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Cache/pivotCacheDefinition19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0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3.xml" ContentType="application/vnd.ms-excel.person+xml"/>
  <Override PartName="/xl/persons/person3.xml" ContentType="application/vnd.ms-excel.person+xml"/>
  <Override PartName="/xl/persons/person9.xml" ContentType="application/vnd.ms-excel.person+xml"/>
  <Override PartName="/xl/persons/person8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1.xml" ContentType="application/vnd.ms-excel.person+xml"/>
  <Override PartName="/xl/persons/person4.xml" ContentType="application/vnd.ms-excel.person+xml"/>
  <Override PartName="/xl/persons/person14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dc97878ff28515/Desktop/DATA/DATA ANALYST/CLASES/TAREAS/"/>
    </mc:Choice>
  </mc:AlternateContent>
  <xr:revisionPtr revIDLastSave="45" documentId="8_{5A01E155-FC5A-4EBF-B9CD-E9411B9608A8}" xr6:coauthVersionLast="47" xr6:coauthVersionMax="47" xr10:uidLastSave="{55A6C287-D3C7-4E80-A46D-39378B50194D}"/>
  <bookViews>
    <workbookView xWindow="-120" yWindow="-120" windowWidth="29040" windowHeight="15720" activeTab="2" xr2:uid="{8FA77901-523B-4D56-BAAC-BCD54B9E7940}"/>
  </bookViews>
  <sheets>
    <sheet name="GV" sheetId="10" r:id="rId1"/>
    <sheet name="GO" sheetId="11" r:id="rId2"/>
    <sheet name="TAREA" sheetId="15" r:id="rId3"/>
    <sheet name="State" sheetId="16" r:id="rId4"/>
  </sheets>
  <definedNames>
    <definedName name="_xlchart.v5.0" hidden="1">State!$A$1</definedName>
    <definedName name="_xlchart.v5.1" hidden="1">State!$A$2:$A$51</definedName>
    <definedName name="_xlchart.v5.2" hidden="1">State!$B$1</definedName>
    <definedName name="_xlchart.v5.3" hidden="1">State!$B$2:$B$51</definedName>
    <definedName name="SegmentaciónDeDatos_Category">#N/A</definedName>
    <definedName name="SegmentaciónDeDatos_Ship_Mode">#N/A</definedName>
    <definedName name="SegmentaciónDeDatos_YEAR">#N/A</definedName>
    <definedName name="Timeline_Order_Date">#N/A</definedName>
  </definedNames>
  <calcPr calcId="191029"/>
  <pivotCaches>
    <pivotCache cacheId="0" r:id="rId5"/>
    <pivotCache cacheId="1" r:id="rId6"/>
    <pivotCache cacheId="2" r:id="rId7"/>
    <pivotCache cacheId="3" r:id="rId8"/>
    <pivotCache cacheId="171" r:id="rId9"/>
    <pivotCache cacheId="174" r:id="rId10"/>
    <pivotCache cacheId="177" r:id="rId11"/>
    <pivotCache cacheId="180" r:id="rId12"/>
    <pivotCache cacheId="204" r:id="rId13"/>
  </pivotCaches>
  <extLst>
    <ext xmlns:x14="http://schemas.microsoft.com/office/spreadsheetml/2009/9/main" uri="{876F7934-8845-4945-9796-88D515C7AA90}">
      <x14:pivotCaches>
        <pivotCache cacheId="9" r:id="rId14"/>
        <pivotCache cacheId="10" r:id="rId15"/>
      </x14:pivotCaches>
    </ex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1" r:id="rId19"/>
        <pivotCache cacheId="12" r:id="rId20"/>
        <pivotCache cacheId="186" r:id="rId21"/>
        <pivotCache cacheId="189" r:id="rId22"/>
        <pivotCache cacheId="192" r:id="rId23"/>
        <pivotCache cacheId="195" r:id="rId24"/>
        <pivotCache cacheId="198" r:id="rId25"/>
      </x15:pivotCaches>
    </ext>
    <ext xmlns:x15="http://schemas.microsoft.com/office/spreadsheetml/2010/11/main" uri="{983426D0-5260-488c-9760-48F4B6AC55F4}">
      <x15:pivotTableReferences>
        <x15:pivotTableReference r:id="rId26"/>
        <x15:pivotTableReference r:id="rId27"/>
        <x15:pivotTableReference r:id="rId28"/>
        <x15:pivotTableReference r:id="rId29"/>
        <x15:pivotTableReference r:id="rId30"/>
        <x15:pivotTableReference r:id="rId31"/>
        <x15:pivotTableReference r:id="rId32"/>
      </x15:pivotTableReferences>
    </ext>
    <ext xmlns:x15="http://schemas.microsoft.com/office/spreadsheetml/2010/11/main" uri="{A2CB5862-8E78-49c6-8D9D-AF26E26ADB89}">
      <x15:timelineCachePivotCaches>
        <pivotCache cacheId="18" r:id="rId33"/>
      </x15:timelineCachePivotCaches>
    </ext>
    <ext xmlns:x15="http://schemas.microsoft.com/office/spreadsheetml/2010/11/main" uri="{D0CA8CA8-9F24-4464-BF8E-62219DCF47F9}">
      <x15:timelineCacheRefs>
        <x15:timelineCacheRef r:id="rId34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uperstore Orders_5891baa5-20f0-4740-b154-439f9448b76c" name="Superstore Orders" connection="Consulta - Superstore Orders"/>
          <x15:modelTable id="CALENDARIO_f988e72d-e1d0-49b4-a8f4-69d47a6dec46" name="CALENDARIO" connection="Consulta - CALENDARIO"/>
        </x15:modelTables>
        <x15:modelRelationships>
          <x15:modelRelationship fromTable="Superstore Orders" fromColumn="Order Date" toTable="CALENDARIO" toColumn="DATE"/>
        </x15:modelRelationships>
      </x15:dataModel>
    </ext>
  </extLst>
</workbook>
</file>

<file path=xl/calcChain.xml><?xml version="1.0" encoding="utf-8"?>
<calcChain xmlns="http://schemas.openxmlformats.org/spreadsheetml/2006/main">
  <c r="B48" i="16" l="1"/>
  <c r="P17" i="10"/>
  <c r="P16" i="10" s="1"/>
  <c r="B12" i="16"/>
  <c r="B23" i="16"/>
  <c r="B15" i="16"/>
  <c r="B7" i="16"/>
  <c r="B44" i="16"/>
  <c r="B28" i="16"/>
  <c r="B14" i="16"/>
  <c r="B30" i="16"/>
  <c r="B11" i="16"/>
  <c r="B6" i="16"/>
  <c r="B3" i="16"/>
  <c r="B9" i="16"/>
  <c r="B27" i="16"/>
  <c r="B25" i="16"/>
  <c r="B32" i="16"/>
  <c r="B42" i="16"/>
  <c r="B24" i="16"/>
  <c r="B19" i="16"/>
  <c r="B22" i="16"/>
  <c r="B43" i="16"/>
  <c r="B37" i="16"/>
  <c r="B36" i="16"/>
  <c r="B21" i="16"/>
  <c r="B40" i="16"/>
  <c r="B5" i="16"/>
  <c r="B8" i="16"/>
  <c r="B13" i="16"/>
  <c r="B46" i="16"/>
  <c r="B31" i="16"/>
  <c r="B39" i="16"/>
  <c r="B2" i="16"/>
  <c r="B34" i="16"/>
  <c r="B4" i="16"/>
  <c r="B18" i="16"/>
  <c r="B47" i="16"/>
  <c r="B45" i="16"/>
  <c r="B38" i="16"/>
  <c r="B41" i="16"/>
  <c r="B16" i="16"/>
  <c r="B10" i="16"/>
  <c r="B20" i="16"/>
  <c r="B50" i="16"/>
  <c r="B35" i="16"/>
  <c r="B29" i="16"/>
  <c r="B49" i="16"/>
  <c r="B17" i="16"/>
  <c r="B33" i="16"/>
  <c r="B26" i="16"/>
  <c r="B51" i="1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EE69E0-76F9-44B9-AC71-3CAFBF87A4E7}" name="Consulta - CALENDARIO" description="Conexión a la consulta 'CALENDARIO' en el libro." type="100" refreshedVersion="8" minRefreshableVersion="5">
    <extLst>
      <ext xmlns:x15="http://schemas.microsoft.com/office/spreadsheetml/2010/11/main" uri="{DE250136-89BD-433C-8126-D09CA5730AF9}">
        <x15:connection id="c81fb3f8-3853-4027-bd68-35b1098678b1"/>
      </ext>
    </extLst>
  </connection>
  <connection id="2" xr16:uid="{4D6546DA-7F7F-4DC3-AE06-8BFC458EA641}" name="Consulta - Superstore Orders" description="Conexión a la consulta 'Superstore Orders' en el libro." type="100" refreshedVersion="8" minRefreshableVersion="5" saveData="1">
    <extLst>
      <ext xmlns:x15="http://schemas.microsoft.com/office/spreadsheetml/2010/11/main" uri="{DE250136-89BD-433C-8126-D09CA5730AF9}">
        <x15:connection id="e2ffb28a-88d4-4da7-99ce-4b303808e943">
          <x15:oledbPr connection="Provider=Microsoft.Mashup.OleDb.1;Data Source=$Workbook$;Location=&quot;Superstore Orders&quot;;Extended Properties=&quot;&quot;">
            <x15:dbTables>
              <x15:dbTable name="Superstore Orders"/>
            </x15:dbTables>
          </x15:oledbPr>
        </x15:connection>
      </ext>
    </extLst>
  </connection>
  <connection id="3" xr16:uid="{2E2675D6-1E02-4E6F-9D26-CA1790AE05D2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Superstore Orders].[Segment].[All]}"/>
    <s v="{[CALENDARIO].[YEAR].&amp;[2017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<sst xmlns="http://schemas.openxmlformats.org/spreadsheetml/2006/main" count="216" uniqueCount="101">
  <si>
    <t>Etiquetas de fila</t>
  </si>
  <si>
    <t>2017</t>
  </si>
  <si>
    <t>Suma de Sales</t>
  </si>
  <si>
    <t>Etiquetas de columna</t>
  </si>
  <si>
    <t>All</t>
  </si>
  <si>
    <t>Segment</t>
  </si>
  <si>
    <t>YEAR</t>
  </si>
  <si>
    <t>precio lista</t>
  </si>
  <si>
    <t>x</t>
  </si>
  <si>
    <t>cty</t>
  </si>
  <si>
    <t>descuento</t>
  </si>
  <si>
    <t>v. final</t>
  </si>
  <si>
    <t>descuento $</t>
  </si>
  <si>
    <t>p lista</t>
  </si>
  <si>
    <t>Total general</t>
  </si>
  <si>
    <t>First Class</t>
  </si>
  <si>
    <t>Same Day</t>
  </si>
  <si>
    <t>Second Class</t>
  </si>
  <si>
    <t>Standard Class</t>
  </si>
  <si>
    <t>Recuento de Order ID</t>
  </si>
  <si>
    <t>Promedio días envío</t>
  </si>
  <si>
    <t>Alabama</t>
  </si>
  <si>
    <t>Arizona</t>
  </si>
  <si>
    <t>California</t>
  </si>
  <si>
    <t>Colorado</t>
  </si>
  <si>
    <t>Connecticut</t>
  </si>
  <si>
    <t>District of Columbia</t>
  </si>
  <si>
    <t>Florida</t>
  </si>
  <si>
    <t>Georgia</t>
  </si>
  <si>
    <t>Illinois</t>
  </si>
  <si>
    <t>Indiana</t>
  </si>
  <si>
    <t>Iowa</t>
  </si>
  <si>
    <t>Kansas</t>
  </si>
  <si>
    <t>Massachusetts</t>
  </si>
  <si>
    <t>Michigan</t>
  </si>
  <si>
    <t>Missouri</t>
  </si>
  <si>
    <t>Montana</t>
  </si>
  <si>
    <t>New York</t>
  </si>
  <si>
    <t>North Carolina</t>
  </si>
  <si>
    <t>Ohio</t>
  </si>
  <si>
    <t>Pennsylvania</t>
  </si>
  <si>
    <t>Tennessee</t>
  </si>
  <si>
    <t>Texas</t>
  </si>
  <si>
    <t>Vermont</t>
  </si>
  <si>
    <t>Washington</t>
  </si>
  <si>
    <t>Wisconsin</t>
  </si>
  <si>
    <t>junio</t>
  </si>
  <si>
    <t>Consumer</t>
  </si>
  <si>
    <t>Home Office</t>
  </si>
  <si>
    <t>Utilidad</t>
  </si>
  <si>
    <t>Margen bruto</t>
  </si>
  <si>
    <t>Años</t>
  </si>
  <si>
    <t>Central</t>
  </si>
  <si>
    <t>East</t>
  </si>
  <si>
    <t>South</t>
  </si>
  <si>
    <t>West</t>
  </si>
  <si>
    <t>SUMA TOTAL DE VENTAS</t>
  </si>
  <si>
    <t>Arkansas</t>
  </si>
  <si>
    <t>Delaware</t>
  </si>
  <si>
    <t>Idaho</t>
  </si>
  <si>
    <t>Kentucky</t>
  </si>
  <si>
    <t>Louisiana</t>
  </si>
  <si>
    <t>Maine</t>
  </si>
  <si>
    <t>Maryland</t>
  </si>
  <si>
    <t>Minnesota</t>
  </si>
  <si>
    <t>Mississippi</t>
  </si>
  <si>
    <t>Nebraska</t>
  </si>
  <si>
    <t>Nevada</t>
  </si>
  <si>
    <t>New Hampshire</t>
  </si>
  <si>
    <t>New Jersey</t>
  </si>
  <si>
    <t>New Mexico</t>
  </si>
  <si>
    <t>Oklahoma</t>
  </si>
  <si>
    <t>Oregon</t>
  </si>
  <si>
    <t>Rhode Island</t>
  </si>
  <si>
    <t>South Carolina</t>
  </si>
  <si>
    <t>Utah</t>
  </si>
  <si>
    <t>Virginia</t>
  </si>
  <si>
    <t>Wyoming</t>
  </si>
  <si>
    <t>Ventas</t>
  </si>
  <si>
    <t>PRO. DÍAS ENVÍO</t>
  </si>
  <si>
    <t>North Dakota</t>
  </si>
  <si>
    <t>South Dakota</t>
  </si>
  <si>
    <t>West Virginia</t>
  </si>
  <si>
    <t>State</t>
  </si>
  <si>
    <t>5. Mes</t>
  </si>
  <si>
    <t>6. Trimestre</t>
  </si>
  <si>
    <t>Overland Park</t>
  </si>
  <si>
    <t>Oklahoma City</t>
  </si>
  <si>
    <t>Shelton</t>
  </si>
  <si>
    <t>Mobile</t>
  </si>
  <si>
    <t>Jonesboro</t>
  </si>
  <si>
    <t>Palatine</t>
  </si>
  <si>
    <t>Detroit</t>
  </si>
  <si>
    <t>Gladstone</t>
  </si>
  <si>
    <t>Milwaukee</t>
  </si>
  <si>
    <t>Lowell</t>
  </si>
  <si>
    <t>Philadelphia</t>
  </si>
  <si>
    <t>Bowling Green</t>
  </si>
  <si>
    <t>Greensboro</t>
  </si>
  <si>
    <t>Tucson</t>
  </si>
  <si>
    <t>Farmington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</si>
</sst>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\$#,##0.00;\-\$#,##0.00;\$#,##0.00"/>
    <numFmt numFmtId="165" formatCode="0.00\ %;\-0.00\ %;0.00\ %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44" fontId="0" fillId="0" borderId="0" xfId="1" applyFont="1"/>
    <xf numFmtId="44" fontId="0" fillId="0" borderId="0" xfId="0" applyNumberFormat="1"/>
    <xf numFmtId="1" fontId="0" fillId="0" borderId="0" xfId="0" applyNumberForma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pivotButton="1" applyFont="1"/>
    <xf numFmtId="0" fontId="2" fillId="0" borderId="2" xfId="0" applyFont="1" applyBorder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"/>
    </xf>
    <xf numFmtId="164" fontId="2" fillId="0" borderId="0" xfId="0" applyNumberFormat="1" applyFont="1"/>
    <xf numFmtId="165" fontId="2" fillId="0" borderId="0" xfId="0" applyNumberFormat="1" applyFont="1"/>
    <xf numFmtId="1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5" fillId="2" borderId="3" xfId="0" applyFont="1" applyFill="1" applyBorder="1" applyAlignment="1">
      <alignment horizontal="left"/>
    </xf>
    <xf numFmtId="166" fontId="0" fillId="0" borderId="0" xfId="0" applyNumberFormat="1"/>
    <xf numFmtId="0" fontId="2" fillId="0" borderId="0" xfId="0" applyFont="1" applyAlignment="1">
      <alignment horizontal="left" indent="2"/>
    </xf>
    <xf numFmtId="164" fontId="2" fillId="0" borderId="4" xfId="0" applyNumberFormat="1" applyFont="1" applyBorder="1"/>
    <xf numFmtId="0" fontId="2" fillId="0" borderId="0" xfId="0" applyNumberFormat="1" applyFont="1"/>
    <xf numFmtId="0" fontId="2" fillId="0" borderId="0" xfId="0" applyFont="1" applyBorder="1"/>
    <xf numFmtId="0" fontId="2" fillId="0" borderId="0" xfId="0" applyFont="1" applyAlignment="1">
      <alignment horizontal="left" indent="3"/>
    </xf>
  </cellXfs>
  <cellStyles count="2">
    <cellStyle name="Moneda" xfId="1" builtinId="4"/>
    <cellStyle name="Normal" xfId="0" builtinId="0"/>
  </cellStyles>
  <dxfs count="64">
    <dxf>
      <numFmt numFmtId="166" formatCode="&quot;$&quot;#,##0.00"/>
    </dxf>
    <dxf>
      <alignment horizontal="left" vertical="bottom" textRotation="0" wrapText="0" indent="0" justifyLastLine="0" shrinkToFit="0" readingOrder="0"/>
    </dxf>
    <dxf>
      <font>
        <sz val="22"/>
      </font>
    </dxf>
    <dxf>
      <font>
        <sz val="18"/>
      </font>
    </dxf>
    <dxf>
      <font>
        <sz val="18"/>
      </font>
    </dxf>
    <dxf>
      <alignment horizontal="center"/>
    </dxf>
    <dxf>
      <font>
        <b/>
      </font>
    </dxf>
    <dxf>
      <alignment horizontal="center"/>
    </dxf>
    <dxf>
      <font>
        <sz val="16"/>
      </font>
    </dxf>
    <dxf>
      <font>
        <sz val="22"/>
      </font>
    </dxf>
    <dxf>
      <font>
        <sz val="18"/>
      </font>
    </dxf>
    <dxf>
      <font>
        <sz val="18"/>
      </font>
    </dxf>
    <dxf>
      <font>
        <b/>
      </font>
    </dxf>
    <dxf>
      <alignment horizontal="center"/>
    </dxf>
    <dxf>
      <font>
        <sz val="16"/>
      </font>
    </dxf>
    <dxf>
      <font>
        <sz val="14"/>
      </font>
    </dxf>
    <dxf>
      <alignment horizontal="center"/>
    </dxf>
    <dxf>
      <border>
        <right style="thin">
          <color indexed="64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border>
        <right/>
      </border>
    </dxf>
    <dxf>
      <border>
        <left/>
      </border>
    </dxf>
    <dxf>
      <border>
        <left/>
      </border>
    </dxf>
    <dxf>
      <border>
        <right/>
      </border>
    </dxf>
    <dxf>
      <border>
        <right/>
      </border>
    </dxf>
    <dxf>
      <font>
        <sz val="14"/>
      </font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microsoft.com/office/2007/relationships/slicerCache" Target="slicerCaches/slicerCache3.xml"/><Relationship Id="rId26" Type="http://schemas.openxmlformats.org/officeDocument/2006/relationships/pivotTable" Target="pivotTables/pivotTable1.xml"/><Relationship Id="rId39" Type="http://schemas.openxmlformats.org/officeDocument/2006/relationships/sheetMetadata" Target="metadata.xml"/><Relationship Id="rId21" Type="http://schemas.openxmlformats.org/officeDocument/2006/relationships/pivotCacheDefinition" Target="pivotCache/pivotCacheDefinition14.xml"/><Relationship Id="rId34" Type="http://schemas.microsoft.com/office/2011/relationships/timelineCache" Target="timelineCaches/timelineCache1.xml"/><Relationship Id="rId42" Type="http://schemas.openxmlformats.org/officeDocument/2006/relationships/calcChain" Target="calcChain.xml"/><Relationship Id="rId47" Type="http://schemas.openxmlformats.org/officeDocument/2006/relationships/customXml" Target="../customXml/item5.xml"/><Relationship Id="rId50" Type="http://schemas.openxmlformats.org/officeDocument/2006/relationships/customXml" Target="../customXml/item8.xml"/><Relationship Id="rId55" Type="http://schemas.openxmlformats.org/officeDocument/2006/relationships/customXml" Target="../customXml/item13.xml"/><Relationship Id="rId63" Type="http://schemas.openxmlformats.org/officeDocument/2006/relationships/customXml" Target="../customXml/item21.xml"/><Relationship Id="rId68" Type="http://schemas.openxmlformats.org/officeDocument/2006/relationships/customXml" Target="../customXml/item26.xml"/><Relationship Id="rId84" Type="http://schemas.microsoft.com/office/2017/10/relationships/person" Target="persons/person10.xml"/><Relationship Id="rId76" Type="http://schemas.microsoft.com/office/2017/10/relationships/person" Target="persons/person2.xml"/><Relationship Id="rId7" Type="http://schemas.openxmlformats.org/officeDocument/2006/relationships/pivotCacheDefinition" Target="pivotCache/pivotCacheDefinition3.xml"/><Relationship Id="rId71" Type="http://schemas.openxmlformats.org/officeDocument/2006/relationships/customXml" Target="../customXml/item29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9" Type="http://schemas.openxmlformats.org/officeDocument/2006/relationships/pivotTable" Target="pivotTables/pivotTable4.xml"/><Relationship Id="rId11" Type="http://schemas.openxmlformats.org/officeDocument/2006/relationships/pivotCacheDefinition" Target="pivotCache/pivotCacheDefinition7.xml"/><Relationship Id="rId24" Type="http://schemas.openxmlformats.org/officeDocument/2006/relationships/pivotCacheDefinition" Target="pivotCache/pivotCacheDefinition17.xml"/><Relationship Id="rId32" Type="http://schemas.openxmlformats.org/officeDocument/2006/relationships/pivotTable" Target="pivotTables/pivotTable7.xml"/><Relationship Id="rId37" Type="http://schemas.openxmlformats.org/officeDocument/2006/relationships/styles" Target="styles.xml"/><Relationship Id="rId40" Type="http://schemas.openxmlformats.org/officeDocument/2006/relationships/powerPivotData" Target="model/item.data"/><Relationship Id="rId45" Type="http://schemas.openxmlformats.org/officeDocument/2006/relationships/customXml" Target="../customXml/item3.xml"/><Relationship Id="rId53" Type="http://schemas.openxmlformats.org/officeDocument/2006/relationships/customXml" Target="../customXml/item11.xml"/><Relationship Id="rId58" Type="http://schemas.openxmlformats.org/officeDocument/2006/relationships/customXml" Target="../customXml/item16.xml"/><Relationship Id="rId66" Type="http://schemas.openxmlformats.org/officeDocument/2006/relationships/customXml" Target="../customXml/item24.xml"/><Relationship Id="rId74" Type="http://schemas.microsoft.com/office/2017/10/relationships/person" Target="persons/person1.xml"/><Relationship Id="rId79" Type="http://schemas.microsoft.com/office/2017/10/relationships/person" Target="persons/person6.xml"/><Relationship Id="rId87" Type="http://schemas.microsoft.com/office/2017/10/relationships/person" Target="persons/person13.xml"/><Relationship Id="rId5" Type="http://schemas.openxmlformats.org/officeDocument/2006/relationships/pivotCacheDefinition" Target="pivotCache/pivotCacheDefinition1.xml"/><Relationship Id="rId61" Type="http://schemas.openxmlformats.org/officeDocument/2006/relationships/customXml" Target="../customXml/item19.xml"/><Relationship Id="rId82" Type="http://schemas.microsoft.com/office/2017/10/relationships/person" Target="persons/person3.xml"/><Relationship Id="rId19" Type="http://schemas.openxmlformats.org/officeDocument/2006/relationships/pivotCacheDefinition" Target="pivotCache/pivotCacheDefinition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pivotCacheDefinition" Target="pivotCache/pivotCacheDefinition15.xml"/><Relationship Id="rId27" Type="http://schemas.openxmlformats.org/officeDocument/2006/relationships/pivotTable" Target="pivotTables/pivotTable2.xml"/><Relationship Id="rId30" Type="http://schemas.openxmlformats.org/officeDocument/2006/relationships/pivotTable" Target="pivotTables/pivotTable5.xml"/><Relationship Id="rId35" Type="http://schemas.openxmlformats.org/officeDocument/2006/relationships/theme" Target="theme/theme1.xml"/><Relationship Id="rId43" Type="http://schemas.openxmlformats.org/officeDocument/2006/relationships/customXml" Target="../customXml/item1.xml"/><Relationship Id="rId48" Type="http://schemas.openxmlformats.org/officeDocument/2006/relationships/customXml" Target="../customXml/item6.xml"/><Relationship Id="rId56" Type="http://schemas.openxmlformats.org/officeDocument/2006/relationships/customXml" Target="../customXml/item14.xml"/><Relationship Id="rId64" Type="http://schemas.openxmlformats.org/officeDocument/2006/relationships/customXml" Target="../customXml/item22.xml"/><Relationship Id="rId69" Type="http://schemas.openxmlformats.org/officeDocument/2006/relationships/customXml" Target="../customXml/item27.xml"/><Relationship Id="rId77" Type="http://schemas.microsoft.com/office/2017/10/relationships/person" Target="persons/person9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9.xml"/><Relationship Id="rId80" Type="http://schemas.microsoft.com/office/2017/10/relationships/person" Target="persons/person8.xml"/><Relationship Id="rId85" Type="http://schemas.microsoft.com/office/2017/10/relationships/person" Target="persons/person1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microsoft.com/office/2007/relationships/slicerCache" Target="slicerCaches/slicerCache2.xml"/><Relationship Id="rId25" Type="http://schemas.openxmlformats.org/officeDocument/2006/relationships/pivotCacheDefinition" Target="pivotCache/pivotCacheDefinition18.xml"/><Relationship Id="rId33" Type="http://schemas.openxmlformats.org/officeDocument/2006/relationships/pivotCacheDefinition" Target="pivotCache/pivotCacheDefinition19.xml"/><Relationship Id="rId38" Type="http://schemas.openxmlformats.org/officeDocument/2006/relationships/sharedStrings" Target="sharedStrings.xml"/><Relationship Id="rId46" Type="http://schemas.openxmlformats.org/officeDocument/2006/relationships/customXml" Target="../customXml/item4.xml"/><Relationship Id="rId59" Type="http://schemas.openxmlformats.org/officeDocument/2006/relationships/customXml" Target="../customXml/item17.xml"/><Relationship Id="rId67" Type="http://schemas.openxmlformats.org/officeDocument/2006/relationships/customXml" Target="../customXml/item25.xml"/><Relationship Id="rId20" Type="http://schemas.openxmlformats.org/officeDocument/2006/relationships/pivotCacheDefinition" Target="pivotCache/pivotCacheDefinition13.xml"/><Relationship Id="rId41" Type="http://schemas.microsoft.com/office/2017/10/relationships/person" Target="persons/person.xml"/><Relationship Id="rId54" Type="http://schemas.openxmlformats.org/officeDocument/2006/relationships/customXml" Target="../customXml/item12.xml"/><Relationship Id="rId62" Type="http://schemas.openxmlformats.org/officeDocument/2006/relationships/customXml" Target="../customXml/item20.xml"/><Relationship Id="rId70" Type="http://schemas.openxmlformats.org/officeDocument/2006/relationships/customXml" Target="../customXml/item28.xml"/><Relationship Id="rId88" Type="http://schemas.microsoft.com/office/2017/10/relationships/person" Target="persons/person15.xml"/><Relationship Id="rId83" Type="http://schemas.microsoft.com/office/2017/10/relationships/person" Target="persons/person11.xml"/><Relationship Id="rId75" Type="http://schemas.microsoft.com/office/2017/10/relationships/person" Target="persons/person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1.xml"/><Relationship Id="rId23" Type="http://schemas.openxmlformats.org/officeDocument/2006/relationships/pivotCacheDefinition" Target="pivotCache/pivotCacheDefinition16.xml"/><Relationship Id="rId28" Type="http://schemas.openxmlformats.org/officeDocument/2006/relationships/pivotTable" Target="pivotTables/pivotTable3.xml"/><Relationship Id="rId36" Type="http://schemas.openxmlformats.org/officeDocument/2006/relationships/connections" Target="connections.xml"/><Relationship Id="rId49" Type="http://schemas.openxmlformats.org/officeDocument/2006/relationships/customXml" Target="../customXml/item7.xml"/><Relationship Id="rId57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6.xml"/><Relationship Id="rId31" Type="http://schemas.openxmlformats.org/officeDocument/2006/relationships/pivotTable" Target="pivotTables/pivotTable6.xml"/><Relationship Id="rId44" Type="http://schemas.openxmlformats.org/officeDocument/2006/relationships/customXml" Target="../customXml/item2.xml"/><Relationship Id="rId52" Type="http://schemas.openxmlformats.org/officeDocument/2006/relationships/customXml" Target="../customXml/item10.xml"/><Relationship Id="rId60" Type="http://schemas.openxmlformats.org/officeDocument/2006/relationships/customXml" Target="../customXml/item18.xml"/><Relationship Id="rId65" Type="http://schemas.openxmlformats.org/officeDocument/2006/relationships/customXml" Target="../customXml/item23.xml"/><Relationship Id="rId86" Type="http://schemas.microsoft.com/office/2017/10/relationships/person" Target="persons/person14.xml"/><Relationship Id="rId73" Type="http://schemas.microsoft.com/office/2017/10/relationships/person" Target="persons/person0.xml"/><Relationship Id="rId78" Type="http://schemas.microsoft.com/office/2017/10/relationships/person" Target="persons/person5.xml"/><Relationship Id="rId81" Type="http://schemas.microsoft.com/office/2017/10/relationships/person" Target="persons/person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2016</c:v>
          </c:tx>
          <c:marker>
            <c:symbol val="none"/>
          </c:marker>
          <c:cat>
            <c:strLit>
              <c:ptCount val="12"/>
              <c:pt idx="0">
                <c:v>abr</c:v>
              </c:pt>
              <c:pt idx="1">
                <c:v>ago</c:v>
              </c:pt>
              <c:pt idx="2">
                <c:v>dic</c:v>
              </c:pt>
              <c:pt idx="3">
                <c:v>ene</c:v>
              </c:pt>
              <c:pt idx="4">
                <c:v>feb</c:v>
              </c:pt>
              <c:pt idx="5">
                <c:v>jul</c:v>
              </c:pt>
              <c:pt idx="6">
                <c:v>jun</c:v>
              </c:pt>
              <c:pt idx="7">
                <c:v>mar</c:v>
              </c:pt>
              <c:pt idx="8">
                <c:v>may</c:v>
              </c:pt>
              <c:pt idx="9">
                <c:v>nov</c:v>
              </c:pt>
              <c:pt idx="10">
                <c:v>oct</c:v>
              </c:pt>
              <c:pt idx="11">
                <c:v>sep</c:v>
              </c:pt>
            </c:strLit>
          </c:cat>
          <c:val>
            <c:numLit>
              <c:formatCode>\$#,##0.00;\-\$#,##0.00;\$#,##0.00</c:formatCode>
              <c:ptCount val="12"/>
              <c:pt idx="0">
                <c:v>14075.248</c:v>
              </c:pt>
              <c:pt idx="1">
                <c:v>13885.5638</c:v>
              </c:pt>
              <c:pt idx="2">
                <c:v>49294.989000000001</c:v>
              </c:pt>
              <c:pt idx="3">
                <c:v>6026.6490000000003</c:v>
              </c:pt>
              <c:pt idx="4">
                <c:v>15800.227000000001</c:v>
              </c:pt>
              <c:pt idx="5">
                <c:v>22631.847000000002</c:v>
              </c:pt>
              <c:pt idx="6">
                <c:v>23888.811000000002</c:v>
              </c:pt>
              <c:pt idx="7">
                <c:v>24844.991000000002</c:v>
              </c:pt>
              <c:pt idx="8">
                <c:v>32174.634999999998</c:v>
              </c:pt>
              <c:pt idx="9">
                <c:v>41449.862800000003</c:v>
              </c:pt>
              <c:pt idx="10">
                <c:v>10143.281999999999</c:v>
              </c:pt>
              <c:pt idx="11">
                <c:v>42647.793599999997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ED11-43D3-AA07-395997BFED2D}"/>
            </c:ext>
          </c:extLst>
        </c:ser>
        <c:ser>
          <c:idx val="1"/>
          <c:order val="1"/>
          <c:tx>
            <c:v>2017</c:v>
          </c:tx>
          <c:marker>
            <c:symbol val="none"/>
          </c:marker>
          <c:cat>
            <c:strLit>
              <c:ptCount val="12"/>
              <c:pt idx="0">
                <c:v>abr</c:v>
              </c:pt>
              <c:pt idx="1">
                <c:v>ago</c:v>
              </c:pt>
              <c:pt idx="2">
                <c:v>dic</c:v>
              </c:pt>
              <c:pt idx="3">
                <c:v>ene</c:v>
              </c:pt>
              <c:pt idx="4">
                <c:v>feb</c:v>
              </c:pt>
              <c:pt idx="5">
                <c:v>jul</c:v>
              </c:pt>
              <c:pt idx="6">
                <c:v>jun</c:v>
              </c:pt>
              <c:pt idx="7">
                <c:v>mar</c:v>
              </c:pt>
              <c:pt idx="8">
                <c:v>may</c:v>
              </c:pt>
              <c:pt idx="9">
                <c:v>nov</c:v>
              </c:pt>
              <c:pt idx="10">
                <c:v>oct</c:v>
              </c:pt>
              <c:pt idx="11">
                <c:v>sep</c:v>
              </c:pt>
            </c:strLit>
          </c:cat>
          <c:val>
            <c:numLit>
              <c:formatCode>\$#,##0.00;\-\$#,##0.00;\$#,##0.00</c:formatCode>
              <c:ptCount val="12"/>
              <c:pt idx="0">
                <c:v>9034.9240000000009</c:v>
              </c:pt>
              <c:pt idx="1">
                <c:v>31629.144</c:v>
              </c:pt>
              <c:pt idx="2">
                <c:v>50232.455800000003</c:v>
              </c:pt>
              <c:pt idx="3">
                <c:v>23211.841</c:v>
              </c:pt>
              <c:pt idx="4">
                <c:v>5589.0770000000002</c:v>
              </c:pt>
              <c:pt idx="5">
                <c:v>18991.373</c:v>
              </c:pt>
              <c:pt idx="6">
                <c:v>20273.117699999999</c:v>
              </c:pt>
              <c:pt idx="7">
                <c:v>35041.521999999997</c:v>
              </c:pt>
              <c:pt idx="8">
                <c:v>21059.737400000002</c:v>
              </c:pt>
              <c:pt idx="9">
                <c:v>49790.0648</c:v>
              </c:pt>
              <c:pt idx="10">
                <c:v>23194.2402</c:v>
              </c:pt>
              <c:pt idx="11">
                <c:v>43857.203000000001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ED11-43D3-AA07-395997BFE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259784"/>
        <c:axId val="567256544"/>
      </c:lineChart>
      <c:catAx>
        <c:axId val="567259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6725654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672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-\$#,##0.00;\$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67259784"/>
        <c:crosses val="autoZero"/>
        <c:crossBetween val="between"/>
        <c:extLst>
          <c:ext xmlns:c15="http://schemas.microsoft.com/office/drawing/2012/chart" uri="{F40574EE-89B7-4290-83BB-5DA773EAF853}">
            <c15:numFmt c:formatCode="\$#,##0.00;\-\$#,##0.00;\$#,##0.00" c:sourceLinked="1"/>
          </c:ext>
        </c:extLst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[super store.xlsx]PivotChartTable1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First Class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</c:strLit>
          </c:cat>
          <c:val>
            <c:numLit>
              <c:formatCode>General</c:formatCode>
              <c:ptCount val="53"/>
              <c:pt idx="0">
                <c:v>3</c:v>
              </c:pt>
              <c:pt idx="1">
                <c:v>6</c:v>
              </c:pt>
              <c:pt idx="2">
                <c:v>6</c:v>
              </c:pt>
              <c:pt idx="3">
                <c:v>3</c:v>
              </c:pt>
              <c:pt idx="4">
                <c:v>9</c:v>
              </c:pt>
              <c:pt idx="5">
                <c:v>9</c:v>
              </c:pt>
              <c:pt idx="6">
                <c:v>6</c:v>
              </c:pt>
              <c:pt idx="7">
                <c:v>4</c:v>
              </c:pt>
              <c:pt idx="8">
                <c:v>4</c:v>
              </c:pt>
              <c:pt idx="9">
                <c:v>6</c:v>
              </c:pt>
              <c:pt idx="10">
                <c:v>10</c:v>
              </c:pt>
              <c:pt idx="11">
                <c:v>17</c:v>
              </c:pt>
              <c:pt idx="12">
                <c:v>15</c:v>
              </c:pt>
              <c:pt idx="13">
                <c:v>12</c:v>
              </c:pt>
              <c:pt idx="14">
                <c:v>17</c:v>
              </c:pt>
              <c:pt idx="15">
                <c:v>16</c:v>
              </c:pt>
              <c:pt idx="16">
                <c:v>13</c:v>
              </c:pt>
              <c:pt idx="17">
                <c:v>11</c:v>
              </c:pt>
              <c:pt idx="18">
                <c:v>18</c:v>
              </c:pt>
              <c:pt idx="19">
                <c:v>10</c:v>
              </c:pt>
              <c:pt idx="20">
                <c:v>9</c:v>
              </c:pt>
              <c:pt idx="21">
                <c:v>9</c:v>
              </c:pt>
              <c:pt idx="22">
                <c:v>12</c:v>
              </c:pt>
              <c:pt idx="23">
                <c:v>16</c:v>
              </c:pt>
              <c:pt idx="24">
                <c:v>17</c:v>
              </c:pt>
              <c:pt idx="25">
                <c:v>12</c:v>
              </c:pt>
              <c:pt idx="26">
                <c:v>18</c:v>
              </c:pt>
              <c:pt idx="27">
                <c:v>10</c:v>
              </c:pt>
              <c:pt idx="28">
                <c:v>5</c:v>
              </c:pt>
              <c:pt idx="29">
                <c:v>10</c:v>
              </c:pt>
              <c:pt idx="30">
                <c:v>19</c:v>
              </c:pt>
              <c:pt idx="31">
                <c:v>9</c:v>
              </c:pt>
              <c:pt idx="32">
                <c:v>10</c:v>
              </c:pt>
              <c:pt idx="33">
                <c:v>13</c:v>
              </c:pt>
              <c:pt idx="34">
                <c:v>12</c:v>
              </c:pt>
              <c:pt idx="35">
                <c:v>30</c:v>
              </c:pt>
              <c:pt idx="36">
                <c:v>28</c:v>
              </c:pt>
              <c:pt idx="37">
                <c:v>19</c:v>
              </c:pt>
              <c:pt idx="38">
                <c:v>30</c:v>
              </c:pt>
              <c:pt idx="39">
                <c:v>20</c:v>
              </c:pt>
              <c:pt idx="40">
                <c:v>23</c:v>
              </c:pt>
              <c:pt idx="41">
                <c:v>11</c:v>
              </c:pt>
              <c:pt idx="42">
                <c:v>19</c:v>
              </c:pt>
              <c:pt idx="43">
                <c:v>13</c:v>
              </c:pt>
              <c:pt idx="44">
                <c:v>23</c:v>
              </c:pt>
              <c:pt idx="45">
                <c:v>25</c:v>
              </c:pt>
              <c:pt idx="46">
                <c:v>28</c:v>
              </c:pt>
              <c:pt idx="47">
                <c:v>27</c:v>
              </c:pt>
              <c:pt idx="48">
                <c:v>30</c:v>
              </c:pt>
              <c:pt idx="49">
                <c:v>26</c:v>
              </c:pt>
              <c:pt idx="50">
                <c:v>25</c:v>
              </c:pt>
              <c:pt idx="51">
                <c:v>21</c:v>
              </c:pt>
              <c:pt idx="52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0-34E6-48AD-BB12-D8F88AE4E9B3}"/>
            </c:ext>
          </c:extLst>
        </c:ser>
        <c:ser>
          <c:idx val="1"/>
          <c:order val="1"/>
          <c:tx>
            <c:v>Same Day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</c:strLit>
          </c:cat>
          <c:val>
            <c:numLit>
              <c:formatCode>General</c:formatCode>
              <c:ptCount val="53"/>
              <c:pt idx="2">
                <c:v>2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6</c:v>
              </c:pt>
              <c:pt idx="10">
                <c:v>6</c:v>
              </c:pt>
              <c:pt idx="11">
                <c:v>6</c:v>
              </c:pt>
              <c:pt idx="12">
                <c:v>4</c:v>
              </c:pt>
              <c:pt idx="13">
                <c:v>3</c:v>
              </c:pt>
              <c:pt idx="14">
                <c:v>4</c:v>
              </c:pt>
              <c:pt idx="15">
                <c:v>2</c:v>
              </c:pt>
              <c:pt idx="16">
                <c:v>1</c:v>
              </c:pt>
              <c:pt idx="17">
                <c:v>3</c:v>
              </c:pt>
              <c:pt idx="18">
                <c:v>4</c:v>
              </c:pt>
              <c:pt idx="19">
                <c:v>8</c:v>
              </c:pt>
              <c:pt idx="20">
                <c:v>2</c:v>
              </c:pt>
              <c:pt idx="21">
                <c:v>6</c:v>
              </c:pt>
              <c:pt idx="22">
                <c:v>6</c:v>
              </c:pt>
              <c:pt idx="23">
                <c:v>1</c:v>
              </c:pt>
              <c:pt idx="24">
                <c:v>6</c:v>
              </c:pt>
              <c:pt idx="25">
                <c:v>2</c:v>
              </c:pt>
              <c:pt idx="26">
                <c:v>10</c:v>
              </c:pt>
              <c:pt idx="27">
                <c:v>5</c:v>
              </c:pt>
              <c:pt idx="28">
                <c:v>6</c:v>
              </c:pt>
              <c:pt idx="29">
                <c:v>3</c:v>
              </c:pt>
              <c:pt idx="30">
                <c:v>5</c:v>
              </c:pt>
              <c:pt idx="31">
                <c:v>3</c:v>
              </c:pt>
              <c:pt idx="32">
                <c:v>5</c:v>
              </c:pt>
              <c:pt idx="33">
                <c:v>3</c:v>
              </c:pt>
              <c:pt idx="34">
                <c:v>8</c:v>
              </c:pt>
              <c:pt idx="35">
                <c:v>3</c:v>
              </c:pt>
              <c:pt idx="36">
                <c:v>10</c:v>
              </c:pt>
              <c:pt idx="37">
                <c:v>7</c:v>
              </c:pt>
              <c:pt idx="38">
                <c:v>12</c:v>
              </c:pt>
              <c:pt idx="39">
                <c:v>5</c:v>
              </c:pt>
              <c:pt idx="40">
                <c:v>9</c:v>
              </c:pt>
              <c:pt idx="41">
                <c:v>8</c:v>
              </c:pt>
              <c:pt idx="42">
                <c:v>6</c:v>
              </c:pt>
              <c:pt idx="43">
                <c:v>9</c:v>
              </c:pt>
              <c:pt idx="44">
                <c:v>11</c:v>
              </c:pt>
              <c:pt idx="45">
                <c:v>12</c:v>
              </c:pt>
              <c:pt idx="46">
                <c:v>7</c:v>
              </c:pt>
              <c:pt idx="47">
                <c:v>8</c:v>
              </c:pt>
              <c:pt idx="48">
                <c:v>7</c:v>
              </c:pt>
              <c:pt idx="49">
                <c:v>11</c:v>
              </c:pt>
              <c:pt idx="50">
                <c:v>10</c:v>
              </c:pt>
              <c:pt idx="51">
                <c:v>2</c:v>
              </c:pt>
              <c:pt idx="5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34E6-48AD-BB12-D8F88AE4E9B3}"/>
            </c:ext>
          </c:extLst>
        </c:ser>
        <c:ser>
          <c:idx val="2"/>
          <c:order val="2"/>
          <c:tx>
            <c:v>Second Class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</c:strLit>
          </c:cat>
          <c:val>
            <c:numLit>
              <c:formatCode>General</c:formatCode>
              <c:ptCount val="53"/>
              <c:pt idx="0">
                <c:v>5</c:v>
              </c:pt>
              <c:pt idx="1">
                <c:v>5</c:v>
              </c:pt>
              <c:pt idx="2">
                <c:v>12</c:v>
              </c:pt>
              <c:pt idx="3">
                <c:v>6</c:v>
              </c:pt>
              <c:pt idx="4">
                <c:v>9</c:v>
              </c:pt>
              <c:pt idx="5">
                <c:v>12</c:v>
              </c:pt>
              <c:pt idx="6">
                <c:v>10</c:v>
              </c:pt>
              <c:pt idx="7">
                <c:v>7</c:v>
              </c:pt>
              <c:pt idx="8">
                <c:v>8</c:v>
              </c:pt>
              <c:pt idx="9">
                <c:v>12</c:v>
              </c:pt>
              <c:pt idx="10">
                <c:v>15</c:v>
              </c:pt>
              <c:pt idx="11">
                <c:v>22</c:v>
              </c:pt>
              <c:pt idx="12">
                <c:v>23</c:v>
              </c:pt>
              <c:pt idx="13">
                <c:v>13</c:v>
              </c:pt>
              <c:pt idx="14">
                <c:v>11</c:v>
              </c:pt>
              <c:pt idx="15">
                <c:v>14</c:v>
              </c:pt>
              <c:pt idx="16">
                <c:v>13</c:v>
              </c:pt>
              <c:pt idx="17">
                <c:v>13</c:v>
              </c:pt>
              <c:pt idx="18">
                <c:v>12</c:v>
              </c:pt>
              <c:pt idx="19">
                <c:v>13</c:v>
              </c:pt>
              <c:pt idx="20">
                <c:v>12</c:v>
              </c:pt>
              <c:pt idx="21">
                <c:v>16</c:v>
              </c:pt>
              <c:pt idx="22">
                <c:v>17</c:v>
              </c:pt>
              <c:pt idx="23">
                <c:v>16</c:v>
              </c:pt>
              <c:pt idx="24">
                <c:v>18</c:v>
              </c:pt>
              <c:pt idx="25">
                <c:v>15</c:v>
              </c:pt>
              <c:pt idx="26">
                <c:v>16</c:v>
              </c:pt>
              <c:pt idx="27">
                <c:v>11</c:v>
              </c:pt>
              <c:pt idx="28">
                <c:v>18</c:v>
              </c:pt>
              <c:pt idx="29">
                <c:v>20</c:v>
              </c:pt>
              <c:pt idx="30">
                <c:v>12</c:v>
              </c:pt>
              <c:pt idx="31">
                <c:v>18</c:v>
              </c:pt>
              <c:pt idx="32">
                <c:v>13</c:v>
              </c:pt>
              <c:pt idx="33">
                <c:v>17</c:v>
              </c:pt>
              <c:pt idx="34">
                <c:v>22</c:v>
              </c:pt>
              <c:pt idx="35">
                <c:v>23</c:v>
              </c:pt>
              <c:pt idx="36">
                <c:v>42</c:v>
              </c:pt>
              <c:pt idx="37">
                <c:v>27</c:v>
              </c:pt>
              <c:pt idx="38">
                <c:v>28</c:v>
              </c:pt>
              <c:pt idx="39">
                <c:v>23</c:v>
              </c:pt>
              <c:pt idx="40">
                <c:v>10</c:v>
              </c:pt>
              <c:pt idx="41">
                <c:v>19</c:v>
              </c:pt>
              <c:pt idx="42">
                <c:v>16</c:v>
              </c:pt>
              <c:pt idx="43">
                <c:v>26</c:v>
              </c:pt>
              <c:pt idx="44">
                <c:v>30</c:v>
              </c:pt>
              <c:pt idx="45">
                <c:v>36</c:v>
              </c:pt>
              <c:pt idx="46">
                <c:v>35</c:v>
              </c:pt>
              <c:pt idx="47">
                <c:v>27</c:v>
              </c:pt>
              <c:pt idx="48">
                <c:v>41</c:v>
              </c:pt>
              <c:pt idx="49">
                <c:v>33</c:v>
              </c:pt>
              <c:pt idx="50">
                <c:v>32</c:v>
              </c:pt>
              <c:pt idx="51">
                <c:v>27</c:v>
              </c:pt>
              <c:pt idx="52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3-34E6-48AD-BB12-D8F88AE4E9B3}"/>
            </c:ext>
          </c:extLst>
        </c:ser>
        <c:ser>
          <c:idx val="3"/>
          <c:order val="3"/>
          <c:tx>
            <c:v>Standard Class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</c:strLit>
          </c:cat>
          <c:val>
            <c:numLit>
              <c:formatCode>General</c:formatCode>
              <c:ptCount val="53"/>
              <c:pt idx="0">
                <c:v>12</c:v>
              </c:pt>
              <c:pt idx="1">
                <c:v>28</c:v>
              </c:pt>
              <c:pt idx="2">
                <c:v>23</c:v>
              </c:pt>
              <c:pt idx="3">
                <c:v>30</c:v>
              </c:pt>
              <c:pt idx="4">
                <c:v>22</c:v>
              </c:pt>
              <c:pt idx="5">
                <c:v>29</c:v>
              </c:pt>
              <c:pt idx="6">
                <c:v>20</c:v>
              </c:pt>
              <c:pt idx="7">
                <c:v>31</c:v>
              </c:pt>
              <c:pt idx="8">
                <c:v>31</c:v>
              </c:pt>
              <c:pt idx="9">
                <c:v>42</c:v>
              </c:pt>
              <c:pt idx="10">
                <c:v>45</c:v>
              </c:pt>
              <c:pt idx="11">
                <c:v>47</c:v>
              </c:pt>
              <c:pt idx="12">
                <c:v>38</c:v>
              </c:pt>
              <c:pt idx="13">
                <c:v>48</c:v>
              </c:pt>
              <c:pt idx="14">
                <c:v>59</c:v>
              </c:pt>
              <c:pt idx="15">
                <c:v>43</c:v>
              </c:pt>
              <c:pt idx="16">
                <c:v>50</c:v>
              </c:pt>
              <c:pt idx="17">
                <c:v>54</c:v>
              </c:pt>
              <c:pt idx="18">
                <c:v>47</c:v>
              </c:pt>
              <c:pt idx="19">
                <c:v>53</c:v>
              </c:pt>
              <c:pt idx="20">
                <c:v>49</c:v>
              </c:pt>
              <c:pt idx="21">
                <c:v>60</c:v>
              </c:pt>
              <c:pt idx="22">
                <c:v>46</c:v>
              </c:pt>
              <c:pt idx="23">
                <c:v>54</c:v>
              </c:pt>
              <c:pt idx="24">
                <c:v>52</c:v>
              </c:pt>
              <c:pt idx="25">
                <c:v>50</c:v>
              </c:pt>
              <c:pt idx="26">
                <c:v>44</c:v>
              </c:pt>
              <c:pt idx="27">
                <c:v>48</c:v>
              </c:pt>
              <c:pt idx="28">
                <c:v>43</c:v>
              </c:pt>
              <c:pt idx="29">
                <c:v>51</c:v>
              </c:pt>
              <c:pt idx="30">
                <c:v>34</c:v>
              </c:pt>
              <c:pt idx="31">
                <c:v>42</c:v>
              </c:pt>
              <c:pt idx="32">
                <c:v>47</c:v>
              </c:pt>
              <c:pt idx="33">
                <c:v>38</c:v>
              </c:pt>
              <c:pt idx="34">
                <c:v>66</c:v>
              </c:pt>
              <c:pt idx="35">
                <c:v>79</c:v>
              </c:pt>
              <c:pt idx="36">
                <c:v>96</c:v>
              </c:pt>
              <c:pt idx="37">
                <c:v>99</c:v>
              </c:pt>
              <c:pt idx="38">
                <c:v>95</c:v>
              </c:pt>
              <c:pt idx="39">
                <c:v>78</c:v>
              </c:pt>
              <c:pt idx="40">
                <c:v>52</c:v>
              </c:pt>
              <c:pt idx="41">
                <c:v>53</c:v>
              </c:pt>
              <c:pt idx="42">
                <c:v>49</c:v>
              </c:pt>
              <c:pt idx="43">
                <c:v>63</c:v>
              </c:pt>
              <c:pt idx="44">
                <c:v>96</c:v>
              </c:pt>
              <c:pt idx="45">
                <c:v>109</c:v>
              </c:pt>
              <c:pt idx="46">
                <c:v>110</c:v>
              </c:pt>
              <c:pt idx="47">
                <c:v>128</c:v>
              </c:pt>
              <c:pt idx="48">
                <c:v>93</c:v>
              </c:pt>
              <c:pt idx="49">
                <c:v>83</c:v>
              </c:pt>
              <c:pt idx="50">
                <c:v>83</c:v>
              </c:pt>
              <c:pt idx="51">
                <c:v>97</c:v>
              </c:pt>
              <c:pt idx="52">
                <c:v>55</c:v>
              </c:pt>
            </c:numLit>
          </c:val>
          <c:extLst>
            <c:ext xmlns:c16="http://schemas.microsoft.com/office/drawing/2014/chart" uri="{C3380CC4-5D6E-409C-BE32-E72D297353CC}">
              <c16:uniqueId val="{00000004-34E6-48AD-BB12-D8F88AE4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57207552"/>
        <c:axId val="657207912"/>
      </c:barChart>
      <c:catAx>
        <c:axId val="65720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65720791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5720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65720755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[super store.xlsx]PivotChartTable2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store.xlsx]GO!TablaDinámica2</c:name>
    <c:fmtId val="0"/>
  </c:pivotSource>
  <c:chart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GO!$J$20:$J$21</c:f>
              <c:strCache>
                <c:ptCount val="1"/>
                <c:pt idx="0">
                  <c:v>First Class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GO!$I$22:$I$74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GO!$J$22:$J$74</c:f>
              <c:numCache>
                <c:formatCode>0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9-4B0E-9276-2CC15586D38C}"/>
            </c:ext>
          </c:extLst>
        </c:ser>
        <c:ser>
          <c:idx val="1"/>
          <c:order val="1"/>
          <c:tx>
            <c:strRef>
              <c:f>GO!$K$20:$K$21</c:f>
              <c:strCache>
                <c:ptCount val="1"/>
                <c:pt idx="0">
                  <c:v>Same Day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GO!$I$22:$I$74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GO!$K$22:$K$74</c:f>
              <c:numCache>
                <c:formatCode>0</c:formatCode>
                <c:ptCount val="52"/>
                <c:pt idx="2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9-4B0E-9276-2CC15586D38C}"/>
            </c:ext>
          </c:extLst>
        </c:ser>
        <c:ser>
          <c:idx val="2"/>
          <c:order val="2"/>
          <c:tx>
            <c:strRef>
              <c:f>GO!$L$20:$L$21</c:f>
              <c:strCache>
                <c:ptCount val="1"/>
                <c:pt idx="0">
                  <c:v>Second Class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GO!$I$22:$I$74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GO!$L$22:$L$74</c:f>
              <c:numCache>
                <c:formatCode>0</c:formatCode>
                <c:ptCount val="52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9-4B0E-9276-2CC15586D38C}"/>
            </c:ext>
          </c:extLst>
        </c:ser>
        <c:ser>
          <c:idx val="3"/>
          <c:order val="3"/>
          <c:tx>
            <c:strRef>
              <c:f>GO!$M$20:$M$21</c:f>
              <c:strCache>
                <c:ptCount val="1"/>
                <c:pt idx="0">
                  <c:v>Standard Class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GO!$I$22:$I$74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GO!$M$22:$M$74</c:f>
              <c:numCache>
                <c:formatCode>0</c:formatCode>
                <c:ptCount val="5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B9-4B0E-9276-2CC15586D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64485960"/>
        <c:axId val="964487040"/>
      </c:barChart>
      <c:catAx>
        <c:axId val="96448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964487040"/>
        <c:crosses val="autoZero"/>
        <c:auto val="1"/>
        <c:lblAlgn val="ctr"/>
        <c:lblOffset val="100"/>
        <c:noMultiLvlLbl val="0"/>
      </c:catAx>
      <c:valAx>
        <c:axId val="964487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96448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SV" sz="1400" b="1" u="sng"/>
              <a:t>1. VENTAS MENSUALES</a:t>
            </a:r>
          </a:p>
        </c:rich>
      </c:tx>
      <c:layout>
        <c:manualLayout>
          <c:xMode val="edge"/>
          <c:yMode val="edge"/>
          <c:x val="0.3225415573053368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SV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501159230096238"/>
          <c:y val="0.11152777777777778"/>
          <c:w val="0.70891375639634657"/>
          <c:h val="0.704118201664508"/>
        </c:manualLayout>
      </c:layout>
      <c:barChart>
        <c:barDir val="col"/>
        <c:grouping val="clustered"/>
        <c:varyColors val="0"/>
        <c:ser>
          <c:idx val="0"/>
          <c:order val="0"/>
          <c:tx>
            <c:v>2016</c:v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  <c:pt idx="4">
                <c:v>mayo</c:v>
              </c:pt>
              <c:pt idx="5">
                <c:v>junio</c:v>
              </c:pt>
              <c:pt idx="6">
                <c:v>julio</c:v>
              </c:pt>
              <c:pt idx="7">
                <c:v>agosto</c:v>
              </c:pt>
              <c:pt idx="8">
                <c:v>septiembre</c:v>
              </c:pt>
              <c:pt idx="9">
                <c:v>octubre</c:v>
              </c:pt>
              <c:pt idx="10">
                <c:v>noviembre</c:v>
              </c:pt>
              <c:pt idx="11">
                <c:v>diciembre</c:v>
              </c:pt>
            </c:strLit>
          </c:cat>
          <c:val>
            <c:numLit>
              <c:formatCode>\$#,##0.00;\-\$#,##0.00;\$#,##0.00</c:formatCode>
              <c:ptCount val="12"/>
              <c:pt idx="1">
                <c:v>69.930000000000007</c:v>
              </c:pt>
              <c:pt idx="2">
                <c:v>7971.0820000000003</c:v>
              </c:pt>
              <c:pt idx="3">
                <c:v>1719.5219999999999</c:v>
              </c:pt>
              <c:pt idx="4">
                <c:v>1750.857</c:v>
              </c:pt>
              <c:pt idx="5">
                <c:v>1371.654</c:v>
              </c:pt>
              <c:pt idx="6">
                <c:v>3861.88</c:v>
              </c:pt>
              <c:pt idx="7">
                <c:v>510.44600000000003</c:v>
              </c:pt>
              <c:pt idx="8">
                <c:v>834.322</c:v>
              </c:pt>
              <c:pt idx="9">
                <c:v>2577.2820000000002</c:v>
              </c:pt>
              <c:pt idx="10">
                <c:v>4893.2330000000002</c:v>
              </c:pt>
              <c:pt idx="11">
                <c:v>5864.26</c:v>
              </c:pt>
            </c:numLit>
          </c:val>
          <c:extLst>
            <c:ext xmlns:c16="http://schemas.microsoft.com/office/drawing/2014/chart" uri="{C3380CC4-5D6E-409C-BE32-E72D297353CC}">
              <c16:uniqueId val="{00000000-A8C4-4A8C-AC82-EF9120107A64}"/>
            </c:ext>
          </c:extLst>
        </c:ser>
        <c:ser>
          <c:idx val="1"/>
          <c:order val="1"/>
          <c:tx>
            <c:v>2017</c:v>
          </c:tx>
          <c:spPr>
            <a:solidFill>
              <a:schemeClr val="accent6">
                <a:shade val="76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  <c:pt idx="4">
                <c:v>mayo</c:v>
              </c:pt>
              <c:pt idx="5">
                <c:v>junio</c:v>
              </c:pt>
              <c:pt idx="6">
                <c:v>julio</c:v>
              </c:pt>
              <c:pt idx="7">
                <c:v>agosto</c:v>
              </c:pt>
              <c:pt idx="8">
                <c:v>septiembre</c:v>
              </c:pt>
              <c:pt idx="9">
                <c:v>octubre</c:v>
              </c:pt>
              <c:pt idx="10">
                <c:v>noviembre</c:v>
              </c:pt>
              <c:pt idx="11">
                <c:v>diciembre</c:v>
              </c:pt>
            </c:strLit>
          </c:cat>
          <c:val>
            <c:numLit>
              <c:formatCode>\$#,##0.00;\-\$#,##0.00;\$#,##0.00</c:formatCode>
              <c:ptCount val="12"/>
              <c:pt idx="0">
                <c:v>4648.01</c:v>
              </c:pt>
              <c:pt idx="1">
                <c:v>771.86800000000005</c:v>
              </c:pt>
              <c:pt idx="2">
                <c:v>16778.777999999998</c:v>
              </c:pt>
              <c:pt idx="3">
                <c:v>6150.0820000000003</c:v>
              </c:pt>
              <c:pt idx="4">
                <c:v>1035.752</c:v>
              </c:pt>
              <c:pt idx="5">
                <c:v>1580.4459999999999</c:v>
              </c:pt>
              <c:pt idx="6">
                <c:v>1708.5940000000001</c:v>
              </c:pt>
              <c:pt idx="7">
                <c:v>1420.914</c:v>
              </c:pt>
              <c:pt idx="8">
                <c:v>3604.5929999999998</c:v>
              </c:pt>
              <c:pt idx="9">
                <c:v>15658.446</c:v>
              </c:pt>
              <c:pt idx="10">
                <c:v>5350.3310000000001</c:v>
              </c:pt>
              <c:pt idx="11">
                <c:v>6273.9759999999997</c:v>
              </c:pt>
            </c:numLit>
          </c:val>
          <c:extLst>
            <c:ext xmlns:c16="http://schemas.microsoft.com/office/drawing/2014/chart" uri="{C3380CC4-5D6E-409C-BE32-E72D297353CC}">
              <c16:uniqueId val="{00000002-0830-4C30-BDE3-559210760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30"/>
        <c:axId val="1257532608"/>
        <c:axId val="1257532968"/>
      </c:barChart>
      <c:catAx>
        <c:axId val="1257532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2575329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5753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\$#,##0.00;\-\$#,##0.00;\$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257532608"/>
        <c:crosses val="autoZero"/>
        <c:crossBetween val="between"/>
        <c:extLst>
          <c:ext xmlns:c15="http://schemas.microsoft.com/office/drawing/2012/chart" uri="{F40574EE-89B7-4290-83BB-5DA773EAF853}">
            <c15:numFmt c:formatCode="\$#,##0.00;\-\$#,##0.00;\$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[super store.xlsx]PivotChartTable4</c15:name>
        <c15:fmtId val="0"/>
      </c15:pivotSource>
      <c15:pivotOptions>
        <c15:dropZoneFilter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SV" sz="1400" b="1" u="sng"/>
              <a:t>2. GANANCIAS MENSUALES</a:t>
            </a:r>
          </a:p>
        </c:rich>
      </c:tx>
      <c:layout>
        <c:manualLayout>
          <c:xMode val="edge"/>
          <c:yMode val="edge"/>
          <c:x val="0.2901178915135608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SV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580785835052333E-2"/>
          <c:y val="0.10449371244610875"/>
          <c:w val="0.88960633696466973"/>
          <c:h val="0.8495075575511325"/>
        </c:manualLayout>
      </c:layout>
      <c:barChart>
        <c:barDir val="bar"/>
        <c:grouping val="clustered"/>
        <c:varyColors val="0"/>
        <c:ser>
          <c:idx val="0"/>
          <c:order val="0"/>
          <c:tx>
            <c:v>2016</c:v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diciembre</c:v>
              </c:pt>
              <c:pt idx="1">
                <c:v>noviembre</c:v>
              </c:pt>
              <c:pt idx="2">
                <c:v>octubre</c:v>
              </c:pt>
              <c:pt idx="3">
                <c:v>septiembre</c:v>
              </c:pt>
              <c:pt idx="4">
                <c:v>agosto</c:v>
              </c:pt>
              <c:pt idx="5">
                <c:v>julio</c:v>
              </c:pt>
              <c:pt idx="6">
                <c:v>junio</c:v>
              </c:pt>
              <c:pt idx="7">
                <c:v>mayo</c:v>
              </c:pt>
              <c:pt idx="8">
                <c:v>abril</c:v>
              </c:pt>
              <c:pt idx="9">
                <c:v>marzo</c:v>
              </c:pt>
              <c:pt idx="10">
                <c:v>febrero</c:v>
              </c:pt>
              <c:pt idx="11">
                <c:v>enero</c:v>
              </c:pt>
            </c:strLit>
          </c:cat>
          <c:val>
            <c:numLit>
              <c:formatCode>\$#,##0.00;\-\$#,##0.00;\$#,##0.00</c:formatCode>
              <c:ptCount val="12"/>
              <c:pt idx="0">
                <c:v>1142.7755</c:v>
              </c:pt>
              <c:pt idx="1">
                <c:v>1558.6815999999999</c:v>
              </c:pt>
              <c:pt idx="2">
                <c:v>-770.524</c:v>
              </c:pt>
              <c:pt idx="3">
                <c:v>111.3856</c:v>
              </c:pt>
              <c:pt idx="4">
                <c:v>-15.4116</c:v>
              </c:pt>
              <c:pt idx="5">
                <c:v>828.66959999999995</c:v>
              </c:pt>
              <c:pt idx="6">
                <c:v>217.20160000000001</c:v>
              </c:pt>
              <c:pt idx="7">
                <c:v>-121.0121</c:v>
              </c:pt>
              <c:pt idx="8">
                <c:v>422.5686</c:v>
              </c:pt>
              <c:pt idx="9">
                <c:v>783.08150000000001</c:v>
              </c:pt>
              <c:pt idx="10">
                <c:v>0.69930000000000003</c:v>
              </c:pt>
            </c:numLit>
          </c:val>
          <c:extLst>
            <c:ext xmlns:c16="http://schemas.microsoft.com/office/drawing/2014/chart" uri="{C3380CC4-5D6E-409C-BE32-E72D297353CC}">
              <c16:uniqueId val="{00000000-8804-439F-A64F-469EB369F9F9}"/>
            </c:ext>
          </c:extLst>
        </c:ser>
        <c:ser>
          <c:idx val="1"/>
          <c:order val="1"/>
          <c:tx>
            <c:v>2017</c:v>
          </c:tx>
          <c:spPr>
            <a:solidFill>
              <a:schemeClr val="accent6">
                <a:shade val="76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diciembre</c:v>
              </c:pt>
              <c:pt idx="1">
                <c:v>noviembre</c:v>
              </c:pt>
              <c:pt idx="2">
                <c:v>octubre</c:v>
              </c:pt>
              <c:pt idx="3">
                <c:v>septiembre</c:v>
              </c:pt>
              <c:pt idx="4">
                <c:v>agosto</c:v>
              </c:pt>
              <c:pt idx="5">
                <c:v>julio</c:v>
              </c:pt>
              <c:pt idx="6">
                <c:v>junio</c:v>
              </c:pt>
              <c:pt idx="7">
                <c:v>mayo</c:v>
              </c:pt>
              <c:pt idx="8">
                <c:v>abril</c:v>
              </c:pt>
              <c:pt idx="9">
                <c:v>marzo</c:v>
              </c:pt>
              <c:pt idx="10">
                <c:v>febrero</c:v>
              </c:pt>
              <c:pt idx="11">
                <c:v>enero</c:v>
              </c:pt>
            </c:strLit>
          </c:cat>
          <c:val>
            <c:numLit>
              <c:formatCode>\$#,##0.00;\-\$#,##0.00;\$#,##0.00</c:formatCode>
              <c:ptCount val="12"/>
              <c:pt idx="0">
                <c:v>1752.6123</c:v>
              </c:pt>
              <c:pt idx="1">
                <c:v>-110.9769</c:v>
              </c:pt>
              <c:pt idx="2">
                <c:v>5396.7929999999997</c:v>
              </c:pt>
              <c:pt idx="3">
                <c:v>619.84550000000002</c:v>
              </c:pt>
              <c:pt idx="4">
                <c:v>161.70570000000001</c:v>
              </c:pt>
              <c:pt idx="5">
                <c:v>142.9829</c:v>
              </c:pt>
              <c:pt idx="6">
                <c:v>197.00559999999999</c:v>
              </c:pt>
              <c:pt idx="7">
                <c:v>200.3535</c:v>
              </c:pt>
              <c:pt idx="8">
                <c:v>562.39260000000002</c:v>
              </c:pt>
              <c:pt idx="9">
                <c:v>6987.0030999999999</c:v>
              </c:pt>
              <c:pt idx="10">
                <c:v>-92.282799999999995</c:v>
              </c:pt>
              <c:pt idx="11">
                <c:v>726.24069999999995</c:v>
              </c:pt>
            </c:numLit>
          </c:val>
          <c:extLst>
            <c:ext xmlns:c16="http://schemas.microsoft.com/office/drawing/2014/chart" uri="{C3380CC4-5D6E-409C-BE32-E72D297353CC}">
              <c16:uniqueId val="{00000002-2F23-43A2-9A65-493F9E632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253407704"/>
        <c:axId val="1253409144"/>
      </c:barChart>
      <c:catAx>
        <c:axId val="12534077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25340914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5340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\$#,##0.00;\-\$#,##0.00;\$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253407704"/>
        <c:crosses val="autoZero"/>
        <c:crossBetween val="between"/>
        <c:majorUnit val="4000"/>
        <c:extLst>
          <c:ext xmlns:c15="http://schemas.microsoft.com/office/drawing/2012/chart" uri="{F40574EE-89B7-4290-83BB-5DA773EAF853}">
            <c15:numFmt c:formatCode="\$#,##0.00;\-\$#,##0.00;\$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[super store.xlsx]PivotChartTable5</c15:name>
        <c15:fmtId val="0"/>
      </c15:pivotSource>
      <c15:pivotOptions>
        <c15:dropZoneFilter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cap="none" spc="2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 b="1" u="sng">
                <a:solidFill>
                  <a:schemeClr val="bg2">
                    <a:lumMod val="50000"/>
                  </a:schemeClr>
                </a:solidFill>
              </a:rPr>
              <a:t>3. MARGEN</a:t>
            </a:r>
            <a:r>
              <a:rPr lang="es-SV" b="1" u="sng" baseline="0">
                <a:solidFill>
                  <a:schemeClr val="bg2">
                    <a:lumMod val="50000"/>
                  </a:schemeClr>
                </a:solidFill>
              </a:rPr>
              <a:t> DE UTILIDAD BRUTA MENSUAL</a:t>
            </a:r>
            <a:endParaRPr lang="es-SV" b="1" u="sng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8454449376279305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cap="none" spc="2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>
                <a:tint val="77000"/>
              </a:schemeClr>
            </a:solidFill>
            <a:ln w="9525" cap="flat" cmpd="sng" algn="ctr">
              <a:solidFill>
                <a:schemeClr val="accent6">
                  <a:tint val="77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>
                <a:shade val="76000"/>
              </a:schemeClr>
            </a:solidFill>
            <a:ln w="9525" cap="flat" cmpd="sng" algn="ctr">
              <a:solidFill>
                <a:schemeClr val="accent6">
                  <a:shade val="7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>
                <a:shade val="76000"/>
              </a:schemeClr>
            </a:solidFill>
            <a:ln w="9525" cap="flat" cmpd="sng" algn="ctr">
              <a:solidFill>
                <a:schemeClr val="accent6">
                  <a:shade val="7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>
                <a:tint val="77000"/>
              </a:schemeClr>
            </a:solidFill>
            <a:ln w="9525" cap="flat" cmpd="sng" algn="ctr">
              <a:solidFill>
                <a:schemeClr val="accent6">
                  <a:tint val="77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66959759284962"/>
          <c:y val="0.10068714514178152"/>
          <c:w val="0.73797129179911691"/>
          <c:h val="0.87357190614983826"/>
        </c:manualLayout>
      </c:layout>
      <c:lineChart>
        <c:grouping val="standard"/>
        <c:varyColors val="0"/>
        <c:ser>
          <c:idx val="0"/>
          <c:order val="0"/>
          <c:tx>
            <c:v>2016</c:v>
          </c:tx>
          <c:spPr>
            <a:ln w="22225" cap="rnd" cmpd="sng" algn="ctr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>
                  <a:shade val="76000"/>
                </a:schemeClr>
              </a:solidFill>
              <a:ln w="9525" cap="flat" cmpd="sng" algn="ctr">
                <a:solidFill>
                  <a:schemeClr val="accent6">
                    <a:shade val="76000"/>
                  </a:schemeClr>
                </a:solidFill>
                <a:round/>
              </a:ln>
              <a:effectLst/>
            </c:spPr>
          </c:marker>
          <c:cat>
            <c:strLit>
              <c:ptCount val="12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  <c:pt idx="4">
                <c:v>mayo</c:v>
              </c:pt>
              <c:pt idx="5">
                <c:v>junio</c:v>
              </c:pt>
              <c:pt idx="6">
                <c:v>julio</c:v>
              </c:pt>
              <c:pt idx="7">
                <c:v>agosto</c:v>
              </c:pt>
              <c:pt idx="8">
                <c:v>septiembre</c:v>
              </c:pt>
              <c:pt idx="9">
                <c:v>octubre</c:v>
              </c:pt>
              <c:pt idx="10">
                <c:v>noviembre</c:v>
              </c:pt>
              <c:pt idx="11">
                <c:v>diciembre</c:v>
              </c:pt>
            </c:strLit>
          </c:cat>
          <c:val>
            <c:numLit>
              <c:formatCode>0.00\ %;\-0.00\ %;0.00\ %</c:formatCode>
              <c:ptCount val="12"/>
              <c:pt idx="1">
                <c:v>0.01</c:v>
              </c:pt>
              <c:pt idx="2">
                <c:v>9.8240301630318189E-2</c:v>
              </c:pt>
              <c:pt idx="3">
                <c:v>0.24574771360878198</c:v>
              </c:pt>
              <c:pt idx="4">
                <c:v>-6.9115924373035612E-2</c:v>
              </c:pt>
              <c:pt idx="5">
                <c:v>0.15835013786275548</c:v>
              </c:pt>
              <c:pt idx="6">
                <c:v>0.21457673464737378</c:v>
              </c:pt>
              <c:pt idx="7">
                <c:v>-3.0192419962150746E-2</c:v>
              </c:pt>
              <c:pt idx="8">
                <c:v>0.13350433046233948</c:v>
              </c:pt>
              <c:pt idx="9">
                <c:v>-0.29896767214453052</c:v>
              </c:pt>
              <c:pt idx="10">
                <c:v>0.31853819346023371</c:v>
              </c:pt>
              <c:pt idx="11">
                <c:v>0.19487121989816275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6D0-4B85-B1E2-D9194A57A99E}"/>
            </c:ext>
          </c:extLst>
        </c:ser>
        <c:ser>
          <c:idx val="1"/>
          <c:order val="1"/>
          <c:tx>
            <c:v>2017</c:v>
          </c:tx>
          <c:spPr>
            <a:ln w="22225" cap="rnd" cmpd="sng" algn="ctr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>
                  <a:shade val="76000"/>
                </a:schemeClr>
              </a:solidFill>
              <a:ln w="9525" cap="flat" cmpd="sng" algn="ctr">
                <a:solidFill>
                  <a:schemeClr val="accent6">
                    <a:shade val="76000"/>
                  </a:schemeClr>
                </a:solidFill>
                <a:round/>
              </a:ln>
              <a:effectLst/>
            </c:spPr>
          </c:marker>
          <c:cat>
            <c:strLit>
              <c:ptCount val="12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  <c:pt idx="4">
                <c:v>mayo</c:v>
              </c:pt>
              <c:pt idx="5">
                <c:v>junio</c:v>
              </c:pt>
              <c:pt idx="6">
                <c:v>julio</c:v>
              </c:pt>
              <c:pt idx="7">
                <c:v>agosto</c:v>
              </c:pt>
              <c:pt idx="8">
                <c:v>septiembre</c:v>
              </c:pt>
              <c:pt idx="9">
                <c:v>octubre</c:v>
              </c:pt>
              <c:pt idx="10">
                <c:v>noviembre</c:v>
              </c:pt>
              <c:pt idx="11">
                <c:v>diciembre</c:v>
              </c:pt>
            </c:strLit>
          </c:cat>
          <c:val>
            <c:numLit>
              <c:formatCode>0.00\ %;\-0.00\ %;0.00\ %</c:formatCode>
              <c:ptCount val="12"/>
              <c:pt idx="0">
                <c:v>0.15624766297834985</c:v>
              </c:pt>
              <c:pt idx="1">
                <c:v>-0.1195577482160162</c:v>
              </c:pt>
              <c:pt idx="2">
                <c:v>0.41641906818243857</c:v>
              </c:pt>
              <c:pt idx="3">
                <c:v>9.1444731956419445E-2</c:v>
              </c:pt>
              <c:pt idx="4">
                <c:v>0.19343771481976382</c:v>
              </c:pt>
              <c:pt idx="5">
                <c:v>0.12465190205802666</c:v>
              </c:pt>
              <c:pt idx="6">
                <c:v>8.3684538281183246E-2</c:v>
              </c:pt>
              <c:pt idx="7">
                <c:v>0.11380400221266031</c:v>
              </c:pt>
              <c:pt idx="8">
                <c:v>0.17195991336608601</c:v>
              </c:pt>
              <c:pt idx="9">
                <c:v>0.34465699852973913</c:v>
              </c:pt>
              <c:pt idx="10">
                <c:v>-2.0742062500432215E-2</c:v>
              </c:pt>
              <c:pt idx="11">
                <c:v>0.27934635070328612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7DA-4DB5-95A0-47B49F5F3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94701888"/>
        <c:axId val="594704768"/>
      </c:lineChart>
      <c:catAx>
        <c:axId val="594701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947047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94704768"/>
        <c:scaling>
          <c:orientation val="minMax"/>
          <c:max val="0.45"/>
          <c:min val="-0.30000000000000004"/>
        </c:scaling>
        <c:delete val="0"/>
        <c:axPos val="l"/>
        <c:numFmt formatCode="0.00\ %;\-0.00\ %;0.00\ 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94701888"/>
        <c:crosses val="autoZero"/>
        <c:crossBetween val="between"/>
        <c:majorUnit val="0.1"/>
        <c:minorUnit val="1.0000000000000002E-2"/>
        <c:extLst>
          <c:ext xmlns:c15="http://schemas.microsoft.com/office/drawing/2012/chart" uri="{F40574EE-89B7-4290-83BB-5DA773EAF853}">
            <c15:numFmt c:formatCode="0.00\ %;\-0.00\ %;0.00\ %" c:sourceLinked="1"/>
          </c:ext>
        </c:extLst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73368637631966"/>
          <c:y val="0.3868664209223861"/>
          <c:w val="0.11065806951296563"/>
          <c:h val="0.1467399062993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[super store.xlsx]PivotChartTable6</c15:name>
        <c15:fmtId val="0"/>
      </c15:pivotSource>
      <c15:pivotOptions>
        <c15:dropZoneFilter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 b="1" u="sng"/>
              <a:t>4. AVERAGE TICKET VS NÚMERO DE ORDENES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>
                <a:tint val="58000"/>
              </a:schemeClr>
            </a:solidFill>
            <a:ln w="9525" cap="flat" cmpd="sng" algn="ctr">
              <a:solidFill>
                <a:schemeClr val="accent6">
                  <a:tint val="58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>
                <a:shade val="86000"/>
              </a:schemeClr>
            </a:solidFill>
            <a:ln w="9525" cap="flat" cmpd="sng" algn="ctr">
              <a:solidFill>
                <a:schemeClr val="accent6">
                  <a:shade val="8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>
                <a:shade val="86000"/>
              </a:schemeClr>
            </a:solidFill>
            <a:ln w="9525" cap="flat" cmpd="sng" algn="ctr">
              <a:solidFill>
                <a:schemeClr val="accent6">
                  <a:shade val="8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>
                <a:shade val="58000"/>
              </a:schemeClr>
            </a:solidFill>
            <a:ln w="9525" cap="flat" cmpd="sng" algn="ctr">
              <a:solidFill>
                <a:schemeClr val="accent6">
                  <a:shade val="58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>
                <a:tint val="86000"/>
              </a:schemeClr>
            </a:solidFill>
            <a:ln w="9525" cap="flat" cmpd="sng" algn="ctr">
              <a:solidFill>
                <a:schemeClr val="accent6">
                  <a:tint val="8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>
                <a:shade val="58000"/>
              </a:schemeClr>
            </a:solidFill>
            <a:ln w="9525" cap="flat" cmpd="sng" algn="ctr">
              <a:solidFill>
                <a:schemeClr val="accent6">
                  <a:shade val="58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>
                <a:tint val="86000"/>
              </a:schemeClr>
            </a:solidFill>
            <a:ln w="9525" cap="flat" cmpd="sng" algn="ctr">
              <a:solidFill>
                <a:schemeClr val="accent6">
                  <a:tint val="8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>
                <a:tint val="58000"/>
              </a:schemeClr>
            </a:solidFill>
            <a:ln w="9525" cap="flat" cmpd="sng" algn="ctr">
              <a:solidFill>
                <a:schemeClr val="accent6">
                  <a:tint val="58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200565458281331E-2"/>
          <c:y val="0.14175945643281132"/>
          <c:w val="0.78335596082900927"/>
          <c:h val="0.62124328118927996"/>
        </c:manualLayout>
      </c:layout>
      <c:lineChart>
        <c:grouping val="standard"/>
        <c:varyColors val="0"/>
        <c:ser>
          <c:idx val="0"/>
          <c:order val="0"/>
          <c:tx>
            <c:v>2016 - AVEGARE TICKET</c:v>
          </c:tx>
          <c:spPr>
            <a:ln w="22225" cap="rnd" cmpd="sng" algn="ctr">
              <a:solidFill>
                <a:schemeClr val="accent6">
                  <a:tint val="58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>
                  <a:shade val="86000"/>
                </a:schemeClr>
              </a:solidFill>
              <a:ln w="9525" cap="flat" cmpd="sng" algn="ctr">
                <a:solidFill>
                  <a:schemeClr val="accent6">
                    <a:shade val="86000"/>
                  </a:schemeClr>
                </a:solidFill>
                <a:round/>
              </a:ln>
              <a:effectLst/>
            </c:spPr>
          </c:marker>
          <c:cat>
            <c:strLit>
              <c:ptCount val="12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  <c:pt idx="4">
                <c:v>mayo</c:v>
              </c:pt>
              <c:pt idx="5">
                <c:v>junio</c:v>
              </c:pt>
              <c:pt idx="6">
                <c:v>julio</c:v>
              </c:pt>
              <c:pt idx="7">
                <c:v>agosto</c:v>
              </c:pt>
              <c:pt idx="8">
                <c:v>septiembre</c:v>
              </c:pt>
              <c:pt idx="9">
                <c:v>octubre</c:v>
              </c:pt>
              <c:pt idx="10">
                <c:v>noviembre</c:v>
              </c:pt>
              <c:pt idx="11">
                <c:v>diciembre</c:v>
              </c:pt>
            </c:strLit>
          </c:cat>
          <c:val>
            <c:numLit>
              <c:formatCode>General</c:formatCode>
              <c:ptCount val="12"/>
              <c:pt idx="1">
                <c:v>69.930000000000007</c:v>
              </c:pt>
              <c:pt idx="2">
                <c:v>1328.5136666666667</c:v>
              </c:pt>
              <c:pt idx="3">
                <c:v>573.17399999999998</c:v>
              </c:pt>
              <c:pt idx="4">
                <c:v>583.61900000000003</c:v>
              </c:pt>
              <c:pt idx="5">
                <c:v>228.60900000000001</c:v>
              </c:pt>
              <c:pt idx="6">
                <c:v>772.37599999999998</c:v>
              </c:pt>
              <c:pt idx="7">
                <c:v>127.61150000000001</c:v>
              </c:pt>
              <c:pt idx="8">
                <c:v>166.86439999999999</c:v>
              </c:pt>
              <c:pt idx="9">
                <c:v>429.54700000000003</c:v>
              </c:pt>
              <c:pt idx="10">
                <c:v>376.40253846153848</c:v>
              </c:pt>
              <c:pt idx="11">
                <c:v>977.37666666666667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AFD-48A7-83CC-AD80535D541B}"/>
            </c:ext>
          </c:extLst>
        </c:ser>
        <c:ser>
          <c:idx val="1"/>
          <c:order val="1"/>
          <c:tx>
            <c:v>2016 - CANTIDAD DE ORDENES</c:v>
          </c:tx>
          <c:spPr>
            <a:ln w="22225" cap="rnd" cmpd="sng" algn="ctr">
              <a:solidFill>
                <a:schemeClr val="accent6">
                  <a:tint val="86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>
                  <a:shade val="58000"/>
                </a:schemeClr>
              </a:solidFill>
              <a:ln w="9525" cap="flat" cmpd="sng" algn="ctr">
                <a:solidFill>
                  <a:schemeClr val="accent6">
                    <a:shade val="58000"/>
                  </a:schemeClr>
                </a:solidFill>
                <a:round/>
              </a:ln>
              <a:effectLst/>
            </c:spPr>
          </c:marker>
          <c:cat>
            <c:strLit>
              <c:ptCount val="12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  <c:pt idx="4">
                <c:v>mayo</c:v>
              </c:pt>
              <c:pt idx="5">
                <c:v>junio</c:v>
              </c:pt>
              <c:pt idx="6">
                <c:v>julio</c:v>
              </c:pt>
              <c:pt idx="7">
                <c:v>agosto</c:v>
              </c:pt>
              <c:pt idx="8">
                <c:v>septiembre</c:v>
              </c:pt>
              <c:pt idx="9">
                <c:v>octubre</c:v>
              </c:pt>
              <c:pt idx="10">
                <c:v>noviembre</c:v>
              </c:pt>
              <c:pt idx="11">
                <c:v>diciembre</c:v>
              </c:pt>
            </c:strLit>
          </c:cat>
          <c:val>
            <c:numLit>
              <c:formatCode>General</c:formatCode>
              <c:ptCount val="12"/>
              <c:pt idx="1">
                <c:v>1</c:v>
              </c:pt>
              <c:pt idx="2">
                <c:v>6</c:v>
              </c:pt>
              <c:pt idx="3">
                <c:v>3</c:v>
              </c:pt>
              <c:pt idx="4">
                <c:v>3</c:v>
              </c:pt>
              <c:pt idx="5">
                <c:v>6</c:v>
              </c:pt>
              <c:pt idx="6">
                <c:v>5</c:v>
              </c:pt>
              <c:pt idx="7">
                <c:v>4</c:v>
              </c:pt>
              <c:pt idx="8">
                <c:v>5</c:v>
              </c:pt>
              <c:pt idx="9">
                <c:v>6</c:v>
              </c:pt>
              <c:pt idx="10">
                <c:v>13</c:v>
              </c:pt>
              <c:pt idx="11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2AFD-48A7-83CC-AD80535D541B}"/>
            </c:ext>
          </c:extLst>
        </c:ser>
        <c:ser>
          <c:idx val="2"/>
          <c:order val="2"/>
          <c:tx>
            <c:v>2017 - AVEGARE TICKET</c:v>
          </c:tx>
          <c:spPr>
            <a:ln w="22225" cap="rnd" cmpd="sng" algn="ctr">
              <a:solidFill>
                <a:schemeClr val="accent6">
                  <a:shade val="86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>
                  <a:shade val="86000"/>
                </a:schemeClr>
              </a:solidFill>
              <a:ln w="9525" cap="flat" cmpd="sng" algn="ctr">
                <a:solidFill>
                  <a:schemeClr val="accent6">
                    <a:shade val="86000"/>
                  </a:schemeClr>
                </a:solidFill>
                <a:round/>
              </a:ln>
              <a:effectLst/>
            </c:spPr>
          </c:marker>
          <c:cat>
            <c:strLit>
              <c:ptCount val="12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  <c:pt idx="4">
                <c:v>mayo</c:v>
              </c:pt>
              <c:pt idx="5">
                <c:v>junio</c:v>
              </c:pt>
              <c:pt idx="6">
                <c:v>julio</c:v>
              </c:pt>
              <c:pt idx="7">
                <c:v>agosto</c:v>
              </c:pt>
              <c:pt idx="8">
                <c:v>septiembre</c:v>
              </c:pt>
              <c:pt idx="9">
                <c:v>octubre</c:v>
              </c:pt>
              <c:pt idx="10">
                <c:v>noviembre</c:v>
              </c:pt>
              <c:pt idx="11">
                <c:v>diciembre</c:v>
              </c:pt>
            </c:strLit>
          </c:cat>
          <c:val>
            <c:numLit>
              <c:formatCode>General</c:formatCode>
              <c:ptCount val="12"/>
              <c:pt idx="0">
                <c:v>774.66833333333341</c:v>
              </c:pt>
              <c:pt idx="1">
                <c:v>192.96700000000001</c:v>
              </c:pt>
              <c:pt idx="2">
                <c:v>2396.9682857142857</c:v>
              </c:pt>
              <c:pt idx="3">
                <c:v>683.34244444444448</c:v>
              </c:pt>
              <c:pt idx="4">
                <c:v>172.62533333333332</c:v>
              </c:pt>
              <c:pt idx="5">
                <c:v>225.77799999999999</c:v>
              </c:pt>
              <c:pt idx="6">
                <c:v>569.53133333333335</c:v>
              </c:pt>
              <c:pt idx="7">
                <c:v>236.81899999999999</c:v>
              </c:pt>
              <c:pt idx="8">
                <c:v>257.47092857142854</c:v>
              </c:pt>
              <c:pt idx="9">
                <c:v>1957.30575</c:v>
              </c:pt>
              <c:pt idx="10">
                <c:v>411.56392307692306</c:v>
              </c:pt>
              <c:pt idx="11">
                <c:v>482.61353846153844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233-42D2-A744-C06419C742DB}"/>
            </c:ext>
          </c:extLst>
        </c:ser>
        <c:ser>
          <c:idx val="3"/>
          <c:order val="3"/>
          <c:tx>
            <c:v>2017 - CANTIDAD DE ORDENES</c:v>
          </c:tx>
          <c:spPr>
            <a:ln w="22225" cap="rnd" cmpd="sng" algn="ctr">
              <a:solidFill>
                <a:schemeClr val="accent6">
                  <a:shade val="58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>
                  <a:shade val="58000"/>
                </a:schemeClr>
              </a:solidFill>
              <a:ln w="9525" cap="flat" cmpd="sng" algn="ctr">
                <a:solidFill>
                  <a:schemeClr val="accent6">
                    <a:shade val="58000"/>
                  </a:schemeClr>
                </a:solidFill>
                <a:round/>
              </a:ln>
              <a:effectLst/>
            </c:spPr>
          </c:marker>
          <c:cat>
            <c:strLit>
              <c:ptCount val="12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  <c:pt idx="4">
                <c:v>mayo</c:v>
              </c:pt>
              <c:pt idx="5">
                <c:v>junio</c:v>
              </c:pt>
              <c:pt idx="6">
                <c:v>julio</c:v>
              </c:pt>
              <c:pt idx="7">
                <c:v>agosto</c:v>
              </c:pt>
              <c:pt idx="8">
                <c:v>septiembre</c:v>
              </c:pt>
              <c:pt idx="9">
                <c:v>octubre</c:v>
              </c:pt>
              <c:pt idx="10">
                <c:v>noviembre</c:v>
              </c:pt>
              <c:pt idx="11">
                <c:v>diciembre</c:v>
              </c:pt>
            </c:strLit>
          </c:cat>
          <c:val>
            <c:numLit>
              <c:formatCode>General</c:formatCode>
              <c:ptCount val="12"/>
              <c:pt idx="0">
                <c:v>6</c:v>
              </c:pt>
              <c:pt idx="1">
                <c:v>4</c:v>
              </c:pt>
              <c:pt idx="2">
                <c:v>7</c:v>
              </c:pt>
              <c:pt idx="3">
                <c:v>9</c:v>
              </c:pt>
              <c:pt idx="4">
                <c:v>6</c:v>
              </c:pt>
              <c:pt idx="5">
                <c:v>7</c:v>
              </c:pt>
              <c:pt idx="6">
                <c:v>3</c:v>
              </c:pt>
              <c:pt idx="7">
                <c:v>6</c:v>
              </c:pt>
              <c:pt idx="8">
                <c:v>14</c:v>
              </c:pt>
              <c:pt idx="9">
                <c:v>8</c:v>
              </c:pt>
              <c:pt idx="10">
                <c:v>13</c:v>
              </c:pt>
              <c:pt idx="11">
                <c:v>13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C233-42D2-A744-C06419C74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427952"/>
        <c:axId val="34127423"/>
      </c:lineChart>
      <c:catAx>
        <c:axId val="634427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3412742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412742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63442795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09024344871731"/>
          <c:y val="0.16756769524254131"/>
          <c:w val="0.1479097554215093"/>
          <c:h val="0.23357013415957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[super store.xlsx]PivotChartTable9</c15:name>
        <c15:fmtId val="0"/>
      </c15:pivotSource>
      <c15:pivotOptions>
        <c15:dropZoneFilter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VENTAS POR SUB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tint val="3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6">
              <a:tint val="4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6">
              <a:tint val="54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6">
              <a:tint val="62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6">
              <a:tint val="69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6">
              <a:tint val="77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6">
              <a:tint val="8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6">
              <a:tint val="93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6">
              <a:shade val="92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6">
              <a:shade val="84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6">
              <a:shade val="7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6">
              <a:shade val="6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6">
              <a:shade val="61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6">
              <a:shade val="53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6">
              <a:shade val="4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6">
              <a:shade val="37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11286305192863548"/>
          <c:y val="0.13209252348703798"/>
          <c:w val="0.56396000849502403"/>
          <c:h val="0.87759877993623359"/>
        </c:manualLayout>
      </c:layout>
      <c:doughnutChart>
        <c:varyColors val="1"/>
        <c:ser>
          <c:idx val="0"/>
          <c:order val="0"/>
          <c:tx>
            <c:v>Total</c:v>
          </c:tx>
          <c:explosion val="12"/>
          <c:dPt>
            <c:idx val="0"/>
            <c:bubble3D val="0"/>
            <c:spPr>
              <a:solidFill>
                <a:schemeClr val="accent6">
                  <a:tint val="3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48-4989-9A62-E6136D9FBADB}"/>
              </c:ext>
            </c:extLst>
          </c:dPt>
          <c:dPt>
            <c:idx val="1"/>
            <c:bubble3D val="0"/>
            <c:spPr>
              <a:solidFill>
                <a:schemeClr val="accent6">
                  <a:tint val="8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F48-4989-9A62-E6136D9FBADB}"/>
              </c:ext>
            </c:extLst>
          </c:dPt>
          <c:dPt>
            <c:idx val="2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F48-4989-9A62-E6136D9FBADB}"/>
              </c:ext>
            </c:extLst>
          </c:dPt>
          <c:dPt>
            <c:idx val="3"/>
            <c:bubble3D val="0"/>
            <c:spPr>
              <a:solidFill>
                <a:schemeClr val="accent6">
                  <a:shade val="61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F48-4989-9A62-E6136D9FBADB}"/>
              </c:ext>
            </c:extLst>
          </c:dPt>
          <c:dPt>
            <c:idx val="4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F48-4989-9A62-E6136D9FBADB}"/>
              </c:ext>
            </c:extLst>
          </c:dPt>
          <c:dPt>
            <c:idx val="5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F48-4989-9A62-E6136D9FBADB}"/>
              </c:ext>
            </c:extLst>
          </c:dPt>
          <c:dPt>
            <c:idx val="6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F48-4989-9A62-E6136D9FBADB}"/>
              </c:ext>
            </c:extLst>
          </c:dPt>
          <c:dPt>
            <c:idx val="7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F48-4989-9A62-E6136D9FBADB}"/>
              </c:ext>
            </c:extLst>
          </c:dPt>
          <c:dPt>
            <c:idx val="8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F48-4989-9A62-E6136D9FBADB}"/>
              </c:ext>
            </c:extLst>
          </c:dPt>
          <c:dPt>
            <c:idx val="9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F48-4989-9A62-E6136D9FBADB}"/>
              </c:ext>
            </c:extLst>
          </c:dPt>
          <c:dPt>
            <c:idx val="10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EF48-4989-9A62-E6136D9FBADB}"/>
              </c:ext>
            </c:extLst>
          </c:dPt>
          <c:dPt>
            <c:idx val="11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EF48-4989-9A62-E6136D9FBADB}"/>
              </c:ext>
            </c:extLst>
          </c:dPt>
          <c:dPt>
            <c:idx val="12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EF48-4989-9A62-E6136D9FBADB}"/>
              </c:ext>
            </c:extLst>
          </c:dPt>
          <c:dPt>
            <c:idx val="13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EF48-4989-9A62-E6136D9FBADB}"/>
              </c:ext>
            </c:extLst>
          </c:dPt>
          <c:dPt>
            <c:idx val="14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EF48-4989-9A62-E6136D9FBADB}"/>
              </c:ext>
            </c:extLst>
          </c:dPt>
          <c:dPt>
            <c:idx val="15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EF48-4989-9A62-E6136D9FBADB}"/>
              </c:ext>
            </c:extLst>
          </c:dPt>
          <c:dPt>
            <c:idx val="16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EF48-4989-9A62-E6136D9FBA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Accessories</c:v>
              </c:pt>
              <c:pt idx="1">
                <c:v>Copiers</c:v>
              </c:pt>
              <c:pt idx="2">
                <c:v>Machines</c:v>
              </c:pt>
              <c:pt idx="3">
                <c:v>Phones</c:v>
              </c:pt>
            </c:strLit>
          </c:cat>
          <c:val>
            <c:numLit>
              <c:formatCode>\$#,##0.00;\-\$#,##0.00;\$#,##0.00</c:formatCode>
              <c:ptCount val="4"/>
              <c:pt idx="0">
                <c:v>10049.049999999999</c:v>
              </c:pt>
              <c:pt idx="1">
                <c:v>33859.737999999998</c:v>
              </c:pt>
              <c:pt idx="2">
                <c:v>20955.558000000001</c:v>
              </c:pt>
              <c:pt idx="3">
                <c:v>31541.912</c:v>
              </c:pt>
            </c:numLit>
          </c:val>
          <c:extLst>
            <c:ext xmlns:c16="http://schemas.microsoft.com/office/drawing/2014/chart" uri="{C3380CC4-5D6E-409C-BE32-E72D297353CC}">
              <c16:uniqueId val="{00000000-ED68-40D4-B5C9-4E595252946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9605634738696"/>
          <c:y val="0.12802098859067204"/>
          <c:w val="0.15438120867802918"/>
          <c:h val="0.82353511924003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[super store.xlsx]PivotChartTable3</c15:name>
        <c15:fmtId val="0"/>
      </c15:pivotSource>
      <c15:pivotOptions>
        <c15:dropZoneFilter val="1"/>
        <c15:dropZoneCategories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VENTAS POR ESTADO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 u="sng"/>
          </a:pPr>
          <a:r>
            <a:rPr lang="es-ES" sz="1600" b="1" i="0" u="sng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VENTAS POR ESTADO</a:t>
          </a:r>
        </a:p>
      </cx:txPr>
    </cx:title>
    <cx:plotArea>
      <cx:plotAreaRegion>
        <cx:series layoutId="regionMap" uniqueId="{DB629B3B-F86C-4A88-BB6B-B333DD312C9A}">
          <cx:tx>
            <cx:txData>
              <cx:f>_xlchart.v5.2</cx:f>
              <cx:v>Ventas</cx:v>
            </cx:txData>
          </cx:tx>
          <cx:dataLabels>
            <cx:visibility seriesName="0" categoryName="1" value="0"/>
            <cx:separator>, </cx:separator>
          </cx:dataLabels>
          <cx:dataId val="0"/>
          <cx:layoutPr>
            <cx:geography cultureLanguage="es-ES" cultureRegion="SV" attribution="Con tecnología de Bing">
              <cx:geoCache provider="{E9337A44-BEBE-4D9F-B70C-5C5E7DAFC167}">
                <cx:binary>1H3pcty4suarKPx7qCYIkAROnL4RDbJ2LaXFdtt/GNWSTIIbwH15o/t7HuG+2GSxJFWJLdk605qJ
KHUHjZ1JfswFiQTq33ftv+7ih01+0iZxWvzrrv39U1CW6l+//VbcBQ/JpjhNxF0uC/mjPL2TyW/y
xw9x9/Dbfb5pROr/ZuiI/HYXbPLyof30X/+G0fwHeSbvNqWQ6VX1kHfXD0UVl8VP6l6tOtncJyJ1
RVHm4q5Ev3+6eGhOvsk8+nTykJai7G479fD7pxetPp38Nh7rb/c9iYG0srqHvsQ4ZZgZBGNDH/7w
p5NYpv5jtWabpxbUmBYibPiznu59sUmg/0X1UG9+SdNA0eb+Pn8oCnio4d+XfV88A1R9+3RyJ6u0
3L47H17j758mRbm5l8XJ51TAP59ORCGdXQtHbp/k883w6L+9fP3/9e9RAbyMUckBQuM396uqvwE0
jWUu7jdP7+if42PQU5OZJjIwewkMNU4JtTExKH4GbvdR7IB5ByWvo/LccQTJ9Ow4Ifkj3vy1ST4Q
Emyc2pZFDEtnz2/+kGWodUqJvmUoY8cygNwhMu8g6HVknjuOkPnjWJHJRS/Tj0SGnBoMGwZ9Elb2
S55BCJ0CciazTGuADo2Q+TVBbyDz1HGMzPcj5Zk82qTFBqTsR+kZTE4pY1THyNwxBX0JDQNxhhky
TZPumMp8uvdOnP3xDorewubpWcbgXB8nOI4EJQOq8OkF/XMlg+kpYGOaOnk0AoAvDiUa0s1Tk9gU
W2AdHIqy95DyOir7niNUnMvjROVcFIWscvH0gj4EFWzZwA8E7VjCeInKlmVsGzAxgbO2fyPT7D0U
vQ7OvucInPMjBcfZxOKHzFPxkcrGPjVMYlkMPZoBY6ZB7NRCtmEjgnb4PH0aO4n2PppeB+iw7wgi
54/j5B9HpunDXSnuqvLpPf1zFiLo1LRNZGJs7lhohJENphymYC8YI3XzTmreQOfwUcbw3B4nPLcP
7YeaA+iUWJgSih5l2wgYxk4xWNDMth9taDAXDhXPL8l5HZnHbiNMbv88TkyuA5j4niyKeJPeP72e
D+EZy6AGe9IqbGSp2cBTiFJ9a0cPfyOb4L1UvY7Qy94joK4XxwmU+xBvmk3+8HEgYXaq69S2DPwI
wsg7AG4bYlGLYPRoG4zk23soeh2gfc8ROO7kOMG5fQDFUxQPH4mOCR4AEFw6sMnwN7LcwEOACQbr
4cmDAPUvpds7SHodnoOnGeFze3Gc+Dy5P0/kjxOYNVTJXx9qxcHUR4epDcLkpXVt26c6sgwGWmon
5qD+EKMdWaU8ARH8HrJeh+v1UUbIuc5xIjd7kLn/oWAZpxYBc40+WQUj/w7Fp4QQbBP9ke9Gqukd
BL0O03PHETKzIzW2F/eb4AP9B4ScApfotvE00xmZDAiRU8tk2AYHw0su+iUhr+Px2G2ExsI9Tj5Z
xLFIpSieXs0H2HD6KQIwCLh0dsJrBAhlp4jQredgbz4cCrf3UPQGMs/PMgbnSJ3Ui/RebD7USc1O
wWXAbPYIDRuZbmAcwIQU7Gv2OGcdKZ53EPQGNE9PMkbmSA2DhWw2H8gyxqluE8u0CdnZbKA7Dn2g
DJ9u8bCQ/lg/8rb9ipo3MBmeYQzIkWqV1UevGVBY4iSg6217B8nYSUBB7ejAKk+TIDAHDqXYr+l5
HZSnfiNYVjfHqV5W8E6qu6h7ejn/XL1g+9Q0bGzAFPMlk1ATZBegRYj1qtH8HlLewOT5IcaofDtO
VM5kJYoP1iz6KaPgT6PmWHYhWHxDFBZGH3XOSKWcvYOU12HZ9xzBcnakMux8I9IP9AQQE2b62yXn
AxF1qFUsdmogiK0B1fMqw/ySnNdheew2wuT8SD0055u8+1gf53bBcyvBzJHtZVunto4ghoA9wgGM
dKhR3kPJW4g8PcMYlCOdtJxvimJzF1TFQ1kWT2/pn6sWiEeDNTOYwtuPYU0jnQ/eZ0s3IbqGjpT9
u+l5C58XjzMG6VilmbgLhL9JPxAfiOMAcBh4zF6fWZqwoqbD7GY7x9n+jczk83dQ9AZCzz3H4CyO
0wI4F1svryw3H4jO1rHMEETSPDrARtzDyCliEDAIMVJPN90tRr+LlrdweX6MMTBHOrG8ePgr3xTR
R+ICa2YQCIBtexd3po8WBGC5Ewy3rVfz9ein91D0Ojr7niNwLo7VGIA4m+3/SomnT/ifa51tSKcB
62nP7rCRXQD+MggZNMB9+Rgg9Tep9i6iXodoG23z/EQjlM6PdM55LtPyQ71mBJZjIIoDMXDuD3+j
KQ7SASICcdLWdiHnhc32a1LewOWp4xiT2+PUNxcQqf+RoemwBo1Ni4C+ed1UQ8gCrjHxNnx9gAyU
0SEwv6bndVye+o1gufhynLB8FcWdTAvxsUaahRkzMYSo7/5GbhoGRhpEeMCSzDMzHSLzLpJeB+eg
6wifr0dqpl3IvAxOnE0uYZXmA20CDDG1GNbEGBoZAzYszoALh1rWo7EwUjZPpMDKc3yype6n/orX
YXptjBFeF85x8tN2j9TyIS8euidx88/tAwLraRgWbEz8eiiuDeubYDzARrBHfhvpoN0uqV9T9TpY
L3uPYVoeL0zzTaKKQHxkYBTBpxaF3WrsKeJzZCdso9fACjcAzJ3oG02Edu/6XYT9DKyDAcZ4zY8X
r/OHVtx9YNwAbAohBsyKEHmUdCOwkG6dIp0C59Gx7QDbDuXJ+f/8968Iehukg+5jiM6PFKJBU7mb
6GN9CjYE1VgYIACTYvh7aUyARIRYw+22qyfh9yR3d66FHT3/RFn9fYQxYEfqQ72MYojD+dC9iWBU
UAx4PcYO6MA3h+sNDFbugKF03QYP3SOYh5bfeyh6naX2PUfgXK6Ok5suA/GBog4sCAK728A797iW
PRJ1sJ3X1kFp0Te46FfUvAHK8AxjQI5UA13mD778yFkShq3vFKKk8eNi9cjpgwz9FLYjIoRHymdL
yP/8759S8gYcTx3HiFwfJ4usIXS66OJ686Ebq4BVKLNgHW67lr39G7EKROZSTOk2KmQnwiAI4VCG
vZeq1zF62XsE1PqP4wTqayfhIAn/6T19wIQIjo2AtR3DemM7LzizgXcQIaCHXtMz7yDodXieO46Q
+frtOJG5kdX/G+8CCDcdlrGNpw1WIyaiWyaDOGnYEr/D52dOhpsq/9mn8zpSL1wMwwgjyG6cY4bs
w81smAthiASB2ekOkFFs+9bMNrAO3lZr5Fw4MI//r4Aa9x/DdKTG9deHojz5ImAHwodqJwgdgbM/
TFj/ftyZOMIJGMuCKS3MWffa61A7PVF0cnl3J+6hZhP/57z16iAj3L4eqT/8c7kJfvZG/rPzjbaL
FBBOAsuqj5HuI7iGI0FsCI0zrJEE/BUdr0u9Xa8RFJ9vj1PSfXnIE1gE+zg0YKOIbpsG/DdSR7AR
2wJrglng7Bn+zKeb7pwI76DkdTyeO44g+XKskHy8QANLDWSZvjUHXjW3QeCBrU3J0+EgY2jeQdEb
2Dz3HINzrGb2BrzZqV9+6CwV3G8wBQWF84ZdMMxSYVvc0zEho8nq13fR9DpAh31HEH09UohuwTca
n/gP6UP+c8W7VTMfeFDcLw6z21kIu3nZi6b/4XF+oO4gONK04cC+keMPNowj8AzCUT7P5uWhWTI+
Xe9tgl7/VMb9XzzE/6/D+97G6/kIRHdTbibD2YkHZ/v9vHZ4YDjRcdT10efw6lx69/YW979/QoyA
vHw+knE7xmPHnWL74+nksHGXh01R/v5J28a1wI4jmBdA2KVugGv300kDlu22CnZVwklnEA5rIwO2
X1qwlJVulwB+/wQbNGAbgG5RHfbPIAvCNT+dFNuZJlQhMIhgXzqDg09g8o7o84mVaxl34GB7fhmP
+ZO0StZSpGUBTwNbBj+dqF3D7ePB/kJq2hiCCiksfsJ8H8N3p+421yAGt+3/V5LZRdFGVnNGcVxN
RFb2y+HStlG/RMLol0bfSidVfu0wTc+XXlbARWdPqW1W9PHXtLT8aVNGLOZdE9RLj3X1ckiZAU+K
JFiWWpYuq65Pd6kh22yzQ5mdNCziQ6GWRdWMGcFCb8Nw6svuNpC13zsMJelST5Gf/6kb/ZkRlN40
pDhd7i+oKLSID/mkZ5CsSfKVGL09qSCEY5lvSQjskkbc8jW4mpmVch9phkuYUMvhYmRl2zt9m0N+
nzRidicio5j4RRrFfKiu6755bBkmadc7cRR2blhXObeMMNN3b4x2cTaPiD8JqVXHfHiLu+omS1ZF
umz1aZOkaml2nlyWVq2W+2wcB3HMUy0Il5nPYemoXKZ9ZOrOkPSb3oh3pUNeY6hc0jYjuuOlle70
sg4cuX3y/QVZ28f3EbUjHm1fv9mrmKNE2W6FWrkMlCWXdh0qfUILIWJu+hZK50Px0GDfqsmNL2aD
tUkPH++0y7LrroMPA6dJsRxS6DklKpzrzqhaF62HJhiHyVRr0a1Hq2IZlQpe0tBwyBv19kUeVO1H
PxgzxdtX25VZxuMuQe7o7mpXvSVuIGkYY3enIbmnc+iYqJnq4FuLtMhY1jFFu5RGSmOJzTjBzpAc
qodL1sff4VBJb7IvGlLJdoAhZWZaN09luGuxL993MAuULKWaJRqSyzal8OYLP4frLj0U7y/29lvZ
1Q+Fr+YPhhqSImvCaWTi232XIbUbZzzEwX3/lgzZPU4auRjf4WCk2OosjmrDdg56H9T/hPiDDgfJ
PdEHXV+tH1qOSRu3FFYoOYnx1DYj6RgU2H//eQ+pN8t2fDGuFjFO56NCTQIzDazT2XHVO6M7qELm
+kTre4CZ5K01M0Ck7fvsW4+GHSqs/ioQylzQHj6F2DfkckihFETJPjsqk8QLY25tu/wtOTQdqobU
cBkGGobcZ02tBgk45JNhuCFpNiWM/PO7Dw2Hy3AbkwS3WtXE06HIiDKr/nNI1mFQ65Ow6NFMb+wZ
jnW1tEyqll3PkpiHVZwth8LhQmOD9M6uamg1lJaiMXvH7rOCF1nYuKTUwno1VPV6aPU3Q1I3/URe
HgxjWL7OW4UiN4l8GfPdWBomPFzlufCmkZCm28XonGm54Mpq/xI5+eb1quQJynkaJIbT5tVfUUxC
Jy/bdlLH912jO4kMgkmiFYnTqdRwGipWKpZqErep4FbIq2SJbf8O93U9TUEF8SZCiePlmT05oHL3
GB2hAe9EHkyqrUqrt3K83sr5IftmWTGo4OfL0GPou+uxHWCUZUXggRZ9OfQ7hsHUrGaE0PkwMhuU
7TD0LjmUDsPQQe//nJJEF8sg7OTskJqilVNldNdq0GS6aSZLlrTJckiVW4L3ZeM2++p9m32ZyiwL
TJGXQ4yGNeoc9OdQuB/iP7vNQO3+LvthhjIWRt+SiKbLjoHV1W5Vl7HVpkNqKBuyoMHXKNS76b68
DooGdOG22y45VIWDXh36jEYcssmgIYfqXcuhU7+97ZDa1e/zuzEDormdZsZuj8qI21K7MA1lrpD+
PWi1ZBX0yZls9Bqsi87nbdW0s0JvMMdgkU4jVLiSRrrbe7hyYmIpJwzUX1Ft9S7tmHBAP5cTK7Bb
7psRm+VJclYwJud1iWZM6bUTRfQ7Jn7kKrGMiu+WRhcoUsmioZnhSM8IHGJfdynuuK9rAdeK7C7s
a+LWYGFMBL6glt+v/cybFaqlyyiPEY9FdqvbGpkFsvgzFtpdmBRi1qGKTWRvXviNTp3Q6B3f/Fqw
lM2YYGxiNrZjRsGMVNKpYr3hdZzW3Cq7SZEFd5EnPTCJrTkutNIxvWYSkGiaqLaY1G3cTFObzFWU
rT1N/IjSxuNw6rLOQ8s6gylCwL2GWbyIok0X04ybNEpXAixyl1r2Mjb0rwmO2otEqDO9KyYSbHe3
s+ybupHhwsymLMixk8mMTRKmtRNSdpFTN+LaQr3mWn4c8U2dysQNKhkAkjqaEinCM9H0f0I87cYu
ezxBzTe9uKl8tc6I6fjZXCZ6MlH2Vs6ZwazPccVVV4M1KfTINamX8MoLTW73rWNfESueZ1YFX6+R
Gw4G54tTUfldNm3DaelrIBY9zLsAXxn4Pq4ZXiZeUH+ObZvTKOiuk9I6S0X2zTS91q2ox6vuyk/8
ZWioVajaHypB6VLLco+bKqsAC1VOUVl4PA66nntpIBZlB7VRl5+nXbRsShCqmY7TKSkKJ6lYMaGJ
UTl2xu5CJANuFAY963DiMivzXZNJsQhs41sdXHl5njhKiMrJSE5dpcoZ8vQZ8U17gh0rTsH2N4Wa
VgIey+qbRdvQb2lghJd1pfqr6k96o7dVPbNF13Cz0B60YO5lqZrGgf5Fsl7Oci/nsR+kTtHjNY5L
OOdy6pvK5i1TzCnNljiorpxaBT0naZ46JW0ynhI8DdK4WGRhHHARisDNaG67QVa7mhC263n+pDGT
bI5Z+c2Pqh8q7VoXZ2XFk+iy1stk0nWFeWmiVSCdOmLehcKltaK+53QsFk6r7jXL96YNi6dxohTP
pF45ZYWWrFA/0oyszcpDU6Xgc5gEuV9MSC/UjEXrLKxrx8yN2LGKEOZbQZw4OFHMTTwh3EKCirZi
mNkQK0Gc+jUwT4+uVd8UnCALxvFExcPmW9m3V1Zp5ZNC9KAqjWo59OhUELiB3p2nslinnq++UTOe
C9SvStueJsAfRZTkrkciXoThVQXWPldFTFcWChrXowmPdJg/wy8sLDPZoZURhp4Dz+NPiI/uWjOP
J15DYsf0O7VuU2vRtayb5zHTXUWx07ZxdaWAq5xKJDVoexk4JhLJuhOABOzzI07S0c99U4MOz3Xf
UZVXTm3so1lmklujarOzLCxvchzQed8vk16EhHe56hwkTZiQgQmdRX5xrtNlEgTmrMXxum1g+ldH
pJtIaX4OtCqd5n03r5tILlrS87oqkFP6eTFRtJz2Yb0h8OMYvG1SnxfA+I7UcjnFIU9KI5+Ymjer
TL+dGlGaQl/1WasKm5slJmdeVocO675jMEYsXKQgT1XsaFSCdMthAFHn5sT3a16QbIroKoKvcWHm
Pa/M2u1MEAlmroQTVPFXqXcObirJFVDmYlKcZw0j3KrLjOuB7vM+RSnXUftnWdaJY4bNXAG43KiD
h772HlIZnIu6n1the+Ol2brwlDmjJVvFWmZPFdIyt9SwxltZ3kpDg4/CkznXtTiYlRjf1BgRtxds
kQqaTkAUdusmLBKOhTarIxC6QRBH0zIxKVeSBI5lq2npGdVUJv3Mj8tJlrUXHrb+TFiIHBJJwROW
cCn7b26XGteZrb4A94UcLD/FG6anbgy5knlT2RCYj0YidfzeX4VGNmvzwuB6l9ZOm/ifBbDprMIb
JFELDpQ2c1BmSw6Op5vWY5Fr1wF1ujJY1GFpc6RZZ5GPblEFZlnJ6jPd/M5iL50pI5izklRO4sWU
ozy5wV7Scz+PfEdLo8wJ9HhmsdK8iZVT19RYVZdWlmmrBhgMOA3PslB0HOJ2nKxTFS8StjK62uDg
2qYT37qq+xa5QgFPNl5R8DTTjEVrrmlVXmRtlLuZDd9eE1WU+0W0iMqvOVhRDqhG3QNxV5bRd5gg
SKerC85KxqbSq+D7sFTkkgjnszIPxQQs6UWuh25ldMU6omLShSS8inzTBWkX8r7ryErIwHOB8dzK
t3WnyWjjEBGe434m+5I5VV21TmWTWVd7X3qrkw5p2ZfO0PsJibOIx1XslJ23yStzVRtp6jZRAv6t
yHpI8lhz7bYTDnBKOvdgJsB9ZdykrUA88kQ+ie2VYQU6J5nHeNkyNC2DLJqESGRcs4xvGa2Qw/LE
5zaFolzpdN7ZmoIpvPwGHrVk0ddgEVWWmGqm9bmtu6mFks9p3xJe0nQe+4CwXcQND1h/llFSwmy9
uE0rkvMK94bDcHARUdlM6s6MeIaE5xQ0pbxv/AlOw8v8Wi+N9oKWcmqHbbmUwBt25DVTECSlW9ab
uhIT3yOtKyxvje3YB3VjmPBB68ssKtNJDv6KJhLdXFQkmhWh+OIlYbzsQ+3CrshfpG6nAer9pU6D
7ZfBOKw65dO+s2CjixbPiOi5tLozb/umFaovZGrDZEmB5GtKB6mymaQ0pxxTca+QCJ2OgKFQiDjj
pU6km0uVc6oxzTFqNavC9JaCg6gCeby0fDYNCtScp6GouWca1YQ06UUV6NbEx8pwOl3eFGA5ZJmV
u2VZrhnOcu7X2IlLQ13C/tAvRq6vpDdrrcoAeRaBxRqqwq10nmTRTRWhM2gEsOGr1kSx0yf+mTDq
v1QDt9JDOk31qHNs017mtZedISO4Jm1cwzdaTpswuI/aL1YTLTuj/RE3Wudktmbw1EeLIm1aB5PI
5iFJqkliFbnT/sAdCBA9iyU3bPKZssB2sB5ceDXVnIBqiGd23fE0DRmvUk04Ikq9RQYmtJ7LM6X6
dGLppJjL2oltKrmt4UUVxBWvojMb7uj0VR46AsWFSzKsLzK7nfaS4DnIuEmCmHdupeE1JfVdZQv4
AFDEBYUXF8RiGlZaDpZPtcoCywKPr7XK1DyNO7GAHWmuXywis0GrkvUp2POZE4ctV0akOUwqPIPp
g2OQ743M8GWBtqIzTqOZ1bZuUtV3qd6AMAkceOOe2/v0FmZsCqZ1M1moWecTCyYuyXVLUupqqTr3
sX5tNEnlYj29Mavq3i/qyNGVzpUd/BmHTHHaBsaZRrKJLoxqHiTtpM9aEM1BGKxgNfsiAjd022uc
EvRnLgLGQRhakzBSZ6AHwdyyKLxuFTqVZIwLMBQUCZRDcEFmWcYcZBYKHAiNdH39e1123zWznvq4
KjnC8jphVMziMvHc1PTnVdx3rm7kCmReb/NKhP1Er43L0MrXsQ/KOMDaoors8FyF9YUp7nNqXOSN
YX3Fqe3EYqk0sLfbCHzdffjQ9Vg6ZZ2DccTMYELNHr7RWnLNJuAxiQkHE03jDfUCJ5CocrMGAfMJ
XmsiAsvkChmNdELPuNAUjCHLHDzdnrR4qFmY16E3KVEMnoYmVLzSoxX8pJQ/s/N+0vjduZcH+jT1
469B1fuzNO8jXsH8xwB/xedSrohBIgfYC6wDVJlu3IC7oy17t4iCTdWJW92Xlpt6zQ+jRGc2q9EC
dfUPy/8M7vho2hTdjyZp8RczyCon0tTWsGzxpEF2z0NZVOeWG8Ka99wn3kor/DNV1v2EVbo/o9p5
wpq/WFdE5+A5mgoI2V6itjgvIpE5ee8vfPAKz8FHvzFl0fGm7E1e6wsr8PqZzaoHRVXnxt4k0MVd
bUQ5z4gFThsmCGdNtQji8j5PPDbN2nZFO5OLzBAuskApKJvdWVriyrDiWs7OTbuYkdwCjRmXvPD8
K5pHX6ThzRtEP5OiZryGSTLHdnebexmgWn1GfguDebXith5d1HpxBlJaOFkJrrs8nMSG/CKJAXsO
mjNN2ryTdex0NOUqEv2F1OKCRyUK5rVBjFnOADINXeVlpK310PTWqs/ideatiMZsjQ9FTVsv8jaO
zndlyPYV72WTLPa9fMML3CRvg6najjRU1D3elL3dullZuzjob4rspohJs25QMyvt3OAwUQ1400c1
b6wwBEL8z5qqfY17YMWGWWVP6rpseStWJgGuAhfBRY1a/6rcXrrYu8obh6aJXNl+Y66HC7gjeyfs
erBEpf1YllpdNuurAFj+uazqacgNIoxZRjUuqeldJttLBR+jsrM1MIUBIr/Mp21iGOt+ewHXrJrT
zu74kC3KAK/D3BaXTVXsivblhUW+CjB/l0MR1TJjHau2d5OmkJOhbLhgwzMWhW/6oK+gyUEF5hSD
+bIvMQ2ZcNHJdDHceKjwgoaDNYZdmJwqdygaKkWkpyvT6m6GIjNR4sK2Nbfxg/AKfIXSjrp1iZC4
arL2Rysyb9EgfK53YXzWtiZZDxfaA1/J0jKn+7K4q9OZV+DYiXQt1LgCt8sZ1qplZEbmWmwvQ+NK
WLCc40WTLigLJ01pAKDGvsV7U9HZLp/LPpvChlviqKE+UKYBllG7Dgt62TOQIXWfNcA7FVkzFmmX
plj52wyG6c3uAlOrb1UY9MuOxHCH2O8Lt00xKIfndm1Us3nc69luIFuX1spPxDpRSXWhZOfuvqhe
Cd9pg5KzOCkuJVhfV0Sj/pURyhvl+e1qaDZcrEwa3KOpmg/ZoS2iaemaWaNPhl5DmdEZsavJ6Dyu
2tZhus/WcYrZ2o+AYIyr776Xs/VQbthJfWk1IfdCqsNzbJt5VbdQthGcDy1gFrjWBcLgtoHvT3ai
nGs+s9aZkvZapUE2QQHtXZhj2euhApVhsdCVGfMhO1T4kU4usjhzcBiVGhj+QTktEoydWnRgudXm
2b5tkGU2Z1Fhz2IjC6e0C32317zgSqUmdVvSRRNse6nv2GXmTWGPc+UUWSauqu2FlEW5AJ9SyoO2
1fnhb/a9WIC+k6rLhQ/fyLD+/pz9r1uZwP9DbMa+cPuji/scHDK0+7XGn7aCQ523a/DFuNE2iuB5
LLj7Y1TBdun+ReZvYQRvBArsfvzxjcoXUQQvgiaeAuC2y+zGdtn/7SCCcfDFPpZg6PgYSmBZp7D5
CMPZTIQZ4NOGlfxdJAEcuHVKGBzqBL82ZDA48hw2wjwGEsB2WQy//AQ/MvT4IymPUQQIDlCDA+wh
dhzBuTYMfuXmPwkjgLnyiygCOEcSwml1BoGzhg1bCeGI75dRBDEK8xQ1kfmQYXlupjr+3Gax4YKb
is1QbRmfG5IZbtLnbDbU6mDf7mqNPMW72jgGJ++bfYehhsav9UVsI3zwYPq1ylbDhcZxpsD6f8qz
tstWMLl7rB4qhrLQ78GftWuoFWcWrLyA3dHnZ/tLrNhhVpBEW8lozjKGv/oqTs5ghxJMsrfZrEv1
SdME9sywMvLVsMv7KC2bSx88KAiWf6Sdwwps33TfwVvppCViX2vwvZgsLEuP63ZPwDjpvVXXgSIf
UpZi3go8W2Cl7PORh/CyrkPwaurgqrK9jpfgkPFd2vRo1cbIBn8M/HrLasgHVnWpSU//C+yIcN6F
JD0L+0CexdtL4LVgeuqKOKOKITtcLAEzjkhFWsGHpJozv4nOhrq4bbWJH7Qh+IG6etrinl6ERQ4m
svLoRbBN9W3b8pyZ0lUIzHxcfGF6pq3LWEazSAskrLbV8gKc8vLC0yK42FkHztx06zRofHCnkMRK
XJX5bIbL8gL5ZX/hK43cIDiUe2LUnj/N29y8CXzVnPuq+JwlYI+DU8msr6MohCWTwLEts7iu9Li8
hueo56kQYlc2VGx5hTMR+osha/WGf/2zTsNAsVnPcS7lommxBM+8qLpVQ6PDy1CmDLs9qBjKaqI+
P2JO8UUX1nOCmvgyxyK48TzNnBXEQk5OrOCmLTrE66Zo3dBoyhnM0vEKIfB/Krup5xRl4sJsQwvm
1b28NlpwSppaFHyNYjvlTcvqlUoz3ZVGGzthU4RgoUIqfk4VjSZ2ZfsUHD5izMGVbE1QnAsH2ak5
Y4FXBc6Qb9LanPn/h7Lv6o4U57r+RaxFkBDcUjm57HI7tG+0Oj0IgchB8Ou/jarH5fbMmnm/G7VO
EFXtAoVz9j6oMMYqOnbLfhKIfjSDeGQ6zbdT3VfbWNvBpWz6GocRJX8KPazaSqi3lo/OEkmj5ERb
lx9jLyVLjmjMuugIjRSWaycC+5VGuOmR3cOG+E6MorizWV3cjXNTsYEiGl6Xa2Oog1E4eG5gsURL
o6Aqf7BOnyqevblSDWJRhpW1n8U872cwDJusvdcVb3g88R96F+uc1A/NtHO8SR0mbP+qiKTEOcg8
S+NlC3TNyhum+qq82mXjfPdLJbZM0WRVCMtH8MmSwYZaP6xW6VPKuHendLgIJMum5z5DWs6ukhg7
+iBukSunJVJTFDu6cKL62uRkiRHJR02sg6io6mmDKPZ4rzO90MQdNxmLk4eCY0fjjrX6kQzxVstO
v9CmvmN5tUnnecQ0mPX4gc7ziBGVmUxuMn7AM5+Qg2a1I49t76iTqAlbYrmZXmNuH/3G9X8KxCPJ
RJMXFYQDEtJcHoupVickwH679vl0RICjePmwFv4TSM0BuPwDRg3kdBvx9xC1isL5dW0o4/Xn6sIc
lXTCF8Gv1E+yXRKmwBm4M1zLmqFKbepCNt3P8mfXD/Lfup/HNuOULqxWkxXxJvupq+JLRUd9Vkki
n4phwYFpW/Bi5IgK4mc2jeNPBHOYSo854h5GpdxCeJHpBvMIbdV8Zfxuw95H3PTUnWKcI/5vn1Hl
9anKh/xxxBE0avpieEjcuj5yX8gl9dvyW4wgSKy9+BlZwGRHkKJbx3VQfusPbRKn3xpVNGu8DTvY
+lnaPFuW2ikka4apfdTxlN9bfksvSnSneGTd60ip2E6omrtyWNu95n2lIlU34qxoE2/rmDkLp3ZU
FNajeOt5My6Ubetjnwfjo0Kik836BmGbla0mhLQSmr9MAKsZfRdKth5b6W64SsWb056HUbNXPubW
Frg6sjLquCe7VpbJUxwG7aElU7rkQ5y8ea5c/sfdFwCG+efdh5c0zsWyPXAbUD4+nO0fEJKT9ILG
t/3kp3RSL8Vp3bqXdjq9EXvyF8PoYs9Qcu+CYymW8mJ8s7PQX1hx2xynZvQuIrZeRjywawcpWeBG
eHqsPTs9qrL+3TM6K1D3aT7F209646s7XzeR8buZpV/d116Nv/g/XM7o7EZuStE9MEqKle664YhM
Hz2mdSBXqpji19aXZzY/3JTT+8on9otxdQX57dpP7gfXgmXsZ2Hh6Iyk64vPx2LllI5Y1qKNCfLr
xJrKHAmBYYdHEiFRIoFYRM/OSIpQeid+9/60fvazdLLWaYERf/oVQePs3bojCByE9tEap49NWDo7
6fn17pP+5pvy0j4a0afFsdWKb5N0HLvo5nIba3S0yM/ukOmtGWqMRv95mArtC4B+w1IX6ZpP2fgF
i6dcgCBdv/pjm0QJ0rTf47I9TWks4ghHuChJrA45pKSMWhrWF+QM64VF8ydHanl2he0+vUtTGHtP
SVI9ub2SZ2eWZpuRXKxUN8//07hp/oT3q9w+L8YnGOnddvu82XaT3r8ZzTO2S8s5Q+sk4hSUMQEk
wC2WipH4ZHSmd2tSY4gROfCBNb36/ZOz0JyjDsL7meof1hEG0PTHBxlnJ8/DW1PCmaaJ8rbs04Os
RWK5gENYPxNpP7ZTHTwETEpEDnm/ME80tgQ/utwLHrD1SU4IUP/WB9A37/p+SoZFUbnjvIX4oVkS
fvA3ei9mPzL+LanDS9hmE8KFgXKO/P2uvfZmnT011UomPoKPorHhON/Uxmwac7eZnnHE6oiMqUdw
RaO8XjxweL6oJmEjYoFNcZWlZZT3YX6o5k2xKjx7I2wvWRrRzoMMQTh5lYrZw0PWPEo0YnEJfZva
bBHwkR6yqm3OgzuUizZJ1Y+KCoSSff2msE1e3Tx8+pPTfdMH/o55HjKSjo9N1k0uvf/YDcxEiM+/
4nzYdV2K97MH3udfsezGAjgjL/hpxZlDrYg6lbsyB8PC2WSda30xQppuB1paX8rELx6T8Vuv2IE3
Mj75fo1d4btYchtfWA78ag0TVj+EMaL4WG/oVLlHj2Txtilt90jnnjfrTM/obtai5BaARH/5md6Q
DBcnn5LjwEKcQYir121VN+d0in83xlB0ocah8C+dcZmwyC6MAYEgTaN6HocKJb8vY7yNY5giyPzv
T4r/9yeF4XCIV3WB/QBuJftECohpn1i2Ft5PmrfxAiBwBy8S+KvxmwR3qpHblmB3WCL32CbN/qaq
cvwwWdJ7qymh5A75CHKXNsBteqI5kbEjd+7cGH0iSbYKR4csPhmMVYcZTrZusmq70Gp3xZSw7M4u
erlMXPVaITO7owVtzo3umrM392Z9Qfxxe/VNJUnPpEsPPendp8ktwnvGkkM9lN6Tl47B/Wyr7OCD
rZklQoYvRZEBY+Fa1a4ZSnkwPTmMv3vZe+9mvfXigckD6AL15t9/m+Bv9z91wRZDYZO5oi2ImJ9m
sdZPbDkiFYg3huRLx2F+gcwMeASTjYOL7wTqYMSKcgfoCzktiwm75MiYPznKQDC2uLobJz1fw3je
3M0ljWguGZT0nLmeWieyHe8Sgsxr1PIMAdmD0UyDN96lRs1KydfxYOsowzTnApiEEcaOOFYXMZal
m8lJxrur+fdVHJyrIwCt6KqIV2UNeAHOkF19dGRRqaXpmqaxMn5Q8coI9kDq4wfnm9s4W4QdhAcL
mL+yxOWM6trlXYJHknl8zZusODV5Pq6Rg0N+BtGIk9GZhuKspSPTDQZ2LO2xRkqpFb91N0cRtr+v
YHRhSUMUAPy3ZcwxlBzcaeD2zLFEgnUMlY591IgCC2iuEWH/uSEVTPBMjnb9Ewn7qSErVobrWozW
CQDB+9KaUz6zdFUxh09RnXfjMsY74JAqNvK7XSLXvx9YvRtzpNY8JWi/GcPiw2WMwVwr8V2ybIuh
jXiJzJ8sJusrdfMLcvZOHCFCNrYM/8bevXbz6m3gZYw8TG4/2mLSq7yw+Kkqbblzk7zaBb7wTjP5
AfBCWT96KgcYoBHx23xFkTIgguoj4XF6CTxRb4hVelELvswPsGA3lR7G16RXfDVZbNg7GcAMxiOr
/eEukxLIGzNfzfOTJp2NjPg8aQ1AtkTUi7N19265ORZuly29uM8X+eA1D6EuoqzS4pFUoXh0h85d
JmHQrI3u3QN4nXTpaH6p5gACnUS+djkHsm0WjS7JmFpXITb/zIQc4nc5x1H9wTganRVKCSCtbB6M
4XYtZSIXuUsiBxBSkJLEqgJc5K6LNQIic4+5qrgraQ7obRWvPumNhzHOI43rbRCdR9bzyPfLGg+j
N25uoq+XNapPw/+8bAN07n/c7eTT4R9USLzgE8cvnP9xg+KFUX/e7XE4SRqWrfU9bdIVEu04Flt1
UC2dotNAN2Jlua0lQR8C/PJmFAkoa15k1pRRedUynabf/kZnRk5A0t71P3AjzVe9XevP618/NJHs
fwwTWKpV8wCcefPQs4uwSXV/3TPMGwccwW+aOFDpfSmPpANOFrPQQ9pm9DG0+njZkIJsYh7Sx3zy
5cGvgDoxVu1o+jgPAK2iuQ5AxBUDhinKmibfmL2NFabdEitEsTVirKpu6WZOsbXnYDrw+r+tJvJ+
s5rYurHas/OnsQ4Sj0+FQm54AqqWj666F7bIr40V9z+nMnV2RmWMXZD1O+nW/1NOk99nIOQtdeh6
+J+gJkG3ll687Oedo+ybdDG6Iz1Xo90dWEPLFUW6/K1h1qLmwnudJr6M46rYcN2JJeYW8dhXnnh0
Ur0K49Y6G5VOdIGNbCmWA5WY4rrBXYUtsI/CSoAwdYrwXJEwOLO5V9I4BqhtynY3g05DcqqsCeBd
uN305iJdCzTezYBY4RR5toXNRsLJdOjrCtGNFLs5WRb3tuX/aEemX8ce+Fzm0HHjl+X4yrvi7HfB
cEmF+I/ngCGH88e2FxxyvJbLRol0hrSNNxeR+RiF6AYe1HY16e+6RqTfjnJt5ZFPND1hn/ZQUMVL
5PPI/7xehIdJ2v0jwrbNNgWtElgSiKbpyy9+PlUXI7jIzy4JYxwYUTgIJ6enWNIHI3U87x/7hP8v
zaru4PZWeYfYKrnGucbRWhXDYB1MDOsaq8qAYFqLPksXNz/PRLHCjq+qkC6tbG82YSrETjktM3tp
9l3Fn2II/M+yBfwSaS968rLi0QT3TVOm6j7u6/LOSBw/wSrzGPBfJhsga//mXzgjkqPYoO6J1N7S
9JSvgy/VWB+HOU5j9EiGkn3Y8uBLG5Sf9R6oC5tRJvVicOyY/8dOzqFzVuzjQo4K63hloYdXRQbE
I4hv/vmbgqXQtGPjF9+bcQgAl+H1rkVqW+oxHQEZFPoUF7U+mV6R5s3Or5s7nOcaujfOs6gGLsco
9C6ZnbETwOpqW4ahAMV2UCcmJ3/FcqUfsY8KASlN1Dem9CHtygbrK3CirE/dn2wcZZTbgPcgJnhC
ED9HhCsYkVfCglRNeE125Gdjfp+D8RKyadMp7kYC6Jnkl5sn7TIfhVpM80br1vgiaY7B3Nx0fV7O
CF+gI93QWYVY3dtL0fu7nNdb5WrvxZOiAFqQ0B3NLO+l9YMjd8Py0mXjcJEtP2AKTJ9LdmZsSo/4
KoC6vTfBVI9NJPv2UDSZszWGOuyRIXJje3M9NiPx9CUrG765HbTN2fwmmoO1OXe/+xqV8fCtcsVp
3+6aMh4Pt2bqy/GgMrVVgFRvPS8uq+hmvcpMIGHl82kHaDM5T/6w7HJVnbxZMqoWq87BbvXJSJhj
fuv7wk7Wo7SHxU1nXJDDeXO6sdkMiPHW3yUgcivgh/2dlwMXlpVj/FV5ubdA7HI8FOCzvjjA0Bp9
wXmxG4WUK0TmxFcP7OBIoSrzmajcf3BI++TPepDaka0MNd/kFsuRRBrFNES80s546PXgP+ZekQAP
tjaBJ9I4RjDxIyICMVuMkM1ucf/BLU7WlQzF6t93C579J50dZPl5bmQuqnm72Dn48wsOP06T2hvy
Mswn77sSeF7mN00fTWMFk1xXI5BaNx0R7dhHLgLhV588y+wjnjz6Psr4fhKNPwV6O8oU/kusah+F
NY17CerKvWlGwPPx2gV9d1P5SWNHY+Xm28otyNVNeH669u0mWBidB7YfcChhtQZnXy9AD1I7R1fh
l8q37JXvlcjozmI5kXqbtoHArhOiBL/p4BQgHxqxC6gDQgc5GQlwleJLTK8DjUb5/ZZLye7jMPkh
bZUflI+gc0c0j0wKbJz3n5909qxL//S76SyKzPU11/ZpXOcF44EObhpNVvy1S1X63PS9tQJyFkvK
GAOCOtn9MqOp/dUGdM92Ov/nn64pw+pDZlda9f0y0XrYBDWgshzM9jsQEcRdZSOca9sAQYJzcefT
StmRsRp5CPQd9vpkZ4GDYkdGF/ZU3NVW2i48MearD+OAaQdqJgAOoAIh4OxN7duENwE/g40lD0Qh
OGbEuhzIhqUiXxmxcbNk5QUD31ydMyAy3ayvD0aMreqVUQG0fVw7zyJtFoFHf3UcRQLm9w4+jrRK
TqXvvJpVzKiQmzvgeJOcWRGyY5ySCxkL5DnNftxRE9CvDmJJt436bVdurG6FgNKn7brFbdBDnCTY
hxPH7NN2I0oKJGQntK0i6QZIuY/NwZubGHXfkTBEbypAKmlA17mpTM+4GQ8jmsZuWXPg3Gk2yLon
kYy7YONy5oGmkiSvflGMoLaN0ykdYv4cjmfB+uTV5pQfJp7nCyO6oSJLvIVJgXMFa9Hmhz53+EXW
8itv/G+pM7Jl7HO9D1GZ+Qlo5UOd9eOb0QPTrvcusf9RzxBT3yeWN0UmHar9MF0Z0eRETTbUGG5p
05uum9ptOdk7q7G9E7dFscbiZyPpDfHWhO8it6lCaQmSbIw1xtF3vHrXlStPU7LjZeWdZCirVQys
88qbvOCkcQqL4mGovuLcOC0S4fNDj8jkE0hDeNjBgSMpmInSzYD9muzya+WSU4KV/TEgIrwOn2a3
T8NVZy2NHlslsqIzvQ/IyQ/wB68oZSQV8/YG/oCdgHMG9Rq/A0ATY87AWpywSwy6OD2z7glFG1gQ
IQaFwwGSjUudWPWql0hgGR2q+yODwZ7CrvjDLaev6YCTTyRKK3wg42VCcK9YOGFuLVPXS9bU68Sj
HVZ8NgKWCyhE75//fYVw6Bwf+7jpQs1TlKcNfRtFmfBSexNf/pDOY8rKqz7vy7eSkx7srMY/2H2S
16ACOWivfZ9TsENYaS9c4ZMFNaargzFdm5qWGzmAuo/kZ7XpVZ5dA9F4aUIFbpLIVubIBcx1uSms
JluZA5nfF7+tslfFQ4hH1eAXDJ7B9Lqme6pZl+xu+hsUYvjLaPwNJuLmFtrDk5yaS+HmIFSlyVMq
9Yr1anp1nQzPVKIsRDjq8TUcJh2FiPHepeFwdbMm1p+UBnjWbHiwu7DXHGS2a37M6G47oU8ZjZvz
p+3UJ/F2ZaxTyTWLcbuoq/tj68ngHOr2zuQlVTI8OFY6vJCaVisis/aIoi4hwI6jWFmWVK+NV9/h
Rb3jt84EiFHdK75wrKURyCbVmVDsfQfX3mPVHl+9hqptM9bIF8yicXMBZTqCqZJHBR8rhLW1ur/d
y/GonvpS2/vrzez5pd56Cmdc42Kadr7xhV88dUNh72/6m6+55vWhsWhxvZ4EDhQkT1GDJ5qlF0Si
naVuaLgqQyovpnFV8jYpMh6MxIEqv+fpqxHMGMEAQPbasAFYBmP+6To6T+3/2GKh1t/fHiC8ewhR
GYCMUH77b6eWVKcNGLpF+dYKV+0RhRanjITxSTejWqQ4fCxpQ/NmaZT/ZDaGtqRfm4aUB3PQbMNz
58f9xQhpXTdLlwdiY0RLd87J5vpyPeSmqf2rKlh87OuAbkeHJgsO4PKwlGEXLz2gapdDPfrbSnYv
CY4+4EQLAHimKTxTAoYBouXeS5ATuTc6fw4XyNFCLo5XGyNNI+lmrB2wTUNfYgYsioZEOQ/JQyCm
lflSYAznazv1xcqclnnRiQckshd+EQ+PxqMGrhn03azYGbFifrAf5kCPER0P/I0qTYZNRqb8WIKR
1WK3dOeXI2LkVYuouiNmqkwHzrgIutxfGlNj2W9hGZDtGIIkEsex2BYgEi5jrZ2LYE2/nBDcucTp
2C/13JOzruCBe7LMtp2lTog1MkEqPRP3VLhIm8xNM+eXjB6HvnsjTYm9Qh47PAR+yu4nq/9qpo6m
iKd1X1pq49RDfOha6e9Ezh/aDDQMA1lr3TzdiRCka3+e0k1jKf6Qpqw5GenmYSBvZtT7NYxHEusx
8vDER7d50Ux2rtOIU8t/flIbkfUAXSNUZYTblGnmR2Pj3c/bZGl6FTn1TVCDv4bFqgxkesQrn8Qe
50aAYSQdTrZTACwTZBrxPpHgj0rlcydID/ZsVXyrVHsfZoT/z2+/9/noAwXhAKUPBOHPpnXecj/M
Qbj240WOePe+BL146VoeO42uZCfJWnZKaFPscid9ALPfm5YoTvXbkAePvsAesLet+QCuY7nIezfe
3EJzOs/WRdifcBc8BLEgP947WSyvGvlXZza1Djtbok8Pvp0FJ0s0HQibNUKLHbVqHEWgDB0gOJdV
y0sQg1jykEhK96Wtk0h0rZ0tGkLjpWWn4dpsDjD71A9yPGdWsKkAYjve5j+Gv8Ya+z21uE59fXNp
QWtbMQcwyyFJsy/wf3U46b6DcqCi3kGsH2SRZs/s0ltVNVIITDWR8Sg6J1m2dZ2eVNexO5+TcpFW
zN2Bi4xFNwjpocTJ9VDPjRFvTV3Zm8HLxO6m6vx02HjAr0/PTt10G6R3Vgi+iTsX2ch7jUz2fWBJ
VC8CJn/TM2Jx8ExkvxaVby+MGYxTcp9oIXHyiJHIrOQmSDKwfXov3MisRu00lefHDHyddefUuHkI
IYuGcvZSMfpDTzT/VaZexELA+KIpHrcoYaC/pxawFG7X8OWIoHgU9EX9WKB0RYj6tw9ZE1SPYB8l
K7tL07UxeknLztwK18ZoVLGTgyCAgOTOiJadDQcaUxzwB1TUQJwme8qkl52mqsyXJQUed101KOiQ
KCT/RIZUoo1XomObNneN0jTpbL72bJeCx50j1XjzMSKmW38TEG3tUy5cVC0gNQq3JPJVFzo880qF
537ugVNlLey0HFfGAOK63vIa7CGcXtgCVFtMK4EeX10XiRPNXsre5YdYl+CjIMRTKSKn5ym3bdy4
rryYJraeOl7xewtB50tLc31wxvrtZvdqEqyGUrtLo3Pt5ltQaImNAgPAbANuI/KCcfmtpcpH5Qe3
QA0Mm905zjgscKeoH//gUcaolzGU5NXD8ewSI/7p4ZDxZCRJ4w/SbMNOAynn2bNwrNVNmm0jqNK/
FIK4h6zo5H0HzNz1easyBP01IqHX7boBHudNf+AEgD1eqruxdaxnGjSLup76L9xq+ovt5LssK6xn
klN9rDyUNUHRC+tZliilJCuBikOzNZOiWYqmBLq4BITAXNotsuzeaVENY976m6Yf+rkuhfz9DWTs
qU0bpxI1SQLvqCf30ik2ZfhlkmyF2i0aCb2guZgG6bI7XRZ01fLmTA1wpW6QDxZJi+D9jIe5KrOR
FpveRSaNxxJLmG/hbIZ6BPel1+eAwlrDWYqd0dzUN1fhUHVvDJly9OyKEi7hpi/Bjdgmhe2uECMH
69z3s18NwGVOwX8xFSTIELTtE0UxB1APu+mIqk/OAdQ53S2wSbSWVzAPaJmhP/VPdsxQUCcOPuiJ
9uSpmIrvKlbeBYvPws688IuJtBQBX4TJUF6MJDl7dXrOr3EZF0HQRd9VBaiLiOH0cRsukXbONkZM
PL/dyIS5S3M1f6zHPXMt1GQIeLPuHRSRc90QqUJe06NNkFmpUUQyGngrvuPZe+idNH4CfzXYlq7y
1nZSVKdxznDhNL1paiv5yTIPhLQ06x75FFubTozjFiik/pJNAZj/s4tMEW0BCuQNVGb8Ir0AeM1V
/X/EwOdimp9OYx7Dy4zm0qa4mzznE9LEA64zdsIye0sSlGTsq+7e8azmkrZuui+btIqAWmovRlcy
lLVIq6zbGNEYJo99HqUtZzsWYWs9Ur+P8mkR6FClEQojvHeQWlcPnh27IClayAgzr20OpuEKNXMK
an+bLKs55DHTJdjZbgMiMRrjYkSStxhnurfBH8aY6+ixxlsv/jX3b3L7xYfcv8uwDoH9Axz0/NKu
z3+vprYbMShv+Or2uVqr2JGRN+8nnLkxvRIc8ClK7PZSJ0zujC6ZNxVDRWFAHqDZgCuO4h2zskuT
4KRcjx3TnuEIVMQ4jPrO+VOvdzP3qtPvvf9/v8Gt1y2NJzDYkaekAARHgiCwZo7FRoyJTA8mMWnE
lGj5QTTWm/NtbFv0QfTJ+SbGDSoOiMziC1s77BgURXEOxnSr5uS+aRCv9xYq9LwNArDiMZvC/Owz
b0Fcu/pep6MVAaPcPoCn4W7LFIdIEZAU5wLPi6Tu/Z8pjxr82j/9tLMilWm5RyWwZuGXoI4HOstf
4xFTviW0szFirtkXEHzzh9xFMg7ovDuw8NRrkhXNFvVcQDUwopxQdmXg42mQ/fjs5b+kmvLXIcvz
g0eC+c7GpcE0SFBHy272xjoS0PBFXgMwamscJ/ANzMVslcRr8w2uIgm/FEGfP3RhXl2ant6pWNAV
pTLZdQDWLWvNKFIaJb9P5IyRTavkOx6Or0lQeI+eLb2dnzhi3VBZvwXsu9Uy8f3TQN45L/9+/7v+
nO3/eP8jROW7DMgnvKzTJcHncrWTh1nTCn317GvsRZ6JE5B1I6Q/rmMUBOk78MV9jx9EXz2IOCYb
Ixk9MmusRpUOWI0MNg0i74CBbYeBqN3oo/BOLkihFsztnIjxqdl5PdUX1JMo7wu/W8R1Nl6MKi90
v+4tEEeNaAzEDR/9ugNgcB7EQM45NmJ6MpJpUOq0BLkLUZUekN+VdMFbYhNYmkXHp5WWgEpikykW
td1mRwowwotOgEoI1PgEJF2M4k5MLkTf03ZGw0yoscCCpXmIr4+8eZSTtkDVvfoQdzbqc2BZ2shw
as4ESa9rU6bEjUhGsw8GFBtpzmYEm0cY57z0vzse98GfKcGP6+MOyakwrQ7te682FiMj0RsEiyBg
P3QZAvA9O1ravmtt//5THMCINx1KzkwAMR2NpsBydLqFDFo3rpBl4yQSQS72YIBYz7HkbwRz/9lI
XXvOSBE8KZerB5uJM9JO1rPbCX2wbZIsatpZzyApJRsfodZmADr1AgJOfsFcLR8a/CAitemjJdFU
YiiisJTVwehQo2pTtGrccFn2B4tb3cEqxv4QZm5QRjfZ9G4+wextRBz77gSCzG7v6O31ECcQvNgL
Xj4ZGIUBTpgeEV2FykUhkOZjicNejFDyzY+iMFXUWHLC9sAhZyehdOHX2EF5s2gau43pOSflw4zo
3Y81TVjU9ik/oVJJ9MlNVu04l1wCO86eODmkTS3Opsl1nd4F470REA1E2BmR5eeic6ddPg2KRMbC
kjn5RByEbeehIW6mQ9DKE2YcedGoHZUVQ3ZvpNJPFfIXyTwbyYtpVIYU1wR+FbYXf+lIiaI6XRks
VNqLU16PPxvee0+pXwZGKhPpPUlr+iAh53aVGuW6T2nKP9h6kKKWCL2qZVz6054Kae9Nrx30dO0Z
HXiYXmQPGQD6c0FRNhcY9QqUdFv5rMtR+tP0HQKeIorg5BFDznsXVOO406rLjm7AwcezRn7XDWpa
WUh1XgoQ9lGrSLRPOQULmw/IW+g++SVxnvxBcwe3s27BAEhkREDdTrDZqiOWoqAd6B3dUVVW8N0X
zf84ijS/5mGBAjulo54KsMRQrQxkpH+fUP/G3A08IKrml6e4DJMpzJ/gVanPRT5UDXtCMW07Mkvv
UHao6TKg7I8JX2sLTNXStrO9WXqNVSXNb6vtgJRurLexxupSvevconz4p/G3AcIFwpjWtTse8gqE
87wVefSJEeB3gNzjMIxiVNcgViDD4UjcpFngvDw8lSibtwClfngiOLR3wDpalnsmJClfpiCZ9poV
c0YWIiKFqGodeyMmSYh+zAClr9rqNLVO8UJpgdpXVYZ6aG24iluBmo1BU21o7/pPKH9yMQfBsZ0E
KhcmzaMcKN02sV1t4layJ6v3LgmoUtuYCrL1dLW3myL/Si1A81Fv3TkRL3cPInTpKiz8/lk1/rOJ
cr+7qib/7cp6jlp8s2sQ6pdiKK0lGJPsRALQkpdOBu6ULDqU4EF9FlREjIOTixTsyWuH4LurpouP
h/K77VW/mND+Vw8VE6JQ8ekFrDVQIn2/f9IMJAwVut1jJlG4sOoQpLCttl8FlSDnPLf6NXChqEdU
l/ZGd6Q9+gNhW9fS4T4MGGrVWoXesWGwD0FVFdvRBxkwTIpk0+mS3ZWSWis/QHVSF6hQpACH7pLL
IlvKJGi/NLWLs7ybD8+YuLyoU/r/kXZdS5Li2vaLiBAevab3rrJcvxBtqkAIj0CIr78LZU1nnZoz
c2biPjSBHGRlJ0LaexnzhfkGFK9LaXzzh+EFf0n9EwuAPQR8/TdXZguoa8YbaFd1qwqCQBB2z9Oj
KlR1zsvqR5/Y5qsZOWTWRGYFNVAQIU3oaOn6rBf+sga2bdFDMuw1jtxVnAbxVbbHHg/3eqAqWZWg
SoMp1UCuDhJDP52qnUDbq31TVRBNWg+6eAwyGAvLNeytqPJoH0RuNk9JFT1z6T1JOrRvBk8Wbes6
C69IrJXCnmZa2Ly9jBKXC7sl3dYHdhsTYgSRyDouH5oswXQZ29kPtxoWZlmLLaTl0qnPy2CLxL9/
O+iihy051iAuxB3HBtM3JdRrxlOSJTjVnW6ndBxuiyHfcvbpMrpzwIScQksjXVsGheaGJPUhJMza
tF5uLSKgFq8APOZ44Tj5mx2/yiEefuZ4MUPUOCdnqxrylZFA2NcxIutkxAEevcqvfjRRPdVj8iB4
by1SPJYZdE5b/PS2rg1mtmHmPgDrcY9wNESvoeuebTAbPjC9+hgP9rhK0fV1OzwA+flRda9HVhKy
zeglQwukiJQ1t2v8ZZ2+iL5D36UvGQS2ph4L3BlA1tG17armILLgZBlJfNVVnis2DZLJR2ikxNcA
Wm4gUDKy1I2JG2SAkyEZoIvUUojHeUvHJ0kzbfpuDnrdwU4HcfSEIR5EDNWTlCOMZXbQQDVde96N
US1Qp5NJZ9HmWEFL5MFqo0/dWgWkZUafbe6rVYkwHeSOgFm3IOi5611g1/RBFzOu8P/nujkUXz37
FJpFdErYBtRcxCt1lSHdbzah4qNu8PCgAwZQzXUrVhklzH//boOKOMN/LtADEEYCoDyRWsXDCfPC
LwCcCgKbQ5Hk1iPyn0jGQClLwc5gCJYe4m7nanyRDxS6uYH4KI1t99LYpnuK8bXe/0fPP4/TPZvx
mr/v8Hsc40a9lHUODdguRDolbCXSK3RHmg6YycBTB12jDwqgqKWRQIrtS0PjQVX1FigOgozMaA37
CO4CyD6m3PCAFwe3Dle6pA9Ow9wlJooaumGxhNauCCDXSgO1jHNzOgC3BA5gS4++YuGG2cmZQd/t
qKv0mcGQrmkjiPPeGxDdqhd5FqlDArFaJxssCNFgwaqyqpx53IBCEhj6wG8mZIv1A5+ozPpRI857
ZWbwNggrfqzNTi5UHpobM+TuAT4gMRDDEHIrC0nniEaBvSXci19m5QMv8yXPvOLZgzTYzm0RG9TF
HnhFzFquWNR9Xj6rwWJTw9x4RdkejDTPZohJWWCbFB4ec+kWh6ieD2YDyGhjGGssJcS8y0CCXaph
+O5ahZwo3ok5ItPBY1taFxvJ1p9ZhxRKX4ARAGiQt0ptZNL/Sw/EL4uZCE1rCSKPuYD2OpIaVpbt
sQcu51lJsie8y36BJxC+WdZrK9rmlIJZ7KxCv46wdSpdRG9S9yTTwtwkiJTMgbl3X0hpLOLezX6a
RvrRA5+ewKGk8Oe+h/RVUzrNNM44luAj5BchdWhX19grWxAGfgHmlBmB3N4gcmHcQkFQ9bueRJC4
bZBFEUYDPmgD0UOupPUemc4BYWb+owYveNIBCvsclFU+xaKUX1XHzFmIP+aUMioWOaDjezfO1KoX
gLIo1sXbsHeLVREUwR7hxnSRwE3xjP8xiDLYSCirCFKDC6zBh71dKTCBrMJeR8RQL7zHO6DsKWLm
Yb3vwbYZJbLVixM2UCKKe3QbJ66+goLz726EVy5kKjGDGSrH1YT70Y1DFjHj9B2vdv7s4CuEiEL9
GkHuYA51vXgnkqo+pCYPpxEIej9MKI9ExPvJCCmmAxxjgIyi1qYRNcOHtapnXmSHzOPezyxN33JD
1le/qsr/tfR1vzALMFVR03YsE+E04jqgu2Eq+4QEET03/bQt1CPQOvRSO0+B3WLihVzGxu0oGAMp
r14zlpQTzxDtsZMVhCEtE9IaqOcDhwinnMVgHU3tsudrvRHRRda4n4u61SvEtmLlmQ5BugtNJhdx
3ZeXtObQgkS049XOhjPTuFwarEvXr94br/xuQ/X72QDFc5pJM1sj+fMuREO2BmmQvGlL9S3280sD
xaCHeqyPAcafRY6tvnUQFg6LoyQIvesdfcEH+MwMRTTV+30dF0CCq98zCyYSXuo7YukWJJ9Urp0s
/bTDyhLEceQqg7z+CKb70pwBLd1Bty6PsEAivdzpchhBsy7q3RZZiT752qC7eKWHIbqjoHU/z4L+
UTjeSSMJNfYQLPd0N1bBqKE5x6WfQmIikDOQKsk+gFrVHK7T2AwRAkVVyvpfgoG5akXuux9UlyQM
jBcICrhTntTmaQBZHfO/iVjc7+EsBGZMD8c3dxvuuZHzXrPuMtgqOrZOKFc+6/NjA1rBpIi8/KWu
mVgEvpctjbrJX2Lfe21DaOGxamAPFLRZXa1oHqwgngCJn3FQrrD7c6w63DkxEc+sWDmQ432BQKa3
RZa4hr4kir2hHsA2OyajIFBehwc/catrJEW6hapbN9P1UR4dAaqrrrZQs5wO5oSk5cIRAktwrOR3
AI9/PtzriA+5Vaeo7Ynucm/QRSBF5RwMPX+Wy0bNeitLz7TK6RzLDYIXJeuWLMmqXVSpYs2xLNxk
QC5sbTygKztpW2iEZOaCRB24FMkAAfEs6S9pSsNpGeTNIxdQve9Ns30hccMnWaLs71Y45oDL4q0u
m4XiYRhDVG4ZuMCiTmwFZXcesWhCCiRhQl/8bCP2YHdDnrx3AFOsdcasb5AXgHDwmYzZtCJgmxDz
21m3IaNza7NHUvzvNp2T+/M4yut41sncurEHqMM8gEppvNIITHBjbZjxxKAijhxpEfnGwpFpCagr
fpHtA5Td1ljGR+8gqq0hNc1eEQsxMVH0/JDS1N4QSNssssTyH4IaWWwGaZa3xJvi6fd/1WZFJoOV
G5fAhOi7wGJg00eQS4oqrDcrK1WvRRVtGYQl9w3h9tJHJG+CwGf0DshpBrn3d6MUrwWSy89+y8sZ
dIeHo+2XajXYVrm2w9ZZcEhfb6GUwqAu35hbuzbZnogqnQP0xZ9tmT5BB6B9A8pl0XIn/q44dDtK
T8UnECMw01R5vIrqzj77MY+xLbbcH778hiUz6AZQuZN7pmkKXl/K7ZiflCNfQTcAEfRx5piqh75B
MUyIcr1TJ8VrXdL+pQuUWvi5g1jjCMQS0OYmrUGvKpXVDrwmNiXCYS9tkQCuhp/HShfpUO/bJpKX
OhTiLAv+YI29aGGnq0woiNKMRQTvEPk04p+5K9sD8gn4KkqQke4gqYEp6GhnDLH832Ar1UIqH5JT
R13l5z6DyHu8RK7A3qa8B+Ei8unSKRvMDAQy0Y3Ztlfu9d6E1J38JqLynODXEU1KY845h41AnpRb
ZXfRDzGYIPZHzHkkw+G2MDD4T0zUT6Fw7OdSmMOqzfJ4rouUQt/fMPCk3VrxZ0GN2jv8/Trd+9O7
z7NtBIgtIPhNSv7E8DblAIq0VxlXSXMT2CYoCapq6I5EZnzTyHo0VouLK6wrkDqzMv9XCVxgJPAQ
3/sqsHjXih+wLEB3VubXsopT6Kfb3r17RqBIpS+dgt+4ufUdL+2ObJImFHDq0KTufGgBqU/TrUDE
960W5qZvC/5NNJ0zZSLJTw6vrVWBfccqKszkFIEjPfWMIvqWgZEdYVGuB3XS54iCAqcxADdhjTNB
6Wbs6kcQDR2z8zEEr65cIvk7ziC67XdJ8eFr2zgOKBf/f8jKADL3daMExokNDQPi2fgHBPp/rj4Q
vgkdwAn9q43U7oy3ipfPqRtOADHjSwDFmm1AJJjI+rRukY4U4+HWkjuKTnWlTBtkIgcVTKPMBZLU
G/Ya56LhMPrsCybmS1FKF0rVg/CcFchS0AZquw4L8C54gGshFp1B125NSOzvBPe6eQNpjUdIlUST
cRf0lkFD2S/cX3pQZjAM8pN2QWzs+fWghkd4LOPAfvTTEkv99GhZZfyrlXIeWA2ekioqpp4CGAbs
vu++8IYXONg1U3BZ3AtRHCRwzry9SBxjBf4hWXPC470LuMDCGaSxobHzFIeIkqUA2ewQoqNb4EOT
hZEN8pqDE4d3pVRvIeDNwsEPBHg84D265FFy6s4ZrT8GIRAOSfZxELat1e9BSiMFakh11anFboOS
8U7jtul2p9Ay5JWEHlIkAAAtO4dm8xzATvY0iOg7OGHmTto82QxlQrHYRZSxCbGWbfo+WjljDLKy
STFxK0VvMUjIS8H/gQ2PZerOJAF+0zBM76Xs3psR5y5a0S9qxFNWgZv4Y3VlJ8UpcvhL5mch5NHA
TG8aC3aMfXjQVfqgizRLFwi8J7sv9U5jWdM2k/U8Vxfe2mobjwKIyICAOj+e3Q+6jkddueL5DjNU
0GHfRh5yPgKO09DdmWNq1/eAp7WC3NtZnWc96lbVEndX04eo7pu1lXH7mQ9QdI8i74H0fnyuY/mQ
jiSwwmnoysy4NzMGy54bLfSAirLOVxLx95l+as1A5SuqgvZW1K2ZV65DUy3dUry749asB1B/gTCO
hyoUjcSE5YTpX8Lilw1RfngJKX+vF7ixuWA+qfa3Na8VeALuKp3VzRCcxnKGQ91NkgTqaU0MdDWW
athlRjOw1eNdmcTZgzskn+sH7Pr63M0exv5um9FXx9qlCgj/TIBjy9t47uhPxLJyjaV/MJN2R1be
4OI/IIOzSyZEsBc8Lh4NEc31PlPlbbnOEB+eSm61D6qPYVEY2MlCJwpDntlwcnHojuMre86TU0lM
9QT02fUGggHWy54NtkEWWBv7cNhpjX0AH6VZmIjqxRUcNkiIdcL0ceNlufsqeZ8AKE7ZsQpZuKZG
0yxZRJ1LmqfWJABW5ZewFg5v3nNwHV7z4oJgcAES4R8nhvG15nNTDvRCMvncJ6+E/0pA7tMpB2Bf
xhyRj3Dr+HPKG6SMLGZGC93agSYJs5YfgT/JFfbqIf47p6ASiEPKfL5r3YJBe63xX9sMdjGpMH9m
RUsm1OTDOcUiCUBAL1ikTNLHTHRX3aPOGDasLH0UZVot2yBnazNtq0s7Bt90Dx+6A6XbqX2JOW0m
Rr2RejxIAjINieE5GZgxBMO5l6DS92A70PrJY9azg22l1Um/fAqUMKA86Z/x2HYvCTv6VPo9Lgzx
Q/z7tz8l/p/f/yPcBpkfE4m6P2sh2a7RGBHp1XWgMEU1oXzOMmCSKHW6WVck3lYTI/RZ1IbYADng
OM2SJoTgvOjCRZtD9gfkFPDwEZvYVk4fIHtOrtzndO5hqloqRyQLL8wRFR6hxRpknIwaN6KAPlEF
whqDqNHWw8z65Dv0KQ+4ddQlEvUTmFlcOUPUxvTycIN5u55FsJJ4BeP6lw+g3BmeAcaBD10/ycAw
OyhqVIhB9OdYdA3If+0vF0q1r9CtH7ELnXpO7BYWCnV64iqShyIBC50FQXGoqR+uElM26xq70wx7
yLlqq+6ht8iwS1n7zRys7kFVMOxLRBctPIqsQol33S/qNRMb392Km4mxqkLxAzZT9iVzshLfR2TP
pEnr7yae9twq/WdHOeESdOB86VVle469cp8CyvsKN9GZzisRAV0iJYv45CfVWcLxdd33zNuGObgo
+oDXJxCKRQW5tZEnNPKqundp4X2LDA2r6EtcwF1M2KTeBr4SR6TE8CptmZrbbg/Bbh46xxqz01SG
VbCAVw+SD2BtQ7UJngSXICRHGzC47yYAM5OiLPJJ6JclNjxqUZDgOXbz7kcQsGJSSXgLJUObLL2a
mFPMAPKZenAeqJ24+xmBDl9HFfThW/va5Q59dzvjjE3xSiA7P1M+GAuKW1MhTDGRWRwsuQMfn6Jv
+pUXGJtwKPK5qcBiT5tuQoCufh7ytl90wMWNpjHYgefiaJXA7zUAHf5ouTwFSLa+IeWEmI1Pp1EY
BwvIBYlNCliMZvuhwx+0QPj0dqAtQC991FTXh6oi5tbggPCNVdww6imDpvy8dAtzL30F/oEsX/oA
DmheXl6Byr2aNU2PEFEij4VhPhWR6R+spGz2yq3hLASF3TIbdfHpW0LafEdYdKHgda8jP4PTQM0K
Z2cgAE3nQ+xlr9JD1LhsRyeVsWgo7xiU2B56VicPrQch/cjI81fHSNisJm28tWi7B0wzAP4ZKmKa
QRNTnFXQbOJlHC0zJT/qdSNHEBPhmrGLLkNt7JvhF/msCxVsaNL8WKXJI1YnzUH1CZ6kQZobKZvu
iQSYqQENz5YIkvzCe1ees6Cz933vr9zUidkUgloI6DmAoI+NRIXy3PW+vykH/gM5RvSQUEhYUwZd
sluZQRF3osCanIR93s1hvlc9YRnTzgG9x2ttLHq2R6cE5hLrHPrMC0bhiCVFY0DsyLPz7e3Ud1ps
k7DiCqZyrOURXlCBBfsUeShlTDd5o06VStxjkIkldp9zh9q/CmlihZeIH9Jxu9MgMtiVFEG9qNnr
UAPom2Cno9qkeZfOgwx8+QhTC7qrwgHc4SoFrYK3IJEkmNIh4ReuiGSwFMPjfMqMtjzl45nvmKcM
k/5WV+nGrmiypZQ2LMDGHgA3ZQfDrH9wpISLxnevNSfdWjZeDb9mFH0WDYi88e+JkXtXaAvLSwZ7
wXQslQUYmyzq2nlPemM3jAegyT7OUm53yy72vt+r7t3ufSkYxUht4O6/R/peswWK970Ky2DTV02y
DtqQghLaZyvmmNFeMtYs49rmB6QS1cIu7eo4BLU/pxmkPaSMThRv5lWRFdkWesRiE+PxX7WsCHY2
lFIXliLDsYfdxRzmb+TSDhzS044k1zI917UL1EEwZGfoWierzqnrdRJRcVSsZYh7pfWrFeZ7AnH7
N54CW2DmzbekbmG859vZyUbadQUgFVl1ZctheWiBboco6tqEPwWk4IzxlSGraeDb5ncPGwv4Fnlv
QZk9mFhDTBtEBU8STtYQFynfHZDKYsyFr1GHTyhjXpzcnLWrWolDgEdpya1ALnsXWBniB4gteLH1
TNzmh+VlyXvu7YHShMACHuaTh9zzqx/b5bTqzOYCuZd2UaWi2AV9vaUJcoJhZDQnMIzaad4gE1AV
Pexc6vSNwEdvQnOsSbzAyRegFxbbYbDdvQUcySym0nxxpNojBhIgUUlNTNmLhnjVdxa7MHEJSLVB
mNK/5I18A7cCEyWy9tgRN945a9pka7MISn5Zpw4ZHbcvrvsjMcsItAyhVmYs2qUXYYkEga5zC5Tu
TwqYHOx9M3VRmSOBMK/Jos679hnhCSRI0IONC+egKrKzBa8M4ACaFfGjdO0P1FubQ1Ls8H/Jl4oI
70idis6YHNWK+oSulMXULi8Bx+8ZDa+u4zQnv+43HMxUacuJXSHdG/Ui3TMI8C2RQRZzDe6CN1sx
8ySr1hr61ULYHEiRQEDTCNCvBm5kLTRNr4R0+YXA9Nguhbt1axir2E4n121rRvMhMPNXEDHekHXp
TxUFtaOw419snHPhPDopO6OcMgtxWFileuuOdWrZdzy/RJakiFe2zU+P1hDzbM03AymLijD/sSLO
MDdN/hooGHwUoy9ENh5AsJcTK8EPNfQMy5ggEGTOhtov5/FoKqE7Uuo5yyCBc8q9DsJe4Le4mFjG
q+huqdt7p+B27dvFUs9cRkA1dHJ4VkYE06CizPdGhAAg+IFYP3d2uqMJ/eZzm+6Zjf113DwMts2m
1mBBsJaC5V6HG58G5r4EQWU6QF8b0BOI4tO0sdZ5l6oj7FPVka1ylcF5UKRsVWKnMHO81nqG3Ol3
u+77d+TnBiCVsVDBbhvWYNmkEbSYS8S+MV3C7mNjpJioHcM995hHVkQZySytPPPRSyJ/FXIjh0hj
jufVTF8AhIHFbADXOZuUajeEQI9ktusvEs/uoQfEi0VAlL8rqrbtoKTUPriFn6103f1gNsEfXZrA
QlzNB/wLqxEoEjbNc9DAchJerOypg6j7rMtc+8RpjC0qsBDAcy8TewBFAIQE4HsgBCktOJwMTOxl
bWMLiAjVQ4Y80wSk7H6t60x45sLNUow2hMEpsZn/hlwUXBCmIoyCS2Rjlcws8p0YhtoAeTpsHANM
k0kI7WSmxtBEZUgsBPmLAYe0V0liANYBBxqBywEC4PEGqPQOcn+2N+V9UM89YOjdGPakKWxSdqTs
8zUbcjwPJTFgzzdYSO3R8KJ8eYm8aA9udBRDHMhAgIW3y9CsizPiaaAkwyAaPDYB2riHVRMotfWj
V6hk3yOugVCIqB95WQQHyp0rfj/edVBg84AO/gdD3B/VYu5UsAq7uFkFm9G5JojrhqRqwoMof+qC
F8dkXvgSZod+PZw4pLEmtil6MBPs4XSrg9rH0koDYC/GLroBuwVopBjQgEFNKRO4BLk5FsCjXGBP
/WrXtunHWWqXfA7ZSBcyX7IRyMOiz+0UMxF+VynpFpDMh2yeC8lJg4DanY0mafqAnwFdt2Ba2dAW
2bu1hxdAlpxFZcACusC0iBWsfzaHHuIo+GbWbu36Z10ngmJj8WZYFUlgQWAKzK429ZCF76F9SOA+
WFTqgKyTfSJKuVM7jKMz7DLrJbyK0pWBrWVlwaQ4MNQYQjgCwTrrXOLgNQ3kJi0tcHESB960Hd/H
3S9lF0i0tqpc0ACB25Jxf9OEDdZi45nJIZ9zq9RlfRD+AVletYAxoJgjbIoURQkmpDTS15DH/BvM
BEZFFEM8Yb6HrWgSRg/AorC5k9Th0SP4UTD+HZsrJODbGuD91sWrZSzqg6QwIZvARBdierrJ6n1v
k8uZIVPrZDcX5jQgNhIP0ishvmBIIkA5mdA6XYeeJcHfMGF9Vw6IBzgcPtNsMOyzPlQxKIFYbbUL
MyIfdbVoWyRsrGrdp7Vz6ydN84CEnrfjhUsXZTLixH3T2QiGSAuFhvXVjL3mIhs5IRDBvTp+N6ec
GOdxoR62jflsA7G6Q4AgvBXdMsvgUyUT2MuWCbzDOjhglJD/X0KCKUUutvgZhEkB5wApN3jWGHbM
Tn92oaQxmukOS5eGwZbXxlOcFPwiwZB02rq5RkrVcM4JQHoS5qGMjPpKbelOO2hUY4ZFES4s4dLs
EJoJRXhwC4CqQN0KD3ni/TKHIXmOsqReMxIjI0Qj/uyBLTN3ZMNWuhWMCEg3xk4J9ApaYTMBlVtu
PJDAIRe8PwBjQXXvd+AtxvCJ87DR3PrGAMBg59or125gihQSD4wp3kCwCegx8MC9xwyhBPhXBGSG
uD5aFTGXZYHXu8F9FyGWGPKNgInO9ViLdtGyNMt2fhvbAnSGtz3ifGNnrPCaRTEAGa9beYfYn6Ng
NqWLgGnhhaV6stCdc5kiv9k7EO8c70sins/rFoGx29i+D2c+EtpL3dnuhDWr4yC8taZe00LfApbI
t7FMIvHWISWk/wQ+xMYUGVa+hBnPCjaX3bGD9P0iY0O5C/gW6BN2NZppZxJ5NUy/u2Z1/wQWFd0X
Tt6vqg7kTcPu5bEVkKBjHQV3yGDerU6Y36sBemq3qg5iBQcHyeaQlNC5TbBjBtA83gQykEd9jbxm
KTRPcrYM8n6a+bnEEg+uzoBPp9soAvEbrLefOYJT32HAbE2A8nCPWegmKwZbcyGG7NS6/BEef9Ez
+MjWBr4WULamffRccyEWiLWrhW4FeKCZIkdIN7q1cOqHrCm6U8QC+6n93lRZtLLiAt7H0q2hGAKj
zQa81WWTIMkJTwvIINES7iDzxPX/OE3HU8fMYMn+qcOnUyczywVXCB9E7gVWsdGThz/vgTqA8fY0
erLxazuHabHRJcOVzjGJ1EWXkiGHAmYuf+oSjPtc0LfhvMr6Kn4aamgHBT1ydPqqCbzMFyGQKbPE
M+yjCsnHwTHWviEjuDT+UY0Ff7lJw+hRd7rXp05rzmOFTPGXhiJKyKQKwRa4d9ZdEI/AXgc6ZvL3
7cIOG0a3Ns1H8OEXTAr1GgwezDAFQM3KzMmeWAh3ATs9C6D1Av57HU/Z6IKiD/BV+jhLbTh5wgMV
73Af/ie61fx9lhYZnfcdCCVfGnRn3SpbI/rUCrIP7Fc82SAqgdjr7apNE0zSZgBwrwWpGAEWNeQb
yIV9HBIsFTawYM43+uzecO93b/jS7x90uV9+8ASQbfr693G6eO9zv9M/6PLlUvexf/kp//Ju909w
7/Ll8k00AvO+NH+50/0y9w/z5TL3Lv/u+/jLy/z9nfQw/SnNTlWLNmaX+5+g6+/Fv7zFX3a5N3z5
Iv79pe5/xpdL3b+wf3W3L5/gX439++/lLy/1958U8g41VocwhIVACJZ2bHwM9eFvyp+akIrCqDwN
PkbdyvB4Lm5XuZVvAz4N+6930JX6Up9H/fUnut/13ocg7zzM7y2fr/T/vT82M9h6SyfB6vx+x9tV
b/e53/dz7f/3vrc7fv5L9N0FOBDwl4TT7u9v//6pvtTdi18/6F8O0Q2fPvr9ErolHW/6pU43/IO6
f9Dl318KmPp2puDwM3ES1RzaPvbnNRDxU12Mu1EywMkbIHfQCoyWOyVVEM6MoCmsZdrA1K+pKVaU
Y7Pu2KsImDiAV3Ygqdcbq4Bn00w3R93ccVK6B+YXDDpd1Q003VYUq8DSKq2lpWx/5iCpNAXvb4o0
A6CXo13bzcxN+7ppSzdw9iDpqU/dfoDT9d3ozfI/Bt6r7lZwYWgnUDlu0u8ha4y1A8nnaZ5lfImc
FOJRJCsuQGWunCoXB4gt5RcD0ZedS8VJt+leFZ7cBfXqfgZaeH7R3SwOK7EYwZaN7mKFBEukHEtT
XFV3SMsCGC4nMSf3C/3Du1tBd/JdK0QQ9b/cmSooL1nhjyi3EYHLA7kfgMRSEw/aH3tdhtlkPO1T
+tF8b3B+d/EcA12KHl0K+TFMj9UH3Y/+vopb8XhROCDvmjA9B5AtQRZAn+oDooQQKb2XP3XiQbAH
+lItP40B8vSP7p9qIa6YBtPeJhIyfZBwh/WbB8Ni5h/0WQrviq7L2/2XeiyI2AzrU/yGvgzoRbzr
eAS1hj+uoXvoQ4ntLVSgvG55r9Nncep3K9Ag377U64uUTbCty8Hb6EZd5adykREl15UpXWAmkSeE
kZOLr8if5l5Nb/W6Udfrs/sB8DoYu49DBy2Ap08DJFPCOvkYq4c1DgtnzK4FPM+yfgEIQDeFs7lF
J9DXa06TykSQBKZGBn61gFAjbOf1i4QW4iQjIk61WfobvwuuuupeD/mtq5uJAHsNdNWHDHDkhedE
3VSNI3Xd7R76SvdKfZ/Aj9TtPrqBlMNLVtTNUtN09Rl0oM4ffN0v1F2I8NESjsEjl/d2rjm7mr0L
WVigHcSMQpczRg53Q4Rtp9A1r7JmY1SGh/PQIPV/nAvTrslUdw9F3fVbYVreJGq6bNYk9gd3mhst
DRDdADv6frDLBmKdiObrqk9dvjKvdXuUBKBjf+pqG6HUwzURG/IFEwZXCxinIWbt2CBKN2ngbeMR
FAGHSPItK6AONBop3HvEnmlCNFhmU2v9BfTDM4DPF7rSH91CwX91EQCZFb+xQdA02uZehMzRGAHE
k3JhyKJCuBKyePoAQfYMvnKiu4nmlVpPeuwnkA279QPUQs6hetJAOq5szqNCwYKJOpnFkHqPp0AK
5oCDZMlMhrQ+l1LVZ11njnUtSN2wHEKMdqHLuvnLdXqSHJs2jNad18hdB+7zjkpkiCe6nECFfhtY
h6It+nx2a0DwCXiA3m9/xDC3QeLe6qC/HJWz+xXaPPm41pe6eLxeaB2+VHuEGUvD6s/tb5fQT++V
DxfRGiboiCGYn94wt9cOUoDbWx9d/jTy9pKRISPTCKCnKRh+0Mc1kDHNUvYswQtb5qPZnD6kv8+U
NpW7l3VzJ/ltxJd6XcQOulsC+f/SyDYYJgh8gjVFQWLOHGbs74c8bD6KTiQmLWAiO92o629jO7Bx
ptEAp/D7METVw1lXVub0pnbrgHAIGpSEGKBjMwYQsFnNDb95tVWbRRuR+3KXJzk2pqyp1smQVmtu
pwG5SBexA9IH+VT3qceOXFMVFAUyukXWbWv1B10VxFYxxWJUQh6kMUk2pZYHveLeH1Z4zZlHkFmt
oz7L4ANqDazd3+stWLftMsuFdhG6UgJQ7cTsS3fp42OD4ofK+wFhPfwlQH3PmAER61szcyikKn/f
Tfduxlv2hYGUDO52/wBxnTe7rnFud/tUn6cV0DHwxZODtR5SVi0RpyYPtM0gVGmE3i8L5jVxm8kf
gcjltAap/xT+7stsf/jSV/ovNW6TVtBTjkykANoG4mgpbRBOyqOVDb0meWuuPPZ/tJ3ZctvI0q2f
CBGYh1uOokRKomRbbt8g7HY35nnG058PSbUoq733/5+Ic24QqMysAi2TACpz5VpkJEE6vNoKGquK
sUJgZZlxmSzrDOGS1KtCd9UsnhoeM20jK9pjeCMhH6csa9NaG8H6zgzxFla1SXXHGe0HMOv51m0g
Gua/zv5ph/SJaEn1PbRjeD2sJn2o6gTtX8QMdxZ9Lp8kVuhafo1V+9miTAP0QdFrZeVoPJKkZ6BB
9YBmmIThAiNWDXjVxCvdBuJ1XIAO4pW5RUcdUvUM06vXPuusTerkq3rRkyJfTwa+Aj91HYq3WpSo
xJsVaCjVJoCmRoPl1+tWpp82DxCV0MGznF0dV1u4eEFwaHs7pltB4uQwwMZ8cdC78XOmwjcPA0XU
6wS5xIeV5BITbCcwQrOwBF+vnS4fCvRVc6qANRmOWW7tCTheZI/xH/RBIX6k/hHwB6BYGEE1PHTa
H5WlAbIqp+epGOjPU5KUSnig/eHkqkPxU/VPQTqrCCDyhV2my6p5m9eHkXzv/25Vf9ThxlAU1Kx4
eTxYg2vtNb+nMxt81gr+sP4Y6VHwEpbzIajI9rduPH8qqmI9LsRo9M8V93qHalCwRNG0yLuzjcaM
eL1Er/insKR4ZUm68oajeCNTfbdkPuUUilnDbYuflBRSKgxeAYLe6Z5UCMcPnRvaO7SO7C/KHN3L
c/gakQL8PJSRY+3CxoJ02YSdaljVs1Xt5T15jiPjznTy9Yd3ZZoqeQOfVdW4s+JX76tNPFFTv/NM
I4+f1eVVnYLPjVE0z8ki32ikKSw6ZnPbqoMy3L8NKYoGJznMuXOgObo82Qp6dixU3DSaGz3JwQPg
USZg8WQEt4V+qsz2zuhNBGCyKRv3WTf03GSZMPP7f3KytF0v8kv7Aio6RGJa9bZsO+ckIZPuD/e2
O++vE3R7Tm64g9JVLxNoZbbWLfTpl5jLdefkoSyK8LKIAb3jQzhR+JRP4QDDR7bdt1YSKwdQ0+kG
bNOwM5flZ8Ut1yOqCM9KulFjdFGKrhmep6DW19GA8K3YRhC3R1BRP72F71VMVWFCFZSpJ2cxDaDT
d0lt8xa5DEs2fU+G9VV8Em7G9JF6GS07reqbt1Pm/wF3yHDnBcFwN/kjKHQ5lQO3d0VB1+It4GNU
9eaRGBn6RRtUKxlDdRZtdWvuL2teY7Iinvz1dbasa9XT6+e4LCHjMnM+qUMd7D+E2I3KEzXwPodW
jZJK55m3bq9EYAdnlVM5XMfil0hxO1BlvUbK2L5GXlwSSkFiWmsBPCMSJGvI2fWSaBMoxvq3V5NI
9qghrIMgE1W9GR8cCAY38aglWxn2XoitN8aH3p2d1QAHxe6Dwx/SnyH1lsNHezHehmWm3dV5ndrI
qbDI6D7rUzncB3rQAk7KnJ3HzvIMqX298ut5OMhQDknnPqlmHx9lVMWxdu6scZMjIPRQLCPPDIIz
jZnXKRUsHKeus278qZmjtde1sAx42XeN9u9oDcfLzE9Eh+xPpi8XHs1w2DVRBk6pqtfAe4Zz7ajh
M40A4Cr9ZzkYsd2CILL823SxuQ1A1XlWEHdZhlTru4c80G8r03udoPdAGCx05sREK1q2deYe2tgl
HuxtfuwL5+9rPK2BwLtsxM2WgKqvpnXQh9ONDOe27ACj2dFahoqbGk95+SVL0terwYpUkb60nYOR
tgmom8IgaeMuKn1wicb8y+JgA8V6cRJbVFiAiK9j82DQKAdXPwH+MkmiZCgHI7JjcDRFsPnguA7R
bjF3oWWDEfxiaC46OZMRIJXiUmwa4bG3AD5u2qGZd1Thoa53o/CsRu4qnsrsX16ZayLJI7Gp4QbP
Mp/m/o/zJSKEnPYScb3C2/XFeV0DUDBcvoDQPaj+d1YIh1dSIxi5smneOblKu6UzI4BIwBr+rNs4
uI0XjPVKojs7ctZTaIyPcmhhTT2VfgOtfTs95jZNHlnsZ3v5TFBMI8lg1cfLyKWM1ijWuErkz/Hm
lU+X/cabkhJ7N7db5g7Lny5XE+uGWnVAh1NK601S1rfABeGWAgD7NIbrNFoK/oulUGPv1h7zv8V1
Car9bptWbrS9zgmGIl1NffC6jjggM/7/uM712uP//Hm6flbXhgVDWZVaxrFo9H0f69ah9Q3et9K+
N45TxTK8eqXGMbWN+HakBRhVQOMopkG8lxgJr2jK2WqtRy/JMkUiZW0ZKiPqEZsqgPCpTappK0Zx
X64o4SNNSFuar+pV5EbJ6126nMD5rErTmG7QxNiifheZa5Ia5m1UZRbQbe75bcAjD4kJxp7c38VP
Lmdyt2XVtjev7zX+GB3I8in3/ECCB7dL3d1YtAZcx//Y1MWB/h2dObV+secw7yCWvISgYP61163y
IPPFJBM0vj4bvinQoizzxTH0mXu09UnZxdlIP8dQHsFKVMdZs8rj74bikJAJVmu7nmmt/Z9jZaU0
Cr47Noxotf1cKoayljMT0MrlLF9sZaog/vfm/e9xyIEqoIJJZrrp9gM3lgx1YLxKHgGYXd7jxCSH
OuyDdzLcKdCC1DegbcuCk+YENJ9RXzbNDIzzaBoAmONnYzH7WZfcTuyl1zK0Klrv4UhSADDPxYuu
kYQnCwTh6BLMG/1ljZl3msfYCZ8DmpVeOCT8bE3eY1C4sDP03vZF6Tw1vo126nVIc8ihDyA02SuN
d/EGkJWdY9u0jlCEj48zNCnWZHR3kKBNj77JoYkUWLCrSN84fcnNa4zt5Di7rxNklhxcI71MlZHM
H60k3jpAaTalW6XkOrtpX2iRcS5ptNp2JXky07KQ1FtsvmK267Kwm0uIOCYWWMHMlt+W+vRXF1ja
Lalh4wyp6a0ah+pJ61o3WhcvE71i53ZxTV2rnDR7vGkNx4sQ0s6m20TR/75EmjRrgU43i7Vc8/ph
0gCu7xhYTAmG/U7saeu16wqJj/1lqeuHEbd8wNhJLx/kulzxonmJc8hjPYAwgY2dsewn3Ujpb4D6
07elsKVfXY3aNIO7lf2ihIP5JhLS+kvMdYmr42q7LoPaT7ya+Z2idT9+IYX2QkOl8qktJmtfdGZ5
02Z1+kmZ4SwD+PjnrwFjhOBFHZCWESqgSaVPxoDIS8gA1dA2NnaVvR+ay1CCxSvB16F4P8wtbODp
LRjr9dBZxilLwAONvvsVfKvm3wYadOk08cDyVZfKRJomNk/kdo2TRDdju0lqY7gr2r/TwjJvQyie
7ugk5b+qUtCppDO0qCERw4qO+XhHSki80xIiZ3KoG5qkLp6PYztqjVu7/xNJM5u+6CVOlpMxSaSO
VujqNp4C6NqDpM9og+ZgzFqo3IwVCfuZ58i6t6rc/TtNzewONHBJ6jPKsrsGRNQ6cXxtLZMaN/W2
UddFvFvljmKekOqla32Y6ABcFNKXIaxR04MX+h0i5N6r11L7+jwjDXCiAe+FXWfxtcvieaUVkf/S
dcCRtL6YXvwqslZe2+QvvoPsYFEEHioKjbJSLHp2O4OOJsoG3q2GFvOlT9uMY/8y1ITqARqad8Or
V/rq/rdz0zSI1s7Alrxduj+NDniMUUca7wqec7IXthPKZ6DYJ2qGd0NQbcU2ArmcNxf3MiXrC21b
LyuYNHRtPU2vt26tlDfQp7jbhLbdP/Qk/tLQYnBW+0p/GLIqXYk9z3pzk6nAyL0F1Ev7M69m2ld/
rtpb/gANSiVZ8gfdbc2qCTz/Hizg/FQq7VnsgZ5Vu9Q3LRJjXCRq2l1nAidq4dl8ib4ZYTz+HOYA
uQJua+e+bOcb1E+qG9XMgie2g2Do7dz+GX3TW/hPJBJ6s+lsx9DCvL5ZwzdJ5xOajhsoLFJ6oN7k
58VIq0G6nSYnPYHGcx7ySlHWSmDxNHs7C3JSpWKL3s6u3stZPBanLoccKwrsc8jb64HvonEvB5rY
zXsr9lFtRDlw9cEhwyn2z2WZuQeJvUbA804mzAJz2qfBE+R++bNWp/HWV4H9Fw2NY7FSlmurd9I/
2zFez+Y0fgtQF9vOdfI+ollKJP81Qnii0jhaZ1GImmig0PCRQ7W5h90m41ekqOGDL6rioedsLBVO
sItkeCibE+eqMB7Q36BE1p0HZ2i38RaHeL3U5UeT1qdJKWuaQpY9zbtpy9rUgMe7pj61i9Su3pPw
NSqvfJoAJh4GV9F341wqX8hgXSIMmn5W2QTxkB3TEpVTH9YWvnVEoL9TetbuYNZtn+BRnO7hPr8x
cj72Wi2mYmdN+rCRWDkYavodCjvtTkZVF830VPY38Lk3j2wu1/1cU5b0EXMTody2IQ9XGGRH5qad
Pjt6vpEWaOhR2Q4jp7KRLmdXd7SVa9vqiQbFdRpqvfIc+dO0hXW/sOmUgRZXDqGtqreKtRzAmmfc
RTgFW2vqtBR0PzLujVQKFo+ELz3t/+k0DxCBrGmHpe+1msZztNyvIfuyqOGkFtt6Ghfyv2a/zXdX
Sc8Z3C3qfhVagZNzI/aPqp8SksfGeJdOobmaYeHYSKA4rkvJWZA0+/htqQ9hifugeFrWRHsoV/R4
02bWpm3t/NEqUzaaZhLva71NN40esdNUUxrnOxWdUbP+MZSZt9N7dUaKAH1q0a4WW+v183pUxuYs
jv9oU5e5dPjRmnqNkSlp3Qzrbhq1jRQerwTRl7LluzpmiHrRzh+Gz1K1vLgv3NH/Pr+UN00DSboL
53RXdPauL7rPbrSB/HJl6WN6Gqa+D7eJQqunk/9rmCxdxvlAhi7t272M3kLbpRe5Xg5vdllRRmKX
iLd4sZuLQNJbvFxSQr1vdgUBU7mwVsuhKH172/T1vLra5GzhzzzphQeNrcRYLryE9Ou/zmvdgaYg
iRySCimtIXG2RZW8j7mu2EK8tqca9RO9BPu2qqz7y99DhrBe0RbNH+D6L6LKdgkTk5s7VAHepl6G
4vlgI+P73Q/qaqXpg7ptWu5swi5QNsZPAPX9QwC0GAyrthIOgiaosqNpwhMqUTLJCXrYFxYq839P
apvk9Foq0SINpW8zp92tTCY0pJBnXiWlPZ5kHCCPs+snSoliU5aY94F0XW+5WzmX2eImJ6xRWST/
BvbagHgo/suk8nZQ8sl4lMPc9s7GGZpge7XVtNdRQlSDVZarJttipNqHRThMDmSr4VutyXnnow+D
4yIcFtqJgRj1Nwl4Z+56bQedbbYW23UNcnLgnhrHuawhDjvXvJMe8Kq5XKp7ux4ooHQ3z+bw0cE7
x5+UXvvDdfHK42dQmh1fPk+/gUEJSphFtBVSw/ps6AV91o750OSo0CMOWZ+XADFJgBxi571JQpeJ
gJWty8Rf17ou/+taU9F+9aJYu3X1cOXY1quKTKwVKN5rfveqa9MWkCLps2ceOjVtn/o+8x77LFxy
VGjJDAH6qr5K9GVM4opafK69Rju04zwWbGU+Rl+vJzPUZX2xTeboPY6sL6Ou1F6iLHwZk8g5jwOv
e1VihAcZSuuONzt3dKE1J+nhyWIvOMfanQwkKISZnl5G81O09P2InWh/n/SgpmqLZrB1h3TeRmv4
5cgMiaED+fVS16WWSzkkcZHd5sNobRGe/Zo+v2UNlc6r48BlMm+pbKl+vgvUEJAFOP3HMOvv6zmd
7sQkhxJWpz162DpkjoSReYRLPiZOtQAPJIpT3VajGTsoCSO7fSNbiUQecXIqBzgc/U2radpKtili
k22JnF1t1xkfbLKASdVvpbpFtw1pAAUyBF/YO9IwmkWdQ62mKDEsdGK0u74ShhVTvbUsHYrMHnHB
nUL/5K5eCqRzUmY72gySXbVUU6/eKdD/HDUQNJT0ojV9Ss72A0xehuItKTlevFeYvMDpqdKGl7kf
HJelFm8y801G25DsFl1EaBp9mUuYunwNRn+316wvfqd/Q5ApfxBn1+orSPL0T1VWe0+THu7FHGYI
8RkDfbijHtlfxkJtDrlaJhvxWkGjbAMvpo62XMBH+/hygcuSo/PhAhQT310gcht3B5UpqFfaXNqj
FSZrhqRdZJhZAPomTV+nSX8Lgad77Pwp2jRWFP2oaOSYdfhPEYIzd4Ne2JBaFMnnUanPEgCA0oHs
IjAerjORBwx/VBqbYM83v6ZzZu0Qd+FrZcFan44Z/DALZqVfwC7Xg9hyhFfgvc33V7sX1cOuAihJ
ngtxsA9TZagImHKZS58uelFvC09PccSXyeqCulx1iz6FHOyiI1Elp3UMBKtdDle32KY5CDfzQCJI
HB+XuKxT1hSKyUJvDL22j9fD0PXNbV8CXXqzB6CRjsYI0d7mn1NaDvu5eRdTtNG4T1rvRx+MxT1c
yfqpVnYygBoamWeb1/GLvcr2YheLnLXLnCFp9BPvNldzgKAknHYUWX9Z9N16V/sviwYIYvV5E7nO
WqdzatlTyAbE8l17P47JNzFdDx/2HzQKf0X0CzztMhN8mb6L4pFs8TK8xjrLalUYfbvsgMR72c/0
1bAB0OTexUZWkdLJ6+cmpYFPVWaaUbLKgUe4cj5NNp3pENb8jYSd+1nj/kkOT/OPc1zXd7oBEBL9
IuOZv/mwCpVW/am0D6LztcyxKv11jq8p/rEJIqS5k2LaasO0nrKCXTEZ7W8t9+dVD4nLQ9300Hmo
AbuvMJu/NQ7cD/BFTuu0gcvRGaZiQ0UlfgB6PB5sd1L2utMUZ1fzKnY+9GEZHnTLC3nYFA2PY9/o
Xz9M0tpagW3VLM5tDe+BO+nOwRy8KUN1ghdI+oNqZ5dYufElqcf7dHLTPxMjoZOSt7cn+DVrekyJ
CBXV+FIP/b3kz34X8bbGf4ygic1d53QBb9wu+QwvRfYoQIduq1Ld+mJNTU0DWPhJABVFqNq3Ixxb
F5hDVhpAPVHD2Bkj7FUdfLv70sj7dVGYqG0vSIg4jy6Lyvx2I4tOoCVlUcFQ0NjpXBbttKnbxoiW
AC3mNUV1hsdArfIj2gbsQBAnuwxFpF54YzVM5E5gWFled8S+mOpYzY+yxNs6YkLQc+3EisafGfp+
G9AjjVeQfATH2daTh2YR0uvCMP+zC0FMtZ73bZpVf5Oy0bpEWK3ar0JAOh5Iu53dxDRQveVToQNo
Hooy1XAgIzdJ/vRqtODBRuZSYesisynaVCsdzoflgRzYm2KcSa9NWfaQlXCJiq55V8UjgKp/O2pb
YS+xOAIyapcZSe/xLV4cQVyaR92Ah/g0kqrKikZtnl/zO4PhZLuRArXo3W38flK/t8kLSqHZn2T6
1HXkTfO9Br7pSAM7FGGvAXkfbetUAc+nxO5+arudpbbOnT35lrMhXZLscogUQRmhMS/uSNGdu4h/
D/RD6FWmtN4dUp0mdvmXAbPeGqD/X7oRpo+rHW6crZkm4ctv4u3FrkdeAbKxgYusgN4jTWp+pUtO
UsaqG9QrysYWgnbkLrxSG1emnbVIxlbGS0PlpW5JQpIcuA/rrlwJyyY8K1BaKfAdytC0zf8+qdJM
wHn5dCJJVUB/uxwUeCqBF6Kf0c7/2BZHjEwZijADsCfV3k6wG5eaWx3jZprO4XLIR2vblAXs7stI
DgD+zajhpXOxeFmnPnTUimUEpSN8HCD7kEQO7q6meKyzu6FX/xCTHOzOKw6uqreXmU1Uh4e8tv5C
oqe7g/sT6HM3Jj3ioEW3hgjdosY0lOTbF6N4JFLOLuEyNoPsrzxVVfAyyXhky6Rtq7kfVoK11Aa6
b3gvxyNjiZEzOcCSBm9Bcryaoe8FwFl23euEukFiu5rVh0R3kDJSWs/hnqzo/OW62t9OVeBu4sSY
PjV9SB7V8s66CpYrHEvYQ21NuRPnPKgqDZUIrYvXhf7pBtFqfy1el0fNyZ6c73QWT58suKCfkQMo
6rru1kWtPFQD3GISWVh0Z1dTrh5kHb3mp9NYw7QVr950w61GvytsmHwicBzxY6yXt7KsRICEhLBP
qZ5kFOUQUbLlrI6yGjmrDhL7aoJGy0Zv1EQPz9J6tmFzqH/2aWal4BFBE4US6c3AF/lgQKN7oiub
W3MdlJ8qyDFW6oAyW8EfzSfhEyAX1GzUIB5vuiAHcLHkVNlOa+soCitY8RhmehEaK9AMyYmHEnwt
pUmzjWI6m7iNtXXqZ78Ehg4iAH6V7dS8QgV4KcEpSwnOX0pzKTkgrx/bezGJ024gsFE9c9hJhDjs
DiInmS+26yKa1YHRzbp7sauNMiBJg2YW/frase6q/KYM/bM/KybUX0JpFWQ6RFYaHKmzH/+Z8SyH
XGXxhI3HKVowyc5GO3glRribCZfTSyjUlfm26yhLIU+98byXsGinh2sKYFJM2gL8SLmRxIE4osYc
EcJu6g03WONRHKneUPMutBcIMtJbpyhybnyevjezzrsvW3QNMitCUMGf57VaO/FLO7jFypkz/3vl
VvfDQEJ+Nc7fSjZ8/FWLlg6SvvorMbMv1pDk3zqF/1r6l6fP7AeyTZinzbnrCxICpqWd3HCcb6bA
6W4r1RtQ5dX/deViNN9f2VqurITlfTkV5FmK9BtF+/dX7rvkS1xm6jrOzf5hjvIdJGawcc+msjeL
SfluDHzPvS7RIcOu3S0U/96Rnv/+ljq6tjeGWH1MIDRbO01VfrWa7mUBbTP/b6iNqHTOyXdFU9SX
oHeSjc6P/jFIfWVP/3Z8GyVxcxrbeN5a3lx8ckIfwujQ1H4gpPH6MTQ+huIHwY/OIAn44WNMs/ev
jxGZbvHLx6h5sTkZvCevu5HfczUgX0ERIvsEFWxxNlpuK8vI9FQOYPlyZ8rvxcTbVrPxGqPby1Cm
hzNYJRm2xniZTl+306yXqTQG0GMOKbIzm9GmN0Lr2S+07MxWC2BCaz2jJ2A998GShEEE6U5sdRAs
qN+F6wqS42cQRtnZ9l+nIwlGPTGyyCaYnXrsWvP10CxnCfB3W+lBly4jO+pnciupQeJ08UDOg2qP
ph5UWCo3outgamQXKIHMR9hg0dRT/xQz6qJIxSxRolMjUfk8TceyUs+8t/jrqCzhw5wGsz72C4OK
HPS273k/hgw6gv7xcHUgjUC0+hY9jfW2aP0b5Dq7tUH+7CDFuzSB+wqGCRcyVHDW4oXz2jtI4S/T
Z+R4Xehlbd/fXoAD8xCGK98f3H0RabWxEb13bTGiqeDuRdhdxOLlTLw6LG6rdvFWLdiZbmhRXYck
7GEOjU+6sNQuo8lWPwmFrfiW0dW3RKpvkb/OQ2D4ElkatUEjGbAwf7CmbdLCoSSvgJe3QTGOUYlO
yPKyKKVyOVyizdagy5fS/PXgTcq0nUrefofQvolNxQCkEE3fAHZtytRLXqaoLmn1wy7ctEnkwWRR
pRe7Oy0MY64/fVvs13hNN//i9W3gHkbuZVwY2+XQJjrdIkMXkW7DdvUGS1zmtDNgB9kt5mkW3gca
D662Hei0mJzxq+f5wWY0Mv1WqjtO8TjPU/PyIWpw4qW2eJuygz8r/Kd1hk3hwo0cc+PmIQXORZh1
MJrxXE38l0pZo9fZs0l5bTQU55yaqvEMy85W4XmDZorVHZWU/Zoo1eipxuucHtJEtOjYIPuSA00P
mzvxtql1O0Fb8RQEoSlriLlHWvQYZqwhSxrkwcAjJdkqC4sEBasufC6nqoJ+B6BSZUThcwFxP2Qt
7noeYZ9dV0aPpqHvO7vKtF+9CdtqmSqm381fIsTp0GC3tdCkoXegdtpy+ac0FwJzpzCrI/+U5sJZ
rlphfRTvvFTGxUt1nOAQfvOrV35NMgwd/f3c3wXLb427WnIc7vLIGde57SmflGD619k06q+24e3s
Q5wSo+U+NvW4b/LEuAtHF9Kd5UsLDuJpKsfp2epb467sphRVQ76cNXTfBruXd3b5Mvv/xA8xXKBz
Xwy2ui1thwQRJCZ3cxPqd5Pe2hsk4Y2V2K6O3w3JJejVSuZd3UY+25s2RCH7g0Nb1k954m5a10Di
S9HCBzlkRfqJ/lUHxOM/JjmD181bwymfbgvRyxRjGTfQptguFGi/RkchYPfU/nE1G1MQXa+QOcXr
FRwL7NbCGuet9SBMtzLjGmwr2XMwZAdFgWWT7qV4VWVjvGtR+URLztUP7axW9+pS6VXCzLtTOyAG
S6WXJ23z1JBzQmahQrd1iRBH1pgHjR6yyyTai7tNg7jZpM3+PXKk7UpJvfKPtqQcaelZeJf5ffmC
HtnFXk+oFCFIZG6rpK7+KHlX1bSieDJyH7aibAJpvNj7ZTodUMF1eoXk6nNgd18QuSg2aO8lz4NK
ukXOxDYstmmxydn/mzilIL2Qq3BNj2OorT1jhm5/uaNZ+7mf2q+mHk53kwpmWaxJmmnrceCOUoYG
+hXbboYE20OER4Egb1c3sbYXoYvZMe4trVCfkmxMHqNG/ylmiXIjV93npjl9XaJUz9kbGXiYQjGf
edfM7zSLmwD1eOtZbEUYbkaaHM+GZVjPMULNGwfU9V4iZII5ke5cBGCfxbZM6G3YWy95AFcPIkB8
yRbW7vAFuHR98Pta34ZL6svBbrXWe3vBtujbEv87+zCnqM9W/iocw+4+yQd3l+h9sS3yMPsMjaFx
gy6ltw79Nvs8hDVNy07grBSPYTz7JCVK6DElWDPg8+mz4V6cSRnPTwkkZAGvTgM6W5ssKPRPejdE
58Fph5s+sV2VNJzd3pY8LNPVoAX+wTT2mtU0/U9xKAV0V3eZPra3l3Bk+9CbQYQK9FQFC8tcjvdm
VHQv7cYezeFFVZoWwakxXckwKLuFYVJBBnbxokpaIq5AK4sMsxEFs8AanqlMe2e3s09i5q8LQ1EA
yL1MapZ0UUHLEIK5Ea+jTd98c2p3Scr+7vq4JTuSTquIDAlaAO8ew/K0vT58/XG7NPW+CxBfKAos
OGdkXi7Papmok4OOIEM6mrC7s4fUhl2/VNmybmyfotnftV0YPIipU130jsP6p/jEdJ10tf06qR3n
6k7rhp8S/387KepAi8H2wEfrGpc8qTM+eHEA1KNsBqP6MdXBnRLztvmc+23xKU/8v7Xlraty6mjl
8jJ5gk7QuAztX4fivQaTsWpO1+GQ0HGmpUG18ZSDby6dxaPhzo+MAukz7n87Mpw8Xw2pXT0BCdHX
VhbqZ1fXph2y0vURIrj+dmgQy/Ect3kgv2xsFAATn+cKIY2pqOofbhUeGg287aoAzg0/AUKhmfED
5Z3wq607+jqh3HZZslcW2kcnf11ymAEsdYP1uiQt5ceA727UNsNXpdB7qBk5m+jBW6FzMHzNG64p
Z8Ni+21cYczQxHoQlq7HNgt3og3mk1Y52Q4UFxXEyVsZ1l2NUDham6IUJpphZaY7pze7SIvZJDB4
GCcx74InN0c2eMWJ6fP8WSHVcTl57/ovMSqAn9t+joxd0BndJpwd/xB53vTVQc66G4ryS6MV8SmF
IXo1ouvxVcKiKFEOcASjs2k6q1LvvZs40f19SLPihsZkcxsNJf/XZTp3G6NI0f2Q8dSaHbQiprkd
ERVCF9Set4bq7MEy/fStKTgIbz2gq/ZBzt7sV5PYZ0u7xAvFvZisBTAyYuepGhzELiZx/o/2D+vz
HX/3eX5dXz6nJ4iOt7UH3dp5dLXtNMU2+UL+c+ghsp307qHLE3jfq8GldJHHP2rD8ZMt2HbyP3UH
ycgy4RJjzDFCL7GDKkzMXfrfS10tb8tdpsdQ+tpjhkL4ooZgFtbyLWrKtae56U5sop3QwXx6P6Tq
yuh1eLF5lBpmoB0ojaoX3NjgpubKatzu5MAy/zmqjNcHcFy+hl1gZEuY1xbdCdYQ+3PyT9jcjv9a
7dcwmV74Af/FNt9+Y2ZjjALTQ1taaNIblXOOmsg8g/Yc6B/mi16ox7SF2UIiG9Nob2zbcOFK1NmU
LPH1HEF1GNZw3UrMpFj2qm5A0+nUWC4xyxVgX7beXUHdXMLTwZ+P0EY8SrQsO3rct4xLcUhtxtvR
AbVi+kp2k6KD+UUtKUn4jh+cZAjV377O2uhZQZHuOZuMzbT0uCapodP11BQrGc6zZtxAxqxevOkY
AoQZ8/xGvLJkiODGSYbLklMKJ58smUOvk3ZBe7ICH1oUxSNZEa51yZssh6bOgIkjB3eUXEoXlDOa
eFGwk6GWhMOdrqJZ1Fdh/imgbvRsppdUigTUFZTP1+lNU6lrz+m2WmugUhjE3nmsaFXTF7XQcuih
nXBagMZdD/vDvyMGt72rRx71HyJATpEWX0oev1nDYf++GSMDfXjeWTJ9CxKHlIptmBznhXa/j5Wd
EOlfbBc/pPqQ7Fc1LLBWrmh7qzKpSuiwmlIHq46ODCmZXIaCsBFMTThYF9MVU/M2SdA6EvVmkpGE
vk3UaUc4hgGt1LFePHRpcof8oPMMNNh5dnT9C21c9QmSWAfJ8srdkt8et+JsHcU7TaSs2sUppjxP
7wsn1WGlZXYSWfGWlvp6J9NdtdHYidY/LrOXSUhp7IH3R49iUt2elyqIn/fyCcbe7e5C9IBX4pU1
dGpwuar3ZzENpUIH0eAkN/IRUNeubi3dVgGA/POJIP1B9Ut5EkurZqg+zT/8OOoPkoBrIMjdz1VX
XhJ4Q2S09zxoz+KULxnVWETf4/AsX7AwaWn7+HV6k5XlJrR16JvzxD1EPAfA7rqH1quyT5Ye558y
3pOMMRkfgsrgO27p5trSw+ZGnCCk5xsDooS1THibzv0qg8R1crauXcT3hvEsoAmdh9AGSO8M+w58
90lFUbkexugHNLjf7Q59H4hGvEMWosbopKn2jYnil4lTqbgbKwY0k28UNdYP1gLB15RquqEsri3Q
i+ZMXdha+WWd7lxYCwZkkL52SWTAdppSwUgXJalFymWxg6zV39l/jadmeNK9OuwOtC6PQFgTkApL
5u9DDrB0onJtRBQ0ro53ycJaMoHOAKtmHnEP7/sCLo3BP6Pi5Z9tjSoLr8fevkfG9gxHADl/m9av
wfWOEqH7sfY4dt/nybLideqF9kIf/pfvDHa8thZ24HpZUmJlDVnSqmo0+5YrVL1O8rZDvdvvaXpb
dnbcl+z/w9p3LUeuK8t+ESPozWt73y0/0gtjNIbegiBAfv1JFLVErdmzz4kbcV8QRKEAtkyTQFVW
JmT8om5P3dbUVzFYYZ8SnDywbflPN3pV9A4UtIOi+6tbo1YjIPOnmzrHTKuRnW6qcZvNN6XVeA9G
5T4TAE5AmGzbjVl2hC5YfiwMzd4OQCFcY1EBxl4Z/gMPEbpuTKd6NZP4NYlF/atJoXeXeTJeWBIQ
6DaufvGgeR20uHwtmjKFNE7mPQwmvsy1FudXCFR83KUx5Ne7uHaSrpEHa0F//NZY+gdrDJSmxRGY
LeKI+WKGNuREK/M3G01SFBx+ZEBiI/DXOWJvDxCJqQ4OUjYQ5nHsB7JF7Fsn7P5eGHgdBA5kh9sR
XFizP6SvAGlkOnaprdHeTc1L340QLa3smzNI92CpzaoL7MbGyIYUaeyRXZFsl0C7/ts4iceT0VKe
6do+SOb7P6tMP+lgOZkvPNeYLME/F//yqdJgeE665o32yLRbpo3y0ENsnoX6nuwi8K+x5QP7kI+v
PILswBzepTCwstsmxM5tN9pQ5cEgnusIShWQijBWCfKMkJxLx4sVMn1JDk7wnHWNvYxLFKu3LMqX
bNSjzZg49kUD4nZqjMCMTwGz130RIrxFA+QiILe0LPEl25CtR/3fSneSCMJ0nF17AbqQzsnkpioZ
fn9NpSEAyYYDNo3DN9DkepCodLQDV13T3DSB9F5qkNccHR/qfbHSjjaK0VtyBgr/0dNKMGHVv+rB
0t7UhZ/VHxcG+HEzBkEQx0B2sTRy47nxu24Vc2ZfhQFtgaxNigMSBmB0CMdgXZtQRUiNsFzmNch3
IiVPV6or7gPtDSAP+rqBpF8qdWP9333IkZo0BdtJrLznxegqLr6XZRfguGWd6MjZV/F4M7XxRDJk
WWoONzVGJ0waa038t6jD6efY/zYPfChguZf2WwtZhgWIj+KH2Ar9zeADYyNAY3g20yBZ84YZz5XG
vxeVhJp5Ah487Op+gO7ZWkg1STP/mQTwrTyjoCcFs6amP49STpMgqzpNaisEtAA30cI+OyaNoy3z
UaRLxJyyYxRKkLTTSBemw8clDY2ZjgCKU4wHSyKBVqqyykpDIXhiQHgdWmDJKQjBoKEVrL3X7LRe
VjWL34ZCXD0HtV6LXnzvmd/9QsnU79h3/Gcvt8DD7Ev7mnl6Bt0nFh/wm63P2WCZa2b73oOZspck
jLajyh9RI6ohALYmRt049XML6eLMkQeDMlBffD6HYz8eDtTrdCjOd0MwbgkSVEnolPctInoTQkjB
h0DJ8ncbc8FAQaLU5Ex+8nMuoY5oPfL7r+s5LfboftadwL+B8hTd01ZzhKW39UewpANzo4I0pQ1Q
YOW4oCpT6GjV0KQQ2k7r2TamwcXQ3hocuw+JH9Q4JeuaxO8wWk1dKQr3OogiReVuEiBcAOKkRDU0
ACa7cGE5Zbz94o3d8qod8v48OzueIvbO6ocvbhByT9bSKVpwgb+AICY4s6p2rEWHeMA+sMKX2jTD
y8BwblkBfr9xLTCQTS6ouRoXaRJqeLoMxQp4IogazM8naeY1yKzX9GDqyG4P3L6UeVeshHKmkTBH
Bm6hMwAEUzY5//Hwo9UL0zJAtoiydMV26Cp6xMgsUZdJlzoRH85DZBRGagPVB2yGmkIaeF/84t6o
4hU5OomB8iCr9qy9aYvJNq1gDfWuhUybHS+KuoDchGHYtyQbm52TdPm+tJzhOkIIEhpxafMqIffo
aZH2yxfNzq1M763zCrmkSYWbNjuRG2AeCfhwtbDkNKnQ3TM9Eeyy2yFG5E6TQuDabkE6rE0o9C0K
VangqkoFamrZLBG0Cs6WLQzgatTRHlwbMeivUHoAQsYPP5yawFzC6gZ4c4R8Fp+T9SoRW+ijQd4Y
6ZwrMMPyWmSiOZsuFOqZWbgQ3wEFip60w6EK9DvqucpEV+AtyXfcVeUJaiotQgOlFmUbvQb8zgvb
8mOVIM+7lckRSU0MP0zWpY2DpsxMEBLOt0JuCZ8GCJodrSaHdBemKbswkCqsfV8ka/pGVeprpSfl
A5TczBP12jDozmXDwfuHMWqCRhdrF4iLdVoFHzZUrt6FleZP30VU1ZbnerSu5E9fRZDHs3UUi2Y9
LyRCdrMgW3ymdRAcBv3G4KUIMoFSpVb8V0aW/GYi9W5OD/FuFoK1nuzMdbyl0RrmsY1K+WSm8bYb
fOM1FwaUrMt22JJbhhR6buBg3469efhvy46mBn5LARouWrYIRXmwCBbYatzaoWowXBfO2G2IhYy6
KWLrX7qx6hJlmd424XoeDQWCEnr5O8Jr4amHptCBZfgpqWvHiJZXro9CBDWaOoojMq6BS1RdPQX2
kCmafuoiZZCcs7rLpm40CP0c1dqvaSVkPC5pVH6nXsQc59J3+rM3juNTV7LuqkFHjMZiw4pvbR5c
aEwCuXhrBwucAbgjGDWaO2ywdiEIVp4SbdSAKRo2NFb0pnHvgjCQ5nGHtw9DlyxprB6j5NEtftf4
z9uKFFh3Hpb9gyjKDLRceX90FbkTYMPWLjXtGlo64IuaXFBN01iOc0e9tMxNYAATY0Pd3gCGu8yC
C/VoUokN+gIBgv5IXVrS8/mdl6WPg6I9yfs2u9dU1LasY3uLDUYPuZu43kvU7l/IBUmZ+AINiv08
oSuYvkUhABAUahFqeJGwaZGoaPq9BejyAgwTAVLZtbtImwBo5tq2tYWpOTFEtliwsvkY3uq8Cm+o
lsx3CeSNFjr5NCbK7MqaX2iUGnIeDmUQubfJKWvxcGnxPzCtmwVgStKdLNrNk+Z7leo2RgoK2yAr
nRUKroAhCSLdPDr45XzuBQqRAK1N/S9vf5kM+Zp7CILXnb5Ned7vXFQLPUSx8zNOx+JHqQfIHHjV
UwG6tL85ZK33FAxVPTngxdvv6gGHLrVCjsPSvQcemUXiQtO+NKL67OWa9WKyzRgWyUvdyOYikwg4
bWXmpYi3GYDjGySjrJd50kcXu/UUkaxxrI7Tm1GaAb4jSVyhvA/ySF8aHgLwFvcDVH4x0Kp3K11B
5t274MCTWDJYkSUwTexzsqrahnkJNTzHDiDrmrO1w8z0iRXYCiZd1P2sEKvSTNv+zZDGqr0hfXU6
BDVy4LNx0uY4HmL7fTDqFsV2anoIsZtp+ujr7RNSHv06zbHbbxUWwlX4CNbaeF16/EI9Twebwthl
bGkMBvAdapT74mM0ilAu3zgVEFNq6uf8wJflRg/AYJqAwhqxABTC96pGJbdAq4IvyAPy9j64onAW
6D1Tf+PikcZDcLutTCsYjzQxVxM7Km4Z5WOTJ8PBU2UVTeeXF0ddUTdyQ3xPw/5kjNDaBgsH+Bmb
SpzIjTxGLaq2HQdZ7B7gI770naJBxnPQptqAME+rRWLo4mb0fn0B9kUDmhWpU1fUFf4/ayVO+s8M
K8qCOxACgsM8t394zGdHejnxNgkukEHbdjHe9MvWjPoNmPTa1bzVUxNckXdHMgnQ9G103wJIGuFR
lrryLczrPYh3tF+GY5wgXDq+MjALLD3U+1/Bm6XtHK73O5SXArWpJnkO6hZTvdmPMq6uY2iXi2wo
43OuqlKzBPBoAUmgqfdpd5hTslUhikNpgUtxJpkBLBS6Phr3wK6qlwcayPHvta5yGzl+M4SSK9eH
cwOGtBf+uxYGf4lMGYEjF6xoQRNYLwz8X5vUEHJDTmBt/Zhjuo39Yvywo3wnmjK5440VP5iFBWB8
roO+qk2Th5xV7QlPnFcaHOO4PoOi+lxKNz9ZQ5avoIwLgUXVDTjegAu6pCbUUjzC1MggM4x4EO5U
Qj3umoy98w5IXH5nD15zyYEfXXR9oH+LW6mtqsYs99TNkLGAOqZ4ygx1BAPOdhGDGeZbmDYS2Ard
33uxnx5RdeousR1a8Iyx57GI4rOuDQEIdAEDgJBst9IqPzpUqqvcmHLToyY+I14JTbSoRTIMKKwV
qGziA3U/3Qy1GsBi4EYjUMHYvqOyAwxbdfU9cBFTVxHzVG8FkFbcv8igrE6oiHNXnx5ISaAEIBVi
6SqPsAOlPHlAk6j6HjUfa5CHBsU5cBGBIxkPJP2+QzJtPTaoAZFVY9yjlN64z1mwaRGlvJJHkaQW
EAeBXCA6BZ5dL3XHBZ42w56cbQs12WxogbnCVJrRqjURjmzXdiXGYlm72kb2zqsJTa19BjqmRaeY
YZwxrI/UhUiN9eRw9tGN5JBsEpQqr2TD3F1dQjCMzuoufuodq0SyooM8jVKXTuuzs92J8IigTrqg
rFZnd6AKTst+k7S+BpBywQ/MtvyjDtTWlB3LQlBySWRYaQLZKXXWDjLZDsAATSvNE/5cE5EiqBKu
shjbHjMH0C0u+uwWZHijydG7a8ISJmAIjtL032ZTn7qQRLALsYy6nKdLLy7YKtW6bDP162hUnOWJ
tZ/6RoiXb1OVF1qiKtzsNkiO86GaDLzdtH6OEluQ1MlDnhyLSGQn7HY+mtFPAfb5sx9XdX8s2iPZ
aUYXBhZoVHWimrEungKbj30IwWAPtZRWqJkLsjlqAH/+alkCFLWeaUDoCmF0pFGBtIuT4mF0BudR
MsBkhuTKmeY8ksXSxj3oI/iNKVNv6c0irbl3JI8SGYlVy6CE1mqtix0VSiVZAw4pmhpDSvaAYqxg
QV2UxBqX/+NOntXwWwKIS4ssfMBzB5XSY1McO9Uk0kKfD3EBzNBYHOmKhiubS5ATWxK8jZ9zInKn
cfKsxxp8Pn9e0rjW9s0aUlrJ1s6jbEW64ftCVYfV+D9Zma0uzhwA/LOT59kq103rKN3qFwszfjIE
/2ii1OYnsrk++PUcOz/S4Kg8ONgaEEf7dKERiQo6UDqDV63Q7uY01dh78VEfmlf2WVluI81AJkpT
UaN1oKhUXtQjV5o4xt00ccpo/bPWvPy/1yL75x3ntcx/7kgrm2VpHVGLjccnHkZNhspbQvD6n10c
d8yntMNjZR7FduJrl0aREI9zsz3bjibO0mThHq+2Q2emQOyQbbr0AVDZp4ZxIBs1pVujnlk1KDMA
SelL3OEEAd4u5g1PGuD3fqq91F1TvZeW/+LjH+EdVNDTBfCk08W/hvRQes+Qyjio4VLN/D+W+P/u
AwkwVHmBv3vtcMc5NdK1F0T0UMR5vGmhUzuxQ1gelF3qWncuHX7kZ9N/TEbTevnbpNA324kd4j8n
ybS2XiLLTk6iRPElLzR5o6ZLvBxamcvZMiIQd3MTtSHPYiX6qis2y7I2tkaCM6orjOHL1JwvtbCp
wmnJ3gBXhy5VUELdQcX0bk0YG9ssBBEs2WxkKBdt55WgBi3rdY+a+n3osfx50MZt2ZgAtSq7bmXB
bBdR9WH3wNi2b4Cve3YqnCE/7bP/v+1Vg/o1yl5NiS+VvQLlJTSZhylZ1oC29sSD9nHOn+W92Wx7
x5fLOX8mkMJEFDbxN3NSjNvRax7Z8kimyR4vqxAVZZRzG7UwO8VW/TjfmuOBs22aeFjOy7Rh/3Vp
GhiMfFqaFtJB5XzjrrkcDVQIMndEYDAHJOWS16671FpWoA5AhpdpBE+oYY+6lqdC2civNUMoKAJB
sqUVprm0wOcqAuw+KGhSi3422J5OK82mec0mybZ433hHGgQO7D51cn7qUca/koWHHbfayEw7D7z4
6sFGalaZfPBM76p8AFWX6tJ2xSkj5NpEmB3J5vogOAAo/EqDk5ta10UqfDPbSvP3vKw2+F+XpUmB
hmBWKliGcxS2QbRsD0ZrGqSm+1w2ZDgqDDV2VbLTnH3dYWdH+xk/Ag6CurSfoa7r9wKFSEhNzF0a
RS0bvi/ZyY9w6ulRQbwN5fg96HAkijy9P4FQHHs86nvKSFfUJGEJidis3dLUECzreG2oKdSfVwgr
EPxbfXv/h31a+ctNhjxIFp5fig1CHP1eetGDaff6mwch1iB0kh8FT/tlK1P/AsHf7gQaD5QTDlXw
3WjO5OBAlXhZeeCUb2Rdn0voiKxowN1a0Jh6h7Jzs3IbkZyDOCou8QjsAVJbyQ/XfOxrY/xuoSh9
BR3bUm2bwy1SxIg9MAh34p07vBW6zRZJZkW3snTtCw3gCIDaCjWgocRuGqg18C+HJuooZHPwjBjU
io6CQEkm7skmOgcou6Ef7htEBjdWpIlrmMfm1Wj1O6Y2tSlSSdQTnRZvNDDmQxEYIo+R55kHRFX2
VNQyF7pQF+rOzgHk59Mg+ZOdmgGppYOTuLs/7WpZsENrh8rodl/8lZ1ukI1afERBzjT4x3RU7yJ/
rIvp4831NuQGSGR5HOt8Oy9rAlN/Tn2xbDQmz66LhI4EJv/ah3hdo9AsuWdZANhvBcUG2Qbl0rCN
+sVjLcr4RJu/+T5QAEKUP4IM5Emly39zu1xlWeFBP/QeyaAUp5ScLevACn8jdQYYd569y+QnavSa
J5vzYR3j0Xhq9LI6GsiubkbfxqYS5AOLqPC7H5YZLbUxL36Dg/uZO4P9EmgSwX1E3i+upuv7ykbp
vocz2V1a+v1SdLrxNtj9XrhG/lv3xgMfguYNoE0IdIH90ONsEYt+fNDNMt2GdpMdGo9lV9uPo5UR
9OINSPrtUGf5L32Iv/E8HZ57IQecPo3yFBjcPuGbXa293qtePI5woHK1unGfeH58bNrEWdZRykGB
7bBj4hvjQ8eMB/B0OG/QaIaaU2h3J+iH1fegaXsnO34YRGX6RpxL0NbdtSwGkDrxV1qA4joQYEYX
rSiTc2PEOOxbVv/eOms3TcofANdAJks5mMwdtqihjNepmZU3FL+UtypEgRcCDjXi9U5xM6C95i/q
Ap94zK9kQg2Xhsy0CKx4IbVqF2lduhEK9IE/tXZn+nmyQNhYHCz13psGQlQLjGF1o17shtW5MOPz
PCmv8NYf4gQknp8LlUgYr/BlSjcaQUSwof5YmHy82GCLwm9/ENnbqPg464wPx65YlI6ifJuI36aW
fKj50q9lNB4ZsK7c8A+QsFk4Llg8qty6TJiFEdIYCA6kG8I4RKXJzijQeKZBMrmxcTat/sOfAeGO
NFnkHLXWd5ZER2FX7bcqsY17E0Gz01/sfVN+tadm983J2Yd/AwDQktgr8H/zLQhT815GqKaaIlll
2LMPflckQU6eC25QwiRQqVoB/oWu7cA9Edo3/GKqpx6STLsOJdybbrCMbyMevBH34ne8wkCfwjLt
NHBnvEKl2gdRBgqS1UzkdKsnqWayCoGhyK2nmeTghCgCo5kWEBVXnkJ03PtnJt1T9wBRpJlO7Ovf
GMBH5ICdHmovonURtfY9EOLpBn+M4CSyBHzDEK/eWcyqkReILaiFcx161BboVS0z+wHpos1Qe2OE
msR4DY4u40dqo7IQiNn02Rl1sQpMYV4rEWnbfuy7g9t0wwl5doiPe1Vz3+Axj/K8vnzFNuIxzADu
XcT3I2/BGFZ7tVIVsV+ZppfLv322kVv/8dmiWv/y2RJNg8iuqv2i0q1YsmLJrLg7TMVZqgvUfHeg
si9maveoI2H7WmSZWCCyCgo5Ctf5rdesrQSMAZPRRdp27ctYWyCNXeLU2nkbCTGzZSxD/NbJyKoE
7+jIOY1KxUuqpuS6t2ERxM69Wm4t6ZUHDZCQs3C5PNMVNTytwFAWuu5qHmia8D1hergoWk9urDSy
9r5Xx/f+oEraBlD9AnlyQoln/UIeg22ZyG9aT6j+EUvosUcHiUeJNaf1v8T4p0tyGuFEKQAvTZyN
kDGO/WCjGxDcdTwfNShhvm4UrJhZrFsYHZCBPWBBj64DiLSdjd/ILdRBc+rUNSJwPc4aSdJ1l065
9RFq+dT0v7lJfPO3JaCIkLHy+FNbFFuUciOvh2/exnTicVuorsjrZQrdkJesbPRDZrqQHddG/VV3
5K8hDfwbEs3yCjZtVKwrf8sI3CXjHjJXatmCl1vyH1LvY9kKcePdWKCyHdTaYNjd+MCMLZFdTPZ0
tKVurafpfjr4qlFUbCRfuohlJvu00ZGJblBd6hNwNUqcfmEYvbMOykA/OYR2xUuidzcoz7h93BHq
NMeoQ5wmH83uhCIT0EsUIKo+QaAzNDdRjaLyypNiQ+PUaF7yPXVrcytLk6OGBU1SRv25Yk2FUv7c
AYOM78oFGZOKffhYLufLmjFkf5U3DXAvkuC/hNJCViN5C611fuYiBJgQ+lLLroJEo8iA5kfqHpfY
eXUbML51Cx+hSbkgY6tG6MoHUmZfNd51tteGCeqPaZRbK6MG0FBiZ+DgNX5k9EXDVyg+d5mN7xxd
xv5DbeUpFM4QN6cGOapcIKT7T78Dv1AJXn+yfJlJ/TFLDGiWL2mteQ6EhBCKV41ZeNbalrmbX0AP
1m10cIFfaiO0zjp/MhTcixoy09UYC2vppkO5TrBT8XAGCf3TGBVLcsnINgRlC/2e2F7PK7SJ/oTT
SQyaPp+XCw2qZIdANXQVZU5XgknBhRHnuWBN1m5sbcB3lZfj2VA6Z8OOfMhkO9U/s2nJuU8+1K2q
wrGX84hreNXKcCEo2QokjESZfDQpopEt6uXRz6XfgHAo+jXZchohd6f1qk1faL8pAvklSJklCVR+
YpCnd0Czn3B2/BrN/CO4SZN9J3rSEu0ZKGjrbGrgBxRWPEApfkjPzZCX4F7i2h2K0Mxl08UmYjx5
tABjZPlTRtkaIMUS2I8EwjVOGP/iafNeRW73rR2Qt9fcWL/HhscH9yTT8Xessj1eWj1YcFpU83vZ
2sXLFd8Hp8TvIhXDabrULK4djBZ7qjJrUEmkRqhxBZBZA2jxJE6DXWKiaA90GK8AXt5BrLN98Mc6
OKFYsF2SXeMgX6zauLlmoTXeAkdi/6ImxOAKQMaoco426osf/QpyukIvn6JqbBcSjHwnagahFSdd
NbONulxwtnRyc1ONAISLkp2ZG1VPAVCw98wPl7rZxsC1rFq3zJ8c2VVPiLwC3ljze3KMqvwClJR/
pV6btj9l2QzTItCrA61qHuN7qNas1IEWDyKxp24+OuMKWCB7S93Or5EeRIB7Q90hCRlOY62/stRN
wRWa7JHdsJY0iky8dmgq0FvQqO/2ybnrsEOlUV2a7RUhgzsaxNY1WdTOoO8KTbNGsC1nLQoy2kOH
zQFCSUUWnvG/FZ7pShP1N/Bli51pVM64MJuwRwB+ABO8UeBgWECZWV1RE0EV4BAmaObu3/zmaTSD
XGja3P1/X2q+5R9L/fEJ5nv84UcDHhN83xsPYQyRZQ0qIdWCLucGxB/OqrJquYBQQn6cB7wElPRN
VfwzhfrzsK9WnLt09ecN8g4ZScMDy+H/vkzcfH4wugt9ksk435WMbtvY1cK1jbuRJzi7qQ8xT6Hu
5EKXNKWu0xcobzZ7zUqqWwdpSAepoFOpGDupqQcHKBAtrJeDaX3YBF2l2UaDqNF5UN8AYKM527Q8
Q63E51yaUaVAy0nPPM/2UUft9pjjSUR3nQcG0OsIV2SX0o+xM+dx766zOgmW0x0/F0aUCoXb4PAW
dO+clzglN0a6mpaiyTF/zT0RX6elcm7U6zjRmskl0IKLBRKiLRgm+MHlOj9MV17ef1z9xUYu0re9
HF9szKOm/Lyaba5aZl6VBmZbA5bQZWrjGw96t+C+7j1wU8VgUqdu6GTBPTchoS0y8xorjwbyaru4
c/olDTa2H9xXiLcUjdDP0yTBoRSIIh5EvgARLTkrr75lXUCT0vysR+eiuXr90+beJfZwUcLihyk7
eUkObqZAD/deK58IkE4w9Ehh0REJmOyziTzIXjTjFVXmC33AgSB30hsI9Oy7NEm9Cx5Ia+pRo41g
c86t7mc/RBkyfR0QeXXQsKXvhmAx8Iro2Oa2Os837mv3eZWlxoeNrvrcdl/jeMgXelV4r9NotNWN
4CHjPLtzHCe7A++1e2LdeCQTxCGyuw5A/GuIZxlU82S0JLe+v4tBxnQjL2q6lu0yqxJn6skkze7a
snqpvBJMGmplMkkGzgpXM6P9bOsrq136qZ5tyYUGcl6g6KJCEQ/ZaM24gZxo1NnZar5r5HFrm0kw
UM/rRVZu7j1DAq9l+PjAaTX6R9vt7mga/UjARTRQKq2/rG40oOFNp48w/wgZTpQC7F+X2VSG7U0G
XnyaPxn3wmRhgCYRNan4hZEvc9twoWmu9+WnaswQMFITdFXkQk0wggOEGcyYfipa1OsDiO4VBV/O
t9W70t9pDXDr80/at7120H3xbf7FIUAK3n+e7+dPJ0snuFbRK601/Q0DWauo63CdumNtH8CwIVQx
jdh7JkQStKqQ31PWPZp5kT2mkGw8eLoOhK6yQ8/O0qruMmIfDvCnzzYdqIz2flHbTxxEd+Sku6ax
7Fy9PSeWo600pyoWHAJ8D700nkU3lGehem4djBtgRcCc3ATGQ+vK9uaD9KrzM+OBTL0Baq+oiJIj
2WQf1bsiqfTlNMExowdpbELODTBxAqKHfXWf7mlxcOJmB0RFjAV1aUKAfxbNNeQdmfoRocRc9u2W
Fke1SXFKrfIXDdLH1RLjiBRudJ3u3lkCaLPEXdNivpeJi27XF/KnJkjT71XmGSfqSWwPt6Fn9qAT
wQ80ajK6A1JlRYNkqiCRubDbUB6om421tfMSBOvIhT6CQGWcPj6QQfOg8RI0o76jDwBaD/0QcYmj
JM5UInnRE6u/G22P3+pR/AxFEHyDtPuwhiLgsIskujHXViDdAkYzDYJT3RZQ4EMF9TfwFNqgxC26
Y90ngK6Zd5O5hwIfbxrwhSBGs/w4cYNCbTfh9GZsfobUx7Ev68UXoJ6VMoiJG9a9ho9dR+EL5a8j
vXznjFePNZJsO84g8YMobfCoHCi1jT3gu83eNAQ531MHAMhM2L8zK792+WC+8rQboAdqlneulfRb
vzHlIWzcDHGKTAdroC0fswHKuCUEOn+o6dAotX8nmO4VCAbjXzTchFaOf41cR0mCqiNPfA3MFkaG
4rM8ls/QqACXM+yzm1DV53ngIY2IgNrk5qL2ntxQHfGx2qDc5tWS9EdIRAeQPB5A843yDm1RDD8L
Lwa6NDBfIDvcAJRoFDsmu+y56e2TVxvxO+p58mUNePSFe6Z+rowBqTVrSN4/Z4ocYhQ0s3IjwLYt
S19paYoEUVTmz3RVRm42XYm/2P7mF+mGjudmnX/Js2muNRzBDLb7ktWbcmzO8KA5o7un9No06iFL
tna0BmUmnzk6cqZV8obtyC7TfFGOSOxe6r6uty7oB17Mop74rNzcN9aZ5bd7oJAgzptXE58V9tKw
px0ItM1Ae1b+PuJkqFIDTMEZKvAom7Uw1wo7v4zdADzYTZz9l75YpnwRJjw8BhlkRwCVyapLMTpI
uBhiRQPIE1aXBBqC1iod5QoYqvA4u4WDE2+GKPeW0kY1pwBQ48iLvn+MhVmuwVImN1N3BBGb7bb4
SKbXP3JhjCBwzU80SI3wQBiGoq476tFqMjM+VrMN8bFaZGnRpudlh4iXb2YL4syC/NBJ+EZ7oR7T
c7ZLg6JdUpcaBHlBzBmxi90EAGwqDwYCsaWtpETI9pc1Jg814d9r/O0uVgPt17oH92Q82PWDlhlH
4mYIoU66y1BrtZbqSwGNvkTFosW1gWj3gy3Gow7x1zUejt4xZlG87PzRPrGssp510KVPtHW8rA5g
oaxXEVBz38gtzBv7ZOjR1jerHkX17jt9YxiDcEWDmMVdp+vdsYt6f6VHWfLOi3PVWMFbn4F2dezG
5KAXefmgJtJ4m1XQ0DEBF7KSzN1nOdZxmen+jBDwieNOvCNbKpa9HcS3zDcMiLmOYBm1qhEiytmH
rwNFFg45xnJlIHnag6EX3B+2vpJ0ZeGoKkruI1yAq2lUXVnxd6eTUHH3USakGpBi8mjLAOjdOp2N
pCzHk6jDNgL8/t64DfCcuWs8pNYVX9r0x4i7YcVcBF3pb5nHfXoHZTmlwXVzAt15y8G1CzFF8WaO
Ul/yLBXQ0ovErnN7bacj03kVKAlfIi83vjZSnohDOyjB3plU4k1vcshBov5CE2nxWKL0HqXbuIra
GrKheCQ/ain/sM2jdFXqOluLsgUzkI0HJUo0igN95NDN85PbtN+nT6x+FLcG2Rd5FDHfQbEgfQqK
+lRVWvCYgvDpgCeK+haK4U3Zcx1vCzOO7YPrgSrl3/YRiYxFZbBmh8efPGPDL8+j4wroQ9vVNjPr
ZNHoEiIENOLFybjoGifeVmKArpkGHQQ/UEEt1Z1tXpYPO2Db2rteNQzE+shewEZdGphtFfPYpgnN
fkkoN8K74Qx859luuCd822zXvHTc6sAOL3KiaZ2VrQKrvUNuja1LjqdHpBnmtcwcbZ2oq8gdPq7I
9rdRAEtBnwOs5DbFf8/BR+pgw0avfmrb8qeFKOPPpGEbBOLEm1GE2Qr4qeHCfR+RPaNimzL33KVZ
jtoi9Avj5BMjAgWKqe8gIod9TnQgEzWeiiLTFdIU0HKtRwjRAry6+R/Gvqw5UmRL86+03efBxgF3
cNqm5yGC2BeFQlIqlS+YcsPZnH399fNxQtVSZlbXnbIyLHwlEgXgfs63xG4LtvJMuCMQF9VBAAD+
N7ZzQiAnP3vz41e31os1NWwbc4FHcmEMyY4zA2+JMoEHeleHHGY6Zvw9wF0hLUe8Fp6KfVOI7Owl
TB7UlNerodUtuN7gi8PN8zuvs59j3jWPUkXNJgjybBdmAk5p82TUY7LhuB7V4hWh/dgP3En7LpPj
FhKChFGng6d1uQpcYa2o2IO8d3XeOnBbbJwsA1x8bB4mHYDan0TZDjkNEAzh8HAPZ5C3utI9GUG8
08pZ/Z1nRWDjVTs3TnMq3tWK+YAs9sYDomu4Cn0UFj5x/xOkrrbI9Vp4hcHlCUKK1b1CMOZWR0Vq
ALq92dpLw4UAQsc76wk08G7PrWLWppYIH1awhngvOhBQxHW1T7EdAiEtHW+ZzArjsGr95NRV+OCK
Jj12YxIsSdHb+au+ze30mNuzPRMi8Cto+aYwJSwWuG3Nr9DbaIH5t9KL2zojtF7wh0hF1D0wWUFw
aH7Ujuqtb6egaGxbrboqE+LVbYBEFvaG0xfO4MwztOMz7GLe6gmIAY3MWz31n3QcrEJjAsegaZIt
7yO1RpIDeT054bmIXDnUbUAKSdJ0ayZZ85l6qCbimxjmfAsstrLlTXq+Mdiw+dsyCc8jXwaWjJDe
1nIgDaecGu5ndEnb6mORWhHx73d0/cuo/6P1t7Hvnbt5qlIa7WYKp30/IukKK/TyMCACsNaVaT9o
QMJgc6yn73lwVwx98MOeyp+2kPKpTU3sLMMhOAIFXt3GtFlhrPQIphLdb2zk1SY2VI7Y07wGaucF
Tz8fUm+yl4y9vnOm33nVBcQkdlkJcx8O5nXvZDUMisf2jYn93g+eDFibd9kTZzXD77SvoE2T2etU
AFwcJWVxAglerwB7Kj9VrvmNqI2G8w2PreT7+xgWTco3AvHSOvhjEmsNCONy/V706qFcwx5ZrVM3
DI9iBPVKDM+Efs/zDtZ0KhjPksv+aLXYyERlYL7Wya2DPTywwVwgW1ACIYJbIscKE2FhXhzJhiab
i2IuUqvdgdtJrdgrWk/U+ndjE0chc5FpCKga+oxlAtaVMKC1ykEeypZhqTnX95UDwYCxeSlbmds/
28SVV/jR+lC4DbN7Fc4EhjY6Qqlb8G8aHGIfshr8zijg+jcabvIUpnm1gpPUdALlK907ReJspiK3
L3ZciGUnHPXSWfqapTn/CWI/8I1e+12Vfw13VQv4RpdYEPLHuwL6CB5CMV52FE0XAD0wfKLbn+ot
rp2NW1Q39yFvtLILuN0HrWGM9G5IlBWq2YhWQQx3giHRe4NZcBh+GBco2ECJqgBqH8GVRSmi/kDF
ZszfikQ9xNvhY+v4a5FaYwZ62P84Np+A0Sl15kPa9ihqV++8eYEFNCIc2WSZqROV6TB3CfJJ7+LE
jY4mFp+kZxC3/Y9A5Ori9AO/sik5kxiCrXt7A9hovKZeYzb9AEsvvGBte+tF1dZoo9eQote8cv3v
uaBfceul68JZt7K2V4hQAiA8VOw5sqENh/s6uNeqhh43Hv4ncGSQgwo6haBLb58mQMVhjljb1yav
m2Vu6uFz7NmvnecmP6yywfA5DyXSElsllnx3PBitDqFgMGQLcU+HNbRR+hFpks6MToFpvKZGwG8L
yi4xs2Meq1daptEGQYLlupB2l+xpseZx/AZBhi9WpOZFul7tEKQno8KrYlb+ovpmaEHtmOt5L5fv
XakeNp0pXgxeuYBg77QBaSZ7dmEvrk2pvmYBaNAutNjOcar6swSBGlCDRn2NYQ0gGLQ3LDcKNr+O
TMxouujMftZY2ZwgwaRPWPXqE3Yg8VYMxidpR9HBjqN1aGXlQ5rG3cVJXABaejiDDoi5LKuAsS21
Gp1ojmEov9xa2eh8r0H+OGBxhF2Lww1YXiJCRn3pAOG6tei1cUelqPQc/1//8b//7//5Nvxn+CO/
AEYa5vo/dJtd8kg39X/9y2H/+o/iVr37/l//4p60pRAcGhbCg/qI40i0f3u9IgmO3ub/Ug30xuBG
ZD3wOq8fGsuHAUH2PdZBCG5aWCJ06/Gt7c2qCmDSX5tkBA23bd3vSJ0jfa6/dYZ/28eGvUoOYKxs
Elph9UJ0W0DNRHp2JpVtJOnKwS6VL9RYRpuby2ASNb+UwSM+KwBh3pcZcSJiH9mYDAYhUCaiQ5gE
H+uoc5mlPsNvfA97YqBn54PQ2XCy58MQN9U6x0MPikx/taZV+xli+tlWdAwrdpE5FfBIsrt1obHU
mSaAmwJb/POl59afl95xuINflhDIQTv810sPebzc6GvXeWj6aNwiCRwCNWVOq4wb5UuVIGkyLyf6
CTzoUvLqQj0ccJ5A1WaAif19r0oHxj5T8sM8PZtlNuyhhVmxsReiVi9pVFl+bCf9yYUl5qEsoJMx
Ijf1aYLoMy6v833uCv1pYLznriyA00iYjke6zcxqvGtVbO85t/DMBaXB/Te/S8/+/eJwhqgvrg4H
NMQRjvj14vQyKSWg8/rhtkh3CgFefs4/IUOR38NRtrsHVf+JHodRrY01PfKoOPcCXEvfjwW8ii3l
vSIG3K4ckWmopuHBpHQNswYhms9WW53ceY2Il+JVxyx/FkYBy6CiR9cx54favSgjry4A2q+RsBcP
+aymX0LbFnIHSXCgOkiGJZumgP4jtdKAKhrWYtblR9QMrrVVxMHbs7MlglPxbnI1VPsDDcrjEEAz
w+6TalkHYBGq5gHe9eLht77cvNSOtZNw7vhtaU8Oc1YrvP3cSPZzUxeCndQj6IHlLzuaPPpR9V72
2MwHRAqLSsQQAEMhi5xu0YF6uM+8Qj9arVmtDXPKV9RKo/s+vY3OId57d4s38sJiK4s3yQdx+a5x
56ey2aypobSY+je/CO798osQjEkT/ws4ZrugIbv2fDt9eFLhyWKNkJIJHwReUbCPY8O5NyGvTDzD
qPxkerX1SoswbnTDMRTBcDaUhyWaUcEKMk5O5Cp7c4kl89ibPSx9rLyiKBbN7PYWAQQI750yhrlM
Uh5oEDVQ8X+su00WsiTY1LUEyma0Zbp1+8k8MC7NA33iQ2KXCx2NQFshUcS2XMa79+Y/+twqeNVu
/s2z59fH/nwxIQDlcOZIz4IQnef8ejETVTEzzVhwdYd6RCo28xYm+AsXKzI8gL4zc9Wlnn7JmVjR
Wpd6VJUCS6/nPRRuITyLNGIhwT3uim2NPMP8nK3mp+uHA0hGp66FeRs6UDU8PhB0MhXCaeGkl1Vi
Qt7VYtm96SXRgoIt1MAy460B2ZkIUQLIuhu81cu4KKBlE3jpvQOcyz9fFc/94ydmc5cJ17Qgucu4
/dtVwYqKh7pJnSuDXe7Jng0zIG2SAMI2u9ySJmroxLE/FPeRM6X+B+nlHIYGJJdMddDPAzFWQkqe
pJUDdwQObnAav65iA1rcWb0kKGAuIM8BK+TwIGbEYBxu3LZwn9971Q7QaS6DdWM/h4aKIIYoRmSE
Wyq2c10vwVBSo/1HHfUr5lDTrfPcj+rGWmKpzY2Xapb3XrjhxB/wGIaviBXGUOpyyh21RCU8toIK
NlzU+qG3x+saBrncO6rWmn8C4xf8nIp1bNXTVgsAVeZ6lg8OnhEIKkI1BTt+CPZLgPGFXHS1NzxY
M4GkABEZqVvslObS3NaPcFBKG4TlYBGmQg15594MdjD3Ls5tE0FmfmqCg8zcz6lumytV5Xh1+Sly
GGsqUoOZgkLFzNd//o1Y4o9bx4PfhmfCXMATHLvwuf3Dc2j0GF53o11elTLnqLN+jusq+qp7gA6D
wWEXZH4iwPMAAIa+nvpaQBED+f3gpUBaaQ3fVKhkuE70+OtIr+oYNjDj0cuMCBxXaLE4fVwhJgW5
WirKaFqpop0eOuVCVSTU62h2xCtyIz9BJhZQ07mIHUazle6scjMXswrio6UUw5aKIBq9TUlFWCGv
IkDNVtLGr5wYQVFg1atocpoP1GuwxbEyqqobcQiBqmmXclDdbtRrkUFIAk5g5o16Dbe5/C6wxQfq
dREO9arts/Z2CjrPCGIOcN9W4r5YltveO5YX3iUd+K8DSDwvdmvBKZyx7AiEgvtohuUuUIX5AlWR
Zo1narChbnEM/fMCua6+kcA7ddhBUL3Dm9f3ae1wQgR4Hk7TFm0eIhRfHOuWT8CNwrpxLDv1CM11
DnwOonWVW+/GGhkB0ArcJdQvou9YPulFNpXBU9JNlh8YQ3qngQ3dtnln7Wgm0SAD+D5Tz7Lw6hUD
yMnwyeqCYWnBNA7BaXCT5XygelE146oWdrs0nemtjhqo34BRNmP2bQ4ZbWBiVd/JEBEUzdvsCwTg
9+QM2cTNQQyT9wIQo7OM3VGBPwH7VLepzO0QIWBvWraNbyCzLzKq93Wgn0BmSO4YHof3IzZG8LyA
wbXIu0fkuULY2YX5Y55NNWwCim5DRadM213dAThORZgw25e6Zuu4tfN7RNhNP2epe7XKPL1jpbsx
x8G9UtUQBY0fWMG0tuc6i5c1nDtu3YM+1Wer0DsK1sI0COqGqbOjgJGiDNlc1wwusNEdAyEciyUJ
6bYXQ5v3USUQ1MvrnR1U5c/OSl7teJLgvNbBEtt0filNu97wtDaAB5og1wAW57qI2vz6d/OkyW7I
inKDgEW3KjtY4umouBYzGwUwSLgkz0QUbeQwbaxTjVsKdXQQMA6gvs6Ep5SMSuTkh/GzzHN/GvPx
KU5A0JClYyLXgh07VrccBI0cL9JZ3FCkhQ9i0bDvq6ZCBq7v+uRUx3m5rE3m3UOfVG1sWURwnMnH
Y2IhOg9IovvgWEgUOLmSX8GpWqVZyH+GrXfoGmRkaDjgAN49D1W0AaBpWv/zk9D+/W2JVQNnNsOL
wTFNE8+UXx+ECEOVjTUYHQzjTYRY+wDpJaIMQG7q4qnW3EIqDBERquvgHaWa7nFqnBKGN1DJd9zC
vI87jfVAX2bfcvwqAS7jz+89gOEPkagOoq07S6yQzkoLkVXsfzpvRaIq7WxgS59g4Qhj3GVY19lt
HWEDfbxs+ZicW9VYF2pgyIBc/vkymL+vS+fLIBjWDfN/jkM77A/vA3cYgPOWrD2/Ydpdb2aS4pZn
cD6GiBfCALY1QS/z/aZPQ9vng13+/jCgEUUKkD/d/aqAnh0yZfHyn78yN39b57imNKXEX07i4cH/
2HmCaWrCaDCKz7cF/RS4FZTQw+gLYsLpHJSH2k6yKb2Abf6qpnd8ZQJK9Wd1CN3GWzWz2+gLrDbe
e9dx4/oiKjU0mlYU5sxcL3qyBLRc8nQ1qhrCwUh5+Dox1dUIy7dPMELgft+C5qFDk/vj/Om9n4ZF
3r/Zjps2cie/XhfBLOliXWxbCBRwKX8PhjCYw+ZupOpN2iZ838J1egnACYBQvQg/R5kHJTXgl6Vb
gXDHhwjEH9QDSOKuIemHPGak1WcPQrvwzBHO2UTo+ilDeo266VzoQ6iwe6diLqBuXMc9gzZghEXX
0BR7JF6+ArMT/8yKM9YeeLDp0EZiI5Avs2LtEgGm9sqDtFlnrCyPTdq5e+Qi+01T8ekCim/o44lg
Pc/zdE0Q/Zymt3ksA4KBDnJSRXE2Q4XnEIQIuzPw2icZJvnewo/EnKMMLYSMwvY0GU8V5BvO1Iuq
qTi25bQFifaV6qmKGukwdmXgm1g9Lm9noMp6nrI2h27Rah1uqO7DyaTbbNoxrg8f6rJOZ8eGlb7o
S9gW0hA6lQCHaGOlVfaxjvoYospnK60O+94/vzUcjbG1kMzb4IVd7kIGMb0UBCSYAZqg+clU+yCN
WeIYFxaivokZQG2tNboDlXOZh8smNCMsksZVGtQOzLmmZFxChxcPJqfJHtxWuaeJB3cOVyjNVW0a
mIu6YQKWEyJDGiDkB4NnP9979IL9hJayiycET7DswEjkc9xd48Ktl+bw5omgvw3ueytO1IOnZbJF
iBVxzLmR6uyErxABUZfbmTJvXGfjOPm3OSIsnOIpvnOrTVQnEBybx1m11CvTM93VbYY8KO9t2CS+
T+qaU+SDL1hsaFY+FcE5SsO9FEzkS7DKYGxQBOM2ZbfzNGHAj3AAeabuNM+A7PCigR7jnoqBknwm
fwAeOH8FOpQhZBlSxzrSqFCGxrYq8Dehb0V1tgVUO1KmZ+of8QgaD4GpfLo24xB8sfM6OkpIjN1V
Zbe2FOdX6AXyqz1BUQm2BN6qcYTSywFG9jD+yO6pC1LVNphQMLWMLCtfWTFvNl4HUVpYxqd9mq6H
iUc7bljFp3QK8B5z01cA6WrfaXLrAPPK4Wp03VezDJJXwGvwRtKNeZahl9xhkeMsqEE7w8+udI37
KMiT41Q3qU8nQID1IGdUXN6NZyi+QQ19wJ+CTpIGjznIxhDxHNJNWvTepuZG8RkOzsuRVcHaSmsw
FD1kA4zm0MclQtgtYkpLPF3inZm4DFRdXDIEsNiiGCJWLgM8xAIz1PfUajpR5zvYQG6oqAwPsBj4
d96mqvAbLrHVP0uvZQ/wVYjWgYV4EBVLXbE7MOO2t77NAJovFOfzdVDb32g2t3CNDbxaxRKbOfPB
MpDayOwDtd1qNAD1GYBTt68qjUbvsfSFY8f8ze0Uy3RoUYB9UsMQC2G9t+88h9Zi5Hw29D3anPGj
zfXbd+4deQdUqr595/nnsAZFPl/RWVMBIPTkukjIzieYD/S9Ebbsb9/rn74zDRpq44/vHCYVdN+R
vrlr9LDujURs2srbFUjxgMrUFsAHGB3eUPRxTNsK6EeE1ovIFVuPWqSRg/SmU7iD3Xo24AbEQoYw
/5rhBfMcPYC56yCSz4mt4EdMdQwqlepIH2+1RWexBRBbgTYSX0V4AdjJQ1yXoAVUEAsDaTl9AH0v
fSgzGBv23j11QO7ZXjEwclZULFhiXTGYOtIQGElJv1e9XlNdLZFzbKMlHDXHXd6ly7dhmLdWDeAd
bQn5ZqtLH2Bz39yNprN575GVY4t/Zptvaa52arwTrgh83cuiOFA/GlqFA1y92FDvqE4PrD+OPH6Z
yqndSbtMfQQI4w1vBrFnic5O4VBhwTf4gS52MsnhksR0tkhVMf5Q0zrVbv1zTKdv2IhZn2SOGHVc
BRrQYuinTTXH/sRqwvshgByJ7qzsi2VKpBwxCLhLLJgb6zUWNvTcmym70pmHMRf7OB6cHRTmNoV0
oFJjTe6hidUPu7dKZNsMaCQ6UpwivDXWvAhNkLLgvDwmpbdkAVLnRr0qOfQdUiTrX2XIzlBinrNo
2PzLARc5Rr5ZRVb+3WjDbyUMQj87A0uWvB+Dhxoyhz7U/BnYA9PbuUEGL/a/nTdqQ3kPWD3YV0r1
nwA2BU/WRGL6l/PB6Rm0sLwu1t5YQAgbItrrClISfpDCiUV3JtZtY2e+gt+1CDqrfvFqMLYVxMe2
DFviTx539mU2z1p55lJO8Muxh86801GClACNREgrUOX4EHhmsXfhSbyiAZneTFYsv4ChkMJnpa93
QHvLx8lzLtQ+OTFCg2bZn1WBKC9IcrDNns+UeSH0orj7iNuu2Q1MJevSqoIvQbW+DbRlt7LaKd+b
DIESeMV9vn0RgC8XhsaFS7CuPFlIAyzzeULgX/Z51OpPk1Tj1gKjeJ01bfuSFOOCOhg2aF6wgMsO
0PApr56EhxGdqhbgANdYNVxCpNKPDoQUfWowRL328NR8bqXNNxKKlxuVDMZzzvGXn88JpbTSn5RM
kQkEcARWu+XtcuXw514ANhFeHQNGJ8HsRUsjqhjAEcQjXprJCTfDVFRbmFmMn6Ycdh3zhU4y0POh
o5idnMnwgOSKrcWEV9ITch5P5QgjiAhp6W0eJnCfuuVPkUQVoOAjLOIgAzbriVCDGboPxgCPx/lt
WhmxuBbzQaZY25V2bKzo9Rl5HRrkN+UM9e2FWmTRtMkhH7OkQdSrAwh0xHLyRCVnaD2YN/R4Dee5
tcEy19yDiLNwAa54Srlh3CdhcTCDLnwe3BwXB5zBW0irqkygZVg2rKjVycLUN5AB2lEMC4DEn2kh
2ZlK84wWkvFPep4RKmfQ50YYTJQ471+c41TBthDcgiMgjPLYig6r064crG3vtnfW3ADKFLhIH5qN
odjioe/spiKGFRrgPfIYCOuvj6NyYNYyDd9D80vPQ2hGt12GWIpnJ0vlqmYp8Y7clDbjyRKufhur
k/a5Bm3hOlVMneyM3b111gbyRkOb+beyhbATiH5lA8OUebJaw86Sxfdp5KVXZFgRN1bej9ZJ0Wa1
MltZTY2fGZ2o5vm3tmjMFQDNbAXYrA1BJyd+TkPDWWWGl8MfBcWyh7J3oJLiSMXBtraAMmEVlQfi
QU/FKh918hyqCgHx2RsKC+nkGaL7clOx4K01TofEh/DPuKPWjrmvPFfVHQ01wtVkMwDf07K4YA//
ROfJNC/39KWyeX4wj//+S1FrhiAWfSkDQpFYLCTlJhgndiSw4A02OBc18qiLADuZG+ecutzY6B8A
hqERIE47d3KJk/4+0a0TzRnNnUSWTX7ZhKtxGpZAt8QPgBNMTzZA00kDkimVWJ9jiQZRbypJ097Z
E0tupbQYj3aY9xdqCxrvDrJP8o5KVsgeSigU3koA5z23g2ueqU2H2VdTiegmPs1gVI4QO+9Pt1Ow
Kl3g3giOJDENnc5qob0RuIL5ywVtDuq7mcoDtWq85xdmxhHup1bYiOOeSgHYbEP25LheuszYqXGq
ZIcMS/44OW68SQxm+lQMU9acZBV8dpkT4VcMu8twhGgVNbIGp8rt2tvr2sgfh6TL1zpGpJda+8DO
jvWIJ9ptbAO5DZk+UtdMQ/Ea8V4s3OeTqrbvVjAOSJHExUQeiPx7gMjTqq/PqQ2F+jTJTB9p2vos
StjFAtuBj7FCqn6E8P/6VlkqD01wt7jEWcd3VqhHOIvNczDgCTI7+1z1ajdMgDpDY08/mF6fnctI
nRmc5HNgDids2EwbrjRzq4jq5hCMAC4FWZk/UB38kr6IzAKeZ66KvB7e4/NGaKQJRhPgdyuv8fTF
+MEEAidQ8AikIo2wirVKOnalGlNhrTeKNFlTmxqT/tJ246079egH+Ca3hUi2VJSInkH/vbtO7vAF
iivNkaobA+g4/EC7PRXDuuQgrAB1TkU69JX1aDdpeqIzeRNQ+hHeXmC+4IvSgQkfFg4+fijppecD
W9ms7VZ40pRr3eSuTwO73DSu/Y/bv7YuvckfwVkGuguzTLFt3SVpvLHUqB+ou9DI71lsst6+vgw5
9kDi2UtgW7QE7RC07nAJgyAIRLu2fUncGeBryP17FX1KBncNQNhwotKtCr4NyD4Nwwa8zLfhkIu3
gUAeuyUI8ztVDO4q5YDLjwBTXrpYZrdDUMtZtz/Ye20OtZKshmraMOi3frbX9uvWhT+cp4rI75PQ
PCEt2pwAKMv8ZEjVt2BH0cr3dsa7f2yn8Xg1Z9j8pfkayRLXL5FpOLQNKN5ksv1eJC2W9yIYKFAx
mTuD7YbOWH4/vbfS2BroPr/y2LCTSITc1bb5kzKLjlRQ+qoqZ0OZRazaTiP07K8NVqHUK4jdp7GH
7G2Y9d76ZsVjmU9dGzX3HvfK+9ROPxGgoohDuXaLwlu3eHUis7cYHbDzwFXNN+9yTalRZUeFbUuS
RKoAmOSvLiTVlAyq9KGoMqzGPk/GhevpC+Tz4h3hbG51hLZxhqb2bx5hsI4GzqAYIKTtMImLBj1e
NXEgPzX4F5CPs5+oFU5V8MmFPUCa9OF6CBGnK4weooymlbOTSryViSTLxZ4PI0QULmFWfB2tKtlT
iepla70NpTo6MMcY/BGbtjthQzI3gsbxYXTr7lEkbb1qSlWv+7nIDdPdOXEYLak157F3V1Z8T41U
VXSd79nMvKcSbFeg8jpm+QFW3h9nY+Y6CivnHobLzdVITq2l+3tzdtHuM2RivaBhC2qjOic04IYU
9QgIzf2pzktOTdVaxy7Ozu8DnXFgCyr+NtDWAtlVDAKtqEeYYno7Ew2IMx1sc0vK9KyxTgB330QI
K3S3hqGtgw56549PWOGvTTcAiKhB9AiRNEQpZjA7ssx92YkjldrBEAf4K7xSiQ5Ajo/LGIbZGzvr
offcyfDaIZ46D6Zpgqgx5rs78rs6gXjzPGOjhDj2vaGujgLWJtWwEpw+WfRPiqGO7HPlSChp4vLR
Ia6qQ2rbxolKYw865tCbn6hUuX13rHI5bVIkYI5RqGBMOB+S//4kIq/dNEn5Qj1Ss3zrQcUxTZeC
FzHc7XgDJVNwSSY4ny48iC6f+zL17tjckM0NOQcmErqiYHvnvXcHzurbCJAmf06FBdaHSHfdnOm2
zYnfc4goTlZ9zeZst4tH+7YuEEahDlTXz5oyBiCVt0F1bvB711tr9+SIYekkVgTMreZnOvTeADcv
WLGuO/jyYEOPBiVnvOw4t3DQ4AYbITXqR63AqD12MPfakkCT9hw4azjyQPpMngmp9gU1UHluNYLw
G6CDoHErWNJor7ce3j+Fxqj8Yq4zQrTyxPvY+t5vyMURnilfVd+XLwjODosef/4z0nfWtURSi+or
WJkjbFYXWzZE5YvCNikbCudT12LBAyVHbLnn+vfhGmYnhwoI30tjQfhkgh3QMzYS0NGeP1VzHX2i
Omqlfn1Xqd9bpde/jc2roFp6vbI2xmSDa9UoaO1A0H0PHMOKqt7r6VPuNOGplbzeeCKZHnkanAx4
PXyfPwB519MHeIvfatwKhrA3R+sAf4k2btXeqMxLGmAPEdFfjj7W3gTPFzn2CJDgb+rMB2qwJ0vt
vb9GSPxLzzdGiQv/D0AF7Mm38qHZ9LI0H/GnNDZ9GmqfimkNwKpA2GZBxXpIsE3DSiGsIqtd2oa1
7vs4BgQFQz0A5RYl7ryD0djmI01cxSUCq3NROZjY04i1B4jwQm52lBfoVK0KZQ1nb+aYJAOcJpkI
/Q7kGWREg4bbzxCegjJekhVL00v5s+FoRGsNXYIuVdrPVVG/jMJOLyHin49/M8gwR+br3HJOGu7M
hhEnWCv5YQjwHu4YP6IP/eTjjeVsHdsR68yw9GYEVBjxcbx8qWjXHDur+eVLxQa2nMspU+X9OKZ8
b6WesYSa0PiZQXtn2bUiOyLk0j0D2qQ5pPeplyq4AdaSN3z2JLRfoRuUHe3OoF40+O962QYoBdp0
FKIhSffMjRPNUDTt22mp+Ntp0atO+3xdGr3pj5aVnd8PsQ1ZsYKd3msyE+/xBaA9y6oSxZEaYFKh
z+BQt0cGfdjPOsO9jPfME8ymnG02lmKdcCY+d1XtpzP0JXahhR8WjTzGEBS9Gzo4Z98wMRgZVHHy
lJbN20gzyG4jqUP63yNLK7NvIwk0A6fC+zFvthEsD15rvRmge/SzgqHhoiw650lA7GGVd310qkoj
OVTGYK094eQPiLQgt+V2/Fs7tQsaleTjS6um6LlBMN4HOEmdFQ+KvSkQvwOXMrnGdaCWYZaWX6Ne
QiwAmbMkwBvVKOrPU+SVkP6o1R1UB7udrPIXLPozvxw4YlHw74Fs0Ci/YMEJaGYb/Zz9MhKQp150
ZrrLIBfRxWwCaytl4mxz20SSCDBuuL32wwt3crih4N0Kn/cX6OOdW1N456A088cOSPRlAauJrenl
+SNDqgqsQW9aFlwVj/3Ys7sGpnu47/JH6iEGuQ2nMb1QlVN59TKWUu2o/xR2YlNmZupTK4L4zRkq
W/d0KqqSavDh2NLeU6lRtgfaCuwwaO4oqoy1A2teKIziyzihnQNLWXyhvkOeVecsEiAOR4YNT5Yo
e0To6tylOv9iR4DacijD7CspAdGcwA2A6/qXMRghCtly/ChgCfG5YF+pu2EC4jJILOypCHq/mzf9
S2635RYGbfWaqmGH6Tc8zgDJz6xdbqlyRZN2htjnuBkfHd2A2WXzHaBIyTXJOexfODDCtdvB5ijv
ArwKS7yrEU2+Fg3AKmrswBXSfbJ0wqrdQgzKQIJ0Lv9/Dr5NNZ/tbycwQ5hJxk0OEY+Z+N+AIA5Z
hKfYhKZVaxZiQfXaHCa/CHv71q3Sw4dujUw/dnOwWNoxrJNPY0TO0kgifo+SxlvUrgnZ/WbizwwG
rhqywp8Y89Sd45RqMc0PUawPuo0HiP+Kik4pxCJBoOBIxcB+6kKn+aTsip+HLEyQxsRknSPASW2h
lBd3Cycb228gRfvM0ghOAB9ziE3P+8JtmJLBgY9dofnRrYekMQ6BV7YHcITl2o4K4z4eoRumQBX+
Irr2bNH4KYGaUB9V3wsNp4PBbXoIfcLCtgg8fXaLsd1BDXncxkHd3GWjAXFaOFp8QoLoRxZ36mfI
tsKy8T1K03qSqRxgaoJ7z5i5SnFcmhsAzNt9oyaYfnZarCJISD6y+UGB3fvw1XBqSCIjJgbbwW6b
2CzYjkYV+k1t2U86auS2KBGEoOL4/yg7rx3Hja5dXxEB5nBKZalb6jw9PiFm7DGLORTz1e+H1bZl
GB9+YJ8UWIGUWmpVWOsNIJOOmZalX1W8Mq2jGcjsqzrG/EoLHLS2epXa77k+kS23ypL1lWrnpBNV
t/oa7JGuPjb48X31um3cHT0iQl/3ispjn5cLHOvWe2uX7ImcDVwE13cFS6TAfUwbvnoLBz5i7+uI
Ga69QVAnx9jQ5q/ePIi0QzwY+lfvkqfRgRQ7mP71ya1HIgRnaeur1zEwDHZMdKvVo0SiWwe9Q45T
VVnbjMPSS9jv673lNC4H04nw3lhf1xjM6YALGIyfWZ6kX3fHaC7fsbCZphCynnxUBV/vX1epdfPk
Mj38d4QaJmBOhiTy8oOqyhqv2lI4eO+sLoSFbfqPwdIBV6mjG4uv5aGx4Sb7JkZDUzWqcaqIq/Sn
lwBQVDXV6WrIGPbFuE/X++9D05xYVJ6SC7u3qavO1N/MEmfM+7MlBp8XXzhnmUSseGpYlELdbJBc
2aoHGwWTT5hAQi4g617uLxZVuFg0WvWUcSD/1+vDBJBo5ZTpTo29v5hnZifHl/XDvb2PteKMBPKH
euX7s5PS9DcExoyvZ3ivkWfAOFxdO1ShJRh2iACz5XklJ/3dnOfC6UJVN3Fc+OfSIZWGDAjMdUsr
tjoAi4evSzW0q3MtFB22bqrn/3hclycHM4pJLawvOa/PceOeU5Gq27Pmo1QRmDsj9dmbIacajEZw
amL+y1XVdTKPc5OoHnUniD9arMBUuzH51qlpdbax47x8GhJGkStBzQKWtd8LogGqPSuC6bSICY6Z
ejjuLuRIgKcRA2FDa5AKUEXdpcFDuxaq2nVOs9cj+MaqbWwaktTk+OtQN3WbyFTqPaZe5z1mudz2
gbVcWIRtYmNrhxt5w47AF+tKVrLPVgNVj5Hg/reOFuu993Z1FUTGX7ep6te9beyc7Qrpzp9NLg/z
bGoPQBpy3y4eVTHbCbpHa6GuVFtCwmgLnLbd/KcDxWp4bOu9anCqDYdZr6vzf9rVCHUrafJo37Jd
/nrF//Vi6l6jDX4SQFwjc4R+8zGa9/rqsnf3cVd+77Xy4cthJ5zcWN+1qnofM1qxvtEDbTyY0ktD
x3ASfInb+OTVRX4YRZx/JFH2rJgJi4xS/i26f48IwDT/3yMirem289KhMhogRBn0HcGrLi4fTN3b
2RaWrfcmL0/h2N/r9ztaM+uPVtU8wrIoHlT712Bv1r3tUGCM5vR994RkOQQJG+OHidhJQLqv9Y64
G1VhMzvd01djXcrDaJqrHiht1VrINk92nLH1rXrMV4fhYUOSIcq86Ksb0GoRNGmzvsnzqN/c21Jf
eN5XvVIWQPcuw0CVM1R3qsZ/9au6lEgq/Odx/3PgtL4D1aMK9UTX8P9qu1f51bGwqzF+iR077hjw
mLYBGZcprOO5fpww9SOzUzX6pYHioFuCqurpI2n227hroejxLe9Vo9u6q7fEbKXbrEVC0xrlS5Po
zCVm4p38ICNcMrbZs+l/qj7VAnAxPXpEHjf3NtfBDiIpIWUZmdO+CLACL9WLGq6K3ArYtuu+9/Ua
qs0Weor2hJBHs/LHo1HoYGCKIn8kGJc/SmIfR4GYQBNVxsj/rk+petSYZJo6YL0DcsDraNUBBc/Y
V4OF8lSRm+fKyQb5FhX4xjoNjmqBH78WTjJ9Nwqgz61TdOShG7zN8hiARImR+tzAzWbjGD+hx4jP
nwaRL+PoHI6FPf8BX3sDl2GMw7wfwRpZAZglG156nvRvWkQSb7BaFCA8FJz1PEtP2rrvggJT7axp
nt5qCSY5cRFoN/zs9PUk/DIJrkToBvb8/PKivEZLgRZnV18sxySP6815TXbo77q6UoVMZHW0pYVm
UBw/uv8UhNagUE9Ma0Ximwfdl99V5739P2OXqRErtu1/PuN+q8j84Yy12049+96uru5tS+0nDwnq
y+s7+M8r3dvUm8kWFHx9zOz+GeqXdnJo3BK9ptiRj+iL4nfuxdZ+8gu5a9MFGHjxHHjwAbWq89/q
0nyqcfG56SRS32RvLOHidfllGIvgbYl6uSXu4vEZ0GvL0d1bbP935loNVkvWRQOCo56UDq2B/Yj4
oTodFGdeIn4u7Lkf2sypcfOK+alj4U0ZraqoZKDAMqi6ukRtezyDaF3pA1PwXkTYRefTeFU1GIGv
RamPt6+asAls+dPTV831jsVS6c+qFmRESFzo56XlfQPGDPt07JabKkyAsLsysnQgCrSVjf1XRwui
EucO3991utO7EMXXHrQ5wpgZ6nh/QgPd/JbG4lDmCZ7m/zwZjnWwKy3QlwFejrBmCnuHhJX71AG6
ebIrLz3OtgdBaaiBlqyFRVTkscDB3Iw4jbArpa234oPVLhPbU2pqbJrYZti6CaxnXGKeerx3Um16
0JN53BZEtn4i5tIY7s8WwbatnhXmg6XV3nUeSKupjgbSMvaP+vdhdKACLpjVF5p/mGVXnQs0/9GS
u1+mDhBc0rpy2aSxWZ07w8UCatKiE84AxJzh5blOW7+JIa/ImJXtieBe/VawwTm0OCpvVW8BR+2x
HYsPgtF5t+nHJfT7RL7Ua1IVsZIldDzMAIc4QFseog3uFH2pn6URLV9FVo7/rv7UFrdAL1aLL0SF
oDesV9FSiX9VVcd/2vJ1XO2XOJmqW4yl2zG3OMcWONAkBBmPuRA7T+gt5MokfTacFkJFI5ufcnDf
gkm33rJ+so+ZZ0f7vB6ibxpo9Akozc9mQbmyHObumuqF9TiR7dw07VTepkTo8hDHEJpKUF7IKozR
yZAZloPSjJ7MteDU1FzHlQ+VEu7fgYFlky5HzEfoVMNYon8Rvk7P6hmqEG4CCDzew24ElybsBYts
FPFsa/7NqmsEG0mkYy7Up4dkABEeDY64psgBXKtGIB0qI5dIBNV7h1irhd0BfbLw8rl3aK7TPGoA
N72mRIC1lN6nFUdI9orWu7jwU7+N/U93bY6wEjr1a3CQLEETgmCOjwaUSYSURg2TTVd7gINq78a4
IPGzdqg21esYHHPR/GYMcNhmg5RdqBWLdws6EOK+Zyc/9Tl/kU2jvdVAu45ysc193pTaZ+loGzVg
xqh52zeZ/aDujEqgOsrBA7eKl8LQye/+5SjQOTmrXWbdUtcxb0Qkx31caBhR/NOmrtpUNJs1nLGf
g3mAisbJaJgnn39M7lWF0+bmNajeVMWqmCDCAtDfaaq8P7x27rMd++58Z0ME297vatb7Y6seQjlH
3kF1qLcSgX3ACSZGq3w1V/ZgdGu9FB8z1uG3oTbikIQ+Aed2mQ9eI72dGuZHpAhcO2DdXXv/v+9y
hqR57/Hw0SxzeELjZniCjYBihIXdLpmkh3t7n5QkipfF5zjIMNWR5br+QIj1pG5S7fy9aAd04xri
8qwb2W4i7KPvftMd/VNps6TBAfq690uLJSrwhl9/eFJzt0MAvs6KRXeSGA8dQWZZN6eWf93NJ/oJ
evhPK+5/8bj48UsuTgnJeavCiXAwA0oifCHvCnOqoxumW5ln+tbMDcDA0n+cDcS5lLBROpiHWE/8
R1VT7WuTGhUsIjp8JX7NsgLwZ7vitZ7N6FkrXgAJi1dVLDj7bNNmSvaqClx0deNt5kOTLugj+v2D
NLr55iwFeohk3Tcwc5aT6ky8ad5j5lvuVC+2qdOlKLFzUb1tgTDUDI5LdaommBZAbe35pmpORIwh
kg8Rx5vS3K62xfnqyjAAKN3mANI3qnq3Pf7yS1H1aR0jG63bKGtk3fMnKLbG/Or7qD+aGn6YbHmX
V00v1sPE9D6vNdWkm+YHaqP5oxov+Zc94DbOqrOO8IERPQ/CJoDPwwLIFGg1gBQzcWMxkysuS2wB
J2afOn+edZfdo508kpfSt7yh8Rl1NJONbci8+Ty1Qw240sw2czFj26YNiM33n3HnBE/Z2WWyefag
COfzTLY1L7yDTXR973uBu7er/LNOaw2QvqttBOnJI+nYE3qyyXMQMbkbUN1+8wl02x1Cv4ZpW0gl
2NNVXWkOcKOmRgfQdPlaU20scAGvV+3cYEP8iVWaUCyRM5bkUY8wzZWRvfUrkyhutiLJj970PAfr
jihAITbm9VFSmKuzZbbL5t1MIAujwnDm9z+FwNh+r1Bqe6l1Kz7FfvE9GOIfIo2DQ5QYwTGLNGJb
HIdZJRP+i5Z3J5nzg7uiGXw5ndK25m9FhsVPcLu1nXBGleiphtC2F7Dnswj0eWO89ZbxW2CYfqiD
CNvafUS0U/PC1iJBpM8Af8a43wwjvx6iBCXWRR3uT0hP6E9BoKOiTZ4QJ3cBAYhExA7Qswd/sZ7k
lkzHbhx71mU9Ty8TsMVQVN1jTzg+JmL/R+aUKJU2VreLK6PZ151WhKMNwNTMhw3yhACdku+G2y8/
uqY/YIN3kotzs+pWvwQSbCuL07ALkrYMjWT+M+p/tCUivpx9f6GozGchvyNWd0iD8ttQACYx6x5G
Z/ViglYLxxaPclP7FpfZxmkblpWmw8VK2D/y8hP5qL3FJ1MGeK9Nnvyls03YOvYHbIDmDOSY0wme
IaGdDoQMNG3cmEuZA7ByfjMTcwHwzZ4ySCqxYcB3OIm7umSBnQs8i5o6uyYuyOolJm/nZEjdT1V/
AC36QxvL8q2P/mxQYj00rXzXiI6yT1iu9UQAqUhW3aIpZ/FYvK1umFfwmPwlS4O4D+EFIJLjrzyN
26sxW3hq5W/9MBjvlnceQFButEi8GfBCthUE+e3EHEDE0z7hUn21l+lcCR1Dp6y4jh3WQQYUmd2S
8WWQ6B0OCXjScxKfgqbbeSYefFHV4rRij8+9kbRsPrvmkLho1w1D/wT0Y2u38wgK2T4bla+FepIU
IO36V2+pSFjO1bLto7I9i3Q8tT3YXBR7SM0CX9d6/TiOcMwquwT4Cq4L9XOy/YmHE0dNmqjrMR0b
EPdPIvfqe8CcMV8RfeMeuj5BgjHRNy4ISAGD/7gs8BhsnGRCIyqNM8dyfzP2Glv3qD0Rww5tTK5A
cejnNBDQjJsmMXfN3Mhzn6G/fVOXDby3PPxX32LqNJSVOxyk3p+qmkAX6EjuUk8xVPfXA2KsZtLI
DItpGQ+QPUpIs3Yb4hg+IcewyLMIEnPv9PpNN+vmDJB84ReW+LhucD7eyhmQSW/Ov1irXGgyS/As
xSpKzs4gZPWLz64JR7+MN1HtYWWU+3+8YAv0PfU5wOHZnoSl+dN0vVcR9aFJTu8UQ3nceenwey35
ekSwPNW2iw5sjQQwGfiqXLWWh+DW5lmCDC3+na54K5Ol2eU9QOS2/1V4SF8A1PVQ36zr3aIl/m1o
o1Ox+NprhE5sNCcXw+rfS6er9ghgfO/KXNt5keTLQx8QEZnhUXfFQAqfRLUhq1eZDL/Frd0hiJe4
h8wloVKP/T4a2nLD+80uRTEdgoQPpKiR/jALZ3hsKj4sIxdvxUhe32w4ukTikKXFfiGgfHSFfCiK
CoWYrHofa30jVosR7A5xG8J6i4xmtu+q6KGtESfI+DHqxvBUR8ZnYnqEamR70TlvbPplGHYwF52z
ZmqCmH1mn3KBVkLbNX8Ko6pCrI0tvf0TsZc0nOwUh2uZ47sZP3elZRwRem3j3tkipFt58lXPxUdj
60kYWBNHX7+4Jp4b71trRKY2BpvaBsXJNNgkZH722bXBEvaZP288+VB3eei7sxuKoMQ3vKj9fUW6
59oDWWxj2V1Lpyeai6oFmlzwsDqhI20o+3di+mkoBufTqmIYWYScbkIPjmOOdIYvz5U2/wo8ZJSc
4LszFrhIWuOpJPMUJoJ0MYvztJkd4HyVGfgbwtDTkZNXTnYNUZS8aC7p2DEH+5O9x4PBDPvVMNLK
jQ94wRPY1fbBnv1gm9YDFgwZ5FQxphdVDMJJL2RHL3nRumcgUAUw3uHVzyBYEFkKC1cL+679M7Wc
D2ecf2/NjhxYYj8Axr7UsBC9mTii7frNFjr9N4ln5c4r8zfUqZ3rxHIfdm3eHutYFk/FDA5PS/pn
0S+h3Rf5rmBTtzUhZqGtlGIUZYxgaQt30xsY9DamsNCV8bNjW/jxA+4mEaIxVnJZgsI5RezUziLJ
jHM6WjA0k3K5VGk2Hku0dB+AhlsHQ4j5cUiKmM0stFbgMc1+GPHXI9dk7Oo0856KLk52cfvY9NB6
bOGSTMVHEAkGtsRlg11egobsZkVBbrpMJ29uA4l3hHDeXCvAdW4RzbuUx0Fzka0vU/+9I2m/aT2n
R7Q9Qaq2BwZkzTj7oLSuf1saTk5GM1SfWkNONMi66VQ7trOF8irDjunyc3Jg+uDr7n5CK+4AJ4N9
AKeKeVwvrE8WMAz6oGp9Tm7fYwUrdCwaHWwYiIt8xuhqhEzr4yfxdA5sWTN8GkE0hAUoqc/AQVHH
Wfz2M66YIpDDaz6hkE1oM6MUFmvWGd8684qMYUBAwou2qpqKxbyWGiyiKflcuqzewEuywXTH3b6x
JxZZ2z4nLmfiKLaHK07r41Xyt14mv90DOOOszAK0rYMCqmXuOY/stYkoBU/a0mpvXcZHNtqbweVd
olSToQg9jUjtoi3Sx9YaBUUUBmgUsN8YIzZ3so2NC2R8r+uaxH9D/vCHnBQzEhNQxatXcjrzfkCW
YgtSyN1gqmSFg2Hlt8YZvXAWmbXLCAGHljMczCoLsLZOx/1SX4esmY+9TKPrwt+ipe4DmMX3PInE
E4HUPkTaiCWr1fQbitoIw5XLk2vPLNhVO28IJICuQwCaxBQnWX1I+w1khm5vrV6afZluUEXIbu7Y
V6dgwbAThUCsPOrlt6qvsKuolkODudturoMPwMHbvh1TiC/8/qMFxO/c+II/xQUbgm9tt4DW9txd
lCVxGOUEWmWLnIrgcp+mUIZEhFSUMeZPrpZdzXXqjnMCV27Rt9seCUoNOS8WbgHxgYAAkp6Rs+mD
wgv1oiIRyfLQpZH7MtYBQXWn2MveqsOxIqhRBbG/zfARCyWZ5Z1Manc7++1wRu/BfUyFgfN6toBb
kITLDJsJtWQLffOq9KG0GkC61sOMwtlucOb0ArejObDxd3hnN+S3mqOB8ILQZHTp+KmiMVT/bntL
j5+XcI4DiiZJkhJCnj1j13VRdahikW/s9F26RvMUz5MZElH7jdmbDPMo5nPphMM81GEiY+3m1rK/
Tu6khSXp+kcpRrFB+pc/XA/OCQ4OZUWYJ+vaJ6LdgBt6gD9Vi5Bh6eDD7BkGAudIJ4Zom/q6kV2h
N+75l5iunSTbiBtfcI4jH+PNwn9ED/wwxFoeDr5+swno7Cx3nkOj085dUL0L4XoPZaf9aie+qMkx
rEe7bsqdnLM/pAV+p0WbGgOWp6pv04d8GKdQS2cvnBCr71j3PajnYaC7xRk/6Gg3R5jQiAGmdB9F
eHehACE87Zc92ePFjoBvTXWySfrJ2UjB/0lfm8VZEwMUUIvA6DxVJ38eMJjwq+YB6aqr3nKksoCK
WDjrmTg3AJZlRyYK99JOAcYgE5snox3kAZLtLpk0KGuNWI6Fk0uglfVbJ6tnTQfwhk6zPHhSfjdE
bm6s1rD5heX8+AL7tvQTLLklPvkx5jdrTLQfkmyHqjA7+NiYtzqnjzpIxBmOkk72avlNSgusHNuC
LT8KOBTYdW+WacLEpg++51Fph503EOtA7WfKkRiW7o1U6XSdABkifSP3uR9/eGie7KbAxBRT5Ltl
il0OwwMf0DCIvRtH+k54+Qe+MtO2IWS2Q7lT3+UJaMJKi9HrMOuHckJWSUYsUYVrW6GHstheS7Gk
74q024goORCDy88ZCq6ubroX9vgPeCZ2qGGnT5ZhaIeaH1IYzU85AI6xSMWz5DwbOySaLZ+8iYBX
0jWSE6vemuz0OdnVVjwdito1tikAm1D4qJKmt1hMDtsbOWwKEJJbx8uek0BcXMdvdx1Kq+StC30/
QMc7Lp4ewPhFK4M5HCrNkBX7Hv3wpXcrVKFSJP2R5d5Hs76Tnt+G0JXzfRQ4zCSRiHeIBX03kG/Z
Nb0cX42CsFAB+6YxTRyjggDrSwv9qCZKpy0egq98VT4xFv8H4c98LzQME2Zr6+VgZGKCcqD1vRZj
jBZdNDMqgPlM4iMhPgPPdaOBDQTU3rWbgS3FvnEQwm5QggAdXnUvTQ6FyyIRGJDzbycQ9Plkz6HO
TtrucZhi/vmJzMJ4EWn+rEXNshl0I3oU0vru2uThl6E+p30mTuXMdG1rwLkqshm1d/E4ZUI9vWDh
ujUwM9s0jYGwThVBnYvAKWXy3JklIK8pRxowbsIInc6DrnFmGRqn/SqcBRSEXRU47LjOcxRkyx6O
Jp4KGYTUftE4qU9FChAgaE44J/bnaRTDWV3di9i1+3ORAp2CU8NK7RFuB99+mMvcP/Dl1mcr1+uz
S7xr3y3VdUYz9oyyznJOCw5tAbykjXqa35EM6PPp0JBgRKHsQvTCDwn1X4URtOesKT9avyCAUtpj
e1ySgiNyAKvZz2fUbfv5PFo9ktiexFLVNYoidJwy5EOwT4O2+qrVh2leyjOrSMkhaIp2Tl99uAmo
gG6IK55PqEVi11rY1UZLqoSzlB+dVcH2lX1okl0dwu77SNPb89K3yC6NzqFlOjy3egZ2MWFbGjZt
9ZZm3e+yK/uvz0pdqY8pWRwktOdo8UMCj+IQraaG6pyhrvy1ujq88X1v27qceNMU7hSNZzd+h9RU
M9HtDBTjOV2QlQ289MMq49LYSL3JTl23kHBftsaYPRtakGKKzh9G8s1BzRAlCHbwUkbRhklqfQPN
bajkNdOYLlBi3STZHBVhokfRYcmb4ygbhBVKzPXS5DR28BI1NmvAYCfrrN4BYh7khb3lnbRdje2B
5S8bdSmNpOb4G1lh0gGiRCoE+vdbVQYcrUabeA2+RmeADuZZwDHf1B48tuanv+Q/ibv4fLIRUmSD
6ficjqljpYSbZiJO6ruqzak6t2uhqqqwEfPg33z9Kv9Xd4Sf+b9Gj14g9/MoCC6WB6MeN3j2fudw
0m+kjbjYztVsBEbK7Dg0RUBShwFxjY105adobs9hG7TgM4XXALmjGED87ec/BNYEZAAnQ+seorxP
TrlWoAp+63Gb2/fJ8FxG9UPGPHBGbBmjrbr4gSpZTKBcQtPqsSpdzJtEYpxwuObvvKzVQoDRpBPi
dHmJmqJk7l6KvTHGzx5Zsah4xb77vdV96zCsYQLdcYrzFKM22LbmZTZwSDlARPBe+5bfcDD44CWL
6i1QNEhU7MsYIuUwnrTKzfjp+PNVzOh6OZ4m2TURZwwQb2iG/BzpAnnnTmNbBRnrwkdzQgtGc8KF
rHOoTYC0fMsMsyC2X1GRLOs6OwfV8gdfNjYngFZP9lhi0Wim3TYhRWaOXXAdxWIdCCrXsMY2KUeI
rdPK6qYXkBoHjlEbkddp2OdxdXNSMs7oIaH9Xh4g2i9bsjABo9ANtiYEUrFKMf0l+wT1316iMrU3
OOuWW6ktzUOGcIZlVNpHzTS796bWP+XY2zxjwUhO2lm636dMHLylw8K8s189T1QHfgLlMSKO/lGV
EYoJqfajj+x6g8rpAGJU5FdN59wjg2FX54n4EdfJO5GkDUbO9vchFs/oanq/CkE8jXXBLDX3lkds
X8o4bcJWx/3Llu5PIvM+sQDmKE/v+iPBkhdSg3Bc+gaiFdGSbRXL7GQiXL71Cns5Ioa5HBZSB1tQ
mtZ20Tq5Y/u4reoxPejNGu8IiEiVRFo70btXgP643onhpYRPYqVV8j3SahcmOMkE8zWr9WolryQ7
3XKXFznq3ztpfJZj1yByDWGSbD95GCw/Uj8N0AEayy3SvdmzSLMCcms2M0nturnIL01Rjxdnjd7N
QH1Hq22OwdBq7zgo70RgEVKFsbeN+nw3xWn8DlLwp8Cv6NFuTe3N0h0NFwZ93Pl9AbLRqZJ93k7+
95b4dRv4YOtlNF8IfMbb3EZOaSCDfETYfesjCP5DBqO18TLPuHECsE5tnciDhHv2mtgdrHcy4b9a
VGidIP2jxdeW/bRhPQdVXq8WFvYxsAbxbDURoQ1NlL/n9S9kBRJypEkdLq0bvII2jvZx4kEYbhas
mpZsuRFi+GM2u9Myi+51lJ3/3CNskZTgmfErbg8ISjMdqfx3zps9q5x3Ri4tD+/1r241UjWquirU
8Pvd97b/+QjV7S6Rmucjs9BOMZFP2B+rN+7XZTXimqvq6kqtN0OiM0jV/3V5778PV22q+E+beo5q
m42u3Fp6PYWc7fI8BBJcs6iul7rHFoZw6t+t1mCzIVj7cw3I7g5br7/qX7d+lWImDag52j7ORHNW
Rb0us6NdIT6m6rac/64jgswuckgfqtmMXxxD5+fgF9YGEFH8otrqwmV2T+3xoNpUocNN15Mxevhq
KtzsKWYau9/UYQB4shGF/2pTHaVcWvI7q2Tu+vCvtlSTqxO8frq3ceLcoIlu3So7N3aJX8cHp0ax
utIa56rXtn6NiiBh6Zu6H61vfBQAkV9NXZvOSySKnYuPzXM1Lxyf4jlE7776noC4OKT4CB5JjMBa
hp2IV9vWMINhO7Q5sZSofHSrQT7YaX7wWWMvGEKyRVqy/ARz7JBx5L+UKH8eEHd5L9vcu0I/1Hca
xy6mldh9HLspZYevP2ZTd0YMpbhgAitwZgHIDYpq2VmB4eKdUaAfVy0/hId6IR908EpA/7HsWv07
emvlVoxuudMX44l0c88Rs0ftr8qmjUQk72C3FZkeHUEmw4Qox9Z7mw2D/t54I4DRLlvZFESScmyG
cDKKrc+0/sOSveSkDKCxj52PZbTrbQF37iVPECmop+onsfz5opra2OyvQV6cVE0VEIXjvYT6vVXj
VVvXm++BM7QPqjYk1UKGaXrsujkAp9aJbVVk40spohIabDLutHgcX1RbUrHZBRx1VbUAc8dL0hS/
kKH5a8AyoXhMVBIMyvoMVRTmn8noiGf1mKBekpOOA154HzD0uAbYWpufVFvD7/ah06JrIMnhz9V2
gr37ZCyFjhdkNu89P17DE0zbqi12kueiJIOqmpxqAHWbV7+reV01JeMyb/TaMA+qms6yepmJin89
ocRJ2QSopDCvCuQKHPQprVPvmErmVyRb/gbdfg2RC/tzI/p2b//vOEL8JXBIy9yr590HDkbyOpGN
42RTjBsUnKpHJAPtkzWt+jlNMoWqTRVDpVeP3VrEqQac05yXVfMJas4/HffBRrZ4x9rUn+5N6mrO
o+rx3uanxS89aNn9tEkQ+q1MHyuTlLHA8/Xr6t7mah0ggjY4qxEaGaavYWXc5EfNBAzTmYhXp7WN
p4ZedO8xgaBdxJ5hr6qGqApE9Xt4154j30UUrSCfNVa4Dk5GURxTIQBVr9VR9DXGs+BMkGri7CXc
dyvIwbdVNhHmtWqTVD+aEuR+N/bu+1S241Fo7NhUbz7J7Ni19byNbbjyQ+d656hlU+JmROd0zRCI
pOXumzeUHMEC8aFqTmFkr2ueQNUSP3LfLNtBJakrnlVT1cfsJop6eVBVEFP2BivA7w06D1tzaoI3
Jxk0JMESbecEgf9msDU66iWbOlWtkHpBf41NjhpsMV08wWC4qM4IRMfbN5N/62Ezzha/q7p+0teH
Zh3b3S4Iygc1EHdb9nRzj8EO/nehahtZeXZCokIVcL4PknqARMOSN6mFTa1NvulFhDvXNE43QBfZ
WK65HL1c7oU35GA/4+RQohbyFo/Pdd0W+0DDXzgfV93L0X0lSOCQ/DX6XQUq613LBqJTuf6tjzNW
97ks3h1jmtnnM8vhPZKzF7e8y5JAd/bW6qBNJFuC6ANVYZwcJjSEg94+qFpTj+2bZ52YHZOdiyWi
Byro7JlmAH0rQ9G4jMS7nIhk5Q0pKWg05tEoY28jyAmsUT5vM4B02SW53e8JY62xMZ/tfPE691a5
sc0iPgbm1l1ZqO5qK6IKMz9atnazyvZbb2o4uvjNfONNI8NRTcSrc84umgUtMiV5vIndGqqhiYYg
qlnVj64cnqKo0d8wxFOIm7C1g+i1IK6VNezVda3h85kN0EVroa7EusdwK/sxLuP8q8mYouSMc/tL
KvPfa9e3jhI3hKtw0Ieb2eJeiqb4ZO8tf/dtcR2mwviFW8M+C6TDYekm5yVkQ16Sw+464BJOFgZo
9H6LV/y1KNswxmLh3U7lKQHI+7tRIAynPeW4YbyYbnVB4LXcVwZx2lL7f4ydV5OkOBemfxEReHOb
PrO87em+IdrivefX78PJ+YaK2pmNvSGQEFQWCCGd85o437tDXJL0jr4w6auOvQuRIWy9EJnzpH00
+6ImEGBHP+vwuxrM9tFrtAWdn7u7SSVGmMdhgf+yS9BWBRlrz/rTHA/569DFC7swDS9STCv0RgFN
3MK8tx/9biIP1Q0VXA1jfIxqc+GXxc0BVHB8aio0QiwlP+EahBdAatcngn713lxo5azMjWem/vz5
mRwkCYodIKh9rJDoJ6mVbmK9jQje2BtTf8K87jmYGYEMhtpD4OsFptE5qC9FK990p8VtKMufLFZr
b/3sak9tox/kGNKn3k2HFfNmtH91DM5vZuh4L1mJyjtOC2+9ZUyYMePluxwbEYIj1ow55lJS0Vt8
rnoi90upJ1n8nGPoKqWpzsrnxksOoV9ab21R4dmaZ0c51nmW+uT49elaKs3qqR1m/AsTFVkL/ZRU
6XyfLZtWHW7muNUJ11Aqu6Y/9K5io2Wk2/ejrjmseadsQ0QHzQCpNJYjscU3Zpqym0yv7Xt10Djq
T+28N6OoR7B2Kcsh2ZDAxC2ov5fC9VJZ1VgkVQvCqNkQnoY+IyzZhPhuuVYdQhhCOUyKxfIHSALY
nL3AnslaACeiOLY6rWdXnc9dOL1ei3JEq8v+ElnJfZb2f5lFXJwzIl73fV/9vUEB09ljT1ZtPx0Y
VG+80/kpa9vWcDRj04xatQFAjrTIcpWoJRg06jGCAaYfPBiJOx7CHjKllqrBA28SJAG7n6fbxQpH
6qSdi8PMgxTdynyEcUeUYTl/rZ+rBvmi2lbQZQxqpnK+tgsnP4RxyiaP2xyAMRTLIS1JIi91kcno
iRBQAJzDbl8zK38r/Sq8l5LnTf4CrcTYejk4tLFyVAY7ZiGdd6+qnet3NvYRIEZaQC+0qIClsjh+
kUJYk2NC9ny+laLWAuWAjJcepVhOeXz2Bw/k8HImMp7ZwzxE1z8sVbY1baM6DZ6lZGUDIdYBTRQp
RliI721zCUQvp4e2VV7gYtgbKaa6Yz3WUHClJL+vDfRTamf1o/z2bMF5jVasYMu4/O4FWDTpWrmX
YolHOV0Ts3YpenaGDFKMENTSVq4W+f1jWhLiJbFMas3ScnWrVE19sUkWEEieKsZqs2hOqk1mKMBD
8s0Zi2kTB4HzHQDxTc0e1ma8T401/yFu8T4RCf1adtBFSMqHL9hF86lnarjB6rG8B8GRnsrC9i+t
MYc3vq9EJ/KQ+alAxPNBz+L3FHm2X+3kPJsTtt+OW/7Ks8LGuTcZL1qJN64bg74h9hP9OpOIb4jg
szDQAje+T8c8BokTBDekSI/xOL/ac25skOMEvlGm9l07d8W8ySqN7s2b2qfZg2wU204fiIZizOx/
d1B43PYJDHR3qMinBVUP4AroORw6FY3NDhaL1443gOXnc91UP3BfVM6Wlk2vVlfR7cZHDVvxd+y7
fuazuyVBf9dPpX8I7fB31WXJQxRH6NamjnKApq++l1asMWltD5qr22+hfSQlln4x5nk4GEoU710l
vQkU7yfTdfVi1tFvMyp+dGNokt6pnJMGYpQsm4v/EkJjYx2nKDBBfvBCI/k2kCRKJ8sFilSRrHR4
sZNq9HZ6SHqpAgjwXBRHIvIxKT+8s9s8xkMEdWKyBNqXag68k+WR+QT4nu6rEHlM0wGsNICFb5re
v7W+ubC+74dcezbU5gIRvdqQhQoOakFEzELuksDLSLxXZW5eO8bDOH7TMc4wnorWdk9T1iF/OAJQ
rrfEGZWTppBXg9NUHeDO68iD+MblJ1AP9T4lArZDX8ne5Xa+2JHOZz6PSGzawdcqc+uXWeejTZX+
4JC4B9zthERM2SjmGN6OXvxzyvHuGwe0c3Hs+zNDgylb3cNULmi2Vh+2TyRvtaOF8fAlsHKi8lHp
7oJcNd5Bfv4YrLj8Y6KCSS7od9R1FeTvkGB9USIOMbTdRkWk7owB3IANjhY9VqBUpCSbymq1A8R5
gmNLC9n4pQ7SZfRufMgqz8ioaMD+4hPYiH2MpP9Dr5nqy0Rqde/p5LqlaCGkeJ/F3p2UetCFL4MB
GXu0+1upMmAfHJ3IrnaNm2gvXm+0oDwBEC0lqdIMC8G3Nk0ucsLy9TkbfJmZu0SnQvMXtc+ye5l8
IK1mVD5JCWujYJ+6Pk4sy8GRlQ356vYiJU/XupdISUEIOP10rdOxmjj3Xm7DouEE2TApOfBq4FK5
nBC4yrRPqkQFjUALZtXxY6eTfVgOKstmHAj8KZAGztKCUPdw8QtUoNZLBm56QXw1uf7mLBqKbeRN
L1NMuGOyNP2l8XHYyuvwkmYhX7qijf/YrY2uNHOnZye0n9PhV4m16isxze1kWCMOF7nxWo7lzzBB
aEKOEaJVt4hTeicQo+arrWGLp/TesJe2uaEHlwq3k60cHVQyPbh4W0fffOR7XwKGqafs4oXMIKCi
Rc+yQRyl2FeJX+yTf+r0KcJlvfIQ77b16HkKRlBevof2t3lMw8h4cYvOeElmhUEfTMtZirHidWdt
Bh4iTbTBNl74gE1OFl3b59gKbEdUWk/2cnoV1Afg7j6C6HDbKqVznmWTxA2jXTOMZyeInecWbfT7
MVagmesA0AozgB2NsclRGhMRDJ/QkmNN47f5FtRvs+cGjXuAzX9fr+7+FJni72H2A4zCfeMZLp2O
U1rTXYtS15r1rtb4nkkJL8ziOFcA7K5F3eesOTv6ADcepGo0ZtJ5XaziDlEFL1I3zf5Fy3kxpFS3
Sn9qrbqgBX9UNr09PZSAQ+6uVbAgMUYavI3h5NGj4/Kat2hn2ZNubsjtkik2huBZNp4aHtXCmO+l
NPpucx/V7rHQ0yjZzs0SBa4rZyNHi4ivfGrphM6aJD6sdYaX/PZUlY9eXzZPWgSr7LeDReXYqM+y
oR+h4NGTrV7rfHN4qyN1vEXRR33GoT6+rTX7r7VBwjoF5Y2mOa51Lq5X7Xi9aNMPCFYgI7S1Rnu6
1aP4sR297J5vYHZPCv3SQ4K4SAm/RVvdyK6Xhs9aa7bnD3VymtUUP+rWD3ZaWWWAfHLnSTZuTZTQ
gRAAQ526UlUA6ZKLqYddAkf1pY798sVPSsJrXhwdpS6LcmKVMRDzMC/K7VT56oa+75+lsWlg9Vmg
UmyYwH9KFVellGF2H3RR/VLP5XNLoPAOvdf6pUgQuTVDxd+q0EHxehhunM7suQEcDIFP7UikgpTS
7PpFner4oYndsxyUKuyqNIL3jXfWpqG8n8zxxq7Dnuc5GG+NOZQXb6w7UEFTkN3VQbnPy72iDuWu
aZx6p1nBDPDIx7FdMZy7PoGiEfd+srhY7bED+9IYfgEfvr/1y/7O6gMU20NyUvASfvhdfLBCBA8S
i5VOwQzAK7XqNEb2r9nNQbDVZ7UPYE4oIZhutdd3LXOQbcPsI/ewqdGzzQxKeDtGCkRSn6+5ZPvA
x8CuN8Ggq8pwATHxptVOdAz4IBDgVoGkA1Lue/1GndGaazXFILkAO8lVjumov7PuYrABvbArDfU+
69IznsbKbdWV0GP7wT1nPQQ4w3iLmyFm+eeyTgbtmfWh+zJnlnaZyGgT72gJJhrFJsunFs7URh0x
ZEWdmPTthBuAV/bJpp35RrIYvlP7Jy1svMdFhG+CxGBPlQnvMTBuzSZWDwqOp5siep/n+ZWM0C5q
tfJQ2K1702fGhC3XsrtupgEFeNuobhAt+wLCYsTMrO0PpRNiB6rr/n2f/+Iy4QW5FWOD7vOwdUyD
zG2haLcZc9XMGtUnI+XKQ5XNNxaCs0EISCRTcO5LdDh5U3JqtKG+1J1f73EhHHaN4wS3qVvPO7XV
vwQj/gEgprp9MEPRUOfyyQL+8VTp5psSR9UpQ63xFplEcCV8U/Zp47S3ZVEQJdEH+Fuzvw2qqb8F
SHDqagQZ2zrZ5nV59LLRO+fGVO1S5g0srcxwY2DKtK377mRVCyIw6LS9OdjJAYDwD6Savi+elCeT
LPmWu9VvgcN1W9TZiODRb+xGAa6XtO2NxhadBOBaaEmwYu8MvvaGDdtG/VEl+gSvzqxvBoAGZ2UJ
eBjNk8yotWVazRSFbtSRB0lDhFnyBMmIaGjVNz373tvKfZrC80UcZZvGT6CX/8yuUV3Iv6l8CZMa
zTX1MhWV9mzC8DDp9qR77XpIwN841dbIw+i2y6vgEozMMDKN93cKiy30zhK5vWHpvWVGyMrp0aRw
ojf8XplgJsRQ7aquj6E9/XBN1b0d3aTdEgpsQ0KhV7ADFl3klmznHPQhjhABZBotx/uqqJdIyReI
APl2iKNfTVZithyZJ77lfQJiBXmr+sAN/VOnWMSMhOHJPmDK0VbWI4ERfRODLtv5cfPiuQ0cM7fB
REw1inNYMw7Girmdh77Zlh0xgTp/RNNUve2jSLttl41j4nvoQMJM802oB/7e7EDqhZrOCkVxOsZe
q9kHSeJuAWUdoiL4pZB5QIkhQlGIUMbP3hrK9xZZcz7apy7HDc1x4TTpATkQdYSe6jE9vgsagDzz
EyuSdkvesyrNe9yxsw1uAG9prIb8ecdaINS7CXLxw+gRYK/1biIrHDwjrMLns61AKPlqBw7fjG9H
kJcb3JeYVbAo7BIVDo/ZErye0+Bge4v6bNX/Clw/Q6DMAN7o6ikgBjMHeOgfwxnHPx3C/KbToDK1
vwdIgxGw333jAeerbYeos7Mx81bdIjRd7NWiA6HcKRiwaKqCfCR6MUHgk1go3Zepmp7H0G5uCTVm
27mbEEXL2gfYy89EmpuNhZ782Zt0UKC6b50d270ofu9dlMR3L9aC06ni7nvjerdlxDBrNgrDWFpV
pxmFJZw4vw0AUY9V133D+8CAE2wHe6VMprsBr6Jbh+BxsRCIg1R/SR33BvzDxCx79LmDw7eRVTvR
jQD4UhzvdaPzN00BiSKLKwIVbWCSdSutU+VWxcZK7PYIdL0AFOdZgG74GBwgM1+cnKSUXqC5hXTs
S2l1LlGeQtslcXwsp9Y89nXl/ZV6r3CZOrX1f852vYPzzrfUWyAyys/I6Le5lQUXHV/5rV6pzY6V
unfqAZ4dLXCg4E5ISSk+i7cOwr1jFQQ9VHPHnPHOG63hMR3QKHIoISaT7FszeM0zxb5ZN9VQONei
zcz/bNdQxOrZurd85o7eYIFjdDOAnpXnHfzA97ahh/qaxtC3Zcm80dWAV9E3jZu5jkmbMvv4leb6
Pg+S6YL9+6lDKOpJi4Pf1uIQBVXnFt1i6YyszvgQL5tFPMfMR+1WNev2aejb6b6Nl5GbklcG7VMd
MdWt6vRYBo4ablOHxwgm7Ky0rD+6PmXmYUXvSaqjc2gWj5Yx2ocxj1h/LxvfvZu9Dh5aq8X7pntK
nSa5hCwPLqnvRDujgAAAGzu6sWzzSQ8M2BveSI/CNXAAcUV8L94PSv0043NIYI/FWbcInGnZSTBg
9pKRhioMLNG0Fq8rEJj/bJSOfFGPtmnhYZdhhEhq+SVIjTHzWsIs+DU4yJ4viQBl1ve6jzsohltw
JPCU9OBYBz1orCkYJlacPucSGrlFUPpMRy1uGnN6VMN5hNrh27sRVZrttBSRKZi2vcnDMlMXoJkT
pvBKOqQnZw10kWcWNyAyTsMEIwW40n1ndk9Ki/9TbsbJTseLcd4KZi5cCPwW+LO9M0w5nILZvR9T
TWMq2GUPHqm5S9xU7zNwoze8NkAbFt/DIUrf1ByXGK/95RY+nVuiBM4SKqhnnZVOSodyPFe7k83E
JwyAlafsfGmNBnjApFK2CmBPH6TAVOfmRS6D+eFrVAf5OYtLhuyxc3b4PgMPIaUACK6YtwWKaZFT
2LwX9tZkyLsbNCi9NUABpQNYlTT8PSRH/LuYAOspmcP3ECk4xEcPU+CXO8cZIbgveCMA2rtE4+mi
/5sqqG/Vf1jXtDftkB3rseYzCSowcXBGVhNIQi08zro+O+HXIi+NL0jIo8g5PutJYJ3SQXmeCQIs
9Fb1WJmL8UD8Te2MU+yNIdn6nRfP3jmMrPuYVNo21ZFVatUc4T8DxLh945r6dKul8euoskrFSh4Z
xRDK8GLSVPno2iQNfw8o0PtVASLI6u5gk/AGy1XaV+GIdPrTDY72AmzXRRpbmVgImIzT2oKrz9O+
2RWp7T3CAnAe1Ol1BsH3aABGsPOgOVRx8qVkYoB8ZQS0siSZKsU51TPmfPjYx7miHJPODZk/GSnw
F2uXB52xrcqiP8GOKF47s25OI2yRrRT1xGnAG9cWtpNKc8d0mf+n7eydXga/JluZjkWczjcIfzz2
M2Bv07WThwApl4eg0Woyw0hhOr2T7q3aro4lNHAjgJ2hJEjMZfy8hanhDkgFOyFJxiLYOPOY7VlF
PxjEORjFd1mG3ztgse+5/YppWXvOFsxMueDqQhAWZ9N5iBbcaG1M6hlgRLggSWUz6dG7ohj+Pv6n
Suqleba8dvWlDLivXgudbpMVKVsBejY6yGmtroKdf5gwFjxZ4WvcgBTwX8YmSA8BdF67NeAWDeML
QuWoG+J5d9XVEIyQ4IYykwWDGzsoeS+CG3Kg81NIkuOPyW2CC7gsa94zWeWXyK680VYFl+wku8lM
BAkWFv/eUBegfd1WR0GoVI7TAilkLptdih64ddDg9eBvEkVb4gjUBmCx9mRVvjpKvkvUAKPVX2Y/
gGJeblyzXFH2VnyirSXqvBeoolSOczZlJ2kZOS13BlnE4O/z2+Ui0koL1WljO1m6k1+ZoDVNAhbh
s8XV7xg06lEURhxvC8l9OIPh/Nktz280I+eUo0YtOWDZJHL/ZTdmiUxKC+M7KWZZdQxLRcd/ZvlN
ObjPAO+Mk/xJ+RkY+IZRNSBO0ld7/NR/yXnpGMAxXx7j9QlLpeClcp+si7WQRte6sdS7I1IreDIB
+rhif6U3QLslQz1O6bhX9fq74IFlMwCj7mr4dcRTkRzJqsHGjKhyUsZ4t9lL0vuK8wrV4FsPc3Hv
NSFP1EZC9NAmzYs8eztxHwbiPoe5NhjWrSFCb4+pO+mt4pI6LP/aEM229aGBHdaBUDfBTh6XPA3Z
K7FKTTayK73ACnWfvHK38Yo+v+Dr6IE+k91lAxGBvqEcKyzDGVuGZAaIAMwZx1pz3n/YlbMdHClA
IrtGfrnuzmkPGsqOTvL3xqYhRt3s4jb5Mo/6Re7c9S5BLd0UVjrt5F7LXUnagvV/qyG+smAA5JnI
GbInddfuIGXZGCmOIU0XAtFE9HHonuXBX7um3Jq1N8iRmsjnpgLDvpNbIT9S72vuTxsU+pYIOrNc
q/rRLrYhyF1e76+ZO/0M8Mo4ZMwG6HUvWpW3MG3DQz5DdG716Vlfhg75bGex7RznYAYJjB3fRoXO
iRJug56QleTF//WHP/wG2cX2CrK7HurXltenh5pMDtLE0HcyBMj3vUNu/GQDyBqfU7i815t7hVN8
eGs+gCo+30GDNF4RwZqcm4MR5tq8j93wm9Jl6n69wwyCF91xoXSvg4vaP2aYWB7kt/R+9ZDas3pA
o7Gft00W3raDrgDzWMah5bWWM2XvP+u8rpwRDgiTnfSEPk4PTGFYuiwdQR+RdjLhWK/dZ2lgVzMN
TB2/+mA6SQ8eO2s4TbnFsqTa586A8ZG7gCv/8+/aRXr2Q7DCXm4AV1gAKWvfm+M7V18AjEZh14u8
DcPbMixLT5LiWlcQ/VlGJEufnb3vVAOYlfTRCRTGSGkvm/Vt/dBFr7tyfK684eQ15lZ6wvUUbAWO
ynvbkCCQsZAFe3NEofu8vuFrX5Y6KQZLL1T7/tAA0juGTnSQY6Z0dmmxnv+5C0pZnprsXc+R8nX3
03Epfqq7dtuysu2/hx5s5Ujwp+Y5gCu3SYHHFCkgt94G4bx8OHQPommgs1Cd9AM+FOTpmRfIEx9s
HWNQ5yGf2yeHuQHrw1udiMWsFlg1J085oJSh7m6sBas6j+VTPrjdwTRnphKNru7UoCB20yMwsyHB
exDewZQvdpHmPNS7ICofnKz68ODlr0o/uL5Oa1kq126y9hVpUgxpe+qxH5TOKJt6Ga5lT0+gL5kx
nCe5+3KRAjzjBGaFbtf70Oq38pbAaqdWdj/UDq7xV24hoiTrlgnX4D2kuq+2cClCblgXK+mZODjU
kHjBN4yJ/hb1wN2RMdnLPZaNPPZ4mZ4glMsaeUp/5JN+8WIjO6jzeJOYJQJlXneSQUZj1G7h7Jao
5+7CIrh+AYz2F6T87CwXlCcve4z07cKGsaPh1zx4j5jFuVfMsp/YLz6eZ4dcesQ6GKia6pw5b/19
ejtqu36CeL/exTJzGEmT5TOTuZm18y3oQkIqgRfwF7hkg5m4h/yoNCG3BuXEQBdl1Kz9VcdMJlvg
davj5DrnCWAO+dwj9Eg0iiN7m+EYdp1dXVdRkRYU5Nx07ToIw6W+r43EOMj15Xf5djSeW/1hNvL2
oJrGkzzV9dHKXt51P2NjijZjUaD0D4X87wXaOnAo8u2X8nVix/K0xJGG5QMY/72W2Tns/DYf7hBk
N09A06qLsHaGqKsu9IU/ZZhl1+crT2IdY9YHwwf6dwo905y8emdBkEYWwzFwOCl4CVxG8B0KgfuS
WyZPRrp1oBJ7tIAH+wW+If8M5tJgHdHXJ3nt0Mt4v96E9ajsSZP/96WYq42wl+7kfZKZgvwYKV7n
4mtZ9q6Vc4TtBxNahBlkoqt09knFY1GayJ+9TrlkF4dNXrXrLnntv2H11w+l/M4Ps4zruWXuboEF
3JIQxB6DD73MX0mOELqW12QukIPZBpP5Da0V4slhn5yKJgzVvTS/7vrLFzQCDNIF6XUeJz1VZnTr
Zq2b5oyUg4ZSpAZMbJmEyb+zbq4oSSl/mMtef305jzBx7sYCXbee/QZ4+sEmSzVv0estSEL9cOWH
mPVFd3X1LDdbJnWyt977tY5EEJrXAQSQtbH89bW4nit762NcD6zX+3RulL91CHUwhjFmysDZAQTI
T1KWN487nrCMX45ff/xcasUmUgb1wzRSHuG1583fA4j2Z+muEUq6gKaXZxB2HZIb0lP+fVfOvg5V
gHKak1umu89UkACmyLqE+8QJEYKHHF0PrGtAOSCbtZ0UB//noNX5+frrl558JXus78x1PnPtzFLr
6XlH/uSf9072rq1k93NZTrpe9UOrz3/g81mKRmKjtV+1GalZGVfW2YOc+291axM5ep1ny+66keex
FmVPzvvPq35YzkhrafjpT/1b3aerfvpLwTLgYzRXdyGMvuUVx8OZXEU1X9eq8sLLhlAK5ExoRCze
lzDbulnr5gxPUOh3tKlag91rIxlu5eJr0w9HZNc3AxBCpOCvPVpelvWN//RSrS/Q+qJJ3XqanPGf
dZ9O+7fLX1/XOV/I/UUM2m/cuTi0Ma1d5sLy4Vo315XsWv4Qq/i35p/qruuJ5bLXvyDX+dTm+heG
xLvVlOGP2nnhVoYGWYPK3vqNljFkLcreOiFbG3+q+1SUdn6PYED/U6uRREgKGyIfLye5d6a30oWv
u1Ir5ZlQNsvqrMoOule8rMM7YCpo42tZmRcauZRl5GcuFBBRsjLLvYaO/MBq560MD0T/kWRtUAb+
m652HTRslRiCjC5FOUPCRPxtJ09SNutwK0XpCo4s+tc2azdY6z51ofUyY9CkhCxcmF6DOpu7ztHT
eSvr3wSAAeGiZHwN2iE6XN94uSnr5jqsrmW5Xf9ZlAPrqyvFgEDK38O3lD9dQermLAE7oSW8Rutg
f51YX4/L81nPbPAqYfGWnS0CI8YSIfmwclybybmykYnBWpS9T+1kEF3rPvzjcuTTKYNXKfvZuAMV
+FhDpcA1QFoQKTc0kBzLh6vEEa99kaHLz5IsO8mdKZM+z06z6myazLFO8oTXJ3p99z8EMz9MFdam
sicPPyp6InrXRtcgV+4gemLEETIpOlrZw+yVpGNQc9Gme3lFr3FK6QHjrMfNX/Ii/x3VqtVgj3U2
qZOG5GCeZ+cEiWBY4pDWZFM3ZCs3a9m3AgX9s9DalIvusDNbGJAxIK+RD0vXgqOp+zfC2bZIAEQq
2jVyV+W51BlUJr0qXssYnonwyfXlAc8tojvtNZ756fbLTf3wiK5L1+tdlzWL7F5f84jk5OyZ017u
svzZdSM/YC3Kjf1Ud13VyZHPZM61pRxe/yU9DPWtjbXeBhtDrOKC3H/ving8GggB7nUYsxShniFA
WpzxmeSopZM7MxxkepajngfMU08SvJvq4CXSsqO2XENN6uyuDOp2I63mLhtPylyaO7XPAOkNQ7Fp
Il512XiZa25tD4CnBqboNk3cgxqFVr5HMgjDZVb2e6KSoIYn59zoQfMAJ4tcM6KxEM8zB/eiWL1N
/fF1QbQ/B8jAPsO/qXeoxo2oclCUugzBoywhPVGPqEDEdpU+x56DsqDZ3U0xWggOsIWDTm7/6Fn+
/JhWzU/4jqfe1Mr3MTdx1Ur9b3nJlLzGB/7iBypI8ax57b3Z+u4RrSez6wckHLQWdZxh2ARNXX+p
ZzC9LMnLN11N7S2KOsCrImS71GKxBTAJJc+5VaHfpKq7ColglKFKcNwYMVb343KEUBJmAgOOAmGi
HZvCLu/nKanuZU82WVE46J7lOcLCBOGtIg52ZYX8kD8NX02SZ8dWXaT8MrUysCNBiWO3BIA3rs/K
LS5iVK9VCJ+Gj5GoioLhrs0KMEFeO7Aebgr3AlKD9JpHsL1F9Wvqp+hxWDYQXaJHX02+IaupnKWq
zDDpRncRVa4C4TPDIlvjBI8NatiPKpnQx1TRtO00jgErCA7Etge0KrW5lzmWonjIbqZh6O61pPMe
5mVTZ8D2bPoW7GparAdCPUu3WungijaQnTEnzObGUUcXxv89JdF8fy2B5kD516HPredXkeU9oDIT
bauw3aB7auwdzTJ309TkaLwBpi8MzbzYDlBnYK3aTrf1pN1gBY8MBg7gpReWtxVUu9tm2axF+ucx
KYihDkgb2XDTSv2Sz2ZqbDXT0C6yKabgf5VFXynbyYPl7oUpwWZEDV57H8Coa4/912TI/zJIpYML
h+7Pu2XCZwaZCFqhqFCJ6effpDu/hHmif52aBLQCgjivwZgBu0YH62HWyCVbU2LdVG7eX/Q+bk9p
Ghf3PAINyn+rPjejQufKUvNONfrXGtWgOzdKHga7aqC+KvVz3JM4chB73EtRDpAKfUN+Pd/X46bH
uGMzLc1jLcWULwbLtZxHBpsqR4F2y5ix+3CylX9z0tm8kUvVjandO154ghyGU2eGLNqBD061W39B
GyR/wnBOrtetjbl9aLp2n6vI2mx9LJb7IHvBqHAmaF80rJVt8waiRfMM97y/J3R8lhJGu+0zpnWQ
obIRsaalhdQ5Rvn5pMR9VV30uHANBKgN7YeIxbKrwKC7RT+tv60HwsplitqJHHBQsjgjg5mAZuNW
6KbSHhHb1LZSlNuTperyqXLAhC33xx5HgC7VMtGLj/b45/rvpEnuH+2ihnO23D9Up0HkZZOHPz19
ZhxMlFNkVzZVMMNwX8vS28YWCckPlXJYjnSQO3bDA8AZEHjBsAHXhaVCWTEo6fVfdR2Ep94eAjTe
w+pbWR7keDyE9SHVUW2qZsUhYK24uIUTDzw3QRTcdstmSNA9cQ3/+OFA36fYybwHvh3voTDEN+WY
4WG4bGRP6kxW2Vg22CiqxVrU4Df4Hw3llGvr9exuxBzw/+eU1B3AV6ja8fNl2q5A5PZpvC9VooHb
T79OWssfmYpSb27TduFRkHY0rRYGLIqUd9GyyRGYuJPi5PsoFkb+AHldjQmuL4dLFeXyzdpI9nDQ
u+HD15FH5uTYJaoSlpWHJ8akKBfn3QKKj7KUHP10qhTlD7eojp4chMCvp8pf+3BGppv7rgSg8fnA
8qumMobs+DQX9l8p9qQgl2Y3vWmnKr1xxwjAiYbyZpeRZ1TJVuyTItRe1DIcbl29/pGHmvoy2IX6
oof1fccAe09uGqYLooN8/XoD/S+nbvUbG2jJu5txKZI55V2KmsF7VClf4CMHD3LQLIM7v4jtRzkG
UnifQqh7zpeWY/2eDJr5qvlR8aYlZ2nCNyd7UZsG+uV9WKfTbR9o6d24bBD304eNmdTs2s28YcwG
jbcUpQ1EUxI5vvtbTQbcS11ilzCX0vfMq9HR1ox2K0Wjb4aTgWvqrjQtFPE3ttX1z9hYIV1kjfo+
glD53vTYIqjw9Y4Lv/IdKFi5szPfPI1YZj6W9vgKhKb7apXfZ7dxv1iK216yMkI6yda7r80MkEJ1
rPwRER20dMP+T+DY7VcgW/pujnERtxv/VQN8hoZtO4D3ZC8O2/2MNSx84f9VQYv8++CnOt1yQMVm
8205ePUev7YShTmneM0Uy740aTehud0XrzqM6Wes3zdyUAHG9goC4wtMXvVOqmy/Ib/gDuVRiiNq
EmfNm5KtFOvYNR9nsnRSkit2g3qnovWmw4i+CaYZXEJhhcZNjVYMtOjaR4XNzu8IusfdDiwesp5I
y+4rf3AucqRvfW9vaoNFv8PtZPYZeRCMid57teq3cHyiixSdSLWBKUT9jRRtjIjwgdT9WynOyvTd
5Zt/L6Wpzx4Zr/NHIwbf44/BKYwG5SnNWvUu8qERhz52VUNePQL02SM70T+VXvuWxK16A1hheNL1
llclRlW+StxbaSD16CIeSqXO7qVKNiYqR5ENgaHudAxXC9xjMzt4kuYxdLTH3HxqmuLgdm6FYWG9
R8a8vLEnp7iJOshyi1hweaOobJqucpGZVadd7PWIjttR8xBqDlbgk/WKQlj6VbUqb49uZnmSIhwd
IPV68V6aI5KURg+WYGmm9ZO/QdMPVE0+4q6stgDFq/QrKOrsCB3fOejkPr7alnGTu4r1YoaZc1cm
FgCLpVk7qb8n0JJnPm3aHdM6DTci9txlM2upvyWC14Df/V/d2kT2LKX9XfW6dvy38/UWAExnxw/1
ODf3o1IBly5cpO9AdZl8iX7nqv9mjoP93vwfxs5ruXEl27ZfhAiYhHslQW8klrxeECqpCh4J777+
DEDdrd0nzo24LwjC0AgiwMy15hzTHuAD5bo8Z6FhQTYuUxRx/fTSlc5tOXQw0nMVGe5rVeeq51Sx
eUkLlwCWqoKWAhf2CTvSpwL8ahPLtYNs6KwWXFTOEH+0GgIx03DqO1e0wVGx7GQXpaH6AFWlWi0v
b0+vauHWny19I2REIobDOBp7arYF1N3CvLkWzHEudxuwpZavkqySkHFhVJ0L7qlnqwi9ztfjYwWc
/F87vo9Zdhc/W/GRIH4G4++pU6DG3rI/RPd4Xl4tth02WiV2wtIWh+/VZbfuasmw5dKOvo8MNP1m
isTcqVaPd/vnJUxbnCzk5Uc7NJVNqkmdWKre3pvofQ9k3dRnzRD21kqy8X4kx8XrGrV+4mpUkf44
9jtj5xtsHuVv7T46fcKQdJDm9vZgNVJ84kkEFim4z/Pt46LNEhuTSjBtqrKsrrHeVHthlP0xchqT
dF+/IJagteFjIVblxoczUy/AYvmd/xYHw1MSCeWPgtLy+42yXAMVJ82vMe0/QkWxXzWrzqAda9ND
aMEGZ4gS3GGhdnbZDBVXFT89dWls7igHpHcOViA0zrVJ/YwbmeVP4Rs34HfMh8qXHpCDjDqJETaD
8CRwxJ8MMrLedo8B0Rx186tr0SzDKa4f3YY5YduV2h26jRZ5DglL+K5sj+Ka7+913SCDarBnpIGa
khantdlpeWTbFS1AEAiXNgHrQn7NL83u3cc8dV+1MVYuonNdzgH43ipMq+Oy2hqQ53I7bg963AGm
0hiXHdoCqZusHfcpwJC+KvtQvXRl4T9F1fSmm4F+XdamWQFu6+bdcqir2adIM/37ZS3sgl2TFukv
IXX/yZ/oJUqzfigM237yd4Of2W8xP5W7ZlCbnd30wbvUd1VfWe8Fiiwic8pq3we9fCXmbt2ZkfOL
eeSZkAd5rXwFeH6AeaPtQm31vW3eEUk6ziTrzk6WYQfsaOQiArxmRMafJe7QBKYW2kH79HNAbVSG
V1qtue2JFLy284IvxujVZCN7y+qyg4atvNYTaVtEVp8QO/HOQVuibiBwdEXtTl6NeWGB4j05inHJ
7XL6RRXgtS2i8X2MZqFHg58DDhTIvVR/jad+fB+qyFwP8/Zo3v7fxzsgl36O9x2f10Getq4DB+Db
v1//Z/v/6/X/+/jlffWyx7ntio3IzXjdM2G/Ff1Y3XRb6Dtr3gYuo7otO3Imv9/blkMARda3Yt72
v57LLyc4K8XdxTq/icvCnN2WblmrW74Z2b+2qcRHu7nY/hy27Bxi111VFX6DoLhTssbEMInna9Cq
PtjYXOteB8fGywZN3i2LQfD/kt2zvtLqcqOHiXoOSox43KSWFQjt6rmZF8uqZSiY7r/Xs9LrmK7B
evz33mX7z+ryjGUbbLtTHiFo+9n0/Uo/6yk3vWlw7gpO10dH/AdEMvctwc/El6rID66Pl1Qf7F+j
1bkfBgA6qoVuf2c6DoGjCbwVmaoR3VfcxBiPD3WhbA3dnV4gMvS7llddgKfP2LIOy3uEGXK+rmzM
C0nY7tVvNRpd82sTXnGnc9ae0I2YpA4Yxlavm+GoVyHM7jlwZ0nU+Q7XMUOJOZfJ17JjWXSwujcO
Iiuc6J19EKkogOs0/i2zE+UGILr19L1LjFgyTTBdDNgxQMhtsWIIgi8mHqqdUmbdjskfWHzjbyma
dxAj/UsUkwSftE13F9WdtlfjJjv4QyquYaCTiaEU03Mapn8RHWZ/eXJIHPxREQI6FtG/N/JkdsbQ
BtdS1vVNzgtDZXgYSnCJ8wGGPluRaiQbZlNctRRfPMhkddO7sr0uxy+HEfC0ITRyJAANOE0yZ7Ij
mSdLtktuAbAOctXq9B7oEAERJsFoRqsOW3LQqqsZtMmuxFpzSTJMFcYgprPtoCzGHW+d7KyPDhKU
8ckVkXmg7CGP7jj1x6wchoOiRsUpMyTBPn4XnZPaB/HU2845KUayXiuKJFGb+Nu4aVQSGNRq67hy
wOgKdBkAVHdPf6LYpLHd3nxoT3CD0Q5yx0ENVHbdw9QS9UO48/AYmeCRW7Hq2pCiVCDVp5oe9Doc
VON5cBxY3nBPX8ie6VZlNA4XnxwqENR56pVjGEHCgh/HbxOGDz+dfie1s/HJI3ule13DtYlmr/0U
PaAl/RtZ6vRbSYzfFH6xl5sBhfLA0bdZw4+z34tdN7+CE5PfgQ6sIOJhYEJljUA6kZj8lugS9VZ8
uGgNmAJm/Qk26nBfEaQ+0/gnoGvVxTXHFhQyVwAzo2Kf1RogGeB9wzWG1sKgfNjnQokefcW1r7aG
m3YJgg9Fh+XO9Pt9l/bjq7CYO2la8OhIrhRtzCXYAHV4jRAAboKi7/bLs/Q4OVRGrx1zW+s9aony
iCMoZqo6K4NNl0AOv1l9bxIjQMTlkOXRPzZa855l4//e83P4kC18Qt7g53WWbWXp4EOjgbfOSAy8
mkVDlGOjtM8tAZbHwVcz8BWckgzeNnXLHqfHvArRzt2MjSTncl7VxYhpSZjysKz6aaWtcCfGK0Ie
MMlZNpOCeaHnIXlPhRiL0+AmJQkWPFoWP8csj5ZtJI1zdK0jUepz1Fj/H8+bAEYVGNT/67WX1X+8
tU2OwIGR0Oof236esrz/EBXTMUtf6zEMH7nn+isZ2+ZB9/FWdLnxoLq2vzP6UFlPOf9m25XxvVXK
/bK2PEkY7kPTZu7FNJU96KLp6rY1lsImb166wS5XRm8HH02gPGIocr+Epm1zh9sBHPB1oOV6xAFA
edss/ksx4w46SPy7jKqYn526eZ3j7teJ2RYX6twnFYj7BaNAecm1MtyCM51WiVDLy8+OZS8DrH8d
J4jkkY29VttnJDIkN8+vsDxlOfBntbMGe2X3FT3L/7zJ/3ppZUjwC+n+c4pGFWDm/CY/L7Cspr26
p/kVHz2nV+xzOwQEEBEdSuKL0oVYSHT7XkByvE+t+e6rSRQGInS+t+H0JVIpdfY2pYKLrRJcEqug
/r9X520kdfeXaF4s25Bgahty0eiCzHt/dizHLdvKSs22oicVYFltLCPfRGBhvDYeKe+X1e8I44Ir
1epNC0bsb10xPtsFk/ZqrP2HfMo7D6lYd9PbGBqmPWR3jgFUJQbidhnNrt9LVLUQHCM0+8RWHczU
hQky38V7W42ueaqW24y57r0Ka5eKAdXr1KwUCusye+LThWtq3s5LYkFAMSch3skUffXr1PosTP+o
UsgMIOHga0qqhKH0kywaC3wfRQYaGu3fYXTPfp7LT6OOPxRBlZq7JQJ6VEOm2ZGGJUAtmCA9synr
n/yqr2GaM4FY9g52WJzCDCvgsjcnwvPsd1O9WvbGaZiReQlTbtk7NlZ6rRTxnsyvRMcjv0ur8mHZ
FwuHmhOgJcbk0V3RqMo1JkmIx4E5RXfLo2WhZsHbpKvl4WfT8og01NCLyfH5ftbPXtXO7F1MI2q1
bLPrENykU+M7BQ66/jnu533UPrvUQlpHf9I5dopJpcKJ9DAkbkGLyKd5oqXayXVa7aTio8KzHmm7
dAIVs+xYFoMDNWitzMdUijKW25/naL7yWUwFZLv/vMw/DjHtGA/Z8uI/r9YR07Hu7LHwvl932e2n
MW/xjyMnS1HWxGEJz7BcjGDzyyt9hUUQB+s/nrjs+H7L5QOGmepvXSGev7cZyyf4efPRTfgK+nar
Huqw8f7Pv+nn6H+9rvaVBXAbvj/DfBaWR//4sPOH+/5My57vN22L7C4G7IpVfGc2jnqS82HLAb6o
KPMsD5c9y2JcTv/yUDgt6Ib+t0tH6KK0/ZbRBnFqQ32pk6hcVwRYBBFWs6DOP0xZjzD00DR26sEK
/Wlnu+0fZLmjlwJWVKPPTk+IjhQWeRQufDC3bw9h2nxVme9uGTOdHBCmUalHnmaNM8rW/bQUIrLj
dqVU3MgBzQpw+I5LjbEm3cqpkmfmmXtMeE+i7txVx2UH12N8rPwScXH7pAUDL4bNDyJ2cu3U+mzH
+C9LVE8UdDYp1S0p9I9Q9meFrucoiUQcQTAUc8NPKjQdEvy+e3zETFPd5BQp2q1qEuVejZnyFuQZ
3Zf+STAWIV5u3tQPHTapNLl8b9MIcVlNss8OP88KqOR5WQVyidxU5X7ZgQfto5lwXJVNh5VzeqjL
hzoV/X3PQKixK1joOVPyfkIyArws5oMET0pByAoJOcQelK0N2aEZVgNWU+GiNzTTa6cNJIDNizH1
b1WPjz+TJzvoTVT/LCTV4jUes2GrS1hjy7YcAsNuImWNgum/t7UTAwmQpvquJEVPOqZ/l80LcBRu
YZf3jQWuKW3g4gyMYe6neRGlRrF3RntcLavcQYz7GBoFhqH6e9PP9toSL5HZGMdlk6OUOlyyYSIu
tJabZduyMHRfp00Es3E55B87IOYZY/39xstmU5f0d0eZH5Y3Xrb5Yb+y3MbwmrGiYz1/yGVnlKj5
ybQAEM6bTMrqV9tWvD4I45ssNhJD8H2jadGNnvnfISr9Q68ZF0Dk6XkgrOp+WTgTrH+wVub2Z1s6
djkhbpD5E1WJFSyNvkHmdXtMzMS8p9hvfj+3jazNJH3Sj8KmJkXLYdLmp2QMTWbh7L7XSUgqt5VM
xRqdL/vDwtRP8+A5rp27yWV00E0lvaKyFfeumyh3ZnQK5hUjiv+1GMzqraVqeRxFOk8L8fuQ/ocw
4+e4IYFylE7cepcXslVpkV0R3RN4114LOXrf36ipiAK0xs0KKnJ9J6ssuAmKZDc9lg+FHwyn5bBl
wZBMXxELVOyX1eVYDcq6Z5Yox5dnLdtwVKRYEpILc7hh7aqBe5/mhnsPl3s6Gkb7HvgVlJB5u25n
HUlS8cqPHZz/y2EQMA907sPLcgQjv3s10oxTNPH9k2PU7JXAte4xi9r3JIiVGy10yDIYJvt+2aE1
wD3VgubMsrrsAJgirmXKgJHkDQVybNjQSjaMdRdx/0068/xzbEjtlDCz2t6lehlvnRHFBDjL8Fbg
hvCIZ0k2hg0ZbW03pb81XANyOPyWG6jn6CaaGm+okVA/GKiHOkZKqNCcZbIsGLtMpGWR5qlPA6ON
IiAOTyEsxJ9JfT7g4X89mlfh673kDVl+ZGu46O/maBWfcOjj8oi45oz+9bGZXULtLGFcHi2LfhFK
zgsmtQgnl42ga9udq9PxHmKAL3J8DL+FV7POW2XYXb2q+kSZpWEWOxsffhaMkbE6LOvZ4nroRPYi
ZuNROztpqvkjkE2E88ha/EdmCdgNGiRFAbi7x2Whl80wEXBUzfyN/zzUU/czSnQYGHUO9nHZ3XUT
DtHlYQx2BuR/EtPmAJxP0w7K3vcZc0YiSBI4I7Fj0UJczuL3bmAvp7kqs4N9QtwBDjPsC2KjjIaC
xa79M7biy4cWkcpyNxD/5ZnaQ0Cu41G23avNaT1FxIFtG028h6NwN8Osqk14GemeuONkm+Xv/Tnb
y6PlP0APK9yIgHOlkJJ2Ulvdq5JA7BuC2o6WIYuDxSQhKeNqpajtrhfWU8pfbZoDDn1MHSr/Yb4C
WsWY3AFIPymmF1eYmGdTWj4rru35n7U8yoA2bEqwIPzudtqxhmwRlBaNLqOAxJekw/kfJwaLMufN
cmsQira2VpTMp95Pwa0MzU+RhcrGMM+yr4ZjHVr998IQ0XD09fnMZeN7punlEctveXTzEuj48jB3
3E7bLA+X6NXl0bJIbL9E7eRCw5i183KOYymMEoMOg47/84tVuHZ+iDJAALNHdP4zl8XyB/+stpkB
WUYjN9OfPUzTrFFcTodcPKfLw2ai4JVn9uj9/GeW7+nP6vLI1XrirTDwcvOWcAJZGLPs72dhtiLc
tcI8JbP2fvkeLItoXu1pcWynqD4vmwrfJNwhcBiNLLEG3ZJoYCkd/99Oyl+pVlekjxo5HrDZNfb9
0G71/pAA+cIkzzmd+RClIMZgWSyrcQSFWIuUvxVDyv5EMGSzmmq7IxVFiYeT7UjPIKarkcO4CjKi
dUPyqT3VKZnF6Kq/o/bz5abDo1bMYF3GI+TGSgLnsNKPtM43etbhG00umSzDFYwyGqVTEZ4ttDCX
wG/X9NvrVT9m10zjJyJ3S9Nzoaye1LJZc8soaKFTWSzK9gBuYJ7aTuoN972+n3oShCyHTFr7pama
fCtowqBibzuyWOpgGzUEUYp8pXQZ/RFkgh4/uNw04juha9Z61EZl4ysNsTCdvoX9D55uejJEesiL
gvodkURRLd7KviSzcEy34JeijYnRTzbtOQwqdcWPI87kUEqvxpARtmfAr+hJYlq6ikrrNYgpquCl
WgNli7Z9OWdENwYqXEoUNKfXU6H35Bs7tVeAqKgdao3d8Le2OTFO5xKVwvOnzj0HYxKvIwK2/DxW
4ZoSURpplKs7FfCtEUPHJzSz7P7GPo5sFSXVephMZ+fDulGKZt/oIScBDl0kLM60CPGK171AF9M/
u85cuiQIkvFY/WXz0z3fWzQNdoxtHfJkZygjRmAFvX/bKztGFNOa/uM7g+dw44z49wvFSmATIdNx
JsaeAm+OAx4N+SZ/eJC74z5xbgMIpD0dT/WMmJb0DIcEBjXnH13g0sUz3wYAg53AUcnaagXMKVxP
ofK38cmWqYbL/A3SY6u5pOH0x2TnOq/5oSyZZCu2f5V6+1lm0JF0LtG11neENY09/cbQJjFHjYVH
QfQsk5oEXAufGA5uL6WcYAhM4VOipmurmZEisJZXg968+PxeeFBeV+Qykw+a0cJxeC+rdCOYEFO3
RpUzQvQyL22pbLOg9m8jxPWpdH4XKal6gRp8jJ2ybRwmgr3WefMAsLOM8IRWbmu64ZcCh3UlB7KJ
tWF6dUsKFhQgNeWPTUQiXCMjOhgalTw3Vm8QF5y1MaaeH3aPo+ZsCcJFPhIixVKESreVGZKSfCal
1m6ncmi9MUyLreI8h0qer8w48zdVmlOf6fKtaSnyPIW8YN9QGYw07S4Y4gY05Xho1Q9m/uHaHe1u
01YPdUJUa0VeF/X8jeUWb1rTgWcBkOQYhB433TOKXAPYURyuSfHMVowGtfUEf3XlEpi6asYhW8V2
uDeFoq46kF1WLJ4BiZUCkSSYr5TxUal6eUz6igMxVNXavWYEJvvGl8DtPvygrIA6ya94ep30BPha
Gn4izs28Wn8iQvGpQy9J1wVaan9yQabOvY1maB2PWtswtjYlM0TAlq//pXwDwsR6i3vzKgea9ql7
FjqHZVp/MVRG/9zT401H6nBT1Gd/agmQzccd8bwW6bJ5uB9/k5xNvfoxydt3rSVQXm3GexEz8m+n
GdcrKQQSjU6jT3CHzoFMtmiGARsGfCfWlWwBgsUfHSdpVRWEAiuGcigGBlmh0Mp1s+Pcq15qU/An
UuBkFNsqM/0b2YbNhtZOvB5K+8kaMs/IW24EChjaNH0l4z71NJeGd1010aqusxf0opgcG+bQQxKR
l4R606oIEp5zYlFGD5taSZ+B+d9Apzmr+qWzINCVUYLvvj84kf4lleQri/TPujQIC6wg86vMoahw
7/K+HbdORrMg0tCyOyk6onAMXjWqoEMG7K8f5YMal9dyLlTl49yI/WPUNtELPR84RCpbd2IF967a
DIo1252Luy6MV5G0qJbMQt0yGA5S40chQyNkAe+D9cJd0wrWsXaosujORoixKlJ5zRL5NzPsQ1la
H3XExGsQ96GTZp5Q0z1CFepBfkNeS+/jq3f6Y0OaWQCq2itRoG9aI4bI03eJZymk0etKM64UMx88
31A+HchGod8hRI+MjSBUSm9sazcO1SMxb7ShM7GjCrAzJyqZYf6UD+pWkOq9dUIL/TCalcjka6bI
V1eV8bFbB6EzM8R+dUYIbTx9Hqcm9eDPPIbV9CkH60WX462z1npmlVsrGC4TaM7EgjxXkz+pWdZF
grF2ZA1nUOp01ER9SHwfmba16yPFcyKy7t/GqHh3g/TRKtrzYKFpVPvnsEn3NRqcZOA7ETf1FiQb
aJruHAIORNAGGK1KTS8pmIErlWdUXJ9Q5c10X9ayp4g7woyDDw00gOyKwHwfm+GdbOpsZafKU+0A
smki/a3Oks8enJ5RDm/4y/4g20UXa+ymLjq0InscsZGvU1X+Klrg5REcpi5BUc35eBCEiO0kbQA0
fwa1o3ra0YAEplYfgra9kWlEhqBDfbxv7D+1qEFT8AtLxjZR77kA+QtAeaWInshLNQfblJ71Jr8l
oHlW2tSbG+G6u8FyD29ZDaAP2tBBDmYDbz9BLD8ijwjJ0SSN/UQohrziG0bCZ4NN17kiC5/KDlXh
xvxUs+acqP1ry4di6vcSIcKA9Jk+u5Vy4s73gLisWLWtzakPrhrJ9NLUd03c7wfpb+t93efbmtPC
TYKZP73DYUVvL2L834MCtotrRJVq35CnptYEiw3uOZGwPlsjoZ+Sb/uIq7d3/D9pSoRygj4tH6oX
q23Outvct066Js/hVjTBu5kxb8RCRnRDn77ZeOrhk8puTWuGlAdB9OfEd4OOANj4nGFDpfWMaIaN
Y6gIjNudYJ5xcJkty+xK9GjFOCBSqVVxubQvVkNReUqdYQWH5y6Nh3pV2hABVYHgyMiCR2mlf4pm
qFZZk/Ze6bYkRmI6rEL10KnuL9tgEDmGkLPzoDsZNaPsovXf24brbmr1rQXM2667i0H1DnJK4oG4
s5SUbmjpgxJFOwVy9wUGIUKngBKaQe2w6gxOss1pJPJk4oauZV6r2y6Gf8dZdXGfedlDncGI6hJF
3eoGzIa6in4RAN/4sO35gWMkeXO/1KFtzxogMmZj5t7xm0dFjGA33fZdNJDGRyVC99K+V7W7DTqQ
onVERrGbuF5KiaCiwZEijPdyVeHiYRBWinhdBlQEWlXNqFgn+2zqnAMhky92BLyHX/C2K760hrHx
2HN5Svg6cXQWiiRhroehGPN1KaNfGrcfD3cSqibye6aoPAeR/EvIaLgSWktbyXjya4egkvy3BrnO
mSpcEhqJYH7kkM+ZX9qgPFkMFoMmv3YuTUPyRUBdXTAQPTPWfnZoWqzNYM6K0IfP0WQGkDjdcHVc
fmqs0Uucdk4Y5NfcIkAqruGoli+JXnJ19GurmtQ7s8sGBuNpshIOYzArRbcRRH876tnNyZQzIcsc
4L0N/ZMp+42mmwMDK0IzIhu2g9XeK/1QHCIluTcCBuRk0ua6me8MKlNlOfUMaMNuh0nbqK3MoyD0
ZIXBb/hWsFMTNHuhVnIF8KVR/lL0+4hkcvAtYyAZuKFbec0KMGYg7sUqRW27n8yg8mqImG4fr+PJ
vFStiza1/WMqR6KWzxHBrDlFaICPaO+SYoOV8T7uhNiqefkGZOHY5hPEZzkjmt9LQXD14GqY9WX4
VAibkRAaKIciwapUA8adMgIziQQ9d3aIlkyiIe1+HVuYe6wRV4j5EbcgILt+JLPd0rfCGB911TqX
MVdgyBlOBKESdCX/mLbfeWkDcTjbhJq1i6zhfRqOKGeeUhSpK3JByk2mcZ6IEr/ixEA2MjFft/Aq
NeNcgjdfFMh8s7ZtDT3kVa9Pira1CDxauabyIKTYdgBu55uUXMFBxQo1IqDezXQ50j8SbmyKcQId
+NaFxm/dUsatr3fAkrGQQjRkepqm4O0YEZou336p4B1gYEJsYoh/hTF+E4UwkhLjr2E1+coaKPeb
UJO4b1JCNMEL6uotclQdqpztJaScrhSXb4lt6h8UXP6QoVycuoSutU7jfiSqKNG1XwD7Mg+pDAZK
Q/PURJrzEzYRNWJP12nsO8lOmHBptWHY21rnMA6IizWouRp6SvMaayU46uakRHzbZCVWdVo8xWmO
Hck6Asb0Jsn4uW9cUn0pUqysNNz1JI5D7ZyuFhL2QnyNmvtZZFPsIWQr+Jq2Nzvv3+y6/4Qkup/G
cW3p2rscIhNacg+iF/OFP1QmfJI+X9MHUQvx0CX2ra0dbBlxdumclgZKqdLIdt9isyHRPjMe/eZX
K1RQ3TBESRAjcUe1fW8I80tqirPQLC7doCHPiT5Gpdp3BbOOTua9F0bqPYEjT3pHKqbb5tsgHH+F
vtmhBbRvNFQIcIl9mM3Tq+P+ciwFkYg+s/iyZlg3TcwAmwEm+LrAi3XpjVBsiTlfdVVLvyHcKUV+
ydMnsHkuzU5/z3dyXRWhsRlijZlYp3GoHuUbRbeMtXOsA4CdFP3QLpAN7rZoTnJ705fqq5KmtFpa
fecPMPcGnzC8FAxaabfroGs+wxLpvWkcGF/UecoAo7dXJqNKZl/9nZocGEmbUIdTUqoid63JzuJt
yENIXWXto83NS0NbO078Ndrha0ifchzbbK10sAFjVx8P9vgiRZRufH2XChrSOT5UPKjBxiIHRor2
NcmDuULNzN+P+a+5VrXmB4FeSaVRaSWvTtnFmEhHK3kaBn69TVK9t0XPkKOzGtqENe3hkJBo13Zh
KH8VPhkZSVhcmyDcGgSJbN1xOBWJ/jtVMOyGMeT3mTdUNp8okp5oiMutgkZlVXLFb1zFZm7ocin1
fX3Nx60LBXgcKbej5yo9Pwmgs0lsgSVOhJSuVlzj/Ut9aiFR9CX99KzaClDzuCBZyDdpPUX1PgSw
sUK0ZK8qqX/1Btip9Emz7HwXSO3d1pS9PQ3UT1zUPEbxJSWoU3jdX/BmPhhR99tSD68TyGHIvkmy
Jg0WCsF0V4VEuN4P/JpyKWI4zD+QxCD97v6Sb3n1XSKWI+5RGkHnWWc/u9pwGitgJHDmyJI3qruu
Eh85/yyQKLcocfWdMkcuh8V4Tk0V6nuUt9soYp6mMvYviv6ZaxQZCKL6+XZobapg3PE8uuBtAPg2
PBAr9JRouuKRgLV7xkjqr/rSRz305Q4vpWO8UNt+tLOW0SbCVHNCcUZ0NdaJU5q4TFO5RfkGA16u
TUS21HrLCnnNm2rp76WGlipDM0HB9pfk5K3y3rgpaULJUBivHX1LLeg7j/SfmafiBufQFI/BZO21
lAG6CAjl4+7ECADSHnNYR4fdWrYGQmNIwhSs7t0wuBV/uPH6dH56nJVD2N1SwUzNqvDTxD2xKEJ9
DSuCGkZdkgfVPwIgTbdouO5juzvTVsDop6RXkQaNxyTw3M/k1tF40D6C3Pmw2/q5VvliJuYz2RcP
upV7IiCnkAhgKOAEyY7HuuJqwdaFQnxfG+pr25i/FbujrozSrTbIrotVijExv//2FBk4JrpD2V6T
Eg44NwBkcDO8WXvz58mrowTnCVIhSO1zolsThbv6syiHbWkrzymRxCs7NPp1Lxl4qyZqBp9vC6OY
NpcuVnGhrkyRHqXf/M4FFoqwnYBSIn+q2gc7FScjs+q1rrSMqXLk9yqA6iFWFE/M+bytq22wghNF
H8vPMAv3gCuOVRRu1cT8Cp2KOlVFF5AkVaIUo50+FtfEIlC0KtND0RGZ2qrFBlX4R6LVyEV1ErrN
aBMnNJ7jBv2bnwMONjd8hFMb3tlRjki4P+eKBt/J0sIVpke/N375DRYK3/875cqjTpTQYMnwUUne
YSbm5qSvlUBFjdXr1xH2mGc02qfdNgfdjR5kT2cdB+BX488nO0zfR617SXJ81aQtQL+S/M1Rfx2T
/iJj5Hl+8MEQ4oNg1XBly25rFuN7W8y+PJUfciVzUQROEva4jtqOsflcqRx2dPFCzxgpzaqRTgC8
TjUhfHdNEimSOj9nKXFK0vyVOb2gg668TUF/VksQ0m5+0bmFC9vZNVI666wHcpc3m6iPXqO0Euu/
pVl8mkb62y8KtJa6vGXQGhs74+ZiVaQtmQ14vNOU9xuf/HhUTni1teKEz+hBVzrE6Th/cVnsxx4s
YUg2aByrFPXavOPbiOZ8Eoan0lOFwRXgBcn7tbpupiEmKTFKtlNgn3BQfliifE+n6a6D80Vbzbpw
hbxYCbQ2pfXcXKLBdIKdXsVru28RHCukRcXTFfPSEWrttCtNY2OCN+D3RyOPMl07OldXN6ndnkwH
KPrIwAenBbLOH1UY7q/BpnhjU09ZGYzo+BbnFyN9bkXiEaB6X4XNa9jRAp+/gtNIxBTCEnUbWHxR
8E9cp9TfURF/9e3mSuX2zgeUzywBH1paahtSiE6pyB6aUH/LBksw0QsZ1uKnclwoT6LhhzGPHhap
QKBSlKF4XOyZjT0Qqv1aNPEns99HXKDNAWw+mcqT7+F7eTWLc1X4bwwP0GOEDFF8CvVnhUZOpRG2
0o5msnEyfY/KiLJePBoMGcqAfEjlLO1CuTLXfBkyartTa2/Jy849aVo9c/rB3WYTKJpJpMk+ry65
VGgQ8AIbJ1E+mfeuRrwQIvKd/TAp+CYzkJWEZAWDExy7qGfSCDmB3r6yLmKT2OLR3I11ph2VlA5W
+T98nVl3o0qXpv/Kt77rZjXzUKurLjTLkix5VDpvWHbayRwQzPDr+wHnSZ+TVd03LEUQoAmCHXu/
A0wEKhEOCzU3VKFnaNth8OQeely0KAc8mHrNyO6VoUI03kmq7dz87EOGPua+rFJ/5UDhQIi/0HlW
1ZiNO1mOl8Hk/tR/c80IMW4MLGynH5bSG/a5AyUdktN3mzyyZoI/dYxG2fF9NqNGoNqYPpk+ROxZ
2jyPaVltWyL0suMZ1pYkIKP6AX/h16ZOJ2YXT59R6fam1npbx//p4Nm5HFLtFRwZz5oKuFusmgE+
x+mL0iComhuE9nanffjC5aYhws58/82IzWZJishdIRtgegYizqrgO9lMS668ibopZAuVQ+iA4fOd
H6Gn/2gr4NsDk7Df+HuUmBFIJ2NVe/rVSxD9tjbFoJzk9HbRVIExbOBTHcr3nvuMfh6yhwJniVEs
2yE+jqp9nxXnIjbbRZx2DyKg+py67r4sTFKazjnRYZM77nvZW4j4B/IyWOldPJUOPCUjbdiXB1MN
umVVGtwRHi7wsMpu8McQKxnInhp+vSK47ritjb1oTQx1LFZvOyMITcQmQHaoNooEmlOgiZoYDgqN
QbmOreJcxu23PpuMFvu43fpG9rOLxupUo7QRkN5WLVbKRuDxgB0M6gOGsfZC9Vs0OCcv+KlXBjXZ
Ej80lwVnEbmC6TF+yLpn34hQF3JZo4WBESygWC/6Gi2HPu+XrhezdnasbkFNdRtHqnZNPGZrtGNZ
3ZJi6TP8obToYDZkX+zWvGWN/Wir2bXK3HStlGYE0CL4hsYIFHZX38JmUpcAPZgGJ9Chg+0QmUOS
VM1ySnuuWx2yus5/rE/V1lHBGNJKki1GphylHwxqYRvVtV9HmPxZR6rSbymuIKECxZ2Ke1f3rOEU
fJdckbrLxLY1GE3to5YiCKgaSL60eQGsioSVVbwnsUT7RXS7dCDPrKWWt9fNfZ3VzWIIKExVI8kn
x0leG5J8PG1yZSEAPVRpHu6DuJ0CaP3FguKyIFsZIHfSlxc1yyis6NZbPpWe/O+SDMtSSxRi1/pY
kbMEJlveBFADG4KRO9/mqhQ5yc5GhXfS3rbw65ZgVIq1JyxU0gfKHvbkWNNIMn7R2HTUy7hgUEZI
tmWISgXh3aIvk+ZO4pm+qrA3mgT5D+TlT4Ell2lD3qZHUUPrSGsSSxX7uJUofvBECKXpL2UTqae6
UzcZMeVicGBORyOO5aZ69grT2JpqIzcoRO5HGTsLOxHrUMewZQx4OASBWR068u2JC8A9TvpnWwAy
Vesnqmb8/2IE+kNG1o+q+CbNSauzbkWnNraxXmk3aDGgIiFFdKwd6qeyJGlfGL0CKRY9yNTL1mNt
8DDuqm9I9KyFNcWfOdS4sd1bCTNpGuXPwh6NnaPnoJnNfLgxq6kmVAKnwX4DDJ+TlMS1KX7icDfW
ZshloXQmBOyKRCA3Gsss23rO0jJbOprwl0iuCLCcsF6LeIllm0AAarolz2nPWyQDt7CRltbSNM3J
T0EeLTO+1ja/ra/V9i6OEgBM3PbQfJ5Lm28sLd4SPhGZmMBmWqMkY7vt1fIsgMVJdkTqsz8E+Z1K
CoUrSix8/pV1mFTIfVclyz3eWyuGDUYjLVVnoiyHWs/adot8GQftzmThjr1whsVqY4otxWIDjZiN
157yEPMWuLKvqm3W95nur9t4uBodrMvWaZ8qH64nMKByKzCiYYquz300Mkj5aeISRFoneCsMu1k5
bnMTUEMlcejpCKMEA2lzu3hHv5mfaIgvrdoomE+7MGBaF9sNATFBFuBpdTJ0OmYjDQ6bgivZ8pFb
40aC9V+czKFmuumFvkeoJB8JKyyuObPQ3vvAelX1n20/viM9g7kFQuGWvIyVraKM45OH9l8R3+Jo
U7c3agqDgpIh6jUVJBPyHkrX3nbUmG1cfOKwXVeh8uKVprtutBLDtSjJT1T+nHU6urjjmdR0KHst
VY1Ih3UO5F4iVta1W4R9zCWaGMmKx/Y+NvzhxvZVahssfUwBJMcJ8n6joAUPDvmhVlJ1U7oXNC4I
DNXhue213VipZIX78qluqYjYXb3UA1Et+87TCBTTkU8fnMKqfkltSmTGT72NLi6rfRbBPBXbtgdq
xHKg6SlAh55CzL4r4Y2fA/xIlBwza8ydVl2lvJd5+2IE+Hql/ilpwFaazXvnktAvYlLwoCsfa5IC
+L156P4Km+SH8dT6LA9j1BvWEHRelYm9FjrDoXewLsji+E4xC9TzrYFLbizyRQ4UZaW1rPmcSRO/
KsSHanRvdasSsdjdTmPu2U6i212evoHdwL0S9VPqvayMdae85xvFXFVhTPrFSrchEriADVeJEu8y
FUPn0jcusvLim7zi2jbkKuBHXgyFBzyQIrgmPWsd1l13W7hrA/Tsyu1N3Daa12HIzzxhY6JgY2EW
0OfKXIADKTZDPBF2a9YdmLYBkB+L9xiSFUuF+EFXPX8ZSlKvYW5FvCJxkgZ5cxY2zFzlB7n27rsS
7Ki+qkg7mbdtRZlt7MUPx5m0WUyWRmUFsK7lX9HUcRt4Y3WOpo1F9i0DSXszd9mpxMqIzEOR2Hzb
arKg8ftdBvwRTK7OXIqxuqt4qPiX7bAqJPOwX2iPcRPFXAfqtUJeYqXpurMMjJ1r29bKHL1rEIUm
LDdy2nmVdevSZyGTdfAg4kXZ53Iv++qxdYpxq8dGtG7L9LYHMkbtmOqcUaZyy82DsbHbJOgI99Rq
qcQRwjHHwtJHpoLs8Nooq+a2Ldz7VPCDijFdZIVW3tZeXeDhvXF56LsFmiw15Q1Ux86lP5DkJ81Y
h/1b12ioiDuU5eNGezZskIVF9b2QKLnA6CIUytZe6ZwzKmKrYjSrJUHr2oc62FJiRTNnMtroPuJy
WPl2W2NfeJOUTb9B+Bvkon/rjcEpsFmrsCzbJHoRLjslIR+jdTca/gMEOf0HUy7iUY570YzyTjYJ
aRg7eE4H6p8mz6UABelSGX72+AfHvqHdRpbRrmqRBRslxRlBau5PxwKjmdXPfd36CxMZ5KUzqEun
GpifjfHd7N1daWCTHf90bC7QMUt/yB5urerUxH4KJkZiCA6dUTyVCWCKmotLrx7hcRy8EoRP4Idr
PypR8Wj0heOZPybGCYE46iSVpxtLX3eOOsjrlPrLug3svQfk5wai4pM22YwHhUK1PecHcMz3KoVs
CY8oJ/m66X0XUZs4ffRs6tS6g0cRWiA3dj6cW4PqgWX6L+EFBAqzytLvxnWjA91vy9PQJOkWWMZ+
aP0zdiFQX8hFJFoPVMfhnMEwXDNhfZRjfzLN5kyUimxxeEh8RnB1KgCCqk1iNlzdU3RGHeVsx6FJ
OFtlZE6MnbTqvdbjg571D8owaqcGLJAODniTR7usJMStPeNDT4xmIezqquT1SJ4r4WHA76bDzJSA
nko3PNTU0si5vepmXR81zGLj0B02Sl17q2rMl54ZcrVEdynKDMuAuT4vt8gq7cFM8ihPVB1+f/E9
tbET83sDx2nlI7Ca18RM3uoyHLn69W0n+V/MCPNC/NY39lh9DwySkHE80eljKmgGHk967gZLE4ky
MgxUbC1+5rZsNwCfmGFv4jp+4v+/d97KovRWAfkC0rQk/StPXSgdyyor+Oir/r7SnY8ira/uUD1Q
hfCXeqygk+9gnOWhKCV9lgOmNqF3qKMquAbbJpBsLA/cRZONkiW/StXZ8Y0DQmlvmt+5SynAiU3V
LFFDz2ellq6w3dm3vY34w81gDFuHO0gE+TZj4vZt5ZvRRD8RNxNknmW/zVVgbdDfw/JDONUVnymy
0SI/S3Oj+Tw5mdNRV/Z2mdmifize9MQFm96vGzcCUqeaBb4M8E6LyX5GGQDY+dq7o39Q0HTX4eid
eiBpK6EhjQD0OpIqmF4vvOmtUVvEUXgqcgXXSiM72rDVEiGzbT1Y6hrYnEV00S0bYW+1rg9QGysk
FizyXufEKKxx+yfmTcmiNIDRibtjCPHakzUz/HYo4o8wl5PoVL03hML3xpXTtMniEN6yCJs80Ibu
WRtD70BmY9lXeI+7VqSte0c8hkV5MRqMIJCp5mNEqy4D6+qSLYfvbZ3shKWQpFy+jAYV4yojOaKp
dwf8G9G/vqBi1VPE6DF3Ajm1lbVSrLviXI+qdhBZu+mEEqxkQlBWVLtcaMSt5IQjEfHv9WLthuMp
ypiA/FCKtVrUN4GLcXugYrsA4kjzlGrtpQp05fZb2pfrsq0IAergomgE/Z3I3wMKejLGjNILlGil
DPqrXcuzqda7zEuHda0R76Z1YpMPMiALpSiy+N2lDoy3wjwEBrMmPoEO5bCfHhiH3LSgubfeBx4p
ryS/TOk+U0HZ9tjAwWk5GCxKw4Awog/0M4SVc9ip56hrQHto+yJIs41GesDO7EuvexOUh3C0kBgp
DmBdi1K/Vn30CMKScBQdKqtuIWoI+1aMxoNvxPcmc8rGdZptUo5br9BufJ7kkEWXTU6BDGvKdRyT
jcSxM47KhS57YwWMkpYbEOwU4GKqjKw5XO4oD7dDq22cuiYqIdno4VmwKJT0aPblux+370lFrSIe
F5q8T2XTcNNA+fPzb3pov0e99dG0OXr9+spQ02KL+D31sgFhBcmq3Q7fSMlSsC9ESfJMORv5+Bha
znPs9DtVN/YyJFRVav2I/A50DxOMTsMD0arcZnH8qZnKWqoFDwykIVrP3FiSJ6zavZUC2cDkzTRM
fNiSPUndO9shE5fW+XX0vVU5jOY2rLUnDx9WKb2XsJkQ8VF4VDqAFADtcIHI+qOV4Xua6yS4M/dJ
RcWt8fMzgkctyKv2QbbkYuoAMmzu2CeIYxja+cV9BpFh4Y3DUTTeKhotXJQYQsXkaKCTQpnV3Vhu
eW9Y2WtZ4VWmqA5a+wDS1PbRM0kvGx60Ast96GqNgM1aMeVSgUYjARiu+ZRg0AndBHkxyyhfhdqs
FFCqEtfQPtLPtubgGYpuYEzOvSn83fTIoy5wHUViLcxQwE2H6uNL604a1a1V9u6SWiPLbkzrFoo0
LmljV2sBpqdzQT729UFvqAYHlFNK5QdKDlg9kltddCUKkuBSdYe/tqNenqYa61JnTwqeuTHSCp5r
47bRmudMJQWGKtLESN8qELsrzyYoIVDsYKtMZUD0pCJkJ9RgIDlA9OtX36WrbZrSPDaOgx5KgTNk
wpyNoIWTk9Bs6lNXmPVJy6PmRAJipKzXKTvgI92iUop+n1VmcR+bSnLPsnp6PXfkFfxHdIp4bNo+
WpB+GGjL0lKr7a/dDFT6do2toTzPXcABqENY5svXSeIuiJnH3X5tjVVxTx5G3gMXeyhUxDvmLgN7
11vpqbvPAdOoFAPTDZ82XH2diEQ6LP1OV/bzOMDW/V0vsa+fzjpv4JbsQgiVlK35ZHNfZVf1EoSd
hYzLX31p5C41RH3O8wi0uwbQLjEJbSvpzmbf/tqwtrtzTdHd/NFvEhsgpdNR0PprvCZtVCzMI3VS
/farO8Va7TYAYTSfdO5P8wHrqdC6sBbZFLr0LzGeno/SBziVF119MzdtL08mD7hxHfVx8+iVQXrQ
JblEEXQNT47avcMDYZlCv6mXwulPncrkOx86lF61DADr7edmnHrxFmKDufo8ceB3R7wKSZpNb1um
qM4l2ufQ+a1cr7hSdTFP8zt1EZaNo+8GJCQY3jUy27GcVpZzM4J5euo8/SmTCp9DVc+G1KqH+Twa
R5LKKOVxPpElAPVJ4fmbeW8dW8sBTC+smjS/mzdWKstNUnJrIZUVhsvGztG66LJqOe8G0Zzf8YbR
rsSDmVl8GpNFYwjqiqLW13mSauhZD4gtSQp9U9dGdCbFHm7yrk8vlOAn5EBR3CFR56zyIGrvEyQ1
VxWqCg9DKe2lD/vmkdirXAadnT7XZN+476zuGo7o2Tmp5XwTvSUWqdLk382y+MBUFrpkKa5uG2c/
+kJAG4yNdzECZE/d/GfdE1Fk1FSocOTLVi2YOEb14vdENIvySLYKSG6GCo1px8APsCYm3GkZPebb
kFrIB4WIg1GP8j0tnTsHhP9b1MUvrgjLV5U1AdFb5b3o1G4XSZwOm6gIsEbxNHmHmTy6mqnDFDQZ
Ls99QVJAqRwVgp9Wyrt5hxZoDpOEX6zn5ryjjEgOxUGqEO5wqs9xRdCvbSBmq7lZTyfIHd1dt72L
ot7v98DrOQc+TR3N6mQeLsfSUTeKoaFCPI2Zz+9RE9z20mo/P+q8Q1R+sxUVNa15yHz+XlHB+bch
9f5cgmeDkb4b2wS7SEqgZ9yCsl0jrRhL0CI8cZsp61rp4wdEDKJlqVn19yxVbnWr6AJqxHej64c/
ZWa9AvD2rp2tu1gg19BmOyclq+LJgyJy4+Donbth8dpy/2c6dXGj/db57TcrR8oltNawB/iDxmS8
E05hv/S2ni+DoBvvPS3KN56dIbeTVe0N6H53i2uzf8bWtFoZMlGfQRTGCCaFF6km92LU9VujyBBa
MOyO0gS1wCYJ5S0XDoWiIE9uE5ZOWwOthVOSmOm2kaikpIICV5Z0wymxjHprCFAFwqT435hadtKa
Qd+ibBOcNE+3t9wozjFJIALkTLjcZTcC0Mm2gNq/M6w4vCMaIaTTHPtHkN6gK2G/16zDF1UdDPfz
0MgaFbIyfw3t2+qPoQY053sVj+9tW1vMvk3yAHoqPuJ9tu18tE1RWyadMfeR8Ny2sujCdYdd6Koo
Vap+fneX6RXOyrE/rvVo7O7mDfayztJATmIzN7VpnNbCxA2MwtoWTG0Yd8fkslH1CfZ6JPvP48KY
pLKr++UNRfD3ETc/hKrI9IP1v9SFh+wNPCVWg+4ux0UFjGUHGRhewp2BqvAK0E6/nvu63PXviO7B
6KO4SU2IcXOf0xmrbkCeaW51oZ/dIlG2m1vzieCnebsY9zzgzJxj3lim5WPczD301Qees6SUa+v7
5vc46h8rHWm789xVeK5A0q3c5SUW6n2a1itV70BXkECpN0ps8t9hBxmuYSPCx1TGhFyWXp0dHgsA
AaZOcpPJ8rNdyRIBPvK4nyPnJsL5pJqmzdcp5h25FdRnm5I6mtMuMjBdddb8Qd3NiXuhpHwILsz/
R2dg2epO0UjxzwfOA+fNvAMeKuXg6eBxLICPJ569D6YFqAxL47Yl/3MOMgmsBdXA72QNK4o8Vn7R
C4QqrBE+Tt5QcDQc8SH03LuLAog3niSfPvdnjveA3If64E3hrpTQYpSwYbzID3mBKpQ14DbtD0Ku
5/4mZEXUNcWVKo6DOFGPvWpM6TKzsJzVwk45VA5X02J+WQ84l4q+RcrcUg5zVxkn7J3bny/n3q/9
rQdxLc2Un3/0z80/+izd1faZTNadSw4V36vhEOrDr42qVndRw3cdTfDiWehY37QY8oFaJMV3inbv
llnYr4ojnmtNq/embZhbV4vDtZcZqH6gAf9s5hrlMxgeQneZTwMNXaYyja44XmJqzIQJKkNZV8Zw
cFHZ8ofYWIEKZ/4T/e0gZfYxFIh6NpX+LbAqFQRp7rJi75Sb7rrTtRZZUZXS/ULtjGDnZ4KldQ21
y9Wz18LTXvAnV+4RzM4PQkdmMHJGAAl9s5FZkV5blSLaoKTaRoHC9d32l5wgWzfXtgyKG02W6UaF
ILbPmyB7dodhTzJSvGqdkcN68v1DFrbxvW8GP+e3G3WXf1D2+dnJs/bWD6gy9NMB0+cAQUlNKwYb
KOzA3CIn+RYjSXqaN4bom5M0G+C1lovEgcIqXQKQPBl6ZPaLeQxczuklMG04cObhV/P3KebhWVFc
syzNd1+nTg1gwabS1utGQg3o+3GPbot3O7dEAgHNaZG9n5txCYoFeOq+c6tbh4Jgva/IgIAOU6Nl
LpXyOrTUVWNhyhdnpG4d9Wn1mqfZFZhH9wOL5lNDPPpRtTaULBHgYJ+Pi9yFJrBQWMhP6WgvgN+S
9SBk3MCc6PYZPPEanvIkLpc7EoU5XSsWEdbS27n5tSNJlQwfZHCWLenuc/SstNiIGwhSH107lN6m
KoD4dr1d7UOjuZlb82YeYk3j5qac2EVmF5Avq527qFeVvXDhdWWw1Fmlt4go6JCvVtG0ex5TKr66
TFNyoqVlMYbH6g+W9MrN5yG6li5LPbDOn4P5n241nCWs0nLuIAxxkt/v8Xl852clVxbvUQEpOPRF
3W2WNTjs+yDJxL0/LTkitQSr87vPrZp6lZACA7qDJBzMFf1Sqq57lHpcHuGyXFkTW48qtCr0xuxL
UTlIysbgyR0uxOO800LVfgUOpNipBTjBujWKrXDAu6a1ETxFfu6sixZxBD3u4VFB78Q8p4Xq1mf2
45iCsvHyQPnYUF/zP0RLSGqUtfWYca41ANnk2FtGuCriFAIRSIEHspnrnnNdDMuwHsbSJ3Hq6Kww
IdmxNkfU3TDreDHvdQwqnUPt+EfK8wiMRlF6W1R2eeuAWKOEXkZv0sluShFbz6VROHAqAuRAxiy6
FgoJhGmA888jqaVWJNXd8A28yOeRNjPWshgq/UJtiYy7I9PHLoWhhIBndBf7PrpRWp1TIkmdbTfY
+iHmGQEcJmuoaMf5kfmt3g6Z6tya/D5rJ0mMuzzF/i5SFeexnySL0ONdSGm626rxx2GRTR4MjTNo
J0qdKYlLVLemLgGC/1RMm89xdWnmeFsov46Y99TDgENyZ/pYEEJup8a9BpHY3NtGEz4UNpoVEUJv
67k5bxhgOnZzT2Q/sYAQHvoaMPcxQDNJB5IB6fa+15g407bBwRZpeerCLlsnWVo/61H8Y/6rNeNn
ZHXhe8y1SjJ9wOhiOsZFquhgTsekDjmFMjar59GYyged/2GKz2OEl2oL3c1+HSNtcClJKg5QqryD
Vg/egZIn9a1OpyAhYxFsEp4NJW7Y7BLzrj9fEgQbK6WJNmkvswaTAhMeH666i4pvj8ozPupDgAjD
wlJdtmLq+NrUaYQBMKjXxxEi7brpcVyvot445kJP1pEVK1dI8ueOq/DditqLWXXGFd6CoCxe/beh
ftac59DVDPtL4UW/hv5xVnNU8VjPZUIa8VUvhfGk+mXxGLR/a0Ttq9ba+ucezfvbnj+PKbyi21al
DwhllC3O4pXa84yF8U9BVDXX88tEQxAgmjaFF6Mw6Z5VdLsOZTKt1+aXAg1aBU/Vf/bObZThy5vR
IGXtDcqNsIIDlBFzm1IqvqEqr9zM/RDfSZ7OnVrWu+giT6Mp+nliMY9qbK2xdvOAau6dX84b6VrU
ypwmXhQoZ/waP+8ZtOB745XhYWCevwTcGru0JzGnZVJcfKGJy/yKKPS5pph689Xf+4G2cw0K9/Oh
/xwL2vTX2Brt3gUaBw2yw25wmjcWQp9cR5m5dmSGdkndwP2eX36NqQbKHX+OmXfbqoVYS4uxTATM
MHhUEH8/CFGr5Kenl7oC4mt+NW+qgGcX8KRw8dXX6u4gT1/txB6TTZyhYzYfDMURpaY/zkO6kiJN
VdlMVy41sr+dg8DJWYqhV8HXFHC1kOtrveiCkIG4BGooLjIdHDjivrHyBj37+45d3SLg99VbGIaz
otJqrOYD5w3SyuJS7cpp5NxRdeDDbEKOLTyNDKeZ60i58YQZglzMTahM+bYyUFqam7oJZVSBq3mc
m5EdrXhA6o+Fp+uXJDMf5+4uQru1NvGQiwcxXCuNUi9LCGc/71Us9YyT5niHUbb5UInx89ReajaH
Lm4K9JQ4iIrHsEZXiPXo9LG0FDXB3FKM2w5fpavu40zy3z+tOX1awrBwQyWpv3592vmUCZ82qxBo
lrD0t7MSesbjYlPnAbjoSSz9Ux190lP/asoqhInmAaGZ9847xj5lZp/bqSpeUi0Vu7k1ZPLAVAnF
J9XWXkysCy0wii5ou/Wrinz2uq+cAShTmC19hApuc0IhrJN8i/JDiXzWPPrzQMcIwU5Ld/L1iC6W
UkUX8GYBS4vuLsH/4oiA/KFReveq6rz94PWwjjzvItvkqZq6hQfPpkwop9dN4l772oiXJOKj47y3
tmM8MYbkOdBAT9cmFjt9p7jXEtLYRpRxv5mP0vWOdGQTx7eeknrPY3yc39JVWvWI0isVwOmt/Dim
kFsKZTs3h2R4GfGdRcOqKh6rwF/Pb+nV1Ma0Eefrpk31ZxPWWBK5pzo1qHioKuRijKxOOGU7p05a
1F5izfbBhZoPw5CayA393t0rYBi+DhnHcWASRWLf4tFqWLBOwvYhCJv2AaMlUocp4FA/oInkDQYy
3fD6NUJr/KcuNtLTPB7Xk2prtBAt52Y5nXCq4k7nmo/pysxaoinibT3D2tbNUJ57Ad+eAACofalw
t6qIZDaGHbyHd03Y5u94OGXgBIPJa8CEbTvWLkT/Ln6y7OrNMxTxnvg68BdbfjN0S65rlAmPZCPt
UzFqEg8kz/keK3I1D5UudT69U937McUbblAjniRW2d2Phdcu5vezISmmrS1f/QKooiJ7gjElsQ4V
pMp1HtnuFeDAaR5ax/pL66pwEHVb40OR0Zm/Q+53cumwjvrrOySsoT6/Q54RU83foYQ19BQJ+QZ8
t934MjE3qZqMO8AB2UpH2ONpbrZlIlZ6qOpPZl392jt6gfG3pprockfRKNvAdqZOYijxs4pP+kod
1PIWMHy3l1pS7ZBNRkdUidKVg27et2For0CgzZ9udahSZfyoJdMEIuQxhHKOHj2/vK3IZ+YNggud
IV67TIZb9LIy5O/SrjiSmcMyanr1R7NB5BmbYbNesg5gtJTdADsCG2i/zuzbVDPWfq9ER8pG7jIl
77qe+6WrgwWC6CyOhpWv87rDMiJoOMLwIoxfvN79PEG3NxwTVy1tstdzHPVommBBp5aMA1A8eTl8
7mzLUFuXZYsiwbRjHjLv9Vo9P1BAQEU/pkCFEtgmLQPrZJLfPNnTZm6GaWcfRswl59bcP4/QMupH
FH0clKlFDPV9OrbL8TgKrWwT4nqznAXYYbo+FQj9P0QBgMlKA2cxC6E7Y/Vke27yQDk9/OwvUmfZ
aHr1HbUN2ObtO2rjPMOAv9wFhenvAqSDtm6Yioeko8hRK2r7bnTqEgHo5lVFtWmFjKN2i3QqDmhN
Gm16qVTPpao9BWXSIamDUdYgvKsV46ESa05ybArZ4QFiDKj2D8GFNQZkbBHcQSvvjoZe23fWtDF1
cItWfjfEkT0pijUnIJgH+H9gLUszKff6SFjxNb6pqmij1izZ5r75sDYEhT9ETbadm/MONSo/kK23
br6GOSCpnCrPzpA37btU+tXZbZXl1wCUZQjN4uHH12kqw5HbeoTUNx8072iaqF8laehDueBEc59W
ix6z6yjbz8029+2NiArQECreOF5gXV2WdIfOAwQwN6thCNco1ai7uekk+VNNuesCmcp/gKG+qerG
uhZDAIHNu9f62DxRukCCP1B/AsNSt3FZsKSZ++ZNFInqCOcK2jJj1TE3Nv5YFvu6FS9ggaGee76+
0lQ3vu8GYV1M/a0htwBxBruKPTJmUF6nnXmZJ/eqGakrlerQeu773OEXL8aga4e5hZSidfHE2zx8
7oksTd0TtP79PHGaq6AiamVdOm0LkbSuXgI4VJ/nYHEBXFuOL5Bf3GXpUZmOKf1r0wQUoff68NXy
/c/WPFf1qFx87Wv/0fp93DzJ/R45H0fNqXvQO2rV0wT4e+Tn+037JsGd/+E4rw9APwbdPuiG5ASz
MTlZiX/fZEO7Q44lOX31z68++2RPwawD2cDwr25RMtMv5nY1tj/SAGA+/gwnP7Py0/xq3lRyQFNF
TxsMxP7a4Wtq1P+tbTrRLleD7Cbu8KH8PM3XGdpKGdZaPGn3TeefN/O5CAraxb//9b//6//86P8j
+MgveToEufgXbMVLjp5W9Z//trV//6v47N6//+e/HdCNnu2Zrm6oKiRSS7PZ/+P1PhIBo7X/JdQ6
9OO+8H6osW7Z33u/h68wLb3aVSlr9ckC1/00QEDj9bxYIy/m9WfdTmCKA7148aeQOZzC6GwKqKGZ
PXqk/m6SOdYWetvygAFeOw+ZN24m3aUowfvKhRJ1HoEKJgHpJogT87YcLeNzk43arcnUekNtmN8a
tSTzFlR+sVW0oFl8jZt3UHPDQDOPkEwuIpKilthJ4XYnS2T9aX5l/H41jUA5RRDGgTsNWZqcfF3b
11GT3xURUFrfHP7W8oS6t0Jv2Pz/f3nP+POXd2xN5ed3TFeDiWSa//zlG1e4xFGB+GCh3iFj0mPX
oWf5bZB5rL8sFBbgmyHiNmBKtvja3eWodVZC3HyOC6sGAivyljehOZZHsg3QNJP/y9yZ9TaOpOn6
rzTqnnXIIIMLMN3AaJcsWbbTW/qGsF1O7jsZXH79PFRmVy5T3XMG5+YABZUkUjJTohgR3/e+z8vn
kNljR5bj/KRyZ1nr5a7vW/NdR3zbq5T2h6qYDlRB6e1BKZlr5bbTa9suxoYy7URuyUbPRLfvMsu9
l75xc9meMfmmkCtKDIa+fV1D3V02yp1e/Sa5Hyh93nNq/vKGKV3xO90z0b8thxSc5iSHG+U44bHr
y9PlEey68ebb8+qG+GHAcKrM/YUyARKivjBXvvV9F17aWvnXlwrNqlcTw+auiBEfhBAtIKtHw53u
V/fjYBjkjilKHG47/1sC7dlx1mMn9c86UPodGhb760N7hMKNtfKT6ZJdExUyI8eTV//Vu84vr00s
+v/+1JDefzs1LNO2LdeTpusI03V/PjUiOSLxDCLnj5qE39PlrOg7Pb0m+GQ+QzD2N7S+5meqtbyc
H+18+lxOkm9Px7UHUbJq/JNG33uVWbqEhTQ0t17k1NA1eG7wbYnSWFchhs9/Pi67+r1K645govCx
wslxjhBKPOriMU3a7sHET3eXIPO/POt2bXwyfNynl4epQb9tMDVyFebXSGwp6yBtargOnXxEhpMu
JydPry5b8yL54f2H8of310x933c1HlzfIBDX91s4Lo060Zj49x+0KX76oCWfsG6Q8OSYJhdBvFm/
fNDgRQdChGRCYF6tI4fAtD+oKdyWCKb3mFqdu37q4RmOdfbed8mNSq368fsevmZN66ETQHYCvzyM
AhFENHD6L4nyfAP0ExxHswg/ST0j8Xveenl4uUGl/zYSDngMLT389P31eQ+/cZkYxpveX/37f66Y
LynfL/bzP9fS5zPKdmGfOY79yyUn80U2doEd7NqOWQOZDMt+VCpcd6nhnfAywImnM1nPN8kUNOfL
8wrhWy5T+pjUYcYDC77xUCCIXpiBMJHZoeug4cAk5IfH37df2ouEeFz+Jf/np3GruYxj70U51lEQ
tr88/Mf2o7h+zT6a/5hf9edeP7/mH/dFxn//dpdT9F4XDRKQX/f66X3569+ObvXavv70YJ23UTve
dh/1ePfRdGn7z/F33vP/duPfPi7vcj+WH3//7RXwGfVxUnWj9/a3b5vm8drQdYaRPwf4+Q982zp/
FH//7T/T17fX7PW/v+TjtWn//hvW2N9dz7UMyzYM17ChL/32t/7j6yb3dwvZm+kYLqtSbvkt5HDr
wr//ZsrfdXIaHc/VTcsmDtj57W8NFqt5k/67EICLPWljVdBNz/jtn//6b7OPr1/bX89GjJ9nI9Li
bVx+j4ZAJyk4VX/5PcZGKazGtLQdxj1vI4isW5JICTGlL3ZlsDGyMt/BbtNJnZ61q7AplpPyk//h
+vuXh+F4pkMBytRdIX45jAnE6agmBWCpJElgTIV7xdrmzWlAkAKJDqpYYD8ttTUlIGfZgtFehWIw
dz98dX8xNzPkLz9XPg3PMEzTEqbHj1XOM4gf5mZ8j3HjKdPf6bVVrnxQhjMxVuw1f2mSh0TA+HNi
+zd25D0ztkLfLtplaWT46HOKRo2pcE5RSVj/D4dlWb9eNj3pmGiDpG4wdzEdff4afzgw/A6yAqDh
71iY0SPUu2JrxdXZKEL3mDnSWwyDNawuZe96ErRJGEFXQyzA2VZNR3FW2cVa2pa99UkhVGXhHY0h
rY+Os02wOhxBkU076ZFnWQjrOP55k5YOklvZE0o8uiPhLy3ugsTszzRex0OkjU8+PeyrwUdgb0Za
cQpG5G12oX9olWsfrFsZ3FWEJy29od+OMxpIm3ptT6zKF893ByyCWLJR4qybttnRCDv5Rtqsbd0M
l9Rb2pOeNX+ogRTNqS+X/LPzkx5Pn1xEIRttfPeDFnd1XGyGdu2gbFB9u3WdtFglI/mdyd5wqRMp
tWztzNxUWnXtxH+QMgrcsQ9BfaQUv+BrL0zK0TTm+3v8dUC7u85eN94VnbJlLKiApLplbwwv7hbS
wT/k9sciSuJ9HVJzVvCMk9G1Nuj8oK7s3ZB+QcxhJdmXsdKJhiiJKjVD76Odv5A8RLMYPWXSHrdD
22WrKVCYgKCEJyQILPvGOnhotFZR625BM/vbaow+aB4FC8pqaxT4X5x8uiFo6qYCQB5bvlgMqrqN
P+Vp9YZfvWZKSJpGXCBe5nJyRhW4ANLesxeejkCOS2ni1XPQKEP83YJ4QD3e0SDUYGCZNch+v945
eYLPyZOfDKZMW2HEewKl4jlUtF+UYAZk1j+4AqYYsRvdWhsotpVD9cbcmxCLG2NyXgJn0jalxMKt
hf4TkuEUihPQcqYZt+3QXjtJ+mFYo7VoM7o8dTY5S4rzeLd7Fa5y57NRUqyEO4YRNDrH+lugSpOM
HayUKHjDLOEHMOgwxPqPAaOwpDyI+8+DPUdPehGXKVpmt8MQnw+nbjSQuAedeWNlOYScGjqMO6LB
q+HG0eF4HwODyioN12Ux9l9SWxDBjOJqkXYkUkNo9Fd4QMlIh6WyIb3XWcVWKU+5X9Mj7v1VVOG3
KQ2ESl5qggE35Sq0LcLLJDe4JGeU/HyXnJgfb7I2lKsqJnDxskGT1dsYpdMa2G3Lpxme7aCRG/Qf
xPvOT6mABe7i8vhy03b5AzI3fDx/7nK5l8w7X17xfcPlue8PL/dqOUzbWJO7C92aNWM0kb1rPeGn
sr+S2S9U8svWC63dGtMncMPGhNAQZHsfWQXEkxnhftnRwCq1KGrH/grOvuyD4TGckLGyO6cMynk+
0noJGgV1zPzCr09+vb3sFXkJTYQeOf7lYT2/8nLvcjPZnWvCkphf+sORjLoe7vzRWLeNDvOgMsi1
mV/4/dhcpK24zS+HcHl2vBz85e0xbXNgl7vV5XC5hABYxPhi2Sncmdj76LA8oBbn9NQC461PMPcJ
WnXbQLas0gHwtWHgbkBs3YDo2Pa9DjINDF091EioB3UfWc0ftGkVmqJH2xbHPLPhjufqlgDHR8vs
UMr2B7inQIElwDm/JI+ZtXW2Myeypvld6HuNCztYocClhlzvfD24szRbrGUEYVU58R3e2kVsm2c/
0b3dWLW3InCxw6N2wga+drrQXNhNba3CmSIlgxLXj0v0Xj76xzx/oSJ1GkoXH2OMxYjrN/5Jr/xo
lUPKml3vchP/li9qvGgyhr+lk/iW69G2UOW1NvjhYQrTvaXG6V6YxdbXmneaQ+TsUa6s835YUpRJ
uDxXtzkdA/LdgDSXodUhLgQmgLFUrnRn1BbRWAarcaImTmnAb6OYy4He4D4mxw91DySxAfJYNLpr
J8oEl9/pjFXso+L3+7nqznbYFatIM6dN+0fiBPYRZUKJQCrHKRTQmB96xaAFfqGzWULULpbspkOB
hYdabzcZcGSKPxFIxGJ4GG2D4SwX9UYxwcO0edUMaNedKdghFPBXAtvOJur+qPvsw5qmN6XXD1Kr
8ztNOdVOaN7OSxjqAjqIZwDFAFaCZk74iosr6wvzPW/hQ6UtYHssiPpNUfKo12agk+XUnbE0nahY
YwSEuVCLqzChPOTpB/SzXAAgOag2KBYKh5c2AR7JcGkvSEFW4DtWhBe6Oh54YeCGKMvwS1SoQ1YZ
V7Ku/jDcst+AmV+X1RmL5XOEP3IlHHBZTtUdIL6sQW2aoEdfcxWJK8OVWGnSatihlPlkdDiLlIU0
3Yhwwxn2m8iqD5sUUIyiVbWm6YHljTieVVFeGfZwSl1rWsIFuZ40qk2TxC4mNGhmlJOWYOQWns4Z
ICpzkzYC2pi5G6U4JukIirjY6UCfVpzYZ1uE40YPmG9adlDuRLExBEDXTg3rYAxhZ7bk5hTMZvZq
+JgcTq/ED6YNctoNq72XqNAn0FbpuAjC2zTK3vmJ7xV16ChxsrVTSrBU2QpuzIPf5jGzufrexjuk
7lwS2t0B17+PRECrxWutyp0ZosrTSlp2kRs+m1G5tHUXBEw+obwvz/EEJqJSEJ4FA9TgLxOPqpsi
G+oY1cGNHiJYlNOdss27MUNY6Jvu0nHJOqIcuNFU4CyFfcPMb5+QaEmGRbHTopCU+GC4qw1aSvZs
49ImxDAhX7HTwGPCbZs7mbdWJeCfTH8ZKiyioVe+WzlURkgz7eKiwK8iRrEk+oRpgcwHhX4Fwblz
ss3yPMTgXxh+Qkzy3po6n7YY9tB3DiJzb1ynumlsCH+DRkbTmHwe/P6kW85jnXBp8jLOQ+1AbCF4
uX68GaKAD3p0b/26WUtD3SO8Djg98Flj5ACHosGJ9bHe+GGI6yTgN+lApovJcaMpLXalo56gisml
C04pNiGpqDDFBVtt2hycL9Dqow3+wsFmZKsImt14tNsBgKamH/MUR+Gkuqt6uhNTKNauQPpOieCl
NOH5IhB/tFScYdCW98505UYzmssPTzr4gzG2P9xBfx2HZaL5D1poHxKLyE+mtCFBNoSP1rD/x6Pl
uX/kffZUlCZwxmjnXY3Ez6I7cELQQSmYMoRdKbC+geD2yjbXUT6ymvrzua/7GKnNXMpGFVCU9xWD
DNIN8XzZyy+zel12ZHSPDP/X2IW7rdA5bVpBpyDw8a4SKJhfT8D3j2IgOi3Mxmucv+tWaNk6JaRm
UUq8rAulS3maAN1HdclPUuDNdyoPTBuNHMCn9dJ39S/OThXVeDRBMK7DKEevBSUSxd7JbAWta4Pp
XgH1feNQS47KVCztiXHNx8lxMrT7yHH4Z86HY+nttCZfO+PS6vAZKj1ZewASiSqkn9NJ+BrRlzA0
PItVCkZUS6lXUqYVWA+PbM2C1LXEHfxZnwZNny984v8FKoJWkCLnleJDeD0VM2140UpzlYIQYo3k
H+N2cPcZ7fkmAg6R55h3JGBhMXXXbpZEa5BXXzTNPifAiQ9TG5x7YZqMeq15bQDScPw0Pb3pmE94
SbHXC3svCtUdelmfLEBJYFb1W5kKfU87LjuWY7YKXa3htQ4QpflbLLOMNByaW+DvoLCNjTGu3QoC
aynVfqydNZFJxULDLNxZlbdvqxJCHrzoa7Q3fe4n1xD2q50xVm9RERxMC1KpF/fJwRumO78jphZ3
PEoDp6LynHwJbY7RI7ihUfyZjFMrmWRxTfHqZJAbwqxRPlU5F34EWTtDVCtSJT+7km8E1HvJ4g+3
majBNSf6joFpPIQuAYGJ4aPqruslyYQ+1dxKMvjjlzSIAsmaorryxnCft25/nc43nug/0OVam0zX
mRyQ2uuN2ULucLuxGmqZulhOMi51KojAwKI3Lxj6HVSv5OjUxSpLdbTVYiKpZbiR3htKlsEs+sPl
Rs33tAKRIroE7jadMVEcnO+aQecySrGkC6tDCVbjcLkXh3aRLr4/vjxpXfJQLndB/LOdlfy3/f/y
ycbyVokJTDfvin7Zhnza9hymcrkXIWv91w8vu8D8+Lbz99deXvb94S9v5Vpw0wai5pmU8Ycub8AF
XJJYsvfnRCftEuZ0yXb68+ZfPufms+blr15X4b2K7CKhgD+VX/e47ObQaMcB/edbZ1XWHC4Pv77X
9z8VXbJ/Lpus8CrzlbWvQP3qDsaj+eU/bA+smbR4eTa5pCpd7l5uLu/XdfC13VEAY6xbeuXz30wq
7Bfry91UNfs0EA9kjjEt8OMzGRcpM08TRp/Etl4ExpmkAW/RJiOwR9Z4+zjA4pgnZIKgHvZXFWVC
BMB0xmKs8APw1XrirO5oCwLvRypvFVCTOwcZECalTYXz/oQmvN5oYYNWdn6oAiM9RRr4bi2UA9nd
vXU0GvMxpo69ncjUWaTSF1A9wV+tgBPtorw29q7rmkcHIcCk15+IGetDK951aPSPcRilxzKs5wRR
BjEjtJdT36i9W+vn2PHo+ExyrI8jh0e0iAg3IyDVdiqOBHU9sBKfjirXpuPlnlsLZgmFx1A7bzDm
m9yEt8vsAX189G23YDKmo2mPeAoNA46wCTyAI5nk5yiz81MMQHsxjSwKGjInF6Xpr+g9GWu9xX1v
2uKgUj84tvONQfGiiQO5j6vKWIRwVlcQRTXtJFiqHAJwu1cC+zSjHZ8Rb8h6nqFlKoYjV1M80UF2
XwnpcF1mjzrQ+mOi9RCyyENCVkbIlwZ5kHV6SolhiB4dUZekI2BDRgCNG9/K3xsjMNmhWDReU+3c
ELvBpMsrXAQ7v2KFN6Xwcwsvzrb2EL36WB42bRw9154dbQmi0Y9J51hkHPUjJhmpT0uR0teKIfFS
89HoMBzVlEA8vuxbjl6OVCwjXIAm0VWV5faVNA1Yha6zGg3n3WMZfwQDgo8MDLM2P+rmE6SjoAFq
x4buNNikyoQO5RTU143q70oUKYvYAnG+iKfMOrqqDzaxhOKKvmRkotjSiOvsncwm8+j1rblN4vhp
8oAWrQg6SaRxdOZNl+12X5pHFylcmDLJE/wTop7MPr2Y9vj8DuVYALrWIfQ7EjjTwG/iKPRMO17u
pQEyTNJnwBNnJQiEo9MCBI46iR7LlFq+TtPqCRjoobZhmYhZJSQTlRxtkSZH02lpum09azA2l2cR
iNcr28yo6BRufHT+3POy++Umy4761NxTf0423Zi0B1Nl3soaGXhxVejHcNYkufNn187n+OXG6KKC
nBmjZCgtWfjJ+GoK+283WhQoMFvz46934YeM8yodiK82PV42dPNLirjrftrxsunybpftl4d4STBi
Jabx9c983/D9r16e+/7Qaytzhd4fnffPB3bZrzSb7DB2T2bstgW+vCj54dBxpjLlt7zNZdevx/f9
L34/vOpy5KmiUuZT+19etvScaCDX9e33/S73fjm8Xx5edvnlML5/BKqN3uHunmrC4baBleoMs5BS
ZJl84jdzdPuQ/mVNxopF1+SmoMC8M0vzmdRJYoNrkS8DKj3o+6xoSbidPHlwqnoywq99cu5MfXjX
a61cTgiyF1gwuhXNLONQpEIcKTYiqoaGzCw+HNuJfLqnxtG3KTWKtaiTd8G8du3ansc1iZWthT2Q
/AmSzwLqr6Vu6vNakli+fBsVqYNbmJT6vh+mgxUJOFptyRksjK3VoZPIRx0FWfocso7ZUs1g+WmS
+cpDsecgAHE1zP6kF7sbzUCVOganyc9fMn10n1T4WrbhpqwHA6rvIqtVvdNqdZsDZFy0KBeIGaOs
PbmqXid58jnUGIUJH8RmXlE46jvzHQTFe9Kl1n6ubACPg4TcDjEaVfW58d2bTOr2RrPQZAIzio0n
1mXyKh3TNaGrcs3lGwJ0YVBCdeERVi6Y3i70PvlSF8siHrkCZS4F/wEYOIAkpvjQjIjVmfyGpZJn
vWGzgQCg9/ucn+CdKBJJxRy9bosIbevpACNKjI1DzVM5+j6qv8PSsJCQTx0+Q9Hob33VvLS6NDbo
tld5o5l4rJ+nWAafsibZglmzN5wkp74nQ7Gw4huFanHj1MMZu861Ging8FO2DuluGqyEJRdMwdau
b3WvXdcJuT6d0vIdDt/+Sk6kwERnOFjNFpfHofAs+zi447SCQY6dGqDjdfsS+7Z77NVY3rdedGgp
V+4LFVuknfjNkmKX3IS4u5ZGWdhnq2N5VGRWvrCaaaNUKe+MOEAQTFCcKuxTr/XGySfkLi4z8wCe
i+AwP3Svqqj/EKBJttwgzBjTcTe0fbemVpbAl5qmrZ8JjcxhyL1wh7Q98w+4JaQgJiyB13qmt8sY
8vomtBSc13HSbssxvO6wWe7tPKOq0dkzu7gUu2KMv5Csnpx1qyD1hDOKyhqM4ajfouToNp4GcR2P
hKRZ3L+xysOdZk/rxJViD2hknxAJ8LUN979q8v6/9G9/agv/q27x/4dNXmY2Oh3Hf93lfaRCAyTo
9W/n9/foDxrHr+mPHd9vr//W8nWc3x3B3ACpAxcq46eWr/jdlqbFUpczWLAD3eBvLV9L/902dfRJ
Lk1Q07UdWoD/bPk6vxuea9MRtimLCeRj/5uWr5AG3eOfVQmmTbvZko5jGBbRGb9I0ILRwm+GqWwP
8IGGlyg+MkWsg+A32DhtDW4N/GhaFjpk+u61BeC6h/Cc9AY0OzDzlo1YRJESGWCpnWKSihN/Ja2M
3wXzm9J2XqEXnrtBz9eFPZDjGWB4Swhd2qZxyAQ58E+RfVWOk70a9YMwR48CETEOHQPAGpbaUw+t
W5ZcCAHxd9POZaK1Ij971+tKELhGRUi3qXoR4TxVJHy4Q7G3LMTaakQUIfL+1QnC7Gi55IXahCYZ
/nClgnQ69kzNJodcnyAE3KKmWT+JHxZ1b5iwJE8pPHsh3IHcz09agWbdipW9NsSnLsyilZl0agMc
+ZTq5nQDwV1bZ6NN3GLDxKRpY4zSY4Kzry1xHJpIrqQRZlvLBbGDY1Enx4BSbikGxlgJ3Cda1YpC
wJgTvyq61xpvAKS0djzHHs6dVDBCljFY7KFf22N5qnt0gk5EILVdgbkxwD3MAD4wj1Wl+J7Iuoq6
eBOGZbyCv7IJp3G4N5V7l7nNsinSYk861qxnb04uuFVjh2PyvmxVf9RD7d4QBkEvzaMd9rfSApNE
NFhlg0irR8JIqCVET9OsSfdGUEraVV96Z7uYTqrzHnSnfLVmwVg5UqM36w1LtBoak0vb0Hsw01nk
Ejqw+ZuXPqb+LvMgWLYZKn+a3ddtRJkJ63SzoQVyZQ4DMmAjp9dCIzVp7UMf0NwDSXEICpleubo6
CQWWuWiS4zQKdyVw7G5Ck5p0RSBBJDR/Bc+PRGrApNtYTeCrXGYgPhfLLQ7BTQFHgfRjoegpAOVs
JaQVvXLkVUet+3kySS3IAePR9XaCoFhVrt7SuySoqBIZHUIRbEGtRUt3eG9JxdJFVm4MqyZEhiBU
UdOP8XXzjn7gMfHlLbjQc5EA8aj6F8rQzhqK+nPFivBcM0cAF9vvNNOnaN2BdokGd92B71uzzN1E
tWFTdU2QpEtyVzENgjYztgCdJj7J6tCoS/iFtzXHbgR4ZgNCMDX4hZhUsq57Emma7QO/AEEE5Zgr
AT+zgcq7Ru2qrP2jX2u3CpMGZcH6TPjCyUc0ZrBmWcH6AMmTFTgZHZf42PBT0lj6cpw8+uiNscCK
zRQmq05OpDYKD9xDeM965S6q71yGxm1h5RT8yumPuM2QMRE0It3q2veJMMl1fotWk227tCbVSZGl
Nk41Xg63DZ97eeOndrujW6yB1W9MQrycXaigFCfPcYyKII0WyBbpC4hobRry2qljojCCcFmPT7kx
fIx0X7ahkteVPexh1ZL9Sv5iIeEWTYlRrGjG3aAkT1ddIWGtuIjD6k5b0Zglm8OrtrYf3KLO2Xi6
f9uosy8a+kReyDuk107OhMlMbHMpSvicjuVA0URNuQoKojs82XnEzek7vXn1RjBcRvM6DLT3HZ3F
Y6C/6tP8BQVTuDSEtcH8h9895FIWN8FOcwkyILjqvRN6usoyQCFpPe0r4YljynQHgJ9/N1Se/xBi
3a3ST1lY4YWK8texC61VYYbBoclt/jFF+FGW+trwehMpNdSx1HTO2M7VYQj7R+Q3GZLVR3/uGAHP
JZfK3UdJ6N4qHP9JqbJZiUcIKNilFUGfsHBDJqJ92R4zV37Y8ZdIsx/TiWlsNnoEtyfioydCpc90
lvU2NDcscaSqZM26b96DyOyv8Y6ArEgpFaqs2JiooFae8+bCHlhmoxviBOKC1ZoELbj1yi25MlXF
tB3IFl8wbw5u6VNSfD61GuDvMsJvHdZRtvXlSKmRKDRFhBQdXxb6DkjkxMTC3smr0AOBE1oPZINh
6w5LKEfxnr5iBCyHLBKWIWsEk+UhMLRFRtzuJqQpopsO7IMseKj0HaT8c6/67VCW0K7jPFgpRkm/
9gUsIZ3QrhLKYZlRoZSaWhlyLaXEQu8JLJD0pXqFxy6h4lolGemvBqDdMf9E4N64JA4mJpfWe7E9
R+2yL/TLnmN3ppSk1W0zAiQziD+AVO4m4znVCXCxba5wXF7gMa1Ca4bnt6aLz5v8LD2ot6Zd4sCD
b7GKsNRV0tcBs3nw7k3OneiRsaBa0hROtg6962sVmrAjGNawD92YSePeFMCJMtpytuXkz4OgyGeH
hHNMDumObV4il2iLI33UU0MtztbOFsxpqq4Kb3rHCKl0aP3ep4i1waFQWnKjdTo3aY/uJbZ3IQxG
GWP2brtPk1M9SMu7T3xOlCB5oodFL9jtnzySGQ4GsKi+7OZQhWpYVra5RS8Mmdn09lVUkqfW7Lmu
VptRa8i2r86sUNVt4l6VMDrNyqmvvX4UdCvcEmIu+9WTtxmVdwuDcbz1O+A/1ggNe4S2GQ2Vu+Gn
9lLW/V3XjhrGRM5/Dzx4VnJiMueYK9aiXdKGOIRiIRDSrDl/zxJKdlEk5arLIRgUPU5fq/woUHds
qD19VN1oL21MmSsjyha1suoNtnVjU/RU6ZIxP6gmJKzDvK87kHnKsu4CJiBRGmN38zyWGGQgerBv
liwiAJDAu8fftTQZjqJaG1d0VSA72erkqOdIRDt/GtwVKNeFnQU7iUj4rNdAQSMRvFSO02wiQ0t2
uqKxV0wE6hY+KpdMvIR+tO0njwEeyISHu9SuycETVXZvJM6TBBDMGy/tQ4GOgUW/Ea6rNhc7G08y
mQszVNMwFEk5rxIh13OtB++I5fNtTRKbKcwru+qJxESlvNYhX+FF8h5Yma2cyLWPuHjJiQ16Y4Xg
kWFMiscsZd5FIPNr3OotAAjSRyusBrIqbPo96i4bWwKCFOvAiniyoiWjY6r26NzbYwATiBNVPdDX
AkpFfW3ZQDAmAwdfjwM751QMVrPAZi3KNxTp5jWsUhRcLJoGYGyHaWz3WRTegiAkpL2Ur6WK6rVR
T7eRBvlDBnO76xl8NlfE6sWutfskbq2VGfpwjANKePjmmt3ohKfGSuaG0ESHGSBkZcby1neNL6Da
0KMAHGD6QAAG06c5/CPeA7Zap26MWs9/grvpYV2JNw7f857ZSnp0jYEpEte6qPdrfIRVgLKF2G0X
L/oyStS4qWgwLuqajHUn3UzOW5yUCLx6sJkIp1MCxuiUqaUSBAxqQn9rAvFiCbpbjRadU0bRKyPz
rBVxLJhBzjmenGXeTyXMVpgfVXU28H0tZIeqZLoGY3aL/D9bt3bElDJFTph7BNUb9M0XJUpghy4r
hMHbEQH/imwG8Ha6uakb/a4YVH6NNGbphEzRPZdxrC9DVADzxT22qi2oSeKA7qTe0+Up6lvHlEc3
a09+MrF0V0OHdZ8yce+TR29pTcMoO9E3GRCJckXq1qhj6s/E1j8x5WVu1xCCYSoShvOyuelyulK9
oXlIEMI9OQzVfdKiDshV3J2MlJ5BY2ouv24+b+wQaCWam8Abhq2luoeBJEGm5TWBEbQlN1ObjVdK
i6OVZZoLKN/Bvp2GnpQ40R1S7QvXmJg5eZe90PVzKiCqZofbrwFShbVvsgQuAZc4bf7Nix5MKBjT
Gjg0vfvBI/G4kTX9TK6rjuExN9MmTLWjS5dFc5Jz7Os0c8uueqlo71HOL7vd5E+Ma1oQru2sspbK
7x+tyNmi8z+NThwjK8n6Z7+M39VM8CRV4tyE6qMzm1kwaEPHzeQN+bbWUXZcUWCkDxnJnKZvGyBG
2MT5V/hWs7f76K0x1ZXuco4m/ABg6om3MD1qmeRPaUW0CfvqaZTjh6iSuybWy3nGSjl2EMfmBMZ/
m1dkBxpw/oqmsVYyrsHeo6pz9PAtSFAzMBN5oQWzd23KLNMN4B+6fuUrq6hbW42PPZE/OikYKzQf
WVq9tBr6ziA3SKKZvLtMBVsJ9mgRYq+Zs+DJ1CAR6s4uvTsJtMJ1Az7hel1D66aLSwcoePW1bu/V
xlJiGgxY3jhWfxJJSu6fQQiUgo6WugcddEyUhbAPlL2VVriyG3tn++GbZzwME7l1rN7UUH4uG4pN
tvdgOaAN4QYP3r0/eu/MPj87imuIBa5HKz8L4+SRzlDTjY8ZWlw9ZW2Q30wtlz/Hv5kCcZWH5WOk
qXWp9YvJbW4sjzJ5mzp3MkayGOKU1o1ZnxIjZUCgPZeYm0BBeaPHlGa3IE5XyEpgUZBCN1sOQDUM
Z2mHx7Kvb0jXecb7RYsWAIBqD1TLdo3mr1NoVHoeXBfUUzFCYg3juoDkoeV0JK0a4vBtoRuPZlXv
UriaDNryLVEEMRenSSNPIaoSQLQm7Kj6PDrajYCc2Nifu7JYa0lxDAhgcBoN0p21hjwZHZ/rKI83
hqnfh7m+62Kuyui8CnxRU2xRiLReKhQReiNOQeVfd8lawE13S7roQ/JC3gfzvUq+dZl3ZP4rlkk4
oM+0uvehsjcjU5zEDxFipqukGhgKmAjYyHGY2tlxfu2Ibo2B6t2Tw23qU+j0Y5Z9wrmRrr0yS0R6
kSALgqLB/NXkESU6DxM3os6QxTuBApqoPsVFkKyMnjrgADhdUJHFIH4YCnFoPXMX4u2gNPfkTh0Z
sFzbe0ak+TPXevce693WC8J7vzypvnyl4B3lEGN8ZYMNlM5qGr2bTvSPCF2XZaPWnh+jgs+XlEEe
mFY8Ur1ImUaxekZQi+NPYd2LqG0qS366K+2wvkJWiZ6mTYhczZKbBE/3nsbXvqDictISXT9G/8Xe
mS3HrazN9YlwolCYL90AeiKbMymKNwiKkgAU5rEAPL1X85zf23aEw+F733RwU1vi0EChKr/MXM4A
A2AbCLmyaFD3P+uNc1SDed3nbSoFTXRzgI1waDkoG11o+fOBZz/wEmu85Km4J3bD/lmhOwxtdXG1
8Zw3kvFpjjKe2A+kIfuIEyA9xyXkn2KlhCRdbrfCY90FRtM33Z+GBnj2NnNocQ9tENLuh877EVRE
FhtOERnDp90yDQxGFejQzdjuSiZouHKOcoJJgNUTJxa9dzMmIsaQsTB9/CvtAeWKbVxq3YHHmPbe
netf+o5tgcokh3lsPlb3y5utXxC2hp5tnNI8LdwxoBqtc+9oy552C0c08g35cWubX20Oz7myqehD
4NOhWaHEBsNDm3ZZOBrND9dVFB1Q9Z2gk/eGXl9Efs8MGXdVAoMwGZ0XO/UvPPoeZkvhsRbeAY/j
izsb95Ol3yh9rFgUUatEG+wNGpkxCvNcbLYPs+gwjFuZTU896IZmOnJd7jFudGFbUWCra2K1VG7d
Uf4HNICpsd9mMeyf7GwU5Z5sBpVSnUZu4rpzzGE6ZK38sJqGTTTGsJle/IUQpqIw6mQJL1YEVUNS
0p9N0pY7TcX7Rm9mAFhSpPn4UucQlwNF1QeR7BLFM3JomU+3g9AZE8WZxkxvwA/lEnsvrfamNhOw
7KnNud3Uvys1tGHpUcqdbf1xaFk2TKTOmBLPWwuDO2NKSbkPR45meYY1Q/y7ohOlHj/IzNCwzcaG
iH2kbWM9OQj7IabbmzVDYBun5J2p666jqiLUhdjXwTBEG9nAI8alO8pP6F9wECfzjTb7zv1bzdyg
k9dxknTmd3csOC/oZ+rU4I72PW5U4IlMmjmV6NKzKAvf3L1sjceplHXE/13EmeTgVzHSXqyxOEra
2Sh5d448Uz0YZ4AV5nnglMDmLFA8bLU3lnj5nOO6uJg8MAh0Fc1YdmKgoyBvVOY6Py3T78bSCwya
pufJrVGrrEs32f4JVpGOAnuIG8msoaVmfGwRKst2uNOqf/CW5mAixe70ghmyM5j3d19OghSoXPV7
W+BgFRzoMHqBkkycPxV4pr0uE4Ywvqdu5lY805h8FEY7XKeaD6NIHwlw3CU+FOUk8CrQRBgEOOWw
F1ym0PThyhepemhL+ysHMxP5ar7Ft3TZzGRfSKIpkkR9RO0reGjAA5Rb0mgnX5KtjrfZ4x8uAfes
5R1lGkBT1QhXwnqZjAZxYDU+agM3auWJM7ZjYt4d1d+pMC6Jxc7EaPe5cLvwOl4fhFUcyDnCEDmA
dn5rhhQ9NnVjeqaq2C7mkGzPEAI3BtieSmzgcab74LdBb4e7oUgRtgDf5cDvQlA9JnN1TDzOHZRx
UHPcL6R8x/zQpgqcH91OMf7KeFwox8jmINyYvCS3jMN2Y999AUGUccKlfD0yPQblKs/e9SUdWnmm
i9XZu+bwYC2jecyVGRqFYm/RuN5ZZ8N/PurTfmN8WV/XDcM4c6NwIuSsEzk+2uf3S4XV7LwCmznL
teMC/P4kA7A1lBa3+sCaeZ7SfNpbCFZQliRmp8kEU7w6+29rTVsDiEeakTs3bxvmpLxYKX0PO+jn
zXmlqJ+8ZQoDGxWGw4Yyj/aarwfkZMxW23zUVbVStlu3zPBtXq4f6ZFNjb+eypYHWOlmp6l5rMwu
J8hT9DeJDjiKfH91bH/gMO0kcoG5lhGavB9+f93vb+b7IyTxK3Cd7+Wfz7ELJb7ElGxweBPnCrOU
DuBh4ykEBwbKaYcMLc+1K//zkuHCDZms/LDMqoaA4aB1VQ3k8O8PPR/s446CrPrs50l1zkeeP4Do
b7tc8AeD7dzMTa4O3HntmYL/7py18GrMfLJDs8aq9P0ycdfEWorPfz4lHf/MLrc9dHJCUvvnD9rV
+s/f+v6cWitqfkeW9n/+QDcMMKyOzRyBzBMK4HDgKNmc/3kJeisle3D9ZJ6PcQf/F5g1d4E/BFh7
5URv5kQNxwCJdExlERH0B4mbVJcmZT88U3i/UJHOlp+WUI9UPRRL2pIICZuTCVB9rqyoH3sod8yS
s+LUmIrtw0RhIeWaOxUYBgsPDco8CR6rmge/XifxVNJGk8P2vBYicvCUm+R5StWPR7ELDGZEXhfi
cpzN7p9NGuOxrecTZwLndlrzA9CeCgc69rPlWabdGFbsblEh3V1K2l1fO3FMA1VxzavXVQ36QGPF
zuOivFG29ZVLHiwL3uJ9saoXctDtrUHHUWt6WcwafV7T5foQoN3TkRprWTI9wGAebsSWxWaDK6qt
6/3md9CjF0sdiRjyVCU5thG+C1nmsJ/MAGuCSRBbwCdZi3UCPDz/7IzqVSyDjBV6kNucJ109ck68
lue31NslTHd17wEfxvbbDQdDTbw0bOJk+ouzb/nQGma+d5MrP6ykHNbWUV+3vzvZ3A/iLrXlsbM4
qgCUobf80a2ct8Ic513RW3/oD3zuOVSXHcxX/AEn+gmQPmEP2qW6WJZ8LcCR7rDZUld8InvUMzzJ
6UCel5dh9c6qeJlJ9+1SUnvJZD8FFJ2Ar7ijYjVqu+YNMZ7zPi4tjpL162qz4m4ALOdp/siq4OH6
ZVvfZFRCKY3ntgLgvPpdg3KAgtcyiFvfk07EVYLN3xDVs2N7P2yDCc6MKFuC0KQCh6zD1v/WvfU+
8hPSqI2FAruENcnhZ7aiYTfyuR9vm4lsAUIlmJ51+HH96UIbueFSuC54km389Ob0IQDM6zQO32XG
MsR+YpzvVOpzciOoIZyXNmH/s3F7lG1ZH5JWvHbjcoCMySmRyMagR7ZXnHNRwHlWylMrbHqOxxcq
QpPYwfnOeuafZJcfcri5rI085Tsc4Dqv/hS2TTwFj39Ur5AEmh4XO95wThU74uwECc31pZXBl4u7
5GZo0aDMSdchlsXx3lgB4Qa6Y98HW3Y0sh7F4eBMyPQ+MbHQKvz52GW5+1CjYjbOVtGT6NxR7FDH
2CymsN74ESjm2F9/dQyKrM+uWOPZMj6oWeKUKhOGEN7kvBuujtLRJbNBY6fb2N85czUDFqZ0w+Co
i+CbYP5xLQwpvB89TSZ7YJgBAOXhYl7NL734ZK20Ilrhf87wsDjL8jN3/bwr5/Wr6GHaGWWcyj49
jLrU/HH/4toFAsJKTNG07kHptXutYRug1xS7XDm3BAMBoniNOJej+rWC/6Fj6TF3h79egRC6bcVu
raCBpo5Bg1AAk7RgECF4FyMLl3+dWR9biw++Aefb2cHtFnS4pK3fupp7DBlors1Q79oRVKTNB9c/
ynNgu0Ux/JaDoAHYfnNzbtKEWs3WaN56z7wPVkwWeNoAwNlwCLs3DllByLzfD9PShlOoe3UKEsC7
BUfKqnJemKgTmEgRfwPtcXKzDNTGLrZUoUgoz2yd8zzqfopp6zCuECRTOW+J3984XvNDGM6dnVcl
RutYZduPYe6Apur7Efp4Prp8ZQlBs8inE0hG8zi72YvKnG7vuwA2MV2BizZInqUre2MDBFMOlLkp
OG0FEhwySdNcwm3wj6jZ70ZmpXt4yvZ6U3ggYnr3o2MLNjg0exF6g9rkP3WB+8v3mNxw2dTW9Ec2
22PbPXiyiVcbGZBoMIoffwA1nUFwl7xfL3iiV/GUBzEQ6BPRcaJJsD2zyX4sCg8kkvoc5vQYuM2e
b22LJhctLtDiYaUe8LpZkJGzLq9ZA/lOFcZTVWCSnX8ZVx6OP4+nzRGntVNQE/oUHqHJ8NCBWAiI
aXMAc8vWL3edF0SJZRwLd71DpwLb4z5Y5fhIz/aurl3Id9b999ddR1hloijAwNJ303vNUzZAfJW4
EsyNLbctcq5O98oOFQQsGV3vJ7t89bKFaFqZUlFXr3+MYDw0vsx48lzPiA4imyNhI01PA5jw3Sw8
oL49rSh18uSaRWStuj9U9if09HbnOs4XXIsHjdV76LtX1QEmoV/UqQ3K1OZznrEqLsGDj5pkjQhF
6UjRC1PYT3i3Z2P1Pkbf/+uXv0SDL5bZ2UuN92FQKhI1DLOiYere4+jvyUb2PQrrIo6b7j+QcTks
+opjJGUeLLRG3X2qtHrCTHEPxD4sW3ujbTMpo7nytpg9yG0m0rMI7BdH2D9aCBZuxQ/A3vIEBrmk
qtP7oP2oI56P6x4rRcsYBhtvxvSsiJm+npXjxowDP8WEZDyV7auaaYXNYSSMX1B7To4swhFiW8l9
woP2UI7zPYU8FMwzsqECqG2Qic0NXdJvAWd3JtP2nvCzWpmJtYqqZYGnm3T6xadvZxX2e7eJ6/Qq
uWmSMSIWExMiKTklMksRoJ679qea5h9DgeVc5vm9lZH6xST8SMrzN2weRu/29O6X3TV//qtb7Y+q
q99qvJHhlL927vyTOAPp+Xp5ZK9R7zk/ejwAcjIVuvjMRmsfMJ3YIZfiQut/ObyfpNolN4O3Wxoz
9kuzOPrrc6qM8VFhe6U/U4quC5n1WfclYfeQJ01Nsde8hYB3zo0V5R7vKCmgJaY/kSuB7B5zyvYd
Qf8KMoPA2o3MJc3ic+xwBCQ8KBiLWXs4ZBdRMS+2+cVgJ4CZNGvmtzL9ORjuXqzdTQ3tZGf7PCmx
kNygvD44hsh2XnZSi/2p5wL65frir+YnolkZmno+GAGeBquqv673d9KkXTjAYERiI44vqeNbbPfF
Ft5pzvC75S5TOG2tt8B4S7gvLshk6a0spdMxBal+TxUBB1AJ8b3jX3GMt5pVk57JaedW7Fuc3v6B
NeBoEzuNhWuupwzJ+Hu7742/JY2kgLQMsFmGeX0039dzwkalY8nc6rNZjF/G1XU3GOavoU9DeOpU
J1ZcPrRTY+QJZe8E2DpI2PH3jiTXzPy1kPW0BzjicLB6EIXKbyYmJRaUt2bbmMg0DEib5CXI3XeR
MRdIk+WyFsnbKGYgyH4Rm91wk0wZpIa6/bN2NUuGBJCitoOXF9VuqIqbhuMQqgKjkNHvgFMqXE3e
pzXkFBd6pNoXZSIkKRgzy7GuzNhmwh+aDTybDBlkx/RAHxqDdM+WUyA5VKh0JvNJD3qB3O4nNpEH
gIhiF8jikS0QHoXVe8d4cyQBEYRst8h7CcCkjcWMe6LpTFBRUU53K+LqPIFkXgQ9ZMgV8dawrvDm
0shtZE8dyPXYTBpIQGrvNul9kw3vclNmrBdriwyMSQOhMul76cG0cPQzPTkH6UhcHcXAY+LKMOim
HThVNINzZyazd7D85ZVLgV7s7kE6Wp+w/TwannrVAn8u9p00zGseZF0yxmrRTYQ9DMjOUprsmvnJ
WaJwtJJ2XdF9hoF0R8u9slu7gk2eZ2CYojZ0r1XdUV9y2jadg2irz6KjjGDWjEvN0dboBC4dwxhD
Gie/lOhWB2bO4jCbxZPTgupLC3UrnFNQ3PUcsh9JIt0sGcR5Rmaj2HhLRqrzKb3YVd8g89TfTna7
UY8gnN3WYuGXqHntVLGPzARtgsvriCykZf0EFfe2myUYU9G/jTQsYr9/J7Hpjt4QUY57zZLlTxCe
nmoLmY4uWmrBUv2UFI9+k95saCKegSzWoN7jbdb7cjP+9tvGSCnXLsvyEoSNnE+OM/2VAZz3Mlmp
ChGvtvFRFu4fQSxXA6G4sSAjMDDLbzcz3eIglbAvBZlF4mlQ5N9sh8u6DlomGPgJtiGCSF/vDTdz
91NLDHoY72aTgmd7lYiDUP+SzISwajv+ThYQTDZLsCaugJgsniG8a+xtCKpM63UemFFlm4RbE5Dc
sH04jd7BX96QZ9AIXcPb++P8q5aMZao2edaL927K5Q054nWq4f3ihekPBl2kS006d1h/mz2KbEk7
c4LjnfOVm4fVlHQsE6etFdANfVg5pk4Jmjc8SIxyeFAuhBbyvnVEeIF8qXPqArR6aJCfW8mpbare
dYn9KZk+CKDv67FnLt8mHRsqfWEgflkXJgeiS91HZrOeRadcPfthkTD1mCYAP5rjZ7pVx2Hz7v2c
/oFqm81w5ZF9dDd576Q2Gy2kTsfaZ5iuZ01ouF3oF1hrykNKM6pSWNVGmh4a83UCtxsyJsZ8Ulb1
3jLgVpTVg3KoBait+TGo5fPs/R5UFQWBn4Xs1n+14/TuqjBp++pSktvnsce8HMvSLiCIekgSckJi
4pgriT/V0j4z7j4WtPmPwYaWToaQU5+B7hdrDmL9EgMme81z0lQVfPfW7unuFtsSjVmYTPXfrqag
OZhSM/Jz95e9LhCOK+XGc24+0bc1nhYNBXRY3ffpF9SI7Fh0TJOQGCfPpGdhLZF7Ro5coCWyhCNt
oV99p7tkkjCP77u7cQMK73TwIYbuEFTbsyuN4kxZXM6Gr6TzQbZ2NC3ZsO9LmAi4ZA5yHJms1UfT
GnXIfOt5SxNJ/cG9QxAtMpP80/VlfprlfD8YgC/7ZZojyt6pl86XNdps5xDUs/dkUJviuuJWGZaO
M+QV7JRUWDT9FOaLjV2RoBqtADH9IfPRMY6ynafHIuU7k4rCZmtmhpu2MbmI398e5P9v1/6/dXIF
Dv1H/2e39n/ri896+Bz+Z4s2fTX8nf8q5Qr+5doIEZ4M7EBSKkcP1H9KuQL7X1iyAoo4bM9xfCew
/4dD23L/5Qj/WsAUWJZDWRV/678c2ta/BP1eQDmvHVa+T3/V/0Mpl8Rd+786tE2Tf05YwsGg7QDI
+t9747q8k3YrJ/vklD4WJ8JDUVoNdP06b6V9dWfJPI21a3/Rd+ENoWuZ7skN+p/eghYzzUN+JGL+
7LvVzyEomWBvPkevhvCmaaSvWK4uDDWZEG7TEksrd88kFSNoBJOAIqhkNUcqIa49T94PzprLITBY
5O0h4sHon4HZ7lbH2y7koelXR7NmLGEiN0sU6ThPrLAtzF+UOyVKDLeihu6dUdizGz2FRmVauJUb
728xW+7zQLOIlnC/JpXhTUmO5YDHB8WIMWhAP5BahHOoJCNK08aVJFwRe2v2gCokT6WI+6L6OHHm
eW3bzb3xO27rCQMS7Rj2XeU3G5BJZUZ0FYhoeEQoH28NHwSt8NgU4uQKjnSdr9cup+vw52FzYG9r
HnkNWtC909wHpn+NFE4qDkRlgrCmuMOuGB+nU/Ondrw/CcCYQ9eDQ6eSdVfpur7R283KKhvibxMh
5dHJ7s6cBw28CRIG9ehZP1w49bMvVtbBU5gcKvmMxIfWUmU/gq1T1ymuvV+x5fG2QgHa9N+kXO7H
PnkoAW5FAPQEPhWam/K5dUNMYsdiyu2b6+zU6URwDwad/gjkCj1hVZ1t80fSEIcfa8E+sEj2SZrv
e5cRf+LM+6ozmr0dzOLQaOfimP7e79KDCvzz3GCka69hw+U6hCUfxC6v8JGl6u7qaczY1zvBS+vg
9+36vsewRJbSbRXHz/qjAfPXYO3whpbc70TIvgrIhxkecAC2UGzM+/y0BsMdIvA5oIeWJRZrLse5
jw5Ca9emr4M60HYV0ZL4pRCKp2x5IjJb+yvx2poSKOUsHxlZwrB0zVBXSNuVMO/1lJ5WtzWPo+u/
i96ZqBOfC55q5m+jy1+DIabcBgKo3zCtqfi5TO/TXtRPphlQ9Sbe3c5pUBrRDVJN43viw4nPDcM7
Vqm8VM1aYAyjo1+oqGgTXAoAHNjY07G2dPZP0eZ/tK2pCrgSPqzW3msG4iOHiLJsI7Wh6arVUHy7
6ecsSdcWyYOhYOMF1frO8OYoK/ewgpKHHIA6N6RUZlQ0Jxt/nC0TT8PifM15aR+KGjZpPfymSkPT
r71CVArk46D95zKbrfitUX7LHh5k6ASVaico5V4m96EvmEs22JMD2CBeV9M8wyzQ1tSoqQaQd/ZV
MDHe2WzKeCfJj0nrw1aOinEZ2WET0IOGauOZBW4aB23rOrzQ9VPjclJ0N+wy84TrdFLgxXD9LNzQ
WKzekFh/EtYLryPkNGfWhUi3Y5LS6As/U6MpMMj9J8Udh9Rx6+TyLuk9hHbaY8MatiTtZRMUakQV
WYDe8Y3TXHqPthHEdqpxnE3quNicIZcB1s/Wg/YS1ZfE4YigWNGmPvrxWuYvqcGAOZX6kgZM96oa
InHV4Xgx52JiT6z/Uh60sDvsfjoTCCVi0ZbRqzOK28eAFfrO7vtT8hN7D6rHQkmIrXCckQQ8slso
OFc4fxPaCXeyXJKb9MlvOQIXSWc828wFpfebxI2/r5SyYwTA6yCbPEFqZ7FIQYsHYj5VSXmWJNTi
JUjfC9+i5spuucxt38cPB+QPeuBPXa9Py0IMkpuSwxPhCkWTzEX5Rs1P00Pb5AK15uWSwuFDZsAM
TR6b3sCsoSxowwHtzoTkpJ0vqArLh6bvKRIOfmLD+2XnF9xSv2HVpIxvSYp7bR01A5jxPpPmgXdt
QZfdV5O6p1Wl3K+FQn1Jr76PRBkgLpByBhGcVN1fp29EfQpGMT1mlNtxYxPF6nMsSlqPyt/NAj4s
1cy+Uv9BUlOw2/CJR0GB8tqV3hy20xwbNPPfTDp9kmNj0GADnkElMhRONLfGBSwVMA0YXWzD8jBt
TffsVUQ/VncoD4vDlUEOvUqGS+aTOd8EDHu/7Knjx5FxgGqFUZ7WO7PN2OVmTY6kkyGud9Vb4tSg
N+VCG8SARSbRFs54nDrGpiRJGL5CBpNP4nX5XCC6HJe64RErfBEHY31/tYYhPPvXQPfd0jUdsJTl
nXioOC3TuzHWQ1jS0hQ1tUHir97CNst8skKFyxzsvk9T+4bFgEWZ9oMwlxqTG/Ucg8uKF+yafikO
ilrneO7JTsPVe+NY+NZxaoq7GY+ecqoUTzoar0oa5uYre+diukN1hUlaYtLQLiVjMi0+qQV8VU1P
dNo/UoLhRxP1dnSyMFLQx5q47REtGhcK/CWuGVQsjtn20iG6bGXsBNiCBgJS1xqh67B/cvHX+9ax
r3kp2pyKEU27hxm8IWK/5tDMU2Y2uRuAKMJG6bfzLXY/vtUp5Z2lyGQnLeThjGXXS3iqzk7CV5V0
62XlHOvujQRsE7lJkETtxv/YboYXzgUNWAkT4GJ9piL53h35Hg0Wkl1B3PSYQxSdjbG/uBQhlTjP
H9fK/cBdtnFN6tOWm8GNk+pooVYFDXUNk54buRHlwWyn7JIo9zZfK4zY4HpH0Rwn7l6eUMMnVTCV
wraXeISBW/tvYLVc+agJWTa8ZrjNWyq6RMnUYtFBE6GVi2gysnu5zeXFvBnwRWEkWaxLslF8hRpA
KYsV+g2/0HwKqL9K/gTjj0o5NCc52FeELo6IjWGykOoBkZ7Ehrc+OPcTTdQRxo8PV+AMNDQPaA3o
wGMxi1RPQmikRLGATnO4+h91MqGaEQ2GGllg+JreZwY+HMXbA0qCG23vnhg/1sYmuk8+uWH3dlNW
67AnaZveOMQWqMhv952kUoZH44sy8Nd616c2qaPu5FN3f1b8Aj0az+l7G5LIqob3jdLHQ2a3Fw/Y
Av/nC2Vn14Lzq2kU0WyFUH519+vyE59xEw0tT1IKKAXrEYvVkA/q6ImNyXXwKGWAN7pkJ5jb6481
t4gvDeMC774jDtENaP8C2ZQ7bEWhkSfVG1wekwlQk5wt7BYzDYNuOW3ayWM14l+ym+TkextcyW1j
zxSwdrELnHa4vxaLd70AmBqZFpVf11F5MOfTbQvZJRodE6tLVsgoTYIj9v0grLAR7kxgR1jadVg0
kE83/47n0hJ7DWSPFOc5VyQXKC0UP6SNd2h6mRdcJcmgBQw7UsTK28+1aqgsk+8O4nVcu87O94fl
33uuwsijVfv8qhmMUyZ+HgzVRqTYTAeBtcJi31oYzLXLI3AVnUmBADsLekoxXdG2Riokj5DmbUY/
sZFk94Gmn8saV76lTsDhaRmI909ZbqWwn/EaqWEDXs4CPozkqawfwB/Xk6mY7Kkasye9VdRmaz8y
ZlRxPQXzsRydA1ZNGTEMrMJqYVKxYmFgKi0ISL+X7F0Os1LjNdRCkoGqUDw2v6Yk7VC60l/5NsVy
pqLKVAT8lwIcpiop259Qj1aOHIgV819zwG9FmrBBdmFRXjVVBDaSEts2m+0mW83EXphaautO/9UW
dmI0q66xLpWkYS/Heo88b713fn2cChz9tqJxs8wpLwFqwxbRP3dNEI5yN/Sq3WO9907S1JSRTZOI
dLY9EVEhLV71am95zdkZlpcCi3a0tAD2nBGoX7/40GOHjlirIBvverijG5Z3x1DkYGbshyP1f8HI
FryS6jOHIF+zWbk+DdPCC8K8DBgfuJT01CfvN+oqc+kJIoFRc5/0lGVpcXLL+aapfm9XK4wzt97O
9f0bTq7iZdUnJ29Jg9UEUJrhi73SBzu9Glg5hx57iulgJqCE9a9fcUeNCxVmMjV3jUyT3eg2XZgZ
0Kyl28WzOzd7LuukouJNcGwhyLHepqs4KXNyL1NCTEPr5GtzdbNfeeZMXm3FNbWqSLOg0H0DmaVs
dta+yGZkPaI+4ZplbL7K8d7GYuJsiGa9Q6SsaIybghvw1FvyPpsg+6Vq/OFDGNsVs8IljgtEGe3F
ov4GvC2xCngSM92s+gb2XPA4repiZMF0Qsfm8vA1E1idh1a/HfvW+lta5fOMvzh0gaJlJUfEgIEA
PblxWYj7dNgLeF0HOxlua7flGNNb6F7XdZmWmCRPTlho0aE66y31mPx2k24Obok1gGfoxils5zEN
kPdzyl4iFRKP1OIyrxUMqZiAMtH+ohlTjGxl62G28UhVbdxwIe/tJIl6YzgUufFLaYRytIB0lzD0
2TkWexIOOyYzrQwHKLM5GxB8Fo1rdvbLxt4N1+Qvm1qe52ZGRw8bsbDAo+wPuAwQ5JieVj4SoFX+
9X3vLhs8wKJZcCDDtIQU3vykovOHKZIRJJjxJGrK7FSL2TuwQ5W+wg3gOZonep9yZK9Xzibdk40z
FowE0yrPTdwobdedFO2nWTAddfMi2GMfxhm41dTk4p0qGzzi3nwb5AEk78l+YZyEBapfSZHv7Em8
KGXthmUhUDf15HjN7EZMOWJptVEZ7XdvWHOJ/65jG6e588sYnNdWKd52+R44FR3giuHYdRtlmZFD
DinWmpwGRlFSMoUbzVjniiKF+Dqs1i5z6DgusPPOzc8RB3zY5GLeS/2haVS8aVgK8tr3D3iGn6ll
DKl9bl9ovJwR5OPcdS22CA9ioA5ohhwYITcTqKbpLh2IiKov5PQfyu+cW5L4GORXf8fzcjH/Bkb/
kU7JGfTIHrBfR1EjMwk56FhWlgwJHlBO5K6h4XAPU7PEM6QwmZH5hJpIASBBJKd0eKiLDz2u5a3U
OGo3re48oX+ju0odBFFD78hOTFOYYGUImao4kCe6cHHtOtoSPUfb6O1rdzFjVGU8lLBlXZjuCXGD
zFv6cyEt3Kl4Q4zJvwDOidEtMcNc5zCO718NX8mR5tywGjlV+h2OMoxgMKuBy+P1hgjibKypaFRD
Vu89X7xI3Xkn39p+VN6+MQp0bsXi0iTmpahGCQwBtUpB8Zg1qf2eqMCu99u75LovSRPOTVZZX0wH
q8PIMJL1VLy1c/DaW9xp7vjmAo/bW6780szIMHRyLdvdrfbZOeAdz+h8WWJHppeqrV5mwRKVB1cz
zcS9WannJetIi2bIMqEq02eIwmfOYutl7JCGxnbVXE5CPtVb/l5IMTwR4q8Y7unPzTnoQbUnz7Le
XWsJL2MwPudb9rJh2uUdZQHL7fbf7sZh4r3+94ffzkZV/S4mvzkZwJ2PnbHFbc+Y7PvFdP2Dyz0H
OZFPUYLWMJisKTK3kwdJnciKK/aUZHVwlsx69skk7udv1yI44KGyyVBcHY/O6lPh/P0hg4vDiPZ2
YCLDSlZMx+/DpN/TQFSmC541d5gfye4wNdN/a2soTpnJwDWV2cPgybeJ4WnU+nN9tDjemTMj5ZEV
+UsbD27mTL9Imp26MqBIBS8JwDqsc2JyeyQOfS2BJ89eTQsLU1fy+yTXTCnkyTWYLihnYkUjMMtv
uo5NyG07Uxb319t1lwWYmYxn4WFpFkI/WIl3MTTt25xnpyhP25MAZBZOZs6RThytYVyfEqNZ2JxQ
KVeOqPTdF0sRrbuWe7H96gyc7cPVWMHpHosaQ4SQ2e6kd9Pn9qu2yCtuOfTeJkuYMnFpt/gSs0Bu
hAw+kPQFPwQmY1X6w2715VMZ+DIavfYnj4cbU4znTqmB8R+NML7j3CZtzY7OKOxD35oMmUv/jvaC
n5RXvmNpf+radkANmr+mJSAF1tzkTSVCG0DtQXXXSilAklz0LCtbmzA0jwouWvEAiBY/FoE5r/EY
rHALydpsd20HGH0V1tGBQXfljqn2cXaM4tCMIOhHAqIV/fmeRRwB725x1pTPlLlKySbu+zoLGTpj
+fW7LTmkZXGDnHBnExheV6PbO1eLL4SokRwGLVACj99Z/o+Xf1zA359zMpp3DGupQ39LmrNeqjmW
vvHVVqW8zpPuBy6lw/d/JV31OlT+r5wEXtgNJTbNsp7+bUH+tv3a/52989i2VMmy7BcRAwxh0D1a
Xy38dhgu0dqQX58TbtRzj1eZEVn96jCOFpyDYbb3WnPprmCQadZu2mI/jRLzpE7gzMpTTvccT7GL
DIxkyVTn89HW56Q339ml07hprHmkmj+5Nkz9PppY+03SmCiEcJsC45OyKArdfRSYcOyTj8KaHmq6
mjh23PK0bLIkKNgpf12HDAKbHWXzcvwum0+p9OfxLA4W5fRjwcpImbG3q4JNPeuYYy+hz9ahv98R
NX4NGhFP62gu5rDarI7KfVsORuzmG1N09WGRYy8vCd+bX+XzIu9tEimF09XN2nPFm6RangHK4xvb
skXituyH5XoeevVOivHRNttvXifObUj5pCclCnVhvffDCmmcBUbkNEwW0ynWY/Cp+EQsxoL+ZHnq
2EeJQq5K9tXySZdRZLla1Oa0JtMAOuCsz14+em2m7xVnK04xbXPyRLtunc460G9Rh9wvtq5k+A3b
nmmjaB9U41s7JFOIAPEoo2YeRgZczYO2V+XeI50KjNGjhVe86PbMweZOqeeVhxDnGxBboGrZoO1N
8OWIAmP9rEe+dTbqlhUZUIOtR6LiSacdjyIf+Hw2jYikQvJ8Tsv7AKxlLZPCEW2Rh6Cvl82J9N11
oTV4mjXL0dcUF8fyMM8wlvE3CYU6eXlzU+PyE4Ioh93KbHRGj/rwWj/Ro8vV5R+nR1hA9SHbjnnI
30wEFJgx5h0+D5VFNT9vhDMyYJZSwrZT6IdLN8IPOA/2Hk9euQDCN0ShoTaOTH+dA3RYxa3JRC9C
rFAcyxFTwFDi4wiA9GWpfXOpFCDqabvTsjFlTcCH4pCXMu1OZlkhk5PmIBGMo+ws/Cag3s1oo6ZT
1DBVZ3EFCz31yf9A9AJdvNwYilXPcjAum3L+Py+XwkirDwqROYzzJF3ZXgQ+oUIGvWzIbi9O31un
5SxrtIV5ChA3nVrnRcflcVx+B5G6iPLnX36imuMiANI6m6WgE32remDGLPWmS2MpKOFBXO8DfXpB
MC43dpTdjRqWGH3eVFBQWk2MhE6Hr7rNkm5wQQUv9xm1hrDYARM7FPYl9UWHfUzfuiULJmyW1sVx
qXSlgIKXB8Clb84CaMZyH/6uS+P4v3oLRZNZaXur7se9nhDcBka6s5CQ1N3e5EBb1WWe3TrLPHTo
yunup0hI4ui6bDTfDq+VTR3CHqAw9PDvLkNR4pvtnqgvUMWtmSiJ+YPrNX0uzL5AB5hsXMMZ/q4R
gLMm3+qbR7JeFZvtRUnr3DX5IZmya+ullDAIIL/646+iNULYjA11JIpuUBHH5BjV8cENHH0XK1bQ
BTWBcR4xxbWrWyK0XfoJFlLLEHXGoa00GG9dijgQCYF0tS8VyRZNG1PkLLJzYZf5WRdmdm5rv9pg
PYba1sBzG7IPcGZAm/X0va2mfgsyENdD736P6uw+S1CFj00X79uKaXZ9gy41bUMnuhi2KM+th1NX
jKVN5QTTyrLB1k97kzgq3Ji83e+NHDCGmu5kbHI4lp10dqHrPfjosamOgq+jkTiui3ZSTEWCDrUe
Zzx8sUhLcYS4Dd6Q5ZIVi61mCOcA6Ds7m5Obfm4whFALspmjtfLnMMqIkJtsG3kFe27EcWJYJsTC
+VI1b5ZLv+8IZ4fP4OezC5Xy83KHHqKcF6WdbX4/bnmV5cGWEb02lNl32FacU2fNdp4iRqa8XPSk
oR1GNNzQ3tgx+nq59fem7gv5+aS8npmndpasjc5kpjbIU66UDgdxPqFQLj8Fvu6eBl1AZMz0Q+2P
m5SJ4dgUSNAqEjK6Wn2jxoKvBbXTOuv3Xu+HwLg4cLzSBF9yQkbCKAlO6KRz/jyWDK7kchIrollE
FZDDu5ZB0p+NEaF1jHetAWqBo7Y/WoLhTWH+3dkMBivTNr7bIaoqp3mLVPqTIsu6cNS7WVQcZa7a
tUXzHCUsdRPXe+sTpDMosUhNpCaaqfaW++EPRKr+Cp8oUqW+pANXb0WDqGkuZZ7MJP0w+ms89jOL
hm61U1OLEun3AYUlzlZ5SuvmuydpfbsKe7b5HHvv1kh9PLKteK2s8YUztwDrp8R67Cl4FQB8SYXA
Ooxzo1YstzOJrNzao8t/DvWU9GHl2oAY3e1QZG9pAxbGJIsOhTTnWgY+O7RXTVOyF2yqbnmMqjc8
+eQq02gLn7vsI8o6l+HtzsQ/j1skuyuEpm/KzCeBYD7ei61O5hTDYXk08oEiEXwzNWODYgnJWubl
jQDglVHjbfbh+rgiVee5OjtP/k2z/IU2jB6YPDhVfG+Olr0RkjPqlKpvnCD6nSvuUm040c6/H4ph
38fhewU0YOWlz4r+KX8sulrOqu7z51r64RwBio4SosCKAXPvQbhdsYLAGwyheeLFOoqM0MNnT0O0
b8qCwjHEfrSbjXWWjI0Bskph52jixluWCPr7zw3Er01nEjXEGMgR7ONd5QAWFZwvfdKvle9/UQbV
yqia0dDHwSUuJIu+ljQEJE7YIq8wRdDU0e41UZ582iWOlz5U/gZfhLFSfn5zDA/rljwi4v7RyfxG
vhSdhQ5mCdbTod22JTwxJ4LSQXwDwY5br4ASVxrmWYPapo3BKguLdd/ClKZ0gA3aoPJXxLCGPDjq
lrhQDwTy6urX3u/2bc8s1NS3NCMuVNEtMdzSX5roDlHDr2rX34dyuro5xvSe1HsRvNaO8WQ4F1/a
P2rzlszeNsqATwNWS9Y4ybEavPg8as6wsR0TyH9nkgE8b5ZLy6Y1oQZAUOL8FcYfxKtjmEKERm7B
BEVaZG/C9gucoGlOwT8MabCHQM8YAmg9VBzjrb5Hb/7QVgfPZRI3jJj09Nnn5tSzc2+53jRy2kTF
LF0VygN8gVgsptDY9lbFUo6RF+aZiX+nxRWi8D2yqtuY83KTkgU/pqJoeqrnjQh7qlPlGHN0NvU2
CuSthZkRzV7FNijqk+Fhwouc3KWuwBxh2ZCm+NBkE5YtNZvgonlOBxeD9Opm+OZMerxGCscqZ154
wPc8uL4csTr7s6qgWKWWzzR8uXO4ixvAWRReS1j6bEjhYqKW6R3mMyrO6wyzwUbMfraYYyUPMeZX
FvkQEvHYKjHq4aQ5Oj88fTp8UjaoUSTXDMFAdEK7F5TDoggbLrTDKOO8FsybjJXPSf8w52m3mrQn
N+eb5BpD62p5UJ3RNwhBgYYzYb6ZGfKs2QgTWy7ifPSPAzSaJPW3jRu8iX5W72VRzaTRnr/x8DmJ
pCdktYgzNCzL7XkImPMhXcSEMU9UAZZXnDUKljW/r+eGfdSB6u091dP0/f328fxB6O/R8GZsmQn0
WWK5AI2It/U0vT4tty2Xlo0mikvBoc80yRtOzFbkYcCF56fTF9Mil4WO+qvdGdGZc4FBJY5aEzpP
enUFYUV5277rDeEIZjf3DJkFO61OXta8CST6wjGy6QU5BmejeRNMHLCBNuxzSsSnZWOHcuv6Gia+
5Rs2U5Fv0r4fKQjEAsot3kVosNEuKs2XVGNY3JKAiwxUFvWmrNHpNi2B5tk85cYRy6ojcoJt0zCi
cpEb08ZRp155T/9fs/e/ydG0bY/M3f9Zs7f+mka/0NtGX/9U7X0+65+qPZpU/6DXZkjbcywTWRxY
03+q9gxh/cPSbd3D4WtYrAyguf4frqpAmucKzzPgebhzxuVv1Z74h22arkVF0nVN6Xr/T1Ga4l8z
hG2dj4WQz3EdaeqmRQYUmr4/MhrVZBYlvNThlsMtw26qM3QN1qUjMGUflGH3UlhDfmytyN1Ukc1U
ZSbTGCoq95HfPnU+OKVMT78HWXEh8jBkapHfIifcsPKDGZ/fZbqnnUjK/og0twSFl3ZHurmHxitf
erwsd3k8Dneecp3/kJttI3n8Exc7fzEwbkzepKUTXL4kmv/xxax8LBMvbLtbwBx9j3d0LZT1fbJq
m650kF8KEEobA1XIPq8pq7dt417qfjBuZWj9VOFUnr2huyscgmOEkVJWbDXFVKRzrjN7TO/r9l5G
obX2LPrcxkDVu57jGNBS/+iSPjroAxIj2RrPMsNyiWuw28JH6c6RS5nU0fNfqgj7c42adzVasPnz
ivh5GqlnYr7jc6Kwjg2ykfuR8IEtVXD/bIb9va9p7qbxO/OFohzVegn9LqTorWEwGF3tyZlK85Bb
wEqCANXIH3/u/yZp1PkbgnfZp450oGR7tqS0pf/rnwViU+g63qhuYMfVrmvDaOd1NOcCJYPnLtBJ
NST6V5uwNoFliPZ5GX+oov/hWkGzj7xK4Fktdylwv7uua82DKlRLu7gTK/xl9VDbT5z9k0cDux47
WrygC69WtW+/w4ztqJphRu3KLj8Hg77FeT0B2qL8jb2of6Z3DVTJYUbCxJUJHxqefRoyr5RzFDYh
AOEe0iDARuERQla46R1iDRrLncI7YhC8MYreeDYl+9Kb7l3SN15HtPedzHoa52V4BcZ5N2IVkWWU
rKNxUqjE7MckcqdDHKrsVahbZbfVxaRpt5wtf286LxpO4xhH63//exj/98FLlLku+ZeDh3dMMR8D
f/zHgbMEKPXS5pZDOQqm4uzivWbXIWuqQzyV6I6iM/YG5zp0VrRPCEd3/HxbifCsKlRiIrdvrbLg
7Kh8a4Ya59cNk3f99d9/zpnM/EeetC4NmM0gDMlmI/pXmPPf6o+PaetDYJVNkN90oTVYu+1rjll8
a4eIbQAFef/h7Zbc3b+/n6cLXVous2bpzjrlP96PqvY4VXVY3Da4qsI7jbw9PJIrTRP21iCW7Daq
hHmPOXlPFQfUSkckjAGnOHvw/ILW0h/lI3zn4FWZ5InovclwJr/FiPVSFWmvBaWRFd2lcl/4zJ8a
LIbXAhvIrhSS7EPdd67/Yf/9TVjNDuRYE7awTMtx5rPJv34hKc0oDPIsutmW+cG6MjzLkD//4Bo1
wxX2tsBJEBlLu9vC2NUuZNKnhIq1ApR09QgmChqoDmzA4EnmyGjYlMb9skks7yd9G3k0Iw7B0ZiS
Ta9PwXmYcHQ0Yb0TtDgvncG3Q9ba7/oWfbNf9QSoYe5lYWic0MoYJz2qrF1Ty/SmS0ws0N5mQhJu
TObxo+HTuIrxTIAHcwlpUOvAmxqGgLLZBWXvrugADjROMO8pchPROA5MeklP1Zr2l2r08KbV9JR8
TqjIkiLj4rq+AZMimRB8plh+Cpz7paXy27/f7/Yc4PyvfyRXzqdHahAo66U1H39//JF0p2XqbPuo
9uB/+AMUPEodD65dv/ehxsDbMWnra7dHpTP+SAw3/mlCzBBx0WNzlwbNG8shFCjWj0mvdXslpP+I
knZYRfNjO9AyoD5/tG1ysxLzSPEo/ohnN2mGUPkuCcfxvkpR0NV2ykiEOvWrZfgSJeqjVbk2nNMG
pUpHDq2oxvsYuCvcqqnd2BYeIohzT9hz0GSLikL15EKZq/T8AFOl2uXWYJED5JDHkPdA7Fi1Wk6e
3tB3rjq//tJBgr2jrFG/WvKhFgA33cYm19j4DxnRgprQ33exSZfGhBHPXIdcFclE589dTPUDTxky
savCdo55NjXOrO6Ms95QEMHGa+zTyXEPyx3LZnB9YETa/JhaI8x39/s5hk8XZyqpV/31Mn88xJax
gb1qfuLvV+sanDOdJM3t83WXu32k4xqd/L8eOTmats4jF5Kmg3dwebrW1wBjCbP944nLHZ9vuXxA
HAT+Dr3m6+dt6Jz4BL/ffPTIMyJ+uNWPTUid+r/7Tr8f/c/XNX5APhzptrKnlmcsl/74sPMdn59p
uefzTdsyu8NVYNQYmG3l6udiftjyAN+qXe1zzy/3LJtx2f3LRYtDNqluIef4PeW3aUtV/gIB/BwZ
wjvYrLab9toZDH0d5aotehd/p9AdrXvmsa+dPf2ikpPsRvUyav2vrqD52ybmhYShX/qg0DuM0bNK
kKANqE7CZPhWYgfd4IBGcE4daE3YZOvp5Yvfylvc4DhjkRPspzp/E0RlUsmernmrb4GPB3sk9mdO
+PDk4GUi+NK2poDGFKL5AbIAHDOomCYAILsJgaR8HB6AtyDpJeAvopmpegcouh8RF6+ATiWSIrpr
oZr1oY24+vDUgyXCqcJrRC7+eT3+yexsWtMbB40VnRCWwnMVzhsrspsT/aji7tYlMr5GpnbkZ1Mz
kvLe6MQd4jDCFONeUj3JcSU7atxAxSELJsNKAq10TyztY2i2nJAA53H4fljph5uRR2ePiHlAva1t
s6HIZ2G8jy3s3oXn8anKmBdz16VGEmWSlBdyB5xtE4Ue6VTG+zRM2so1T4kpbwEakLOmCHpNC7L5
bK891DTUG6CoFxsTLTcn74mvr8Kmo3KbDj9iu3wSFmDnwhGPcVBfPUzds1v5cZqpZiUQvsojiYBW
jpb7z1gW/E2AyhlK3jZvu+8SCVqd5sleGcSeDbQi70zrI1HlGtWvibq5RBVjDoCC6vUARnVPZ8A4
F0iQhYFmY4ywzRy0yjlThXdOnLHPCeHMmzZMo90M47YTg/0g+fXi4XtUpY/gg4j+chklQRMQ1Tns
AkMD1CArbKsDf7DcpUPnwwpvixbOqn3EMAsDk+ZnHaiDEduc3sPqUtnj3hk7/9jSQGdUz9nTaMNp
LcQCDQWU36mFTSMyhuJEvhgVIqQJC8gKjViWDpTnRENS7VSQ/YOjjr4kUcBSwyqK8hVA1/BLkqCY
Dq+WHf9winZHjaKjaBc/5lSaLq4tT1hTaB30YKArkl1i0X0zZXih9J6utehRcZ5fdYlxyavkqaOy
HkNIiwhUXRkzY9pKD75mnFVqvw4UWe760kKi3CJIbrr7unJqDJHdy6QXT6FZClyCjrMNaoKSbRCU
uIzIKGgoWsvA23X0dU+ebxANlD+bXbnXaUpsmqKsV61OcJkikWA1Dthr4O3Ha/Jlf0wWdDZRqh6T
0HoqQS2VOQ7yyuhubaaSldXrl2C2Z9ZautdH52YLvd6BW0ZHFMI1Stzg1CNUzmP5rdOCOwaslG5J
8jq2yAfwPo1YGc3T6I/5FongCcuLvbYkZmaqIw+oZQcOLaxg/tfM0dTGZLKxC5BNslqnWT8iDnKC
8dY9yzi9M3u8DQyIKDRzzL4TtTXA0LSMyEBqG0vg0bXqVWw3zxUi7R1hjxdNUqIcJIfykJeHifnl
yvGKFyZbuzj2XnoniHeo0i6G3mRHJaov/IfolKPaOpjUUSnKocOuetq9U2V/0eA64EHB/FOWidhZ
BebqDBn+akgurlPUW/w/xgpV2pNghrritJ0fZrHXWmgVQnrP/dk3FcAtu8k3WiTPLIe+2SmujXlP
RzZZPJarvWqRyejnBG+dtPYsxVDWTQru8LQHwXAdkK2vu0ASoDCkQBdDFkrjaEH/YJxMWRXBPo0f
Urq8nRib+wZXUVxbxxZtPD8AmcuOM/OtMJYQGe15u6lrVoOK6dyq5IPsIdA7Am8AiU2pegtR8gzI
jGgUWLPEPak3Xqtuo31fVJo4kryN4Lp04PNPg0FM/YOaBGQVBOgIxb0zVJ925Xl0qHWITQMpJ3uL
QrysKu3c3YG1F2eoD3RL7KcIjTzQBKSiiGqwGxM5K+rsCVUwM1BlofDA4Uu0U7437A+EwRewNAkt
Z/PZFu5F+vzCkwqPbofzYfSB0cBCeBKVhDijaC+IgtjZzvzKAdYRDQalgYFzPdaNWCWi2ofMqqeE
gm3ZW8ZmSIJ9hm1g8PR8M9YtnZuYq7UsX6tEf4RhOH2BP0qeHd3J3Ish8ZnOe10Nt5Chs8ymfYtQ
YScl0nY4Sus2swFbhikNNJT2RLJo+4EKMgGaw3hfUHPY6pF37E2DGbRpPhlaGlLAgSVTCi3cjIV6
bjWgQMjpqk2mVXLnKe+s/NLeU5i4l/HwRCzJoSigknb+zzZPfhrtTODthgM5WNnaMIZ3nT4vVBTa
dZGFTisq6SvFA/QG9FQbqyffLmiRl9n5m1MjXpr4kxNHhZAXCBUxb9URkm2DLIQBhvqn9R0F3GEc
feMd1iZ0Wd3qz13gaTdU1Pp6ecSyWa4mUx7c6U44nH3kudvlafPzDXbMdxfrI/bKSXsEijgcSsTF
+wAs5HOk9F/LazT9OCcDtG8V59OdlaGGhdyn0cZP8/U0v0buPnQIgL85cRJtCtsIb4MqmkvakkZJ
bI72pSMGeXktOWW4GTiHPwA0Lo4sxcgOyZBPxSCEcSelX+l31T9EZpydqFHvmoUEFHVBcaHs0l9h
mwyY1CFza06wWx7KrgeehTl7po3COGx6xG/QEx5qi7/u56t1tBSb9LuQcKjwJOl3eu6qkxviPjIo
tbz4pfduz++Llv7a+TJ8H1uC6gc9CC99q+xrkHDKKC1v/ABJve0Np/oxSLo8Y1u1T0x5zgOr5u3o
d96h6wzjQW99OJ7zw+DumFZpfRsb9GpmlENWDgbjZDeKfAS9nmMy3dflkTYW1zgLxVsbuMM2kgPp
mFoT3PCDaKg+Da+DqYmfoqgwdLlBVK9A08VPXo1OQoyIeaVytAerEgaydL6LBeal1vPmG2YYXCeT
G961svBODoKaXUerjhW8+7zsICOt7jldVW+pTe+M46A/V0lFYLbs402hi/prUWCJnF+1dAAGUJ+3
H8vETw/AyLpD3kbVY4rt4HN3e8x23dD1v2LB91AHatbNM53krGkpMcRuYb/6Xvi0vFrQBo/oeykb
VLq7rUsQGBn/OxgdGZV8p7W+Kvh6nzvSpd+QT3n3aPhTgy4iLA9Gr/RHv+iIfp4/W0/gSdm63qoN
eA27oa3cGmN5afSKWKJxGNGBZsX33nrTplR87fxQ32Cx0i9kKSkYGSyqlwfk2rk2rfRbHKl2o2mE
63SaFt4A4btrfzTz7ziA0ro3vmUODjTL6ovraPXmtSuMcLO8why8wh8O4E28ScljvfqObK4Eg2ab
Kh4JTEGmu3yUuqW6qqR3dVUdXTEpgeUo6I/KxkwvfndYHsWUz14r3utWDJp5WR6gk3H4ddQel8/j
+A3OgjHSb0lqqYvX2OamR5/ytUNp+PmBQpQoReH5IGIMSCgzbitXtvtBrsLnI6hD1GsX3OQdgyeZ
KzMFRBWj+miG5vNb216frVl0Gncpy+mz8mS5DRnxvmAM/PzaaAOjNTsovA9cOztn89A0L+6/OFHB
Q9n3k+LnEZ7f3CcBWbc4BAVcsjT8ko/tbvkuPulOM5HxEMVaxNqgmuBN5aDJ7Ag/7WDtl9dRmk1w
kXSSB/J2UXBxzt05jha/dwGWivk3CgdKCajJh4dGaAGNxgkpJErwN6YHp+URSaCABHNIPExVaR0F
jvZdjP+hFbJ4LVDI2cM0fIX04aGOGSPCWArxiB8b2WwyfOXggXOLwPnOhaB21UNKGnJ+AtQxOBzS
fkmF6R90h4WNH6JJN5rz8kRhxziaqGucOJ+nQCQgXDhu/rLcCS8rpIBaOqSAu5gNUZ98vmqcTI99
r7fPcd04R7tKrS0W8PGr0zO5cYKvisbdDpNrcfRSvXoRFPiWj687oDIoa5nXHNDRnUGixWr5mF03
fChbJk9tY5pgN9x4u9wOuZ5FpOq/ED/L7ATB16EfbPE6SeuwfESsT3gOg9Egrj0y7+2AnvXyTAeL
3qzscB+i2BHnbmSs/rzD9zaCPNB3F3LuPtdqWNOek7zrkbVZXhLh37hxce+daUv6D2rEouQ5LNI0
t/Huy9xQkF4r475sIvMyqV4Dkcd3H8rwSJlnei1ym/WZMeCGwM76pdSZ2rfjdE+bAw6Vhad7KGtx
imIre2qRRn1+KgRUyCGK/k5HPXJ1NfoCyx1NON2SQOYv3eSUR+XB4BZDC5wLkeX8y7e4zbaQZ+1j
mBZgB8BGXyJRPH7unabN13UA0znOfAm9HC/B8qq10b6Q/+E/SaNPTwPm588fMNXOghP9hxtUEH/N
nL/MUDgvbh2xPOVLaoZmINjkL9YGvX+3/O3omlsfIt7rIvxOwpP2GBgJGhALvKXJlED5rlwVZYoY
F+7CsY6dDxqniG1M+CtFGDA1gTGzd6xCXsvEsXcuZCdGwo6zavvoocM7xhK9MACnDt2Use912Dq1
18I59Tr3LlbT46hq61rgvdfd0iMSuu04xXxzxoTYgMiatmZP3C2YBGuDxGTc0H75kG5Je8aIcC33
bvFSuN4xQm20yvzKPA2di9OUNSCKUXmVJqvqwGppxUMlNCbRPWmp9UEZ45DGrv3aCmJIhAAy3zpK
7MI5AbCxS1SqSONOk0qqs1/J8nMToMVYSepJ84+Wn/4gBy8k4RaBbT1U4X7hCC8P+TtheLn+e/Mb
SDy0Vkh+xXRenra8wPKwqavRPywXf9/IMO6tC2mTb2rN6tmFApwQBLCy0Bd1WkO5wG3GK69V4PQA
x9kloOskvvsoYgUUamqCWqheo/AdPb7HhBjuZO0ggMCcUJ6qeZO0OnPdsmPOnyOkNbAi0vOO2Lm6
trHdCfchu2iXOl+l0sej5hnqVNQpfH6rKGGHpS0ngSHeut2dtDB1LA/oZrFYghb9lM2b5VJy1ilO
HcxBPCWwCOwmbE5K/1loGl8onJHUy2ZE+DzZHlTBoCcrqFcIibNxG1Xde9QExVliFCNnYtVI/DOW
Xd1l0rzI4C9yMiEHABnw0hUJqSoOKt9VXHUvy5ejOlqesHJkesnI0RfTSVnfEsWraqxUdrmMXowO
BH7TqGc9Doc1EemIx3sk15WhEx8eK+MSGYW2W25b7s0bpuiOicSTjOsNJO11KHEk5bncMFEIkK6s
l98tRGi2KWZra0F8IBymWCPf29kzHXtuMOiuzEa7DzOfVELR3Sw8TFnL0pLItu2Cj3ZdVDoLOboI
OPHCFumIiMZV5CdhsqF6hZxhpkR/vrpdozBerpNv5q3jgVii0FJHUi8ODS3Dw2S0+TZgqKLFoqcs
ltt249iUHOIoRbw6SW3tdDGhuqp+aK283etz7HbcpsNeNPLiEP+NjiWR/oouNA2R0tN2BPm9RhYB
wEUF0SvwvBOLRUvZ0Ylwllnig4Sk7gaKkF0E+s8djBU+QXLLZ/GFEYtxa4Smg4Df/943zY9Y+gQv
tXVCe828WR2I7Zpc33RCaC+G/nURji8C8UYjC365VNM5o8Sv9SS5h3iQVeJMBLibr1PkOVc/RQPc
ynsNvvp5ElBr87h0jy1PvTZ9R2BB41m7utJYp+O83saSbBxiBNq9L+tD0zpEHfmA20SXwDA2Om9r
dkZ706IpPqJPeVV2O51VbKbnvLHKxwkk3SYaA+dqO4W5i00tXRPYZ69pQsodUD3z1GGqPfkDYZUj
2Z4RsNWL5NSw9kbN3KMmyO9cQo3zigIxrr5CL6topY/PgdX79wnB91szTRF9o0t81NB1rXgf4q9b
arZJSJSOMdLhiG1gbGlvGIfFhhFa3hWtu9zBMEHPvxhB2qpI942ZnONZY7VsUHTee40OsrwQJFLh
LwqJCv9jk2hGvu4L5HK61L4HSfSie65aMwHzT1rRvhIjh8txoNlAQUTizT7pGoe87D5sNzF24yDu
w1n+JRubJbgbE5/CQmdbMfPnuO7QU4UYQDph1PveLC7ZrC/7vSkcNAITfouVlhXffDDVBE0SlxI6
7ufnB0+HRqpLcaSWXfgprF/U9ZSc0PvIV6/oBihnpTopFd9FObD+VAzqtNyU/3WpQzhHV8F+nWav
QzqQX7AKDLPBzMFGjKa21eXwHiT0xKnW3GdGpHMkBiTntT5ar7SZ+TnL/1ziRWU01CAOLxYEFUz6
sSfo72yT7ZBgRYX85zM5muX72Kvaz81yVUfDks7cNsT+lM+doi+O/fxNlk1mavbGz8GrDRhyTtO8
KYMu3WaAlFaGHpqwo4tb0enPi12CoLnutGxc7D2fl/y/LvFiJnBGevnknSFem+VXyyVr8P+8utyh
lxISglMefrsBzNkckOD2CSxyzRb8/7LJKuSF/iwk+32bm8DWgQZurYEZozAzsbKGqI9XoSsRApvO
SxsQMAIlYQR8zFOTWaQWwidf2xlBgZqFtWzCnyaNsjwTLAK6jzQrgoCTgdKoy9guELuVqL5KAUip
eLW6iUKNpT/4Cg9E5mPm6g0kq2pkvAjmHqymkLKm9dwo5Yy4bBxm62Ahouxzl7Sz9I/EUKqU879i
+TpJzTHks1zXtUNuui0JeclXvbXjs90RuTUa/aGdx6ll2Go5OlGJY/R1df+e8loLWoTE5SDsh5Nt
WcMJoYtPN6DPoZAieIvjLDgmeKNYIjFoE8yq1iLXs39e98AgBn6bHgXcy41OVW1tZSa6Rq88tXW+
TU2fc/FsbFGtwE8LYj6Hstc+L2bDxY+yDAfLpb/dFjj8ET1V0XHlf9EqHNMlaoMreXsxAaE1brIi
yS/0Ckkvw6yKHxlcDSEAw14Shk53l8WYKKznJJ9jm4fYvRscsWtZ5n6lBwNIw7NsCtOK6AAfDXlf
aReCdIxrO0DWAeXP7WZwcOSUXExUPCe/ItsQD+eHl4lrRIv1ObPr4ex2Jgrbp9D2hse8mbxbjsag
MGcoMbYDYvvoLVm0xMHVGM1+jILxrq9KmDQKcI7vOvC7kEHBARY9bZq0wwqJjADjQrHPSNe9z/ok
QyAuMrUJs4CSMgF+cpCEzRqyfxBUeLcY7HWEjn3/AFmOZRTOaiSe405MWn6f1TlVYse8913M+MKj
dVNHaEwpvrzDoUHIW82jdTyINR7e5GKgEwMpYhY7R6TJRZYBJO0QD2KXBd5z2sU/at0nTWq+Ri2e
KWCBrynFfrZuPNt6G3JrPWrS+GgtzdmaloH6QmTRG0CK7XK7LIGeDzAxjo6Z1K91Vu+LIrYfvb74
UuN5AMVjUlOqlHMQIwIYMdnPJQ6GN4s+/7HEIol/LG/eiv9i7zy2W1e2LPsv1ccb8AE0qkNPSpS3
p4MhHQPvPb4+Z4TuuTx561VWZT8bwoAhKVogYu+15jIWZzOFBU0hedRLdUgMGUbQCotXm5M1Dhwu
0o56ybVZ4Kd/xTl+Yjjvf9Y26EfXItM+L9O9rncRpZxdnI+Avm5SN2lv1cJqqxjxxARXiEhVypWl
8dFpDeKB3HnCWg2eOmHg0WJ4uetptzP3eKk7zXuxZjh4BXgpGin9Visj8y6Ua3O84PWMp/LQ2MSq
0apPSei05/sI2vTadHBjz8sMhmMeOt7qFid1lsyrISFIxaiW4CQWzkBZPzdHPXLMQ1tkP/Om12FA
V9WLP6T0NuKWYpu9aPBrEZ15nk1YcjqT98S18nMIH/10OISVpb9MXnxqJwDliRvWT8KcsmMxDc0a
BRf1ZP2mhU3Jk8CHkBiQxmC7Lcj+pu6MiBkoJwrhFVg4LoV+1943NXZBErGDn1ba5VLOKhhBtv1x
bOrqpaHBgd46u7WXBNEXtk/XLzDOmuYTFPLuySUcRGD5jecuOTZT394WvApXzPmhI5/yWv3SY9ez
rggMEIR8dzP34VPjUlc8ZGCzz5bZwM1hyxCI9jS9pnMjsOhbEjYbLNHtQZsy+1VM2b5Zyvxz9Kmz
BUMS3gzZ9F5PQMhpi1L7dixxFJ5j3sNoNO8BDlw7CXX0XLdBbDHrW5s1XzI/ybo7tE/rHmkFtohm
3MSBO99bzlKBpKbbFlhgYUvEIsVMQ9sMGHsGQ2G9mRQrV9FEjBAZp58SsaIBlqCv3b+ju3I3U9s6
p4AY5Cffp2yB5fxbKEsJlCqraxpE8I1zcGhV6ui0Pub5u5e5W2+JlnffH1BEZVG+CT2r31R6SRSk
PXePXQ5/EddU/H0K4w3Jdu5PLamndKcNkHsYnhFiURE1a1HgQgAZ7nIvyk9o9RXdgnnR9Gr4ofVc
O3pMA5ELgRmRakTo01+b6igdTpqkDkPFsg3qR3fi5DzN9ptttcu+hrSyw1cCOL2Z3sgCRnFnjr9a
R19IBw7JDPGz2xkxwJWX+AxwbSrADuSpW6qW+RogP73SeKZuQnlXd7/7Oe17JB4kgAc0AuiSzIdQ
98TDYuiyDVPWK9taxqdi7zih/UsH61vSTH4tinnYIN7Jb7NQKuJ9KMd5E9PHgSj2NsbNDm1i8mzH
07ueki3A78P7MFvvviZm6+dIssCYBthTlvJA8QcOXZsSoF45nJZL8Ky9kxIaN4ftaRauSwLVGG7J
wQz3miCrJhQaZLdpGG/jzHjP4hB289J2Z3sRGwPjzwuMdpEn9vPguuNjzm++sOzuNtbCAm+IZxz5
EuHKcLxy2+hpDlui7whocp2raugeyzp7MmoLeLW1fMvMMoJ1ZTKvwfby0GqtsWmQnR/CpRpeuc9b
2tiAMWt+GA2t4nWNY2E9d9S3Zr9iigaI73UpJ0BF7Rqjivtm0eHPi+NUQzq0CJrJwkjf1XZAfLAe
HSxKSQfKTPHacUf7UAyFLq+vBDJ2qUN+GXUZK8jaW7rCTBhJq17bKZztsjDFYzPbPmSIwj1lKQAg
28E/1aXAFKkeLXsrc85JqkfvUQhuZcm0z8jQ6NElE3PXcNbINtKa7+30w8bGgu3cgtSi2eW6aAbj
pk36l0kjvNorc+eaaJxvTWM0j1lY4d+R9U3Xa5wP7x2vZLhvYSs9jYaJz6/LDTAMJCxwNs0Y+RbW
87KIj6QyNlpUdisXiut2CczwiMOvWJOJQLTCQmHOAy9/HBwLhFHjMzvrvGxPW4SLGCkE10hlqCvE
pdjT/SrPdk8YsWNr5wSR9pZ+cfVQNVazw01orv/6BDsz22C5eXLzdtp4fgp8Nk52qJExnY5RdvRK
+a7o1mOdxtZRT7Pqqgro4xoGQL7BmR6iZdJujA4TqdxyXLigXFNAgRYdEpClAOhMEIMjYutHupQ/
GsewdyTBe9uwBdSXteJjRBILL56h2BpjSn3TdTQy6np5bieEF4YX2+/+8FxEyXztjt6MoLLVzpZu
51fz3EopkX6Fneb3oin3Qut/0sm4G5MAYaFmMbSIl+lKK+frLDKS55jsCWRRgFqiIvFvwTD4t/wq
yR3rDGySaLZ+Tk4GIiEiR4I2VfIInKxpiDZrsE6fQl17bK2Qb2HbUiF1zeWmLNJz4eCtaLHgrJeg
i3Zpny07M6qhH8jJdJv33VWQmcdxbP3HzCCSZYjjux7XHEAkaKGcokTp3WQj06pKvkL0TxqeMQZY
9bhNxuccN/SZ4oV303aE2Gn14Lw0UbTP/ZkwrMCojjSNq81Sw48i4UY7d07tn3i451QfX2MmVS/m
BOA2GLFOBeRHyM7jRxzVBaCo0d3O7cwILaeBwKvJznaFz72jvnAiBLLb45v9ToX3tsti8x74obdL
KY9tKsJx970HSM8ZMfp2bnsiYKt9cXVq6WEerbEXE8/eFlDw4nq6T2fnU69yV07hx3sk9vmVzdAe
jJkkepTtvhso8KZW8Bzi8OWinUXfAzmi1KaDiwB2W8bQOr17y6oFSeTD8OlxYcGTGW2pF2XIgwxw
t4Ps3wfaRjeX/lkLEhJSy5hLHRAWZykhg3H+20UkNFw7rfVoC7osbqwtt6YM6RoRYR+ITA52Gb0P
WvjtRz7SBOqb/Bc1GrpqhshhsjBaAuH9UHtVvMnspDw43jCuC4sT9uI62ZUtMZHY2cRR07Py0HoG
yLaxRy5GfMNCns1kHezI3lSizF7hMlJioV5fdCnXfAI8P3UuFkSI5I+VSG4b0UKkH1z/Njatbl+J
aLiayzi8yo3Q3RsQsW7Nnl6WO7znZR3SvM0zcjyNPXFqXMPi8M0JxcgTDlB9a5vSqNpznFjbTMdx
Aj1jKO5MICbAAFP6TwZTIV42T8p6DjvCmYCy3ldJamx56tmWApbxgLdMf+AH3MDh6+iM2oRdzXZz
raTi+NearRa3KXzmAb6HHwU42HRiVy0Md3FvNldkfTRXVcxVvmzmY4gAf8+Ig/Aa38y2epEBfOLI
VeNNzRVz5Rucasc56MbnqcnOddpbR8YmxaawTcp8SWRdMczi6kbsVodDdOqd+kpPtXMWmemNl2Yd
Vzg7OlP5AruV6dF1Cirezrv2ygCCZei5dheEiwEzgZ8yJnv3tUnpURb9S0eAURbnN51nZTdavRhH
LLB3aleeGshpc3NtVtl8U5npUwi/5mmAh4W81H8ld929j+vXYdpjZa0ekrikAOzW5n6YynZb2enW
K6mTCJi+EUl4YbVgIG2Kfagx1MmdvUm74pvl0vFNSucbfrP6IZG+4TbP3U/JwbPKMHxMZ2FCu8NG
E8bf0ETC7HDcQmINptcOXVJSEJ2Q53Z21DS7fUwdvrC0Pw4ehCeZ0htS+sutGrVL8ci7QVGq6aIr
lDCrcP7sejndtb5NIUTIZAqCA4ySidS+9HoeGOeQoSXWjGWajw5Z8aADFnZSIVkd04Lxg3ciga/5
ivFkWSXoKWgwiemVMQtCSph8vW1tTODb98whis1YwP90S7c5OBQwZO0gPKtFPEH1cApj2JDCsW7s
TjypRUppdzZVhtn0OmLE3dVJmOylZz4MYfTpo6afgqjPzm3A5dguUMAYYKjh+UX6KQ1GSLk5IGcq
VXedFbxpjobZrx0YWnEqSHqmr17vZTfFN3PmdJeQR4mcCnh2Kx3D1MA0ZFtDtp9zH8wBbZ+nbqFR
4zMTGGptxVXKuAkqDfCNRpS1FedwwtISFJi4S0Kk2x0TGj/V5lPct+Paq5rqCvo/E5VQR0M+2tax
Q7RXdIZxnlummcCGa8YmWkKix+LwnWTeNo3Zfe/a3Rm21XXoThDV+hKRWU7DWUPUIgTa7K6q85NO
4dtv+aGlg3WywbCchUePiiKm/+C13drPwm+tJfyXvhTVKWM4gka0DF6WySl2L0zyC9wtWXGLwGQ7
CHO8jvaGTnpKGNXpsxPFm8HQxzOpLXQD89YA+WqLIzjCN6OJjFt0LOT0xPXR6t0CCJtxKjBl0pCp
w21MrALFiiT+nOZTl+xHzwye6nEen0zS08wm/UEfqztrTtjeMwPO6e/BS50CcobzvCwx+yT1WYw0
XvV2tNBm9bQg9E7AGxHxgSiphhy7Ljt0nd8wwGDhtinFMWu6whmUXzspjAnGQKiigQat8pLQQTHq
zlPUdUS+2fmHb3oW4i8EKU34WFmEuA19Wr4TW0cDRzg/LdrsLrEiDEQdRvGOv68LLznlTmmcKVPp
55xWyxk5Ht7LRrvuCKopKEu9iwFhbd1F8VUZBq8dNeEDHTzKfUzfqTnfxQ02ptrKn4LO7O8tiPRO
XtClZxya66TZ9YDfV5lGz7g3dMRtdE2PjkeoFZVK60X3LIyis0b5P6V5bbrIBYBCZI9jblCq99of
8UIoWIVMB8D1wvS1Jd2O0saOul5jmMF1awzeYy6qc0TyFUUrh1xwiSZo5kPscKZbUfRg9KaH1s6k
qnM7DeD8yJx6ddvSvlW7YMd6Wxh81cGpSmqGXDWzWA+2XFZJzapgig/ILK9n0/luU9Jal732mtfL
dApg3t/FdjjdGQ7xgD4WQDo3PSIiusmJ46H7n/TshRnfDVYlSJtxj83O18WqQ3h5oPtuUfkI3evE
rG8FEojOA542Ytd66Khn4GjUnkXf7ZYWgB7WNLiXmgX2t4+vEDhXD67Dj6nQiOrRbIfSFslC2kxx
sqCoevAkcBBvo7nRsvLZXDJ+fAtQbpwpW9sGQ555xrMbx/UhDDHQj0aJlgEgD10xxIhNTKxGsBDx
a/t/LSAJ+idwMTlpv0X1kcPOv1ILDfQbiKBqoOTiZxvk2JQRyvoRsb9xL/oyPeixDC4jHyaHjhnX
CCBADS6TZ9/PZH64TXefyIWEJ2o2CiQB576jq7oxjKto1NN3o0DaOM/GsHXnxTh1jFYodVtAgTnX
oLnpw5WVJ8WBXrSxzbzaWTdTZd7GIJPWuP26w6BRNpxHbdy38wSAk0oqBp6CDFnoVDsjrh97V3gY
/Wfvirz4ZNMmSw0Gu8xXS9qW17FWLI9t8mTL824INX0/5GPzhDSEiXwLxkLr2h+5i8zEnqNlU40T
vCiIp8yw2vyASv3kV1IFU3y0QR6eZ9AciEHn/naM+WEG+rM19N05SJFepbWpHTUjfJgXTdxMZe8+
zR2/9xij2Ne8eojmZU1Hmho1Griu+Ubq4PI+ucxBncBKdmoTgci1WxIWNVEiWOllEZ3MybBvK2uu
kZcu9rpwqjer7ay7cfwxjkZ/t7QhVoYSNVBPCfbMXHKXYtvGTjXDc8z8euOhLnHsKHhN7Iko2FHX
j2bc3/FDo5Nv6sMm6NGLuk0g9ob8qkYlkT54Ik7jUINnGmQDW3KkJrWYbqj61KeO1mqJIV6UB/S2
Jzc19RtQjd0GGsZLDtFwjdDYenfB5+SL5d7DIPUQSR3L0nJ/2GGIrrhPpodR1NeMDvwDADfktmWa
PNMO9G9iKSf3rObkNIytPYB/D0Xgo9Smppda0SmnHNVg5RdBghbSqvo9kaz0+M3iR1yHTHni9gbk
u73iezEcDQoqJwF5wbJN/wHddLI20sg+qE3EXsNGYM29WzzjeiIA+hp+vLVOPX4rlqafUTOXWyql
7ho0mn4u9QEA8WhyRk+4JBpW2D5O/XuumfGDKdr2EfrcXgvN98LV9efY5a0IteKvNbVPG4CsLLm1
F52GfBLT1aOV+WfKKMP7MlPiquYBYZPRSFoI5MCw5JRhoEHCjNrTQgznbxRGH62xmR7jGrjxkKUY
AFwEy/2YN7dOaxKkmS0WuRaD80yEHbJyyZLhJdEYi5Pyo++8Z+Dp9zE/9X3kLNQX9e6uX7Cf0GZh
2t4FLhl70eR9SpesmQgU2hFs4kxH86SDfT1SjQue7BbttAneX0TZdGPpmM2iuJXOgTI7YrIFZ6Eb
wSndZZY9XifZUGw8wug/OidBG1+5b0PiAL3s3B+joPJr9BnKFxMBVp3p2gMlZHDeS5G+I1x8DWlO
XhULDzEyGz+6HfKE0tfCe86fyO0hGCJAjckxrGgVZPUUPaqFNpfYbxZfnMwxrzeL8JcNmOL4Wi3i
ngZHHVkfqoIbobM0iJHaVD3xnpwij3V413H2OqQa+ecJ9Vf66YO3DVzazJambUs6bcirDVyQMVnu
wEXyPUosGcmW09QduoF+VkqMn2FT2O5Et9cTjfqTrTl7l94XEUh6vU4b2nh15DMFojN58D7xoPn3
HQWudZt5UCNK0W45pcFicygow15xZHm4tkdzpayH/5OS9P9ISRKuhXv4vyAuoFNtPn6Uf/IWvu7z
m7egg06wLToxjoVV1pRe2d+8Bd3/l86PXSCvpO/n6/yn37wFA94CpQHuqfvS2P4Hb8H9F9ZE0/dc
GmCWMHT/v5OSxNP4h+HRE2CLcTsKKqgOJ0zpOf3TU5ozWQ60RbuiXYvwMeQkPrZZDbvq99rXvmoC
gZLMMeKeUa2rW/0fx6YA1xzTZQCd8lEuj6c21aI00CyA5oWJPPp3lEeZF7RMLKBbd0xxgNylbYTT
oW1bktVCL16rnXjcQSvKRYWcHiOEulFTINOU/vfipG6VyftfbvrHw11uczms1ib0D6umH98BCKD7
+vvf/OO/jkpBdjms1v5xm69n1moC8qk/xUhXfj+vwmhfdWZNWy3rjpWAhNcGBHzgYQZxY2OXXlON
B/ij9qqFcNv/tJ3Csz6pI4TYcDpyQCzIe6tdGZbok/Gk1i83VJtqcbnl183lHf/4B//u8D/2hUXp
7drUJW0mXPWuXh0vj6TWLB8RoV7DmJNKtIlsk4UMuN+itOTvNbWP7GAO2zTSvjRrvaW7q8VvxddH
efkU//Ghqs1Cff7kkSwbiqQkA7kVV6XGhkKK56A+EfYSrchGIZ8golO3Ul/CMq+idWNUIGzlDdU+
tfZ1P/WVxthh7YzOuFHfU+JlubM6nDN4ra2I4qC8L/Q2D1heB+NL/c/L7czRvnN7Me7UgcuXX21+
Pah8gqS8T4Z2o4Qndmy6/KSomX4JUeLRGI599lFIfs4cNhKlIyk6qVwoUY3atKV8gYJzSXQeKhoK
e1FzUKsdDVIiZqnnR3mx6byCqpknsVZy0beIpHQ+fZjyfXwQHq5PuV8hS9WangZ7AnT0vSKxBhWA
SvrhgJMu21ZTUs5zi3eFTlULVyJf1ZpiqoL+/WsTsuzrMlcehk5u4YVcC/3CPnzBTFGyIMr04mhA
xCcOSn+mxB2Em+J0+2PViu8n8g3JPpzqTUq4PIBSKabK1aoSV431RGJnfueGvkNVSj+rlwPmiH+h
Vj2Sr9Ft5PlICFOA2dIUZn6rCSJlk8Q9JPaM2f/y9AW4uI1ZU5py5XdXgTwVWFZtqoXizqo1jHNn
MHXeTmE9O1FJiukCKnKl6LtUxJj6zS3tdt4FNID1Fy9X/Te912ayl4CMGmCyZgnnAO2Mi6CYib0Z
xW/ybBhLCC0mQbxsKYbGLDXFCY29WFdxRcIpc5cFfjzPlSkBjKso4Rta4oFfqyelPhNba9Z9ALdV
7VIf2OWzCnZ01IpTFiyc5AnJfKkgnYFHkZuZfM5zQkpNE0hqvo5ZNA7CoxJySXGXP9XhbrQX9AXl
sFdSL3VMrdlMVE07k7ZPBEiaBGOpNX/C/LRSuqU60tqtYfU/PJShgM8kzctK4V+TlM6q2i6W5NHw
0mr3hSkeLBi+alUxZdUaU7SYL1N4rSQ4hqTGIk+deGOkVk8RlkOUnSt35CvtkBGlJHWz1NWptcum
twCqAwX3S+3q+/DdGyZ3G5U9XwkhIbge0Wc7K1zOFy5uFHbmniCmA83W18rOON///WI9Jr682L+3
JyDxzKi0CpTn71f49TIVxMyV5LGqM8wjRaMLOVe9ygs5t7Kr+mQPA7b/JtjTjJ3Xuj3Ea/XK1csV
Su70JXpSO8qaBAcxmgdFzu0nYDO9maTbP76v6ttRpq0PYIAwGquVZ8KvX7D8AvvSGR5Zxv6yy7bz
G0aq5Bc2GmdgKUu8LEKYsWvhgFdUn0rp1SMMz4HsVbSSo5QZYhwrvlSHiQ7PBIcw2/Tv5Lx4IDpQ
Xet7Kf5SC91Dn6nV9bBjRkfi3GD5m8rsqo2Q33lXiuxykWI7zemTQJudTmpfUMzfRNklVC0RlakF
fB8A6yUqzTHK4SksTsegnKvjhNP5pNaEhw6QOJ1mOjbiEQMzHrfCc9cQONET5/nE10GKM325GCbK
zb5EGYe6wfVbie3UF/xr2647yMQ+MoGImFeXKuxfX/BGfpBqscweO2tCalamoiYvksJtCkTniofc
aTrgbjr6flfGXPF4+y7Ks8tmByJxi9W933pEZmA3ME5qEYbGK+JQ+BslP3Zd6lLVQsScTy/71Ga5
FD6CI3lE3UYdvmyqfVYSRrjh3Cu1ZXOFph4kH/prVe3943G+Vj3QtqjG5gM2dm3XtPW1KcmJiplo
thN4vfa+NN1h09PF2tgGkXVYrUPmOajPRoILqeTzPcvkUBJaJaMgo+CsYcudX6vqOCeVW3y1xKNn
jUtsCF6E0YHP2YQaz1Ktqp1qgdWFQaRcaMgvuGjIr9vlPmpzuLd61NiXe6q9anN25TUrNZcBG7tb
MTSR27F8kMsjRQFeazN2AMQwQMGZKg+XajyjVqkGcTGWOxO5pjbTfORDuGz/28MIX/g/6pbqTohm
GSNfHlPd/bL5dfgf/y253Mfxk3Lf9dXXM1D3++NZft3w6zFEjUkgJDodDgEX/XKSF71WCv7VdmDa
5AUGQKnVPrXo5dHL5uIhdlU3VmuX+6rNfqmjU0YiuLyVHRK7/LWq4x1nGiwfSrPl5Vatfu29PM7l
X3FF1NdhBgRXHVX/T93l3934j0e8HP7HU1R3/uPx5fNT+6aYM4UXH0x58THkz1Ytlr/X/rGJVcxf
w7h0UNhyY3OQxhKJDb8sbAc3b+DMP9Qu0l24vFOE/PMm/9hUN/y/7sM4ja6+T/WVup2lxguXf6fu
9/Vf/u3xHlbZunZrclbUM/77harnrvbhveUkpVYvt1GHGyv5feRyc3UbxyDLcwCnWo0WlT8s7PKB
1UK9eSNuHDJzjDHfaan7WFUFEUQZedPoexnk5cNwpoktdq1kqTtyICTUkE9tXxZfO5vCCCQZ2OTC
JMeFl+OWvOfXQ6oHUdvq8NdOta3PCAeNYiEEQGhIrbE5V6NOaWekst5lM9F1mtNt6wY+p9ckIYJ8
YgC2dQXd2UYezuBWXvYmexkfjandiLluD4MNuqA3Gp3zFb8lKvtoj9VYcpGhBWaEy3rtNTKZjGbY
Nuh9++QvOuZKuRbVOWo7uWbHg9gz1QcJh9Rb0VC/SKUJFbq1j76QwDr6x2vtyjA5/+dqiIdWuD5F
RcaQS1FlQ3kRVzvxAGnrwWztFUXMB1NmJWSIk3G9R94JJdC8HxBmnCa56DE1HWPqhcioulMiZy1q
LSegjqAiY49BWse2xGIUwXJqG8vYhqXzqbilg5wHXRZqn8sIYWMZyNdHr43p1CJSKVvI2mYL1DnT
cL0ZdfK2NJ63zdXl2JNXYrVocfVTXH6lP8/LUu+EI8dV6o1Ra2qhDmTo/UmbCQo4YnhqvhZmFgGo
93aBOjd26sys8hFGeX5O1KraS0TzzWwTYjGP0XCCcukzaI55vSHtq3/e2JBna3U3dUStOdGqsvgw
ygaHw2VBg/zPTXVA7Ytrg7a1PzkbaoMDMksMCW5iF3y+NETUvssBtTbJt8qf4PKgGMLBKz9ftXZZ
EM7312eu9qnNzpBFn8v219rS30c0PXbp12xBPqA6oL4w6n4SUdy5trFb5CWX6KPixNiQ9IK/NzV1
iYzUZK+Vx2tlPrrcNIpJhAn02ccSJq+m6kaZFe/jGPXZwFTVJ5e1PUwywoFOJG88/FIGR0bFrBec
AXEPCPlHIUoaf1V/rRa0+tai6z0yESdc3KHBdEQt+pw61ArFGOKCvvo6gdcq+ORyDqO3Om0Jp48R
KnvzKSM/kUbqeFKUYow6eP/+3uxVVshlW62p26hbq80qIOfif4q1/z94XEFq/H9drC2Kn9+7+Hvf
/ad6rbrbX/VaYfwLhq1uuAJBqSzXmn/Xa4X1L2E6QtctpAoGkFzwe7/rtRR5HceAG0dvCPyhDfmy
Lfsu+t//y9b/RaA99Q/6ysIA7vTf4uNSmv3P9VrbExbaad20PUM4xFr8g3nqMNL23TIeDk2mQ44N
wnUf1tegUOM1DEZ/7XTdW6f9ShvrwdOHRJJbOmhXyHLSxG1J/s5shoUt3W2veK3om+ud9+QNXnoK
iyq4GupfU59dD57dMsl1b+ISj58e0+BBQiooYOK/Q23r03BdiSFAlQXZH8UNRVoX7XexEFOLkwZy
4w2GhXtMjfG6ssQH6uNnwKH3mUHssh6OZyoR+Urc6VsnGDupy1kZtZgwhvEkm5wm9gi71/hIDHBk
M31LfXoOvAVqbmzf+/MDySFPzehstAXKPpP0qHFvXCf57Ef/tnWj8whCYuoYEuvNTWpAYiCBYVn1
FC7X1dC8LVH1BIXtYQjq9zZr9jM/6hZwPBnM4sW2orui2XCx+iQNmOklzVX0wL/KsLNWU8k7LVzz
3q2cKySmTFx4q9KQpx2K5g2dMH2mnZWb+yBAMjoWN0hAtrphM1m2b/DCvZFnvy/C1lxPOdLisPhh
kVffNN4x1nnngpaZHQSXbRI4BM8TIUcwj7USWbplLn426Tih2eWDtdMD0cK4FPN6DW2jXWVDZZG2
lB102CVEdMt8bW9b6d7Rntxvgei+Bw33i4cF3ECCoX/M8SDkzjoK0P276suitTggl2+Gu5A92NAz
jkA9oaA6ukgpiAq27wHGLHyiJk4V75jYAUYC+YEjI/1hV68hudGrCjDJtp6816QHA98mdGApw963
IV0FinTk2K3pf6LkqArn6IycQIcJwx94oLgdb/pCBjeRbdbXMombVvsGAugzxQia66L3NgQN/GqB
pW4zVAIIE29ijD0r/vYdWMhVL1pj3ZXitem84Qqd0fcgI8K2a/ynRDQFMWjn0CpXbYb+Puqh+esw
1CJCyHZ2h+vKEPOdNhjfzea7QaDkg0kELz61CFhQpWOB2tS+G6yd4GQverprBJofNGqjB+jWanmu
oyOO8GyOEbnr6vcSkPiw1qNhu9SGvV70X5UY9A36lXsEuTHppv5TPYWviGNu0pjPl0g9gIP3CPoQ
+xkhGqQi3qUzymabbmBSF7zMagd+I4L6VE1HmdUxBGtGw6CLCvPB77pmFT4w8e/WsL5vzJKCp8fo
p8/8nwjVozh/qEzpiZ73ma3/IoJyWi2m/O3V6TGLqF/kjnMzzemviab6yjR5V6DLvzqjlMUTDJvy
S9BfDVkZDpxpNRi4v5Bj2iNfETRGiOtpfpAui8sS18AbQmdv05XuwNe0Jc61BVeauFCPJYKQ8BYU
RWuN3x1RHvu6yq9xME6MQJ+ED95rqNJDaCynJf1MKTCmXr42a97rnmehG+EvuzE2/bhDy/GE8Hpn
pAawZNrDnuBH0wwMA6Ic8mCZH2t7YqCeB0SNiRTXHcddL/m0DEF/XMKrxzp4K5poPvR8hMIWT2Zj
4VWBJ82RYlXBRVghLCb12eWUCjaCvPRoBJiGTtUX7ZtI+b+uwJ/C6XYftfO1xwkUgeawLirOQDlK
l12N1GRVpfknugASQrv6SNo698AIswZPm5nSyxvW+GF0a1XppO42mfHQIwglTrTuDzkZU2hA8d2M
DSJ9t69giJr8aucYgUnCybJsmg+z9H9hgkoh1mbkSdbTJqhn/PxVsC9t7cprSQHoQusujZZTg4d4
i/wrXvvRS9tyLkoFov15tK5j9NK8mLLd1C1hYX6HtiuJCy4G6dniXUAf5p3DgDwxwIJ+bD2iPNxO
nWYTZWevqNqUGz1Jf1llHoBSKModWQ83o8bHN9hOuy7wRa4GfP6raPaeMXoeSpROa8NZ1Wc9byiR
9AnzqBxCj0/8M2vMkWmq4PHUi/0II209pcN2MDiNDqlH2ojt39GD3dnWrSZ9QlpQXJtV8J1COaM8
I91EVULeZ4ZGgo8qdd7GbkQUJNJlV1YNMrq5+qxSJE9F6zwNXHzXrkVQE8VIaM0mYm6b74o8kXD2
vp+bNNmEfveAcPxRb/ofsLyeGxdsp9d1nCnc8E6kEo4KGNk/QBSNMFKgc3f3oz2iVm/neIUg+zZG
NuflY7VjdokTI1vuEdHMK3XRwoUMmEzjyRK2FgD3qItV4FuEbjrxJ/ioWzcdP0Yj/RWRsZos/Tu1
3Zqg6uwHCUnkMSKBXqN33ufg/rckuR+DFuiB5zP/RJh8VSd+TWoZGXeTs6853c/4ALUwnqVH/2YZ
xXkc9XWQ6JyCg8Fc11Gw7WNnywCJM/6i/wR18+ItCFWjbL5fLEBjS1G/x/0ikIhxNdIMItWtCYei
cPkxw+houDqhbW59XldBLKRI8g+S2V+bSj9JHHQMbshDlVrp+k/UScnaC4DmYE9ZpXYWrsHu2LY9
rIfq2hnRX5fQOBqnXQUGDv1m6mijupxt/NQ9+nRzGeZ3xc4g/SvMYx0REkmLTHxpcxvdtq/4aNCM
PLXDwrnCk4aF3rwf+mZd99O0W+QZ0p1cUvKQSa50C8oDgdH1FKzqEM476LF4PSIUwX2N92y2yZ6t
b8yZ9x05zC4XOOfV9ZAfkLVCPPSWyREYnVA8z8YeggNJZaH2BLv+De1ZitqRtN8C2GPj2Pd0xgAn
6NHO77lURtbZwTbMGI6sFM2pHjXMHevIP1stZQwaYvomAqeMhJK5NOCsYhS3ia2t48o8C9yPYOeN
m3nR39S3x7dKgpPgDkDgYcaPt1VMWkndO/N3dgE9IF2gShKpDLAweEXHTp6xA/34xhdWypeJSaYz
iW4zRaSrLiNpyglQkQhJfWJg/ymRyzRx8dMbjfoE47HaNZH34VEQ2Q5DBI0kAA6zKmvxkpeMl1It
uuvdlNYZwi2q8ysXh8yuM+wH3vbiYLpud9WZU3dltTK4sxkHEu5mLNlNs3WnwT9ZaHW8rjIOjMLf
oxpMHZypTdvmaoBMFljjG9sR60OmTxvaTPLhHpxIfITCIXyqoTL+x6KqsDGrbZ1kuk0xkOVkSsNq
hOkzQSwHsVB/vMBEFFukFLuO5uYW3dDw1cx1ZAyLwiWM1eJw9ZWVjWCHoQ5ZnP3Jj7Y7qS4SrqZy
bYQtKWoxIHwc0re2Ozs71fD1vf9g78x6G1fWLPtXCvXORnAKkg3Ui+bZksd0vhDOifM889f3In1u
OdP31j3ofm4YICRZkmWKDEZ8395rkztYYlpdKnp1dLSSdPUadhXdm5H+dl8ZFzXx1a0ICLn3I9eH
jVZAZwwxGm0TLd1WRo1ZfW4mz83jPomfzNKJNx8P4XAwlgRKKczAkQyPtQq7q5l4MdP3ierJYY2/
DyoHfTooET+9wKYBi655BB0OqneyZH3KG79ZljGsdTRL3gkpw0nJNLHVARDQKGskrCSdGDsDcw1K
aly0D675E2Ol+1CNOrMwp/2eZWV78i3RnsZb7MtLXuj0nmKKSvyVJ+l/BUYgD7qLfpKOzD4mzocC
GweMXQk8/3makgE53Zw3OAOY7Ehiu6eHKGEQbNxY40KliRhOBZ653TrfijE+ppZ3tFATHMMsgDyg
Wa+pgssARBMV40Z+sYSsNpkGbGSmaqB01w/z5uMxPE/aWqb+jxmyQXcPv/H7TSPCSG5FzCSxeC6U
kuQ7GUPjYIWlHWIfS25XBSsmPpTsexvkUKKdaKMCxQspBnsm55vRTsGJgqu34+HT6+02X7U2KKt5
U01Pfr/b5c/kB7sbmdXWmqULHtaknthxtbrWOio5wpItHmCahLQd+1WUBt1Jur610DVASUPpXcqy
SMmyTlJ5VG3HPEK4tVZGrYAanx7DAWceGyAlMAIOuD2N9fwIIijzCP+Vs7gkG72pxFnVzbPbhS2x
dcox70X5ClIIrZ8poK25bsL6pmmPXdHJ86Aop3BkTj4a3UNQV8qlTsxj2mHKLvQuPhZTdolSpXDN
IJds57vm6F90BExrq2OmRv1VeySiVz1VY+8vujaGKasmBHw4tgcIWO8I+fK2AAeiGwr1iIZF/5o0
Fn3uxjHXccqMgb46k3WJz7phNetb8vG3gsP1ndX/H2mTwDBN6+q//lOdlue/Ifyn5bshibKWkgPG
ptT6p9wqdhTarFnZ7OqkSrfaFNzm/wqigWDe1H4k3IBlBAjWoKWCbARcyv5f/r6h2kKTgEl08al8
4AwGnN46b3aV1T+ZY3EpLWaXLAv1IPrB1F+riKhsJIF76rj993/7U3rB+78O10BqBsJ4x/70p1kK
KEYwps0uHlg1TsvHqnEe+3hQF54BdtoQO8B83nsoyf9XLv6NclE3KVL99gWt3uq3//g5l9Eub8nP
//rPl7eK8qlXZ+nvxbC/XvYP9aKK2pCTVHLldChgfUqLsv4qkaEp/EchDEnjVJuyMEhKlS0HwT8K
Yeb/Mg1qZI6uapZhALH7vxEuqn+GuBg2IBFbJaNBSFVITf2sWxwzgFvkcchbJDCZpWU07Kva29e4
mZZek6Rr0HtLAxPGonbUaCsB3qZCZJusQylX5XaxwQOxC+MGJXcc/fptT/6L01ybYiI+TvP506HS
dCgWOoZUiUr58zT3zN6IEY8bN0mRvhgz48yZXyxqWzH3iDRumeHemyopAGkWNgCi4Fpx5qiQJSoD
KAIo6wjECnNsBiHbDMmyGhw0Y5P3XO2gyrrBJkkmsA1zSD1zv/3Nx//zVP3r4zM4EOklqWma087/
TRQaKBHOtUyl2oNC59Uo3eBSjCGCZCvPETMbAACwpFzRITZ69zp4or4iVDkmEga87hvBSfPiQ4H2
7IIwjVlmtK7tWn1y8nIfZCRGpYmbbAIW8vu2rZDHa4SmeCoBy0lIxUdY0K3D29/8T9Mu//MrsTRD
U4VNOZZj8PP/pOmBB7g61m8c6Om2rAQAwNLyNqLz9o1GjLrlqyZ4jk4FSAEM3YX3jQTFJ37YcMlD
t4snux+KI4WFjRMW6sWwH7UgaJZoZ4x7GVPtIOSEtZ5X/00syXTS/PNH59yh6qxyVn2+aKR56jZe
TvVUzW2uTkp4P0CITIoSNVvgspqZFfCFj3gVmDKEua95taztbmMi+9mF8OvW9I2Cbe9RItEbjDBQ
uYMtjSpsZkFwVELtrLSsiwaLWZ5GvP2dreiwaDtx9A2H7qRVDcswiJwDGJB405XEE0jDHwkX1rhg
qRV41URz1gUct2XU+f6GYOtgq3R5trP0O9ODkB0bmbcb0affctddFW6dc6VT1X1cBZfAl8553rCm
tlqZbE05zScjbGx9EezNYILbU/4yXAHl2cuGrw7OhYXdBS8tqLRzqJD4ylDRb8k7ghYRquHGEHV7
N9/qovYKfitaC12p7nVNyy6icPeZ6mztAkhP18lFJ6NHybJniQ9IJe4YO+YQlsW+r0QJMjX/MUjg
OUAUvmip1707nnwVl05Slbu/OVT/DKGZTj9Lk7plmlIzVaEbn66UdgfzhBxI7aZotKyoebKcyssd
/TVjb1vapdMNe58N1ZMfmDrgH/yumYchZtRgPuHT2TaOgpWlHOGBq7dOWXmIlygqgxwdS+fskCn2
8jcf+c95zV8f2WFQJgeQT+18GjGkIoCym6V6G01lyaDt33uRvKPSlqw0mZASkWoEm7l42hGkp2cD
vR2jzEPlvCGA145SBL8gjZW7zsaIWsGiUwwf62WRovH1m+BvpiJTF+fzGaWrtm5bUpBpaH8en1sH
dlQR9eotASV1FUO1tIfoa9AR7d1kE48zLVYhljI0eyfKEqCkPGAOkV3v//1+0//5QmHpk03QsAWf
xpxP/d9GWnewai5LfEtN2gK+UI1TVPvqxRdK85y0r1GWGg/BGJ09jQ5O3Wna3bwTkXnhtexiXFe1
saIPu/SWigi1fV6kLJErlRycUAEyKTp0pEQy9ImFvau9p4SfXdJiOHRY7zeeq1bL0irEKW2AmDPM
kNIQxl/CyFfe52Hf+//t/cyu/zzz1f7FEaJPJmQSqy1T/6dBTDOUzCmEK25VH3w3plDBjlnqYix1
axWH5v1QRb8kvAVFoQSZu338NZT6WcVet9bIRtvkIf5wrN3l3sfzrdWsYMAb9NsR8M2qgN24+Pdf
jaRn9/kYsZhXcLngxzI/p9mpeSgCRW+1W1kRKwP3iwxjPFyj1XzPh9q6o5/DgijGVdRYkGEaS4BS
Z8G2r8CANJF5Vf1RXRtZ/x1cg31S/QgmhJ19NQQVYa69HaOnDjlfC++6kbAD5G763jZeZO3ZzIRx
uUUZZOiUv7BrWG36JEyukrzyN6XQiVeZ2BCAXZMTmCAdyNLR0vr7SGj2qY4wGtgh6F5lWoNG7SYl
sedS2AikcZndhf1Yr0SqXdMoaTClleNBCRsSpXL1pjTWQcd8fshC9WGGISW9QsQm+LmDWRE2myY9
bHXkFwngBWP6z6iTt5t/v/ONP20p83hiaZwWNMawxjCo8OX8dl6EMSw+e3DUm+PkNJyssb3HjJkd
R4sSoiTX+V5x0HbiwYtPwzDCZu2GvcwGZ90qSblLhOFumso4YN7bJnbnkF5DJkYovBaBsg9VKhuO
uffUEHrmsnDd5EWTr6ROW9+lwLtLB+PBSyX5MmF4FympfLQJpYpT7TjqjXa2sxzpFFyRc+nC4bPi
XW5n8UNbYK6bquSJ36SbnmvgogtBtidm5Ow1Vn1/c4iq/+oQpdlsG8JgX9EO/nMvKb3WtNI11Bv+
xBejoBBrw/wGOpEdgXcbKxvKLCSQsli6QZIcTawBfpN01FL7/Dg0DlAL3Rr+Zo0pP09XJCQPw2bB
IFRT2HjN//xUSe1plIxRu3e5TsxEF1VXxyTA3Ime3EIh1tRSTj0BCwslJ8ZcJWB7ixsETLIkcGk+
dnMdshs1PlJ7NEU/l7aRLYKmFSdyTs6jhgrdcyVQDUSedO0i+mMVSYF14w9rGHpeY4j7Tn+BccWo
SJIN0enS2EVW/aakcQfCd0FtJyDwxCQe3SC2vI/z7VCMzsIvKJAYiELMajrodSotgrYqKDoS2YA7
kKBEqCxGWkyYRkTr1HNymr3UFTsCAHRVHS5R9BZGQ3MKmnUeMzgz58iYo2vPES6SzeRepamVJxvH
60oquIa3rDwNKmU2IbwDTOtWGsR/N/jCe/w0mrFMEpxIOMYMDbqgPR1Kv51QJAc5VgFK96ZEXXZJ
lLHdGCReL83Ut+gunEyz+BHA0d1Y42Dva9C3DqkCMCaUct+ZUUyx6BuAlOhiIgAwFkRLjisky0wX
VbG3rBKIfof1ZAOjrALD9y2uPNY0YeuuB6cTl6wKNk0dRVehvtZ1od5Hbv9Ut1Kcm+yKweROoO9d
scPElgSB7wFQhWQiDKA6N/37rtXkQ1IrBIV5DbZTrV2nxhoIcr+xOZ0XOjW7Mzy0jdEaFHOzEFWE
4wm6FiI8NmHorfr43sK5vhp9ZkjAbXbS9paEdOWH3EdYJO0h3YqSDm/ST2FAqdWdwOj2p/dbWnPr
E+NguQTKeRTXTmoAhj3qozsTMRrgRbocSmltrThd5RjnFsDg0nUOn3nnRbRkx869DbCAmlMqO3dV
F+GL2gFEDgntxsubrccILEI5Dhxp8VhtfSqZcWEF4C5sZ1GEebu1QsJ3eVt6ClVYrSCasAhrjGIR
kQW1EhmOu57J7qWIvwwl0+qG+hRGXzGF9WoHCCHDyclVuAoVCaHMCEq362+unXtLNSQsbLCRHfSu
A+ayT76PTUSIVenzfyJa6I3mpIDVuouXSeOVd6R/IjmI4LC1eociwpLQxUSdrXvVXiZm+xMcXnwU
XXVJ2lhsJS2cVdmACcULcjM6jh6+3hhYn/VDDRV3S89VOY8Yok1XtBc0JvqVGFzwIONbaqf+Joxi
eRtSPLiskfatLa+sSL+UoT9eyRIgkyoJViVYgTUdj42SV9muiGS8MbPqhxFrZDZZKMDL1haPOD/2
WQX/iK+NprOdHZgUqzvdBNYWV9EFA/+4DvMxWcz4sXiQ15xTZdfnTn3OV6x7UJyl/snOmp+2iiHO
ISj9jOkCt7PUK3iwVXVxh8llXjqrMWnKva3aIBNJ16OMUSxjl+usUzg0yqouObuwkZoAtyCR0f3N
qoj7yzWklin/FlDI4c6OtYL4TT/fBIGfEi6ICd/CzL3ohgZ/v8vqC/SeJdTo0sW/spgTrI8tcoZE
cYFhcXaZb2Ve1Z8H3fVWjWnIVaBRy1kUzL4ZkEsStHV5rCU5jChXEfZEZXlHNlR1Z8TQmEZdY7f6
gvhW5JHrzAT75RuSQ030zwavOilCkCE1KvZLr/D/k8qUA4Ja0EES15hG6BUKaHcN92aKOT+o2Ul0
sNNFk+g4iODzLSMfCUfeurADDPOU+PKNmCuCu6xxF9S9JD+jLbZxVtH5NBVz6dnj1GXX87VWOt8H
Eq/jVv8K9lvZQlt3u1VPAsPC4shf93TVDvroMdb69U+rDvuLM22snBZvYVMMYk1nHV2U8tu2j38M
iYfbv+5qcjTda2a7kM9G4zFLq3NZut45kLq6aJyy3al++ZwUkfYgPe3oK8N4CcTWouawaHUSIRUO
22/BOP4YXMXaksULnL0mwGsk/5mZGC1unF7H3HzKOAAOMaKgZWKoC8MZres8h/HC4K7qleDiWuXF
810fzGniEhJlpTj4CUa328JYMhDgR6paPDSoigvpWtcm678WSG5niztdB0Tj0Claffxi+mSTJoTQ
LNQGqHrRWtljB0IipBMXFeod45S/anLg9hqINcuv3I0VtbSxkwQoh+RlbV/u/Fb56deqvm9K90oX
0adx0xhPqqo9KTSywPe6TBEnC9C8wd9Zvt96v4vWIl4M234SHX8ISlkW4dKaFKRYPzAazTdhZ94x
MqPKmVTQZmqPYj2roN/vo4wgSQQZ2yeNOxk0Z3AL1qafLF0NwU2/bZBmiyA399bsxOoZadfYon+4
kyXL0JkXScutV5FpAUmaNpZHfLib07GRWguGnUBYLnkHH9D9VtOSfegpwzoZ2rf3h/3g5Est2uZ1
2hzKaZNM0OgmSGiUGaAN4gKPS2K4KwsR9y7oJxL6MOGv540/GTkVwaYGRScRimxkjLHBdaphrWVi
2HRp/OQZHiqDptzaQFUWTprE63BycMYDQX2672PZatXgaKWcMGNJ9iIR6A+az2CdaAnhjN0BdQoy
+0l+Hkz+q3nz6e44MbBHpUBu4VThujPQ0UDWe9amWADwmijrp82syv+4WwL/2bVVuAT4XrCiYMP1
GLvYf9/yusmyN98P+2xTqkq11K30ruzVhzA2vL1CF3VpxZay7Rjwpxxj7H+as6I/TFdMZo+qYdGP
95CEQPG6iiAsV4pdH8siU9aW+lPkEs1CSDtDmJKVbasC7JDdAjoo0DGvAORkSLGui06sgEwv7S7M
LkgJ0UwFG88itkbR4rfOqbZjR2wP42W/aNpIrlwEGuCHUBDlsFF9E10bIZ6oyAI0BAjvFxb1ikNX
il+Ko0BwonmvWJyiPkvcqI73Zdity9rb9TCSVx7UaItpzglyfbo3M0L8Cq7/saEWxCC/pUqw6ey0
WdUjmrgKJ/6SMLgTgp55xU4sdaw8SDNAzwKBfYu83lwlKJTJgaqOlIZ276bp2Qw0O9CjSavOJWzv
eKR8zA+FkxJ7ft58a37s47nx/Nr/8dcf70DYzoBmXvHfPfrvr5t/ncyC+Y8/kxcCY+bQH39773cL
v1ZANVNT6y9f/8ebI8nB5OAXP8sq10bAXfwXGUPUBMyp+UZG1nnvlqXpNx+vmz/3fDfyco15v7dS
J7yqWYZEpqdEToWcIZkNi52u47Cws/pHGLpbpUebylxtXBGXRddcugG9+mkzalgmmlDoSwDKDPqD
utGAsSxT1YZrDa5haZuAIIGWiKOQkb2KnJZVB6ob2pLadz8MJOpO3zykbWEeos6cdFVY2Wjm+w+d
PQle5l/Pm4a1EGJ2IORaQTCqk+ooxebfcCWkFx6GtIVDEhen580PzZv5bmJirlZMc1X99y9BF/31
tJyYqkUrSFH5eAGz+ZirMV2HJB/AjtCTDW2l3ifA5KHscAHFqItWNR6RwiWjuQu/kIn0ADXcBuPJ
GOJC/h6X882U8DwsWbmNO2l+YN50sALEevaaZjkTsabArOlOtsN5Q4jEX7fmu7Orm8AeHG8fz5n9
3R93P143P/vj7nyr9yr0eJXN6EN0PPmSlkYBQZv9cYA6YNBF/SMYanDoc2SQk/TJ4WOTFlIyM/rv
B4fJrfA/3p1/UU/WhY+neINvD8uP+5/eYf4FUwIS9FBHEXpDneP92eDlnL9ujnrPp/h4ZRVEgFG5
5JhGwyivuTvXDvAozm/28bSPP6pMns2Pu//qeXMn7OO1v/3j828+vaRzCmU96mdHz68l5dMaiNK0
k/qGAicS7Wk35cQE1g+zjd9NogTi+bRn8qhNk90IKq1KLHM3f2cf3+h816k1FmHvZv732/PDH0+d
b81fb5C1pBC8P6lFejos0U7CVg6DKXeWuX83+barJlsVLMZnt3A5dOa4no+AftTC6ks/jRfvnmJZ
skJSC/SUwMpRgaQJGRH/IC3MihlgvDAY5pvzxjU98t4r31zkqkR6MJqsMrDzzG/qT1dUE9kutQn3
GCtJsDCVchMIEmznvTp/LyWT341WZI85K7v9zFjQpi94rJ9ijC3zDvy0++fHfvuK8vkwfd/rHzfd
CLk0q6vmq9143y0loINlAiIfshGNb2PnON6s9Nb07hGgYbeK4aHfZ1EUechb9auwNzbWgA0AOGtL
nBhUKc+E6hhF1S2v62qLXCNFpspaM9TG8kz34dwXWvFiXhXp6ic7vbkqXJLIAbMqPAuLsYe53Fe/
jSpKpSITj2bXBnutvuA9LI9OYtwKu9R21Fm+AQ+szOFiWCT0GYy+XO7UfVEV5TrTCnkOGv9xLBWL
2YHxGHZFuJWF/S1jnELYHIpF0CEtI0eI8ThwvhbY+y5Z01nL3tDdvRjg20w5JZUUXx3flptWC8dd
bauvJoHp66HDzqMRgInEP7+LyC0sm5QkbuH2m2HqSKRKmx0hZCkUblkz0VDSmA7Ari8rcrAB8WqL
Xs/6vaP230f6vZsuUZyt61XelVRT31pVqVHe4HA+E2Rk7YfU+pG6ybARSCB2rtl1C0s490XqBfdW
NRZbFHBPLdCINb3gGLF47q30IbPXIRLYN62lToZnE863F+w7jv87L6NIRd5uuymC7OyE4sUcDJOr
quvgZuspKhmJQyZ9+h3mWHpGFw3JMQ13lD2vjD/FURdBsE+y8AIKo93H8O0MRySPcYICfIi0b702
iOcSbwHIyWOmWCTyKiJb2dqwbWC4MVVpw71re+tuiLjyhfCgK50yAd/B99HSMT5glwiQUacuJDOa
Qb8Af9NQFolcCnR9SyLe48Uhoe1D+rmdPtsRyy/9sa9K+w3JprLwtEbbqZkXb60CN0ffnCLJoGGq
VXHVqqFZmBWQxkp1UE7ZaHAVWBqKi+Uya+/aoSl2ltoP9wGYFKR5CwXX500jJ5nvbaAdmdjR0auD
isMrZG3HdU2xrctogLhIQ/qVYeoRBxdvm/pWN2G0alrDPuG4ePZaS90Ti71HLhdvmoGyoTBJ3Std
YjbsdjCPfad8RfSCdwKIm3MKTJ+oCPWbouAZhc1gch1F72uMaHVdWZh7XZpb59o6iPJtTI5BfnEo
V69nhGbieMEldNRnRUmZq7Ie36hqt+Y8zi59wfE0EBiqk5NyVGEV+Pg0TsnbSGP5uXa+aflwPwSp
e1MD46uOHv7q9a452c9J25XJxbRChitHtPsyw9w5ZNVz2Zfmg1bAKdbKkFTX/jv6VAcvhD8ptpIO
7X06QD6oJ8Ze8whIbt0J6Lc49Eug5dlzp9v5ntXoHumDAJbbn1pjmDLo2j2xD6x20/IIX9ZZa1rI
p2PfLkrXUNAIjU9hHpePUb8IXa2/RvrGkyBZ7QTPREbGWWDGFIbpf6oxFLom1gh3H3oCYQyxpT/T
L5lWQllQPHGyfZlts5guQZEO3tEhvyI1deAbXEHLqDZXOgKTIzjdl74lSpR0kBG7azNiPKEiOAhk
oLpr6GjeEKilZBvuSCdYAopbumraQDIPvwwdn5y1vbKwY7oNWhu7Z8VKfw51+sUnKoxfpxtdczmo
sRYeKWCwVh7Ek1YikkSG16zwUer0U0iEt6xvTjyqlzS3L40fVfvBUl4njsylzhHaD76GAUcGhyge
kxPN1e+aIGGjrx5rb7A3Xm7tMnMEIJh/yRTos2bZbwWURLyir6KO1FWGWGZdUu5eq/pPEe47DJBv
xFq76XhWyBwrSwhVqO2C4WuAG22ftcbXTmvkrgnb+9oMf5lRWO76mM6ImVGzTfzVTNAkXBB2J5km
+2S4t4NCrAGmyCWZ8OND11JH1FN2vC6rLQ6YRSxD5UnVxM6yTlocao++bq96iv4ns9CaBf0Fa5kQ
bbgY7FYc0ZjsM59MCxOeENh3TBJVfTHbNFxnWeFgwHgQQJROXlpTzicGtQ9be6u4rPFI6vGI1Qhz
wCAeUtjulIpYOZsNksYmfyASg8KVnt9hBkpWdqA2p2T8lnVDeSOW8dZo3QOTNbnu6BH0cTfA2cT9
QFZwpYf+A2JMyMR+iLXpqpm1/hS5fIsBoGpopE+K7rY3S1D4Gh1kPqNsbu3wPSCd5ZtSyWKVE2Sy
qCMOW6qPcCdCwH2WRZpL2XodNZ8ovw01FzE7rvJlM3X1OCXKXTPe2tpoDvMjru6BOO/Tn1HokA4N
XDWB6rgVfXqyDRjTkECZ/o6Bv6pcTpk8g1md83eMsM3PXtg3EIQ7zgwSuSgFQ9ocQKiUHmaUwU7C
u9ptJltfQofDKdn06V2fmPGhDOJyzdGxrCQE7oqrgiWnxO56+CHN+jJkKrK+IXgD+GPtvXQasxNq
z0NKtmbJBJJpVumAriRjrBnKkoF1RyJGckVMvD3oIjP3PfjutWgLbEzIXh/iSC4wvP0itrh7zs0Q
ax9ZOwBRg/sq9jB0EX0isnC8+k70pvtDdq6I7lhUNKUP9Q2653CUhbEJGeW3tFlYthsWjo/Uo76d
cAGjCqrJfZvJ7okyCgcytAGU+LAVCWA42FJO86LujWK82MYhy3UoNs4ZxzcioVFbOH0EA7W7efkr
f3Lcd+yFDTbILzBxUdVOyMpIaSt69TphPQYlUpc9s8xT66nOIuYVilmuEmirCzWKXry4duneaSDU
Oq3alGBSVrqgkZu7fgp4eqJYaPEXw4if2s6AC0ZJ1XGLejUEnWQi0D9GZqohIjOiTdd5d31JtTMk
z3oZwnJdBna86/TB3lIGppACLkHIN5p16kVYzZYdqUPJetVT7ATS9H56JZ24jL7SrcdD5YCQPlnO
tfdaudJw02Qeh3IbwEutVC4AzF04KobxTh318OCwLu5qq7obVXJFpdc/B6yQqRjj2CJ98+x5rrks
zGHcjti8bRf8auhAayXcSLScuDVCoXVoVRclqstVP+jrsDKsF2H8YhoX7xyts1apiZGwb/KfNG/u
zUYTP3QloHDsyBeuX/kaav1KNdBP5bH15I/J+OZ70l00YLY4PgBo9diHjkYksWZphbJ1LBV4vtk5
pBseuIiKZ1Gk36w8Xzs4FA9uoI6LwSCXKtHc5jR6vnPKZXKHqZg5PEoRkouAq1VThioGwebEsrtx
IuumVNO0iwx38raibaTatxGh9a6eSiNiJBBHU/NsE8cFYOxersj0aygDY0Dxkw61QxixKMbF++p4
8VdijYCBxbIA99yuuq73jqImZySC5IvbqHCWHQYvO03sK7QZ4jepVsRdcKQFuKN0TQ3FGF8LJ8mO
BYNBRftlpTaU3DIi17D31u6haPR7EpUJYMfOvwunyW9GVNae5hSv7mnQxczu/VhHMe1oJxQI1IeN
XizCp9wik7AWdbyuLYHoyLGvee8MRA+KVxwIJDuqXFoIHkiJ6ToxWaj5BLm+y63+R2Gqd/2wyTtU
3mFiuccicq6oPQF8U1hRi3Qf4dhaop9eBYlpXYswe83V6Bg0ubIVqlZBiCBUNaTbtq06Pg4TqxAB
RN3ufTW5Dwel3Tt2E616xf7FlEc/KmUFrsKBXdar3V5ylbvTpLMvi455BTZpyrX9m6xouBhKEzyZ
IrpLDGBFvcvESVbjJigLPDO1RSVJNznpjXpZx/KS+jqGhOirmQ/Wz7Ry34zsNdBFfy9DcRc3+muG
hPTOcvIXKEvqodaMZK3l1cBks8NjFJrmTlGbYxZ1pL4HSPr8VE3OsJO3sMNdZJVtckF3RZYj75mY
dbzEsFY46mMb5ztdcRM6a6MNOs2k1SXs+4jxNx4a80hiTbkMBzRyiAjByOattlWN3l6jqv1FHfze
91N2Vmbx9SEHB6847EZPfc0698wECbaGLrdATcaLCFAWlP2VsD3LS14Lo1Ov8EEIiyyKfGVm2XjX
800scr1019ghiRIjUVCt9a071Nehtpt9hJc2Mx4k+epnta7NZe+p2Vnz2xt2KaxNMjg7bjwscxRS
5KRgh3AwCVq27W9nGaYXxFDQFT/eML4uqY1UNDXMku4Ppq3MxyZRTjPxSOkv31ryh+gHe3j+uIwm
Pi4o+KyXbqi+q/gHDRrSWN+7nbAJiGskLin2wkDLd0x554BECI5xMtdWkZfk+y4g9UsQN6IWvDaC
dNHSnFn0pGSvA7gcqKGORRP/xFWDnbofcSnSKj5IVKJyyjXBU/wMOeZEVya7eP1XJUeQaVNwvCJ8
xltYcL2fNxGi1nORDC9dZDU75n8JUSDmLrFxLNC/T5YGvqR9DBHSN8iZY23zWJEiWUdfqtJAEumQ
p+HK3N1gDmKF1iWoNyepDDnJh7Bz9XPoFs9/lQFiRd97kXLMeLCPwI7TVR+QlY5m7pxSViSLkJXy
KuJis4sc+wcd/h2DQXMMq+DmlLV69EJpbNxwOA7wErjKmcrZcLpx6RZEwqm9cm90w0/C3KqdQkSP
1qekXyipv+v8DFOwwkrdNL/Q0LP3dgT3PrDFj2zMQXaMqbIRGEePTeMTBuDku7zNIjpgSjW1UdyV
0Ii0CzHs6qlBDSij3m6UsbM0uiJaxE5S7Cn3avui5q6f94y3LbZDIT2yrkl+XpMdhLWSJsfWGLkW
JJxcS0o0hBFnIlwPyXiVcaKsJlFNU9KnSYMiW6gQVdboEZBarau22dF00F/M7IcYmR8NWXeqWY/t
mY2/cMxUx0q/rylj3KLIuSg5FZlaiGTT+KK/DhoxEbUPUFxHyeN5hnEzHeVIYQF3fJie41rfpF6i
76TAQcei0N+MucMUwW1wRVNlPWih0izbGLuhinxrQ+YRPjgjeIGbEp3NMsW47tX1VMwKcEBbztYf
RLREc9kR68Y8M0fde+TNBsPlFBuKYScribStJHdMmSoiMWj8nMDQc597V81r7/zAdZ77WkWKnAoV
9nVQL8IcYych66fRbzVCmlSmpLGR7BxUgXhHY0RxZrOmy1tckjgjFTXSQzJz8mSt6KD9yTLCIqbd
G0P4M+voqXpV2m8j12xODqmxO5OmGLkI6i+lEjruxmQ9NmVx1+GIXBGCcBg5Spd9aTe7VNIuj6Zm
tu/G6kVJdsCyfXJWuxDpo0jIV8EalllOd/XH8CApzCh+d9dV8inPlbPUh2BjWGq9ahyxR8wxnOvQ
MRZ14jVkB8Z3SlGKpZyWJl5hhpdkbF7Gxt9Y7f9h78yW22bSLftEOIF5iOjoC5IAZ1GzLd0gZMsG
EvOYCeDpzwKruuqcju7oF+gb/pJ+W6ZEIvENe6+dm99KeuSFBCZ++dF8UxyJweCKV8kVsrGl99D2
5hq/KqPOLn6bZpDQkZsvraORIRKjmjADS5DaOpYErlCRQB6NYq3BL9Ss+hrBuxqxySNaS+sYd1wN
BcZLijH8pYObhR6Dhy3qHFIVonvLoEbRsd4kyz1VnryaUxuzT0dQ1xHIwQCLJbnqwFmRUE+vvhYk
mWFkp6ShP2BNyVa96Q5tispyEagaG0u9Ws7MT8dKn8VAbIZTht+CENB4SvvIjP2dbY7xPhuNkU0F
NoV+sAV7Ov0roHpy2o7fb978lHmunUbHzJ5x1hFYHPp2hxdotR34Po0LbmGXazWpdjJJftnEurJO
fCZkAI2sVv0t1yAxi4bczwl97dOgDGeJsrIfK878BeRbR8O3ZV+iRbIQpyTrc6LfVHbx55s2pxXd
40zIfYrbye/ftKwKAOIKklY7lucMCcj3iMn89Wv28/Bfhu3i8v3yYaZOy0czAsFosF2yIy7pCkUk
V2rH4i7WbmY1safq7DDJ9PGs56SppMiZisdkmNIjhjjrqGYb56WXNvtati954fmova8YHN0Dou6S
7a4d/WO6pvfPWUBJ3TXBfJsX+oVOK7JoqeIfc9M1YQJPG2hm098s9cjtSFy03vt5n8IUnrJB9pvA
6j+suoACCW47qElD4cKxJzaG4Cj6JEcI2v0RnVMwQAVjXEn57ZQuAI1YhX2mI8kvFBT9yXlx+krb
trWDTqKdKQ/q4EkGxnzMm46m1Zpi5qPNX37sJ6sVb2VFDm7PsHRrOR2tZONQHUkGKWrVbKSx/jkY
Wbbzk1xHZDsQZmxNvIHSyiVnTGetZ0fT0ol9g2KbjK9qibQ0bg9ETDD8A7y5saymeDaN4s2X4jmY
EvuYJGIKbUkFAtWkjPSgtiNSEx+m3hvP5BVX+oNdxzOWUevPiKbiYpTE7xrZsAsC5BJCBxaJ2lZt
sxLaSpJzixOUKrtFQMloRyPfYsqhwpCIGvvGIa9Glucsj2+q0iPfq50v1VzNJfUvVskoqcywmTjZ
8p1rXQLcY+RN1S3tEYwfjtCx/nNXvseEKlSN2//YMK4ix8Lx473ODxmmwdLfXDXvHPPNmSb1l1T7
7UzLhBrOlgdp/KLiErdhMRn9dVNxtfz6UboiuBR1YUVZjRY155LeMmfelmrsrrXyL05iVM9Mbc2t
IVxvRzn1NmSt2LNbRiogHP+CwujDbpruXOhk78g5FiEGX3OT9cUQgqtD3uBP7Dk6F/uouyWtBhFS
Vp9jOeqssQMW+dkgQ9tr02hmCYEwFxt0VeNObl3C1lHbHnrduCxFY1+JmD1O+FLs+WUu0ubopB02
7qxb018YQcK+WDba8GjmE8N5bc6RfWY/W1riS+Zq7zJm4+Kj9DwneXPrxSpZDNbYYPallcLPrIJn
su288/2h0GzeeH35XHixhV7T/pPSqZJ14TbcG3hQWvU1Zw/Uy/Wlyl0yxAQAiTgNKyPF1FDlwWtj
E63IFXFOeu7+i5c8Qn5NH52cAd1UMPrK0+GGDq6/mY2/D4B8ceKHus8YVsNa4wXF3zaQxEM0C7e1
vrlaeamf2bEMx3npKE/qdDg5aP6NnCxv6MtvYsryp+4XrI99Jer8jXu1canmVGw6QmA0M3vREdWH
pTHnKCHs+RqQFKIteb+fCItAvtEt+/ukweieaVi0g64asSd1kYQJ1h+634mD/j2lGlwIyfmfW9pL
NfCZOTq7eTCC61zmR60WHmr7rj1he/sU7eiHRtlxefktSBKfqa+YTAitBoKIajrgbmCilZrkppgt
LBVbHOasJHk+NeID2pB6M89EN86lD5AK7zBpcYO70+L2Re+taa+MNBpSy3uuvHlvDSj1IIQ8lFX+
OSyrdkY2/XNFCmKlFLBfOrdzQxLGMasYIBqiHs6tlu7rydRvaVW/8ytYic4U5LNlPFopP37FbpJI
mrKMWj9zt2MFbdaiPt6j0O1OPvOWFHd+0LrmZSavVVPS3Vd+s0Re3VVRI96HpJwOaazmzVC5kmGr
uBIiSSRcIYdL4SfNJp7G8qHLf4Et2gnfLL8yjtaNhXAFn09ybfJB4aUn6scxMo4mV9Q7Z8LEoSnD
+ulA9mHw8QPCQ3wqeu3VaobmoU84xDzbiIF2GLt0CpanjjTBx3j6W7GOD2VKr8EAaH50Ac7ephwA
rlf97HTUZnW1tAjzdAQ0YpEoZKvhOlaNGUqHbsIEgKQkpu2erFo3yH+XSUtiiz9rN9b8L9CUjC3D
u+5hUgTCxJuF0dALN6BgM7eld+7NEFDiSvQetYMkU6dW+Yum/S3mod6zMpQE/9H4qCa/TMxJroVe
oMFJBO+2TKQXN7egVtT1LTC88qHo3/7xiUm2S4EgeyvclW0E9J4AvErZ4T3g7v5Aq/YqTMWbxEjk
xRqgOMtxboDkLHDlV6+FbymMA35e731OsyVz/QvefnwdiVZf1Jz9GIkF8nVDf6xZW/Xp6IbF1Gpb
rzE6RlIrb4GWkWeP3DfTDl6Pfy3OOPd9Z0BZ63p7UywEWutzTLPOFG/KpkcnofVM4icy6aabSexd
GvtzREpQEeZxPYWIffc1r9OWAseALDWTCLa0XwuRP9GdptkmhhvZXf4Bz6u/eR5wynbQnpJeZgjT
Z2AKk6ftqCe9g4QWT3f9VFSWIvlw0PatwgbfrovHpuf2r4gmDmzS3qq1dK2oj9HBAIgbuUkw9fI3
GoYLAgBz6tOe4EDNZQrF/bglf9dMvQoiWX8mQDcI+watnJSYzPiZECMSyeuPTOaSyXiXNf1Zq34z
ycwPsz2nUaxKf2s0nYehHR2/ZQ7WpVHGudGX7EbD3NATkM/jpw6riaqpcYcmTF4Hhw0ER+3l4Hhq
frUzO3tKOKjIMkTE4s0vqndk2OjCR0dmQIRZyzRhhPFiXhgw4CzKNJYlNdb6uBvR4eCZmQ12bx64
pQHZLlAc/DQWo17lN3+E4doY1xQtKAUyAJVmy0Rul2vC/SSczPPIjfdGAlFJ1/LPAHODTenp4wFy
eKtBke2a2aUIBDIEIqk7mBBBiqI8SyR82GZTB3H06pcUzAopIc1XyG7FFio5qoghG04N+gq2mkAv
/EHsFrquS+eaP2L3c0qA7PBCvQnlK9YXcJEca0RO4E40n3pqR6ltvkmr/mWbrXqI/b1ZBj1NNF1Q
EwfUIG75vKS4j6duXzkjabyeFqpSvJQm+bwaCbCPC3wsuCHgtVPCBtcFXV5whTeG8g+DMfPKmSLh
PgNExrSzsze/AgHMiInX8hNLyGguivlWpxOqLFd9wEIMLhmhiWZtHTRapkth/9LQ4e6TMdmxnWi5
a47ejmVmAojWTc8A2Dk0jDx+L9Mh9FNsI5UxsCxuF8XWGli5nyBdLhY72fWz1eyrklksVItxlurx
Fe1VcCmzd8qnFloJpCFCFvVwdJeDH1vsSzTXOgIYf0MfPZ0De1LnmcXR1DvWaVR5e+1QqOwDf/nl
WUl11k2rPN8/qoGKnFVuvCctdKTYqpdTYvNw/2iCGrRM2sxAqeivHvEFZP2K/eAwKO2MmIxnE52Y
LxLk0mP9rPALsUvmZa5kig4xg2Ree6Cr9HwxXsFugB3y8Kx3iW9vyHae8BaRpboayiq2rC9L9hvl
FeFOsfvR07ikgfHRTN74bBWiOXuqxemumk3jat7ZylcngWAi2NfL1ZSDerKyT3SIzstg53uSLiSK
slHflue66cedUZsmTc1fhh3Bhf0DY13k6tyHFy+itgXjm1F6leIkU653I/WnXeBb2GjK7OuuipgS
YgJimM1X8B3JBlk0UnIFCqT1/Wbvp/I1DTLzoqWcjsygvkaeAGwZOv3A/WsMwIUch+u3091VmDKc
pW2/l8b0jA4v2CVZ/TsTS7k3CFomutE4OYtzBT1Y7/oBi25gj7tMgL8NAP79A5ESlxBpEmh8DV5d
u6bitga8jU1ABoRD0nBXGyeqIhcuXf/O6JQ7wgAb5h9a2M58EM1sRWKVJFea37AVJNW3AA+7bfrE
CRFzk4VTMjoRCvDITPK46TWvI2mFIXlFHKI6ODv0AGKbVfOwzccy2fQT03JIRMwUFRkAEnxY2Jej
ZK9XO09CuAVCVOeYXRE7xm9W37KL54TfBi5+EuEVDEar+QsdeEtQyinRNPfKHIuS39RCQR7Hm194
f8oWAZQmpn3J2gVwWovE3ScfMmOguzgOZ/9cH1BQqYNCgVClTJ1bebCUrh+08heulnova3FLmcZC
gjH6Q9+7Ye+qfT5m3m916OuOrEM1Ptdmd/NTcmQ6RyPIemT4CT3C3QjyXndpHhgU2KZxayVZsTb+
5LL+ScAkvAAbTFZjNGQJNsQ9qZgOz0MuMQeklB6CYsDk4npTNBGLjXSvLK5TNf6eMoOhZJwfrdl7
aw32I61HetpkZ1jCh1KFQwM+maUFPkBSMgGvGFeak6eOtLxT43QfiaUDQuzLx8ExI0uo5AqM73Ee
yXcE6xXvOAAhYSW45lcwtY47Raf3W8WN6kGzPf3YLf3z3Tww2MYrSs76eI92tW1gQl0tD0vlvg+2
V9BWezOWFO3bUdwdyjQnenIOgDfECj8eK6etCwP1Ug3DV9K1wxnSy6oUdf7hcP7/2JP/B/bENJzV
7P1/T2y7ih4gSSf+K/Tkn3/pn9ATH4YJTnbbI6IWK/u/+L+B8x8eiFq4Ix5f/F/AE/0/XMMwXB2u
tGXqsE3+BTyxXFgoNiZW/oDOLQ/L3f/8H//NL93/b5//V3KQaRr/3VfpAOuE0maj9PN9JqVYK/+7
ha8DtdSObUL454BF3U6eGqMa9nmCiYzs8eE054Wzd4Bi3z+7PzDYCjtdzw76nDdHaXzfifb3Bxyw
qHXvHyJpI1BxWACQlrt45Tpw6yARCbPyoDMJDmB5YoN3diy0/hC2u01E1V2heQKTDVREfsEExxTM
piizS4zaLJnMnXRHg/CNVmxJM20vOodk1VFVVeBiw9kgncIflxfe/RgmloWZPuhtN2fvhuAYAiRI
RG5LgCdT3HQufnagZUTOmnju8jx0lXdqu2D5wfwWN7vC7ldcaly2cRX/6hvXhTgbXzB09hY0LwKY
A7C2bbmrRW5tTcx+O8jP7uaO4TYdMMZx3MhwYv68GZLAOqRHyS0cZT9SIfb8kalxqjNt2Io+HgBK
5aB5k2lPavFtStIvQ+Tg87oMLlej/7HM16A3ZtLIWcH3DCs4QZkMmg4m74XNI8sG1jAFWL2lkW+N
TgM8xMyTENNFY31urCbfEy3+1828ZxJkzeOQJxChiHAHXfpYpMmj38xHpmbTTnfZh+Xr+qntYfmP
FOJM93xCIJNChCJkgETsOPVci7l7584s8FTsskk0kzjMWu8RBB2epGFg2Jj3t06DYCtwvm9kzjP2
GItsOHZflwrlvKAzJDieoOn6OTPG5as38TirP1NArH0Z61Sj7rBDNwNytNABauGIZoe+g7WjbzFR
2bsWhy57ixSkcED3w5oWhAd5rVE5QMYUmpqOqVaclulpxvd3KLCDbnLPfg3KjsCoQTva0r+WXaMd
+dWcvbZm3uNYf+RCOzLGAxk+BMWAR9QehVzzsI2Kin8/6fx0XVHIg9f1LjxFT64zvewQ2x6g5EbH
J5lU81HVM9idDoTFYmCJzcwUPZsXVnPVb80WuVgL1nFTDoN2001+mZRJR0eXH9PozNxFyIQr/GlT
GW6FCHJHvyZ3SEcJGSW0eS8JHj3hyfkWxdOcFkjocn2+LQq5Tqo5b5JV8E6ZzknPEPDVlp7s5LT6
0EAZW1b3zIrK4kVrt+nAdeZ3it+448zPjTtsR9/+LtBGf6b9sW8hs9nlyZ59JiBsZYkCYwDjvyZL
RfLyaOxiIewDW5sl6utn5ggiqu2e1QxSmVYb56Ppshaz5n2WijJy0tzalx7FHjcvwnQm9gMy3QVp
zT5oNiMjHc9SxPNGFM1DjcFvaDt2WHOPf6emxNmPS/KIlD0yHTdCmsQsVMIwGirbAS9Z63vfS1n6
m4j16jlKG52kcjevtorhH7qyrSQbcmtawdEp0vxqGuJmTk0dYoeA5vZQzm9Dr5FA23QlG+4DAt7k
xeKPXzM/ewBuROI5kDE1Im3QvEtd2o9TyRuZtYw8N6bzS2dGKBZ4KW7Pa3wRKFeYMWCcAlAXHBNB
y9WPmzHv0igpe7TNTPZJGkzA/obWUiNMqhgfFaNW7NG7895wHme5LDfZ9z81mZKsnMcsBNggL31b
H7vYj2q+R+PUvzp225TYRbQUfmjiMwvBDYxo9PSvxFAMULYxxFLkTSoJ+6H8i7T3NAbNdwwJ+sEk
x2uD3tmkz6Hu6XDgbpt5SXemThsfz7a7bTsE+uAa5FhhfLK1bDc0frdlGXAdWDE5S+ZFdmGcl4WB
pojZQLjIW/Kx/2WXGpSsIPgjWvvn2GYdnROMC2E2N6DVQAOZwO5S1o0oxGEeUQHtKo42lEfuMc1G
jW3x/EXjbzE6WQ6x9PqDXtYy1EV6tRLrrGRicSeaLni2QcpWaoj8vDyZ2CpxU5mPnRl2VnzIwGng
pGOA1s9JBB9+fkB1Pizv3oS8Ao6tEfqL/62AIKMP34BBHS/QmB9bL2kPWV18t1L8BuGSMY/Gt19r
qAfS+Yc35H7YzX4GimPiA4JKbGf56gRwBqNDT9wbbrBvNOQ2jZnzLhWFOuS6+jtPdR0auX1VfTBH
BA9TVE8tVt1FC8ljbo/cWp50+6Wta+fbU++uKH4OKOdflAicTQA6gzU0/W6hqz8De7+nCjElmx5/
5xMfvKms4NwveH9tQ/8U3YVR6jWr4pNeI2Ukr66bymU3xga8xYQaswDhDkxn5xmrZQnWLjH08nfp
sGNOkhc9BYze95wq5cMcmBbiotnAp6S/W/3TaHVF6GIPWcHtTUjntmyCXwY1usH8aZv4Su5nWM46
2voHImc4mNv8MNBqRp4BHAF/DZdfu4Jm209tnqEWFKa7DQIVR7AScjzO9Ur6nN7cdPkp2CBs2cru
DOXAMsvGzxpkFLlkw8fgMvRdXNrjwfAUipks6o068tAycvFDykVXhzudQT1wa2ZngSF+Wp6ZnR2X
6toH55Q7iOu7zIJE4GN/c4jzeRCzxiA6icVVBUXoKHn0y8F6rEkNQobIy+oxrBkrt9/NmZeTwAay
M+/lybGXdW2KMStvnFXbtDrwMekkq8KDey1O//TkN6xaoWukJ90sjtpoYTdOArYGXkeP5vSHtktw
NI+Fy4BYfx91+dMSoFLnvgp1wh43U45vtc6t3ymCPrdzICE3jB0xjVaNgX4H1u0qCTx6o/bs+vIR
pHoBi+Ksdz2Xsei133iFLVtpr4Ge3RJLJlcsN0DGd8WwDKdAiJnpo8+pMy8/84aL1zZlcEiSbN4Q
l/STu44TVXPH/GEdg5IwoYCKLtpmWMCjWqzxOTaTW43+oG9GePs9qtRucjY6DXM1FCoiB6KPJEHf
3dR/xkuNGnv2xKlzjD9ioM6Il+qQgfDZOyy9WiSFeMN8/egk5RI6JcS71q/qdXhtPBoIq5HZFW/T
SulE1GVsPVOPUVFWS0iLzQLJW/JLnoFCRgjG9PSnxkycZzlv+wDSmCCU+713upl9yp5sMAu5FkVk
V+NI9/QUMhYyUS4vAo10QN9OvRz1YhVBcLfe9WXJCeZbF7uM4abkgrtgg7VnFDkVqTLzpxpMq7Oa
bHVAMNA7ohJxH3Woyw4AfDSQpUMvLeNAS4ImX5hnfYLSrxz7G418jXQCVbxDxTI6r7w/zRCcGskY
LjRtkAUn1FvQEtQIAS1GcjdZw641YccBI2LU2h4sCaE7sGARlGNLAaOZf5Lc6lnwuJ/2YLe7iXiE
qcoVYeQTMRKS7p71GfC6OuKek6JvY1RhZSULTX6fqPk3Y7IenfABSKFkU9zYn5PJe0XY3XkJQO+V
ufNJQAjbPa+Xr4OespEduT3eP20lSx0s9iU3eZ07SBA8ogQyj3iQjgxwMI9nmIOyon7RO7sCfy2W
i9LX8xv+6raxV4aFy/7TVvVza61klxzJlpTte5kgpnMbJ3RayNGUI9kZqMAVOH65g/7Rs+zcte0T
LCuEg5WXRk7O6E3QpqChzkDOeo8GPcY21joRWrzkZcbJXTYCsLnH2qct3esSixvL2B+NZoPxNTT7
bChCMnatj2XMVyaGXBezppflBDOPVMN1nF0WM/81ZUu8LdIMRsiEPrwIzLNtDC5u3OYWpJLM0qB0
dy7GPWssmPaN7ZXx7nIj0jCZ3JZ4dmtP7Db9hycjeo7+x1KgAs3L4kzUK0WBXr/UkxUzVbMGJnjV
eYALeVE5bvo+7/a2xzd3cjYz5jO4n49eBEem8R8z5nsgHKm1HWuMrDV4+kxxjE4GyPcgsyLZpLuF
eTPP9NqxB3zQDX4QfynRAJFf4Pd9aI+fydTMeNW3WUwHQ+PwE9ZOtu9xt27NQe45Gn+LDptWYZTn
rgxWJXt9tIapZOBduSfbaQ5IZHsPFVwifzvI8q4GN/ZtnGabDBnRi5bJ7yJgEDU5YsAU/SyTbnhP
HRh/Iv0miECPxrabLsuS4ZcD7DWfUCWANRk/AqeUN1oZfQnE1SO0CcgxOLPVRdSB89i2y0/Jq8aq
Fg7XlFd/k5CI7SuvOawRHd1J0C63ZvC4plOf2EVpmlExLYzXg2jENFN5oAB0VW+KzkyOnSugOI1J
yAvuElGDrcJFxao0kwgql5Oxlf1b0vTZwWnAX3KRphWQD3PmfbQEz2SJXKqEjUNGLOih9QD02ca8
t/3+GTAbO8QpsL/KzAnrrA5hs1XfZka0jDS4tJu2pcKtEKwgs8eKg+xP5SRwTBeUDLduMItXtEMc
0A4/f2NoMBUmiZffjI/ISJywq3RqZX4vW5Ore7foQJ+Xwqj3OXwf4Ha3xlUvIzHLa7uPSh7CdpxP
1qEvua3O9XCb1PJhNeXjpK/AQRtzmzCZiZbYgou6WgurvkK0XnE5GgvJpoJYjX5+MuG/IKYo3kuP
FbBLcw88B0+cMxM55MnjJBs3ErYz7RmAKsbj5o8BznDIvlQdtcJUm8D43ft+wXVa/s3yNkpZnlwN
iQCXZpsqkyHfmJk9iSryFY2se+5stJRpzj1+ghuXUBcgSlzN/GVbbC0rprSsWao2/R8G4W7IFj10
Cu9FjPyyMwt1eu4bWHoaJgBB1bTXNku3k+reIYGKMOAciAAEEAKuS+PqA9xGnbeV7SqXQfMCWsUO
AxuzYS9+dG5HhoGGnUHTzZd0wHjZSw/Pmad2i+dR62iUWKwFNgnPjZdN/umF8cYY2D562As6BNux
LSjmaGH0kAGxlmLM5jBpgtHZj2aOAs4+mzbcDiVQuTGDGLZujMbbmCr2c3lPoOsIOybXac5ro2VT
PHPnG6BNONWbWYs/SEJcVlwz7TGC4WIqflH5fpmmkzFxGC6J4r1d1VxtehkgS+saG68Z3576252Z
5lYUb5C2uRw8foQqAe6Bj/8H8hSJJovifm4w7nU3zX8VCidbFvvjdjbGx8o1zVOra+aJcwoE3f3z
Zayt0/2j+0MDZn8EkuG7vUS/+dR2dbYLNGbS94fWaY1TvT7cP+XwNrY6YCEMWIV5ataHtFA2t6Mu
fXBdN9ubdupQtQWPbpzHx/u/1q9P4f7A+o90Xiyp/3oS+kCSvUPiSjitQYRyfbh/9H/6tCe2pa60
/uitT1AvHf3Ue1+1XhnH+yf3L0/mNIVovv7o4Ih2lCC03mvu7v0Z3z+yJBQlyvwICy7i8PvXMK0i
UBMJrkt+aWgL0UyuH1lZZW8NVO9be8z8kzuMklrE8rLTmD4OAwkN3sAGc9b04TASh9By8JzuocT3
j+5xxPePOl6m+58YKAAI4gbnu3OVbW6oZocTM5PhZPVwtaReq502Snb8S6bGk7X+vWkCGLWyTOw4
0A+dTNjRtvJE6sM/H6YhJ+rw31+UDQvapoV7TK/7qHU5hgndk5SRfBSsD//+WkW1fsARtC5C1Wlw
jX8+FJrsInR4r5O7jts84zkBpndi+lezgmJH24xS7MypIxTzXw/3IHOKbNJTWQ3ufD3pNwr5+NEI
yMgZtLw5zNyeT/coc48anTd0gzi409jylBXBiTA3/vGplrPWDca23dgjiX73kICcK/FouB9jkqgT
0UPVvgX4gjhXnVi+qtP9636NkpI5qNQ2tb8423pY9U7zPLKc8mjh2yIYeT/nAxEb5YeRXfGsjad8
cor+cA+L0IhW2SJlhaOQkJ/574fCnIZT7s5TVE8VWVr8T/59/DUBVMOFmJZkxcfc09abSk+Z4oHm
mmej2Sc1REcnx/rTwNQtV3f7vx/uMRD/CIm4f/HRWnk09yAIsX7Ddv2HxhmhBvM/Pu80WKNVgXUj
7urXGk0x1K2g3GiT2CUex6THit7SaZOqSsewlYB5SYf3QDWU6wEEzNSwP+XUohLOFXORxf2NvTQg
BwY5ZK5dY9kf/Q7GixbPWNZzlsCOhltF1W2/JXb2A3ndU5J2e6lLJxphVIKT+DGXlQpBSmsiQ+/T
Zo9sAyda6Xa4AuFmzem635n2ggWoDacyDbbwzt9nJ7lYmY1pl2p9E6QqiMr5uxQ4j3yuY9hlATZ3
tnKa7WAb2+gHVckcYiJLcYLP1jXTSTNLDIhW8Z74U8UqiilqUUbDiNuvLxPJkYo9qvGtXVIOfynp
xuPoUJVq+bvIYbe5GeelvpfF7Oxs4ANbdx2XmyamlTqWEVjS8ZbVfFsfVhlTyvpqTVq1LVuVR1lX
uZtCyY2OX28are+BGI1iCOgnEO7wzLUP5AxMXmfX49JC5hSjzJwdcq8sFXxpxXtfegtQFBdLV0HD
ZSJGh7OjgUj3jn2QASEBIbrJic6+elV3zDP5HlTyKrt6PuGxppTnJ9sUfTs+Eg+17TXrDZMClm+K
5VJpP2qretXGGmXtsHaZFfxUjfAOW8I1d1DefsigHDCMopQ4lVX3A0cvkSmuy2xDM4+eYXyMMPg2
hO15YV1N5jFR79mgulcmWRvXZCkZoLgJCtDubVw8TYmz+uyzCCdGxvbVm0LPGH9KB7zn2DKAGtwv
FjbFL7BlH5WHM8jw0l8DOSowkjQUTIoXQ0vGCQVI9Ytf+A9sqSFb1QjaBNg1q94n0vyWpXxhgbiB
CIBGP35cYgia08jcMzCc/QC2pWAssZncSew7jEh5afuc4CTNkWYVhIzfb5U6xDoGL9RdJKTUXk5Y
r8rY/HfpvpiSP1ZOmgtLio2LyJfpmsQnBoXOILMC6j2dnd4gMFrJp3bW7qw+eKNDmDbzRIs5UCOI
/pNZwaeaMlhDDgI2xYSRVcgqXBX140xKAFOOXj8AoN2ac/omO2R6vYfLD+F1Df4wPZfGY/cM9wYB
va+ulOAfi+UTPdOwrmRrzSAUNe5UK6ywLLIdU4LrvnJpkaoGMjCb8ZgkjvNhl6I8VOyLS+LCJmt6
143SjhI5fMbaWOw0Ry/o7Xmb9RnJQCKj8Kmx46bVR8ILQx/u7OoEjUs2kMY10jH2fnbE7YjzEw8u
wb/rEqqMX5eZZxqD140MD/yT4aRXLq7NusoovHHAWD2jbAGCzN8iEUTAEvfKMXu2AfwJ7N1eguyJ
VQ6zGOukt/4Xlnv9EgOnoT13bo2JVNHJYrb1jPpmV0sIz/qcsWvDB8NnZOAISdnjWNLRn4xY/+lm
+SeDbaB1yYpbb46NbyRnztawqgfMT/yw3eCG2kRrl7oNKj4QWyP33r0zCIRKZveKrk/QmnxrGv+N
U/KP5URwF6KEHcYHN/IL7bdjk2qJm/pvRxyUWtBf1UItEcgstA92+eoqlbJVw3c6xfkYejbIijJe
zf2S+TNOTs4sZskBg25E8GVzw99Z4OhvUvdN5YP5qB/6FicN77y4gU1Q1wR05Jr7hbf/rZqKHVBV
iGmtVUaJ3x5ah2ioKnfkTswVNmUOdrPAD1klfmgl3E6F4gQfUxn5w3wxLeeBAwtFsaC5KaxZ28Rt
6NJcPqTFuyMRhbld+24uWXwCxBy12BKZz4rlXUm0HwjzmawtzrEjrKyeLUa0ZoTRbD4UhiARNXjP
4cvCwbdxt2EYYh5S7udZXDG8GjRd2D8K+C3p/CuBW7Rf7U5kaLqvFJ4/9NTSDuijMGm66oTxPJTD
IMHtQwEU2Oj04McYzxlpq4XBNaPe07hhmuyddGXRjDToH7zZe1G2ES6zvid0xdpk7GNo+JyGVrn+
qgv5A5UkGelpTgqZ/AJladLXGs/9hC0V7u2mbONuW9aJukh9vPVl8YdhoC3dbbrya6TNXIy9JYSw
OhbHbP3a/X/cH8TK9ypXLk2WFO/MNbMIfLI63R9anOcUQOi3y/9k70yW28ayLforFTVHBpoLXGDw
JuxAiqJ6yc0EYVsW+r7H17916apKW3ZIUfMapJKSLBIE0Zx7zt5rR7TF8EDvY0coG9wKFN5dTgyy
H6JEqkf4Uk3vO7D2L85f8CyDxFLfzkEX6Njj4mDXBsammrYuMFjyxhit9NpwnAOBJJvBhGtgpYuh
7MT0JBnTgb9j/FkTsUVzVYmppGinfRakpzzjxgPv+TqauI17ieEauOib6aKCe5/q+kyFH08Xk0fo
Iv0iU4mF6Xm6sqVCoYh1JNSYpC0P55/XS2b6QPRY1Lu3Ne17bEKMJ+P0juRAZ6dbOclhjkdhPayn
zo4vKrOnU5gvrEoZZR2kSyHktMiqss5GoquVxcrU9Wo76+j6rMXNjovR50cRjnREWF6Fs8rJHp0O
RXVYkrTtMJtxTPh5IqTsdNSX86PzlzFRQevnhwWYxAsVjqinxyKmMTSlZKJnifG96sHnzS7ndiYo
4GYDqDDdsudsiQApAjgluFpPmguWedANtG4P6ojeh/p8pOKW/Xg0LBjaoM3Vk6whtiDbXBoQJq6U
M836OF17LPzwhPMyYirom2OOX9gVSTje6nms+ZZw8j1Zn7AOKQFbhK4ZHHCyws7fn7/8/e3s1LvA
ZK2QEk17jDpMPAPZ6EVUfUrV8UjUbo1/OG5OaHiRl/39s85pT7BAEk5SVn3O0oW7CSvlqI7sc2L6
+RGz6A667dMIHh5z9mRd5EPIWQB2M67KizMe8vzFUCuDZRFptoKTt/GsnL6MWkG8QkbaCYp1Yyyr
TUsK19EcND8p6FHHSUOpRC/vQmv9IsAKHnuksTnWJNdmVbt0mlVJL8hgRv7VcHypMv/8Rca9tzND
eZWrhVwXu9/h80YbKy0PpLbFvRVRglO+FTHHTRknPajJFhOGjgUiVnoOhnVA1CYFWOsrKdeGM5NC
VxSsd/7zhYSlbE9w3BaxIJhI9iuGnlh7OTMXz/TF85e/YYxW7dngFjk+7S5ydyS1X6UKUPlDKdLX
WxAL1Z68hUWqHEXd3HdoYge1Pjwnznu2xVompId7/iBCxbrKlhklR9tIZ+Myuqbr0Y0M8CnHqxL1
sdsU9rG2jGPH+IfmJCx5Hx1ajhFroZeKhTOSKtg9rMrB72exP2e/51VwR2xusTu/zpjnoIFg5nG5
a9sAb6k13nbuwihH9tTpQUnTV3Rs7CD2rtmvR7WEqTRbboe0/NgOnF2WOjT02KZm9eQC+Bliprq5
X9Tqt+dvRdF0vgUksVMLPDjdBYFsur4aF8FF0lLrQC+qY+4awDeHdmEqFDF0cgcawlb/1THnu2RJ
cC6pFegZaZoBVuCKpL6HlUC/s4nZF0PZH2VGqElFS+Esv5mKKeJsVptYquOzadGsMjnYnDc9qj/O
pMvAF1JXiYzG8BoJNb5HPkKMhgkjlIq1cY1Hb6kBRPIisEKtQ+Tsz085YzP617Ofv9dTSE/qtRlT
1b9hV88/HAaLdFax3Gp9+jkKLd8ZI9dvB2S+dFG5JHGEGPhOF20fTOrion7WCKeGTSyQPqh3LCRB
qwyYQLsmWvtxIZMMD/S00tUvo8sCIc6FVLmAXduusQlYP87N8yYiZcehjMVogw6EujJ3vwZz+Zip
1khbz6HvqDaK+g7W8jPZFgMYNnikAaPDtQDCvIaGyamiNut8vpy/PX85I0vHPuo3YKapftQ/mWat
3lmgkrzWvgpFhrKETzeRiKG5OUYox3dpzAJwGPvDkOc4uIEpUwQzC6/mj9y98EQ7OUDrtLnVsh34
hnuLxN69l/ZXhoqslCFSWdYzm4k+y4o88NMQ6zdUDzQiuXKZWUeM6UBybFwjibUcWte1EXEOgn8q
2atmNXyr6GmuSi+/cyvzIx7PT07mXtWV4W1YTQofkrJgb9uXWbIsfpUgjMS1hcMN5pmsPtk9mRS1
rd9pNknhOYkfa5xD0FHyz6EHZaQfzHybVfG6iAKmrXQVB8tNwYOIx34+kg58ImKUQbs9wo/ur5Ix
+1y2GRdbcYKaQxR8Wn6jFd/eDfQph2xiXh3Nd1kAioJazA2BuFARHmSt8EYYRzZN5pxo0d+4CXE9
8tYArb6tRDpzY4+vp4yqOAaju3VnsbVMFsUUqBQp3XiomvIbZyTxqxoFmRkTJWfqLfnhCYhOt0X6
wKSgOOKPI9PHKkCt1f3XUr+xZSC+RUEzM5ZQ452S+nTIQ0w4+lMotGuPpsU2Qft8cMbuxTgjDGAQ
THULzKTUvN35ZKThrGwTCYO3RvdHx/XPVxGvASe3Pj8kLB2H+XxAgsB1Dd8UHJJFg0BdeBeEsOg/
AmT+p/N8R+eJBPLNdLvNdzC9X5rvP8s8f/zNv1Se0v5LF55lGY4DNJ8RLsLN8Xvb/d8/wSP8JalM
bdfxkFueJaD/Unta3l+gLUxbepbAW/qL2tP9SzC0tnWezzxLQf8btaeQ8pe8Bhu6no1u1BU6CZsu
m/cqRINmS5TARav33MO4t3I5W4yh3rk0nUZioS9gn7TbUBAibQEOB5GtKUZVXBf7PIPThDKxQ7uA
Kc82ckaDCpGQoLqiJ1tu5lTWRzuBk77TSanbViTnHYciwp9YonsBbrgZS7M7tjmKoTS67DkBdlr4
2XUgPOGtcoA+QXyIXfQsYJJIs68jcpw4G/D5Xo32nB9YCCClEvYRdnIR6WJlL8AB47n8npbgOkVL
8q7LW8QijX8SZYKY7Kuy4m0ZZDH32WehwVnEO+9PNAs3MzJ28snl04w0Dm9lcEWOhrblDp5uGyS4
26CBbbQEegpXFzGWbd+XCRkEIW4ZrcdxPATRcsSq7xeL8CuJUaExbLIpgNm5+XRwe33ZS72rd6JN
ARuEn50gM+4Z55b0Py6DBDdgrkQ0OtaXEr2oJjN0bBGyD8tVaOmEIm2qcZ4sof5pof+DysEjkMu+
H0cTlY1ACRSE8lNMGDIO3QYBxdi10bYRxveFtIk1OTFXRobezwODNM0Ars181ldNG3/uGRiGmrlN
UoyhJbaI9Rx3HRrYbe51FUGAub5yuh3H0AvZHoSNVDYXYEDF5wxux+Cz3+lm95STyrdZJkJF7SU8
RqDZBjd85vaBMjfIGSuRONYM5q2NDAw9Txqh61fyHxpdu+soNXExjuNGD9MX+k6bTF4sg24xLirz
Ux8nq1w4D0GAzFcyll+3zXwkfHbZAWl5Nkq8B3YNhimlvQdEOb8BDXFLKc0sTXanrsR7iJjgtlC8
N0te4iE+GYFXrKKpuB+Il1/Hge6umVcwrVM9nbRgZhS2h9QNb003vyzn/NLWv7Kqv6lqorRZ/q7C
AJ53kvChpHP42XOCw1xhsGL5U6aHzLJuUzK/apvwU1mW932ab6VbZE/Yvde0nnMQghUksE2QkgCX
S23f60zF45gRW3DNYu5aTe0DqSA1Ae98wKYB8wsKQd+vKpX1kg9muSJCgLaqDsN7zvZWqJEGBKmg
QVaxHjqwZTnn+Koapn05jsxQa7nv4V6vPSWGHZiBhjlzfiZyhW8VWcXNrVHh6POBguTBMZTglDgV
sreZn7o4FKJjO+JCQU56HQjtogtBlvdU56fZve+bdrx2mvwy1x1fLtU9IJPuTgNb6Q01wtUmesJK
v53G+MUwNwEBkwcs/5CGF3iadldft+SmJBi0WQVijiRCXaRk1kYnmTkNiweWMhNG/S6rRvoIqo+I
HJxZnNyGVgoWKicpQta1t3FatIkpl5q0gQZbfW0yO7ixr6wMz7NnaVeSi86uUtc2ZmNMUoIwgRj9
YR4ZJoT6cJczVt2YLMAG4uNX/YxrlVFJYVH2NQ0WNJZyQhvb7ejUrPyz6dJapnhlEoG8QmESbiOr
aLYIooVPd6VQzTt7GbI7Ghhij+oSWcXc7oKUfrrsOxIIIv3aGxANAFEc674EeRTd4xJdYKgU922H
Qj1BogkUzvA7pMS7OTK+oYnSGFlejPcBkoGB/o9OhWbAMfWMG1kb2cabx6uBIbqVHLsCqbJlgX4h
5mHjBjp+JwZcuWk/wdW8j0NyqQZifdZ2HzhHRxTymEyDcSiceTu4eQj0cQJtToA8utYFlAcbYNVd
AxTLbI7mmCAd15bnISX/PJh31jzhKLTdlQPwb0WD3LfCrtuzUriVUzv5mJSGTQnNlatS4xyZF4cH
7FQbmT816sJvGhNEC2OqtmVWUE5Sae5Rgh1FnMHbDxKPvlidXgJqWePxiiATDT4UK9vv3XHiosN1
FO3LssESDQIsMAdAJ+2LCcplBUJaO7ZzrR3jrLVVw/1GK2yCoIdYAfQYwkekKBwjclvXacLLaY5M
9sW4XHWJUey1Ro1IZv3oKqQDu2IzhixDo9oDUFVYH7ye9oIlpHechxpIluecygS7Ab6ohI6sikfp
iDc5b0WjNuX8qF5eIugBim+tHQnTnvYcaD+2sohwFKY9TEEq+3xBMcbihSn0j4fYBw5u92R7tLlC
x3oodcpwrY/2s+GYu0aYt5MFCD3DTYvSmgZWazHf5FFhGtaF0GjIdYmtb8pleMntOtzRRmA5kHwc
mDFwoGd+ViOqbkxsvfosbkJCqchbWkAFkS4eWkVxMDIAi73ES68tp3oiP+jsnvlfAfpOAeqhrH3L
Z7RBetKgePzH8/d/rEu8gV/jLz8Xoz/+/t/FKDHL1EdYhFzHMrGe/O06kvIvw5DATnWLbqSqR//j
PbLcvzyUY5SHFkHLuOv4Fd6mLvq/f/IrVyddnF86tjRNfvXKa/Sm94iX/ykKURWjuq0Ly7BN0vgc
iJm/Oo9mo0gJwp0wCdKtx7uXhy82lp2Q9FzOWQP7hU5FkLhUbMZ3uyUVZrjv9WilL8+mBiNFDwCi
hQhhkv043ozVXodXUn80GIF28c1Pu/lPQZPnKLO/k35/bC0B64ZlsXtM7+yj+inqrLSpMYAHsbWT
foFZtWWZW93o0mTRKD7O6HXbId2GKCttie1Rv5Os1KqFDCxCXrTuq8lwaBA4/nNkOWO6FbB8Y8Ke
Rss5QOxZjfS5YqJvemod+H3W97aaVymtuyi45mlqLokpoN+wqG7U081Ovg7Uz/gXaUNeVV1+U/8G
5uSqqxLqPBb2toc/P1jr3O7US3XIMSqA6kzV1I/UP1FPyXrfV1vgVuNOPdVoVxet22/16pvg2f+9
UTVKLbVNagPPG4yDqcSR48h8rf6Nmn6FtUoGJNik4t+WTF48HEox1QuPax63Y7AO8BCYebqDDrQF
w3at/k2UO9vGRvvAn/JrQVJZWPEn6p+G/CwxkWtir+quRTodTGBi9cB/Tb9Vf81UBjdA8Jm+erZV
zxFDxaijCtx2uKr525o1Sjj7NVs15t5JPR2K735o90JNgPg2jcfbmn9ddnMKDIGPo9NfTCbCIIyQ
Rl+jlhYoYPmLtOAJeI3zdvHitSExvfx4q+r1EB+uJJOaDutLgfuAXwkrOv9/2lNMtmR1mXW/Pb8B
nkcoRbQW+2r3qPeuXly9B9wV27pId+qx2oUAQHbqdy2TP6/cJOmDzqbNVvEkdKDTTdTS8sEGa4a6
n1NA94JTA8O0w+OBNDzzIXDyjU6yMx2c2ANPBdNDfav+cWtMq7J19zM+IJ3xUY1NBpQvUoic6zyN
D36uYsOHAWj58jnmNdTztrBjY9zCKU+nngI3NyEKkFPoYqmtclh5/PtPXTB6dSJW8Eu3uIXAXCiA
LftPPS1dGlW8DUzZQb3FBnkPUOdz/lxtgfqzMds53ifD0rapA+QFKvkAyGqVDCX6R6ZljrUWDmxn
xkVdRVJ4uNataPOFNh5lcXo3acGDF2ro7K3qc4ruLTMcajz7pvPip7FywA5k/Q3tcm7A8lQ3iJUo
rrsErldknnq62hvYFgZAEp9hOA1L131Ii49mm6HUiwOY84k7837GbwU0gTwqIFjhgwI/EN3gzIXh
x4STOYs1drf0KtcgmbaIGNh71jUXsPBHNOP/7p/v3D/xxFpvGnV3WdnEz7/cM//1N//26ep/0YFx
Hd2yjV+Muq78i7uogwIddRx3wZ/supaBJ5c8V9DJLIdt4Xj/uWWa4i/bVAM/V3eQlCCq/q9umb9G
s3ITchg6WMKwbYpIS1e+4J/zNkPIs4tblf2e7EyU/XkTX2tJmRzbqr7uqN03ThZFfpxr6SVLW84e
8kDWJclsSXUjqkVhl/orrUvpJFRMTiRKq0u1uqwzRArEcLSHzhhOrV27e6Q1te9FwGzevpOyL36+
69u6KVyKEWzNOJ4ZVL3yG9c1umZAbZ2v81GxrCVmVSPKTAtoHBWmOSBGMQEby2dZwgB4+7UNVVL8
dBP/8eIeRjuCbQnHPofM/nQTb6xkMKjhO78BH+YOpV9nFlQYhBM0SZTdM0TVzI0nrVEmY/J9JzH1
j6/Px+ZZjuQYE9arQPPFmNKKe2fn5257g+MmxcFkjEhjHNrn2ESa9FDHdEO4l25dGz3KO+//1fFz
fv94vHXB4Y0Q4nUw+DR0qF1sdr7NsG6dNMNd2HA7t2bboNiKXJaLHSsyN/6GFD5jIjcLOjDAjche
sNqVVTXvJXj/eYtYHKmTy/DsV3sEamEQgJ/qfK1kiYT7WPHQRH35zht/VWvyxm2T0wWngHBMldD+
64nThq7VDnVA42/B/61ySbfN5CRPVQB30enCCz0sgqsFP51rDsa+H7XxRjbNhLexNi8rSygNleMc
k1i478TGvzLgnzeNShv+i2FySAq1h346Ju16MK3IIIa8rZ9lECJ10qJvwkI6NgcP5E4AAw2S6p0j
4ffdbpvwP01buAbmv9eN4CBKE1xKZe+zTrVZLXvZuoJouH17t/9pr5sUy6gldI8iX/3+p7cG8NhU
ww/eWji5m8XlbZCy0XITRlf+9kv9aS/+/FKvPmBH6GEdIvXz3RlTfZ8Nm7BPnqsET70lmU7NVANx
NJ/eflXrVUP9/OG5kuWQRV+fA/jVBXmOiIuhxdb5pkQvH2ldsfcUci+WORhdhPADgZPJ3GMeGB86
KYAUgEbh0uCtKg2nIEtuazsmmq+NDqFysAPZbhMrHNddtx9G5HfpZW3T0Ryg22wpFF+a0FrIoDBP
aFmHddGEL7hLl/2c3jTQF9ZhaqNUm00GZKss7G6NXvssajvev/PO1Q799VKKoQ1IicFIA6jF68PW
bUPHRCnT+ZnZpTtjim+trrBWUci70phxKUt5PQ4EKA7eQ5sJlB9ivkHsKjdAtIetU9xnLU1GXcMk
0MMLqFyE4tZMDHEYA9MaOFjMYWCaCNUS9WN55RLeWin4WM1sYDGtSxaWyWnCS5TTwcFiqu8Dptqw
xc2ECFkz+fD2WzaM3+9dvGfuXepiZfPfq1OVKAwSI+2sQw0s823fL0cio75P5YzLaXxckhIpZU+k
+2jb0x6Lv7XS7JfZa7FSxjti6rTLsHwusB5e6vonM3bKTVMZn6IA9m1M2vTas42d09s029EShVYm
H7w+2Hv610Rzo8d8YjY5IrGi/YvJmZQAvxuQxooAQYHe5UcIXeRWafxOJPntNLi3Xlk9dj3wpYQ1
1VzDq5Mns9Pp8YHVnY7JEgJQjSQz4pFgu34gaGKEeHpMJ69ZlwyjN6W4Zxn/6NrZfZPAjvccDett
0W+7gSjbkjZTWkTrRmgSr2VlbUqT2KlexE9YOF2m1G437RjSPFpJfAMj4ZoZxSoDpIASdfw2o4Bc
a1Uxb42wztl3yCrTC9O9kRvWt8D+qv5B6AxaRq27BtN2TFuR76bqsY7hKs0iw6I2MDDWkRwmC4y5
2W5M5HbaHZh5j8H2t6ixv5WyubHFg1O2+Pdq+7NpOA9iER9lDqWN/JoD5keQ4hKifIcBeNUM/aMT
EjyR2DSey7xCsGMATkLKcZ3h9n77qPr9wuXazAppdwrKO2Asv14jJ9BPvc2awu9Ft6vySUWwauBT
p4dgYlgF1wJzZVG8c/3/46sqdpKtq06O9+pVPciOrocQ3tf0pxblS19mL33jXE2L9tiI9EPqOR/f
fp9/qH1cRpyuBDMP8BaEza9vtA29odCyntpLDAj5UwzYU3LfaB1u6y+2HJatR85lx+qzspd32je/
n7iu7ZqqPPc81fJ6deKGPfOYcUAjS2LLx6oxoaiYgD9AHu9wNl3QaZbaM4i+/J3dbFi/XSV5YeG4
1LmWZbGrf33TuR5otHbZz6KXVx5n2NbK82GdhQCx0yL+gpTLWdsDtrgsWkBwkh3FROaLMzwlNsvN
dz6C3+/6bI3LAJhhsyEpiX7dmjTWFsOpyKGdJqogXV02wirdemELFdyFbJmNrXHVSgztiCivaQ5t
sswF/xqND6VjFtCa9c3b22T+6aOhHmYwYKD0ohX56zbVdSmWGJ6Db9LDXGeZtq0cuF9DPDyBZ3gZ
2tFZwbkI4MCYIfe97ENulXezDPTLNjM+pSA/V3u8JheEHtAw6w0UKw7DPD7XDV6sByMxT11MHgOl
yODDH0Rimp/qJXqJBPIQ5GbBO7v5XNb8emt0bbBKakVoIc9/XdMi/NA0pNUkUonF84sNfbcrtCj5
thh6bspGCsUkicE8WBjNkmxK90tL0xJ9Cic+MSoosZ0v5kLp4jDEXqctxLmqw7ELFXjJrY0cs2yn
21D+0hBvYi/cBx005JbUqIUoYqB5jXfpTbLb2yVvWLGrLW6rU5btyZZelTHhDm9/igKZxKtqgLfs
GXRHJSIGVtC/fooQ0bxcSUr9IQV3FkUo8NBpRRoRH7VxOXT1OrQjcYhGLYOTUNBtil4SYoKgl0db
gCwapnd6h1owORsWgIwuLLGslgESO/Tnj/mEditRi1mSDHZdhpFifGyizL3ICoNOyqjqH8fa5FUD
btYegHibZBc6Q3rhhsBOqqBd8PjOX5aWVGVS85AgBK0F2qS9x831/PbeOFd9vx0AP+2NV+fZCNJA
hJCwQFPijpizuSErC7MvpsVxU6VuvuW6UK1HRI6OAR7GMwnDldJ+HJLu+u1tsf90pacA5ybNVciQ
ry997jyIcbb71vdyOfgjloWjMFOE5t7WqY2Z5ED8i1XcE1YThlwQMuM6n8r0WnoVDMRsD7eowbKA
BsIm7Jml6nyUHnafZtEA8KkaJwEGgxThqw2aH7FZ+aUzetJwQsZHQQ2KhJ3xwNM+EJ5AcoCEUBoN
yJ4NAoq3uRu/ZEVHeJU0ryFJBjvw8B/zCqyH6+Hbt5aAlAYkc0g0DpHJJcq1XAz8ZJfsJg9Lfax/
sETwxZDlo9Mn3Nsrbyu7+kPfEQKuvHQxoXqiCZ9dI8ku3tm3vx/0jq4bKHRguum0NH496FHsSDWX
bH1XpF/CoCs32sJ8olyo6d9+pT9cJFHG0v9hocyzvoa0tWhoi6Y0Wh+k70tSQWGU1Z5L5407RkwI
KrQWuYjWohAPb7/wH0peemGmC6FO0D/VXy+c6yBEKhzYXJ4LIjsgNax6d0I437XfTAtw/eISPG/2
3cqBab6ycXGj52YlH1DXr9OMJD/pPpPMARS8muC548XelvEO73v0zmX3Dwe6AxmPkEOL4oKF7a+f
RhfGtRkkOqrqKFQj9WPZJl8GPbvB3wK2NH5pZfleM+tctLw60+n4mR7TNVpziLR+fVFvIH0rjjm7
jKG/0nFpcO3fSAkNwJGXoQteBDhDtdOgv9FluCPB4mC2BdFaHhAnq4QdZTXdJoo6IjsCCs0lnh9i
YzwyWH+nBPp9vcYHaXPrlHwuQn9dfsV9N9jRwDVpdMtug9cLnx8I4RXkkBhyevLy9oHzxyOWJRJQ
TNptdPp+3TGOl+BZ7acWgclp7MyTELyqWTikKxL+mnH8rj3sABvtvQP29xW5y5COYhpHPW/3PMf7
qeeQtEZYGqJq/XzpPoyzQAXK6jCISPeKpuaa5QryAdafKVD6tQPdc5XY7SYa4OePQUi+B47VtaUP
O91NEfojLHp7xxi/N0XYQMniUedkhgv76pAZ597GaAFB39TEF64qSI6IHdhhnTuxbvwexVTHg3B3
DgAqV873FQOFQCyYihpmjVzFXqyZXfj2Vok/fV5UyHxSrG6JcHy1VV04BKZV6I0/92Gy03MEFkgk
Dlm7IEudKV7bTpmCmfzgswMkR+F4qEyaiLjI85s598F1xffWNH3vkwguhBHeIpluryAfe5q1HGs3
ulq40lzWXt1vnMAu/JhC86rgvoAp59S5iFViL/JOS8Vtohgo4WJ9dmA+ecOHtj4VFSsEbLS9f2jB
nGaT/XHps/KgWYl8MuvweakB7Q1G5I8Kc5wZ3NasZqkulQWjpgZ4e4f9YX+5MHnAduqSWtp4dXxH
mhvPduHU/oCnyVriZAtVDltJgWe17O2HOOpvHa15QdT8TsVs/KHW8rjrSE+Xhu6izfz11IoTg3Z/
I2vfmTK5T/Re7GMtCHyTuIu1WzrGYWyai4H01IssoL9pWQRWRLP1zgXlD3uAtZSNdkBNI367M1RF
tWAoEbWfxvN1I/JhVWOn2sajIjFFxpfJJS17LovLRJjtO4frnxaTvDjdXBYxkl6++HUfmAvqrbLn
xTs5414MI990y69JFYaXhAuY21jzinW4LIeEiKMqqqN3zuI/XGU8nZafcAzHELb36uOnUio6L7Jr
P+uXfF15Byw3CfSbVZzk5qbR333HLIX+sJakptQ9T3oSofLrtaSbgpwOF4PXHHLva2lKPP1V5xCZ
yeA+7pr7rBiI9Z5q70GzXYT1ffBsySg6yimofVKZYStpX4oEhlWfzwDq4zhap6MV3vRmd9katViF
Za/htieULpOW9uhieqhmDLzUyemllk7yqaXFhPKiujej7EM7D0RGtE3ypZs8BGBtdttm6DYsq7S5
A+ose4spfiy6CuB6lZMRaU7Wh1SIr4MDvH4kpo0zvXdPoaGeiOyJL6nEKDWsifDV7+jmaA8ioIyU
o/2E0Z9UYdkHpyAmg7kshXYDKbO5XeDTrPrRumWwUT92L8R5gC6ZBueDaz31i5F8J3lg3SgjZB8/
SFYQtySAaaexwXlb5QVrbjcKvLtEevMqDOdj1Mc3C7rcJyLEgRTOlvcRuR1aSQlpDDqGuC687IlK
pj+c8wonU0eV2oO97rzPLILSU0VQw6VKiiKYgNjxaU4e9CbsN/mI4M8zuvlTRN2WEyhNfKOdce0w
U9LOAf2kKrwCtEN5n8TymxlVyzc9NW4BaH3qcM0Rci7i0yz7mKF091zN7biOgNwuCI5LbHxoY1nv
YSBDAsEKrMuWZhOnyp9g5JOzjQEYyAy7HXxKqvo++9BpSe8b6rvzj2S0gM8LRA57VMZX3Nnjq64s
cWbSJjn/yHAr+6JzTT9ToceJ+lLqYvjx6PwzKECYjJrAjyd3l6SWTaBM7VyeH/39ZYRksK1GenKu
XeW7GcUuasSSpJMRN20oJnqdIekTIQypYzTpGjQFTbHgZPN5cvC8OwsuszgEKXJ+tOR5ts0yKAfp
EC7XWtks11BxzTKor88/YfI3X8dZgp1rSfclAUNdESAA+M+XGldQTK1yJfM22thtOvkF7fd9OxcT
NW4lHrFQRvtO5mgAelLNRmyn6BmEe4HU9YlgY6gUUgLhRQR+L5RrfC6MD1pUYpeJWMtolMl6VWl3
Hbilu6msb4cMnXKZFNqN0dA79mJc3PCCN3ZoBw8hmG8oWHijz9/mlPinmdTwvp0ODblHoMplOt5Q
JjQjOTKI+uL+pk03Uk+OZhsFt3BBbKVHyQ5DVQdrA9rJLtGd5FaUQ3JLgwk48Yxicpkd2u/OEB0t
PR6OZIZD8rGk95TNCQakspLbrjCDJychLqUAjU5thSrfmZanWYCaSsJhORVw/Z8QgFxowvBuc70h
8P5zpn4oCG8hSBcWrFURjszy5TEMvPneAcPRSKN+rOcG93mKxrWCDbx1SuUmYEl87bSxdX1+ROk6
stYAOtvGO2PsqJGS2WouMVVBkKzTz1bm2hfS7ZyLPMocjm9URF1QXiEACTEUd41vG9Em5708qh4l
UhUXmpIdDruksIx7nfgf4As3KKjbLRTAzPeGwHscCAzb6JMrfSvlhYmsxRBnjNUJTu1ynKp215pH
oxnJNqBTfwsuU8HPxMehH0nzKAoStkzrqmw5TkqTfAOtybtTCxxMOFX0HDn5vDJFiJy/1OtdGdr5
FsorO7To8vsl7yEWT86nPAEL1g7VdNAmTG/29GRDtnqyYlxMlUbjGOgn7oTa/dRHF7U5O5+Z/wK7
b5Zu32ph+tF2GLSrnztEvGLI6jDPTlxWifRqHx0EoWsC4+d9T+pT1SwkXszxZy4k2ecCLXpWpfeJ
WTY3rpE6T1GyI0Yyf5r6sb+13PgUzU+VqI0Ht/HKa0wPj2HfBI92DBou6bRv5+8yEcenos2KFbZK
XCCFxqdB7/WWmww2NidQgefB/UyKBH2hRRwzRqCbCu/V3iqwVy80l/aVacyPXuCITRxXFvO2cn7M
iO7bZlL/Oo3ofOoyae/7KTJOnojvGsRa9536Yigj5AQhFMZu2sF7s2k7F954MRamArDxbdJ3yX1c
wF8edfITm8Gv3UnuR8f7iEg+Zb3mcC6aRCXD7ccem8Zf2+980OMeeBwwX8IubwJHsh4HKY7E+Iqx
HHyqKXV9t+4YU4xNjceaIFib5IctNAZ4G3E4X8M3mK/Pj4aIQqZMAXMuWrKbJ4t53oRtZMqr6NrJ
nrwaYWQ+2B6tsRAqJIxIZNl0bGQNcAUsmXnhKM2kV3vL3pvJTbLor6VVdAUzoDyGRlodRYX4sG0T
zyebCPCFXewY0ba3ZownwJqEPNbwWo65IzhKJZC8882uFIqaRqTrhqbrcnX+YjM3MFJP9/W2CS+F
V2/d0DAPIgi+LHF3dKIuBzf5vdSGb04AgTOjz8YbOHqQePosanasqL1NCU0lFtiEDD0MN3ZBcFAB
xNKcl33DMmJli3irDZ5PGN8zAM27NA1wdGTzLlzi79rc+A18C/B1hCq2gq2g7hsgS5XS3S/mwvAV
3GIbtR86HEuB2TwnwyWRp+i/dcz54tMQO3e6Rg4l7a9byvlNMSFJkSmJqfNgh5uaGlLLxaXbdx9M
koWXUU2Vq+tMhuquy2QpEChJJIrP9INrBnux2N9MM/JFG/sTPtLB47KmvSAzv8JO8Lx0WFULq4QH
A7Gmly4ZkojNQYlXa0ahmAlCkMayX4hYm2uMwV5yYZTLUz87N4RdLhsjqw5psxysObsF2/X/7J3J
duNKm11fxctzlAEE2kFN2PcSlVJKmROsbCQE+kCgx9N7g7fKf9kTL8894ZKYN5W8IhH4mnP2cTpa
JnwRR5As5SodrZ0o532TGNupt0H4w4LJWTn60ycd513Bk9pMvnbWhSITmhZP8GujZAVnu1EltTKk
gL7th4un3rKs7tde6r6kjomRs3Hg2vQRVYHLvDYqyHZMgj+BlQPfSDD5zHl7L8PoxZvAOBsjfPQm
pTIxzGIZMvprXElcnsFTnhLtNs8DseFhcWzhwBbCA2hUGk/JOP5KZm8HT9XamBpOTSqsn6Uyb4xK
cEQH+9K0N/5M7xk281/S5fBw9GDsiekjIpSlCjSbHNaFDnZYb692ZqYY1qBH1Uo8m9oQq8bNQfiA
8cntD7sLblOD8Kd3+agCzlRbO0sb5KP1bfCNcmeOlkZM38MVMgA0xZV9cw36iFKrBCGojdjf40hw
/E8so2pTBeLLKIW5DtxKEA8b3rJ+vptNSIeMAhrYo7d1bKNaZyUBwlkELIfBP4AtCQuiT4wOPCpL
C2+++rLvTqOUcABFvK+H6gKi/K2d55ZYZhdaV/lVMkomhpdA0uIzSNMv0RBbOcwlifBUFqBb4JwV
vMdEbn33evGzthQCA3Iy3RfnKTFYRschpOBhGKH+oDtNQEQTqWMiYABXqtL2TBRNlTVqYw5dfu2j
eDfb3i9UHBiNazfbac9FWdv13HYt4pfTIVjVU/sAX21Sc/xwLcPY+8NAtCjJLQmbz5VVE6xUcV9S
vX8s7ETvI6zcIjbnI6ynPyU3wBRw/L2d9BOJ1wihE+lvylrhhBim8fz4qknMjY5DHNMNt55RO/th
jtVZAUw7Jz5tLnNGlxyYcx44BlIQWLclacq16ettmITlpjKZGQcpwa9FrM+AOTUqgyYG9+0ygn88
2aWiPsMIv4hxCPbsbuozcEwmisqsN2aY1Web/ga5+qDsfWd2V3/5B2tnIi/J8zk9rdHlKg1W+JYY
jFeAmh6vXRYgqAHt/WE1kJzTeEzOHr07uAayknoschxXMZgXEIxnF8kr8r5F9qHHedsnwY0k7YMd
Y09souJ3H6tyC12oXhU94Q4A8dU5S1kuoIl12aIY3Vm6/nSoJncvWbbjDhuORYDjaeSeuTJoAk+B
9rAHeY0BK5z8b4VsZCA5B5aDTXzr8sBecOc3dnjQBkljTZEcdes6SNQKsKK5ZP9f66A8J67xro1o
2DXLd4+naMEvSemn21kX56Sqy/OMJvYcjPPPwKVYElAZ0OV4att5WNGraIZGni6/5bppqo2l5vLM
yyNeCCKa3xbimAbc+KWZn9tY5+ds+coaJNgHSWJ42X0EfVTt+C46PR6qmRwgp7S+l3mM6lm7/urx
fJqHHJWPL2E/bBnT+Ye6nOLzBFiEPAu+CuV8IJ+NLgjrXONYwwGE/97XNTFzva7fpWrG3T/fGjLM
4SJ0AP6EC0FB0uUBI8khxoGd5WEy3OQ8Vu95FRf/PB20TrAqPYIah1nl5a51REOvARy26DrjpOvs
t0VjumWZEZwE5GnO8f4msnA8Sb+5kqUalDpgh2aC3Qm4r1k+Hx9CvA2I0T6MxCLJDhYd3NYesHbN
OWEEgRlccyZW13xUMNxCU+1qQ9lc5BmCDQhdu1h+zoEVnRnyLZ47rUk4PqZebe7cyKW5FgEIUkLB
hywIVg67B6OmV80z88/QGcPaArOO0Dv8O9ntbgwkvEro18PQlmsdklAHxQ1wEOErIOQeX85k9jVn
LuLy5D2eRZuNXaJ/IIiWZ7vlL7i1lW5FxKjCmEAemaYkdI3nhSwBxj7+tunBREBwsjz9eHj8+MdX
QJOcdRrih3h8+8+/88/j469WhgX0rjP0+p8nH/8VjCVe7uPLf75fGCRY3XAF/q/XNj5e/OOP/3kl
7pS/u/YMGWR56f/6DyU+ge04Ou+VTSzm+vGnmQHf2x25TceqxZEFf/Hx1YPE+K9vH189nvs//juk
HLAFu/Lt8fzjYYi1vWhn//NHQX1xdySDPD2emhMwfLqofj94m14AbbUIfYeQM/Cb/3p4sDmruebd
fnzJmQ6dMxzdTZCLU2VRi8u6gT801HAWqhp6lOFc0VBClp3dhizgtNiPhRVt1OgHK3PZBY6wmteI
475I2sJiG1vuOim8P9yIMJZxOO/JwDhiVZs3ftyJ53ayml0elePVg5kH9ijHhcxwRjfYKRyF6n5A
YGVnw2dujuZ+lgXrUxIGUhf3G9vexPwd0Lo8SUYd9NnfCv8HFZvcaA7yVV3MPtZRomdMALjQy/LP
Zmxv2rXvCFaQfY4A2yIZvcO9Ro3sQVcwZ/9n6D+7lgkds/5NBFEOGgTrBoFKdP9R+0ZYA/80bvC0
9xJsn8lRkve7JwiKkFvERaSiHmitnucl9y3sp1WDe5hgSHsvLIJcNflvAf7fdYjaT3gR1lVnhKPI
EjipQuAdGBl7H7t8kde/k29DX98TEJErJQT1U/wsqvHZTquv1gGiREzJivvnZ9+T4CpbGo8A+Hvf
OKd0hmLspmwRxiW9MZkZFjFjYSKmqZBamlKj31pVFVwKoQieeerM8iXK6mFPamCwYRgZPvt99bsv
oellQf1Xxd2r0dbTtgOevk7K8RynEhvGzijI4zSDRZbYORs8KXpb1N3er8rwHGu0CQm1kVUOuJ7t
T6+MrIPs3yTyrRdyo7FpJtHFQJ9ytqbj1FeokYR5CcOWCJEQ0jK2+WRj1kW5AT5jcXu+pepv5cQg
zWmBd5ZLFF7mVjkRm5g7QHn6+zDWOEmxCedTXK2tBptjozPGWlZ2M8jNPjTR/InGMbv5xAafHB2c
ix5X7+T2w10gPEsK9W6QgH72Ybay6+iodrBaXUlHPLi9Yx6nLMHSVXw3eAlnl9EHNk+iz8kRJIrI
yckw9tPo0NjqF91tv2GHA/DRt/unBP5xR8lXGqzlVdfG63L09aZnvYkgvWajWPg0hBW9OyOwYquZ
DvAHySsNzQTlPOlXwLMagkju6JhCKhNqA6QGZ097b72NPw3uyWTkSFzMTdoVxnFGUL9OxtI5Fl6p
gOUo7kSFog7OGNlGolnNTBJRRckf+M+5wwN634hU60vLfKgJUGY5RaDXyo1Rpw/Bx2ip/BT8zkhG
e6ph20Q6Xc+ufetiJgwAbJJDZlYQ4lF/9K7F0S/luE4nwtOBuoQASt0Q6rbzc8jNfg1kRQKSpN7H
YBbTVqxnK3kXgIB3SUlYdFrROMmKIpU0jHwN52xnGHnD9IMMKh+fO2OsctpXqnt27VxvJT8kZM51
7Dri/Mxm4FNDKs5UkqmVB/Ytt1kLZ6ZDaQ98A8wKB3Nu/lo0YMrQFCP8dujrmOjn81fJKpmQ6h9G
pb66YXROnYWBjkqeTA8PuRbG3F3shgWXEX8/HFt7i/PnD1T53Vi6hPW1BDDLJPSvcpAS/TM0xrpE
zulqdtLM/S7onAIY3bbLrdOJSOcdp4OuwJymbZJtInv4myTVdOcERAjTAwPQ9didkiwljHEAAajn
wjsadHMWiu9zsWR1eXV1tnoKMGHa3x2jIBELX8sRWAcJ87MRHqY+OtddCmoenNe3dhR/I/daqVuT
sscxelcsk+CUHFdiumVF9ufsUpvpgkt7uYoGURMTMVpPfqxp4sKe+FTf33tiQpZJoXytlwcgFNJh
NFe2/qn1Q2dv1PrShCq7/vNgcza2IvyKakmBxRICDOLA6g9wBD/Mr+WlKpGpuEm69lkH+qwAGQ4C
YnCHrDs3COeJG6KRsQP2F0UMQBgFHUCtgpNqqSbtvavjI4hoglCSAj0CIcXEscHeI97Ym0pjp5P6
SMijJh/1l2OlFoAGQryHQNqb701fejvs6KyFx2gh/hPaVGlw1TantTGlDIbC4eCY3a+pnOXRj3p+
FrlRUbhkOFiwJGe5DVSitqojTCFowmRt+m1+TsC2rUqZ7Lwkbv4MRf/HNsd1AlOCnE/QWnokGAMn
/mdlC9CgYj9lk8csNFiN2lAXVM77ngr22bJjGAixXnVIN1d2B76Ue9BHYsfgTZPyfW7Tq4xYasRD
AQNPuwYfN4weRVcdYqZeO5RXenolgE4BHmhdnHjxD4aN7priFu0OsFFjnG22OaE+lzBltU1Oib3g
VLgyyffYC47Hp5pf3ySfKFOHnQJMAcXOS9dFtpgj0zdG3piPAOaW4imcgxBlrZ8zUoc86avhNsTE
iJiILLZDsfRYQT6dwpzcDKMbn2VzboGXQI4JnjIqwDg39F0L9SfJQj50Tp9dx6z5yOo02U8MX3ZV
1+9cpmZb6mQS7iDFb/Wkgl2dWVfp0IWQQ7MegIOdfZbp25xDexPHzrwbdI9PfrS3E5P6tYv6+akJ
ubmI/oXMIPRzaS25xVI99IpI6OnHEukLm6r0cWNCVfdLWMsVIy/CzxCwwbW9jGjEj32c/R2sWK3B
BjkwLDIWPLn4nZP6sXcGzRnLrOtg6Tnatj4MYBZqR+Yy09HtdHaGggfTQ0VHwA9YJYPxt+GG4lwv
CchjGMa7HE0laiybZdsIctpH93djFGBesrxeW12UPtcOPWw02U8WAXkkcndV+nwnbmFeZaxXD7EL
FojT1pxXrjfaB5xb+llEL70WxTeVx2RSxfYzGoXyG9r4bBcAB9lY3Q/dRerVTdPuOsrkB5db/doG
HWW9K0HKR192nxYfSdfXZ1MZ49pcvkUZV2xaz87gwFcE8+XMGAjX2g3jYH0ZSX4OVLvVpLT2tet/
FFMTLyJApiQ+vepUjU8QcDT2hpaegFGSG6XpwbbrYeNbw/wk+DWv3NQpjjluzfXED9qHwNPAJP50
x/6Yp0F/V56Mb+xMb+2oildsnwdGUBZytPwLClFP4go5cU4B9qZ9guBQXurhNwOJ5pql2LTaHGnl
gt1Ki86BnCEg6CTj0bSajqsLBlkM6/6cssyCjxHvC0Q97LYoO6ca2nnYDyxJaF5IPUgOQhGMSJbZ
3uWDezLtPwmua3fqoXrksbV1kogGN2p/2qK6eXZR3VyLcWEEQ+boNvNxSEtwi5iVsmneGcB1n3tI
x2SkeUeWtgfymV9cx21vU6rBOthWv1PVZOOX5+4auT4QMyH3wAjDS15Tww7lh7YlJl6Gl6gqw0Oh
7N9+a4ojwS/XUTBGEKMAEASp0FyglDn7ppVoJE184FwKENNY6xiI+v6wzdKZqPty2JNr5R1bmZS7
OCdgdO484uxjhxtuNOXME0bnIIjngqREUtqQPpE/t7ESa8kudgmIigqfzJ3U2dklExGDFRhCk4mk
MUeszQFs2qzz6IiU5zjLHHZrkCOr4qQYtLcTjKo2bmWSKpW5hEJH03dZWy451ljeCniCGzkW4a4M
dL4em0R9s/Ji23iMlCvULXvlET3IoopwePSOTyHj8ZVdN9PGZ/Fmmc2RE2lE+uH1DD56+RKQQWgi
q27c8NNyov7YCybDjSCUaEoo+oZUwQ6BPqsceE1xwG3ULBxjaztQiTJj2pHIROwa/ed5pp1F7hqx
JHCTnzYj1qMThD9J6u6vmqRomcrneMQskncBdZJnFhQXPhMVRXdHR6sPJmJtMdblZZhOCKfZkaYN
0HPp6r1Ikj0iTBTn3niMMo37syFdeCgXunP2nKa1f9M1xDvLHN+IsYxSbbxbI1sZX9/TqY52hhj/
TNSKl7Ki8WS4dgG4N5PzRyQlb0x00M57VAHCwhlt/PSGv5Ffeu9W+kdNRbQN3XG6OEEfHHU5s4cj
M9RPMnmVJQ4YyynfinJsrlGbWS/98KoyGwMEsoSrTIPsVrScJIzy9xmCk3shO8ZDeeJd+/zmBvRy
cYBqGnZNQ2XbtPeICuZryrV/M5KJCbaLeNUTqEYDg8+vYrwA/Z/Ii2LGTbQ8NE7c7rQ/+yvKxvAW
mnfWXheYWQfSvbODnudXJdv0wopietHkSBqzQa/xcKm7zkfdzGCBlwfGdoc0sz8VvPptY+Y+IlQf
tmMzYQaKp9c5Sscr94P+xenNk7Tlz4ExMVPrng2NRJXmG2FznbuooC8w9AY1EL9WUd4rQaKZ4XcD
o+GOHfucC0ghaJ/BNwQLu4dwFR3pZ5tkP3cXol3cOqWYtr5nljtw4ulFyGZLYOF8Jk1HbxPbFCsI
LpzSRs86B5qpW7tyb03RcM/QjQwsKet0DC54R8cTGN8RiuJAkOMAJX6cnS1YhfHk0rBWSdJsellj
qy1ia9ORB7uzAsaK1jnLY/WtdJN1jVoK09JlIgoPeIHcaVdFMCJgQM4RGQqtEcWXJCifCaFKDmB5
lgko9GGhPli+c4o4ZbIb07TYeEk7PYmKJHT2IymE1Kjbll2qAVmzDLLc32hRjaMrVbAfreSE3kCf
Hw+GHsK1GvnFqCop7gTZbmGkWK89V/wp7QnnzDqzP01J8KOM4k8D8+YzYC+kkqWCycw8eQIWS8lY
qu2cFcVmGkS3qTSZL2HtxceijUkuLuoYHFZXH1xFeEXkMbmbJjLvDLns+BN2z+6uTaNm3w5Uh3US
fMwNiB2gAKtZDPo8+oliKVJ+YIxt+UiEyVYa1u/JgW0/TflwaumJ9+Cs603qFXd77vSt6JPxKYqq
MxEd9mYqBLF8nEL7csjMTe/BkYOp906QqsUhmTdbMHtyHQUppVA6kKDOROLJjX+F9lft93CNqgFd
n5f/gFTJEemM6Q/m6gpo+7oeHO9IY+1xemP4G6SokQwIvZPF8FpYqb4CGJvdItl3XrskdkThEQsM
04F91vbJAY/9ayml2kQkSa4Hf6D2aANynbK2O5LZhHSFqJkbQKjC/wyILVrLOoK95E6vjlc4x67t
VoHZIFawESGTs8I72rb0HQE6gQ7BG1Kb1l0lhhezrp3/eg4q3IrlON0j0H0bGNS+MlryxnqE75hB
oKapXZTmMHJrH8k6XVHWkizSIsJjrkXeLfMKuHy6KzdZYv2qo21j2VT6Bmu/VoX7XAHbiEjoU85U
ITSQ3VqhM93n0XzoS6U2ZCAsMZCbIYjZfhIP61TO10CIIUzRjEm/GyXi2bCs/hTVxqEySZXKGVzZ
I/MfL+quujB+jMX4J7aZhRQdeIpyJs1EAcE9Vgaxv70fXpWREapdtcEGNVXBQpMlag01rhR2suV+
v1y6ZEmOhd6J8SOtbMoUQq/bgvOe9D/t1TW3epKknDCFZEU5lUwDARDleGgFDnkvspFcMpKhlkBf
p0jYhGO/K6o0WGWp/AA+z6SWGT9NKnoeRUgUKqBbrmfw/2a2z6LJJ155Z1nQVWejKTd+yfDLdsMW
DFBir9qqFPtIA7DtuUcR1dT+ZR5u7gNBJgNG6WE7sGTLs+oXazJvP8WCsZaBtYYqaBvbkgg/zzwX
S8LiKLropWa4NI3sazvcC2ejbyVtXvtSZxLKQBYjh+gM51tb/vJtJ4dsx76vLSZrwce4h27p6w0G
a32biMOEvXdtJLgWXEbheG5Txug1lWPhv0uDOEKAQOT3mHLc1IrkSyIR/B2n4Zk3a8TXQOAvMg/x
ROThCftdvmKrOlDLIhLXdsCsB1PiWspGXIDUzcdiKJ5Dv60uZQmPTjda33yfmpMogwuHMMEXURY+
5QlzkITZWpLW7sL2fqWCIsikFIhlyG4WgZ1uHLz8LD/jbdzqcD+bBXKKcRXUlb8xilrfOn9+tdiU
LRMp/2TZebFxugrmcsAvblAT7f+SWtdG1mudkQjKCUcYtJdhuhl+dYNtrdO0MtaNYLwnt2Q6ya1d
U77FlfVbwiFmy1H+bWja96MiKdOoPsuskRckdsHOd9O/g7uMugBJHlIs924wVBsITOHOCaLftl0+
Reljbssge7LZkzUS82/Hpzo0TO9oldIlhpb9S1HlzTpuFaw38OsrG2vhEsLtcM4Wn+x5abJIP9hF
M1hdo2dYFBgpgwU1XkX7kxkGYLoke/eH49Rq/5RZrbW23JR3J6jZisqi3mLgP4Wz+KX91NwlpoQJ
SVg2Qn5rayd9d6yXSPNRc5RQR97L6MsC4X43HXdCDRGAB4ShvPdirkw/BBPkcG6ESyp1iG0kJgwc
kWR4zPLhR5tD3I7b6U5u6zrWtbrkOAvWqVexIZzphwPym/cDGY1xRT2Q5AyDpsz5E1mMaJys5V0G
slj5JPl47pivAKKKkxsYv3OMxITwcv3S/C+9VXAeBf97zhh4+EegohaRozcxK8encJIH4SPpYkIb
b5w6EnufZUsmvVNcBNVqmKzqGBgA41LGfrve+WFORnCuxzbEwDokR9+5VQxZhMGJYxj32HJhStgQ
qQy74ULO9bvwo+GEsY9U5tn01hXrp9HxWOiLWqEiIfhXOm14fjyAjfyrmK0x+0vqHcOL5MhO5jkK
lHORWvympjT/5Nq5u5Epb3Kqg50lk6vfQxyqk97aMhLqd0BJuZ47hze4iXJ6TQ9uWJ68p2F1mwdy
ekhmuaZqWY+18WuLnJWCKU9BfhfHOgNPHcN/PZajexfE/ezBSNskStWs99bcMmRMngc6jz8t5Vqn
g/co1xTng8j2Y+Zk6yI0RuoA8Zb6MHW75pddNdmrYiS0Z12GwqMX9a3o9CtF1XQcTeBeM/TQkhpp
ki05hCEhWBjBQYRmtGmKHFMjGeDpw19fTwEG+5rgdNna8qRN7qIkwtEb1i4G8yajFSBffGPF6akG
aHBBMrdbhOxETcfBvZFVvzZGZZK1Hf70Ea6tTRLiCbDBe4B1qyO1sYWnXonzOMWE+tCLtSnjtwws
AoOGwdppQU8zV+Y1nC3ug77aFzG7mGlJVmQ05l+9kCTUikisDn8573H0cssjco3TsLO3Ts1V3iib
CY0so2thjgdzdMJTTi197HNc5h7xQiuf9CzZ58ZhjHe8DvpyI32ZKh/2fj/JW4hlUKb4J+zYyvcF
e0pWUGNznJVDq2xc0wr2Nly6dCOsWR3bsh12ARYvchKiFXaQnpGm95FzrTwX1qQpFeSxREH1VCiD
cHjdH4mzakg0jEEfKJlfB65LKUbrRBAxYpMxAoSAFk5mN9k63brJ3eSSRVDQp76197rMOa1KM10/
Dv6gp5v0DSI+qpbYW+4dZE1TKpq1eq7i9EnYDH1np9/kRJ6eeTNBXPG53MZKmQeVdVem8jWZKtr7
FnksJ6S2v5GtScrAgPioz9gM9Yn1u0xV+Zz4zbavaudHwKBljRWIl4S/Y1vWhfhu9oe2/2xV67zW
wmxBqLevZYN+in4YPJqIyc7J5Wflef1nVTHfc6dwNWv0sC75hYR3TJfe8MSxscfsGtjOfib06Qe3
wRINop1C7SLfuhOa6Xg3+TeZoSlZUozWY98RfFoTfM0qPUrsV7JoX2Qx8yEy6c6nSoD27XEIouQU
t1Zz/4jS1n3q1dyvJSCCilHeU708TGaR45bV47MzDjbzAdN5m1GNr+TwHZ9cuPS4YDWG/HlSYjw0
o/oqVFavg9SvCdA2ERQ50/g8hFZ80ybpp7J6KSM6X0Y3/tllzkkcBQmHuQAxbZugrQn2Ikk3bdxj
3egEEwDetllR92u0tClFLTq4CoZCS1NnDwY+3jj7abkWAbK2sce2KXe2RuTGcf+T8AOSlY2qPSbV
EG/aRGdbsoI9HFQSUB1ep29ZMX8pPt9J0JevTtiJQ00fvcq4lmezN5+GkeOHAHI0qzO5K6SiVtdC
L8IWJ+hYrc7RudCKLcucXDA0ZjfbusSa5XbVigIBSXhv87h6GrxKn7KeTx2OoeYceJF57Z2yuYE7
O5p19U24BuNnnDmk6mkKmtZd2z4VlxXG4m2cwheG/e2pD+TGwSKwmqo4+oZG+LszBEAdszo715Cw
73bDBV+JMNn4AtTzxDTvGqZk0/c2Bt1R2sWFHS09luoPRIlOuy5t7Xs1PkzB7qYmbfEyenFz60zz
anFmbJqusrf5chcxcka3XpygvEPbNLDAcnNChnP0pC+xUZn3UJ4ab4/ZKv+TMZ5ae6PZPDf9c9Xm
+SXHXEDjmVkfCBMxcFu6xQs2D+/0i/1wjZQT/BBpW7H94aZoMf6hOvTZLsGdY2bZ/SrHFOmip5xT
YTU/6QjMs625J4SJ2IJtvvnDVJ1b9OS8KxxOWd7L52GE5RpQ6zlgMS+Ph4AFFciN7p5y/37GBnG3
RLKCluuenJRYmTS1knM/hf66rfEbNe4AdDse+NTyEJM/xHxiGA551+37PrOOZLWkLxHCOM+stz7n
IvS/HoQ5A4zD5MUDI5niNBjYAlUo4u86YewaF0104V0vcTDWDKCdrPyZg0Nmqeon96Ls7H3DdvQ7
u21kencme56TPdkFgruiPanAV98LsmlWS66g7g8GtqGrE5tvEQvNr0rU3AJ999nrmPT1jclPjQJx
Yyt0z2A1ArqNpu0EJWpTdcUNZG1C/USLXmXKvJrM+hdC47cWgTK/1zJ5lzXjnTrALzZMeudYk6Cj
tdZEau36oldXRfLgpkCVyR6K1HsrBRKtC+9XEHvVXnr9N9uIn7REcNtl5biPvIamLeKf0U5+d6cg
OLOnr9gEE63n1nl0KHPAP70z9fcBd8mA7+DD0ww+syy5W7gNWZTYHlEWHi6P6Ij7b+c1tveXMAxA
htusYjb1eEhdy785sWNeoTFt4o3BPugjd2p99nI+8FZWmh+tBt3ZFzI4C3LYtl0j/T2ppsWVlE+0
267bvUk+3Ax7s++IqdI940Naqjn2j6qJoSQOofo9sSKaEsu8yBT0gQpC92QLIg/bCj6kaFjVi0L8
CZAKvRHAaFMNuPXa92FhmmoYX4DmV2ejjT5HxkEvSZTOO1UiVAgf86oSjWmpyA9/jK883RSXYPry
fWMcN0Kg7AQqY60h3BFG0i6ugyQVby65r+uE3OdTE/XEPVrmf3zrKe530OIm8PZ9dzCrJcy4HIsj
gVSYBYr459SJ5C1XL6EKyWS3o/hlEAOaizS9h4M0ngAf7JWMXpnqTJdGhBJ5XujfszKS363HLqIb
1akn5DrE9/kq8/nShq7POCWbXjNSVg1MZmedI8KgzRHnwccSFYe6/iChES9AEasT3sx+rzUzhxA1
G2ABYpqyjhbaRYRdLvLy2dXjvimGAH9JXt7cCR9kKdjkTkjNtz1gwR3bXRSVblPd7Kr4YtQQ7Gsi
CPahPYgjFTmXBMXGaixY8EeTwTFDpbs223HedSG9LLX1dPUo+NeqGoiEdQ3rEFpO+9TPtLwqi+3v
E7uHtgu6F17Y16SJGZ+Rh2y7TA7E5bL+120WXZB9t1u2mixYI+09ZSiKg2zd9l107mMK3qLpvng7
GRDGZOyQ6iJ2ZZEtt2JLPNPpOs+0laSWT+65MNxx244VsNt3IkKz1zo29Cv1W7wCMir3rqI+Gkp6
7GFu55sLI55Zuf/eCbN7Q2JLi+sX053VjnUjiWfTZX56xcLhsoGcfmqvta6PB6O3WPbggWR+wXOs
yQ66Dvt9kMxn3qv8hFrPeoncU9J12V01kThHxciZZtHWeL54na1vbWjY79afvOluwRjG36Vhx08Q
Rd5HL1SbnPh3/G1yeOo0uPsimC84YKPwBPIGOCmhYjQWEyXqjPGVNXFp7ppaNw+iAZnapEqlglR0
ogvs587Jf6Uh2ssxVeIdnZREZPet7elIUs+Cxi16fZVN+eQ7vfFEw4AISIJlr+ZUn63YODWKdx5o
yrs3W93B6X0Qin7/g87COmIcE2dGdvFhHK1iF454ZnQ+l9sQHSiDk8zxRlpV6W/tOKpBgNsRbjP9
XTIVX7Ps/pU7tnybu2evlSQXRGTUzU332av2ZVKELY0O4ZyQKk59JVzgcfFbHNbmuStawjgmY95w
nwj2g+30/xgu/z/R9P9GNMXoiLn1f/wnaHvzq/313z7JUm2n26/i89//+/4TvcH/TgFfzJH8nX8R
TQMCX0JYbTbiD0fgF/6PTJrA/TcPMB/nCFuPBUnJH/1nKA229eY/sN/mv0EugmrqQnqD02P/PyFM
YcPhzf0vzASy0ICS89NMnLMOHLXFIP9fHPqhzUckqoL8wLzss0rrAt0RUO/6CzokGRs2DLMwe0uK
+mIigJ8WJXywaOLz2bpOjy1W3m9jAHQ0wijo80VLH9hmfBiMVK2LaMltCQnfW7T3zWDdg8644cpc
RiVcAaQLf+nJVBvc+Z8zEn7TM8JzSob6LpfswavUQRqG4r9ZtP/W4gIYFz+AxhhAKC0ZFYtXYFhc
A/PiHxAYCQr7Y8BW0C7+giblQPAq91kZqP3x2FBsieZqgMfZ6cWhwN/skeMBnR6A9+DlNVbEoPxl
ohDDVhY4Rg7STLCGkI1SVs5Pa/FCeIsrgp3qbkrNX04un6McAUqzGCgwUkyLoyJbvBXqf7J3Hs2N
K+uW/S89xw3YBDDoCb0RjSivCUIqqeC9x6/vlahzW+edfq/NvCMqWCBoRYLIzO/be21MFh1lrzAG
hmxrMuuqh/NqWxqdOQq8URA8MA+6Lz2I3SRU4x3EyAGykBIszg5Vejwa6fag/z7xLjGASCeIVTy1
0hkyxcdcOkVMLCOp9I5M0kWSSD8JdWJz6fptv0JAdq+gXDExn0SYUELL2MbESegMJSEmlV66VQLp
WzEwsPBPx84SCyrhU4m2XJtWfFZXFeOLIx0wSC4PQnpiADt060r6ZHrpmCnphROQjKFVBKinUYdh
px0WaBy/6IMQK6OgQPBWjXLIVVQq2HIs7DkuNh1wai+Ex3I8CAg91q/YpsypNMUFJdUKzPXVxvDj
YfwpMACFJDGuhPQE4e+uWN8L+lzt/SR9Q1Hq3PrGfFPIjTCrfGuYd3rTfhXI+uhjwNiJ7vAJIvHH
kCRq8k0MLEop3SlTepawNiy8sdoqqDYbTE2OHZgcCvFNx+6Ed2hrsjLsSuw1BoaoHGNUQ6r9YhiQ
ZCAY8I+9O67BfbmrRjqqHKxVnfRYCcxWljTFqOMvw/oeWzT0Q6C6azAFC40ZJhIzPvUkxgdiazi9
CrMAQc9PxuuTExhGmmmtR9JMRlGvtgRhRjkxhEGUbsLaC06tGu0JVWvhN0Jkj8sdJ5b0HuBKgwQZ
9OXwOHSUcpVoXBo1JXOKNN7ecr3XqUHU44y4YQaEviUCPSdSzKOjD6euMxAHK5B9otoHEoQwx/AR
w9JSVHBn43dTgPMu+DJLUB5b0nDctdpy+I5e/Vg7bbAPgnJcZW3/DnLc87N13JTOMiqpsgYiP9Wx
+k4MkLunM/YUDYa2CG1BvYpKWD9Nd5ES3uU5x+5AWR+Wy/QWECO+DrrqLmvMkTDaYSkUUlAbzN95
jAgSc0uM0K/deR5+K6KXg01r1/edE6o77UsZQQI0sW/hQBoAjYdlh7OR3jeUqmPWyD+6GK5OFvV4
hDvyn8Ny51Ob3inEXVFncbe9pikrta2dpR70BEzGZbFkhjU9UozkMAo+Q8R+dDHLh2F04gucIsp+
bnKobKtgxtSV3IazIKK3RyOMLEF80Bthv8bgNs+Y1VcJPVOW3tZdZfm/6ibGQprrz8iRBKFBfLBB
W6Kf8zGo8KuAEmnSUXQQKW5SWn1jmiOr78oeJR2hyYNevCWtbW1MxWyPCb2uKteX0/DLnNLw0Rri
FRApjL19lyKdYBlsDqJcQ4STkmz7rlegdqG45u+RBk0lPir2kSSVdJNOaAeqal1qArN4556iprN5
tI6fT/bqqPCQ9cVyoYrFM1YKe0Ws56aTfb5ajzcDWVq33Nf2PsK0tVokNUsgQTC3gPNeoiJFNVMS
XqTtaj97QsribVhLbw0iyI/gu/ZmEL4zgGKkmrxb2BOqqNnDPbTJVTAZLjWtobrrzRpvyYScV5my
9LnJaCWpwynCHHrRCCNbOq73K40UXr8iHjerAkoVn0qEppC8z2ItrMpaOpr2pNfRc4pNbVNn4ZF5
NMqzECmOq/bJOlWLi8NhoAOEg+4BOwd8+c4KuxFyTaavaxlHr48tDhsfe4DnNRR91WIRBm8KbMLr
iJkkGFVTZjK1C+pO6davh7fAbnPIdP5zNzaH3g3tBSqHceVRBeDHrNysqY5omKoIx8objruW+OG6
fzX1ejojZ7h1uZUdhoZ3qQUePWW7D1aaIw2KdTg95Yp6dTAxkTzsoLIdynRbuNMqj6aA6lY3vAaF
dmIsq1mvGeFhLK5ZPiVr2hga/hKvPgrWFrWUJMUTfXJqXvUlyPc6SQicRGPIevi7k8j6aPU2xN3E
AttoqjcLWbtcjajAZPnqsrG/a/06uCCCPOt+Ma0bi5JjbeWfDDPiZbLNp1F/TJpuONJ0ydaZ7j6Q
AEeT2Kle4in51RlM9JHy2isOo93kTBuB0QopD8j01NpWqv1V5wRomUK8RoGO1a2Izj0umwOtjWbq
toEBWGI0gbL7tbnMi3EizZooAKW7gbmlUZW4FycoupXhDhE5STQTHMbhJG3jMwXHE50nl1m/SbhP
gHxEFjER+SiPKr9lZu/NGzlxMQkgarZFpALcyRkNPlgstRhSWZXikCaYBNyRHRsIRQtktFaRuatU
VNRkI5Ij4mY/RshPhqonl1vZehxQ+2pi+OuUJDwLyIFlV+3LSWomGEl0CNvHIfSYmLzNre44L95U
N2nPurwY1fLDoTCgIX8GH0A9L8b0zO+1QFO2FGYV4DhXyL0Dq0HXokByk6d8Mq4+LKeC0NNEi95j
peMcInI5JEE3GJyWICvXjtdGHFQslci59yZOlGAst/wNwYtfPbfB77p5H11QbKpbsyq3y0ff1mF7
YGkMDJpLFfSGPJde20Dz11U8kXA/Js2uEH58MYlyFzYqmsxnDjcYkEeYhagqFcYOKEk6Dgqp2PkJ
vhT5SDZRWHFufwQ+vREtkN9xnOAExEleJUfPx3Zg6misdJ9D01YLbS2K5JuZkEufuTRXU+QrQPXA
506Rxng56S+VnnXrxrCalaEo7aZp+KmY8GQqGP1NYe0RrBzg8ne/dcJYNHvX1VnwaqaDthVpaJL4
NjG9ygV6E6/D+GV1w5oppbcLTabYutcXm1YvqlWc1b+IJ/Z3RmEVOx2dECKfXYgEpGyt/pT0Z0cT
4xH1nXMvDxmKZhY84Vtf0mkvp7haKQKJu8DfskbHd4ATyBDVhuLg6oQXjsSetYZo0ODHHLO+fxps
Zvn64G37QgCA1IC8jHGOCMaxN8WYZdcqi1axU9/TCKuvqV7lFxngzPrW2iHLenSM9jFGKY0BoqCn
q5Ulibz2sNMSqbFzo2mRJ427pttqoCASzVYI9Op1K2wOgeITcUd8ZCFPyzLkbjh81LUZxOuCwIGL
K97ToLHJrNGTnZ1C/g/q4RU5yN2Y6m+W1Gk3fZAtoy7GoIO421F9B4M243PXTtrS8TJzXRSMArTr
DpozXPIUNGc32u9UZpdakcbbaYouPnm8nUb72qpaY+lm+4FZi5JGZMa5tzjrPgAU75XAw5g/eieo
yN/IA3dl+Vxq7qdd0fjK2m1LkyjuSS7u8++gwfwevrlOexlDQJsdK43nyrUws350obVX6FANvrEP
LRfoc3tRVHPveeQzes1lGPpdFagr30YN08TKyWD+0JKF4FAHqAiqo9axJWJ8WSr1VpmqTaM020ZM
z9ZQL5Q80lcqaizEzC4o7mlnGtbNqNHHOLb9abXTyvGbu6EuIEesMJ10BO/pxb2TikcGWQJesCkx
58aVU7+A4dxUbdBgqPeO0nSErNLmE8clmrXaqVgVVvks76RTkARCuhtGksyj/laa3p2TWuEqM7WH
XKuOtY4CMyRjAAglg6zhHpMR1M/oHDiyf7eWu/b9EM8HvW9ZSkMKsuzUdlMkISE05sapiocm91/6
6t536eGU6WPjXy0a/SjAMK37x9Iwv4V5rQ0DTgUvWBr1TutYcriwQLjd6ugXRmbyXJoAZnhd1tKL
WIPrZjO8KyO2AfOhGiF/dhox5Eqgr+F7oInqi3RhG95Ccbx12uP4Qb4tfyD0S1MpjlqJMTzaJGzn
xH86gZ8txyLcgeRZserYIxwgglClWDmZ7tZCbjXp4Sk16+YXFJTQQVqSxe5zh7KdSMC3oa5f+6pG
m74ZtPID7eqTgsM/vtmephNkWWxGa/iluON+ct6JmH3xAuKbkUqT6nNDt/Fem8NZYWIdphN992Jr
DsGuqPNPY1Svna6fRMVcBT+AIwJQ7BDsssF5xGlhbBVff8W1fBKjsYu0dp92D2kjbWTFhbn82sF7
R7zyuCw0e21lyaPVJbvgUlQMrpOHEic1Rtxq2MaVbM9iLFn6Cp3lKMfVipmJX0PUbJA+Knp6rT2O
lEJnZqgWrBtsq1zUg3tJDxbTSTun/M4i72j6mrtEdmD1ykK5dYX8QerXkgxwoakLADyE9MQwTqZ1
oSULVBA3qrh8GM3wAC/50ZnSO7sODyJuN7SmNlZrnfuskRXhiwrYo9LtlK65smuc8lza5UJjBSbC
EFyHdUdV4KXDlwy5gwalheDXNA5pHb61sXofkX49SpmIaA6RZd6E0r6Sj3TkJLTsuvobtuDRVLKT
K8JlNA1n/tI7k1F6sKQIOX0fbeOsjM7ZMsvveHistPRaIibADnPwp6dGrbcVNXfmdwvTcTD0IeU0
tKsr/CfFrvehHa3c1D3kLUca2njmbpsohbKF4m6bpOm1GpydT7Pfz2Jn6ZnjG6G78ykzw/FWJ/Vb
rag34ZDfC7bYS3ewhn5hu1irwnhIcf6Off6pok4clXZVdfUjjsggTi4u0jjV9hZ0DZdNmu4dM7zP
yb1irUiToP4NV+letN67Wi5cZ3i3m/LZ5wQ3xWKdN+KxSsRXE2A+mXTnqUvNJ1T5X26jfCKkOWQ2
jViP1EPXvYuQaYseJV26VSMos/JgwQXxlkfY9Bwmb4GJ0phGUhq8AmLKasxrJHlvq87cD6V/MnOY
A12vLIceesJk8bMf0xpprkNw7fhb7/nJ2aX6kg2UpmJLzoAlCFV7bRrnKY2tda2454HJRFZYr71R
rjinLf2iO7exsS6St1aJPjK+E8+NH9o8WGPZvhvNHBSFm21bAsYUleW51T5wwiDlS9FWSjGsSWs/
KGK4ihjFYBpsa6Pcqc24jVhTGGRkIbx5iKJgH5na1tfHU2txaFMOttrrQLkfG24BVd+OWA3pcNGT
cGd35RoIFeUDpT4q5rt9psZ4IclLX1IXw70W9qBSYP2XmOWKBLxV3AZfFbLfsgM0gZONFbsJhWSw
CC3nhJl0O83BRWESyVVydk0RaS8tl3Q3ZfhKk+iZSXq0xcqmoSZEaIwEeQS7vyhj5bFi2Fx4aXEa
K/1QqsYm1+znqeCoHgtkqqG6IccHd5s4N+59EZX3sUVPoy6yN3RpGzuqWK9N18kkUg5PeD+qt96l
3mSUm1BUL+6Q35cGwAYryliUmuC6EmzKKPEI+KKF6is7inGEDsj4VgoTakR1cCh6kPJN/a7l4h7S
8wTxMAuTS9qke6GoW63pL5ks4lvpEnPzWotZGg3lyoqfzD5/ykRxHO3urjWi1UjfIKqzV3ecHqNU
ezALnDrleComJV30KN4XBg6nRRqxJMotOqLA5OREr/Smbc4K0BS7hpOJiLyVTieTSg6mpqWh23dl
2rwGBsh3VF2DebOM/lrZ2WuQXpQwO0YmIy4LPxXAwNijcEeY0xqvGpxNCHsI6WKmBmJTWt4hCqpX
TDyPxSIAvOFzjugG+0TV8YzHnJ99Xj83TM+rsCbT2z8xAWam1ccoD4H8iXur8pq1fK5MHe8CChTZ
KIZlEyr3uiAJOf8CkLeOjPnAxwa1Y+LEt0K3trfMb5XFrO+1v2vdPmSAu+MpX+vu+BJr/X3HX9cy
UGjZcdC7taOW335MysyogxS1ppeqzNC0kqs7eUxxuqsQNp+bUmAJgRoVBf7SHoY7+X0Rw/vWie7Z
1Zv3tE7OGEi22NC3ZGXj2bjpBc15ZEI643F1ysavxPR/h4TdNmry4dlaiCAGP6lrtNinWQqbUxSu
PIQfco5Ig0qeL31CKlhFCZOUjsYg8lmxH7Leu9f05gDKxQbjU07MsPKHpnqYPBrXo7ZIFKx9Nqoe
fSCA0MySnRZuaorYGMpRdVvwzzcZeGXYU8RF41rByL+hliLl9u3J03p17Wa9tWKB/hCZ78gELqxc
mTAlOTO28T6Z9rabPSBF43TVTa9VZ2Aky4st6oe1JbKLqog3euzxYmi61WikX3E9Hob224eZxwn8
OengchmJonPIJtvewJk3aJRMyZEF8RvRQfUcQDgOnsaKVT1+f3dlCpzCGOW0psuved2dco7lQ2Kx
QI8HOs5h5xxMBA0K4cknCs7M6vJx3ZdiZ08UtnPsGHnE/AhK6O+kyWbV2652gbC2CuEAE+dPoTEz
srJ6QwKje23gWFH74FRXTxhES5bwUHd9b+FamOrbMfM5q417VgALZ9U1rs3KuXHoI9QPQ65Xa4Tb
wdqq/V0rcCvVgf/IiuBzCkyCGeuo2rcd1XIfO4Zd0ZA1HLSHegCMH0/rYyTcq6eV+rY3javozUtd
5djBDOW5dBMgfb7/OCnolrzs2bNgI1sN1H9jaJVV0JTmLiqAESZQRBZzTlmSuYBGJfsDpa3Q4IHE
ff2MdNBdZan1AvMQ3kAGJZBxqzLFq6UYTH9Y6uEoCxZe5Strs7xZitoigI+ald52JF2iCU99NVlW
NespR8coDU4fraTjbsuy5hMKxw0V9ua88ArbXblBuYegaTzlyS/6Cx9VfzaJDUZZ+VQVREtnobPL
bL5CPD+qjkgOiSkrZPxHlrhzbYuZkGzf0D/kvthiKRrItEVEKH4efQRFyi84bfeWBo+hsQuY43AV
l1Fa7o2kJBhFUdcA/sY70pVsvo0WPmSNvMiLvHerZ3rqh2julLqCgGOz5hw4lIwY9VYuOvSSHWAJ
a/CJGBLp0crjh6RNvqOOhKHErTeu4O3RTGZQE9egGn6njsNw94LCjxVAPi0T40mJzOc8wJ0E/+ah
lkdyVdERaRyJDNXwMicg57DGNYvBFxQ3MvyVlb3RxaxRh3spHfdpG6xYqWJEk3JYzFfGI9EczwFa
dvMKvfhoF9mlyJx1rHHIWh14jtrr3xBOf03mVjjpjsQ/ADqKNzL7x+KffIMkQiIcLVrN5RO0SIOP
h+y56CE2Kda4b3UTulH5yRB3UgErLTWVFa5Z9aS31tg2NCwBxi8N4YF5JWvwM9XrVesoJdJUTkwg
hNDw1zfW1yj0G1QytqwaFgAxwJUh5DO+pK2Kz0fCBKENhkwSMNYDvctSe6UGytYk4oxuN2rtGFWX
vh/oN6Bt3vaD/Yjm7M2rIdqH+WIq4r0prD1y6SePrCT03JCNXVTuHDHn3mm1Bb3CnQ45yOuHL5ZV
MiQLM36MQyNHStAnsCnVOHvT3G7vTP2qV7VbH4Vfap8uQYs++JHxqVfjKQJ2sYI78ksdrF3s9M9G
yKLEttdUh57UntHHrX4p+YvRmcHeY+StG1EvTX7JVKPhblKw23A0BoC9+GNxkrK6KOPoYDEqRh6x
QpGufNq+eqij4kbk4pIiyCLohjP9rRdBtXAxieE7CKr7kKpf79xon6xK1du4QQFlx2we/CF51NP2
ooEPUaPgPm+To9V4xV3fqHuKyx2rRJAClKozGvvNslDEAbcsXRBR7alLf4nG28WDjxwLlGmIKMnt
G34J+qnskg+f+T0pUtZ9H/fboUNbrfY8mbYfBKwVEb9ZXvOqqtalUUjcDdLkAQd1LKKvMfv2Iwoa
GfNGs6GSbltHO9VOiivWuqEsUPz4C+jh54pIIMa9cYeW9wO/8rAgZhWLP7GqdacgL9G8hxoaMZLh
D6S0nBnViXkMNGOiIuXBefJ7bMBoGY+uqiFCKYpvXA+HkXZiNelnMw/uw8Z+czv3SQaYE9KF/yIP
4cz0TEaqeo1H5OooZrVIq+bZL+kmAs0sn5AnXyK7c5Zj4O8ajXNyO+TfSVbutSG74hFYh1pDQ5Yw
XbvRcKm7qIcVxNZUe4HEeqqNXUdeABjo/2zNVxV59R/7/nH1Hw+bH/Hn+cJ6G48GXadUekrEQxjl
GjQaPsKqhGruaaS7g7bIDhltgpUwplsWYZgxE9hTuryYt34u/i/2DfRNkoVHWcTuwxionp8fxmAS
KxQBCciWrDg4SHD+XMxXCcBp9vb0VKlt14Az0/MDXl+eAHAmLMeATE8w0cmEWNVgXSLfrjkgnFnP
m0VqE34yb06NdvFMZ9h4TshJ2U2H9DBf4B7991YNP1V4mM0Sl+DQotw7Vsv7nd/mn81Yvsp8vRgb
WbDDQVnA1GUKVx0GmA0gO/q/LuZ989X5BtvxO773/3lzLbfsBGAE40W/BOCWq9Qs2VkQtjx0Dc3M
sDjQPCsOjQk6DxsP4oI4KA90UsvDvPVzMe9LAWbt3fbTKbqrp/RfCSHAe1EBBfGc+M7xKcehgf2c
6NycsVyMTACQYYU94lNzF4PzXKQU3xLkkZ1TU6vS+++4cXpWqVyAUgLUn0Ot08Zx5bpwYCZOk4aF
IjYdgHnFsebtfSe7dGExHipzhDagcnIdu3NcDVA7LHtYotl9G6wCewCDIKtl+HXWi9qNyaFjEYDD
Iz+jxkL4XHfjespR8vsQR5L4t2qXB2NwzIPb9iPqqenmRH180E2vOQY50Zpj+VlFQbnrMg9qCI30
us/OdVm058YsXc6o4kiXIcc4Y69zq9vbZefhyNZ4GR1JvRLzZeYpfCGfpiVzUpuhylHqcz7iAk2R
GJpgn/dKr94bvVafO6s6aTmCkQnreaGj+mUevnhCcZycVATSftYY5043jDMYAX79xkBQuLhMRvHb
TuNwzUPaMw6yVZqZpyoMhTSxX8NmcPa2Znh3se4xA8J3pgzvGirDpVPo37XepKcsZ/4O7OnUBkxZ
+D9yBo9qwcinGruUf4OKM7Vbf/RDxSw9QLRD4sdv8gIs1MYTemsqi1GnxutG8I2AhWN6qzZYq+M0
Owe2nZ5V5ZHO0nCyJr9aBUVCO4VSW0ay7KbTcPGzNrdPKNUJsTb5zsPspvulTRmrHO/Ejpyg3wbl
gYn22kKULjmL+uTjGiBeamRQalULAoyF740IXNYSFAJg2hSsN4N0PGMCX4yZS2aQfDs0nxTac8xv
NBWZsGc77XZWY+eQyZdukVYMRW4CB1N/ZcBTd9TpHpmBrFX5LdJSQmVCRyWlKce9goxDKy6Fsf7Z
9+c+qCjxwbc5n85xCndZYSSwF9MXw3W+WjHd5TjYFqQBPMDMoYZWnaGuHSLFexoGuHPDhyiNb7WN
HsfUP8XkWrCQPnam8QjQIF00pvaMo7pcKG7xbuvQN7SJsmw53fqpa49pYqxMRSUjmamiJkCd04HZ
KfayLJNDYYR3dcZELyoxVkOsDA0QmzaWmVDtrGVudy9mru86snKgOuoF/jkcwgHiWOExUUUheyv9
ZFiSx2UuM4eEcFPrHl0GK2Vw7nvwwFQbxmtJ3AMVrQPrWwAM2IOdxnruvf7kjPFbr5jMU1l5qqK+
aimyGa06JDva2sxLBnftWTBL+qhGnWcUl9Q+NfRRQXJ2LtyYKg4fYG6toAgwzbcJUYR13IA7KH71
JbMwO1Xf2wITj5266x5d4go3QBBgY/Um47fF4m5RagQyWv5w80JO/eOQU+rz6yXmgr0mrh6KUUIt
w42i58OxjydnOaTdayuMmzndJgn1CCr/2ip6che56DUSIDu6Hi+KDo1xGOJuVc4qvAvOhJinJvK/
yk558Qpar3qQ0dyN811lTR8e6ClWrtWNtFviVG+WdeaU/+g25LDjtHoaMWEpo3FXlhqyaUvcO1qw
LxpYnNoVRNxIlZymRe407xlqjzgX42a0Wfu1w3dW5O4eZaxyVQaApEVLT03V9aOGIJSI990EnWtl
sdBD/xFdpkk1sR7zMSQj6mv9LjKMXeCq+5ZO2JBp7aJuQInmWbHUCMhYGKxyjJAsJCNHAFvA2g3C
/pT7R5tp3CqsVTBcaYxWf8CFY6TlN+yMTxtd5qKlWaliqNlWkfuAl2fYBZaOTzSztGPpf3SBpr+0
FhUXqz6kUOn3YTsYK6xYL5pyLpmgFTnqE7Mqv5JS4zzdHfIi+K0RpLWwVb7iKrm67aro9I6lsY9O
TAk1TFygZnJW0EoQL5OKITiop4OcS9aGehwtena6HeKnr1B5VwQsYx+uPyKnoVSPSnzhWazLyJpa
+F9OLbIjyBxkaqx+Fr4w8stAPWGhj87OFpDzWO5mt6ounlBLfXZm9B21X4TPWZtOH72VmPwdJ17z
mvJhwR1Z6NC8NwNLfhoCwxPMpXGVuKNN8axpNh/E5bWbkvpyI0xspKWbL/u+u+i+0a5LQfex9NAE
xjKtwPoISKzZWCwp+bovBdLqN8/Svstguogw1YEsVM46GuplRot+UfH1rqde5bfdUCwUOvNmqh7B
WPi0NFsFF4RnrgKjIJA0MFveTz2sCCdyFsIv7wm2jdeKju0Vp5G+ruxx7Spka3VgqpVkelSmCLQJ
dj4IeWcrb8Ktr2oPgRWBswKUsUTX0y1tMAOYzZjAJdn3oMT9oo5G1sOc2ajpilNkIc/JcXE4JhaD
AtWbC4zdqiuT5hm6Lytw1rZevbcwPLeiqO6py7o7w9EuIV2pygpuiQR6GrQqCOn0bwBCd5SGnLNv
Y46um0LdRyRVQJxr050LIGPtWNDi8gR/Vz30B8Nof4tyek6J/+W5xYFg+LvWG6PnpL0EZv3lD91j
ifiAmRoIvF711pWnbtvIu1JmAd3kl5Sf8YBxtjGJGAQw5vnaZ6UM/SLV5HKhFN85JeAFs9J+PUgK
KTRSVWJJOwkojSGV4qoPOaHmrEFUZxE20jCcUJ+QgNNQok7LbB/zly2rBv/QKHGoiv+d1eBRHQdQ
Kp0x/Rgy+G5iiVElpxGQIrkLK02CVlWJXM0lfJXA1ZE+MUBW1a7xtklIayNxrbYEt0IWY/4C54N6
K7kJZ0ovydaSsFdVYl9L+K+4dZSDKZGwNar8VTdzYlOJjLUlPDaWYNlYAmX7/IVsM1Jx5z3yYpL4
WT14NCSONlMB08LUSI6iKhmm/AJwbQvB9s9VBCfbygRvC+jD3LDCprMoZ34gcAcJw523BBXkHRaG
9SjRuuFMz503p4pqcyrhuoak7E7gduf98wU4H5ImoPJyrdmpcHojCeytJbo3kFshNF8hsb4jxVR+
ftlelcjfQsJ/Q4kBzmYicCOAA+s2mGBdAoNtiQ62YQiPEiYcSKwwJ/ZjIEHDfDl3heQPw/8GQixx
xAFc4nlXLFHFyEqyZdlIfnFfgzIuYRrjxHF3DpRjXeKO54tOIpCHAhiyDRUZ+xtxbhVifU8ik3sJ
T06ogawSCVT2O/CNEJZ9vnF0gECXHYlfBk7SE+YCkhnTSn5EWAKXWwKboRp8aj6YxgyWcwvTuZVw
50Jink0JfI4l+hmZo7pqJQ46lWBoS0WBF0pYtCGx0YT+/GLNmm1S1KPHnrUJeBi6FlElg0UBT1Pc
pjclYdQUFopjA5866Qt9q83MatyQTH5mkLX8lHGqQbOWmOsc3nUjwdetxKRkFp5BTWKx532OOtIK
saFmc0hRAQ8BaWNZrtaOhGvbULZjids25xcMKbcB4s4lkruTH4I/0C1o4XWXEtxdQfCe33skod7z
FmEI9qqVyO8a9jf+7PC+6viVadUvXeLBXRq+iQSG55DDG4kQV2GJByZQ8VLixZWpvTQpbyDEMdUA
xFl1aMeLrHYWuCLh08IpLyWwvJ7R5T5TuRGaOR/0BsN3cqKnXawcgOeIhHwFALrtUEoSg7/SPF/i
8aEL+jThw0oNN+a9efN65nmjW0LhFO8GjPVIwtYVtd4QXIlvUILYdYlkt2Gzz9r+/2+D+D/YIAy6
AfgI/msbxFPzEWB5mI0R+6///t/+esBfHghNdf+lEgrqOJgOLN2QeWF/eSA0zfyXKlTdheNrsv4x
ifr6ywNh6v9SyXUUDhpPAa1Rpt7+2xNh/wtdGYGOlmZbtqPp1v+TKQJp6380RTDyuoZB154OuKm7
uDH+oykiL1kFIBkZT0JTAs50ToFbKSkP+DONfDdfh/ZAlXHeK2gGQWNNtvSo7RYWgqne5ovcnq5h
YDmL2s2bbWa3sGN69zlNTWNPyTMk0Ui5BjiqoBM4d1Wl9AyAprNWtOn3kCvhNRul0n4cw209xNEm
rxSxVFD0y9+DDNTT6Sfb/jnll3Pog+gtUKbXQKNvlXh9iOdfiRdxDxYBmNkmBfe5dE1iS5MS0h1y
RnVRhz1D0/z3OKmb5Zd5U9FyZ3qYN810SrqjM2EkRKhUE0lAKMKfB/ztT//b08yPIpkHl8D8qcz3
mneqiKnDetKYSARgtWxZwNJYY3av86YH7XZjmsGjJW+Yd80XeOXygypLXv/ZPrNvMEzPtyQmIuQ/
myaOESgb8pHzTfPDf67O+35eJpsfOF//Xzb/968+P9HP89LjsPZjWA37BlXwQXVkSUpudfJi3vq5
AQ38X/t+7udb9Dcpl/2Hh/zcPD9kvhokuNsAZajL/+zOmiWm6c8tf3vGP3vnh1u+zevMm/QLuqkM
/rzZf7ynn9f7ee//+FMCeVAoOub0n8cWxA/TGJF/H/U0fUlWJCKdcaTEmM2XoYS392bE0Tlvkmou
yfPlIUHwvJ13/bljJm/4ucuf55jv/edO8uafq3+7GZ4Nr9aacQ5XRG7O9/rH081X/+ub55f427uE
RuEj6gcHsGC+XsIkhnIP7PGvd4ibkvWW2yvFqmo04hfn67lk0M93mu8+X52UIDr0t3nvvOPnmSYh
hZbz9UQ+/bz188hspvP/PMZRWuwMKfr7CnetUSjlodGyClfTz2brZRW2d52qoNw5YA9FxOeqi15B
kmBpzKW7FgI94IxuFZv3qWVZUHzS+uCBDz2Qh3Fnj52ysRsFVWM4LJkaEhzgyHLwn01NVsARiPHO
VVlY/rM570XJeTQj8iDna/PF/MD5fj9X//aU88755vmOP4+b93k63lYS2gIWIZODahCSfgdPFFpd
dZxwW3KmSBALW2gKAFYRb8GZe74w6oF2Qh77XAq5V5PshTyvGqSyLIrQ2w8H06aqnU0kuY/leTLL
R9IA4S511b8r4QKDRgoLNqDCf3Dk3z1v/VzM+zJhEEGj4zP9U1KvCAJapmXEib0yXsyohLZna2IX
/A/2zqtJdW3Nsr+ICjlkXuWxiU0yeSGSNBICCXn362tI+9bN07uruqPfO84JQrBxKaSltb5vzjHz
TPaCsKHiGXDzUEXUL714uMUt7gZmwgIQlcuB9ue2uF0gmOVlOYdEAVWryW72eDdG4auU/BUS1ACL
gLx+HklNOUAV4ejfa8TQ6g2YOjw0BsM8M1htImWGFzgTq9epXH/I9O7cuGBRB9k7XRjApC0w71wh
BBnFuNjvLw/dUtNKQP7aF3NDyIr5FGHan61CzxWfzGlLHtsSt5yuvFqwtitKehDDEFykOgjlcfP3
wRuADLkJe7cdzqDxJpxyuv7eHbfQZ5KjFCvrMa5hvEFvXnhaIs4M7UElPlQFYQ4lIBPKiacCpUF9
1XAKIAETLeAEIHmE2k7yaiPBe/1zIMrDL/d7+I1b42PZg3BGrVYeJG4KC3QfD8D9nAVpR0rjlDYd
DZV/3x+3Mqlq+TAj73xdRl2h1e38nmrDLyyzLk2SMCJsc7gf6vxTi9UPeYAEk19h/Uh8TJXZnQB6
s9KbQYPfK+38z2aZ+UZVSLOw713muMo8gHzFslFQicUcQjLB3uKJ1//cZBU2wNGbx+K1zAt9Xsg9
IS1YXIAbsmOjce/2LGEB/E6IEGsdmZO5NanTDgjAblsQdLYXqIKFMzQWZz30SI0ALAWOg2aHP/l5
hh6Atyy2BMxplXX/osBy39wA5gdvFbmrLVGrfle9OZ9yusZjpeAlCekyO4hdLUerbw5QxmkQWp3m
J7jv+3UgbOgrZMpXdfmo4+Gto9ySkWknzqO1SzgxNgs0gTgDEGMIEwDct4tK9x+BGyZ2ZNjq8y1E
JNJ/S5B/0RSkIfJiSqCzWrUEQFdIy5BoAppqlKOqwG0BGbmog5P2reKymx6RIRPUieUoj1ZP9RXt
UvZYXoCEs+DrFsp9mYQrmjPgffScRrMDlEkBAwwVsirtVPYKdqc0MQsGHYWvdVuJmVUZs4luyVDN
ftq0MDWg3U31lrdosx3e8ZK+DGmjiRsK8AyWnb5LEOlUp3hCmnuwScsvlVLAXF9AcszAp9be9DbH
vae1dvKYkQlFOJSvVPMypre102gTKNZFWAf1XNUx8UKQ9OWPJugJb6MkOadvL8FMHdyI1lNYA/Us
ajNk/8qHm/yKAzbedPh64bgZnoD6/Ed6WMJb/qpP5q3gyz+RaorM2V7EVVygHvcvLNRD50YPCMoi
MSqv0YLKdvMS3GzxWK5utqwDtrPuFxf83OBkUWetDPWBxrg5zb/LIQVnETxXYAzEm/+8uDQNdOka
9UwY531OSbZfCsb2ObHxg+q5F/a46DbA5aPbvO45N+CjPqgj33+eAWGWq4DjaJFiieuR3ppC4EX8
bdi/fhKqE1ObcYxSjNmG8zSwAAyq/IC1h5Rj+sN5q0y/wt4ZEIHY6cq5+PPMt8l9hp9EFoYdxn6a
UDAi2pSjcwgn0mfRhHQPC9edCsyNJfn5WS2mLUkO7jNxwZ9OMnNqWEm0ugFANaBdsYBdCKUvtraw
RHAwcUTlYDzmveAroV3AJ/UvuY0Fk1hAkHpNzvRhORA4i9xOobSgCcbo25lOe26PIYp2XzTApG9L
aQZSw6xr2iH4kN3W488MVIjbD78qZw0cGRBA39FZJVi9bs2GiHPBbqRdg0padYWDNKGZ8i4kq5v2
cnujFCz3nlrPRZVZuBW/Q6grOBWAZoublHq+cNv1VIb7oXQlbPJoJtxSSOAEcLiUUbWOyrjdNAsp
sGvENCjL6DmyZu+sTrYISChxH+fXMiZASSH+9lDp4BjsPEJ0YvYQZb8Q3RtHHf2pI69VZFEsu7g+
G+ijmEU6qeI271RSVc2LsEYMuBGPpdHzDfmtweBJfCaYpczmXQoii0OL/h77fM3BrK2MtbxAk+o/
6eWULtdyEomxSlKWBfNnteB6HtS5KPo7dQkKzpTJbllUb1MZgKavPZzSr3bS10V27rnPV0NekaKl
fehr5PZ8p8ENFy+B8KuyaVjBMT2RzKPcvMHysBAq50JijbSHlFUKGE3gpTfLIdZPcMNrdVv3hl1V
s8nHg58rKwVCQrzitoaln0tULKzbMTnFK5JnX5TDxCn7HSEF/YC+PsvyCxye6lmZpIOAlIMjVGfw
/1diuxzCgC4L+gRxeuyeVNodbbIwiCmEtwn2DmWLKSr+hPZBStHULzfGKWb/fz5ftcVD8VtfcfI9
XG50XsG2X9xpjIpOezJIXug8IYFM7UC6ijmXJ3b0JsiE/jq3hMw0wy8eXO+sy80yQnSh5oSZMGff
Mp0cqOVU/UHp5x3JGSxMiw+E1CX6f3Al0MyHsANAkNgG3CC3OjQsz/2hCg9dPx9MEyXxL9G8wrul
ekmFWuinQehORilrSpyVJwzwSKBWcEJIDbAE7giuXFsC9jV9h9jrkZHzt1RbHysWvq1UsG/ZR5Mu
RfiUd489dOdSiMiXDEViIanfUQBD2F6aMDseoll/6R98y5fw7aYseHfCGS8m2jEZF5JqhgfVyrxm
R3KCSDpD6dDpelRmwlrbljMH/Vt5FTUTphGs7Mo+IJlXLXUuWViBXWy3uf05jaz0lHa2ukG0O1O2
oP17N7Ipqm7U3JHPF7+MsEZYsEKIaXWILRC+UoaD1+AAgVbYa2vAinxzbPhIgk+tYV8uPpqz4Khs
8BT4wSpYfecnOiBTsmBxnps5sBEiNTliuTNxiBo3pzuCFayLH1vsUzO0RBMcyu7T/IYq/1m4qj0L
BVPayOvEH2ysqJ/MQTw9nDHJKTrBrkbklZ+mOyQDeMGAqqNnuBzUFHG2Ez4QjtJtI69xppY22kPY
SGC0nFo6Pm6uHnmgEqaIbJHWoWJrrRDbA8JXu6xdEkJmD464kM6K9TwXHjRmpwVUIWCd3bFkIr7j
0ltB7qIRmit2baGTkaZWrrh1su7nMqQ+0b5So7QggSMElFzxNFMquzlfEGYvUfj59NqK9eSTKFWi
5W5m8RFwGsTz5xbX21Y4BvM7PDQuCYg/gN6tayRbx6cX8a2821Z/p/fCv4mn+O7QGe2vGt8aqQDx
wSY+WRwFJB9DOQhof7BvI/u2hZ4xLVEyIWUUOMMoE7GCOooHokkgX70Wa0q8br2ZLuEG15v7QrXg
UfQmiCFLYadZ0yWI9HW9yWcX70wid7/sl2AxXD2zAn/CXfSoK07vQT8AHGJJiHd+AGaOVt7tmSB0
yZ5nPM2JyWpnCX3yHTENHIsPQAbzy/xcfLTLeN1C7TehdtvJUponS8S0vVuwH+/WxHnYhhmbZOCs
LhZmcptIx9XDxfxsRZtyptJgOdzX6AzebrvWrj6ig2FGB+TtP9lr46SzqUnGL4Lt9wB6jok39gCC
TsVDiHeOo6c0cxtF2bU8MZJx6LCHIS4Q484EESUbRqLAbDb9Ll8iZyaLdT3xp7a2nB6IILIvVuIZ
G4gRrvY+4bW4xPFCWf17ZeGXMCcWI5RAlrepvk9kn8gxLi7vMX+VF3hMSmbwD01qyYdy2fxg/PXq
ZfZBnAFqU+1N+HmL17dd51x+wvfkK/YF9sQQ2LGYLqqVMcF6YDJ+7qtVIlludRaOt636tGifcFhx
Ut3Mg/Cd2DxRaK3uSJxTax6Ma3XGyqE48Pi2sa9/KMf8vVszEDJAKh/5O/1xq1mTHNbu74v7Qjpi
HtxkW+V4dwSLnepJK26t3p7wAVdgrYw+Lm1Rm3rhdKn5OKvmIb4lc+pPTi26axohVCzwc5wVNldo
bHkQfvdW9JMXLolz3Ep46450J2f9InKLIwQnxpjyRJf0ueLqdP8ej/vyFL0gZeb/lrPIHjoJ/FJ2
ifRLncsX6/a0qOGPWC8TukZvlyf+jZMJxaEqLoYwSXYNgUFcsNhNkB+5Zlz7a7SfXKzobl3Qpdcu
HjCl86YCol5Ok8lVWDEuq9bUbWfgkDlbNpBw/XaGd8Xv1u1X/o75lYa+y/GeHMB9yZ+BanbW83Xy
ghvaDXwoydVgsAGm9trIb3dPmNGZn4EqTECuuL0jz/FirsrnzdF28XfH1K6wQ+MLRVgWmDENfqPd
3E84JFXDDbfdTvC0l35Zddv7Kl8wpQC2wLkivD8tw6n9y+b7tm3Y1YD+EKL3dsNUeR693Lb9qR0H
wHGUuDC75UKkmMXx+Y3GnEEFHvm14oUZvUuKGKRgOdq1wZBoKa/lLLHbmchS7aN8Iaf4Gj8c9N3N
zrhb+gdb+Tu+qWX9gr+Db90vA7A4uxpQP9BXgP577SQc85d7at17L94O84OzeM3OfEUyMm6QHb/r
btmfuCCir+dnxIKTDIMxAxtThGYF2tLuHDwRtGHmnXOtfWZ4wNF28hphuAlIzQot3N3Y/Z5cJs99
vGo6rzg+XhjyHi/Niv1Ko9YimAvSgim+oK7hDGUKZIlnYfaAn700HH3Gia+kPAif3058jJ626hkv
hF6vnz4ZONNDcMrd1MZcxqWLYew18K8ElztTr4Wr77dbdQn3gwte9ML3bjMHsAHnS+uyGjuRGx1c
ta/+vWys6Zf4Pn3RuXZHrrFOTnTvZojnCsvYwU5t0G9BzyCpdsN0kFoMB+2x9WWG53wGKMieLMQ9
vDiPGSrv7G10e7pjTtF8w3TOzsG8Xjy93gfjxTjhxz5ZzJboRy5G9e19O13gRd255ICIJ4lDAJPH
xJaONWfmlnP28kp9kR9Q+SYNLsHC99p9dB/pJj/cd/G6XNI0X2ufxkt40PbiC57MfnaZE4u21reC
E9nR+zWyJ7t2gXfRlf3hP7XF72jeyN18lT4eG/qwUYpY2wfwXkIgfhMePpDLO1Mo2Mbmmx6uuNII
r1AoiVRiXjxX53cHMAYl3hnrhW3kimummRy10tHALOMyTj8JxT4Ec2UGcIJsQAkDr/YtdJCkAlBD
Hb9iX9raoTxgYA7mKscRIrrDc2ec+BLXwGOCH0W1W40V15qJlSppCLkfrI/G0tuoTX02IgfYcPPn
MVSq4NZVagXUoEa57Lg1ymXHrT8VKV2s3GcTbVmFUIj6lemORZPfu+NW0DW6CQIQx8JQ1x2/jy48
5lUIlQ5b8f7e9MQoBQRc4u6fyQD5xbLQZiKp9MSOL4rJmYzsUOxrl7aKk9USvmEBUabOWT1889uk
8UUNGZUgBC8SdXkvfwQsgIcbli4qzp9ZkKnPeT6U88atopBJSZAb3Ei0DYpoqOyL6FmHIlD8r817
Kdy4CjQMlyhTZwmEJummU8XUj4Geg84KZCokSbL7EzmayCx4x9zRTs42uUJ98IZFaj6mkLZNWM/D
UCzssiMdtyR4opcEE8WJYKdtQJOqbYdJOSzh+2PVpQTyjN+TyhZdASESNGt6vxnI7xBftD2ERVlm
wM0mL9Rp/XwQJaA5iAEOgTqYoqmoNQ1wVxfjTBz6KdrQIhk3K7A1yPWIwIjHsu5Y5x1ru+MWeH66
ck2WLeJLEHuRTAl8vIGSSFR4TjH897F0Ut2w4AdukMBLMEd98ShMhrz1T7GygPvDIjYKNsNQCx1v
QItliBSH++rlsi2rmGynoVT7p14r9cTyDGByvgzgfp8oVYTwGgLpdqiW4w3+1xYiauqfw2PjzV93
x+eNL7tPUjoacdKdRR1LuVp83wU8yK1u0U4dVDP4fiaDZwAF/UIsCbMy8vWjTPm7oAEj0zeEfJ6J
cutFyNxiMKgVGgqpkhmJFCrj6dC5aQvanePWXTcWfRLeAZ61m6egJqJzyag0kiWq1QtRJqE0y0UX
3nQ27yUU1xmVdeqk6qsm6RUIseHe+A+GoGv2Df6G+Y8Hx9f9uT9uIugzElQTQFApuTLgSzmFZHKm
qSEX02lIf2zcHh8ebxL6lcQ5c/N79/dfs+JC1RVZz/i038f/vItc5TnanH+/WG0SCHXIZ56ZJgMk
uIlW3QnT1c2gEzoEldypMuD8BYvP7uUcvDw5GydKjRRLbN+fDyKdnoYy+/23cQuV1zAG4cyEYcKm
rGYFhqnhDcabTJrwoykFDsAnIj97fNL4IirYxHeKYytxeHqrPXjmn7f6ffTP/fEF40vHNwU9zWV4
3Px9vz/PHB/8ffnva/68/d9PB4YHci+v93+9ZPzARkOlhVrqSTAUf9pfb/33N/vH/f/2m/1+NPKQ
hycZEd3nYb+NH/2Pb/+Pv+7P5vjKy+8+/scn/dkcn/DnDzQq1pmDoPnPzzF+k7+++F9/DGCB//rx
/vHJv/vjrz9mfPX/9g1+P6I/96VypFX3XgxXkmQY/KED/evmr8f+ujs+76/H6ANQ1/rrbcSxcfX7
9HHr9znjWzwzlRXY73N+//m/e+zvjxnf4q+3/fMcDR9MSc/NRWtE2PjYhA2QQXqYM+flcCGvhuvt
+K9/3dXGLifjMxaS4UYfO6nj0/9sjo8+qTWR0wKEZfiAv95ivDve/L7Nn6f8fpv/8XV/fbH/8W3G
5/1+0vh+v4+1Qyfs/8uNRonQ/0VuJCo4Of5PcqPZ10f4/Kfe6F+v+C+9kSj+h6DI/CcqWNrVQTn0
b72R9h9MMMTpIPPRNeCn/6U2QqJE2KJAnDa6GEMSjX+rjRTxPwxjaqBSkqdT8NOC/P+iNtJECbnT
PxGsSFCRLvG9DF1G1STrwv+qNsIOlFVTWs9rsYtq/54ghg5vAd7QYeaQ3h5YLB4hjvTxJr1RDlOD
EAgJLdiHeCtAPw2b401UUHYrIkCF1ThxGW7QGxSQXLkZH3u2EW3M5BG6j4b5pzxMhMYbph/5/DZM
k/7xGCGPHjG+hM0OnXNCBbM/SqhxSxqb6kquU/DVLixjhilo+mcKOmxeMjK5mmECpzxPfcbEPhym
dtkwyUMT5JNCsbkQa49WO1u3RsMyIqQfoOtIeItxoqcMcz7VCBq31ONVyKwyGaaXooH/SC4rtJmJ
KoDH12Zcmq9GomLugMg1D4f5ajdMVcFRi24mFaxseCgvk2quTDRUxkGW7gisqt2JxncKmAtXnTHT
wMPfwPfMZKkHe1FANJoOcoG2N5hNj5vFOLEmsRLXGV2dO9NVf/yeaKOe83ELfrg2A/uXDRP38UYc
JvNCc3tp6+Lp32gXB4OG4J7jTcUJmg0JpAMvgTUNlQ4V0v5HdLsvQihXwrCEkFhLpMOiImB1wf5p
Z9Dp93F8y0hGg0U6jqjD4CYOyxOk2DrIDOQxvzfB0AD+vdsNw6+dsPJphyXQqGL6VTv9iprGLWlc
SCmY84fO+fjNxxttuDs+NulZU7Qx06JoWKD9GRaHRVtw96SJ/9j3dH1MeDkaFmgWsNlWXrKGECl0
HKXpXrtbFGxIaiefhnjhEiyFSyA3uhMR8z+ryIsXsnKPUxoQH2XpZ5N9Rl+1qnZsGZVnkIf9yiK5
l+wCLK/wAh+Xlpd7UReFtriLq4xD/u3+I9rYvk/PVXijXezIUMnusxrTNw3qgsTaFtLH13Pq6nc/
B1+VU6vvOprKtljOKSk0VrZoG4vYG4S3rNDJ7J71V+EYpuYwfWPZswNqoFG5oBSMn0pbwNGF+wBm
wwC9ldv9fakp5IUhuZkriaN+Rxt8pJC6JOie4FkoS5RmQuVQjlz1Va1Y1A27Dav3FMONgm/evinz
R+NFMX8rSDfDp7fwwFhJo7s1M83Kg3VqXNOv2KHqVb/UByqPrxPDNAKnXJb7uobUa8JOHOLlPSWz
yF28S6tu4AaZt8VzO5QNdzyevrd0GT7us4heGFE7LQ5rM32HvQGM4oFDqsZaakP2jODeY822Arqp
ZHiYbe11tw1cOGos3Tf6pCb/jGJLw2WCye0+e1KB/xRgJJRgOUz2bknrGWKwYQkfKTRMypEPp1iD
tIer3oLSl5C8mNVObhfJRjrKJ+D/4pQxhKW/STG02MqwoQIr3V/mBBPljpA4Mrr8wFU5N3ep7sNU
w9TN7I1gVtgbj71KiBtFzOSqHZNXmqkvEbXfxtGqhZG/kzCr+R1lIn5FEnIvHh4vYmV0RqT6U5Ms
YNjoGFePzhI2XWbHpQ27UT/Iy8mbGlr8MRy2yofy3R4wn4P/nZNqhN/dQv0wkWzm9o+vZ+FSfY8u
XvRJxZOmyS2y45UkM1L4yiuIWAxwgVlt7889VefXdiOdQQvkbzkuesPiYKuXeorjz8TH8QBvZdG5
IOGcA2r6cCWgDyywtEWJdkC1gnO+cG4zASbTAUDNjV/CaiFWwh7GS+iUW5rQ/Q+xTpQ0TMnVC0ez
7nP1x/jEt7AovpUveT79uH0ZW8adrnDUfeCkqQk1OO6PFxBXNQURW3gu0k0B1qakbIWFLbOMOd5C
nP3wipWXxL/M6pcuQV1vNZRgaW5/SB/x03k+fJoVfeym5Gl+ZYXbgDe0v+oVVJJ6BUVJPSlLiONY
+usVag9Him24zXdiZs3LGyKEyCHyKbXoFgA8tgnqWpU9thDGDMoFvv6T9G73KpCqhPWqfCvkd8aO
S2eyBG3VLwV/v7abkpEX2/kSjrL00fUUySnWUWOgO31oSRftnfydAiyMtK8y8FRUC1QrnzuR7lTh
FB8Aglzx+vwmZYIumk5wC/HZfL6Pqz16647TZUDbgtPACxxl1uCJgshoTY+39z6zGvfpMVo25zpy
+1m6iehZ06S5ePyWYUEHby0gPjlc5uLFS0qf8twnsEV+32bi8NNz7iWHNrT5QOlGg8lsl9XrpZ8B
FxIGuyIdBlfn76Bgl6NRMSftYkr74+4nXOgYd8T54xBxUMIimjjBBwK+EF5q7oRPU8bZHdExdVQK
h/dtvIquxCwZn8GuvMynpCEwgMjfOlhfaWqGUMLat2d9jLLVHVjFHkBFO3F5G8JJUaB1k6U2ORcd
lWxkEsUy/xT35dtlRX1Q6zaIG+rADl4bwYufr1OWI2nukyt+V9xn7JXia5dagrAt2hdN+CHIswKm
REGX0TZ2LgqAbSd+fMeRj8xLhqu1bd/gNNAR4s/W9qjX6rNUfA84RM5eqNSS5sqcQinSCrpRSWqq
8Yb3UALDFFoHdhyDxRC5gziA2PDAjHBmGPwy9uNyDjGRwloHgw4M++cx4z/YOu6ldfjDGP8Fj7nZ
PPwMMEeZ9OuVbfB4uysr2PF83dLqV83MurwhyMSfyqVvIWQuNFXSfNrgs1aX+Mju8SzBa1i5kNak
2O8FV3qSMb155ngwHQDhiNj4enAris4milp8ru6a2QO0NGH4lTZdgsA84p5i7RUxjNlKsdXobYvp
4v5uzOV5tFMXna+s5Zf+5XLU5xzRqAEWkzetdDKGmDv0EMD8ZMWDPCDpEjCVHQ6Zpeu0QBcXOeLF
h+ieSHsJbNB0LibWZfdwmsPThWnkgvV8oB91idFNYJGV63sLlXmFn7hbQMBwXyGE8AtSYw8/ldC9
SH47oCnMJ0mJuaXnTL9g+gUCVuyFujMoTRcLTEAZ2NCh8QAkmkkkZD2LKinxjZnoYJeVaL5Hh57V
5nQl1n6t2PpjpV4sni+lTvBA1OMEJAnTDOHo2jEQHYe3asz4BUmNzuzWNGbEH5C5epxslMwTSY7h
0qvCS4ByZkbft/tWikh7N0N67J1XgiuVFhK4WsjZlX1XPchqOEOzDGjWwri/auTeSGBmiIIxb5/K
KV0Z77FuJlsehTJ/WYSLliAEZhqWfspSm6+0k7DomN2y9fSrcoKZu3zsusLGOEma789Es/M1yHQ4
6V5Z2bUn2YYnO8m53E68ets7AXG182pWvDQL+T3zt0iBku/83K5xrOsvKe+B0mmh+ImnAjqo7KhZ
xfb9TfBvl0P+tATYqQv2EZ7PDhwjPcQ9yUoFADOmqwZrhRncm/r+Km9wJufEqkgYp+yGRqcnXI13
4VQBUGyc/EhYA7ZC90Fmw75bMFfiWxC3SCCJR0Qs0ZqPOS4f4j23hJhvu1Nzyo/sfz7sVi1SsgrM
fM2Fgzqg9ZwVh+ZAM44jNrVJpikhEj/WyVx7FY/99yBhvPlxsoJ7MWcZ0KTIvUxBcoLPapN+KG5e
cGmlWcAxZKNZvF9IfvLDXTUL9pOD9sWBk3viUShPAI+mryLZYaDkSotFhCqcsECQnEnuXP0xQDde
UWJBMMlKPwe9S3zB0yM8O1tosgu18n53SYBY5hYHqUDGGiXC5BxtS4VOgFtUDposVECVI9x3N9Wp
apRWZhG7TYwD1pU/yOBBLSd+OEX28vziOm0MAlZXfiXxMPSeX3A6vHKNrAv2u3Q5sqrKXsqjcI3t
3njTyT5174kLXgpMQVGsQGySMxk3zG439S7f5dJKvFn1Tn56xn12f78RykzexCLbEGVFPFK2v3/y
x2cyMj4+ACB18LAM2r8bdKrYvQvgzrxeWyMgm9zmFUKFlx6BDRN1jMs0i3dKOSNTPXmAe4M6ZEbn
jqT69f3lcuIbVVD6+puVoMx5ejWyzdJl2WT8TJmeDwRnK1VIF/Py215Lr23sV19ZQkvm7QEqQ7ar
Wde7zCbEl2bGPo+hAC6bQcZ6G9Yz46ImHESu+SB3ZWkG53Xwb8qDGDYlvZpy1Hy80QbB7EAo1fX8
fJEf9bwODbAUVfWvrfGx8SZQ+FeDajplbJhbjxJIZlohvygvkZ2DkCPN+J4x4x8q9uEgrx63mqFA
O27FxBQ/zGj4l4dSAGnCRNMawg3Q8Vjkn8plgobzf3i1kpIIMFUb5pJTX4vA/t4nb1ke1I6UMFsk
lgqR81BrrYYPlIbaMM7g9d0AVROL9D9rENpK39nFoP0fDQCj9n+8O26R995Y0obuJQmk5fMUfD+/
bxI+Voum+h4KNxrwW2CVuUc9Ow4scA8YRaoCGY+NaozpM6sVGpozHJ6+rMxqba6nZnKFFKkvWfkg
MAIVwIpCofk95YphSdrySX5FROCjiSljVQsQTawJDVbV400VdV2talOzpL26l1ediP9vMdFdhED4
MSXNib+TU7dBAcecFFUQn8E89AR54LKkubyq3qV3Fkr9gj2wpsWJ8MwqfdU0tl1oV67yXq2yM6tP
dESoDUICmumg6HAazZRW/ylDcPIOG2UjntV9eZ10dvCNQoGdrbw/Pa1xpbvN70+j+jF1ICJI3/VX
tGGxmj520ysN3i3IMHBl93A3XdMob6+Jm8yYgIgPK12WREgzW7KKnwmYwTeCmr9DVzxHzP/etS3e
W3YdMLY10cvDItps0Be9F9/PcxaATLPIPCZkQ1yw8xBksO7hZQjARZzmhim95ntyVVBmEt+OMgBN
0FXiOrhFlAjjgnnxCphZx2w2dPm509LsBuFW4qMgnQerBu3WukOAAvga4WPBtc0UvpqIhquJy0N5
KSO/XfBpwAMIWjCeDlFvvIi36neZXbxd3BRhIxotCUw0gs2HhT6zcYMlR2YaWck1wqzWOPUpZHc2
7OqJ89laLePZbXk5aKhw7jN11pO/t7qADHUK9zaXscMBvzArr7widlO+eNdMtpCJJj7kePrwV9CF
k30ZOjGvp4Nu7Ca7DEnhSkEIqnGd37GOlhfUU8SFyACzB/itmDXJg3AlGifS+V2JINJ2AlEzCGzA
NSGRe5zyCyv9QQbDM0BEPLigH2mxiTbq+4XiBIRI22hTGi/bIXZJby6Hka4MchW1sWSPjiWDrrES
ZlhyWr86Ri8EQGunbI7IBWTgy/Mc7u8ZSlO7+8K/t73UDiqa4FheODItfhdkItcWQQW/8qlD4rdR
Ec1/oXpKWVlNSFq3+DtyZAVMrffSLPfbE79G5hlu+oJKRn9HM3A/ArePV6xiqmEy6N/OSuoaLAju
jMVPdyLPxB2T9G0aO6S78LOnT5uo7oysSB/k5HQAVPtE8LJRFvgzTFXZVZShuIDShGUVIW4HK/t+
QOF+aCuWBbH+0yqWPFlN4Zuxhv9kEsgyVfXS2VA0I+1zADM4U1YqgEapHFArADH4KvwQfVEvWU8K
gdWc++Wl/oAuBICF/OSEmFVI+rR4mZ5ySS3c6mN6jX0NcSLFD6qUSCcl5xLsBzb1yRVe2xmqQMpN
yD9Fv0WPhN45sBIE45zj1MNOyTvJl0HvVVigBBtcfnsVgQEtcLMPdZfCKs7DUXTWv6kmEBS058BA
AcVpSCGIH7zaUh2YvLEIn145SEIydJBnIOqQe3t6LbptDDoncgd5+hv6DsEM31O4l3cbH0lZLeoN
+kJUvaDqT6nkRzmDJN+LIsVM3TaqTbUr2jRnYiQoaaiIAJmKTU8Q0ieamWSO8P3IneLcERvATmtW
6G9QdukBBh9L/ymogz1cfE/xGXoB8LbYm1D+CW7zZmWwqNbs4nrRXYFDfSVXZvza25UXvaA+jCqz
P8VnY9dN14gXm8oWRevx2D7uhwsj0yl4WiEmitwL0Pq0Q7mFIVSN1u3FTpAvOsHyMnGlvTC1kMrv
ngx6LCAoPlAvQNWVIR0ix3WO/Gnf2SU/J0JFVCKq1Za0/a38C9HL0w5kDKdcPFc9ohRibTovDucG
Dm/VRPR4lBxWMVTUBllKd0ShFjKwpc0r1S+uRJfpJjSYMjhccvKr5mhrKml49E+cuyWS6lX6om66
DWpy5NvIzpIlki9GZ8RprmxzNA1vt4Upy++IMao7DiMFUs89vzyn3OSEbV/fDoxPRlidk/HKVaPA
e4tURib0o2LkXTyP91Wz0c6KjT6TUCjhu1V8pF4VATrXamqTLisMwbRz4t51KqI3t0URzFQCFmkx
nIaMXdQTn5PvcX/zwyiOsK0ZBPR3WxCssPRi8zldsN6+IH8tUndK1DzAIlTKGjLZefj0Uc/lkoNW
TlUKO+uAfXmUsvRvLrV6Y906b/J4U6MFVyhGUQ4s6DaayJLTLA/NTvou+Zn3nG6qasWNQ2mcGl6E
/EhyL1Nbahw+UFFIuhgk95g375LJYB+uQXpRAwCQUXFam8kH9paUjsAbLrD4rTs3K840BmwEklHF
u5IKsHpER2G6gM76mOUzaB4dZg0Op+eMlSr7agLHVHJRWvU+Z+0Eua2nTHb1MNDLJQJtC5Qp9P6i
8Tkv1OfyARt0IZ8JuNQSklqctJ9lGJRQYbWuHr+giNa/0PChXJ3eXZJG7jGg1gMJ3ER5dbDZCiev
LIHAqVk6yN4jRpbMoebJ4WhyiIXc8adXopQogvKDX+pViKIaWwpBOSjyClaXXLYHu5eJYhG5I6S6
h0Rio8UBU5AjZrjlY4u8uSDAtlZX/AB55qCtQxypJojMGH7NxlFfUU6FzKGkxcNwOe+ab7HYGzqK
aVaZa+HIRZHiIKrN+uu5LYIZ8mP3Nt3wo+ArPAZbxN5fU5YB63pRI748tchNmbVxDVgzJBj4MT6j
TbAoWqt+zkjC4BxVuMCmKNOpj1xUUzgi0WsjSnK8uvlm7pWhI/FRmxcT09hRhe5W2beYkrVt9teW
XcF0blseBonwK9LrxgZgdtkWDCQmKmiEgvymyAjRtBVHdR5/ICRz1HMG8T0EbGnmY2G/wox4Ivbk
x8j9ALWDG1q0d5LZpP281H7iUpD/YPglpC8+cpEkHkL4T7rOqzd1qFvXv8iSe7nFNqYGCAkhubFS
3Xv3rz+P+c4+a2trH2kpCiUswPacY4y3XbkC/W65dptf6nGcmcQfBJ0Ykguf7OjJDkvQnXks7xKG
+X+6QdO9ns1XXUO1YxAa4jG4STiEdr+FP5Urtqku81WRySVxxn/ZE63/h4GQHm+rXxlb5dKpYIu/
Dm5wy7gAqO8G9j1i2Tb44GZ7xA/6n8y4LLRJsBAxEV5+ZZyJPZO8Gw/yH4uuiLcN3JxTsOcka6/5
j+rm/ipH/sOJsCLi5NISl/iLWStHSy/tknFQvJvBQIZfOJa7+Fw9BxtO1m/eJAliTXtgZlqS1wAh
e+dvVSo3D3tAme79w7xVT6o77iNYwPkiq1ph3QtRFvfEP3ZlK7VxMX2l8tL2CX3JLj1IJ20+Txh7
8ugKPd3aemaJqpWNLK1TcDKYvdpSZeTCvp4OIfLuaN2iWSwOdHj9l/XFtYk/ev+GUkH+kaH0GasV
eRs3f4fZISf/6/g2xc64wgjRzX8+oufqqb42r6yJMWMUxjgvWuaqjrxV3+cv621uvOk1CeCjsi1p
6okso3D6Zp+h+vcPSCIqJ9T35jfFiRDaOXlL8TZ8JrooejGvOBia10TmLWP96+gH+QWCRPrWQ7xM
6aH2zTE5kh521+oVQeTzKjvke9VwsTyj4yMMp4U6AwGNWn9butYxIEh3FW5Gl8S5nAIcmuSNzCuX
S+cQucrGWudnaz9uxufhLnmYObAi0SthargUDu2JyTh4RbjmaNQrH+4+DN5FE7qSvgib6K8skc2y
bKzSLwn1S4+bFlECdE+Mnk2s/2jGGPBRTJZuXZEBg9WXHR2mNQ5RoAIv8PsWgVnrMtuvME1s1yaD
3s7G6I24ZsElnyszt0W6Nq+IsfK9iVopJ7BjlWCQ3WPN5cgnaEWbzthNymvJupowkmLosOuokOVN
KrnUhyRtfku7etd+DGQ4rzVIh3ei+BwOOgUzmgrI2fmJpo+69BkjZekDseAWlcQu2YMLbOkrjNcK
MOqYPqEIxL6Acd/MNcIi+Y6WJGDNh5VNn9s6wqe/Ge7jHwpFDoVwrO6iuDY+2hvu4BYh6pcKBjNp
4HDbb+Ze/GJ+pfVEGwu7WvLC5/E21C7KOCYYxQ8CGZN3xVA/JC2v2bQKgqU1ckE5AgdgxskBdyGT
dqEb4OIOmpevytGWDyi2FnHb+KGFNuo9ao9rbh0U1/DMa3UPGCyBRFGL4xOGKJBozvZZTT56PlG0
He7RcNUIeUMCx6nDiP7AQP17M+t2cm2fOWyVv7LJVAHGWIS2kjMxKWcZ2WAXLfy0tvGn3MA+/MDN
Ak8DaZM20VmZj1LqNJwWdtDZlfnadF7ZrPElC+mCU4x08czm/bA/O5gAbZC/IulNc7zmbAaL3+VK
soM7frxk9c0MqFFzALkMDry68VkiwM6n0FhxFdDCz8/TCdt9fZlNFWfze4BoyiXBBYVIOnWTI4s2
Jp6AGsHPtMa9bA3EeK6esIBDQefK63KXcfFQKbOPBEcEXuvis7tpX+0h7ldZ5gSfIhNl3MsmG5uV
Ylplf+1729EfEEnHZo00a0/CJX50f8oLWWwv1gZDMhr+6SP8GWBVRvYcLRhpSMrzRjPXXGr9Nnn2
meGaNlAHWOfs72rxPM9PvGLY7ca7vwQTrAAmkfnQQMedJ/i7lotjtofoiNM4btgwntPelmZS/FbR
sme9Sl8QoHMT8aUHeEkSLgF0AzaGpjc3d1ysqhnwzQYuItIt97Lck5c6AsMVxWZH41WrZ5WiHD9q
sLq70iNkdghHLEanQeAMtXF0zM/YMYqTPq1qVHBbPAlcvFZAsoDAEel85+8I7nLBYbnMrYumeVF6
0zb1VbLWk0kBs4q/Q4Jq2LOcZKNQfSGHQi3jJKDC6QmgY7AYToOCbmhcINvjEXCM1ygAxWPwIbOQ
Ud2j0Abp4vAlnKUXAkJnCJDgFoicLsRaMAclHidbs5+53TE8xdoRMZeBUd5KDZwBjNdjzX7i41IZ
x3eKn6w85IRUzRi9ofj4NF4zxc5vyU+gu5zr2QGvAdd8ZxJgoHyk9WLMhAbhEDxF6CZuxLxBGbUs
r3+hhwdYtN5rvMQZmMRvVfLENY2crKYa+R2+zXd2ORnFLztSv7EoNj6ImGD/ZovLdIfVtb9iiv+b
XSpKnK3xXeiryk3C9SQTxEXQPP2qdicNAb8ztlgupWQN5j9OmPe7be3k05qzdlmsOfiUvS9OVa9B
lcHNcE2UVu03O6hi48P9WiwWPhT+fKW4baAtcceTwHokg1DN1DYVFiKKGwt4BBD67XRcaoPdC6vw
lSCJa4K8RXIxHzPzTfiRkq17Ll8LbIeEDSADyIOEtKYgPHIrxedpuFmxSxw7rCH8SdSYdmHdfSXM
eTyd8Y4DPMi5jtPAcTrmKK6ETbIaMiB87Lqc/pX57ISVBBXT1TgTV+QfywP74/gC8O1q72S1lALC
Wbt/lfGQjJnfHiKGxwljKbLxqMWuwW2+SsqqUz4ic93yBoEjgLQ2JvNyQstbO9ZYUhYIkmzgbRCu
Z8IbIKaEH/qT7ja7hG8qtut7BOkgfq2W9xp9jqnt2z7/lM2Ex+B0BjjnNYZurRsOI0vqDUQmLtJo
4OOb6BApfJrvRL+ld+ksbLMT3h0vMhA+4pE9GlVP+QE4iulHiW7ZAjwQ1LRJrqJ6worlpLdE9Nnp
r/8mvk30vhTe2+o99+Kd7LAlgYZ+MvRuP8AByt0iGpJseV9/5K7vCtv2NbrycVTHl1zQDmUbbjGO
Z+S2fO5jcBqPLAYEXDBUWpA6fNU5aSju0hdEG4DxL5xkVOZytdauyt1k5T4hbMTeoiUw5tAX7yIj
jJu+KGC9YXRxm0tHsFnbaBeRXPmbK/s6cU1mQmBm7NF899Q76EqmTTfBVQF7WU++q5mf1eCQTFkk
u9jcGuVRwmrY2HYlFnFup3rzCKaBhbCbIX9DnJ+sMJlkO6x6j1oiJbQ+eUtLahlj3wtP0pGdpZ52
QGB8e0Zu67j7+w5xT4kBLr1S3uvf6Jp9jbmd/wIMX3h5zpjlIOzm30ayC/qkt2Zf/9YiZwhb+so4
xK+lujKfTeRsraP0D4CJyVa1AgnE3a9n6PfCweEjzj+k/g5v8r51k4N+gixki3vjDILIV2T8JL6z
95lCcMoBF2K3G+/1ff85fScSV+Aq/gPt2LZP9bhqUZrF3jDcgu5porqjJkvc/BLc+2pVMNc1joaH
GeVVpLRVgTu9uXOUzqHayEDu6EWl1fQVvcUK2KBXY40MrgOE4nY7RIy8uPxl7nEeCC/JFQMEvHe3
rA0ok2PP9/cdOpBhgyew5A6kxTiVQgmsnoNfkvnoIL7N1G5tyBGv6a/A7LZgKOHIb/x/qDXeZCZW
x+YNj4ZXgEVEzVfhXX8e3wMcAray5mEJ801OSPRDAMWNsZ32KgRbrKA9EMZXY/JYMJprveODpR/B
VWJcJy50NI34xG7pUZ7M47ABaSh12yI5TrIxpzlL3vCdnFsgOOHc4R8G9+5VeVeBesILcHD5an5N
6FkZ/ey7F+CTmehi9MyeiSHMC6/RXuqL+KXuk1MhrmK6SmDOBytlvM0fNREaKwE3DcYMTEWvQM3a
SvNdOHDyXQJaDD846YKryKjZNk+APuils8PnJ011wnxhM3rYA7W/xrBqX8vnSrXxQjzxHqOrSiN7
jV/nKwwBIuE61m8Uw+jue9KTV9WXxd9Yh7+UL9Q6pB5WESybMBhASK+Z7wAuA9/CnnLT3+mqo/Vr
9kuBPLLtQgdYQSR5ZVy5b5+yk/4kOBzS+KPkstpH6/q5vFhb7Yybx3n01C+itZVhBTlkL2+0s2m5
7T1648LFucTJL+nT4IAx4sYoRi7sF4byjIUujrTNvai35bUAscPYIGtiyMJY/llh6SiXD9G9tR/9
k86nBcT9WQa22HocwCpnJ9wLRH7xPdOsh6v8Vd2kz3rgHrS/CmdRhtcbXB2iastxvo10KYFLzmSn
rSB5QHfj9IV+w8wBKBGLjosib/UTFWZSvVg7cZ+xeAZ4vh44L8td+lpEjvGpf3FfRwjxLwsEJ4r0
HkOqobB/q4+yI1GvRdRD2G6ch9aNwWkmXNNh1dks2HxCNfAUGttqcZrBA4ZTRHypL7A/BUA3GmoC
vOJPivdSeekpkWZXkj0sOSxtJX5XB14Jyqyp2Euizm24klbC60RIGBpQT3Xvhw4xxS/ZCxatjF3Q
XnUrgR4DOua1PQq75KXbwqVCXAbWT9P4LB/CyRm2FOolCx9vkf2SpiTcmG8A2QTl5EfpnanuL1+e
cQhu+WEhigWOOX7409Y6VZ/hlktrZpp6hxlCc03oZLdKDwKbPSQ6t7ROPrxYWHG3+k7cHpaleBCx
ao/3CoyX2dQuuMHrEA76haFAy/j9g33uJUl25gV62QWy66V9r95Ep6aKTtflJ+s1kszY7hVOH+XE
/sE+o2OggLspZDTG4DZlplQdA1qiCzW2ccasA6VkQXFcX6aX5qqdh33tpck2wsSkXo03LtDn8dSp
FObWSxps9ScRGgn7MtOP+VvATNeBGrOPCRKDwraG+ciUhZp3Cm3F9ND5OawE99pwxhuId32jhSav
CGov837cPwh/Mim+3MDpdvfUP+ahY1DVMi/mXmtFdQKoOv1Flm3d4xfahZYDGXgpPZNbneunmIqD
rqaycXYvZOpkN/tpP2lUsSiKn6wP/4ovFEuiWG/bzAnxs6J1xihs2OflUyxu9G/9O5FXLDohX+LB
MIiG2wCmR3daqu6OF/k4uTqwlXgyAB0Ri58HbI03xTXe5E8KF2ZnG5/CmX0uU05Z8F7BZFE4uVTa
qYEu59AOGyt/jtLLoGz8cF0BtFKW/lagf29UEGQVUWQUTLFo4tfta/A9Jq7sM+WwuXw4G1PTzYrN
gAJWssfE64jERoRLp6eSULNChdX2G86yumC2DOrK7AqkCUkttKhjsW89O/3gtcj7nLifpaV3dX1n
vGeSW3rDV5RvscuClr3XdBsTDfppJQdIWBbkGacKjc/sZuzVWGOg671Om/YXc0l8w1ZFvyAL2kvz
lkBUDTZhccDll+TkUCVRaUNsNHbQkKlY+QTAfah8iPrwl/iedniDoNJHGLqQldg82sBuCDpkr6qg
y8SMzIfb2J6MrQlo2m8IisjGAz4BgNLrgAUn2AzTczA7yriroELgqtGtqUd4wxnFoA9xtGRToQzt
t1iIS2wqQBFU1vLy9SPcS07lsM2EfT9e2uI5Sk5ydszKjVJAZydzxJmFmzBshx4zTjLh7AwEsgCW
2I39UUm/Jn2nmlDGbpPJtCbfzFRCxE4w2e1gXuE/AYnYlSi6ZdeM1qyVHI45hrF3sAj2hlo32TJ2
xZj56yjLV+ldfbbOkJQ6LJRaPByJYd2wJVIX5eVaKj4DdduMB22EyXFjYY70bf+qf/XnB6z/gPr/
ofyPmyTvQoHJyEf+90BoBstwpIYVB0GAmAiSv7LaHzyc87eP+yZfV7H8M869n1lbjFzdrGMuFjdc
CaXATE6f0YhGAb6jj9+MEl79MEnatqoPJPvQKT7uejwozzm0zZbB9uM+ac55mHzMbve4bWHSYVY4
07WL+jCLMQkTx+hHGhbG/eO+enmgWmSJjx/Tok18/Pbvgcfz/vMnproIP4Wob51eBdx6PClLTRyi
Hr8+nkoItYahjJzsSPGqT0G/HfEva9QJukrnbxTerKRHplcPTbH2g9abYALJMS4046Dj0pK70WvS
Tcc6mC6j37Q4i3PUikzRTnoenfDn/LSU7FlRhU9Z7Nu1mqoMAwA3omTaRkLs1lyvnX8ac9yxwoKQ
rjK9+wKGLUacjusUVl0S9KM3t02wzuKCFo/5gUUsqJZCjp2UWHQMQaKhMQ2a5A62aKrET0KU3LMe
vXUfUZ+iO2Hr09k39S4Ctmq6cZPp4NrR8FmIhbxXfchRZOhNpupyVLYxRoW1JvbrRsJyp2uZjA7n
rJWlvaWBPaCb+DFFkHhTWZfERUzE4pn19IE2pFmlMwVHR4AbuaieIgQURmkEYBnB8tTgWjR9FbhT
B7mxGdgIk4ZZ8yCO27QI730s7wo4qotHow840FlliXU7DitRTJhvShehkT8A8buCfmlVHTlmUL1m
lbFj3vfHQJd/GxFSs84ci4DY9TyDlpfhINrybPzEmfZJqF3ipBG6v4IwGc2AlzCaMF9qhjcxXArV
ANjrFUlyJMFlwRPEkkwAYcjpV09EknM5V96U/5hjjgcAw9cxesY9r23gjNU9bUBMovSozoOjVcuf
L07vUXiL6j5/9gtS0OJQvpDNQs6vok0Hg+AOL89mBnFNmu0a7WucNlouoNZhDZwKsir5yt2GgNuV
FGEMFmXd3RfDcltmf2IM74GQDXqmMYVclWg7CyigR/oQSUwcaqIPnuKWcI12WWvS/DOq0FxIT3FJ
OstQmFAW5ja3jcT4IMem9WRf/7LC+TjJKSMpU4J/LJIHHPmAfHyiQGW0KZNOSxAPsclp4W8IKaDo
5VLbGkqHLd44btpphtNN7pyQgSgqenGrOBNdaZAYQxLhJctQJBMWs9hM/+ohrPelOZHRwUTEjHBO
i3OuD3/AFk8jF3YtptSuDHwHt/xTs+AnJsbCy1P2tkRiQCVzyrZM0ORK6A+zOeH0i4EXFsAyQ5Dm
XcBCPCqZn1Ut8FCt6oIrdzqLgZx+alXGoKuO70YkU8j5MJ6N8iomtAS9kDNW7sFURaaGQczWFivW
tVMDhn5lojk1S1lcZhrhb/D5B+yLYoLHekYRcsDovSRWWSLofJ3/DULSHaSElVuVFcfqKiryKIs8
nbTFXUdJE/vB6PlzkdgV1NtCVmEbijkc+lT0ZtvX2FCLPi1w8tf3Ol9AXzE7zDpOs35mCB6Qi7wx
ZYj+cx3jjkihkjVUfXmZXIbgM2rGnYSiGDqiyRhExcxIM+1JBYWIkoF43x6ANAruYQGgXBhYqRRy
4uFz2dlRjROI3Kn5uiHMigkY0H+fM/uvZ2zN5i55q+f5pibnsQSZakEQx4TeWeo4g0M8tFKBEVYB
7BlZgpMlk3gx1Kw9FTItTDJ+i4b4Po4c60Kz8A2ZElwwq6+moLXf+aHMoZ2Uk6kycBTUW65L7NUP
AtAk0zaLUG6zHCauVj+PmaC+JwwbZQWk0mASHIT9OlWF3UARIZM+sjIabP2SPvogVQcjzlTZE3lv
wI2cwax74NExQJzgwxGJpupiSS3ecDHWPwogcVxRObSSIuKrVtTrXJhOMvnosk6iWmL6tD21sgRV
5lDgmRgaY2FQMkTzuptrRDhGeMqlQH4SZcwf5e61IK2v6EjKbUes2mSD+UQYNOFTVtKAakD2s4bB
iZgwa6ebM4ay5HVZ32TBfxb8AJiiEpIdbERiE/ahRn0RW0Dk1sFniSzMu5gwpPSzGPgenYIUT+2G
tA9X0NNXa1xECzr+Qmbob0WDcnjQv1IdS5tWtzxtHHpCgnBUzNxQN2Qn8SGWyHIWOojgJNLgIZxb
UpE4pkq/1A0MtORA9+agu0RlE7qETd7UYgkrTZlTcJnBk8NIyFTN2Qk4y+H52U2Ayge8echjzJXM
dR/ANszFhkidaLiJ3fM0NLemeF7e4s43Qk4q3BI8ZfJXUow5nDClt8hSQow/NWknR0A0dT4NoDgw
PCSLyYjZcimmxdSurY5iOgf36HWhgwgt2sSXMcsOAx8zIO1EfAoUZ00tXKuet50UloRPpGShZNMm
h+Q7mDjMqvKMd+kMrWEGauAhH7p9CsJrTNo6SxpkIrzISIfTxY6UkZUQcMobcUMm7zKkbijE1Yhj
aoktDlE9zBWhxIGjZrRczr1pCxOjL9lnDtK12lsqMjTIzMPcCtiEVnAniqFp4S2RAlL2MREO6Cm1
IHULMkHI5UPgF2NJvSo1v1v1Plk6Pl0Y4SOYava0MNBOBggLgclATJnqZG3UF0UqBTfEmZ9imcY+
Vpl6NDq9X88Oi68hrb9hTegQUyBMAUY2vJFq6rHw05vSC4hNWRm6xpyMiXGxsyZytfJuMQkyVPJv
Co5NjVwmEYqGiAYt3kTg7NKYriMfmnwdym+SyWxZ4Px2W+ZORTxFNInCq5U2puObGRgnuchVq2ZX
OY9vQkXu9MiCHHTNwBSeZkTMZacLkL7kTYx6ic0kq423JtHkGybBk1LjvGiUG6FjfDmJCbqtlijr
Gsy1NEn3NLXhPnXmt59mV3JpcL/o+mY/BOSAgwbIejTsNTmAb27R1PcZU6jaMg9Wnn1qvh/iBwGI
X8TnMTSNHQYVrxNnICcrZQ3VXYnFJvpWBq8AjTHhkXZG7QWLa0aBA/qU6eqd3DzPEqCwxYZP4xsx
w1LENIWLJv0oiXYr6krCM090x4FgNx/KZ0//4mg9FpWlpHp5AnMhbJ5nw9gSk+NIkflKeVZ5ZoXp
aka6h6MExGA0A9npbeum+JKGmZA/ldrIqTcjGwM6KDN5bQmScOp4/06rBTXpfUS1CeH7NJrhRgfj
n52JII2L2oqbYGKalMnW7FVG7/Y17B+xAdhWMVccxybe+tFMRM5wrtKCTAMl9MKI6ZUUwuUv4gox
UtQhWVxaIKFOXZKKpaZnm46sp2CQpq3RMX2p48JJhN5aiyUYfRpifagedSGLMXEGXdV05Iyi9KcN
7bcptjwtOEOEnvbUd3xh5aufzea2Olhjq15nWUd9K63KDGHaTHHizbcwjtQ1OvB5Y0m7MgLKIWrB
lqVZOwwhjudxJZDgDFOI6KVtpDGjHxsZl9f5XAYZstsJQSm+nobZTjBrs9CeZwPW1XAcLXaJAeSn
qXTJtia4kEN3UxQl3qZpdsajcZRrZJfQ6iuJQ010oeKKQu3maH5XvVEZ28mo9uqoBs9lnDiBHGII
CVHRJFVjrVbth2GVwyGzrP1k0a5YWun140euHeWSyDsEw65gmABAE0bNkfEWStq1TclS73ivfE0x
XMLMx6MpS16mwPyKyC3eKJNirZu8fZZI6TxkKktZToCdlggkWfKFasxJLcIfQ618J+bUp6Zr7pkc
gWqIxVPkVxoU4BHX9LRxMh3DprblWyB7maYEa7BKuYoZfkBRfwpKZnuSVwWmuDaxT7ZIl3WrfD4M
WvhjDJmP1vHLT5js+MmkuRRj67wtJ3I3pacsJFBPaCEprImzgXBcMlTr6HpZ/K3qIlrgKW1U4Aa5
8HpjPLAto8LQUoH9hWxTm3uGGAG1Z4NOpNIm8kIzJItmRKxe3EiupVX7SszcojHfC5l9eEgFL5GY
HRV5MtDtMnybiOioERe8iAMTjKh5z8a4sUNlgDU5JIanQc3HmrGXaaHlfq8r7B9tSCilkWf8NsGc
E7EyIucXdpqm1G4UwdSoIxL0+m9xnmNbaHM+6aWtUEIPCMtCaQpcXUMiOvSwWPQJUyWfuPLVrCRX
4hQjIgJBajkahd1pOLGmpJ1JGXgRXfQuHM3EiWg7tgSEnSWjYt7VrBNx2gnQJkYysxlL9pTnuKSV
UTa7bFq4DeDQNTbWc1Me6nQdTt0ycYMpyMUDxanMyBcftkohe6FfAypPYXthpvAqpBLqjUzYKD4H
UJBqZiBj95F0eWLrBJlQzQt204oHfwKrFbUMDiTjxgmqtKZfdLqhnaRdBhE4LJ5ucdBtrMWzxgil
dJ0FAl8YFzt2YfHwpkkC83xfglRrLarZ5obEe9zLJXSrk5rnFrnh86ZK1cXwXgs9RR8vfS/RedcU
M74SMwqtzCdFZ/YaCMFx9pdiWeLkpC6Fj9McOc8zxwws0F3ry6y7mmlUvJeE/hwH8pEPTthjQ8Mm
DA1K9r56MsT4I1GSxCPMPXM6Eo49ogQd1Uie5RHueK+0MEsmvl9xOe4+bFKFHDPZt9I3USc1MBTI
6m0XtWKGYWo6YZqWVYKXthpInwjuMpJS13Eo1RZgQ0vq9Dguc76mFJ5q3INHbVdPbbK3zIazw1SB
deoArQ+EVpO2IpgUIOsZze2gGLh9PRcpJIYgbL9DEUZFzXCgaml6LFD1UW0d0UDhnw98uyXDGXJs
4Ou0EXC3UNBcEMqGonsa6w27ADLoWoGlCxtRr/ThGBbGurS0YRllwAKQ4cRFst+5+giQ5c9yvsVo
CRm3Oud02/hYKnDJSSQ2vQ6KSw3tUStUHWlV/Tex9GpWOB2yDn/xeKp1KIyQjwZL8x3V94enJgk3
fT8fZ1FO9rkJ7W+cCS7o2oZMBB/moB+5WuxfkhrqtTDLe2WBdzQs3FZq1tz01ACCEx19eJsDcsCx
BbkRQaq4Zd9goOlDBOJ4hhtVmEnBHQHccy3bK3mHXApySjbh+zlkwlrRUDVMNyUlGZtkLNL/SohV
DdtBwFk/zIVIxiQWzXTBbxAzSrGWv+fqGsqR5C6rvsEBRWZqY/csk2uLdCC6FNA6ShmCYTlVmyYB
EpQE/yrW6ENmUGE+WCqlb6mOqeW8VRqUFYIS7SkLL0xMZqgWg5eL8h8LJcbmVWUbOd1d3g0SV0Dm
+I0qrOpWAV6TU1vLzcLVI4uG1rReiE7jItQ5UQ3AwoEe/iSz2CDRMr7nKApWPbT3rhHpdvThHQ1V
y0Gs6wOhcoIdwqeuynxc45YOziG0mGHqX2bwjMChZCZFzGRnucYgf4gtYMqwoEfT3RjoXFK9+ZBF
2rpy3fjq3S9QmCLCApeE5ZF24WcrMhSKcQ6IC0xz5YGyKgakbKqK0IGCAZMvoRYR1fda6fAJVSBs
Y1ImQ3IXvxR9uM41mEark62MpzzOKLD5CFxKh+QnJHv9PEPUlwugsmLpYzVaOIkarhwCTLQhag+M
QMZUOvhzZF61GkBkALyaGH4FJIU+GYXkFARBOk0PUzMpx/w6K+KXWUrhF73Nj+ZzSUv6S25pTDWV
5of97T3Tmb1obUCVdSqqrt4wztTGYMQoL3pXRRVa1rYb2FAjFUlv0zFWY2k4ZPBbMGwezVZ2ItJH
PS2giDFwbKiVYc3WBTShEvIxENeRS/2XL8cl+dCQrnyqk8mvseRvetLTU2k9mixv+SRhaWu95nj9
2Ur6WKwAn/zxKRrTd1NqBm/Ws+ZQjaoJ3iVIjh6JBXSc6rMfVALguMoLAl/diRTPvWX1EDmoW4q5
xrZY8o8sdLh3yZa6Ckqs8EVTeimtit4wG4WXKEQWp3V3Ni98L8eWkG3TuppGQEzu7MP5r5pXM88d
fapwkS4qxKmFclVb1r9cUmsnDUrPEETBg6Iql4iffDPN2OeY8Yysffko1niP9Po6q9VdXeT6xmhC
cEGj83yBItREz6n4OatQJqJGoEoSowK1PK1eH7KimK26FdQusoUAZ9Q8JoGT2mIXFOp3lAnWKYrL
8ywi7RxkZVxbGd3ebKJ3yXIKeVV39Vhb++RY9hP+baqVkyT+NUA7yVj4bTpCDJQp9jKjAXXw3whP
cc1ZgaLfg2eE8WddFsbZZBxN1zCt9N64WXDvMsR+KF7UydVKEg7UzhvIS6NzE05GV/8EDN7cooYq
MZS4+VvwMOaSYX3lU3YvU/tCzIp1YChQgMLA2Az+khA+kt9pgJFq/kQhV1EcGAKEYl+YLKL5WDEk
5lfBXMswWUfy+LruPQiEW1wQr5DqdMlhmd/lac42spbsfb8R7WlAgKh0C8eybZ1sQs0vDCykBTGG
G6U514KJIUOA57wRhNq6+eiIa6ybCTRpHpB06JAh6qZr2KwEMjcllDxkpDSOFuVg+zPjiJEdzo4l
K93Esmi4lcy3Kozit95pz0qTae+WAMPKjMuPWB8/xVZ4kmv9wF57Hjiyt9LXiLdQUuy8G/gqDddg
lqqkZN5HumISGXCTEWAz5IdkQM4fq2DgA4t/iyiLjWRc0Y+wP+vVdxrkFKQP+7VHMNP//ms41Zeh
XeRUi8nbaGlFfHo8PagMcwKoXpqIfpgcGn/8Hx9PWn78u5k9jNoet//z6+PP/9fH//353Newnv/d
NkwQxsGThOGP/zJEIYH5ZLT8ePz2+PHILKp7tKn/bj5+e9z3ePTfk//Hff/j5uN5Pp4zZf8tkac6
keXsWtmY7fykxOdhWj7if3593Pu4PSsjDwkZnh+yVVzpTzAVXH5wdqG5/XdbmP3/uq0uSltUNNHd
yGZtk8yCbZEAiZs2o8xdmrQzn1Jot6oP860k0tgfFTxzTNDTrCcfMxRDbTeTVuZYJiXN42Zbzf/3
gWR5iqETJc1Jtfn3B4+nPW4KDIU8fQj3j7siTVV3o2yiY+vEREXFjG7i8bzHI48fRVbzn9N0PseR
gnxbz5FzxcvbeDzcyqRwFfL3pMoahsVWj7ZVhysQ4SW2p3DAa2vxLDIqwHw/ZS+uStBfNW6vbQxA
09cThr6F3u4eP+SxhRARFvUMu3GGIYL3jFG0P6MA1yI3NaafsURyLRu4WoOYhU0DXIh1dILl2CZa
vKXixS4qX07Ox83Hj+xh1NcZ5A/X5GMXUo+64fFIH+SE3fhl/psOTOX//V36MAKcOn3nY5HmJY9X
eLx2GSz5aaHQ7/k4ESkf//X//ed/ebzsf57zeGhsQVKkIUcT+v/eVLK80X9v7/HAf3vt/+/D/16h
NOPGI3Vp+++5/+3/LCJzEyX1PpUogHHOYvkzYfrqmhU7YWBdBxXaoiyhsjOm9pAwesZUCg+N3swB
w4SI0eVnokrVxqh8UIEi3BrJlG/1MK4PQjeAKiXg+G2w6cP+/1B2Xk2OW2ma/isduh70why4jVFf
JL1JJrPSVCVvEGlhDrwHfv0+h1KoJM3s9myExCgyaWCO+cxrVkmb7rQQ3EpVIOiF0Moy8LXXvta/
HBFl+76iEV+nhPo1kQsZp02WjV6B5jjUxOhZmgGZp59bIzowKBH1frMJ6H1oDqWApq0pvPmPBGDF
SQ4saX6lA5zVdax7wM6VYV9BVaJZ3+c1sE98PBcCbd+bBiWPPPvsw1hb1SUYKGKBJeK8544S3RLC
POgip3hsHRoIVQQgzABJ0VMlWxJ00+9uYSvGqQh31Wg8mG5+R3jbLMZUB4gQJ9uULXjbO0aNzDlK
PAZ5mR7EwKk82FxFd06Ngs0MK7TTaNBY6uhgGhZtum6kB5CG/r4vxmkZSChbiQaS2J7LmakFENoF
qYz6xwRM0iu1+lzQWwwQrQ/mdJHNPhAao/2wQ4kydVK5S9M3DkU0dIBPA6DoSMiGHvwP3fW/y4iV
gz7IMgyxlw47ED05zhiz9tp1Ml3XefOmu2uZpvhUIB+IOJc8NxXJdmKXIKgj2LrB1Vc9Dg7Cvri2
9WrKDupsQzFNTMbWdkCORwXAgOKul8AN3bT6DskAsXkPtZO6DcObyqNOasjYZgtsZmQ5WB80UYy7
yiV3COnBSnziDu6gnegT1H37WOnExUhLf2tzlExwqF/QDD4N0jgOlmeDH0PTvPWKW621qvVgB3eY
Or7llarbcjgaQ5jiiKndaEmHcGAOL0YG+ZebxgesRqGNh5V2G+XU0NjOUBaKNa5Jap5CtEYsvcfG
u6EcUAGBwYgdS0hp/NBb69OR2jYP4Vbw0VvKAUyYaD5nmvPQO/V4pvZo4ru+kjYIMMd2/a2LKk1F
MQTJXX2CNCXlzvDIgnJfO7jBgxS9fd+m5pdtwuGP06eQAAU+fQ5qV7z0jY5oSjt/j7ZaaJAmzGay
FVKhep32nWagSvwGbeVV5HptAYXPwm+mTFjVrAy5/iAjZrVyWtoAYJvc1Ze0scxVId33sK+j54Ly
VhAgBR4N8boakG8LqOuugyzY6zLeUcx8MisR7CqukOZbGqXOwn4yivaYZj4YOI9FVGQDpDphb3sr
8rZtGdw2UVzvhchZR4psT0ngVoeDNTb9C251F73kCLLSvaXGd18WxrmJRlI/rnevrXqbUNDqpg9D
OtptHcMSMBtKeFpkgKYBhyVjQOCJHfyIYiDVc66jrBNlBJ0wgNsouC1mfDl05sdNE2jvpGsgKvRd
ju36TdgdBAi7AV5PUyOsxHK+tgY0+UotC8HUZtVb5lA2aNBJXFoOEnwCfJtBaQ/wi8TuahbDQ9bW
oAwTgDJcW+DLbaSdiOmR8TMA3U75oXXj8Ox27MkhbSEh4nA9WsbFS3wdNEwO/tKUT5OIu00jScON
yLVRnw/eW0ponWEjimEC7xo7jqvqknPclogIzhbc2aBjdo99DyxmuvF7KlN2CGgKx/G1PY/mqnTb
4bErBtqWw2PVgKOWffRpWp2FSrZlrVsbzO9omAYxPF9KlxiMS9cnYHZ8f1HDmE6brEX1BLcZrb/j
EMGSN0ELYpTShxibapOjVEkb3yfvnIpDHg4tAnqgSQFybGYNJf4h6Wk6wE2TII2dxs52poW8kK1F
d0VKJBqNSgeB7t06SLx214b6XTWDC6NZ9dTNKZym/n5omnlhetQ+ptKAXaiHYj943XuCXiqFtvxj
TBAmHOooJ0rTnzW9arjqGH5pNnqZVTsddNuD19a5a8wkKeEXFgUey1VioJgN6dX4MLYmaHARUy3W
lrNZzocWcE1qh9mtApkxct2ij4+ynLNVnWVH6qR3mn6Fn8diVST4okyVW2+6FvT/MM5yP9XcaH9u
TiKMkajBQJYywvjiSjAg6TjeSer2+6GksZJ5sLjGxIIyXPg7fZQvA4BXdxxfUodmuu4kt92sASue
IFo4JgwmvYaSYwOEn7C16Ook3Vfracju09JgTc39V7zKKea3EHyd+ll6egxmpnxwaGrlc4yWqMPO
nGnuh6OmqmPSwpHZsR6YQNTsiPbm8S3Qq9OgTyXSOZx9At/d0CFkexkE5Cp6NPzGNoDq+tUOXE5W
AURAC5Svy/aDg8QdbeYRChmvXf8weyjkVa54LJo2PPiR/SNO0TdMar3bYz0A8Eo9GIOEShHmT5EW
Rfsoq/39JMYfODZDKsmtaW8Q7QEv4aHW7HBlZ8AJEnBQB1nhplnhzWCq6mHQmJtRqdDrLnlBRR7p
NYWx0ZXU5/XB/ONf16e/HaL6gJLI3uer6wt9axLOjerIvcF41GSK1I876EsPZjm4yO/Z2B7KfMo3
hI9w/IZJtnvP9PgnjXRk0J3cWhq+hvxIDc8SZcSsfrFCoP+GD87zGtJfH4THUDDVw/VppHlU0EnY
lqKtu70MLiH+rvNvB2U1zTCv2qm5j9QIl4L9oE1wKXOYLSSXJBGViXBJoR6u//rba72HfWLnQC+q
zYTipMqctKscf2jhktBK+xR2HQndVUb758NVJ7uL7XCh03HGdoVm59ZQ+qxXodRQhuQsOVQNZZra
q4fEVVL31+exMrCYK6oxfopfx9Xbenb73w2xs/pb33rGznHRLPLUw5wC5NXaKl0MuACgV4Vk7L4r
4ZzVhX0buQULhGOa+0n55V7/VeuauS8Hp6CYQSk2VMpKlWWpWMz+TWfpegxXxSWHVHfpCCBcUXws
7crYt41n7MGx95ET7OwKLRNTAvoNywgKfGoI7HKtb7RFin1ueNUmSjyk2ZqXeSDOI9fLFrQNMGTw
Cn0ZhBqEHbex8Ks1rH1jJfWyYw/FRwj0gWuyVCoBZRQvfeV0oFTF0gAthRJAaUm3bmqEubB6chn6
mOcyCOKNkbkMJ5+Ud9XGGqZx5BXXh6tUtzEEgOlnfNz+EMt189iDjEFBpK69/JD3BoYnGhsa2l74
TCZjEoNw5oH66q5oMTQf6Y/uZ/Vwvf7XpxYlxTSjmMPlDpHRU/eAyO33B39EQcUDK7CYfQ0EbkpC
ZEYWoNJhU3QgXioCXl/JCf8cgNenUwKlvJhmjP8a78GyhpeyhFHXzwormcxJg6vo+GZBjmfdd3fD
WB7+IxN9E4lWG08mkoSzv6O4gwRnyM5LzRoJSrnBz0muXLhh+mX+iEggEsqEK+DVqDqu/MfqTXss
DrSmUmNJn8dXsSDKywkB8QI+U3aInuQbImMf4x0di+ApeszAemxcANNY3n9VBN0Kvryh7EkHsUT1
gVbAdGOJFU0QuJaovYASaH/kSnYMAZI1i/r8gKp0PXzHB8+GgtMvo36rf5vv2vdC37S09OobARgC
gSN6gC8m09fA2XbZ/uCnHHpxwL+wdfoGFY0mYYbIH8Ab5zi+mMCZYadiQMIIpPyECdQB5lRL+As3
UmxghJhiHdnvgGGQqimRG300Xu6Rr1rF54523A0sY4AWjxqVUm0N6zwhdLv3jtN7eDaPoNOQLVgp
10igOrReP0q2s3ThPDgf9sl80C7WPnigHk+s10DGslDgxezyqLp6xdZ8Sb5Pd8HHCA3p+4ASdrsJ
j0aMUd0NuKyBRdshkVyLCpPjRQic/IgE7VySdN8UPxgHEOBnuhOEl9Bykzf4luUiD1Z4dIY1jAL4
sOAt4PUi79Dh+hbTwloAj0MmajgTibFuAIn374+gLTbjW4jf1Tf4TPB6J7DyxwnKqFexG24F3sTu
g5Zu/qTafiYkCYv8H3mXnYs4b5tffzE9ZN0JDNXru49ffwF5ots68YTtemBTDdt2+Pv767cY7Myv
vxj/UVbjkKSWAU9T35eYjtcr+aUdiq186/bhN8ROcZcjbg7Osbucsg11Rffo3c7vnb4hsAWklypp
l8lRvnEBcdNOS5VcahJuIm8X5GekO4cSKdWlpW0036TJTuCwMcH8/UDQBGjg8/wF5W2drbMXRDhu
oYBuy+f+PvmWPZbPLSWHhbmsP5M9wrU/0lcBw2XTn9I9mz9ATJ0RC7F+a20mWhIb957VDLDBFtwM
dGrw0/D2LZhN08YcFmI5rZEt7pZAS2cBPap9xqpU2VCa5dHpV9h0f9b9h/OYHVHljb5gJsBocL+g
QNnzwjmQpi3RS3tJ3kBD6h8UrsG/Dg90Fh4r7jpcGySL+QvT2jiEGrh+sGQ7+LLB0b5nzLb0H7+B
Nqu+g7HwTsUaj+01VF2KwynXbw8m6sWNibK36Rtg/bV2bz17N8HaX4Wf85sDsdvaxI+pkms0f3jW
Kj52O30bbcQJWqi4NOUC/tQK6n17jxogiOfse4GwCLQXoE0r8M5wI5moLnSAt2S1iHe5jWrrDVNs
ulMSAI+WvvhElyx2V4QHS+w/l1s0LdH8pIUdDYvi0CnmxQGiAqrqK+Mb3UojItQ5UiNHZFypNzBs
wfGdpiVhxlKrtigy7DjFcG2djY8s21Xb8ZUcnEOlRbWx99XLdPBfSCw3hG5rgvMtpsxU3Y725vRi
X4ASAhFd7ZON95u1w/v4v5HO++9GvtL4/y8D3zF1Qziu4/um8gj408BHz74B0mUOJ9PrT5CWoqVa
ZBheT67/Axdt1CVjxLou8GaANsE0eoKS1CjhbwVW/jfTED+E/3IwhhBAnnWBBcLfZ6GdtKNT+/1w
ik2Khfzf6juskPGJRtS5gWLDBrKEaJegjkEj7K5s70I6uPAsnyCQxHfXw/lff7k4zb/+k+fvRalC
+6j929N/PRYZ//2n+swf7/nrJ/51G7/XRVN8tf/Pd20+i9Nr9tn8/U1/+WZ+/fejW762r395glJ0
3MKH+qynb59Nl7bXo+Amq3f+T//4j8//ie2FqQvP/dOdU7/w+yfVKfz6y+1rPaWv+cefnS9+/9Dv
zheu/U+Kbq7uOLrQdcvXWU9/d75w/X9yb23Lt23d9fBC/cP6wvL/6ZoA3V3CbcvxsaT45R9N0bXR
r79Y7j89z7UMl2KLcAHq/n9ZXxhqNf/ToOf3dcfTWfR9nSHviL8N+lzvkjqLJAjHuRuWHmwMWEn6
QrLRAD3kmUxp60ANsZGDHQIifNdjBzJCVvgPrCKOImfTttzk38xG428TQB2YazH6bZNT9ITj/XU2
tqkfAcN0JqZ/R9oi4DP3MDLsdribWkw5RFY/T8LdiKxXASZSgA7aiX+6l//dksAd+PvVwXzEtISw
HQE6/m+2IK3dABq1o3E7tVVMBIQsb1UOMOBoXi3c4LGkT5+F1imonc+3BOTJyu7hRWnfdckhUpa7
Eb7xULjouictKv0e4u+lnl7S9iLIWRZ+wzFrNEL/3fJh239zNOH6Gdij4GciPJMnvvnX69d1kxf3
k9tubQsnVr/73rspgiCWtU3xYiOGdnCxz+KDG0FjCfUajBROlM78EuucZaul50Fhkq/XepY9vVlg
BSaJN4VwsZV2AYJ1yJBp0x9HM8K1xFdKGcELFwmddihabs7PtFF837KMbcsekPhYyU2oA03OOhPS
VeXF4FNzyIU47kHTyigS0aFPYPEVCWTrVM5rD01mYZnU49CCcNCXDaJkWE0ubDI/xNlZV+oDFOdz
pISgugQ6vE2f7vLC6Cew87Av6wlqV2jnRHDlA13TszaG5WoueE+aOdwZgOOpBJhP9XEra04+DTwP
xEHJrsQeNtrV0u1xr8vQCGlnxVzxh73TRdXSor6ySNS7a+q9TnIufWq/7dzRPNFQA5clYNhGBBBO
ZXgoXWtlaLq/jBrHW1npjzB3421gp/CMCq++6c3wyw+LZDdkPcGhB4IK/M4lHMSPwpvpQqgBHlBH
YvtGfonyJRgguqtDTPchkwfXKd9TXcillYA/m7TQv4nsOz4O01rYwB9NpT5AaXGcgSk6FoX5OHkW
XViBHta2gT8xqwrr6LIIKOj0uXIiwtgG/Q4vwfHbpzBAaRW0zAXbEGqjd4LOdFWhwtcOJfKhsO7N
nC+RLelWU5qfjkvZp9UCvtczgD8A37vOUq3XvzR2LpAgZ6ril9AjYBLkeJ47fG+c5GLn0Qmbv6Xm
y0ut9wurwj0aGtxjZxnobEVoLCj5+xrO9BTq24kvQfYlPAyADeIGouZoJd9HW16uf8kMblM/DHR+
xcMEkBpbCbCZM7oejZyhH3rAt6O+pmpPtJgPzZPQm2EZ97yzcgAJ9zmeQCIHtifzRVtx4dySOV3N
0ZdborOapE8m+AxHQ6Mo6sDKOJ6f3hSqw0NSPpsourjtXTrQ6qtdVo46RmtHRtUpMBiFOTjywQBJ
3IqQvCzXd1aSo2UHrqXrS295PfwwJsQEd/4ghrFfhD7DNIEmdqP38TlJ0A6MrS83YnkR9XC0kuFx
mLN0odhpQ8h9KxCTmZt8Y2Bgc1NrjfwGOjkKRjwCEKDIh4FCuQPsE8QOoFeMJCrqr65LM9YObukp
cnk9kS8F+uod/CK6EW648meBQ0mY9QuAPWR/w/yS9NRETd3MoTH3d3PsI1Q98n5KwdNcbUzXLoFk
ILzjQ+Xo5/Q5sQ17bw4o5hqQyatpkuswK55qIGcsG59hh7RMCaVhlyAQAUAKkJJmG4toJmvVi3KV
BJRBC4tRF/v5gB9r9tRmQ0qLiw9i0LitNXDbVeMPy8lDi+i6hhe63dAM6uV6DLhk7VAcsaaCutwz
jrjNrvIPva58FQj7hRaYd6AthI7OGcgDhFsQF6NuHNGYc9t0bfvdc2ewrHkJPd7rvSk7xkfhp5dp
RpIDiaKCgnLVIPFTdjQ7hjihLRWyR0SqQG+Uxi1h6VudcTQynRRKm5baVCJRoLCkyV3vDrCzWvZe
IZnX1zvSR/SRazLSedQ+7TH6Vo8sEFPOui446jGlXhJvPQMtiTTk7JQ7e272SEulfHs0qCI1xOac
e1SYyVdRXocp+g9OG8CPKDKoFOjiFU/zEH2ICa7fIC+GVSEnpX6I8ITpPO7tzsJ6k8G+oXf43HjV
nZWwt1yHCRuDuZrp+azymWnRNyS4/issM7B0amzMA2tYChKyKTw07+g/xHO49gx6JlP3LWgYOfBT
L34KeWIw5Jeps+2UDVtGl4wYKpjU8XsjvbNtqMs9SmBNSMBOMTwFXZtxoEtZwOuX4B8EBUX0WZa+
2iG0DB1Uw3wPLV25HETZQg16K6BIATEWTG/BCXr6qPohINoG8b1JIRm2Y7C7jshgYsuOQxLjAFyM
pgJzC42XYm7e2hjFVt+swRx2D9fhY/ksJiKcX61I3lHQQpOSvUE3uY+VGtlQJ9KFmLPjZEKC7KoI
TQmY9V7H7S1qBnWdsH5pTnExUyQDx1Cu6955yblnvsLcZGphVsCCLINupU+ABCobwpn6W5mVexlW
7zmsErRhkcXFrSzY01P0MhZgGhSUQ7mmWqu+qK9ghcaYHvHLU4G2RSfvMiu/lGymEFxoW/XBY69z
4+xMQ62KgiY7Agsx9QSPpZ3b5WPa3aYzta2Q3caL0y9D5FRHkuRDBPy9L6unhusaeBbKMJ2ER2/z
tDXDY8Fm54Aigw5KV2sEwxT7LlKirMKxmNELNuRnEjVrmjADlZo4WSgwswjsp54zX/YeArpq59dG
BvuoszFyP27mzGSFz08UQJBscAdFvPneVmwjiaS7PjXyS5bdSyncc2ZrcFzb40QTMTFYUuZEfuXj
o1ngmDRWwUWDloP0B1ptXY8s0EixVrAQo58O7QMJuZLVy5xxD0FNLSJOWarrZenhax8rdBMnopUr
WVG2SsHErmb6rzdV7b0XizFWTke/TQmuZ2yaFOWhK5YNF/a3oMMAwwnkAK8jFq+yYUi0Hvjo0gHV
mdyVVrBxTAv5NeY2ePuHvp2fUeDCDwwjJqxGJHRpRRgWJJsLFzzSoverrXCiZdO0VFtVB6ALtFWB
5n+AgGVtnaZK+yAF6ZmZTJMuaOUmRRe1FGhLd2L8HqY1s1Gtpbra4mgkwiEpyosfssRV9JwX5slp
UCCzIm6fuhYNYJxlmQWsOEYA7N4dbsKMiMqyOYRkBDkPrOM6XYHhQxCwscyQzGNQGIoePH2Eno71
tGD1bEk+FoRe9qK1tU9fwHeVcKvlXHnLPlDBLc1lKqWmkY6rUGjPxZB+uR77qQ1za1nEGtJx/hcZ
xtou/QhWqb6bcvNHW29dgHQUbcL7JiK9L3SEtcWoXWYVvY+iQUIgBUVZtKsQfVVr4mTzAr2Fbto1
JoGyZrvOUuoFJTuxBZVIQBSxevYTCN4ZT+ulmTFo8iZ7bzrcu6uZ0AxQ3dJyubaJ/R2RT6+35pPZ
vTRqoU0S4xB7MBvF2GHgMTzLzkI3rf8KUqbPLKAnW2N3YAqCpTPbu5bw7iZIoy96XQpKKX1Vf3X0
YVjBNzx3dXpJkvxcam/piOIXEFFcyjmJOcjObYgmhwvSQDgSwmbqoQnBBqTVLaoAoIyTgrU868Rh
il28jkd9HcJwvWks6rdNQWAo0VdXQ9DvRQF+aZlRR9LS9jWftSUT89ZViyq4Mpkj2luM2fkaAsXm
SzpgUXBdjxPDe7zGH9d1PGnYWI1Evw8sWIadhH2gy/pihsFK3dGua578OmN3M5gpVu49lll8HvPm
kuAw5Jib3h1xMnuy4MmGMyGGH7IzZzpokKCR79eg13VaRMw19m+LQnRP8F2KioJnCRVJrWB6yfBX
kXba4N9DXnNj9MSOjh5gxBh/xYa8QE1gyXQQtoPRNNBUKMTemOozpud4jmCznnuk1wniDRB1WwEe
UF5mtQPMEgRLhRAoWxKRBmnA6BovQc8aW9cghRv7IjM2UTE5D6kv73M69Wz/6cVtBB4A9cKC7Smo
P+mD99jF/uOYI5jRtc6hnezLdYOcNTJW0+lO2YChCLE3QW3cgjk4C5Fe4oaIpnDnD4ITpE0ZB2kW
PJohp0xx6kHGBNNDdPTD/tyruMGnl7EIoWF5RfJFlEgOwvZnC1RAJ07KUDuBL4sjJQ+CgOpYY10y
qsg/jO1XM/+kBae0CJ1DnppnuUHJ4vM6BVwH78k4iLFUU+9IY7yIEG/uO6KYvGsesqq+dXO1zUjg
rnkMajn8sgUiOB4Zdx8TDwNxQAmK6+MN822smUBEx/6taC+yYt+83uoZFbBuoluQhPO6tqNzaHhI
+qWKgIY6VJdfzIZjpbW4ia3S3SCdAFevedehwE44Uada8qXyIxDYam17GGYW9WtSorbjSggkZjis
rCNsl9m5H7zjYNxPiGkQHBIiTWb3Sah5kYoFl9npV2v1AUyWaTXVKsEdEJGIQxqA5Hrg6JCyjSSW
Ze2x1LP4tiwRMi+5CaLwaILPqBFq1YsV20+tjjyz75/ctDinDlMMmC/1cCf9yG24xrFI5fpR6qwy
FX6EM7h+GQ39Bny1yvquy3dcwJ8aaV8DkrBRsZ0R2gcfhhpcAs2ZtPIaUKrk32jI0wubxpIAQXDN
Ngu8/rLIX+QzwaBRxs8SRItb0N23yn7paUQXphM8waEfkUrX8MiR7JUz0PxCcXaAcyCibk6bMjaO
Xemj7hZg/gg0zd9GoXWXp/5XHyjKAl2vRKIg7mOxUbWboGfWdHCKx16ng9Xlx9BOjwCx5bqZ050Z
DjCM6pnJbtNNjPMRrpExveo1N0iNc9ftd1WfwDlx6Ed5WfvAZKTl5//hcz8itbAsCkxr9DxD1GSc
3QK2Bvqrvur0Svqj++GMl2uhr/rMM2iOOCdHtVp/PpSqma3nI+3kATr3TRmi0MXSwIu4I4jMtbe0
ayKaSv2TpX76ehCBScyyrdVnry92Ac2SwjWwoxhxdk37+K7qQ2etq7ZnTyy2d+GbKmAIbljzBGui
u1qSqgfdMKHewyv9+dJvbwEL4FNCVq3X65+0KzpUN+NnLUSPHBzfn7/m+pafb/75Zb3q6Y7q4fra
9en1Xz9f86/f/PPFn+/5v772t2+Ns5wSFSWa308vu55kbye0Dn7+zvXwGhct+7aVeID8cWSBnu4j
5X9tZFrdHK5fLltfYHf0x3WS/kfhxyM8O6T7DR3RYMvRUNrUISKvjNpS4iwKCG0BUgJ7qcAH1+eh
69x3pVetA4XM8BWAY0AjslJet3p06Vr87LmWMJU7uAxjE4yLNEqdfecKDMocr6X5nHo2/sK8eH2o
qjSCSJxoN3ZoaXvKXyEZnIQs2IzuPkwxWLr+i6XU3cclTcSxBbloNGcQa9j2Tbh2anVp7iMqMftg
6oEc+iiIO2SXTV0hw0gUGZBz7EJcpJqxIwFzlSZ/ViGfgaDyoCfI8tqcoE42kmkolgZOvi18tJsi
IClOjs5ULOhz4978BPXF/+imVTJZ+7qmJRomHtyBAAlfWJ00TTNnJZL4FjmS53zn27OOAnwgNxUK
oVOAcbEZaFikAC5oo5PdwPSOcoQMuJB75qrFpI9fMzLJGwqJj4ns78uexrPR5CcNGskir/1ToBdg
TJ5CPdwPaastrABR02BAJKUxZvSEPG09adGtdIZj3CglGtd5bwJ5LiH5wtYzOoDtM1kNTHVToZw6
eyZDDcK7UY/vrS48z1rZ4PrUbefOfOg8qej9WDR1lZevLcv7NCfx7uUQ8bVKQ9V+yD584Gg3TdW+
V5isjPipjbAjCRDLTRG3ZzvpTk2J/26BnFYYTWQtDgtvZQ/LshPejt7Abd4Oy76hyZpbWEwO3QfI
kv5bAzJ4ZYkAgZ0M5kXEITsMCC91tzCN0t1oD0BkgbPXqVXcjZlbsVQTBE4wTrIapZyWZGqbJQg+
OSg32p4rqetg3GDW6HZnjkPQIgWwM6REMKqKb0DwKEx6gu46HKyWRqifTTTFesg78J8WLW3B2KPh
OPt0V4cQE4oxm059phnYZ2GhN4DCBP6XLASdbttDmK3q/ZVoekhLLSoHvTXt+rReNiU9XMq2kOX6
CySjgOpLj6zxgxlTfx4Ikc2hNyjYDseytbxVW3poT+T0FS2AxZlDrlkG7QdHQNpiIIMkrfJgS/p2
vUNSEiP5QTlDgdE2Qo/20keJIYxqFMXQ8M1iuZvDuH1MfBNU9uweEbDKAwS3clm8UotDJxUMba+3
9s4Ho2z1IG26pnwnQ9yGpXkRbI0bSSQGbFdfdfAqyGaoHyY1P4UoPHVUFBpCA5KC5516itYMILRH
a72ixxKvTb0HfAx4bijE2m5ajCZsoJa2kuoLxZ0OMjJvYGMbDYaRrTU8O210ppLw5ATQOC0WCyeq
zoXj32aG+4ioCmYkHjKQRnzXaMP0qDX6G/mrh4ZEcui04rsRIQHnu925bEbqWAaAW1Gi1x73GIv5
1Vs6IGU6oDY3T+guUDs9uS3uLXJAuqatQUCH445k5Y2y0Fs0J7e9YR20VA2G/OScULrp1uBurJMx
xGzGJTi24Kil4Doc4sp81BCUlK9GV1KJxUtjtBHrc4xTPkKrax1KVaEzzDiNYatEXL6tK/f7NLrp
nYnQuKrM5c7c7Kqi+sx8zL9U3jGb01HmFBOyeQSFEVdAclBkmAPnXFtlva06C7Xp6LEts1sfDBF1
JlV39PG2Q8QKbA92dCzcFiSDBRVvJmoaoF3r7byGQltQosw4zPGqK1EIQKV8psQA5hJgv9T1Y54m
0a05TLtk1GIEDhEnbGXJ2mmgO+NE9eHe6oX9gEAIRBNMxoMoOOutT70pTEGrTM6zLewnlLa8gOwF
puBK65hb5vA8Tf6ZSG7p9w7unLatOCObOW5eg/nWzpLHqhAblrrHGCaBohvHENpcOnoL1za/t1AJ
osreto619/tin2HPZPWaknMkNy1CBA+s6qHMBgiyWJCgKQgNL6NHkADXgIab4f9rLsyyfxSeA7rU
PesBKY5kE/Ps8R5CybsletjVxWnCVdXrphudCL5CAAG5haXE+bDy0s1QEasIYK/w429InTFiy/xj
V9lvQpU0NKqLlNVpkWhKYZv22GluzFsZ549dOV/yzLyjqYUWTLsL+uzNpzVoqyFtwM0/9p4WHdvC
QjUVqdgQB4k+g2pWsFu+GEG6Gl3tHJc1mkbWrZTxozaHqCsUxW3SL0VvvkUmYbBZ1dtcN56H0Lx3
nWqttF1sKwQu5dgVqDfCcpDgJ3DDB5mE9AC6reiR4OOaZzUWnbP5wxjLs5GGRzMe7kyHMoLtUmSf
C7TVYHfHaYaFUnrER3DvKi1tgCiJhDduAOSSEdUqkczLBkdki3wLYQr4FvOIXvW4SuoaYLB1yChL
5EI8q1ujvirG5bRiZfMI0M36NvFQwketuvCgrtb9S+A572PlPjZL4YNNGUf3KeV2dGP5MjGHhhlj
UuPJDqI3u3G2wN+XQWrT6sL/xEjdXTg7YICAvBs4Ukl0vUAd3lJ/vxHCWHuUv7uxBWt1GacekgHV
09RTeu4hJvLhK2WVb9O3KUTGP9RBg1L0RO8DSBZ09mjGLy6jO8Gy1G7StCJVPcwakicDF35KWdli
977xMgoH4b7F+oDaTtrUOzupLhAgAPFE2mvDStYmFJiEl4nlbBgJVJz01tLsTX3bjuYRATD2wASs
vFHJb6M9fVIa+06ogkxY+V7HBy9hGOZsV9B1vd1UGBL96cOYZdsxHSmNNod5xj7UMWRPVuvdT9Q4
XGQzyLCHbVcL3F9lUi2gI53FlOPrQhpJXTQ7Bm6FDrywD+jY4FhQ7zUm84A8ceK5qzw9EVeHy8lp
EBOMg0s1Vp/lqHS86aHVRuigbr2qMs0+jJO+hdTOapBjMO9o+Kt641sjqzfkklS1mkGoS3qrNnXl
8pgZwHAodHtAU6LCPY7N8BX1ZbbJDXPR2GhiBHlJGmWHL4PGWBtmg44q4cHoQ37SMIHOPIQ89K6t
ES+JGogb1U5zkydrIj+qMnOTjYL0IkJkQRtJqbI6fRaD5R4cg+Jxon2jyH3vaBYq/CkbvTNSqjWR
wheo9BiJ8W0iSFKVF7kE9EBNmXQwchfF1A3bRNNBdUqxYfV7N4z/Q955LEeOLWn6XWaPHmixDR2M
oEqqJDewzGQSWuvz9P05sq5ZV92x2w8wi7JikiEQAeAc999/Eb46EX62fT2+D6UFX6jQsfnD2qJi
chrPnNLkoarUuz6LILVkT6+X8WpPBX4g7Ng2PMKqehtNrpEpLd4GzAdxMXGdQ5lIfgGIG5vrLUZn
XPPT8L7E8WHQkZV6VYOzDIyHbYkvUoRUChfF5kUbl1s3iV8KnVAd00PTpbDh6KfhkuL0DWd8Wywm
tlbgJp4eYWBFngmTsmRjq/ErCMBVdg5zrk3lx8+NEzxMhf9iA8tZ2U9yQrGdsm5deK9kztILZ0Xy
mM4kKof2yTbr93G4N4hT942fjWLkyn8LhAjq9e0wmUzfpoPrjE94EmKeVk8HA2IZw11QsaYE7IIV
1Fh4f0zZXp7ms3ebf/0tQcFoU963OWh6yszJL7YdF4jOW7i8vLxagmF1UxvHMf7RjkSR/fVUM65Z
jWCJyEMC5lYzJmq8HZZyJ3mJAdFShqf/4g37hZejkpd/mla5s5IXpR7kdaNmwSAXyhkPDnmPAVsn
QtEzVkKOarbKV5Xhhpc9467Tor+qwc4CYrkNNqQ6dnc1P1sQ29af5W/8VweEv3DlWPWwWX9PkWo0
wx5Z5dbWf04nXAg2lhWv/68Z7dJVwME5thoXI6FaAc+Xh9SGd5Cf5XYMeC/GVrft2GFLe7C7i2nf
sw5tDRnc9/qXHFjZk/BS8wppMj3WRGVZ5Lf1PMNILwH/HIsACKfkxjnWsLPlEfJ+KOcJjit3cqxO
1+R7VYQfVhKc5M1rLOtq+QBMrK1sPjNHnptyJy8nxyVvq8nHQeOwfnZeo3GOEd2WPDv29fs2wv22
ADHhoe0UbuXrkY8nX+G/PipOsDtzppoDM2sQubukXybM1qqZxE1ypxpk7AW/E6fNxSt28rM8pmLQ
r7s/ddoWuwLN4KFd9ufhSaQf9YT4CF4uC7CVhuFpgGOBUDTY/8mvIv6M789JHlL3yU4NdChYkNpG
/kteSseTqoCh7oK7L237c6rKB3lJeUxQ3eXqXh4hx1RWv3Hx++ugkKtt5ICxlz3LW/EWtxP2kCXN
c9oZ69vJy7mIC3kZC9NYWpRvgUL1D7sWFZ5bVtei/a5XzLEwQHiYTUDFNlI3vcVgrySEsBzaZjea
jIPwoPjyKLYt7qp00hAJay55DpGusd0vD+vwvu7TL7bbZ23mcsW/86Di4jlKzeCC88EJZRQMYEJd
3FTnWgKL1ksuRT/ub9MwnI9Lan/VQXfCBwWXskpPyKUPN+7kNCenNeCFpNcm+pEC6LHZmI90Cz+L
cS4Ytnv3K//BbrhQx+KOTRKwTGYjdvNsV9gDYnPSofInoDCxO4LiFJ7MRXy2ovIJNclziKnn1uwN
+qZpAm7Ib7pqfJT/MIBFnyX8MOGAdbCFzLRTh/FgeLCkO7wSt5abfunhWB0S75cW9MRMOstbH+LD
1TtA1HoC8q2o2BwLqoHVei+WSt+t0vO3btNucxqGCQfgsf5YnP4pi6iHlAPIjoCIEd7CnmGPtHH6
2ZtL57zIhtWmhEhGDYCxW1N7+pH+vMLdvg2arlXwlTXUSsVVk5GlIUMYADscE8XOPsGQW7MTVCVV
TMA9qx+KcfjNy0OPpnST5tVtlFPYujI503vYE12Z/bLbBJ/ziO7RnDj+8nflV8xrrfwd7gQOYz0V
E4P989QaJ71oIR0nOqJH3Lf6+q2sjfI62Vm6C/Efai37oAxmLb0/VNtAmU9mZjAsM/OPsII/rRoM
aGRIUeFZdmosep11RkntfCo9sIMSu9utCZkPO1WL6M4GJD2yEa4DqizTghtThXHMPF70OrfPdatf
2gAwAmmytZ1kpumY1XWF79FWVRzmSrmq4IhBqp4g/o2HZF7decCxDZlETwaEt7x6ikKK1PVC9z1C
tobS3bfYQe7tORwwTiY8wRsxpeuY/WHI1VFhMXoe5JKvNY/0sclJ0WRd3cWxzgs6182ANeNEYDfz
EP9UOst0i+yMBIjOude9m6DSXlU4/0p8ZeyTID2sb93McC8Qsyb72SyR7NlReSaiBeIX8nxzXs7O
ezpb1d0nzaB0lh4URm5XGG7CBCvL21QRndhF/qVIuDIm3X3NZ7/FUhDodMidwxhQuajkPqyq5Zgs
PBNF89bRqakggz1bwsuYWKVTbONnsoeEznAsneYZ0xgftrRHFsAS3lg2QolpPKM3wSTszQkrf9OA
b7hzqw6lEZf4Tv2i5iTmOV3MI8SGS09wYDib33WD0UQ85Vc6QfTCqPQOGIE+WHH1i8F3vIF3E+xj
uyZvvHkYuvhqcAv6+W0QUByhVLW3iwbuLHdDiGsZLAgozPiHb2uXVQCB6sYcaSMMvb8GxtmIQAqx
WeSTQAt3hc33Z64qU8WVIFVUHA9lHhL75MOdrFuDih+pdL3vJwokOOgp7LFzAXATBzEEMRkj2+7E
sGuk1MsTcuxTbKwq4iIYG7Q5kzkKkI+MkolzxsxA/qXb1YOjnG8F5EFGPYxtuIWH2rzrB+vVSWnh
Su2oM3fMxuo6uoT4GfNBT10mPtOQHUKvvKoKtzpMF7PwYdYHIFx/3CnMZ0n1oS6TN5kYSZeh8ZbX
1UeXO08YETMMEw6PDOAnxmWYNYMPcQsXLhda7ueIivXfMkFbaTlqZCXmTS+OBXkCtPg2WkKGtXRp
doxra3Kl+wBHkk53jkDgrNG/NGn2gZTvwcKJg7l+/K5NuFR1TLfNIfUO+eRxR897nK/1nROy5fcq
GK5dTw+qz29Y177HAgQ5IzyeJHZQ2AhRBibKs4EB1KbkE7YzKXpDbGXbNEa1js+8OgRR8gk9zGKs
asAdByTTIpcbYYAc4bbTaRpINrGbPLgW5L/Xjnm1s/GbYv4NeMgF4o58CCgZjOTDkkKiaPdVU3Wi
S32qu6C5YcS2S6ph3rgGlI8qdfJz4Nr3VuVgBWP+qgcE+imDZEtRBZQ6uoKRUxDYdBjR1vC8P0PG
hvjhODRbKHUjBtgZFXCUoeAYfWFpyRUztPQP9oDZA1OpgtFcG3Wv2RwcU4dvrvWC+8rrv8rUf/5D
nZq6H2X9pU2PSXXGueeCRQCUWBn45Yl7i+L5RhdGZyckzywm5SoxQE5qlP16RzptGJUfMrNzZdI+
M77ZL0vyJSNB169fO3N6yowAuIaOY8R0cAsUnGyT2n3kuvlWijGfZlO6yvRsgC5SV8H3dlLfp5kF
CLdxPj0Wf4ioauyl8/R/EfZY/870NlwD62BY1Z5vQTf/OyG4NbnRoL/2p7CGTIG9oIxEmf36flru
2EOfFLzQU9EBJNpklKaKjA+51dOBL6nUmLsLR0rvWfjmOP4SwlKDheKuaqsHjEzzrRdRGIWBd17/
5YSzXO75B98Jloh4FZtx794uFj0OKQJpPtDBjQwkAxnhNUODJc/0TUV8b/+ZxO38Q9exMqHlY1ue
Y/DZg38ImuByVUWdosKkUUOnaN7NigQZD96oxuZM+OJtVn9VqBV3JnIojB0Ma+MLS8A34B+59HLw
AihYKth3i/B9YrgAe2ZLX5QhP3CapwRTwU+/GaFLrtRjmYGDr+E6Q6ZFzq5mxiQXtSF3AdTjUEu+
pGqK5SLNhBU0W5yMPxx74TeU+Czhwb88UGS9Ty3LtSxvyETpiOLx7OtNcspIDfrdJOq+1XL7f/nG
rIBL4e+iAMPlU5qW6zsBUph/fGO+52feqFndScMYZ6Pq8FkxovSkIlpHuXP71JtMxVYe5cqOYOhy
rmzQONlX6FeuXoWdQuloL2Op3UWNeVipMWqi8sJunr3TXSq6uPySoV3dYRINd0WPH0FJ3//w2Wzr
ZTTh1Ck6JOE2RFNyUln72I8zO2p8xoQ+isGk5fb7zxeMJ3fC3z++5bBioLzwITH+m/QgGprMDJKo
O+n4F5EvuNNCTFM8vImAciPGWyOpOkKi100iDDo/uaw0Pc3iVJIRAPlbWOThEt47GAJajbdn5Tsp
l3WuGM9dDbtyrRbmhuAKSAaV7CiRXXwsPt+MytUjgZRlXvCehCphC0KT1WmXsJiYEuH8u/KHnBTL
7IbGIq91bOenbj951c0c+VCq0hmORz6fPNJQUrWsRKR0srG46wgvCIhtcGVvM1SP83hinythZPnR
WG/F+q8NmHsmNOHHoIX7mX3oIQSkaHnJICcoDw/xdXdlYFVTkuODtJbKZhrsoHADgdnnBkrW7j+f
FBOny387LZ5lolWxdD+wXE//hyLEGTSrxnKhPaVVwQpJuXrs/ZRQVxvWTjnd9W2I8q+jJykbMlHc
BpngGH+xJ9cDtGazj14Wuf5qIVuVTXnBxfTWd2hVtMqjGkrKtxbrewx7KEpkUaoDRZnGAG9sUtIk
zR/6pD5xw/iAhHaYuuTZDPIvP2PhKLQnoA821JYAXqGX4XuJ43nl3ab28KGKut4vTcj5cN8bIXPa
IeiQNsbJPl7yfeFpL2EfYzJRD9N94M37XvUXrekxpSJ00W9L51Iak3Nx4LxmmVWcWgYlMS99HYv5
JgxG3J8cDATCCVvCornvQOtO1pxjbkmBEFLE6HDJIdDuomUhVI2IZ6MJn7Oi+BD6vde4wJ0wzYQe
tvLZrB7+uWN9yoq/csOkSMMR7isPokPvszzBX0GFLKvk+neTQs5qtUd9jL5KdNBaapFI1X2uBSXm
zQ+uxgyzLQnQWiUWQt1qPedZhWJfyd1dJ9+9tD0HVfjCYvkhzSl9NJ6Jgg7Fef8d71HCN+odhoXw
esdQIqnaI0DktVFUXIFGjYBVLqFa1bvQgqAvb20tpkxzsi+bZKGmKC6mHru0iTDoE4sqXAWfSxm9
Rm1+WumqffyjioafmimvFdNFBKRulaghnIIk+gpXyDHjSlExMzt9qPDzoxdNmvLaut5zpkHjFV6X
VJxd3plCB8kxLM+vfh6ffcTeIYnBFjXwIH1HiWP8Ri8GOsm2OSWQSX1ghJXDLyw6O2bwlGG6Y5cc
rtnhW8H0Cea9XT8PBmz+piN0RpphKtl9B0Py0A3Wox9W30NZiDzFm+t985o05vf1Bo/bmrCucn6M
0xEOQB2hfSH9rU7n8KZq6fI7oIeImV7it29+ND04FmJZk76HNEFCzenKfa2llCso/4yAtsjw9G9z
U32rk+phEclEzzC5p0EOOjZ/PcwRUdjhswZ8TjQnLlYWTenaePca0MloAAYoyntDOJCVxhPT+Rwn
03WIfoD1aziUcNnG8cXAkrozmRrlFlmOLvz+tMd0teVLthXeNlFZfp8wUm58BOUZRijE6mgvQ1YZ
lwFymqMRJzplKCXM6bwsPqGKZgDU46GRn9QYHtCibVUxZN+qcmRL0QPnaKv4wc5IXtNTZlh1qDMC
9KcrvgU/nWwxn7CsyKxsvGoxMjCFfqX3Xvy4YTlqCwnPBHMSy1ad/MLWq4ki70sg2R4H9DLGFQ/L
ynEf9oG/I5eG4Xp+dHvNgQAwFLsqIPzZtMiSUDaju16oPTA1S+wzHTin8JN6FD2ECRKq0+1nB1se
OGU3VlY3h0wrb5RK3F2Lt+Jm1tStCW5+jBHhxzhcnot+MW9UoHCKsnEcUOYDRv0YSdi1wpUnOypb
6VC6vmN+S/aX00Q4UXVfs8lvHQ2UoRJTCEhp1o0nHhHrTwwOjQynFM3UH5VBuBEEtlOtW7hVutaz
G1TqJuhfp4akrFJBRpmWximo4PlRFPoDXnNVnM0wFhvtYnrtBdLDfGpCpV0SL/VuWvW1/qOT36w/
IaZjDNra8GzLheAXH4vj1PJvFQz2E6La4BIOColwab0lTZBdcXbFeFThoW0UDsOpRb9EXXU70P+c
qkndRZ6H9VmKlXaSD/DO86a45FqpbTHNQeWPi9glHs2HNO8I9ZSjXI/C8nCWK63uqwphsYRV2UJ/
IEZt8kmwDWlDt9VkOaS+j0czWuKzm2NC0DfZNQ/TgEBq3k6vkkup6z2J4UDnBuPDvWVA5u1cd7j4
xWszQLAzneicea17qaUOCY0KRt3c4ag/JI921PenycHpwQBUycBvGLXMBBLrB5Usu9k0P60pzfb4
BrUXu+nbyxwbvxpY6odiroZLXONpDEeGHGx3Qfk+GmfPLhnngBNeJtP2tliCJ7IWP4WR/5olI6lI
IRGPtJxqLFwC4Okhcdq/TMuj0y93ZYcJVBwYDziV+aQckWmFhgwPmaeoVJiUJJg8Gr8GFZVAQyGu
9Hk8Hjsjv4mGpT/qhUuX3DSqu3E0rwPJsDajYoyyTRfjoYTjdAPTPsWIOISAjHwBlNDAtoa2MDO7
5MZnpWbjSb3d+hoRZF6y6SyC5D3iH/IkvkuEytiLCmtird2UVGekVeEtyeKXdchRqqqHm6WV+HdF
AOtefFoFXBXWoQTJjV8R9ivCrLuuq1YpAg041p957L7YhXpZq4tiJN2PSdlxMhnoRX33fYzgO/oM
/KBz5x/+wjKlZvy+bY7GqYDaU7sH5dmv/Gj8lZJjjJxqIQ54arOfSxRdiOqgoTJzd+tRSzOww4XE
RK82udodDKnDepQrZVogIiFzkzsNrfHGiI07w5aIW0p2NQQMwLrnvmcjaxe2jykqMISBcIUPcbvV
BroztigDyBt7avUo2+dKJEcBA72/Ze3nU+BDmH4jAgnCbZd9YHzMVgb3nEq9fVZN8SFsWKGguxY0
dGRNDBOJdkMbkKB/DCtcvQU3n6Jlx65PNe3ySvUEOafCPSIEu+nRH1oZk7gal94mx4wnnjfDwPv0
kJ8znK432tDQXfGbVSmjolrffKwk/zGmc8c3wcvBCIoMs9VhelbYqJ/LIss2iRXftjkuDJjyr4qt
lR48t+gJWp2yb4Rsv8cdXLB978uqI1glHUhngYH9ppmVv0nc4sboEb2mlUJ+GpinWWvuWj14jhzF
tNJ8oLtFJOJOz4RlXAlh+1JNzr3KEGogMnQGcXDdHChr+Rh9OCq93uzNpXnAYepULi6KE+e0NtCe
cI2HzruHL3E/FR2m4x08LtzBSLbgNKVJP26n6qYN2wc9B78pIpztzBaEar7BB32ncuspF0CzFpmN
loLH6E1wmeKBosW6OmZzyqaaoph2P5kAKvHVDjfMQbdVTPdVYuQMaHxjhZjA6Bo6qij8PWLLiKkc
l4OKLYBIUV+mJrkmMlNdkZY5pDnxxvzNC/pjmrQYNDpn0rKY4/TZtNPTCS0RR9ydiwG2ij1TOpUR
RZGLZADTYoU0t/jA/vTQ5drb+gYRKcQrhdsq5x7xXvcs0h2bxYGltnmTwnMFD0KbMqRxiOSlOO+a
9iljco1UBkuyAsQmTVPAWK26Ji3+Lf7kfcsX667R+tvEQ8OCFVy269rgWY8SOLWMb92A7y3Qa+Qz
6Z1jumRrcWj64DxPTk4E6fymGwA6psfX0ZNGgalPYkJD4IEG4PNWX7xPkC3o/JPIwIoK6Yrr/vbH
oNqPWL9fe5GgJiJICnWLQ7MZ060tosZLEGF164/RJ2kJFeoaoOoX3Qq/ak1h3Qt9skLEs5s9sv9Q
Xz5MWG7Td6YRwyOMHO2xus8Zt7L0IHiZ831CzochCl0pUdmt9+7ifaip+ThVS/CuF8WXYaIVkJu2
N+JHF4essa9/Z2F2NgT9KIB90fPq52xpP0dgU/ItUEpT/NYeCUxpoEgU0gKIQyWtR6Gq8Ea1GHJb
Jmwx1yYdOj9NGvdNgL3iTtMmHIUsdI1DYx+dGLKuNadfKyLiQ3SItLDDXpcILJuZ+/prLV424Wg8
+Zn/w5+DOwCovRRL8Tjs9dHHbkZwqlVAVEXks9jxXg3kNnTqkknD/mchizjRU5V+BHP2w4/i32Xs
NkDRNQrqodyFXlgeZuOwxHTycMRZCztkE3iBztZERY0xSTXQ3YjqrtPWTAvvIJoVacalH3EWuiIK
Mt4ki7cN9JmlWugTRFefWj9In0QyKAKPtTmqY7bsKK6Rz/QYr43B8yqfWgUYhlxUzaK9lLjmlcio
V/RtBa1NKZm9Dk1KP6G/wUgBWiluQRNVXyEgsz0RAGJxo2agkKdhNpDXZ/Ef9H9V6OgSARpC/sJK
FyattBy2SQxwd5j0c+s6FL2U9Vhv2cieH93gblD9sSCpY2NAPTknnQEXy/UZ4mA5lyxxyb7yMtjE
1o7OBbfus4Fx8tbqvPyQupjy2fD+0edqd6Nyv/V1STataMu0fgTytn4tssRmNKATffxGa+Gd06x1
ZKaRTQuOYc+HOobRqieut7ctDPo4i6sYVk8WtqEy2KOkJSegw7SWLr+YaPXWQ7BTltspbN7tWEeX
zs2tzfZ9N5dsraxIaUGn2Nio9T3QWb1jPJpN9r4JlwdjITfRRnQxqKA8WzVGPtWCjgitxs0qEZ0k
0m+gL+p3iD218n6db64drklmV21510HLGLMDvbdF9e6Tz4mzy11Htgg0IVlwPMaVTjMPB+vnEMzP
gdbNu95GppbMkgaqT5Ql7meFCuLQFx5BvfBnFw8Uv15061yFPzExBnjQTUS+4Wm151gGbbk17dfe
px1uqcOKCanzCvk4kY36r8NUHXD6xguQH8wso+0yfVWZBgXUy7jxMAnK84cUozBcL7EKErHhKlle
xSekWpxZ1Z4Du3lfp27LwmZHKNO7CoxrqqvHsSDHDDY84FiQCVGh3DVBiu+XwGKCOUfx8JP0vfsZ
6vZUec99M7/aOb6Fmfs8heNtWzlHXxrYIdcLiGPItgRYxZuu2hci9JKJs9sgmeXg14ZS0/FqmDQM
kvHtBfNJKjjnzQbRQfBn60vr9qEbGCAz0CSS5S+JU2YtBxu7Tb80YS9lL3bERyHG6BwM0OgIGMyl
vmt6luj1titkJLNONWRSNIw/PdeogMD15pgvr7kNU6HnArPwOXX0T1I/4DVq8WF0WT3xh/uIBDr2
IUx3egDzQ/ZkP4t+aimJ0+JS8GcqbbQTMXBbVyRRWGdeQ815Woe96zmEbcG4PgV1bpnnt3V7HjyG
E533zKSJ3UWKpEpndRp8FHNQsMkVwtKUPvoLY9ffoz1+78PpETyMiUMWYZx9SlxukRoEY70atDap
9+u9sYIIRDAwF0KsLxglIbzeNyma4W1mu3V0sU6weudH6PdPq5woQOC80eA1Orjh7WYfsy00OK8k
F8BqIHO7pCDerMdqgxpu8pxUa2JPN1EGBkWAGVQlMlv+oJg9lcEKrM7qGskFWQ80z1JMDxZ2CjSh
Z60tHwJfVL4svgYpHY5ggEmkQXqA8I2d1XyyZNfzF74Z1ecPUpBZ1YxtbEq8tv8cqBRKXfGnDAVc
4RQLPprG9ttE7enP1MqryMt48ZSbcqA6s8lOYzPDtIqixwiHy2JHXzLvS2JYKqq5IzHwuL6WI5Nd
VTNNTdvmmeb/q9TQRs+ad4P9fbRdVcaFLOcs/kB3x7xLjisONMM9WWHnOTKgnTKXkMkLLDR3q1Px
McWtDykKxGbqibxkP4ZwxtzL58wU7QNa5+8dDa5qghcEEAwvHGZMieIh6z3UGMZ08OYWzYpXYde1
7P0ekYn404gizp0rLn8/elgltb7I8EXX62mfOSgFQqbgiLyEUkPuTH/MP0COsHMe/5gbDEy0DRJJ
BWOcU1O+idd1zKEKPAlq92mJX4bfzkLm32yz/4TeHdKcj5KemqhUbouOKW9T5l+WV34kxfSQBAuK
S1i70t3Y3qGxoB+vEkrNZ1kxa3ZPwlevi1gKFF5WHur5SHB6Udk0DnKxLiR7bHuBp6R0YUiW7Jau
J6ic9URqukRsCayieiBEjetQhJKOVRxysmw3dcNUGwYVgk2Strxq6yIM2pdVjIKOe8rRQuJj7Ecz
Ylama2RiimB9qu2TFVVfK+AYeZS3mCXtJgvfwY+21Qz45MVDogbqk8j9mJuB2Mfqg0Xuux4sB2ll
EhHX2l3xEMuzZfAtC15aD3u4/tjGNJG1meb8U/DHaaCEXGXcbB+vERY6eDhwI/gZ2mAdpY+U6TWz
UFGJqtA5k1tCtErKPRePM5B3qTC6jzHgjp/WAQbRyLSZfvi8OlpkaK3ZIuH+4o5fYQqQ1TrxtY75
ESy0Sjm3VFKBpfuR+jYT2LJpyE/g75gL0ILUJmrVqNNcqMAoWmwk53QQWEobzbcld7Ek5ax2A2ck
IK13HnDL11ASc0WstQo6qIeyJFPHj7/kG5V3i62Wbkz0HJ3JmRI8urDNHcOzeuM42bUEPVZOiT3H
TM/c4ipDeI6efqZBeiuFk8qo0ChtD3maoCkuuWwYqbzqBhBMiDq0MKZpY6o30oGwQgHkcKWOcEzb
wLlDXdaWlUUDC5IUOlOGenKDiuUStvMBSHzP4dLkMUg3/lQxtOODR9vsg+MaGCu1LhBpNatlS7GR
Iaig042KnVhfABHBqxEsQlua3zrDDg0Dk61JIkFbfEEcBdgNPUJTA7AUGjBbpLZOP+5gkhE0j5sX
TIzxl4tPn1zp63KYpQlvN6SHdRbi6kj/c49xEhXYWmXqsQ+Rn6y3CgHEUFxTOyYT2i/Dm8EhSavR
3J3g36tvgZ84B9qou9WvwBBVfLyA8FYOUinicSh5uXViy0O+AcS7KfLC2rcqwhYyeLY9xqF1pO7m
KQvJ3Wrh8HkvS9OR1Oq/rEDCimFo3RLBAzKfVneMNl/g2mJZbokaaMzEWoKw7ENreTdxXj1aMVeO
Yp9xTVJYu2dls2tnGbqswh8Qa3wtNr5HBF8Tpuo4T3/C9TR1apfkxSRQtizZ1vVgNHBiPQ3i8YJl
7a022ClKmeWHP/1eZephQ3CDEfC1k3AE0h8j0vX9kfVfIekKJrG/hRHQ0w2Bv9fbfOQOqkLwx5j1
xwobtmmCD0lciY2BYJ1yJ2N33QN2FK+heapfe5ZigVSKCiDGqE8NXZEXwPeDN/y1Ns+96p4sa3gl
eo/wTE5OluXJcfVVCpmTaExsJ+Lp52mOac3h3U40F56b/c7q6rzkOqUfjvKItmD5CkIPsex9SYof
Zsz6wFgOPEHprHGwtUwPVoaGPidp9nYNh2vK3UsS6gtsOvuxEKpHPo13TWsqBjXJne1Dv2oVFLhC
WFM1Xsulwy0JKrsf2VIiUqoIqcf/tAEe3elBuFu5Fr3r03U6EZ6bVDRNwDocqt8eRS2kHAQvpVeW
uHJRH+mq+F40klXXYv7TerzeTAgItyeMrszdr6yh2IVGt0S0pp0QEe08/z47zPQZZnXG+CPtu+1A
7PjWaz8sk2GsAxuXWO7oS4Zhq+FO4jL5aBxeVLO1L83W9ytywqluqEbeVmuVJGtuieJ5kv2ygX4O
Yj9ccKVCPS7te8pYyCN5F6vb/Fc1vK3r57qYlelH4tIQWDU0SvstD5JjmIANuOPcbOa2vfUYuh5o
8T+02NkbRf0YN79Hf/hRN8zU/ZRzRgwE6X4Q6razh/bSyq6dLawk2qfVLIQivCa/ZwvwuloylFFw
8hOyRGDoWKULwBMdG3U1x1icATqwGqjLB7sOLpoWHgsj+7nachQay1shmDTygU0rbI8opFzqqbxC
i8rLZy0X2MvDC2Alc0wqxto++Q7ZEFRvxs2X59TMeLZICY/B6CWn1Q9qpXhNzcaK2ARW0oBM/YhI
MJhDZ7/hOlEOhUO4sZvs9+on5LhsJ0Fl7dh534bU/p12+Yv4FkmFoVeEyQZV++lX3S38yc91TgfN
77h09ZvyKX7w3KlxdxHLBnAzIQuNPURL3Mg/Y7n52r56Rp15Xie/hseoDnBmYwfBA/5/90TBAyXK
hIowU8Y44ZO0TfNMWY9tI9RUUZqNnhhXURIWwu0b7OLWzQJzq0rt94oKm64oiecRaGrYMhqBw+pw
3o0OEnzZ+tCrxVqHZBcE+Y2Jnmg4jLDetutFykSU/MnR3RYdpvFM4L8NMcRZ+fa5uCH0sB4VfX0F
H7wKSQnhwmkt+NaerdLukiLcK0JsuEoIo0HyifSrhfEIJ9vCmwl2LobDdnbsU/fNMFmPIZr+jIVN
GxvtPuhMZqMUIVbrf/PpZ2+SsX7rcRPfMdchhqu/g2QGB14cxKQ7m8UQCakfKTvJu4C9Y4EXOQCW
OgiuXnXPHSE6fzisvRiMrfPTYTA/HaJEd4PzmTszYkJxkZCORmDRhO2PpCBja80eikRatZw/e6Kc
FRqIDS0kHf37ZdBJw1RwBCz6MttpbnDnZBktvR9yQ6QFnDQTSY2UzivzLesoszyVvDf3aUsjUcgH
jWX774d77eS2RbkPZx+DEKN7XG27MsVenfgHKPM+nR+O1qyR5t6FFV43C6bdfR4dSXYu/hg/1gOa
TZMMQq5XVXmfpdb+ED8r6RWZeLwgZzk1efMgdiJV4lwVgAfoMQXjbDM2DZ6wKf2OgBAJJis5yx3r
ykOh9OfV7zCXww+066xr+r7JkA93YkKHiUhxDC0Yut0FAPPHirAYMytHTB5Fp7cvFQA/mtME/l9i
7eQrXFRWc8jjN1+IPFUVYo7tQYChxbLy8jXX13H6yp2UhnO9c5U46knvteJO4BM3FoV2bhe/LMFO
5Vv2a3Vb1P6NVzOnU+6vYmpQyMDO1QvCRrnoPfvTTOZHOT3E0mL5zFyT5Z4pAPnVcjY0ACaGNTiN
zwPn1G6+od5jN2d+J382qc9mBBqbRsoq+ZrXclhw9LWvnj1u+tWvSB69YAoHUZx6GUdAEE2cFRAd
Z5cVznSgOSA3ynoM94Y5hR1Rp3ixaSLZBNW2NGIb6IPpFj7SpX9fy2qN8nJbY1HDN6Gkzl6NVPG3
vHdnpGpC71QDZOu28b+tO8kIvQfDI506nsF+WlOKcom+1+148NLqxg4jrNpYoobbrBzeZa1Z934n
VHcWpKM9BFF7OYgD2wAPZ2NGyVeIBcaGlJ6LUeNnmJT19756WiznefWQkorXtdRHTkov4jtxHcT1
nfDVt/5O7+L3WrM+60f7kNmVs2sZCKxVxbrZaD5C0GU5wIX0Q6lTBbUw7zp8Ejb2OJ7TcjqjkLqH
nf/aTQEW9R5X+vQtLhgho4Z4bkzTYoKYsnRlH2txq5U2ITDhJumcl6ptiM4UJM4wAAEc/DsSM7L+
0B//8gh++EPf+odl8T/++f+lg7Fh+0KU+r//0yP5bw7GzImSskq6/+lg/NeT/nIw9j1sil3okz7m
xWJS/Jd9cWD8l6O7Dl6Wui8exeJsXEIUwaTYNuVP/N6GccoR2Jgo/8u/2P2vwKW55ikU4/KK/+df
x/a3s/j/Nu1G4vZPj16YrB4WyroeSO9A6sTfea2JCxYG6hvf2MNLVwXBGb/XEl83Yr2/L3bboXyh
LXQTcnBIuLHZMV2oyo3uH+ws+XTnmtlcr52cuKW2W/CQjdj7pyR4WLqxuPHzLjgOiJbgc94stY0T
PIThTZEMGoDrpTZS5xXbHN/4FVmT94R5w1XhcwURyFPfpo5hIUQkY2MaGOY7w0KetBkfiybvD27D
OLEFeT3lqh8PFgO1Tf59quqGzAg0x6OJi3qo9pEqjsaUvgVLYO4ywLQdrGX2AMdu9pFOnFzLXWOQ
H37Uase5dmn+6i80qP/N1Xstt64my7pPhAh4cwtLT0oU5W4QMhxwhPd4+vNBq8/utXdEt+aQRJEA
fleVlZUJOkzYLPtTtBk7mfYnXMzfR31H2ZQuw6JoLnJeEDYo1sEwlm0edngxjJS0UgX9+QitkvHR
y4dObJVLV5jhqQJnXmjocbR5KIKIcDKz0uZNnJDuLangcfbT8aBU6M32moIVEXqMCwgbPf/16e9L
p8tbs67hGYg4Uc88jYc8+nOPwH2G/ZYzgEZ4eYoxgLma3qmJ8Ex7C2U3Pq9tqiXQpHFfNU1hJzMW
NoBanqVrFGtXLhMGr4hr9T12xyIPNjGkjSIM94Z2fNFS0D5rMTMwH2Wgl9NZXd1uH+QAOIVPUNxA
oGjecqaB4n8N9dVpUzVYMhRIplQh38OiKolwulINr6raF2Bg4pWp2JNn0p+Ng5Ef65w+yriWvKwz
bixyUyi3P3favMQGCoHplbc42GDJICIPQHmNrtQkjs6wwwa3jKo9iOD7yrXMxlZ9EkatgJbTrZ5j
oXLRZeTnaY76DLV4RKdVcGR42XsUEhPEN1Ffy5O03ynWOAEbVw9XnoX2mJWACYpOBkZC2E3UJY2+
y7Go1ukhWb9wa9ocP64IiuENRRTVNiXWg9U5kosPbGSpGoaUJyg22aBscA3CapNzrJFM4O2qxAgS
FXKP+v5Ax6nRoqWhyZhqJMjuZKRHkSg9G2iUyfHSndFLseEcJ/TfK4SAiuTJvUKXiIC3lzFHJ9xG
t0KWaXhvleY3+nCuXqSHnN6UZ4J42pmtPMKJwFVqeTvUUnrXzfhIz8a3GpeahyEdutvFMJzrRroI
tUSMh9qTu4g9DVEiJeBeT0JXnE7RqFu7ggZbjHBTb+qpEgyd9AMFBkFARCfppsZ1jUqlQHekawj0
MiC/lENUOyzRnibtUi0lZwwfw7bKwe2TYck8ZEJXS+/Gz2ZdO5hQUoA9yAlrCBxzlEFupoJiDbtx
SLxlkX+0JnshcRB8Syz4a+oHaIqbb0SvLcMZZk6M/ouZwglV6+WtXPs01AIDkbkqL+KY+pBUqfuW
ieVQtrGlknbSaDYMGj8rbE+9eiatSHI/nBJHV3PGPRPOsY59bzWPt6Gka4PCLMh6yy3qCQUsmfxT
VlCAk8ZvWSlfZby47BzSvIaEA2KFjx6VlY7i3lS3JyyCTkr+RLq0iyuRua2iC4OuzmqUSbpgfjfx
h6Hqk3/XUd+E60bAm2d2OtvqpeuK8xyhTCGExTuE59R7mCufesnoFFShooUQD5CfjlSf9h1PK+Ll
IoID19F4xZusxtjZzWv8hGoceMxw2iVKP+Gfhe9Kr8RIGqodDy/7bh71NqpwUpa78R8GiokLif6n
e1Sdg0M9SXoz4dyFoYNCwImwppqhv1kEvWXgXJ2nl6gMsbCMJfpIw2sePf4NZBN2o87wIyUdQZSy
uRTLEghjfXlYL7EJlS3WljdLJYetHqE7N/KmZr7NbX/Sq/YGqeyzmJJL+whpZNGFCB8ppLeqpbVQ
Q+0/83BOdug/2qaGOLoyPAr0Cw2OKjl0EH92qAciAYnmL3jKrgM3zCn3Io/8W9zjMbogGjXt5Fk8
6ajWw/5Q9mluHmlU38a5HDvqrARpDBhjPugmluGMB4YYg1CayhsYyOfjESZ0cMy/VSJuq3H+mCss
+upBeY8yRE+Qv3+bROkUx70WSO/V2kteN0jFteqM+1Ai0tWbGMSfevuWlCn0u3CkTEMZsBZpblTa
5boUwz/asEB+oAqH4ZMmiTDDZJzr5X/lEpera5+5oVW2PFttZHjwYzBUiym5mu+wntJDaQCasNYt
f4pLBd2A8SxaJ7Pr6BiVE/zs5sIbquZ3MTFVokm38To+i+jeS2Q4ANB6vpIEBSqJYpgUIgrD3nJD
Cewqj5ysYdrdVa3Zm02KY6ch+JMVnSNtF8L48aqCnTtNtHAfgxqORQO9RDZD/zGIqFaQ/6fAdVUG
uz+DqmUDhbfaF2UzLJcS9VZTq0bivfVya5C3bT40jvWeiiraGLV67KFq0C9U7mjOu7L1mC3v3uo1
9QPOje4x7aEa3GYDoQprmr121s/WaH5pwvCqo3gVKurd5ATy5UfmjdibqfnoJPL8UY+K4FYwNVxB
lrYPnRS7VSTQeqvc9umbkaSMGU4gHtU84DJD/sjDoTpxeZUtKrNrGRwcBkC6oYjTFk/tyu7WPXzs
55vKwkDSyUHo/Xdoi2UrxCNnsdr7MCiQMJAJZWqDqt9YbKa2dImW9lj0QrkdivuogLLU2PP0yQAn
Whff21B7xp7TaaJK/amnp7BW0JnRUdvrV/GChCgKxcl43xvAyYtOFRz+IBCgI8XneSEJwnYx5Nxg
60qle59zlFZIIfeWo0ixVyVkSGpvoIGTf8MKOneachSb4lvutE8axqYh3MuJFBSG7FFGINkzX8Js
g5/vbXjMutcjeFToBpZF6J2J6LgRfyxZfjQaPJnH5muZZTS+pgvdtM9SHR2xUfvl9VjXjzuap3fm
nKIlVr1JMxY9OlNMhE1CfWnDbPQrcYmDQVSGADJjsU8K87vo/3Vx2wdlC9ciH5ucxLX8gaQ9Zz9w
o4I4QwxBioz3tsCaNNJ+afqS3Sk07snjVI2DcOyWgd78FEGGh2Z9YJEXugpiuDaOmFVTafBFhQgj
3uIyPzqDjdig9lXtCwW7VAKEY0TLn2dmFgq6DQpShiWfEXxD76h0mLDUIb5JIH18SZ+MJvqOhu6m
p8LOXONKsVZ2xa+qRBdNYlonLa6JMd5AZoI/cttgfM9BmsqqI7XCtmQHh/X9VyFP8nehyi7L0h9y
7LIEc1MOsyvVXhG26NaMyx533isdtyW0KvHWUVukoM7WMuXiSz8329rUt9mYTk43vS05SAnBabgx
J7OkSAxBL8ZSbNE1oHaaXjAwBPiw6EStM2tVsQOSrmjDsRdThD5SjE4Y0wzaCBYKkyixWOrPlA1B
p1LtymjLj4RvIzafNWmBJC3pdJqu/nILbtSKuh0qhFkQNKddiR5uYbQVXXuRGpTJxrTDRag9ym0q
BR3kVYgBEHvUYtvQbghQVsy0GwEFKJyD9KyNXiti1ZS2oLWkJmi3rIcMRhyoLEJZiusRot/fPzWz
p/1movMiXX9tRkL9n9/8fZ/UNdSf/oFW7PqHf1/+fiHDTqBl5//88L+/+e/PDDmmZDUnm7+/+O/P
/9fH//3w78L+n9dkWbqH/VUEOJV2kvf3Ok7Y9j//ZN9v/3Odf7+qNWljKmNMsE5BteyxTskq/PS4
pb8vkiX+51///RmuoP/7Z32jxLtadLQwnDHwMlENXD/j71VoHvzvl/7Pz9SdSJxKmowEZqtiu9iv
X+gGkBCeCOmYCEUg3b8f/r2mpjELGVBAQafVX8p4iSDL/F9/+99vh0yaHcQfY2zf1r/672+kUkf8
kKdTrt7piApQE1q1NqXV+vDvZ8YwZQ5ChqjBTEnot1hmjkj77OJVWxTXjv/8678/+/tFL0SXokOh
ow9qZHuFY6ueOLYW7UhikaY300t1h+g09Diyd3TtTB/jk3LFU+tcOjXiYXtCGJDoG5JBaIW8LW+E
psjxlT/gX17BtuEuu+RFqjEYy6/mQRcw36MXwGYV2ck9PaPDmNrLW3+ks+3p8WJeFBCwH1qq5NJv
5oNEYOzgEgwxpYLx6/d3FjJJS48IKRyYzwZuyx5SgGBskq+RHSj3xDzQqUmgAkW7TND9YHCQIZgz
Q5l2y+ET+h/FmpgzxlW+22MIpu+0gfIW+7C7R5/AFXtzO3ytXrI9nCwpdsccfrBNGz5dW8CTnG3H
R2B2vvSiqlTmgkmaXNXTcQGjBe/yOJuXhW0DMdSg630R0aqIrDY+57vyOer88hnjkuZx4Kt2KGL6
kpZ4K8vvC4gk7TsmTZvCka+SYZtU46jkcIThr8jbDNOWBEjfJUGOeQKw+cZyAKqx0OBsLppsx4ZK
oRyHbno1ybF3MuB6xvHuqC8oa6ov03Mq3oSvC2bzHXz8DfYYyv5xhQjiRI8LGl6b0nlci2v9hKiF
rfkrhRC9w41hU5ZIbFwZvyz/nT5pTGGo1oUz7uJ4PPl576Id39EJQadTJvtgr4jdkWsi3u6mX8D8
m8ab39Vz5f2QoUYH60glaH6nRC98AuUfItnWnt6g3Z8x5jjgAzdhZrfKiisueSK1POdSY0SyMd1L
5gz82FYpAHOPqSs46iX8NbeDbbrdRv0IX8ytFtmBfkmO+lb/Lb7578hca9707eM7uUl1EP4Kvd+9
qam7KkdeUOqzcSCw1wegbKyWeRUjMLqjV1537+KleEMi5MLxWCKhvRW8yS7JSt3kM/z4sW7mxbyI
g6dlTu5N6jaMUJxwM9mWtQtokhHaho9LwcMOsIQEI4688lbfATYFx6dmqrif5ekcPb/TzCNhYurs
DcmWzkZpP8ra1TY6zGoodVS2ZDRxXMlBCdZeAul5Tu3khjHg6a48P8NVF5x7R4nzm96hVXH4TMMg
n47k2u0lpTziSvsF6SCq4k7yNMXB46NRaDmwOdOAddrRwcdwIEsS7gjGnWePMs+5BI/dZDcKG8M+
YfsJln0y8aTK48Od9kLib8tbB6r0idP6//9TkA0/2uWoXnagRs89tHmUPJXUpdfVjug1cusb75ue
6wAZxtpmLjvdJqH7HYqTU722B1IV2XpVAwAXQB9n+WGy/RzTAzwJd/BlzU5O/bE5d1daugB2zuZx
Upnjr8lm2tJ+79/VbYPgif2wXHQYIH/+zZR75gSW8yBZtY3Zbd5+sqDZCI75AvjDQU7ptk25FDi/
nTurbnYUTqGLXxGiBMB363JmMJlle4EyxG59mO19i3eIPd7oiwotuzhXxTGMtgZgxy7K9+JO+xFy
e3LQCH2qEMOlQsNK3kz1NjkhJE6ZnoLecbKjT9ASbBbf8EC0cfv8TLxsVwMT7Uh4yiciJ55cGawq
AfmTTxHU+E4JVzzxuGzpdaMRx29kNz99ltVFfur/FQhgzfR5+zhE1Bs9dvScHl2eWomlx1d7Sp6x
ku1ZvViIf8q/GQKq0ishL5hWjSpjAFC5uFIlOSzkSg8g0qFOYqlfw6+Gn3Z3rDtfxZDH/kT3bXHM
f4l4pnvzG39U3ZFVVzghWJTdQneCCoOQBT9Z6+/FdjFsICla0c4xKCc6CW5+L1HRcgiylO/xDuUf
2mSP6S8dEx41/yOTpQx4Kl6005hNt/i9fxpR6D/zdJZ97ZQOFcTm23SNxSZJQhdJMf0H+TzabnSB
zgd1+CiPEkPUOul7NkCfCCivAH7tWIURDG3YBVTdnQQJpWdl0wb9TXI5XzHsob1HeE4BbiQ8Mmxa
CHh9HiylNzH04z11ibPWE+OqfHNYcgSiibd/uBGbw0hv+ydKuBnVPo9nUAfRE7q/D3/6nglZRXeq
XHAgNmhnHXswm/Ir3y32tJEoyPwqMFGYKEdooBtYUDjA4cXZv6IIHK7DnhDrpfIzCObj5ZOWzPIr
enpcF1bUM5co3psrN7ze9JGtBwOaJN6w3rYpJe0tXO3IXU7dBrnUv/9H43b5jmzcRj2/vU0izl72
4gK4nlwYLuFTcSlv5S2KgEg2OEHxJGBWjKUzZ96kB8huIfNr3hf1rBH1BqnPFWRLYFG9RFelpJmB
I2lAS0QI4C6Pt/zOycA28tbj0YAYMYUc/FTPzHOOt3BX26InetGGaZX+mv/01tdW1ipnlL9qabJW
6oADyuck5QbREHqSvgu/xbHEk77lO97rbOcP68fAdwMLOIA6HF7Ta2f5i3ZOdltaJQrfR55Ja3d8
3cEjc3OaQxAds3UIhZHX0RsfPi3b5K71upPCdCiNUwVfbRBfY4gMbJbBcspeyMC/uzfxxkK9xy6S
A9FO2defqVs7bJ7sGbUdy472bezRo4Uk6Uf7/gttzC3L4D36whpmr2zrfeQLLkiA6VDGs9H8bC91
S2JuI4/1Fe3xhp2AQnCh8f42JpfNieYNv6H36vWCdJ8NUldDtLCGE4PT3kza42zRmb11EBWODNVO
3Zd1mtbBAHxkV3tTsZPUY3fEOFazu3mLWyUhGnsdcuF+GyDez8o3L9WegptD9iBIoBaEQwtkS2I4
dbd6SOebOb+ow2Ovcn5BWM8erh4ifgynxZfyjdFfDTOoRohTDWqkmDqL24ih1dOtpu4RPJKeM8dw
7oFJL/1m74oBxrYH4WpZuLL5qP12tP0iegYAgQuy3X8259hPrUu1Mbwg9IG13NDvbPj69visuAmd
bd74BOtipO/pG4Gh/KcWXpoHZPXflVYmK9ZRwLpe3MVoCSWta0QXqa92dJ55wmu6lCfdYS7nG/Mr
grw5IegrbDrj62EyOfotGpprt83yolYPT0Q/GEVdUji4NFewTi1EX8mGk4c9cfEjvzQzvSs0s/hy
TcO1LgOCH8ONNXyqeP+ygKId2460efjFOXUXGJ/f7G2cJwTSkoEk4kQplfSBZt0nFLwayydcqW8Z
x+8EQrYlUGXhndl5Yijau/6OEvRtsdlDK5rdIfKysUOmH9g8nlvV1Z5r/QAwX2i7WSGC9H6WPQ4S
CwJ7qt3SzKEFA9K8YMryTWFpc1x5OmvM7YonOSI0bq5Ltal89a7ehWqD5Oh9DBSTMOKjOrPOjbfM
67YiHiNboBPIfDPXs9jALHb+LKEzOjpx54EW4wgDZpI1QNH2BBYduToMuwVBPxz44E0ihmcLjn7t
+zXekcc9DSUykBAtWMVWZrXK0442DLCV5XHEKU94DtNThDHEERng95CmE/U0ISU42cOvIKGKsz4P
9j5IJMDCKtcccCZAaeNpP5BiPFv7Nt1WV0IXcEhx3NaqTR2wgrGyjqXH8u+z12yXpj7rGTY4FSjO
3hd13EA8owdHdvTjvBM9WolQ7Sizy7QvHfQ9GLGu3uUPNLvvgnpIE2zlXPoYMdfzRMIirGMCGkkz
m3N6eYcu05+ay3wr0VOVfbF8Hmo4GUGPbBKuFrc22cA96LkCnSBtq+hHpb3Owms4fcDGLaN1c8Gl
K/+Euk9E+NYBNROCxxBmHBnv9YlWCN+w/EftEWDMQdSfCVCXPUbczHntDOJo7HpOAdioQYr9jlMf
w/XpMZXK2+MqZC9Ud3YzXJZxq323nATj5eGjAIiMbksS1rskZtJmqDZN/qTHO5gpSvjySP2C3aB0
VqmgNXxR2M1kGhfp3Sm/GyTmxMfeINtSLr10JpzhfOyqHZvdeDfvI72fYLONm86+ZeD24Wc92FT5
EkfUuAS/wmE2dMTKU3k0Z6q10RCkBnsbzSG2gi1htsuajZHv6wiDF3fq/5En0NpkXgFFVBj+CPjR
/4QPLV292AliNp26YhVgehJa3iwcsPhEybI13CIKzuv021jngrKYFVCXyXJX+6ni53RbGBvJ1/Hd
Tg8zmqgEYZwjmkvJZ36Kav8RH8ClC4u89ZBBpw1bhKPm5xxtup6EREAJZW1oymHeIYv21FHVvDEA
C+0dRAeCvsMxgAAiu+RZMPcuvpoD1NqMHuyNoX6ZxqUR/VrccWQj1lup3+Mn1HXruxKwOiXf4VSi
oeouY2WA8hSyvxfN06mCHdSIs5wgdqp2QODznc1G7HGN80fF55jO2KkfAU1gM/GycNPoI/Jja6Pj
9fbWSF4e/4Zoyt45kib8nbYJ+jrluuc8YMNXuwhQhKOIgIm9bnk8TYI7vHA8cD7Z3Zl1g/AAtWz/
jPYi8WsNMO4Td3TXfAOQ5dR2fYq+sq/u8FltS/uz+lU209sPytj6hyU43W+FXQJ5Gklp8pWwMc1H
BuHNIKZhir4CC0DNu5DLbpJj/pTCagRsB6IlvfsSrmnkTijn2daX4g7nSffSH8Iuw1E4xozDSwWL
0n1kbKjmtvke3thL6UR6Sph7EpN4aoJ2IDWirEQ5mSiVr8U5P2Y7bsjurqhFAR4EqOuuBy/w+3cq
+Gw3ZHrZrjgX1WZ8nn5p/yKkSWh8QFEqgT4PGMGsrqHxfkKUERB8Kn1LBvcwMdWhzuCyu/JAQSX4
DulidZuYB2RDtEvs1uNxPUimK2uLTyJzD2oklEgb+oAFl3F9SKQhYAHUcGXxsiJpr1M88AL29Ik9
yJYJn8ZNTGOQPW2lQ4w5kuDM98SrfnPOf/obMSB0812N7KkPMPVPvElPLHc+JSdpuNDKlv1isp7f
kyfkyvdlsDb72Prx73qi4Zz+iN5ysHyOvfJIkF9Vm8c57M9F+rEYOxSTuCk0cHm7HEPpUwmEQFi8
Vk77m0JAZb2l7+Tkhi8NtraR7wBMwnfmhfmPUbn9E7JwrGhuxYfFyzgU04Wp1Z3JVKU3wkvd6T4U
0YVXqPhnccuIG0FzBivJYF0h0OgXtScS0fJwEipTjvQDcJS0mNR5oNaU9h8hiQtyEKYPOZFtFu3C
j7byWTUR+59gZ0eCJs16uRuDH3nybUJdeXIGxUOj1/zAPsZFbaHckmaImadk50Y/J3TO2tYbH96N
PqIx6KeZqIJH+7SjL9WNI098EfwSXRCOau3QXSLD7p/H0yP25W3YxDbRrKpcynAjfuhgH/oFGaf2
zgTaQsdNHLS7E4ctC+HmZTu42VdzaGi8fMEiWPgJKygbtLzgzuhFvnUZqOaoTgjyggvLQS/8t/oH
herD+BLvw7fmNnJgknRia4lBi2nHTwgUONfGeCtFVyqdr2mHYCPOpHbuu+XsDoQQbuE86HFo/Box
36/w33AtrUPJ9Ko2wFxZch0zmHcuK7GEpWm52E6Xw6Ea3scvzjM+5hNVbmKh7uOt+pd3VEHAm8jZ
IFdXLdVVB7O56wtmejQJPBGNYATJcV06srzvQGCRdCg3UC+AGdFFckAH2jucz9hhzdJ1tAy2eFf2
gfVMbL7PPTJMCqRuD4Ypf8gfqc9AitkpOs3jtpexf9hnlHaXA5wR2SeZ4HgursQC+ac8By8GZTFm
Kn39a0JH0LHu03YCDO2vYMc9bYKH/3Db45wF/FSU9wJzaNpCt17ao7gAOnvpoUXCGu6hcatCTCIv
JVgNfol2ZUCLsSfiULPd568mas7NM6N+FKkEI0iI91xxtlBEKB/fCNbyxLAciSq74tXGQZzfQegK
fScaB5qUNaRolm8QGQsuzvqfkxLuc6RQxupmGU9Tu9fXOFRPLoOtbKpy84JYlxn/Qj0ckFZxSqRO
+iD8V5yZ9T9gI5YaTJsWhTnDa0KXDe1Ajr/iI7aO6Y8Pz1dxQ5c3ap+NcI/1IorLCHSEH+B0hPAF
mAcRL9kSgGW1E0Jny4PuYrtG3goc3eneOgRPnRVx22hv1nNdPGPbukeLQ//ohQ2J14l53xGsBANG
ZF73NrD9LLTYxKyu9EymYRZf4jjYHFVmwQ1gSnZkR+VjgK/J2ljMMbs64W/iIxQGs9JNNNcaX3mz
b5LLDEop7NhzRL4OoCvvNViJZJv29AZDGiIFCrBotHC8kRBs+WQ52uCgWQZydsIyCHrmtFkfyOcq
/DaykVIRszkryaI5EaGJJWAYpve3A+ZHttsruXp1zclq9PQ0fa9yJm/EWmxr8bpdxevsY9MjLg0/
+lv8Q+pCXAyWywaZ+GxLxkZO9yQW+/ujcsOPRL0SYqaAfhSHUFtavtndpvcceXZeQ1/esh+pPh3p
7kivgBosrRNR+2PbRsd5Bo3ZSJzSb4jfTt/Y0OCSVAHNhJKfBVtSe3tKII0EouoOb+LISnuCW2FY
dvoiUq/ElQMjGdMTTjxkrCNTsEI01ynmHMeb6s07CJ/E1T6LTPnurpDK0ONn9FESIQf9ILrHQoJ/
gv6TChFSSGBWxAiQ2rPXiFwRegfyiNCEkEw/99CnbBq2ER3ziagy3QFyV3fYWGohGAxhCRQJeP8D
qNJ91N4QloRyFe3S7btwBRNly0AfbAekxGUxQGqwGkoD5/zDl4a2+oCKRLk4hFWoW/FEYahkpEjZ
jiQp/EB0WHkrzpnH2fbBYxPTt5A4i/zbBKHJXOAuQfymofUj+cyiLVsDV5Pfpm/eiW0FEwVwKU74
sT8/oFG96CS1jln6ZnlQvlVsjNjgPuPreEqmdQZmryHtotz9Mc3OhhbwZo/2yq4l82TILa7KZrii
BzRD2DrUzviK9MQnr8d+vGJSf9NHal2nPQsZsBpK2Mk8MsFBmkwOn7ICUfR4IOxdOSFW5pGor+kI
JI7Rg36dWtSXENF91Zq3fA6ouVEVJX/NXngtwE5NcJF5suYz7ozGoFFcwqjKo2IBXpwYl5iID+eP
Cs6OS4C+KXl17448pibgreiej9ZuhzeqM6ux0EcpoDBhVzN9TTBbdmDtk/5ZWL4ebSp1S+TcKvsc
K1S2fq5ZCN2iCeZo82iCie4jJk+yZh5s2aTWsGDgSjArC4rAHuOgotJwXpDer70Y11FOAqbKlcBE
jRwFsKLccPVcK+/MPxSJ+QyezugiU1nhjMyMrPxOufGB7GQ8j4otZYLG7OcNJhpuIXugifyblKu8
iRPeWi9o3KK3saHCXrK8499qotEQeeYP/pzPWdMVlwfdkZ4jl7TnsXJH3FdFuDMwIq6gYDhKSIRQ
QLfCcQs8m7WeYwwXzkKeOM9LFTY8o1TEO3ANg9CMoPUJwacesIe8uGIUgSg/mZ28pz49ce6FwqYU
37nrB2Bjnb0C+/MNlw+y3q3hiMavZHBrdkpOPlJqqeLAXW+TFIU+V4zhqcshrp4/hdkaOTKonPM8
VXpLBQANpIxZ8ZS+4bhUPqPeQRFHwz6DLunQ4cXVc40MEbsCUynU2OEg+l8fLiXKTyt3uKOfGNnE
j6HciMI/Fdj+aEYbCQxt8MFJgCp701snrenp0jtzhW+BXGVtfe//+WQ+weq2XAL6E2Aaqs2dMSdJ
TyoF1r3HXs2Fcq8z1KCOZDiYqi2Pn4/n4C+u87LjsfL3lMjXAY0c/oh7TxNUTXxuh0mveFwVi4jf
8BKGYwymmBrxetvcLaZKXNqjdXl0PAKukTYb7n+pMP92uHP+iOtlEqyDVMHfdAs/poTEAJKD2kK8
lm/EuT2EO5KN6MHZQ5QE0OKYvTsfx08+eLhSJRDImHw+l9vhf7QD8oY6MI92YnjAhTOyZlW9GtqZ
VaGpW5Z8ruzxLOupCmgijZYeNwsRjkHkzdaFkWBmH9Sa29cU616MvUr+Y/oMLAuEz+CFDDt3yG0i
6VW5gx7UT5GM/yjoEIYVTzV8ybV+AB+U6Ncd1qXsSNYmxxIOd06qupYrvaDFCXgioCvUXZnzfHgI
/RnJn9qbjUuK8JbolsaF+xmZSsSDG2M5MAy81lpWACWEoQL8LK9TauXAgrgT7jBX4XfexruGIiRa
5TrNEw6vYxgkc8cwLEAKht0YxxjqpHLjD2LxMFoH6nXMD4aS3qowD2op4JMowMcPAu5dil4Jti4e
cknr6jNI+7gqLns5UNhgWWDv1tFczbK+9M8USKPGWddi6nQvWIOCelSdF9NTlEDXCSix0Wdu+Yhh
KPGXWARcHetYiz0iR/Q/2tQTLafKJSQnt8+L5bKdWP3T0H2k8MXaEmmsba4e4baJsm+ivSIfO95+
8eciKMUtpXGLNtsIuy0v0nxRe2OMuUyULlh7RnvlW253pXJVDmQO4vIQb77BbgSajpm3lLnWBxvt
ET1ifyB5guq4VNu/x2/nHghOodBp4pj1TZ22//OE2UtRlIZcyfNByJBcOGscPFfN12kL6Y07mwWP
IWEt8nzwSWPBFWvVyWku6isYHk+jXTy6biXZZRbCKTDwnxU8HljRbuIcWbN1NVG1VmIP0s4D5icP
lh2I7xvkEEmkCq/iurEWZCkWO56ppBJorJODBUnvfmX7YHK/3B/jyrQMqdthjEAC9Nhb3/VTyD2R
ODEZEZCj3+jvkrj/lRm0apHTq+chkdniKLLmphAlE3XX5HjY7Pn4dRKgz6g6iGOZkwN6roWBCspJ
VmZTuZALD0VyowFSo6F5tkerdgJ2T6dGpEaGFPSc6O8sRvpyfqCr5s/rfBUc3nnAkUr30+KT7IFJ
RoJLDqyStZXjS2bRG3YQJ6wkhDd8wRg5lp2p+jr90SqY57qTgfLlT5yZhBZKCyfOrZhjxTbRgraG
UeGtD1xHkwqlW0d7jckd2MvheVFhhEbl0sUVzvtBeYLbX7+As8HksMy9hPKAVIAQPRmPMGAZrOsH
CR0ToiFCmRQ7mn5X9gd+wFDX9b6pSSpQDYSF7Iyn8JUnKspHKF6ogzDarICSPQRLyXaDPROy042J
maA/o2a6OACtIgVRyp514qDMwH7jCA+fldW3PsxLkFx2oAKYFF5Xjtge8jizuWMflmWkXxRS/Ppk
QPSX8Wx2QmrkWCyqQY6iVOSxPWPUzTTkLnAlI4EWCNRZoI2Ht4P+Sbpbp1srPnURTHA/Elk8XpcG
9FSw0qBmmum2HL+EHxgrbGPqvd7hWDyZzznOczxTwhvr3WieqtaFjLjOpH4LxVyhfkqQcrQEFy+5
Ztkr0YnKXoSeXbyfC1cb3ofuZa16ASXEHjLBCiu02bFXyUBOOEHBUVYA9hz1CxgBaQBEqeoNE5Oh
YMpC/QeSKrCbPrECNbA+giwDXWhE1pC4IQzFeGgt4o3mnl+xta8xR7xtn4RvvjfjLW8VxUh30hu9
ZdQ4yQtEq8ydkD0/qJnhdE9/LAVXetz5Fh+int01KOJ9DOuaHj1rs0bSrHsBEugHiAgfb7QuK493
XkUKUPbhOHVKmdlI0X9eN5D1zH6ApG3ZSWAqLwliDj7TpteeWJaw1MP2FVsuxr0adjJvtXhd4rXd
DxOeGkioPLF08RHig5hQcfo8cUOQHVgVAsrVNfIPgdTtaDKxl4EBgwPT7xVtE40bYfZFoPPIrQTE
BNgYMF3aY9ENkMPjFoqnkIiLjeVvM2KxVpfHB3OGJcWVsRPR589g8yImM5sROwdDFOGA9NgyaOw8
uHdzLHE+rsrNidt+QQhhg+K8E/ASJaTB9gP7kvXkQT6WAKyUzmxjfXJsTAjHxOZuhHpwxdxZYx/O
PsAyvuUZEpyxWhB5lbMLFRzNArZfiwwMK3+VR3ToQB4/Wkg0rL056TRiG/cqQCzTvtd4j7ciBMkC
tpDHgl6RCVM4pQ20GJj9EZJn/ZY1A572UL6e4QRQkiES4+6NHzb5C9goyTr56np8wzwB/oRZRFf9
SjPoWuh/W5gWgMkczg0IU0hE3jidIJk+Em45vFIVAx5LZPPQ/o/3tVJ3Ew9z/Z7eU6pFg0b/4KNg
g/0T9uybWoYunBIh6eMJpahV7JXOU9o5nUhJB9zXoXTO4//H3nk0Saqk2/a/9PjRhqMZ9CQztEit
J1hWZhVaOuDAr78L8pzOumX93rM7v5MwQhERBML9+/ZeG29r5Vi3cTWYBwGy6+DXi3saEVVh5aD0
LeI78FMsWNxUY5/S63Svq4hGt4a7JXaaYq01KcHNkBFglAIhAH1jcCQpUwfuzEl88CmcNY5Qh7FJ
ryvYARsx8Y9IZT2qmVUcYpXFYTFw5mpJDOyjh9rymEiFRsnVihRwd7I/mzx8VwEXmcrk6hxh+upc
0pQ5oYVesU9RT1+o1s/WqSvuB48MMmd+5/J2EAnjJki96+WhJgVa45v6/fJcnqfjbqByU8z+oAWg
mkunPUDjZZN1PV5LxJXpv2+McEItudxvyQU8dKRZXAILd7A+VPUhTKO/b0y5tW04XRKcL8MN/e77
BYmTfMA6hVJTFDSB5pumH7OMmLK/7y9LvWT3y4t8D4enpO8x55Eui5lesqiVVbKF5wIKHd0msG14
ttZA6KHrcozECP9XbQCrY/m2noY0tKlTMEDL4vLg1xvndyPx5JnvB6s02PcNc7BWUutpXJSQyycv
N8n8z8C64Tssi8uDdlU/+zqdxMHEthTmes28kitdNW/Y5UbNd/94bHlieczooh0kg3hruuqUu5nY
FH1YI3UBjqFmhkUUkjqV1k+NbsCeIrls1dLfMEIQAXoPecBwkJv7py7xnLWdueVWatWjojIzIRaz
vbm8TRQlDMhfMtOhOmnBj9Amfdjp60MZ+O1a1TaNkQlNW0IJLXF7BAR9EV4XGkIZ05qY+s2OukhS
86y8hCG5xOLkIuifLc3p2JGiNaqbquWC3M8ErCKrEDePTImyq2aYbYUeuAfZe9POH7wfubxvbAqC
diOKB/zXWsx0XQfmtAm9GqC4UdEIoUhiNc7taIibWiec3bRQwdYquGgHhicjmsOt3RA06ePUYkpA
fa4cN2ZETkFscUkr++5OoqusqFp5aRacq7zb2/1ej4VJEw4/fjDAUM5BwUS+TdZfpqhDVWAjcfnB
tmBLh+NGFm27akAZrxr3lIbQxse0/hw6omhlyDDIodoGGY7+mJbSrecihAnRhcAho5VImBVqdGWm
rJKb2svZqCSBqJ76qK+bm0qhCMkFM4y8jJ9Kvd0jrF+Aa2XC/Ll03XgvCJpTwOtjjwKhAxmHNlH3
1pdsNNzRFpXXJyJCIPcOjDZ1KCC4Fld9jrVteMMo2CHN7JH+m1B3opd6DDQmlhHxER2xwFmZ/PCp
ANkitXeDqXHxyhg8RgUNmI5ilRPQj5qo7ejxpNC0QQ+dyEs657Vxb8yzLjwRe48SIlIvrLQuyiP/
mqwWjppec7d6pF4JC+esrpFkJjXv1LWDfaVz7XK76ECU88TAHrFnFaWvbstoVLd/+Ilvn8KOCxyo
Chi/cfgsHGaG+cAASTPGYweSalXrRXH0zR7HBIl/vWuXq0zMw3tRBoDqi+yML0yVqocs1BOVblS3
k+pQSNHoxYsyHYVrv9SGybC417ZVF5ccQN6qhthghOGtKghKcPzneC4h2mtfmWR/DcU+ict230Eq
SIOqPNoaQBbXVru0bt+c0BYbpWq0Khy8gI7c207EXPfiMV5loRfPOxHznNjtqebAeagmRb4ZJrfE
sj5rjeFcmANydBiPaH1B0HPszomzZO91sX6E8gWWCyUtoR05SiWFiy/pXtN4hrJMbQpmlOvvaH26
IbG/qsHhh//jyuxT42Cm0yEsM0b/Y/Buk5/BTESdZR+G2/Ehr91Nbwn/1FT1CWNNe8TAcswCQYSN
xElTUTjjEkCvAUFSax9tWyRbjZgADtd1S07vQZ/uWgcXrZSNcSgQR+D3I/nbRcVmjEySqgTwXObI
A1apDjyV/annZQ4v1NkSSM+VoJGPqineFHA9ohLFdjKzq3lPx7Lr62tby4wTII8fXlrFKyOO1hBs
iTTBqwKmYTsw/rb8nWaKnYorvM0OnpvCR+vRTCo+JlxH/BYy+RTg+lbMimfRIjIQ2A0ZeZh4cTrG
WySG6BsjdA/5zOYr3GBcpV1UX+Ie3gtdm/YKTOAt4CsSd+0ju0j+IwuMs1cgXm/L4VHkzOM6/G6O
orOmJGXDqHm15LCzvFY7TjEyDc3iaK+GKdyYnnwcASnvTd0koLHk0l2h/ibBhfAl8yfZ1eYt1itF
TYBRkRDjFXGKa0Us5IUf29O1bZnPjS8klY8p3jexyZiwpBDVjC1zQtxYTpWiN2v6YV8KotvKiC6y
tsERa65KE7+OXkPZwwh7GENLbePAhwdlFMQDMJBxsvLUxZV529XJQyD8esPJON0byaMTlvpVG1Qn
P5xMAjOmtZPGxkM79jR15qw3wHVH5RL57H8OY0dilIp/jZBckKhHj+WKRFe1L703LZ76k1+VZ4KM
sm2C+xj3gP6ezRIJPaCf5VXNSa+q+JSK6KlweuZ5dDLGTJyFNnHaBLa00VI3WkNAemIvhY+mVWcn
b5me94pxs29DNJYaXcDQvre0Zp1NtrPOhuoniRanRBomcto8u5wqhp0lGW6njNlultJ2Afc6AcYT
zrEL+oc2MeQ+xKpD42EukWAiDpskPsdpvbHc/JcEw7vF4R/gVscNqtRekg8PX9R4bvNQrSPLHraq
r5xN7vb72h651FqGs7EV0yO3sTa5nj2JHnpwKMdbzQ1pipn9tM49AgnKssAB6bcnYzAZ23Jq6Qgk
3yjd6E5GBQ4XDDwkxusml9QI0sHcTToxx3EVbts4Ai/mqHuLquF14l6y8cqtZpDYmLehu3Id+NNp
OiJx0Uws0kawN4aerDGhNYfWxpkkHYoKdWtkD/iArtU4nLQ+vdISx1+7U44LggF9DfuQKyraeZFQ
QYE7+Fkk5TpL7DXjd+s90DFBs7PfFZagVO56+xh8/y4nvBkWXXfSRv9O4EcOi8anZeIVCLhXWkkk
QNXLR98RnNo1qorCYbI1hd5HPDHaLL0OqYxDnaoxwr2jU9JMC9fet2o9+puUqDKqVkhN2giladlS
m/NqjhlddFvLLVGZJ/0Z++OQFr9w8F90bIv3anqpG6IlyZ2FJdPz+x0cLxPspvMYXRMdgLaBIGhr
QMw6HlLNOI5TcmzrZjiRDayjG/4MbYeBedi0T5F2p2z06Kkv602Q9J/xaAX3Pp0lMh0IGoaAcSa0
9COUbrDV9qYN4aeidWu0A2WAqdzXOUP6VOTHqMmtWzuVH6Ltt43BcKP2KII33vQSBwgxaiagqhoP
ZvfmStIzw6ld26Kn3SwCLkFTeiUGctXi6NQR8KJ5iblRYqa5u0xymIa3JfCzKY3My6Ek3FRE7msT
+3tldK9ccO5AOBNZPqMlqq3iOF1XQWCfKj87DgREzfEz1Jj08n7wSc1L0MGN2cCPNHD62hTozTm2
L5EmRmiyF5v6BP58unbjrj5DKKCsPzJgoULgRb0kmry6NkXrnOBikWaEESeNiK1QyUSqr5H+8Mog
OTVBhzooSbeOY1NyHWxQD0ovd8pdRcaKOZJ9hGIkN+4onk0nvZ465ZxF1jzhX+c66aHeTHCmGwan
nGGkuDcW/k3q8FdCjEDVZJgXQA/oc+qqWjnilopZm+WSCUWdwwsozuCjEyrgLbU6p7LXWSgPSd/X
TxLZ4qaivw7m4c5xGsoXVsVfljGg63W69LUoKA03VoGLr7xvk47psI3zDnvXPu4MYz/jxGStx7su
ITqEwTeVM1f2D0xNq63Ej40cmLsQHtt1ltpvo4/cLbIakjiAm0+WeGus+jovTbJdp6mFREw6cjqu
mTyycW3HmjW5DEm1fFM4A2jjtiHQjlxToXFmyrpmpUgsYHBpvZWMfdcmEZZ5Q3b0oKscSUgTHeN6
5/ocpKBdOY2Z7OAB7dpMdcRL9bl3SZjeYXA4TRYKp4XpYZoN5IOpZ9657qnslka5K+PZhoDgsxC2
OMLovNL1XuwMKBE75tOmmuZRAdL1lNSiwZqQMyIIY0J9EGmT3gIoTbZRR3M9nf2RZelCKnJG86RD
vBd571A1Iwbat4e9o7AfeW7HpA8swiHL+ojrVUpNKkgvLDGZDE+2npmNeMDH8Mmze/SmZMYgdBMv
4Uvm4sVPGNSvHHcCoudTTqlVwTXP0IOr0U1nvwDtk8DOHvUZqexYQtxUHq5YSP7OhRUSOjRID8u8
CRTCcsMNMsBkWwVTsYva8oih8Wc9uvHBn8qYyol865xqP2mFpOSQqc1UigPEUBpFriwODWW0Avzb
pHvhdWvy50o4//USxm7r1Ks9HRnZiDZDS3R7UxbyRdOAIptG7zNmIT+rGZGjM4ug5BSj+m+n9jDh
f5HtFaFW4dnTk2tIrNrDHNfFtfNjamR9aclj78RUbDx6jZ1GCJK7DwomCm5HVxNI5DbJWrrohXvF
ZGhVpOYHZHsHXTPg1MQCjob3Ff1W+9IHwxNlB5vpk8dZzpa70m1qDBR+dQo6E9ikke1TJveQwBrO
LXV0kHT6tUYPtmmd9hgk+TvxNm+1KSdKimRgZqF6fxiliXAypGfYMXQuMpShwsR9IlS+d/PWvLGI
1O0pj/SkI5+jUUPa7tf1Ffsnp9PEnFaJrXPuhHC8thzt08BZcPRE/DLEXFb1iKORvYUDmiEs9iHY
8I0oCZ9INlJwGh2d0LmoQsvjBc1raSpz3Y7Nm67IXLXjmEO0Ai4YTS8i1h+J1zIpCNKW93wVIP+n
1Q8/a6JBXb9FJD2szSGkSYnWXFbI/6Oa7kcUAREs8/RqiM17zVX9FgawS9+DBPIf8K6nizGqkGpo
Ts7gocnWTXSbTePTNJE1NPgUgLsyJ3xHPhJcttOyMLzP7GfZ9x9D4iOijZhKVpQ5VnxdCG/Ubg2p
H+SQ4w5BQSKgYZu6d+i99Bw1J1Pob80EmyE3/aMLduDCtx3CRZL+Tvp5f5vq6qepsJF4Nq6QPvbt
C+mm6T2ZRi+OeqrK0v6crPsiTm/zoan3XTHRBkqGuelMJ0iCN9ZT6zxwQVpTjfrV136/a316eQBs
eq70k78FpZRSWUTRCMjlXSOFkiGCWvcj3jMNDd9apM+csPpNl8Bpp0yUHEGUfsRl9lm5YU1Vt75p
AHOfCrSUc5wfMPNPnyS8tTMzQuJ2enrvPDFc6Z229nM2EgCLcgtXGh0AYcSxcSOafuemOXMa1ZJu
AHm8E8Op70MSPUOTAX90nvKyp5bg0rqopt0AZuNyGEdsBx0EidjZ58Zcc5mNiaqhiDG2cGKbriYP
emIwZVTXGH5pXdQcu1FtvRS+/9PMtXKTkJFbOPzjRhxU23Fyrs1MUJEmFlhqjIpc5naVh5XG0nAD
doRcM0Uek8ECCeLj2+Jf5/CxopUcXLQeqU2poI8MTthYBbR0DK56v/qMaVO2bf7LDlSIQh4PKols
GmeawNfftRw5kQincT1m9JFjmnEasVu+bH4UAhdU4G1GWZf7xgIdjoWe+ncfPXdSvgz9NF1n9o2f
4zROOy3bAv8g5H6CrqRpjJgltXSfdWiZvG3TJtpESnYXC8bsf4lvD2P181//eP/M42LF2amJP9rf
4W0G80kYaf934tvVz/798/0/vOUv3psQ1j91kwqBIywoPXDV/vE38k0YhOt+M950nYxU37IoLuqu
J74Zb/Y/dZ0TAs9bcFBs4fxPGG+CeMb/Hv2pO8J1wY0YvmlCjXPtPwJpo9Ya+qKpzHMUUrjs6fu6
jQmH36dmRpYETSMN32sCBquK3jui3y7bNLJP1M5wThnNY1DWOJjtcNgwyQDkYTRr0M6VRohs6wjK
8k0NMMNo6H6I4V1wUokCElW7TjIAoDAKx6vc96Bfsk4Um3JwHxtwPWsIEzr7cXETSArhSA2aNJTn
fpxn47a7mppqvCymOEGPPx2kGXm7Jmnv4RXVp8a2HjwzxODVBTjPGx2rn+qp+BvULonYOYgKdJTo
BvnUhs2DDfC5oSr+DOFrQwLSle8FkpAK1SD1oS6pkyBx8BgbRi559CMMy7Udig9X80PQWDj5mQ2I
Y2BYh0zv8huNKqUrCJv2jc47gsAiYTbJbomnxgiUN8ge9OfOnWNtpiPT7F0ZhNVriZ2NEJvzVEV4
6Psaql2hDl6ERy9uGH8OJH+k6tUO4g6RH5C9elKYBCdx54c9g5f5HU4IwcJz/OnS8Ao6dTbYCifK
cjJJmAe0MMmI56SRHqQ39hRX27bMGaVuBEEYAn7spqwxh8vqV9eJQ1MCoI9aWV2EcbGZzCJAev3p
aBUtbC8gw80kwS71gys0mbMQdpQIYvQ2XxfpNaN75FDFyBTXV79cqV4HO69p9+FNTYCM+biX425w
V0kSR1gp0ADHRSb3U2Bt7BTFuk3w26VLDsuFXc6sWIOGu0WPl/ouIA+uFmhQDQJYDn2XJ1v4TbCO
Wz2ismfisNEYRDYqPZtjAx+v8c9ONlIfd1NoraFPQEF/CG5aVecf82Ypp0R7wN9fZdS0GSRUJMP3
HALe2G3DsiCxxTXIa6lqHSlt2Z7ce6Z04Y6EQ2zu3S+btNQzba8fBSdpZhkFpuuEGnLmRbS1Kv05
tEBQhR4c+iIFFaEDCIIAVV5oiDt7sFdXpsTHk4fN0YQ6Vk7KfE4rbxOHMBoaO2WeWMP89BEhmGhT
i8DCbmwVMHfikPk9xFC/NtljWx0Ba65fGdEgt8Rg5OuAqvi54Q9UcYcVJybrvdeobDu1me10MEGO
Qq4UyAZDftHvMN9xuKvMXo89msgsLZ7LOJEnb66hSPPBzKLute6K+ywsGK5rUPVI39758UD3dzgO
vQqPjdCq/Rg17kbFAe42oaYnJ8ZxaIeN9q6Z8VkoGi5EgMp1JTh9eEG/E5q2Ty1Tv2riTm1JoXQ3
UO+fDTcvzwDvSyTRkCVc6DTbLIjMKy/3TpFlkJ7FmYpLc46eIAwn7VWnutX25iv0SePR8HZ1V5Un
l3CGySvRuiUZHXMRREepsylGIypXutaW51jz9G0UlK+GXQXHsI6HtRqoiNkyrQ/ErtAzgKyOnGpA
rOqnjEXcmDJ4ZWVnM0vRhhdz1aNBhGG3GmQDKYnm7MuOAgsz6oBWBmHEjLt0pmvbpkcVkeQ4Ldwg
eGpbK3noMASVAHYueyOetWqEjZa6tpWhnG74ue1oskEMLFNxb6CaT8g2z2zn6yZLEkwiWJXdeQbB
P08aLEmXqm2vfXP4Cf3Evk9DXOU5XomwGnsSW4eVbeMeq3XnbdQqa+thv+fsjx3PCogoFOgmRJHL
w3JjzktdJBUUzHlxub8sATTqcWl53d/Pj6PfsL24vzz/fffrlcuDbuOzpuWp3xaXpwabPqscxM2y
iuUly+N/rLEz4ceYqfHovRseDWzGjCXzvwnHWFQR3vq1qJUsLveXpeVFy833e8gaTuYuKC/0ZMzb
v5/6fs/3Y8u7lyfcDNZw0CG1J5qjQy8zr+I/fwNt+V7LC74+blnLb4tfb1s+5WvR9JMjR322/f7y
v636+4v9x9/69co/fufynqGZ9RRug5hh3kjf61k+mgbP/WiTGfrnR339wO+f/seq/3z5n79u+Zjf
vun327/e+dvql+/hhrKdfvuGFZjWFWQqCDCGxpZe3r/cWE4tiQ34Y8svT33/tsq39lWGMIIz4Wto
4yX9fo6QMqbYUD+Z3lKfSMkP5kMC+5yUhcApGloIdeIOhyw5AppARTAiCEiqDLj3UHjsLsuj30+1
gGK3TqAd/nh8uWvPb17W8P3s11pk2LCu39YYROA+KqIvhjqtj0pHTIqEIO696i/6lFaP9V/3x1hj
r5+ZRr89WBDQt09LGm/zW5YnllUExIjgHVTXQRr7nAdmKlXIxIwwlXGGQEbpKvP8Y53qGB1Jj8HC
xlJjeWgMOqymVpsxz8oPaTkR80pD+PsQrZZTQWVcGa1hcESWx8aH3ZWl/GeMgou9h1xLyv6nK39y
QocrUIxvmVZRRRKuOfdMuBnL/q8bZ8Yv/ae7369b3sa/UV2kTH0q1yXdZwBMJ6W7t0gvjfXhRxH5
zaZpJNgunySXS8tUr0Hu3JcBV/vYkc1FZXDucGbiU9vzkcvdGkWS5bTFblRbk0EOjOIOS5CPwdR3
E/ACQHAvuzBUh+VGzktemSJcyfOewLqSjuDY9byY2Z8+Ly13q3bCROKVe21wouNyo0pkhuHIRb0k
B7C84EJcHGVGN57Bm0d3AOzVcuNOszItcHf9OEGz+vdNF2PwEhRwq5KaAGpoM946g3PTKBkfR3My
kIdSFBiIu3MypOoZvX/NngrIDj6avUKjct05ZbrqJwaPrZk0q9oQf2VPa2BI4eOha41Mo8a0ZqAr
VHNFtK9fReWcGwYmXM7Ybslwlwtr3EdVhE7eTMGlOnUbXKrICfa6ubbHSRx8LRIHYZHhoQhMER6D
P5sz+aIAWZYUXuDGNMsdaS4lmFVMhJkAwVgwcznkYWdwxdL+WvKJ4dkyKzj3Fendy3/Anl23u7Cr
qallcMGW7e/Of4JqPbGvs7tFsYPOqDq49GG4dGXmDoWR2n6rUL5UKWrWyyyqlGwqGBow2iORuDgY
8z9iMzPPd4LItcs4Nqn/z4QxPx/y326Io/aAjObWldIKsQEmDYqUNBPePXoxvUPaEDvCYtHUsu99
74DL0h+PjW1H4jN9/gtvPhv6hIEwdNxIBoMofnqrOhjzT/rtvkO62ZoZGoadeD65LLqlr58zK28W
YdTyk/1K4YWfFPCZeZ9aft6yw+UT6acXX//D/IwX7K3IRQU9g9SWH7wsfd8sj7X0dNbKM18CVEcH
Qo/ZJPNv1lrDwz367weHpkIT0Moa6TF7z7ILLUvfN8s2WO5yrZzB1dZuUauBCsbYOGe0Lzffd8dM
f6ViBnh/1G/aWNmgdmzOXF+LqF78CxQjFtLsrgYerbFDL3v1fPPH3VLSUjTDYEvOLShAoX6/GbWI
4c78WGh49Zbd4uApk1CEVBk/W31sUHEH7WG5iZD6rIeA/0vWdYCHD6y37H5VcYpZft6flu3Xz/vP
srQ89n23zSDmGQ2NAdtytp2NKigt2I0mkt9H5TbY0cBlDFVSrRJlACREPSG3I9e85QdZHNJ2SYNb
6b0EMcw0kHITWDZDo7ufiQbemWZtEgtMlG5ce4FrrYzeBZc2ws6CutnRPQI7MJgJ0YDJg1KoQUMJ
00M0FqXz+Qd0ANOny2A+oXuGs1t+xdehoFGHLJBkI3kkk60OAbq4AxDHUdste0dr5img2ewh9Tj1
f/3T89L3zuBCwTpQ5CSlD8NYSO9mniJZ2fsgZqFhU9hHEKH2UWM6qNVwuuwZP9guVzVfxYesQo5L
mJTD0HoX6xFMnO6pq3x0xqBOVnWG1pyoI/ifhrBPcQfFZIoUDUmr6LbkOdzWqYbhYKL3yeAQvJtt
laux7rD+6zpsZ+RQF0TSFGs5ATyI6DqJSu7NxIC8WiAaTueTRTvDDq0FcbjcF7TXLvyUS61PBPyh
KGjXW6S84Fth2KzPA2w6/w1kHpO5aqc9mbgbCqO/ynKrX7vSv/GShmOpaR6Ug9XIBUi7rN0qeTgj
BWm1fI6aStrdOrBPF2sGPQKkP5eibRnpOESnS7g9zXx1l6qpDpEotU3cilMl6MLAzeCx5dkpiYbL
RrYPUce5ZprCxyDIgk3ShuVRWj8mSxsPhgzFEeSvG7O6oUDKGdf9o61JAxEfWddd1tLOTCe5Xr5Y
4SWo4VLjVPrldUNlYK1PLqOUXxHKM+TN/QvccKISUZkEIYSP3kN6PvjQ/OYz5XJTUOOktq//tCTH
okdJdZLIMYM63s2R4W17yOabZakbSa8PfGTJjtU5e7e/dr0BuVAUdZcF5xJsYhm0xuUFHL371Hl3
+wbYXaLIyNNx2rSxt9MDqb5+W1T1dA0G5eHHnk+6802fo7rsKbOsso7TzDg9l2PzFGotLNl4Qrvr
wk4nV+apjZwMoxVGXtONx3MC9n9lVmhXW64Oy9bJx/m8a8WzC0iDP0bOF5SmmBPpsuTNeiauyX8/
6M/PEOV2zDU92i6PkxZafL14ubvcLC9zvt+73F/WmsZFtK0Ef+C8zt9etyzShJ5lGM6v5dnlDcvj
eaL2cUE6VmF/pHrercssq2l9ziqi0ULTZyf3RMFPZ38S6R39tGmXqLuk8bW1aRQAmNy5kIYmnNhz
XB8ow+3R/xGq/GmJ8ZwyVGTdgIS8mtBQTgTgIEPG3w3nNPcAZ5kZMRMR7IqmAIRYmz00pmY4qjxr
PoIBhbSq/LcyD1D/jVSWgr4GgSS7WalOZVLT0+Gg+km7m4zoAyEWcl/rTZrezDlWwTVC0QaaJ+rq
Io3Hd7eJT9NQOo8GFbAdhaYOF6Hdv6XacXke3LLCN6eyQx80wX0tukdCaYZ3K5LRJaFQ7lUdVpLW
Ed3qufryHhnlXWEE+gnsMHGgMkZ1MSl7vTyJXlMMXfoufXrh3UQzMwnd4rGJJmx9rJWtxu4e29YZ
uYC6tqkOXyxPtJ72GtEsvFcVCjLbwkyYj/Q79Y6xfYn9PR786bUWNMSKwu52tfSnJ1VF++VHjK3S
QAvF5qmStbhhBsRBwZj9xnMaTvUj3t+ASNRbQpzEsRsisAXzT5moK0y+k77kWjNt3aEVW8Ro0Ysd
UHacvy5qrmEVJY6BpCnzUGEgdPzaOmGEmbuNzZs+HMWpMEfipOZVjq616wfbeBqLBMrBWKJGkS0+
zwhF1rzKqEQ620rTPEjSlO+7fnhbHofka1/kYTBcG2NunienxV89v0FE5ZWX6fUj9cFyL4cmxyfp
hO828o35D7Zqdqe4kc4e2VP3EKfT3bJCVWET6G2P5K2xcq5KEgK//kDbKx4NeppMDdNsLbsuPQg7
Gb7+QF0e/chQb5MD8TQ16HYZums/0pgl8ZVvM6EJIVKLXawLnACFJLvd8sOtWv+gJm3coTaKjxF8
6NXy9QvBENNwy6cYO6zI9WEz1nh4I7f0b5OQMqs/msVH0VkHqOHG8+BNNW5kLTyESTPchnMo8PKK
Liz2tqMlLxqBLhtrbOpDxUnpVmo2KELUhB/xYG0DOx5fupi078isJ8ZwGhW70tn5Jjvasp587NAU
ZNErIy4id0PTOwg/kDdj61HlnNdjEw6dKK1/zYCor0kYyxlDFNFN04TYXuZXhDlCNr0PXqXvkkpe
5erI5EBcUyzGrzr/ngaciSzH9o3kYv7uwOBi7+X1tR5Ezdc6UBQwdbe9t6l2/dVAUsypKKlGZxFm
keVTOsy+dMrkuydpEiaZ1Z7yMdbh9eKuWT5l4BzgJ957VnrDqhg08ySdqLpyZUNk8vxFaZs60sxO
ywv0qsNQRcMIY6Drn7lMgCeYX4XIsEpG90ffOSjOHBfGltdO7IICX3Ivsw88CvPruhI67mAp82xa
CigonwX0Qwl0Oauv70PhElq0Fl0FWhOc4rilD2ha2Y9cOy5rEFNlXhZc3og/bvRTFyBpCabMeO+t
5+UFchzGy0avrSsQ3tXJkkiD2rDVr8qOv6dH1UQBv/lkWE45UrX6nRuCR9KDWVFGE/Fu8pBt9cKp
P2VGdLTTWe81DVMUuKyjZv88FnzHdZ/EGhaX8O5rbX50X3ml/URUsbamp5UeXaFZV+xMPvu6FwBf
gvQ0f3BqIvvJCXO7s0sMmGUaZOCWSvuudGhrLC8pwIIUFGjfLVdB1yN64soQljqmNiIFo8cmoBPl
tryUo+eh01GLUV5JNy2HxKGePJR2JZYo5M3yh4lgzJo/mFgT2iMog2/FOBo7BlDadnLM5N4NqU4X
jPQ/c/ZKQkq1t0SzihX+M02GV5E7WMc29IZ1nHN4WZN1tWwex/CeemJ2nizZ1oQADUTSxEVzPUhN
B+sJXmqynpdXTl1A17gX4nYgMm6nSBpbt4iuCVrr7pULHm952YgjubT88U1LKrnqu9Y+Kz2MTkOH
sKIL3Ohl6tLz8lv8yn/R+858dCOt30yF1x5SXdevhasBdqV08yH687KBamZzF+E0Nbe9VClsy37c
til6TlJVmBfOGyZwwo1H0+ot0DlXe1Dbz66hlafAEgVdadm+iFwcl5dSrXsnfpvrZK7KoxtkJCdp
Q7knmse7dSbwRlFlWh9d3qwNv9Fe0w4yvmpLCfFPRFd2ksYrBpLtj9y7HYke+Bg0BJC972rXKKWM
Q1VboNCxHDyTKnRe1oWe4ZeWhMkDrQYXSkA37FBmaey2HbjqeR2oI3bI0MSLb0/9enKi4ZhMuC5y
CQ/oax3zl1rudqEPAkVnZxLzqWl52/z+5WVmePjfDnnRxu34/+mQE2/mGf+vDvm++Izfi//WIv/r
PX9Holn/dH3LtF2DLFrdcjwi1v5KRfO8f+q+7lqWLjxmXMtTf3fMxT9d2ydpEL+AsBzLo7H+dyqa
+0+XJ3xy1nzPN2zX+590zNFY0nyvvkLw9p//+odtecIUHqvzbdNAwWnwBauP97u4COW//iH+T2dI
hvbRoJGGtp6sbps55ozyifPrYIzSC7LbaJB27pVMUEk6Ca4qa8SiNwoMw1ZirEyutah/FUb5OLzQ
WpSrncq2JJsmSMDfW5kz8E2NH45LNJNViNvGobncp/F77UYRHokIvhByq2NZYr/J8g7iUg7rQzk4
71GwrKdSQ1uMYGnfDi9tR84IczBMGmZ/HBXpop7RrNK8DkhiRgJELPvJzwqEImN/6kf/v9g7z+TG
0W3LTuVNADfgTUfH+wEQBL0R5f8gJKUE7z1G3wvM6sr7qk30ADqiIkukDEmYz5yz99rJWizg3KSm
eNRQDOA8Bu1TVfHnJLfEuKnL7Dz6pAcjbyvb7oHZyq4tsh4NkpbpQgKh6SYUMopiOr7cMTCE/mrS
jPdCGMP1lMGjK+t0j2PD5keg1AYDIZmAfhgnYdU2bl1TjY3V/Jema2/x0sDO4Bcmc/nT4xKT1hgR
031X4Keg6WqtZJJ8rTgzPJRpMVNcVRNIq3KIqbU6vYTNARJfigXF9TWo3UWZbcX+I+ys74QqYyUb
hywFipRLZzFIZa9CPzOrQ/WsVfmqLMmsTtuQPcHYntS4O9RdDzM6Ci9ZrYKRKNTPQA3bc6jqpHQl
ekVmpngTblkooVdsCG9SshLsSN7RzZdcTALWifK5eK26n5g2nSwHLwNBGqtsgCKpGPJXpxrGbtA7
B5/msvuN5pOadXhUjIcpwv86Zap+rtJrQpyR0bPK0BM2Ic0Mp7UhcmSbtcKDQKiwUxXJL73CX97P
sAMsDW98LAwBDfPsoejZfrDqmuELIOGOSQ5aUVW/NiYNfQKBKOCU6ZdfWOkuNkqPuBj2JsNAJpEh
NJvIFJ4ikkSsvFauYQjJr+sz4jWmIEftyJvOsY03zwU7p60MxRFFvrRSiqHZ+gY1KVkvD9JYk3vL
Lk1QKgK/oVLI2jTsJ3EITphPLGa9qQMxrN+GpChfEJBNEFjNNOho1RcqAmOCI/pApZDdpu1qDmFh
IFVdmWxCiQ0eNq0QPZPKfWvmMsenBrxZbhpCcw1Yn+hrNro1yY6U5NUajZioqcDBFKHbhZkK9G/Z
cWnvxqCOj8tC0vLRl82BPG1jWi5mR31rkpce7QCJsKgoK6g9fSGo412GOVw2jINUJGt6VxohC2RK
D2IWHiKx+YhmHRXXBOCUhFbD6t7lGGH8RDXKjEAvJm35IJiBdkirKwsg8yThXsAmXyS21ovxqje+
6efG2yHrWfohv6W/AlS4DT4FcHdJM4WeNWdfRL2RGCxMXj7WG5nzDTAoZKQhGkfRUC2z0IwoJiYJ
pVhTwqSsSLHOjIi4QEecsNc6/TLlIjBsEkvJyGt1OvrO0OJlJs/xNZ6qfdyZ8GIhZ3Tm/JWnpoqk
Qz8GcQlOaCxhFQXttdO670QMLEeQWyQc0YQmhZR430CD3mIwTMm3fKiOCodLbaH293lHBJESkCt1
kOXmFEjkcQXTqa36AGUsLroMxL5BmYsEYng5bFcdVQtMF+Papm/jo6CQxqXoJRknfbejnqXaJeUt
UBmi4XTDQeLq2I75uAH7BjQ00HGD5eQ35Mbk9CYl0o5wvY4EIzVlaI8sRbBbJN+9pDyIpYH6htDs
IMv2g/CSyl1ElEPyIqjUaxDwkXw7TGijY/kaaAhxWna1r0mLpm/Eiim2OWOEDpVVtF7DYUS6IMGC
neXe9BBxfgSVfOqjEAlmUjybU2lAddCEVZjkm3qIvqWiGK6WlZM1NpuPWS/4a1VozVsBnC7A9Okp
RXDx5+5hjMCqBjqNE6luh53FOC4hYATihlCqw3JgmT+BFEHckLunsl3MEdG32Y6tp2dsZAatcmNh
1LxY7V7nDEDYrL/iPzsWYvqATeOhFatfqsnyK+qzdm0M5sFPmfKiqWt303iWxGZtStQCg3JEBSuU
PWChEX49YppZxGMnK6tSPNGhKs+dZDzloTQfTamZ4N6AM1Cqt1xU8ZxJwkFJKNbSbfwYq7j0Zin8
VuZiPMTGD1piwimsbS5MFYgAZTuVdDFjqbsaSgqTdz4rfjw/qD5jqJz4bjd2Mkchnjb1vKQYNxGg
/EE7x9ZEVrcBsVhMYZ/PNfmADQaEQO0c0sdvAemWssDSWm99W0HDRHW1w17TCaUdinN1aMz5w1fz
eJeUybNuiMPJKjWC8fAIaeVYPmQjYtLEhA+rMhrgBcWSGGjHusqvgxwCZmtQg3ZWWdh5LVBMEMvv
0srFQ53IjP4RYjNZh4Re6/VugqVnZnJ8xC1OCocpd57WocxPSY2JiWJb65oyOZJvFXtFHD5nBZdo
XFFB1mu3U63PHmOU21am5hmxjF81Q6KXF/lF0PSdFDDfRtb8K+m7z3jqVPBvkL2rNp/2DEo06RTm
8Szc56Z2m2JrXAk+ciMVz6fTzRLZJG31KCYscVC1ooBRyHSTqMeMoQGxNp8fq3JhRLeoqDLmQmFq
FrMx5dVAegxLQtytieGsLcf4WAMdiXVB31KogdcQh5NTJo2K44jYnVH6kekeeSbtR6MV6fYZ+mpC
thXO4LqSjAm62lB1nDaJElDfKXVWX4poeHHHRBqECSj41sSRndOXnl6bmlDKVic6MQqSo4bbOGP9
tEcSfwlw/IDZ7tlIk1JG4Vj+8Cu8nLrRGcegF0NbbQTJowRlOaLa/pICbTxUmPVWWprBH+GTsGmp
rNKRivrXiFV4XUjFk65W7y0ty01CiLsdqIoOvJ1Wd5veorZWVoyGpkT5sxSyF7Ts6prWHtCqFDxm
n6v4SOjgJuUouLIwf0YNsX5SnJ/qQoN8pUF2lCL1WW4lGb8h29p03Vv1c3kRfcErzAzIBylhK6mU
1LXZEhcT96nbBdD8xWL+ovdBCAsrPcjRHcAbsMulkTHCl/luYBvulRNlxGyW3oSubVjE1QxsSUBV
NQU7OOGEsqLJ4UapHB/I2SzB/S2EEopkL57TEb5zAXqUKaLb9lo0ODqVYDa3xNsIrEEQ4T2bSkU2
RnYMBesWJS2urqjtsRBNrlohGpob+gzmvGunCBjjDIRiRHZtIdJnoB9JLoMUMazN1Fyz2Q7obsfy
usYEDhOQVaBBkAg6VHnb+qTXZ+UpUUXsAjQVJlb5tpbRsolVcoz3fqhV3ohGNDHym2zAgvitzlBq
usJ3DYcli+RyluXCvYbvfJd06GmNwKbzHyM1fIxIC7envu5xLS/KAFOtC7ctQDybyDd3+vKPVsCJ
WINV+Ovx/UnW2NI2qR+UwaLjUi/ai7sKg9+NgTHxeYUiwnyqqSOAl2EkR2Np4+SUZ9ZaJ561JCPW
r+roCt//YUJBx/H3w//dc2MvGzgfIcjcfzit0xpMlo4R3mTh8vvJ/+XL+x/SR6TBLIWwgPz9Cv98
Ay2L91Vopgg5/7y1f/vyzzsKyE+3K7PGUfz3XxMIsLSDoJD/ejN/fvrPz/wfP6IUEGyilRAwufbf
p0qndbD85fsvtKWpi5Qe6SJkimCtfr+los5hlBiJCTWFxp2FwbNqC2Wj3U99rSx9p+UbxSIIun+F
TiZbQSCZ/u0bwAtmx1iuqlQl35e222IluwvUrEVyVi+qk/s/fpyTxoXYS0o5i8vQ9m//3J9DxBfi
7UxkO8vj2UMLsLm36e96hCQF8tmG2CQbJKrICvIqXKdZ+iQvJzHMuCL/qBP+NGf/8Zyq0uGK+86b
DNYpe7nSco+05506paz4NETW9/bsXZsgawmYFbFmtxvm4NJDpIt9ROlOLgKEqP9VBTEtaoHi3ln6
+xuFjhsNIAuSLBpVd0lEQJcHqHVyiJYG8J/n+3601lMhw9imzdUZJTts/B7I7dAUWKH+EEo5VN67
tiIIKhpn9+8oBkllcl9v7m/4j8LnHw/RU3brWd1L8ny4SwuWd5A2LYE+C9DkD8rkD+6E5h+hUiEd
Wb1BglUzuSGPAttyf/j7OS43KHq2l2wv03reXQhnuCwd2wwwkrp+ES3bS/ECNuFD7Q7r5JDbxvFl
3OV2sJ3W1apZQbAkhdTYDJ0Ta+vLvHsZ1h52RVvHve0i6Jrig+W7YGb9m9cnu+yQmo7n32pXu5L1
tz7oNnTEVe9QaPWQxa9Ay7hvy4sdGIypNl6SevUSm85hiVp6oT/8Ygpr/Tx98US34gURxtw0yhrF
L4m8j+TGgOJlhxf/1qaUC8iQQhZuOsTUbVn1Xnlv6Jp4cY+/zbX9g38MMra0m51hBdJiWOHQLOpV
ad2ymeBljgUmHj7d8BpVRzU/c1ig8SB1LbQvDs8ET3+et5b2imprfB+nc24N8IbB4CEAaugFuBBK
RGHddETPu9Z0ruaLjqOOKKF5S8uSRc2J1/aPaRu4KSvz4TKsOSUSpGh64vEhTRAO2/0PaWrUKAzS
8kJHhDo+EGzpJYfO9HgbhI/VE345Gzo5kwBIFz7WTC9McTrLNgOXL3hoqety3hLBRXs9AuyXueo5
BCc17DHmZoXNSWAJoFtHkw3yF95WGYTAwPZ3I733vsuzWumUA3TUVZ3chhaePzq1ZhelayM/sdhf
Xmw8SXg9U7t4ndFrIDXpkGPTrnMFfRVt9QCUqK2kK/E8M48dMXZbEWhglhf0uCdXB6aAgwsHgXkz
z9XWNM+pf2GGcvmf+lK4ssd4J1+RM2h4V9PV3HrJ8zQREaacwXWWDkGFVNEf8qMsOf0x3Al80p0K
G5yACZKLnMH8FIk2gvuGhdILP8ULPXUOWP9dhU7+ztHJpmf/gVHRtmQaNB+dO6/Dx34VJc70uWke
xbWLgqY5kI5QH9vFLvZdFuhUtpmjEH2TfubZMR7w/yfPsGNqDP5JdRQf6H2tyJ22rR//i8Whxvma
nVN5DMGan/KntDwI2x+VG6ca3vrtSGSEvDHIy9lq9NtLn0idkSu6p+xd+a2bKQqYKVtLd8rP+KPw
zu3iEH9wCXSasBaRFcLDiN3uRm4hMc5O/SzFW7P1MsUpIT/j0n7Wy6u14J3KRynzgura5G/8elvb
tKk5Hup5MQLUK866xJ6a+LvxXUjJDD9zPXLKOudl3olfHt/sXqmNvEvxhmBlNuupkzQuF1I6b/If
C9QlkocHqSSK7sxrxxMX5Cr94fSXdGq5b5C+SFe1PHJxBeEqNJaXxC88m7d8PobPfDj+JDdEyIk1
moeWkAYkSURhKigGyZGk6Y5Nu7cX4LXG1mTdDHtVWDMYTPKPAEW97T64kpt6K0srSziEwZGLMiU9
Hp+muuZJMmN5M3uz2aX3o5STMWI+VeWjVX51yi9221ZGxPW2qLcikFbqWPWavxjFB6H+JJ2UBiVQ
xhvpJJl86FnL9wS35vSXh2kjdR+Kf+kVVnwwsKtrMqGfGd+r/E0UgcUUF7k8mjckhxXUO4ETMiAg
5vaWME3E8Zb2sksMJX8iLH69wEYrnvH9BzXrrhW3HqU/za65JZO1aXPaO8VBo/NlSvZENvG2my/W
u3nmBMv1hsPaOx+RY55b+xSFD5o3fXEDE47M6MRdwqgw1BtMxcYms844QD6UKyxBqIpQguzkMGcM
nnzF2TC8fte7y9DNEPvGlcRreNKu+2JYpafHaeaX5l3+o/HA5a0c8mfKShMGWAe+HJ80sD5Kchhv
wndNXe6dO6UBGfUlrksXlHG9UROW4Cdc6zf9DKr1PjJFnadQH8hcZcc1yDsZd9MrWSQnjgFlNooW
3qy+dtJKx+h0ntYDqp5HBs7owInD88XRMron3oLKD2uG07sANl5NmtTrdOLFGXwYSUduNdRkJrOi
v0EE6i0Th0rH340cYq+xDD0zVtLrXK5Tinox7mc+g+GZ0UE/mwkTKRe98KS2Xv4jvBfM7cK633Gy
uI7ksy6BAHazLQGB/H4Wv7+pN+H4DVhB/OLQdRhe2CSuuJG4G5c/H79QOGHU1SIcR9z4+FRWjNT3
l1cyTzAcbCOl82G8uxx94cm4gvt7hYH8blyZ/TiPhscBCj+GL77wgG/UyyQCEg/VBmZZpmHmdZET
vUyEKnBKW9oJT33ImeLaUPJLKXNFwhQhAWI9X2fOKJcW7xXhspMd2MdzOdQklo07wHoeK8lku3xk
R/z64MpjtjAcEF676sD0ZZ45S9aVm35mIm7Ws0Oo+DXj7zEdeC/GO7uuQ8kfxpDGjzMmKJ54Fo7C
k7TjJPHfS/w8Ol8cBP22wJlXHCYy+lKO6orPz8fi4mcG7XfLfartSxdyW25LV2YXTV9pxXP6LN84
jcWB2dm/GUdiOeAQMUR5VsyIxbEyjkx+2pW7DGh9QMhpmO9lzp8jB64wbXjF2WMmAygNQ9kbLK4Z
Lha2oPwmIyVl1TWDaPP6xi+zRMm4pK2MNh7rpnzeRAdOPGNP+swoKO2482iPHPhkjAGvzO3aEcqT
rbzzafD/M4VyZIlzcxthzUsZ7291c4iYT9/5hwLnBPdxFTxy2WfbKXChUAlc0KXLeYEurq7DD3SH
DdPktnVVuMnLxUqLhzdgeBxhHH4KgUbLb43LRaqPay6z9Ie3tfjeGped97zp6k3pX5ovbmvf8Dgr
5LwzY08gSYCvMqweEU9EWxZRAkoAAq02o3lbrlLVTSUPlSHXiUjWGcCw08haQV2TNPVD6d1ksRc8
IBSbMTaPN8oFCKn17olpE3ylWb2jfkXNOFw4BMUhusQTkj+vA6BGKCzU1nzvd9ulhM9V36JCkTmT
CByczMAC3R1pvlL724wcYk3alVZzoNbRUxoJm4afQzyn9vo+DaPNDBU327bGmh4WkdFlgwTEafXH
km5BKkPJlhzt+GHe2JPbJVH1G2lcBjka9ZYzjKfAeLpM1WtOeC+SuPclilFk8+8EJFElAgkTBBW3
7dbw58Ny8KX8vkJbR8Pthc60Uq1ZNZUus6rZ72GtSQc9OzNEGVQhhq9xt0jE0SfEaunQAEHRzmvW
WOUAHccLtvkQQuD314V1LItn7ahbO7JGUvofkuf7iKhO1uiq/XIZmMWxJJaBV3oKGsmeTfIb1tN0
YWEuDsQgHEMuVxbEKvl/qOELBn8Wrpyfh+CowTyGUZN9m2ztn5lZjaeYDSUXcOAq3Kfkvp0rljTL
BXaoGEdY6n9xzS70D5vHRrYZrdVwAYPUvPWTQ25xq9mS6KXaunqduq24hQ/OYN5tYhXhzpo5EOxb
aJ5aHl5H+guig4etR7GluJ7nMci19YPwVJNGo7rFK+MVV8AINJUS9rjurGPGaihYReVRjVak4HoF
kB9GAYYVuEDUu+QtPUA2GCxWRkeEC+0pOHXEx6Hf84bZcHBteXjv0H9j1uhYutlyaZuPcMAoM7JG
Z8Zouo10IuedtUHKMoV18MAE5SjHcQJ9u8oOzdfY/GQ5vb4rzTyYNADUtJ38KL2jKndVw/OJdUvZ
buyxyJusjBmQQRFjNvYpqqfieKkoQMO33BifVi2x3w/fKpmEqw8s0Co7mci6pTE5qs+Jxy8G7FDX
UfYwo9ughrvN3onGG42dqq3i2g07O2wdUm9TwG/n6Cq4LC1djYtrw7q2drkA2xrDUHQQWZAox+at
5XYnAtx0WLS2D/qGDkUKtBeKvV2eQNh/ccsVsctNHEN/E/nbS1QD9yNdBdZxFujeLYUutF0vlJcm
yu9kL1AM+mp/mKaMvZW78DiFI4MJJzdUUX0ci3gV4AGRnOw4HKk10ttsrmLkzBkh33a1o7FCsyRc
i9QLWbqg+pkDW+wBerigzWpXpwM2UJ3Vt6TkoKYUnLGmL3sylYv4VgnLJTRyK2d23/0yrdC+VALh
AuuMCHOeCC9k7eTd80BjW9vFwiuMWEC1o3IUKvLTdxMb7+disLXTlK/hSKuM/GQgj6+IAR25dZqV
2AF9/gYMZE9vneZIpbeYsvkOzaLY6fK1SMx1d23DM3QF+ud8FHCgZb4JWDzrK6NwdXENNeTxAS/S
OjzdFyYymzbys4hVh2DxYGle9h08TRcmPAvDRbRXRWLdHwsYF5hAesoCzLoZ6K0uP8QKyxCP8K9f
ATX5h44U5H3ONEjuG3HZFhHGj/6GPTfw+S5UilWhpzsxNojjagd6O1ftoaEOrK5iYOEtd1JLRHn1
bjD+VO89YJo2YOOEpXliDWtbtaM9+FfwJMov8CzZs/+uCgwZmV2TL3KDPZPb2oPVoSj9BF7X59uy
8gZ6jyQ24hJZMYxJ7/7Bemgr3G0tfozaxYICpV155zSr/TbyTPngt4wvIzprm0sBdy5LVcHGJlMZ
B6091fTV6/3UXyPtEgyPc/qKKL0IJy8M3xTeAAVcm1iUTMWNraMxOEhkvZzTr1lZddf8bXivUnby
SxQwo+QeIPMqOkwrUkqsXXNgViaRuG/t+pP/h+f0LD+1F/ouWMfIb6D2rPdnoltROfjqipCqkfEi
dgUswquodSsKbegMPhgxGlJsxSUwqKIi2wDpcknIOYDa96bdgrYBAue/z+vxoB1CRjeyuwPEWSbo
HZYHH6Z3DDbzI5kxA1vLMHcDjkiPwXYV6O+IFUCuE8myAwjEWpntnjOHH3A5L6LBPVVuVad4t9bS
mjGTydytngNzZR71J2osrkwlWDyqGjuMHbZ+8ppIEAFUS2Oduh1tU2sN9Klke7UJ1xJrFOI9BLtO
QeUtSdf7gAW9dRb2+ynb0rXQr8GesOQnGTkvIU0egFCNutyZ0VR9S47jHne3siH9RtnAZX+wQJiE
h5DhbIUgXdhrZ2lFgZtRIeHHxkOBWj/4IPAWRSqWi9d8m9PrIRSp8sSKAoC3wGR2paceui1wnepy
808kPRyMs0BFwTbOhVvsxckebwC4BDdkFSofsp+R7R0J1KvxMXKh5ULpm1/1t+C9Q5C7EsMdIcBA
0zeMPkdOFrlhpMsRSl0t8Xfli/RAOH1BGNipkPeF6dbNjRNN7g6jB1nPxODl0ZpO1iBsashYAYst
rzgSOrKMiXDYGfNPJZG2W8NtXuMXRlEi4LCLewD3WmUbxYzf+4JcXgMzCEF872X0qEcr7mLpARjC
VGJQhAy2NaUfVl1mvWGNINZATNEosvcHiUExVLTf2Dox/bFCwBbPWjQr0HjUxBXQAV7+X2gtRzzl
bj6YLn5HNyADZkvsS8KYuQ9HO6WswnsJthnp6mYAkMtpne4wvBooDljTmi/Zgex3DX0osaT1C5KE
goC3FDKaHbilsKd3xa6KDg6dNRMdEKRnu7uq5mo6ytZCNi9gMOm2SFxCu827jYwbx/AGibs1fmK5
yQZ9ek3Awk8uS/3SNazLLF0p8IvbfNmyIxxxYTWwT2P+p5ghHKf1B1eBbDPEwSmlSzPF76QGpQ6A
0FO4GX7R6WPXRICdQZvEDp7Snr2n4bYvlr5DUWFHz51BXsdGPRaEnC2jd/CE5pvxaj2+Jj/RS/eZ
UISh+r6SvjSKJytrk0y4NeA9kaF7SKZ30qvIn1A6OnisVY8CH4eY0GtAGLbNGIeYgBXHQcKdgMiT
g9McKAfIVFFCF3vqlq4SciDKBwh+WCEwyiPgINQyfi1vZA01HnHU2sbcssi/zdWucYiPWECNa7/8
KK4EC0KJR+26ZG7NK+sUnsnjkvJN+mIyVw040HAh2v6vOJfcZJuZ3aFRNMXhMOZEq+2iNxA9FIqU
ZfcSPveS1+F2Jtr3AeomURaTVb2Vz1RUv9r4ykpL8DL10rWrQD1ZxU5qqAgTl1CATfFXyc7qbZ/s
tH47nKQX860TbA9/mgfWDcnHur+1L/pbyChKB5zccfDSpAqNmyC+JB1iNZLe2bl/cwTYBf5kJ7n4
1gg2a9WD8jCynngySNzuj8mHzL43cGcuEbBWRGVnjl+79AhwueUv5Wf5iWr6qO1qdvbUNc6oAxAH
KNUt5YbuRocINJelyncMQZGE4OhCqt6eqyPawEIzPe2M3TqgvrBrd6L04x/az+ipfCndZVV29h9z
ZRO0pFYvuXjSiJvJ/64azDL6MhgwJaXkU0IGiFr7u7UVYHSbgEzYzHBlGAyuyuBmswJgAN5EXv/Z
EiYP8gLLHhLQXbsfN+0G+ajkLMdxw0gSXFneHq0TCWeknRanxHgl08dcE+CGWtpGq3F7sE7BO12q
EImz+CbeKLE9f9D/0ZfR9jl8YQkFUIt8NccoGOnMC5xp8umIRWPY70liBbtMWfysMJIntkXt047X
Mvt4Ypq0l/GXTN33XXkonvwtOVvGS7QbH7kSv6v40sO+qOJnNdgZD4+qwGf7qpzoiaSHJd98bhzh
lOyg6DIjcyn4F1KqSVj0esIMl8hIFIr2OQk32OJl8ZV0O0ffsTijupHI13bwN8mwba1HoxAOrRBc
/hiw+oW4cH+oLEbt+1f35+qJBaVIfHIwYD8TW6Lsh6UHNHWCgbir/8u7dH/OqqJ9iYbHuxufwsVl
ijyC6oxcU56M52H67aC7fydbvHR/flANoEPH4mOLYW4BbPNbf36sVQEOMvxrISpLPJD/+N1kcVRi
2Y4WV/3dLfjbMrg8vD/nlwNr9dDUPiy0Qq7Ovnghbf/50X/85v0b2t/ew/vDAtrCOk2am6aZiP7q
0KVBuwHVC09k+Seolte4f6nRqJfc+5emkTSSa4DlRulMmOjfP94vpsb7H/7znBUIWD7/PL7/DA4o
ArCnYP2P5/88/P1VmIWkKyx/9c93EjVUUMYwR/35hqm0vMj9cTGwQJPK0lrdf+XfXv73G2tAPNXC
xP3VBKwkubmz0updFFFUwZZibpRP674EjFNX2Tbuq42mGeGajr7oyUp1DDJ6X1FMEWtWHqUEG4Iy
3BoirrqSfWCiqFsBvuUK2pldk2/agu+Bf2s+RIHwaSbtsVHld8tovSlHP9nS2q0FAms68t+VenAU
WheWQI52qC7BFZCYHDS8OexUQo+i2PT6TJIoHffqugelKdbICRLfsDaKhjw2TF7SISZfrMGrNdVo
78TH8q7xSXpiTdTxSbGkhfIX3+AJ7zOfdZpYuXk/rWKJgEmLeGwWmURTx9lrELBgodwxsIvTTGsr
NMTQAHWhPJcS915HbFyiM8jEtSoRGacowWX+gAS2MzoiALRY2KlZ/VRGwoeoz9dcI4Q7+Bx6hZ5Q
zgaakceSz3MNQxNtikm3VJOJWmuPRgcRTp+p7vjgpZGJOqOZX5CYgWWsS2JaElSRbAXowjKdkBcX
BIj0SpXKDgx44RimJxAE31M7ArMt5V8oSI5iYLwGCdJVuZu9MfmSpB0Aoa98wFUL55PVQNigW+1+
wtz8pJ2c7ztR6cnTmkO8kdG6FDZzhSRR09hXtzLy3DZ/MaaYnjngTnXYZXT2sox+y+wfxkh+AFRy
wb9hR0ONKgpcREJnqCYPWmzXGR7gGldsljHu+zVqRlV+AnzUm486ZD+iAMi212ZP0s19QPGz1d45
TJ+Yg46SlZ4lOf5UWXalozXas0Q0seoMJeUPjDF7JZa+y7gj0F306TqoLPuY7Iko7Dhik24cWgMy
glBrRPTMpu23ksrT9OxgMxHfM14xAapfc0LbyNceiEN5zcqagqjVUVaFxGT0+bcUQIoNO2E/NAU2
oSKHiW94Y0Y9TCOC3VSXfjUrzDgWQC1U8a8ic1TZEFdBNjyVJtPs1GpLrkwzbvskPmDHQ6yrEQ4v
1KUNJLs8RY34NpdkrFWyKax6hY1lJj+PnYQxLpvfofgypMgSGpmmXiEHEFZoAt/Y9NOFIm8uRXEZ
EXxuKeo3V5IrSe2zP5gf7aSffbrTs4FSYxbHp3Hs930aubVO/KrZZ8FKEo+TEdyMEHeqpCBotaiD
KIP8MD7XGZWd1OrlbUxPswQhAkJafVI6c7QrTf6ovkTF+qmSbKGacLjGqme2nfayJvlrIF4B5qmJ
Waz3961G2oBQjcQTaTsJTP0s+muUvf4J0eveittvabAWJBP5iKX+hIq8RoCJ6naqguPcax96joxh
LFhQ0xmbM6tygafSvpiKXzGZAZOvdOdELEwnmU+Ins9SlbAQqWFmq4H/4ytDfBi6V01imKvEcael
uu5KCl1u2CsEDdUWSc/ZTw17t7UGpnPTvNZ+w2ojZ2Xe/6jNfEPlHKF5YX/o+4SXxkW814FBRx3b
jEweiDZGyUvnmq5HahLoWj6nUkZ+pTafSkF4Drk3Obraa6RbBF4KlGYicWsGEz1LQg27Ln6fBuml
D5F9yXUbeKLA1jkKNUwJk0KdCAA/duet0uhHzcT5E8kNWxvxlIUpS9YhuBTffV3+8lsaPhqNyGyn
hLO4qtTIcEL86BDynA4THF4tUlYNTV7WhrRe/AlMr9mRtkYXVBOofwqMPZs6hRGMTPISptW7VjZP
VT6cOOanuZY3FSvbsYvpngpw1EyqX4n16EMezebZE8ryEqnESQk5E0NtzLDMsuhHHW9KMZI2ruiY
IorwIqtKgiQ4pTSPZzm2Fpo/ylJH0IC0yLpoa2oCpLZPvwQ8noiq2x/4L71dpdU2UJPPZOGZtkr4
adZzvEUSPOJ9Yu/P+J1WYFfKBO49Y9JktLemi35aWMiXoIvZLWvK2sfUSC2CWRD5Q7HOzD6iTsh3
4Qa+jkFH2Habn5WLQklEKBM7yL61TJadX7pK36AK39L2Uw9nbnURPH4xiaTDQUVGoL+Ts6vg16dg
rJqTmLe6MwshrWVMz7bs1xt/SGnbtNkzz35qsrJw7Jae11K0W6APWZo6Q5ELTM/DU6TPZGbQpETu
Kds+gjngPBTuEa5DTUrJiRoN0kgK0C45JP+hoHRetlRDTDS9Y1lclJwmGBJcgoD94UUcrcmOVHNb
Fz4+8VFu0FJrLyLWRJzEOVdt11IRqZNHcZa/CrDSRdMh6nHGgKrtwmZMU0QmhgThNJ507QCbZj21
bENDSmNukQHF7/203+YqYOihcfADC93BUHz6TiL9hsC30JyM6YZYFv+IA5J+M2JPQ5m+rJQyldhQ
O8oyarU9lf3EPGVd4UNt6yzeLQ2TPB8nVjoSFfcyf+j1uFkPNdVjvaEWYMo7LJMMiNE4riKfXKFa
ip0IkRh24PJLSvTN/7eS/b9YyWRF0rFe/V9gqx201f94A27xX4Gr91/7y01mSP8yNUk2sWBIhqWb
BvjWv9xkhvUvQxdVUVexePE/mW/9TzcZkFVJMzVR1A1JMXUDS9tfbjJV/BckeUWzyKswNUvhD/7n
f/8a/1vwXVx+m8Safzz+jxzqZxHl/4Ow81hyW9mW6BchogooAIVp09t27JZaE4TcgfceX/8WqBtX
x8S7Z4Ig2RRFgmCZvTNXtos77B9eMtuxlGtbli1sTzsODNg/e8lk71S9EEFxmDAfPfYibV982sMx
8UNDB0CaHIKZ8Z7EH6YY26EOfSck/Om0/edd/eVdYI77q6ONd6E9KThNnAu5WO7+/C76RhhzpSVF
v5S4ktL2X3svY06c5NWeiTxD73upib1ZKMdOIA1SUNs/prFkIWezuIKsUP8iDP/lRP35LZnuP9+S
EhBuXfx+sGn1305MjZfDLTWJmuZU0plMjZYeAECNNHV/ZG2MzGik8lnQgWOR/E3ZLmJ023HWUpNe
YxsvPklmG1gsFEFscgGTdMGUeIjQsBfbK1cYw660KIe7kCs2uvTtNTj1vTE0+8GU/tEIxrd/OckL
SPcvtkHsasLlatNcUBrT419PcmWIZmSnmB+EN4uT5Y6SIJ6C+gm8fQta3Z5xO9o1yWgCkyFePaOY
jZykaMuzHvNbxBL2MTf1J98U3uZf3huX+j/eGxe6pfBI8iNZrvc/XwBt08b1oF0atsHw4iNjHCzi
FQvhTLtAsJ5pPNTmE/4MFq0gVmyK2eZQHXCxjyvLT+bHzHgMxPSv7+sfF6Yj+RHyrhSuSb6ov8GJ
Y2GMpdnUHvqVA4YEl/Gd9Y9tLAIjmZ9bKqtT2HqbWebxzgyGd3ACNFty6k2zPctL1of/cmHay9f0
l6/RtYWF7dPGAao8czGa/vlUTY1ko4TEe8+2YNjasW+cnDrbCBbVyCai+pWgNNgPwTOy9fiWS2cz
2UiBZuTlZJyzZSShZ6RjX7gPRW8g1hxTdZwspAzFLDA/B7j6/PpChtMSqIEcxU7UzZlGWti9OKqO
Lq6M64scH2NMsoeRPd4Dy/p5HeEMmPRICKI/fSNljMhcwxu3TVGAAnDpakMosq3iI2xbxPeQDR5S
NqhsA67WUBvboqina52v9TT9EcVg2kXoUKh0yx5jQo58oBvHjcMWlQ4kyVtDPvQsfPTtf1+JppL/
+J3g4JU8zu8et6+p/naC84ykiDhrqVIPUAHMrLjC4zpV4NtPZmxRfq9wiCWV7p9Gf0T9oGYar3n+
FIf4WeCT4PQndCKXRnDy+vpnnbkT2AxO0NT9GMKCzz5V/inxZ/8U+u73soqjHYkOHueXCqyjBgIr
jPLDZ0cZhtpjT2g2u8I3cWWa6inR5s2bwv4QNq64GjWH+63EC4Jj63RPvedUJIlODgITGT7eD2no
XaUP/28oEN5B3TsRSfHC19hd03Yc901ry1sP1/c59B/HB7d7ykkGI5h0lrcZNVnS1DQ245K4h0kY
Gy6emfC8tWMiJ7BbIMilsOuVlCXc2oLMnBB08aHMY1h/c3JpvTK5mPa3qTPz9TjK4GKmodjOc5ce
mODWwuliEoHJAIa8AM1qatTZQXEREx8F8tjRvHtKQcBAIorgS7xbFn+aDNr0TG0NNtJ5OuV1L6/o
D+GLTVe8UE/arthklrVeSzyv5yFE76fswgWSPbqsU0uJ/I+mVSsyaqkK16HU3URVJ2pIz6J73s7T
0aC8QtEeKDPFHGwz/te87990Wejj/TtyUoggVWjJtQu2b2tZ4sMOPeoQFZqikVLjOW6LAwyLa1C2
+cbF/nlmVj14lRs9uy2ZdG1m0QdMomff6KNnEdO6LgTZFnVR7Qyjkq8dWWaMzBq1AQIKaTrB2S75
jJXOJwB/XC2mwkLWpdPZdGOXrYeqnj0Hk2Zh1WLXle2XqA3yM2zbnCj1rll1rsJyYbOJcGlkWROz
fEx0HUIBZfKfpPEZf0d8xiVqsYwPr8ns+lsgVeEqLCTDrB5f4oGsMdgt0eMowmAb9+hY5k4gMXLq
9NCHFoLqPBJPvoP0K4qjQzV1X/EZTk9dZoxPPfsCL0lOc9cSeSVHC+5MZTxGA5Xt5Z6lxC2fR06y
LLzHacofnLLx2NDOBygK7uP9ANQ5Im6ROvL97uzl+tcfEpvP0faD3twfQzIP6nkux11mFvP5/mTL
E3ildE5UZBZpor0goZEUFzzDOg+e02zWB34kIcg47k4Vgyl14fGiamd3f0gBLMXvLo+NlRGi6+lw
Z+JZek3y0KWSrgRCFGW83A8ito9hOpGTszwjBHexT/Xi6CsvbmM5T/dDa3JCJzV9v9/LyIe68vEo
xEjG5qanpx6F6ev9MIKu0bObI/JBdNGQyEjoQywovLeQqdIsO85jVT55Kbt1e/Ta1wAENBPsjAQ/
P8ad5b2TZOJC8moGNqv9WhbBO8l+LuhLd9p3NkqPwmkwP3eUIYS3ROE1SYd706Sj7Vflh656Qi5/
DFESvbUTFzGMv5VK7Xdp0y7XReYepAIA2VXKpdgzfsfT5T0hFUhd84vOrP6JforfTe+d056UA/Au
DFFVUuLNqYDsp5Zqlu8hbukIqkr9+DDyu9gYtFpsOAUHO8Ul2gytDRXFPne1TzPPretdolKJTWkm
0kWjFvGqYdqlkMBoCIjxoY8TeRBl9IfJ0LYFPkmUY9vpdTowTtQmAGxyCwsD1Y5FVmU9+s8wC7+0
VhduFYPvPlu6vXWnr4XRhjgQCVgTfbYTgAJotJpvceugACA048kJ8+dIDDd/NBzEcJRBsYr5R4q0
OeJGL9z4OrggUcPluZzNVM3GYc4RwrJNPrCfHx4iesVd1z6JFi1TVQa/xqc51dYN9uJD3XzWwiif
mamumTUj948o7Ug9vroOMP3OPo3sQ3ZzyqMs3Z1NbY3lcRjGL6pR81ZFzbUzYYB3A4MEkIu1mj1U
KSX8I4U2MNS62kv6ID0v8BGk86sDkPgcBY23yXOr2CX5osYavI3wIuNYEfwiGwz+IXlnfH9POogG
qDXuk1vOiOUFcS7VlBDiFrr02QoqlZJGMkvhXe7n7Ng1kXB8NLSoGVv6MQpQvYY57D9DfhNGjkbb
6zZlTJF6yLviRAJPzLNa6DSWPJERN6Dp3KDAm6+y6085prtP87wnXktRPginPbjkZG9F5XXuSIpl
Q0Yxploa90Z4pNOzDZP+U1SANtOjfxOUa4JELNxy2BddKKhrSuM96FBShGOx87reBSYRzE+6eq7t
mEpxEwVbF78t/z2EdNFqJtZ+PumxTg7hhAZrHGT6KDINwzedL9Q4SI0Oh0NSZfax1ABryoCZdSoL
7xwu6wB63GML/dMJlH2cmwX6FxDL911A+l0TbBbvra68VKlZXIX3MxyA0Pq+9ZlFjX1I7PpnFKPo
ArBuHYzWe5Sd5UJ+nYGDOpm9CdJ42HeuNb5Ql5an3FVMx7qtyNJIqLG0Y/0EWwodVe6or0Wjy4/I
pT2cDPbRghG8GhQhnl2KQMuRlnVQXQCh1D9iEsYZC3AA3VJPynblXJE0uCWAkRyWFiqibJ8nzpOE
FLLD8laWaNhwqKJAcwu9dmPqoNr1a0QRi2G+DZrnErlfEZTGUVQ0dOypEKuWJNULyTO7Ocgkob+3
vq9qhoE+OljtyOyvVbinkfNRERN1aZMGbTpn1qjbRwBlJBKrCB5YOOq1F3fIK1mjVl1vQRirHtO6
R2DRbBuilw9FX/b7fvxZ2zmCjkKTbuXXf5Szth4GcsEOMYrDbK4OEpPzVgeIwjGYWkcmNSIQ+fJI
DqGQ6gR5Rf/GdddNw1DY+eMnE2bwKpz4CEmU4eg2CoNkTq6m5TVaynKrPJfVjivoAPca7NkMHkMt
eW0WwYbBkNibkZyNFeOKtx1SB8gmQlG/NM5pv4jzoLevu8bdcJmQZ08UUuz8TFUEy7/dQGJwD2br
6V0dK+yBkz52Jd70MNJLjAXFSEpNbLX69NYNNLsIjoWUAgYc6XYRWre6k6hD4DKPXfHJn4dy20be
zex8DCSzv+4GJE+8HYvUU1wb2tFoOybxR20TsOVPbvxSdxlvbrK+9uStEHFI2oUkA2EFSQrVVNuX
pzTi/0mxh6/bLmFqauOrQ0TnrbeyeG+ES9N9udtB3jszs3CKe30KW+ao3k7G1y7LDonhbfqK2ECd
h8OpdGySxybHv7BMNSlCJtlnGfpP8C/6n5bbHKg9XHRdjnCzPFo4We6cTO3ZJ6/puo3ozePINu7+
SDQMzknDE3moZivZxGlU1lxxPLe8/6uuPNW9px5U5uL0zqMBVktQrjtBrnOetcPJcSc6XIB7Nqo2
uWv4PzxpptthKMU2srMvNRuyUx9Ewfl+635ww55EFuF2KzsogGJXQhk0EzLEL70iJ4V/0UQJvPbW
2I2z94fbmtG6F9PVsGPr6BiO+euQp3x7VV8BH+9RC4AqQKSDFnxtiyJ91HP0Iap4whJM4qRRPKvq
aaR/gEGf2afwyxeRmva+ooLzYPRT+XJ/DA0HQLwahkRTWgZLaUNuZgI4Xgq87rptq6f7PV+a8ujo
nqbG8sdgb+dBC7aMtNfKyaKNo+1yc2e5JI5pPU8J2qmEZjJRmpjLaqoth8qiMzA6S6LX0J47EVSv
xNWvmDZeoHkHx2KqMhjHvJ26ltVZe8mb9Af3LFt90Ip0SSXKAOVwKF/aRIqX0CHRr+EN+i0uumIQ
7MAwA1CaGh7Mbvn5EJNogsFgu1GcNePvyvZoy9qG8SgbT1CAF+II6JZsw/t9t6Qt5+LHXGP4Jjiv
INl+0ljbshSFO0W0ozKCF9pK9W62Rn0qwxFRMQu7bhhn8EscilTT8/x9P5wm9PQB/SST88yUOTk/
I9mgCpB7x61CWtv2c1p2OCP4EZ1YlxMzR0wxkAOau2MdnxbU425sqqtJwXhrRvZnQ8z8HOjykxU/
gCJx4g2098WIn52J9PxcF843vxbByUjrPf1ph1eLzoSVA3WagmdyGK/eHF0xGWO2N2+s8PaALwi2
461OEtNWSoONtMf0jP7ioG0Et/GEOwpIx6oy408GSBQ5CwRdMVK3nK1XbR2It972vqNoRhCkWGfe
d3tWX90ZH6ru34wcXG4/f2R0nNdOHiG1AduASLhv4wLCDG3EUAdcpQ0AimZAad4+szj5RKRecUjV
sJsI+xNmtS6rvYlrLkgPZh0+JbkDZBvqkwAijG4KJbNPQ4KxIjgbajoMboNIvD+KRnwtuhfW+bhL
KnRtMyRNum6uPMSWb67sftz3ivCdlOSfPRGDKONldIpEUeMb734qw+2gYyRfRwBSWLr0JxPvPbI2
BJZLPy1InQOlttXUp+uYmhI2F4bL+yGz104d4taMvZ/NzOckOI4MO+cgNRoDpexnB7AqFj+a54WE
bAEBaKWV2A49GVCJRcJ9GZt7gBYvhgUytKgIoRqL9NvodSzil/IOoZ9Vot+FCR7XdwCkVg2Kfof2
0oNdB+VDESXQw2L8pT3boSJDFcWpLgc/X8MI1mtDshBok+pr8mHFJBqXAglcUI0ZIXf0Mcq5/cHA
8cgwFD6Uluk9aiOgiTO41R7s1x+DjfzAj21zK0fPfseFf/Uq+1BEcCnA48hjnoaK/VVovdFQ/Fx3
UXqMSrbAyvPRLHh0PM2qOTVV6T4n7rL6yusvUQ6wia/kQpLge1312Bkg3KBCiHGiVPOuIdt3RXoM
wVlhQgOOMYRNe3JSrhzhSUDFmFwrvBqpt6abVl/bJCWYr8UgwfAD7ECf4qnXEBiYvrRf1mtSC2qE
aH64b1N0H7N48eZrV4J5adyyfAbWtbLrEfJk4qCCpJPVlY6561EMl4Wfnfu0RAjevQnZirMYaJVx
CeM3BA0Vd2a9pNXWpxLaF3SPulrRVe1xKLdfcgpHeF4bWDpwzRj3GL9ssWQJuk8hBerccAB2H3o1
ia8l+QQo6l11ilNv2sci/1KxltolvX4Ws3OZfTNaJba0ycJGlpz2nr1Nhh7r942YJndvRDHS0tKv
HosqenVVsjZmH4n16PU4xakn+cJzNzqhpBwXdLqgB59Uwq//4I4kbcvebdf3eSMwzDe4N9aBhcKZ
4IphnSA32sKle9bO4L8VMQLBcnoncgrTc0DXkRSLikI1OAHS1vK1HJJnaXiMWyPyL/TltiwJQzCH
lIwPn+4v1/SDFVSPfdFcEyPDYBPzd1IR0fkJ32dbVO2HpjJXRKehXsfk1CYj7v0ZJ1054njrILw7
mVtsfXd+u3P8bUrX/0H6NzJCWtigAIza8ovu0B6P4lYgnjaSQSE8aTS+JOLMyP9hT1mid06rb3pO
v8UUKI7wOEeciybKrPt96Or4NKPw8BsQcGcz3O/eDxh/lxSFhRVS/hfd8PvP/hKo8/vu4HrQUYaQ
lLB8J8thVfXOh5tUmLYVWaUbB8N7NuWY0KvM29fLE6hMHWe4xswmExw9EBjtwha4H/qY1JbpR8ge
3BKrkcUavKUuOqQGPlHnsSvp1nRR/5yTKZ94sT7mmZWu0jL7OmXgQQyr0Vz2nXGczccm8zp2mobG
WFIb5H2GwzYIACX5FXGwGKlAIw/Bs7urGz97jdz+rSaicPc7kmAMMObVNcnd6F0xsnqD+9rVtFW8
XtPzzYqb50/FbXaRoWA3i/rhQOJOchwsPYFRjqq1DTxuDc4NtypOlKpPj3BHAfm0EJWGhrQ8Ts1h
Vr5BRbvNEBePRnbUlknjP1CvGJlyeHzESsw/+LKJZO8N+6CGXKOKiFtMSdNnJBLedQjJJk49p2Sj
uIqjRWpVNwU7wEmt+0JT1k2prHRpUDzacXNZIs5ORJvtPK5kUtRzj2dFC/IplCv4q6aek89OltUn
P6fY4EcN3hn6Zeckza8WfLH30tPD1mWNcAA70D+jNSPW0J7b72OC4h5LfT+3iJ/dEPCU8PO9H4b5
O4r7U57HxlcQseUK6GR/HZFZXJmi2SihnitZjH8FVPbGrmtVgKL96IPwGVKM+zPDzdm3kOYYY5Df
W/05D+LqoRbTvlKN8y3LrcUWvPieBIV0sNwv3khDp0dFtmJDjfU0aJKDaQxQhzKFH9H3ZoJEGTom
K7WYW1os5xQmC0JCMACMO0oczbHJF7tN2DnXoApS6oGFXBukGp/d2gBE0HhqzWb/D6tq9mwonQNZ
cwRJuvljInt5o9h2DCgosEbxppPNDm6yivC1bv1us9xzK9pxXda6V8RghHdnM7J+1WHomvJbyB5h
FXfsgoM6i1ax7oudwvDt+LgUEKIaz2NwmWLbRRGGiFwYznd4XtPB/pKPbXvtIhTDIypZW5in0iIj
yPWkOqDrw/EO1v8y1NlFx3l0lqmHH1uMmH8UeT39dOll3D2bmfM1USyJFUibgorvUywaY2WGTFJy
XBIBupcOcOcKkZheA+L+0VRZv1c+9gSD4ipmtjDfku2N6IVM1rgO0I8TkHyxdAKFboADZKBhGZKp
3nfd9BGGLUt0yJXXe1kKFOmOtpHzIsXXylLlNi8KprBWf3ZKMgrDMrSOaTTbVDHKbWeaXGOEfmFb
mt+jqcr35jS88m1NC66XPVDSz0ilu0WDNA1YxjowEIGYt1Bznhki0pWDRHtOqA43Bc9HRfnJa138
BrSRqkl06LtawPiVfR7lh9tlj7nd1M/hjFwyJ4byYmRoyxRTWj00486ePiYPOFruwb1P2o3N6cXy
lX9OZz0AjHQATsXONZ+GT0FuFE9d5Z/dENaeNTgJgQu0bBJEZl6ZEllvEtw1B80jeHwuLTo2aoDE
NxdVeGqj7mV2Eirp9o/KGje5jb9lCAwW2zFiXiSSy04dBl5laNbH2aYbLHfnOHawHof2uxim8DQb
drRu+rHY9/uiBgiTFWN3IZrCXKUBlTRjxl8CRo10SWstSlCD98pBk8Ha9tsKJBWehtodclR4PRgA
Xcn9lHA6lFLXKNPuR/0GKS2z/fZxAlRznPrkNRjN6BpPpXlKWhT4lRIbgkDwfYdlcfGNFYoyE7US
4BBDRQumVR1DCnpD14nd3LD9p1RcfmK0ZxUuYuI64/xLOx+mKDp2loqujkGvmUUSpgFA/uIR4BlL
XDpPT2HDcAjbyjjHtcGLmsHTYFMMGGu4fMqX+67pkq1kE7IJ6EpgleD8sbB1TqD4OyCs3ttAQMeu
Mmt/JescLLWa1gw8/KMSYVbod15PRyU2iaqPf6J2dLZliow1716iUXef+0l87lpmWBfF6C6UfMUq
VXAR6jnEER1Oq5D+/JTRGoNRae0KmGirQYieSAR6wCULvxifwhyU7sEbi3cl4/BsN2a1QgvsbdLS
x+CfoUq2JyN51rzEOtIj6jcr9nci3CHhXPUjYZvs/09NS/ya7U3OqWDN6LcUjpLebHfscKuLbYju
OJI8lduFvESh8y4y1e0Zq95pVaBMzouq2Y7L0kLWNHxN3VBfMrn6TF0uZHskf2M7RBtmBwO7RZBQ
OPHB5zD1Hkn9mI+lSvqdiqazZEFxtpZDZDIi10F38gdWhKXQ1QOIeBLgHJrNZSRv5F7g2oPUTwjc
iUpqdgos2K/NYPyR+jgXms4vb5bS/SNQ0J2tP4Q92TdEoc5tpujfDslHJHoEwmQCne2OkItB4kib
Y//IGcHXwj6xnUobF8RMP4+M97VP4eyUpQrncoDLOa9Jy6tklZ9Gw2SDmI0XOLwE+QllrYmq7Ma1
GUQ/nbgi1CK01dERqT547XsWFHQOZOyvHLTvGdzkYqbcanKTjB4QQwkR3T4lC3RXDBj30KJfSUZe
I7djH1D0c+NJwZkM+kNMXageKqRvkPpB2fQ2HjK0FGjPmV9m04cgoNpyuIYIGwHp0Ijv8/bNtKJh
nw8+Rsshp8WU5tZwwQE5ewzJSeM+YntsHtvlcB92Un7B6FCSvTs+0rRkrV4B07u6S5tajbK52OOj
GdjhXseM8HGOqGeaZAIXiFtuZPxMCjbdeTs4exR69Ea9ft3XKY/5+cUp+uas4nSnWcaeagdWSTkn
6SGMYRP1IQRGQnN2lWe9kVzDNKkE3mrlx8zcgXMZ2jHeo06/JGN79Jo8O3lDEh4qkfZ7xr15g04d
Zxhj8y6Fqxm65JcJnXmvnYwueVuLD9+ac9LTnZxcHvnUNWz8s6wDYcSJXDVRBRqsLoxjKdIvgzTD
dTJ4pzK386Vr7r57KJ5Z7x9dYQW3upWnaBinU2DjawpjF16Ppb9Poap3xCEOGwNQT0jf6GPET05g
B9YAlqRXWQb+RY0xdmYb9zEFlGPPUk+6hfyWDNV2jjK6ByxCc031L+uMmt6mSWVn11u4k7Kq8W5x
7u08PNnEL0TnMaWe0GfmUcq6eqxE8UiJfpMkZvl17MVPO+i+20Ve7H2vmW4l5WlKC7eotKL90FJc
ul8P9yvDF7gfWXJsyjZF855l/iENkEpycXPFN8mbquEcaMoZuyZX9XPOznQKgXgKa8LRSKmMPtSX
PlxAjcwbDzTj63MQyxsNcLEGB07ZlL3blsoW2z7anZj9mpc+ydShKqhUxCO24L4uxvfcs38aDZat
OE3FjnWm+TZ3rFrz2UTgvgzCVkFXKdKs6eyx/T4gS7lkdSN2U18V6ymns1nHAIxx5tiXuXHfw6Jo
bzlp5ZfQMt+T6tmh//9Ksn10wx9PhTqP5C6MPWQCGEmPaihLQVmAm/f71mKAud+al/yq+91wwurq
RpHHXNcyJUSxd7DuyYNJR7zk/ZDncHnqBKQREgxFItMCeqNzLxYg3q+bCW3twzBdKDYXx/vBXrZi
3rLtut8S3ZLeWrQUwPnJxw/xwpEj7A2JMY1QuHC/bufon8EvWYiRTSM9+Et4Uj6Qe3Q/eHrJVnKq
k2wrcWis7kfSZqBw70l4w2JPapfEs/stmRQOY7jzKYbIiD9miQv8dXNcbkZLyl7lMhqFDchY+srl
UTJpEXPJ4X739wETTLSplrC+6B57uLzA/QV/vdR/H6uVtwbwXewzNmDzKk3gItjj8H5/WnJ/7P4C
qNN5S/e38LcXTErEWYgZ3ytqpMfCGYiANOIQPuT9/nIIQoP0JEQZ67wn8VOnZK81S0YfvTuAh8ut
33f90GChGgAf/Ovj99P/t8d+3/397y3aPFgD//vKaYAFkP4g4LvlCwx/f4v3+8Y9LjRqgiMXv6Bx
GSksIrU6pkPoWFAvMgQZXrIbBkw17EvvTzDUN89sSlANC9rQu0cQLq/rzjlXx/2/IHACnODyl/st
GcIAFnH7/fdD98dJkP7PMxpPE7PnFoffL3d/xq/XLEYKf2rBAGYmgzAVPKLIGlCf91v3w/0PXcQO
nIBUtYrKV8KcpkNL8DvQUDLCPKigR8CSzZF10YMZYBC5f83h/XL7/bWmybZfflT3X9IYddXxfuiX
W8rBAV3NUbgxgmE8VmVO3h/leYp63P19uD+WhTM7Q4OqedL6EJnSDC/38kGCBb14P0xuTXh7Uo/I
RQhA8uIeqRN6gdSmgYzOpX5YdE04ma2k3roOrtwpotznCcLcAPNbno1iS98MjSeXdvMuzsih9nug
blX1I4vCN5nnL1ZCCXaAAkMr/4HSOXbEQCI7mHYs0MyTttniy0SuJnZ4D7QO39LIfISJrLfmlACd
YL9DI/zNKfgPM1wrVcdv2siLT3qyDn0ORjj3w2DXWBZ8b6qgqMAuSYCfhCrou1nZj60ZB+dABduQ
VMwNQ8TZT5zw6PIGH4YHd2q+UYujV05j9AEBWFL6fDO8ICqCh6aBo9bCHcmmSlHdxAadklxQstI+
+I518RWxiVZ3GZf2aofDvHHiR9ySJzU1PgiVU99W9Ei7icTj7pNK6ycqZrvOf5MikOtw0uRDfWqd
DJ5p6x2aIPnOaI1dYeDzBNEuhhqPVGH6Ps9071XG101jVk8eCTCl/WYO7ldD7ESDO2p02+/YtwYc
xq7xYEr6BX6TzGD66OCEJpsFpvFI4YLEeLSKOrgg8J43nbDtS+BHX6qIkNWhw14gzfFQILaI6dzA
/z84PmhBTT8xmFjK5wosQAlJy1uT2QaKm9trWjLmdqCAqlqyqdCjzGzdZIvUQb+mqfMgLc5cw07s
6Jv9wcBIQWFoCrdky9I/9+RH4exMj22WlbHEL2t/2/T+cwTxr5iA62TJSnkdPBnWNesWdht72rTR
8ZrlF41Ah+agBUQHsc3DWFUdHSuqkqYZXbzaep1avPK+03YrtBEvlKgufHagRlOEohjf59YFDzTW
nnyI7dl8KJ38nV/nH7LFWUudNMbutizwDyrg4pLS3Puzoodhhbu5jypseOIbG4iGn6wpcR4FRDew
PiTgngLXuMVS82lqrZyadPQtKgd821qsUUgC47RdmBqZfJlcm8gef20PR5DaYBpaznFXC3MDnxve
VZ75u3pUe4XIC8ifH4PKrMhGCtsRTFtnbkciADasks1dTpTPuq4KMCDBSBRt2KrbuPhUBpGfZo/k
JJ1l9m3OZfNMV307L9uG+0NB4j3U3SBfRD4ZzEK2t2mq+cMkpuuSza17cOMENoOiXEBkgnsI7NG9
GV1Y0UH3xZa+IoJO27+NqIsPHpvEh6LK+YFaQIhzx5bIfRQuLT5BQ5bzs3Ly+TUkLKuosX0Yk8+K
R3DZeGj80LWgV7Joo1GZaPrbOE7xtS/jNyaK/nY/tONxHBvxGgO78nmluLJ+VNry2GP5w81VNdV+
ETAVzj/TCDCzGWFLjywDTFS2tUrfZKxKvb27pDD7ZKu8BKF7DJV1LmjM6t4GazTjLlMtlvvMfbFa
y30ZZbSd0rl/Ep35WuX191BkHn+CdTKSb/boKKiQg5ADYInEYtSAEVEXclzLrIZZ5dW7QjUW3E8K
h0VOzItrfmW9Az6fMiJ1vzFiuaiGsxu/ZyX21RnL5cZvRq6C4YbQA+JFP8Ai0B5Lp5JlYSoulaPV
BTuWuuQmcsURXcPWMSaHX3Jsr6hip5T93VUUhPKspHqu+p7ukgM1nnIVOCLjk0Uo48Vq9XlEd7Un
mDFaZxn4TJwS5bqO2kWtnoUb9OE/p9R8RVkR3qGxod9mbw7RHli/Xm3gfqGdfMrkNJx9byovsSFf
7qqbqqYqGRXiGMz1vnf47/+3slgujoG/CLc1qivXsnFzSAcW7N8cBXNvxl7kWuU+kTrZDz1N7zbD
v4Nm8E0jWnwdMxyB9Txt7UXcMTpt9C9vwfyH20NrzYAqpC0x7Qrrb3J2zw/bjmjScp/BzdZ+Zz66
AK7XBok+ayayj9RkfY4goNwS0hZelQdX3cxAEpRFv2oIY0MZF4SnRWwqepk99jq4tTSXD2xXxXVR
gd6rUf/7xJmL4PpvJ04ToIR7Ah2+QvX+V8U7bobUiouRE+e1zia1pT4EvX+VFgRLxAtqZxNtvh57
CfuLBBK2TcnHbO0l9rlomM5+o7yvIxA0HX5zTPFeUMyh+GP/RKBik0pRswSmGvNEoje+8Siaf0Vx
/f9Wkn+YGzjrUNmVoz2Hj3EXnH//+t+8pqmJ8cxIp2Coy1m6K6OAGdTwIeyaJtskDqgy8hWSJ/LU
Uvdz70QMD4qIVq/dFCT8bND2nwf9zU7iej87+rO3VECIpfjgl/cUE3eywwSHly8LsWLG6qra/2Pv
zJYjRbot/Sr9AlQzuoNZW1/EPGlMSTncYFKmknkGZ3j6/kBVGVV5/nPsP319yqooIEISQUSA+95r
fSvt1sub8L//8So+nEPf6a/VfNHa3zb/71OR8e//mX/m13MWr9F16yb6XhdN8bP9L5+1fy9uX7P3
5vcn/eM389f/PLrNa/v6j43tYt966N7r8fG9If/oL8fT/Mx/98H/9f7vmMAM7DJYg/5zE9ix6F//
bv/68wf+tH95+h+GIyVmG3t2av1l/fLEH8I2hSFMaXjSFLOv5C/rl/UHgzjDlTaOqDlHjE/71fpl
Cek5ro4o05bzT/31wu8/vi//pfWLVLN/frF0D9sXKQ8m817dlJZl/fOLNWZtq3IZuafKSj7j2EZK
EDrbJmeEWHnFWvfjF9cc4VtqoGsiIhDC0oFUNpqvWmxRSKzGlK5AQezOpC6l+y3EzHkk7bJBGBxR
vICe8BPSeXQYR48YCth+mkGINjxWWmcHmUTmk6VP26F0rXOp15eIauxt1z+jQIFYkzOWR+/7ZOo6
oiBZXoAVnMayz5njRnTwcyxUIvcxUPbuJ7ukQ1u3pBElwHGD2r0ENfQb/C5Hp0yCnTWnpjg+cd1M
wrdaIRkbGzI65gk6D0Z+n0Mv1u8Kk65faqXITYPp1pHGJuY2vfJL23qocvEuRYpQNlTvkdNCE6uJ
7vba4Wi7OIcHJDYybUCB+mRw2IWlnW0bPXXffu25od9GHbZXBKlrp/cZAhrDcwLppbTsG9Pusjd8
UeeiiQ5BMY2ENeb60ejao2ulFY7ZZNr4hRnvfSR7Rqv0XUD496p25NGtSqKfGSBjFb3rJ9Q8dryu
PG7RCqijNTrRuS7lBGDcNIkeG6dznVgHOz2OLV2Hymj2g3PwQhzTFrM1L0Hc6YbjG4Nw8zJ2nr6V
fTK3IvNbW3XGfhApQ9D8m103z6MZdcRkEdeShiCYfJoeOUKWBg3MyS9jBunmCD9QwWcae6YhRXLf
NrV56oTVg5B/7DKjOjXEtQr8y4aDBjGN5NkKt6apcMySc72VwP+hQNg/LQsMAnqZc67VF5pm3gXr
/068JG0e7CePuumAU2lKwze7rxR6bpxKKjFPbeDc4vrIdrkTDYeooG41ow4DfMMJkMG9Hndfc4nA
MZpw2Ku23xi57xxN0zj3ZHgCXiMZE9NPvh7COebLaaxdBAFEKfkjLxwgifYsUQj8H9TM+4OVMMtL
AjfaEO4b0ZmL2nWpyQcnhxmjZvabEzDCdIX6RrzVcCAWlinghHzCJ/iHKtsx04qjIwPvPNGtH2Fr
F4X/uRjvFneCQPkL6NBADHFK+IDtK8PeOKX7xdGs6TzidVGa6R8zs3yoa2XdKNgZl9j4addDSrBJ
R9Emh71Saz4ATETcqBPqszB6sBy1PmziWj9ndtkdSwLuEY9GnzsB1NlOkGaFMhPA0b5rQ1PvPZV9
DcaWOSnZGpuZmXNC+G96ktQf07/U8AugiCI1dPsRNl/m7tPW6PG8a3d9ZgPVyBE+zWECoQ6YSt90
ygb0b+c3mZExqqX4d8g9sRMl0x8HtQLdaUCuRuDjWwH13Y6Nc3Dm5FMJnV0oe5/STF9HfRqA/E2+
tKlNjobCm+6gq/oWgdPcNeSNeRBb6p4LFymsYjVVOurN6Ow0jMEqn08NXStjcii8MiVZhRnYOtNM
GWE0D6k5/STqfuMm9DciUG0eEmJ6ue+uCI6i0Jy16ZM85o/VYYiz7xy3C9hOHplLQTytGqbCuQWi
uiigTU7roh+HTUF9e99GXwcBUZah/bbJGHOqyd3iqXnOuGivxNjC3kyLfpW2BIb1HgBaTO0QDie/
S6h6D8mt9hhUJGHleXQ0y/TObnoFW0t8p1xPoc6IQWeLKiefBerLmHTmkRrftG5Tk7ZGfE9LTm29
NCm3Nsl82PirzYx564XmIqS7w27XrjFO4AUgVnDd+Um8HbVw51UTEInsSznVCfUWpyJ3LIIigQLR
rqZLY4IapsY/bbXxB3I2OHMJWhucW7sM1fFmFPU3wVR1ZQ+8yqplkk5+4OfsffD6FHtBPR1rmPqE
y6BNLsaLFyEG6qL8ezF4F/wEyW3SAW5pjVbbkORMynpHvCyHXCjsi/QICOfKTKB6pkM3WnufIC3s
ooHmWjHo8JH790SSuDMOHkqHyApeuOfumNbcT7UH0x//CeDL8RLHIdekPHuzhfas6f7Z6AkwChyM
+IEJ6lZTn6uh22q6t65pI53S2pAUCegrpE3wycvUY6VyZzcNVr21bCfZIn+ALhcq2JaD/MRUkrSy
AvKeRJ94R9SAehkt1z91MXycxpTDph/pMjelMe4ZxGa3umzJczRLZ2s3jb5G2dBsC3u695O6ZeJT
XQy/4eODf3Q1xXK8TwxKaQb9O2Tg06UtOtiTgfROLjL4VVKDNxhK0qlNj8AWWRE6b3tMzUOzPdhT
eSii7gjOKdvgbwLd1cAER4qJ0aOJ25OC5iUU2A9LoHlVAg5mSXJT5PfcE9yBCYSWPrujm641VT3r
OnxvN2jCrYSgsiIoWlEOMfmEmxoo8YnzVk/GHDJYpLd2MXLx9dtdL+qbqCsvGUaIM0U+tMYw9ETD
18QZiviuZ4IqAut2Qgp0MpH2kIsKBTXKwOdEB+XLOWW4NbbD3Bnizk6FsqeFVNK4ZdSCbp/ssIFo
B+7IE0qOIsS2I9HWEMCcaFV1lm12gBRGNzoCmeHW0tsbHaTYVIvWXg5khyF4e6QIv0kjomgGz+aD
4NIqCU33pitt81B/0iIwQ6FlzRXJ4Ikk5XLDHb7aC79U6x5HyaHuUNbBz6FVaVwcv4InFMfOjV0q
m7d+V5XacMkc8i9T5Ry7pHC2oifbiaPM7pqIYYCXODRf90GQap/cKAyOWFBQaTN5XoluSi8o7vcg
ZgLkgwQ/VkMFYX7uPCzJNuRnxd2nFhiuDErzEEzSmKiGUVENgtHZMDFvNswap9WSNdPV7g+zHWnE
mkf019Vp2bus2XMqjSQ4DnFFvk0b9WmYG8tux2y/KiQ2RU8D4GkKJLNhnACXNduTKK1vMZITGpX0
Q63SWtVcxA46vDJH78bTsphQrm9pqLwmWNZw/qvvaA8JAlqCgfRsfrdTrIf2XMvPnKk7zJBlMVAV
oH2HlibyBoaiSY7Kwy33TLyg2lV2iwA+kdwHEgcoijZDWAKKU+QlvRGwDto9oVC6HORAeYOvo2jX
xVz2HzoHKbpCOWo1z3UmIGA1FA20+tlPWmokc3fJdVy6LtDJ42IESDZvBaV7IdINfKXFB3Gcq+TL
mgkQ/WNt2VwWGWU1qyQbujN63DXzovm1NpqWdgTQXSs/AqVNW6qguOPr8bny/YRCegzg0YVunifx
Oo/JTigcHd4o49edYZf3y+H20nL3IWIgMfnFKZ17RsvC6snMWl23BeUmGLTi8zA3oeyZhKfKIEXe
M3/th6hGwM1chntrTQu8zut9MzeqbFWzb1ltbE5voqcDOkzK+brxGS0WQTBzzwPamQbufl5NnWbu
GFTuZnlbk4/+S0fmlevMy2WHYRf3E+17qLrD16CiBbfIH5e168KaG3mLitLWs40wqUhP+LzW5twA
syhSnJx5sWzWY/Kul021ve5KSlKCqOIyzpp7Z8u5cJbTspyrxnQujhn5O/Mpr9vpFDp0gai0ipU7
IU/tIpP6yLxoloX7E2VfvAr7YuR+ZpMTGDBHARCgToMa1qAaxMHXJQ6uXwuvTvqTniJATbzpOdNw
QNGc0Wg1zZ+5iO9nhRZ80jriQuaFq2S91UXznupTr6+nHo0zlvDDEiXlz92cZbFESX2s5TbRjbBv
7O2gtV+vck9p5FwuXVHhiKDGhlkY1XyBmDCueKUi6m79ug72gz11qOWb+tGT+OeWBxcViVWhO2mr
wSTHYYJ12s0RYTqCg81ynfgIqZrFpcuaMbpIaet5W7XBS+T2eBTm92h5L5Y3SiXAP0QuPzUWZdCV
vzQMCfGSkSH2yzvz2+e36cm1LZsZl/frgy2BBTFsPppdBRpz+SAPXDXg+o8IBWsGBBiBOSHcx/88
VctZ8oZSgU1Hx35kOvFxCpZXubzeRTBzfeVctvOdW4fHbFSbUtVU/HXrB44OaGFDDue9NR4MZsTS
pjHgmDVjbwthkj7ZX5sgWLumIouxpb09Fhge0FvGbm7AisVq4Lntu8674jaU99N+/FLPJrPURQ2b
5ynIw9ojO2iEsX5dDHTN4RdF5wZNr2en3VZMtByBFOuywOoUOY8qBDeFw67SsIcE/n0tmLtpITd6
u6PpZpBPa4qj3diPRVt8IgySOybcVZvOg0wYvBsZRXkvvxnUTZzn3w1pvNApwgCiwVDq++hzpr/E
IcTc1C2/BCr/YkpfrGO0g/xofFuHeUq87/CgwxYvqnjXDzCGgx5cqG5aDC2sz7iOCfZm9E7aZbPr
JN1IfYI4GKTdofdHhj5SPcWlWZ6Dur1prd49BGn4XBmjJD8n3uo2zTqdbMGjoXN/DfT22LkSWbRF
8DICSi9zn2Ir00EVRmf3TaNOgNArO4yd2z86WIP70VWnBiNBWn8fzAd3ekQcEO1oPePxyJJL6Axv
TEgAmGnarYagamXayJEJhd74eGipRGRgIn0ZUHPQeMfqT3Hg3OXp/egmPyCSTfR2Qi6gafDadAxW
tBHam94lF9cZMA1LdXDi8tGtgSQw1TOpERquKDhd7X0i0UyHA6GFdpZu/T676YqKvKRY3ejDiy/l
TOsXN6Br1m1d85UwgGNSXUb90W4wJTy7Kfc6yCkr0KOYpkZykmqyH4Z1ayevjaOeGuF+U5yEKUTF
1fU4qD3hfKrT5ORm+mOV4qu0aHmhk/uemMypFXr2Vdw3D7YvV7HA71GnHoE9afTSDRbVWfN59H0Y
5yiDkGS817VVbzqrOnZmKLGidfdZqbZhAWZwOLdePPc9fjZRS0RS64UbMowTc3AuVUxQrVPAPsQY
YlSR3KK55UTqzWNW0kMmoSFGUkfp7w1D62Pskfc2JOImHSHuu0l+gZ52sPLx1GbjOYFqmKgkWCl7
+J53xi2phc9TLT8lhvfVE52/NvkeYfJyjviCga1VEHRLohN0cJQJLQ7GpPtadF+KInvkKFeG8sYV
jTWX/hYTLztNd4OVQ/4A3EilZEZzM3OXETJv3oaAFJTUZuCYbPWDoSbqNUpIMkTo1NrEaTg2iSFW
5t1HQ/MFKQjWIJ+Qjab5QhHepzFJBIwpQGK4bkecQSBX7ZAQNxJV0T6ftK91Tjq9bxTcCo4dkx5Z
NHLnu5Dp0JO+6pDba11D+2zCnGwnLgeiM5pZl4n0CuuaP+c/zzRa1M0El0dnkSOidmeuC2gZNFXZ
JjbxpVkYZ/nz9AgHynJ1pvpz1zTjBmLeYXTolTZ2S4Op16u9q1BYx/nPtMKCo0T5xbVNIuiUty0M
472FaE+0trotGWKtJt1vyExCDY3NQK4DBUfbRo+ZRI9jEo7nDtfvKlB7K8FpUGahd9ATga5aaqcY
T/9FN4NLCKcB06we35ddQuRKbe0bRz56YZ2uC6CNINlg8KeD3MF5+8nIIthanarWfEelGRinIXsB
iPjAvHiiIk/ulEfnFsX5T6vziP2qKEjU1uvgANqY0K/lmJfJD7TPHS2gNdbg1eCSedtZP2ioy+0U
TwNyXSwvOEIHm7gly71xygwnGKnZ9iRMYPLVyov53aUOG0/6+TNkmPsmpxqbJcBL9dY2TgxgX7hr
gFj3KQSOsD2Cnqma7C9Fh/cont6EbhGY5zgZofSauG1T50736G6kGhRXqAmrusXenCiI7yFlASAk
8B7dn3GckhwiDGdNp7HbxDJK15ljwLMsvzRUrC9c1sD88G4C3/hJ2WPc1UO5seykPGCt+VRxDUIg
U/0M0x5ooc/tM6vfQ6oopOD9dOORVlOOmzJtUfOmD1GoEgSugsCnTL+0dXdnV+kPbjGXhgvZDn0m
Y472S6fcd27pam0NmEA9FJxGph/j+EfiiHHbTwSri557Y8yYrLOttdm4DdWrXYzlhVdMGcTBk0CY
5EDBKyaZpZizE5UWnDJ/U7jevaE6aCAaVxlGtSQ16T38EHs2w03am+xqh5Q81HNgargeRI91gtqH
SqBaGZGG4ahDH8hfMlJ5j9M6W7duSUq3jbVBAeTobgp/WBu2/a0eZM44s+v3ReYc9Okdygd6DcOj
2ZZBHIYJu3Y5tKIFv25SPwct2J2qIvwKESZfT8R0VISeqh5i49SMD77jC4iNEcLKISC3Ej0z8oI7
u5vwRlZIxRMoWYVuEMRsiscmLiVusSQ+VM7Bsqr+ogn3LfScG41Z2EbYGbYZ+ylPJtIF4gRFcsEF
LejUvQ/et6vLQx/5MX7W4Zamt32DO/1HhPxjimmx2VbvcPsyu114SuBAb4YmPUdcJdaawA1hpKhc
piL4HDnbrG3sMwVvUgG6le0YjwEf/dTYWZjsHNl/T6zkqehuGsK+YXY0yQbziLdWncmcyQOZkU1U
4ASKCNIPoR9G96PaD1hKT5TJcFbpJJGhFCGbsRY478z7MBu7TWp/Tqhvr65KMKkEzsec2Ke8fLK5
sPWbHtAqEBXiXmKKQ35B7YQZIdoWArbGKOHmH/zMBr9EC23re4lABHWzmC+Gw0GzUGsMZBiGnXcL
bBKVzpB/itVb1J59tD3bliERchSfXrdlPSOcYAPUcCuTV88nBoBeRH0YU/V1MoY3xk1bI0i/6UmP
IyN1H/y42FgITNd19GClHE8j+x9DaB+pVF60zLWhzM/0XPvVcUZg8mSPM1E+TjrTq6hN3ztbPqJy
UKu2aTeOFb+Vpv02UfHYlK3Wci1iqtnxqXNhiKVChw86QurE5g/PCbIRUjFY5zJgvq91iGQwZa60
oFj3IzkhlEwfLaKj16C1t06GnsDwkByRhm2mMYLZaS4l9dkLOs5i28mmpJhpHYWVIW51uvOIeuIU
CvtOGkg0MjfW0E16YtNEBRFJiMz0BMQys4EWLhneF6ga1SUUHmCRrNxQUGmwzs9Ypnyj69+rsvU3
Hu9jVobmrhOEepW699qXOeRiNL3ZmqrTBMWtJw1lLph3xniR1W0/UbTw6uIpSyVEJ20kZtawGhK/
Uj1dwedoT8u2XgUtpSZmXS/poqtb6ghZFHenZfu6iErUy6bDlV7L5WkYSQwKjd5COKaHm3H+DZrO
H4iWORuUL7jb8YdMLx+QNAFc2zHg+btyb5HvIayYiGxz43Ux/9F4cNLmoGxyvHVC36fsq0spA+uW
151cmTLJHPGH520OqDR3p9mOprivYLykIhBAou/oOuCQY8EBXCBP5/tlvy6+xoCljlEm+pPVYVZ3
OwaC0+gYWFqKGuAAXLC6pTOybErReuC+S2Ih5tJGNBc5Qr3KykPJcCao4FHR7iJTKcdnKeeCiDMv
qNz8fZG2cJlQERNUNQtsF0nu4FuPBg3tXRKlT05v1jsH5/RpWSzCwgnSf4wh4eDPE+c4bntKWyyW
teu+Qu/v2550LazbFOXnGXjgj1B4BQDuj+3rzrwmN9hJgbHP1qh0ard1IsqD5jA5muBOcnf3aRbV
TtytsOmAJJzLWVUO/NGvYqAKKabmbUd3S4v5OaHJ5lRWU4PLijV7Xixr8zMq8CsHy8Mp2rSI9Nrw
3rVkfIJOBJjZ6nBV6qbBSxS1vWbAZsIlN01E8KwpWHRHSedTzbZTf3GgOr2n7WSd3C374oAr57Jm
QCTHBSYocObdO+yW2aBUMZrQQuNk+6gnEoyq88ay227z9pjwjpFzQPLdvKh/rf22yYC3Ic4cHNVy
fFoxWHyUN0bDC9ZnO+2yWHaPbYtqsXjomsnBciHChAjS+BZeFJvpfLDLEScMEtZSWAY4Xo7RHicI
EvNi2VwWomrjTVU/JmWvyFngbZL5x9//20HMJwm8hCSmbD6O5ZGRD0LkM2QOZ5qK7z7ZVU2201iu
u7AMmHMhCNM/ZwGTlUmSQBCFNdrUgYnXKDEwDZZ/ICPHqkv7dspQ4+HQIlJDUc1u/PYChAeVnhu/
JkP6xhhonVpY3Eb8e4C2onfHyZ8L+Id+MpIzVRBgPCU6mMGx04E3cLqGvDgzzGcuodE8VFGTbQ0K
FTtrtM8tM5p2yB3MGPy6Wgs3P/XNwHxzP/l4A806OFP0rdlzrCPjuTDUu5byChAzNahpNc4CSSp0
SvnkKnkKWnKcpNI/aRqZTJWAuPE/opF/SzQiIJr8V6KR82vevDb/kI18/MhfshH7D9IXpHRA/KJ4
Mg3vl3TE0M0/dAh2aEDw5AJ5QLTxl3RE/0Of/5ECYK3HIxzDn9IRS/zhebprYP+AHWoI2/hvSUdQ
WPwH6YhnAasAkexYril+F7PRnnFTBh/ibPj+0YpT/dLbnX6RLfruiQtSoEdin4/l3hi7Sp2juSpu
w5/FaDdf9zvphrBiomLViIgEgnnfIiRf1hYN+XUTVcZatbVzWB7M/W8RjuXjhxlirkgva9a8Vncd
Sk7oZb92Xx9b9qWLo+L6cFs0XICs5FxLk/zukMHcLgIn5iDuJGnvq8oKY5d6K+VXQNqYUJ0SnVaB
BXF17TYh9ZOuifITNv6I6KQi3E6iKg+1h4NkTU4HPvQBHZq26UMtPKdmNGwRuf1UbVftpaFC+1Jn
DUHONeDDzNFPy6LxuZDROfvMNIcgB2vgW6pzvo8lwZfzeWRauNNaV9sbQ/3n3XNxrPy2OdBcmbAD
b5tpuJMp0FInbEljnbqbZZhikHRNxASGrlmevyxSh1lpPhMUbDJDUl+Snes5wDBNAmqWhTZxL14t
qzRnSrBX0NOzgCaRiqhnzrfz5TCWxTQf33WT42h3jd6TFszNfTHTXBfLvragqUBb75DHlX+g6Ix7
jq5OTBVTFBDx3bVw0nBra7SNLReqAg2+v26lOj1iQlDUYaCbRa5zSVAUPI7dpMJPgxcNp2JwotME
aQl7JBNLys5UGWAlzPS0CJJTVZIcDvZ2O0zwxmwSg/YuLZxlBBBl1o6eSXEY7gJNeSca4DEztlht
8470NqtAUaE3iqBGHeMgyfNGNsuJJ0hBdkmaQlERirmYQnoDUUJZGW9e4V4Wb8ni31gWZpfpB91V
TD7we0RF4e7cLryJqSNTv/zlhljMQ8tmMTqKOLxH+g8kl9CXE3yroimkPluRNHKEFcNIcOeGfnTI
JZ9ML+62nl+AkhEp4YfzMLQvPeJmCsySy4A0dMkURYn+06vIpo4jOmjkHXDj/Xh2mQXjXCpn6Go3
70Pz1Ye00OjWQcW2z9ntHmwKXTtDSn1rKPO71lgjo7wavYOBB28Zk1VITk5gUMdNWaJCQUNcbjK/
Jip07vqI0eW7VM22nuU0OIlR7nA6Py6v+PraF+MUlmhEFH6tkQ7KXGRxSdFQ+9MvtXw3nayn9L2s
0hhkBJQ78O/WYCi9ox1pP2pVhTsto688+SuzZSjeNx6crdDzAAANzKqIPdhOPgKWFDw3E3BkPAIn
6cbvyicxAM2alBQnWeMI0QTh6J0X7sK82idJdMAvhyfXzw5N2wOMmluiIt03eiWOiw1rcWUJTSV0
qAMCTNyRDDs+5Oa6n5Mf3JzUaH8k5czvKFVFcVhvKuX0B0lrq557grZtEt+ac6VAYlODHsFqPWbB
69UAZNZeutOG4C3AfrcqlEeAQytokEfuIVERUy3ikRjANIhH0wEDHw1Ja14sg/hlbdnn9obaJiL+
vnz7XVQtsB8TrgbM7NFOCQOjfgmszEffuJpyyryKWMqtbpDT6daEOH4cUpIOh0q1m+UatOyC9dKu
bA3VhUpfjXmusUw46DKQebpK7Dib1nnZFAdZOUTUzeap5bPwsWrP/exOqMPiiMId983LI2ubWH57
SjwCewKTGvNEDQp1CVw5BwwTERwDA011G+Lp35lzqznB5kI97h41uckUdj6z2B1H2zz30Ryz4wTP
wnyYMoIIC7oaLQXHjZ7WVGp+XfPQVp0HW8Qf12U3ZGbt07lfyTrKD7pRakAO+gcN7UUfki1ol+VN
VBAnWUYYsTI/SgjskyP11BnzOEXBhooR0JK4vtCKQevo4w+gnQeqYV4D/01Su9Yess4jc3O2QBqz
I3KYP0IE6XQ/MJt2xBeXgC7mP9NGIZc8ab2PiWVsiyhLz32oJ2ey5eYkNZyoCCTieby4rC4LOe/8
WDMbygKCS2YdFA4sthYT0jjDcGwGuQF17KNlkiY96WkGoaXLzl0vym2hwdTKWqffipwElXzkwjFU
XXz0MzoKaAzSFa6l+IR1FdC/d8JZ750CPkE7O8ke86bbVK3FHImsGtrwh3pKTZAITLisuCmOkq4J
iHTuA8s+1DLmxkuJ+ch6rvGULMe9oTtHmePfdirlGYgGqnDveyVtmF4eI5HeqEEfDv1CYdPwYo1U
YJVv+6hYR/KaLQc6P+RY10Re6NvBvuo0dabrpM4egdLVsE3I9DGG0t8J6uQ6QBDem6zGq7+sLYuQ
QdAe4D4T2nXWzp6poHscYInFwr5tIxUcAKmFzMgRJeCchhjEd2BZ4DKOsYHkL52d4O2cm/DpPLZZ
Fvm8hrc/Ps42OOnPUXQfD3gkSaEoz9L3eujvMln2F3OGZ8MygGBhEo1VG49x0WP8kerVpDtWd9iu
yhQSalC8jg0DN6DsJOhpnQWBSafnSwtylJ9gyxl76hj6phnlKfJxyOMDTR2M6D4Y73XSfx6TtNli
5Z91gIo8sZrIeIoIudnvjdCCqeJUnzMlnhJ/wAWJkXg/K06dtNw21MJ7voiUGaKb1nfSvRlCKqBJ
sE9Jqls7kfeSGdGl7afxICxrV47WT5QZt8VIi6bzze0wOwGQXU4vtReQrWyrnTWzBGRdvQhFaHuU
vsh2yG41Wv6mifkCOOzKiUOLhBx52yQQuKJC7ZDHf5PFTEWFPGwxdtqS/AItIM8OsZwU8hKicBgt
HlJMEbtUtu2mGNIN0vj5HvBaFg2enhKUWVuYCS3xrXEYkta8r0LxjP3gRLCxDLPyzo+orjmYh1e4
ykiEVGKV+3PINzaI3egnHbAk1WxQqIarwc6eItNLNmXUEyA8DcZLw/3IVfpPqrfTyku1761uiZ1K
qw1NP6CbE0ziyWfkN4gfhuL/yJWfDMqxEDtUsId3tWpzhcp5YoDhDZPYZlO0xYy9D1TDl84IzkN5
9GMS1fCa07DQieturC9xmBoP9JkI6jFX3eCWCLnSgFret8opQsKx6FmOUc/1rIGZKOWdCfwEVNLI
6fX8V7dwTnZLKV7i1aLcF6Ub657+c/wIFLWBjQFxvYMiDbgJubGDH30ATCoc4lGH+GYQNFkRGJc7
DWwP3Yvg2awqTqMFe4rvSrRqZ+xZku5yG2xKkQtrlw72JpwkoP0w/6roZ0Eln70S4TaXtUFJiEh7
YgnTja0pqF7E03uh/tI7s/ZBPPY0aQ524X5NRkIxpGPf5iFxfs2NMGGskPCEDngo+psO+WSOnIvS
roHt3m13xuR9Td3+RvM4UvXUBQ+JQLUjMClypaMPE9YmfdTw2abBkJaNfpiYgMJML+5bi6JPkdBQ
tHuePgwxWt+o+Sb5r0d4NqeiOyWeV6R+z6gdyk05xSRSpAxHm5LKLupyq7emQ2GqB8jzhDSHdGhr
KAWD4/1ogpoLoY1cgiSIZC8UxjZNH8Sm6A+DL+5gAXh8izu0p5lNkh+9+FbSWCy7gcYTqFQfWFwK
gYK5iRw3IRICgjfpAMOAydQnWhw/ME3vS4MXrjcu9f14G3jF52DI34Kw47B7SjB0WDzI4hKjsQzf
gEwB0VTdV0O30zejFa8KiHDPVBmtXveFBMBhC5yFsnmOVCJw5IbSXTiW2dFAHb/ysiGjyiaYL43z
VE0NcbyzuW0wvXJKH4j9/ITrYnnSdTNffnKRxi07f3v4/3NfFtU3nlZGc++qtRgZXbNLDfjfzJTn
Gc6yiH6tLZu9lfz1sGC8uENffVP7eX1KJkYny1or9PIY6NR8aHFrGfOFZfeyyOZnXZ963besCdEw
cvtPH77+mriARL1sjp8SPF8f68sv14HDHkcQ2cvD1yf+7Q9cf49K/HmoaIuEmfGvF0Dmjdr7aXuk
4UeKSll9jud7XDQP4TvI2pukhquaLjPtZeeyuD7nuq8YuVyurtu/PYdME9IJUDuRXVb87Wm//T4k
howuf/vZJd71ui/vSvAyH8/8l0fWeRaSNxeE+d9+XeqSEpn08UNp19a0LXp5D9anJ0yFSrlqmNZf
F2IedS2b1TiSueEjtsVPwFhLlXMJ5fr4x/a/fsz+9VuW5yd1SG9yKJjHYtxmPM7RgXyOlE5vYJkG
p/T9+rtldbJJkmiHSiPDHiaEM4uplrXrYqE8XDd1BPQpF1MQ2vzAdZFrZHuKZujxRaAyvD6w/Py/
2sc3BqLG9ddfn6N73gNU1wlbsWWcwkyxqPN3TWTjtis1d/8/5ct/r3xpu5hT/3PP2xnrXPc9Gf9Z
wFx+6M8Cpmv84UGwMx1vtqmZV+eb6/3hSFOiIcAIO1cvqVH+Wb60vD8M2yQFjGqjEKahU/S8li/x
4VHUdAwb76zx33O+WXOa1D8MpaaO9c4lPQ1XlWGavzlxLWGF9N794ATtIc7nGU+yFH/EoB2L0r/x
vYCJ0gQGQ9pPWZkyMAMmftCHh0hLT7HWD0d4RQrRK5oDXfotxPNiINue4QLibNxf1kwwL9GWpRhF
wiTGjkxeBRq3lLQb5r6+TsHCi/xjX/XvtUlNqpuwGf56S/70+/0jwczW/+Pr5ExRQ9ZRVdsUjn9L
/BpQ/zmJ6UKAQF2/LhyIflGSEQXNXBFga30ibpdZhxfIzUL9CAz2BYVr4wZoNiqZ0kNu6C+5b50m
B/xQWdOkmZI4Osc1sz/hb9EedqfOM55FK5u10RWfck1/Yy5j3y+LNMNwLWA/bn3P39kCz5nZHyNt
HjOX1Xwfz7eZoMoKdijpoU4TRIeo9YD6oQLDi1Jfx1QOjB0L3xDZr4mF7LhOYMkwEX5aulVibll5
VH5O2bi+NquWesuYFPI4aQ/X3d7/Y+88lhzHzm77LppDARyYAww0IQn6ZHpTOUGkhbcH/unvQvYv
Rat0Q33/+Y2QqFZ1VzWTBA4+s/faslmyVUP2wa25UZ6YiYaAffbzEpGUQ13jscf/FyPoZxYNOeB2
pFffBnbLrMSgAt2WgflL24a6/QUaOV1PFvq/n1VgONUvALM9P1l2glHHZ1Z4MtiEmIOPlRbis3EQ
CZRkRq3GziVXoUPXAX9m/jAsTrK2vM3SMSWbInK3dOl3TtYzqS3zAK6KWflQeRbYG/93bnXvTy8/
v6ZVpA1Yk9xXeRHtYlPdjMs/pbj8FpnQHlawtkko3FZlZqIeFZSR0uAfhlY2hYe0kWuYedaxxm5w
/PmraRn/qWcsEf22ZTzDeApzRlgA3AWlW4Uz08Y/xqge61TF7bAZNJxAbhw7FMegpAETvokUFf/P
+vxnkT6Zxq3e8kuzLrY5i7+z50iGsFFf+T8vlYNo3QzL+NSDRIT0p1iIV93Tzy/9vIThyN+E0rmF
Tnk764ssM1tgsz8vlfttLMrjrMDkE1qvVUpgZ4lUCDL6qiYDCsvfbEPpnRsQjraBMBs0UzOfYpO4
kb42T03ZnDMeZmtSaF9dB+yaSv0RSRkMs3+u70HgIdgxtadSo/oAvJNA0rFYR8aEKFZA44uZrX5/
+llDhBJtTdkv2nzlPXlOkm8huupHxfyizWfngLEGxtoUOls07A9h0tAT2Fi5R2KTjPjYxOlV1uUx
BLaQMJLa3QvPJocGGb9MkItp2YisQff4V7MO9zZw2Kad1mbnTNeaNXkO5lprcOiyQemszthCcJ4A
PzHnZv4DNmuZ+UFDg2hfi2JdsqX92cJXHlG6keawuyif+f0S7lgnjjOjTyyo3ejrDNb2xJvs2ghx
VuJxi5J7RwdU1sx+a2bYibW1vBG4iTqldQlroGqfQDa8EfmsHclRHGfXOATuuC462TM4ijISukH8
V1N/wqCEFYZmbygea5KZNrC/5tXPqtyhkrFy17fDwVs5WfXLHCJzK7ATMClUuyAknSvSTIAwS27l
bHg7wK6ceMACn9D05dsxJVKqDz/KyZHHennJvDsGtdMhZUy49rJSrX8OSp599d7KexDwdr2bx/xW
yU5ucsQprEq60M+LhyZTWJsiNJvtkiaTAoij3hrttW1g+zAx5/0Mw0tXmAcvfIwW2PSILcVp028v
TIktouZNA81PRf+VlGDc5zDZuiI5Y/5gRJ15LxHRXYVhGCQZZE+INspDNFRMSwJiB1xp0vYQNOTG
cLRE4ry1ymTwjfb9GNWaQI+YPgwhcJoafp/IjvPEColN1KXs6kVEGnwx37HC4hVgRk0mzR8D/ylj
2hQ3aue4OaZV3fHrBY4YesD+G6yzyFixv6jGedGcmXcpej+RVrtvp44QGUWGchdR94EGhR+qtqES
T0EMu4tz4k6aT8pAKNBnmkIER33LBQFyDqugkDYW2KmGgpn7FZoZdhI/Gv3i4DXdHoWUvvHwTGzm
urMvBq5WKzcYZBQ6gDmAbnw5g53a+xjVxbqzOz/TTGddeDMaqknsa9m0ZNdweRXmHcOBcVM4+lUe
mb8sLKSID1VcfQGTuFiuZmxClbBuH2ugW4V95cAKZg5QE1fQVZvUZahe8Tug7EmYFFqEkxqrMKGU
Mxt5oFAlDGdTsMTA9IclPRX1jqTKd0hM25i2+nYOmw4LsY5wye6vKxmeTOzvNTPqLVsa/6f2xmtV
7LFV7ptpO7QVBPc8RzTmBdCXsxRuSf0sjIh1mceQx5wg5MSUL1HfvMsGEqEZmkTwjBp0Fy1p/Tjr
Z+Q4DkCKCnPaACULcNvi7jP2ZTBfjQ0CuLROm41db5RJAJFZgXehV+c8mvH8tyxuQ/ifJKfXTHnI
hOyBbmzKSXuUGDaZ/mvaraOWvw9Yt8zFUQBpd7UMpMtHEIT8b4WLWgkac4d/3mgJuZJ9PDHir/wu
XRxktlBr6XFuYTJeD3UBJ5TKbLgjpBljW2kSO+UGN4Mj6nunyq4sSWIZcmEceFZD4hUZShxlW7Mt
r0fh5I+Q3ZRInx0PsU/qIBmJhe34fdPczISHbMr0GM29Tr50CMgyxvff5dzn3a2uN9lO66ry1PWv
dms/xRmqe6K5JbtJLksoI5hQW4PgaHCHJfE4Ku4GHyDgzGA/Mf24dbptjQ7Z0tFZkyCRnmsqtucM
+nd0F7TtcD2E7q+6QJ6v5rzzscOlqOcAR7xk8InWFp53pESmtRMTm3XpypdEeMjLgSBhU3aMGwb+
4gYm946kspcIyu+uqoaHekCIhHDuO8OLVU6xOqOq2SYeFRkSrW4zldAjM8OeNkoWziFhtbdR38jH
0C8XIXk85GO4tnEIO9MvCqwMc2yVREKZwINawlxiJ/H2I5uFlZ0G+A8zhatvQY+DfEX+E7Zn6dU8
Qh4skYu9U+XEBdRXLqYW7Kg1fGd1YKW0J0MAdIkeDq+TfmUN7vREgtzBHTvLB2q0aRzFdWrPeEwr
eZLMSpj5fCqX/CU1Fy+saZkFpkiJrPKqzTBlFppiXRe75dFNzcn3ZOS8yVUDI03OIcMwi0k0Vhpk
hBAuMRdXQBp3lH9kKCbsEWxetKrJryQchRZpf5O/uwT8rV1q90R98qXfl2Z/m9oA87wsvyFGjKl7
XmyVSPQ1AUALWeJR/dR5YbLPoKyOU9FyK0zvM1PklQGUvSCcvUY+jrP1VgLHnwtp7PNCN9ZpyhQ/
Hb3rEFB7OZOm2o0JDYMbrGXRk+9hFl9j5Rt16NzOo+tsukJcaYwYXQdeRtkiyG8jbyuC7nXMXGqp
9GXKyAaRyZvTqmEdWSgktHYLZg+bq2Oh8c3VjVGSLkUmnL0hhAagQaV3u0A7FF3AxjAGpK01QCJl
hutcNOVzO31OBWy0sHAuUw0wqi/wkydd/SjE+DSO8qWogvtSZAL3Rv/esqXfyjlv9t74VBVyJ0fL
3ZsA5nBtozYmUhdR9lo2h7bjDo5N0lGEkW9MxaxxmYIRgMfwl0I/5nZqt/YkEn8wRsRPqgW4Fe5D
vuVtATJymxIlH9beAqao1ratTuacPdV1dZGm5QPhtVe6Ec4+rsSzVYQ4OQtRnAw0oZHnfpXd26DE
I8+bnekhsXLs7ptVz6GeYZTN8UAQ8Tw3B2rOb9ll5BfkYCkGxNua4115ZXjS0lskF8MdDJWFS+hs
ini+M0R8xwg9WDk6wMrI/piLXxUMPtLbKYMQZ3MdDufQru4iQga1TH/MA6x+bHcOOmN1vo3kudbh
lDmQsZ3QnQ9F0jPjBLwdtTmQFKx8K8SZUxTy3Rrzied+dRukoNsPdZgmZwTe74OR3jWOqe/yzKST
s+MrYCKgpshkE601+MNQcw7XsOAi6idUqcjfw8OYFDXIITQEg9RonOp03NWMgHHNlt0qMMiyYzeB
ZhH6QMo+bMpg6AeuWW9M3QBzFPa+03s1u20yZEadQjIkFazOylvTHoZDY9wM4EOxCumPdgMM3Srk
xWtg1julfdIq8TmTNRmE7Pvw/UKvq9iGOzGhBor5O3CwEQsUUUaJ4VeRepFleD0mXPtlgNSXIqaJ
+KHH3NrqJWdhq8/gLTPv1TIrccWGBluoYHPozRBgrouxfhI56Ta9DfutAc60or9ZZEBfnbafzGXx
Am1m1/Xwkysoup5ujXR22l0U6M12rCeXYLsm384yq9bMnB/SevlIOQsdN16rgKw7b8T2UyjEy+ni
tiuc61JjVjhm1MSdai7kiSyy64ZxeCzeQkzRvmmQuj1zerGFPNWa/Zg55pXeuB8Bu2SJqH/tZJwS
pHtkUIU/EkPaGxZdv2xL48qJcOl55bQODXzCBfUudruYvfm+w8MbAmCuK51YHMspt/RmiLqt/sLh
OIdUjqHhblzQhiCIKQWRR2rjdzfF0GyQpYfCePIaZiCTOnbR8FG1WQUtgCQ9K955w5J4XoRrv01i
4CbDUpSgZVulQ/YB9uLskfFUwm0wO1rEMivDTdkdusW76WlscjyOP0J1TpI9sUFKUAYaWdOoORDC
bmJ1MEnA8yHeY77Kyg87YLucOtONhu2FCYDtGwqDbGSbBM/Mzs4ZySVwOd+njmi0CmYl287YYmqN
5WkJpzUFYMVIx4EeeEAIGFphzE0p4WWO+sK009hPSats2wgg3ojYEyzGLfb6x8KM3XXilb5KsQcU
1ZfpdF+CXsTKG+HrW0tOrz30v5VKJDf98Jp17n3MvqnX0osgNZcLfxG3l16AUeJVUsHrA9KmYpQA
cALtJVPzHhfLNbnBxdpq6nv+YMom4EQ+4PwXXQ1+lYJeQWM1bkhLQZdA9Nq2bRHmle2vOCMHAMHO
0Zg0gTTNK2h1Ee+EZyclnb4glI+iKLx09HKYHirSE0BLVxF6B+Iz1pNOCGhZE/xrcbqT0cdTNpvI
kwiHAp+iBL3Hglc48C0JKYBZPlcPS1LlFhqEHxmJjaAWK2sWzJflvzlaJHDM3Ziy9i0quJD2LyaI
XK5jvIbxThYaBcnUzYdIj16IYuX5qpWnzK0JWOEZW2VQS8cypWLgdqAs6GDFYlOqcsntv3yQaSWe
3XNP7OgGkSQGRZbgtggULtAqoekeOQJMZ6V54pVcakQSKebSoayO0OvqRTT/TU7ZfRUvuM8vjVlA
PaIGxpIfbCLLvrF1lFJF37qsImdnJXAhUds/JQBfXTt49EzsSKPnPhQUkWuzgWUblcGtVvMgG4MU
J8Ui6Omy63p2P3GuoHi483oPQxzS7amk3BgASeoJ4uKCqGmWFNiVCSPwVu1eF32JKWsYeTh+xEaM
cUmgO7Mkpk+VCnp5nhOIDUeM+XxuwYAeKC3x8C2RSAPBwszdajryaoRmUTtASTozxm1myvVgA6UN
yHat8MJi8qze48aFZUMFHyx3JJvg3PeqhLDyzoSdHjE+ETyQkqcqtJ6y3kh3JDCcq0H7GAbFM7Z9
jbERx4Tn4WS6amyISNMVZ0jfafc2EpWVHucPU3hdOfjPCfdbBb3HPzbsSZK8ELzLwG7YBhj+X9OU
+nU7p9PwTWkRafUdensAQfaIB6KezTWr8hX5ZQi1NJM+5NSwGJ9MPkCq/EcCr3HvYrFyeVDy1LNY
5fLdNRCNNy2H6IyTchXTCWR1GhNbDKJkCL6pq/pL4U13dRuE+ywN0mOOEqzWADE0aq+88iwsqvms
7EckR/Mjpvd7NlXXrWvpm8iJvuBV7Rx0pWhJ7Ds7q5+syLpN1Nq0u6fStq4VS0CCKlcjNYUcs5Ml
0/sWMDiMnWEb5eIubzZpIEsfnCr+zVCePBz1YLfzgsAvkQVw8jFkdoTMmePJhtYWR+2X0QyEjeiw
Bsz80JWwZclcGMmL4Hj5qpviuZT0EjN7cLtvP+ZSAyNr4HWiK79pO1X5PdKAphCPgXGvORYYnVL7
Vu105YKz4lpEosTVM24ImObJ24wfxNntyeiDa2Vgfmu0t1HT8egouLoiN98p2NZDjKCjU+FL7cQH
OHCSJhqde9vHNwh7nMT5Fn16wY3CrMwI3yLTuwnoOBfnj1NY35qW35fLz6wNLVjlZJN3HOQurA/c
5mKl+KbWMrFQzmXISQv3Snik7BArhVno07DGAwLW8lLpV2MYC0TK1SGlTCUwwg22DTDfLagS9DCa
s0VdMmzHhsEZ8306kGxcpKHoPNQUM0JM3JkU7hOmObRRxuSLuO2Z6rfaIdS8+5hewax1ntLJkxYY
8x61I1ljmFiaOujXLKe6A3kmiBfAuUAe06/DogIYmyPQsMBttkG9duNpPYpwLTNKZheZ2GrMcR0E
Xau22Qx2eNJRo1UpokJCvKHXRftYpEzTdXUKnLlYUWIzwpyHjxyv6qrvUh+RBTDfgd7cyd2GEQGC
EKXT010Gq35a8lEQvRqtIbZ6bD25NhWN1uvOeqyyS50SHW1q83tWkVaKLZ3Nal8Q3UgrsXVJrYxj
iABgip9VgolKU3d1QGyTQ37U/QgMZRzhdCoURcv0aV+X5WvZ5o/4q8ptNJWfFrXuWrvNnOjKqJCB
/CQCRC2Zrm7UfLZRCBA4toxdOY3RCjahvAoo8qm15rcx90YEKRmQy5kLoXanm3y2ZqImwo0GjPuK
hC4whlCLxMQzhBM0b93rKCIsNO1QP0tU7TtsSjERB+GwDmZj2pPjkY/tJZ5bZmmGuYo66eBeRoo7
AOfrUkTs2bcZEU7ltYW1ziYGlZASycAjUgqeVs+PiS4lmBg3ezPh80MJtLALNrNF3Aw+DrDGfXIz
abCUg3B8GCJkfaUR2+yJZj9g/+FzxpHhVPD7qoEcOoKxYXL31WZMvHGTu/Y9GNboFIdkByfJsWqL
6USVzPE1dfD3ZPMe5+NnxVgGE4x9JMTgJivwdPRzX22rQLd3EqiaHyTyHfUV7kE3eCpc84K8731k
9nOqoQ6iajcJkBm0laewfQdoWzjuSdByG5Vc4eBaO2LkFCzVG8yeYNWLsVvTOGLXdfOvZLIBERDq
uBIuHYEVuDYKqOxWaaBMl6W/xfh6myYGoi6u3nbMqruh4eaGf3aI+3q46Fr0FBRajKRtfGuTuj43
yN9IyMROa41kGcgWLI6m69fRMB2mcRlWwvXWjZXZCuXrIkKrAvBxZSYoa6bJvI5rcA8F2F3uWjnu
O1lT7kcerDM4RUliTXdTea31UblO9Kq7jQvd1xtx4DGB7FI/RIVlH4rmuwk13LJe8DnUSbVLyC5h
NoeEyCB4TO/jk3RfTHYiO5VS4kutnq86ZT8OwizJjLoUJhlRNM6oT3a6zjohD1NELSWrJszhFRiY
hjv0unaz9hjAzKbgdM6MZtXWdDv8EXr9KbvpLpySO3ARV+3svAA9QhbbvaTaaO/qgW9U0oNCooSH
FX/VbW7dVqJ7pF0Ojti6e6I6MuRDK7siBI8QRyILccqFWldibEU5ps3dnVWGN4yOhh1HITG3rXtf
9FqwtWf3IfAKYkbKcrhVQ/wVp8W+pUfCZskjfkjLpyGOGHhxS0I8eitSyELLtnBD/Irtx7r3Ejvl
g4Gd7DoYwTigPV515hS+RPYiCE0Q1Q54oejqepZguKiCOH6u2BJsw+k5nFOi5BmizpX81RkmNuZo
g/ZKo7abAn/obPOKCqJzqQ3DAvFsXNS3CfZOeiAiCg0YGmSCT4d+wJrCHDOzE21duUQhRYE6yjSN
/EagzMF8ejUO0962Q9d3AQKt43JO/UwGLlRsNFQp6UdtjSQ3Gy6DmLkn64t91HAorpKgBtjQ0nMK
Kc/VVcpa4o6875UnGYE7SzcZpSPA9cpaY0VzoUqpL0vjfUZo2Mo+CTaObl3hjwWu7c4fOZq5tHOj
vRmUJ9z0L1jJwYEHzFegTZVaanMmqmhvdc6NPUwlyyWII4J4KhZ5hgavj6o8gneIpGxGq4v+eIKq
EnwHpZH7kp2d0VkT87r0QujiB81VtEPnD8fPexsr4CuiItvNKgEAhNg2ZfOVDX1Cp4RSEnXVkr9l
yYsNMiY3rTPW9Ls0pcFLJ5PbM+mvXa97DccETyK4sUlznwmieyujITqnbLtJdGLbKaCJm3xafV43
7D0qhjut3jMvJx6HttmvVYAq1NE3JqKh3mynQ2WX5aoHB8qXNz5I+zWNZgLNLLjhptYdDZvwTR4l
IiU2VXqTwONrO/swZy1tgo9B/z4c2rkqNllV3nda/FR1w96zJmvFYDHb9BWHQM54JumWuf2ih0Tb
Y21TgPyoPYt086tkVP0c9Ra/W3V+g1DZj7s8vOR6NZxayOjwrzpITw5P+oFQ9rQ85wsxEJeTOkBR
MTYiHu7QtxL4+4CzefYT4BjOgGgaY8K4bfWo46DSxO2E6NSZvMc0s9QeyJbY1DoyK20qd0LobG70
+IOyYd60LlHZQpq3aR2oDZpGcxUbVCAVuMZVIvO7VAPrGNgAJeAkLJA/5OjIyz9DLO9AUrS7Nmsl
n4sMb2SaDT6ADoaNhNQ0GVp3y7me40qsi1ne2TlPAy+eLxYNIYc2mcyWlEdLio9ioFAfR5S3gRDh
c9peN913QG1+O4vCuygNLO2ixp8RPUwpwtlOdFxut8j97s0eZmYLu381hKa67nTjPZ+mzI9T7Vp1
qCup+M+aweOZyL/oqq7SPTjLjW4N9VPjzGts8mI3FAZ67nTXCHnO+ojxtveVRm+DhCKsczdVVm0S
ZQ/MtrT24cLg7YzB2k0kIGG0gubnJrlEnGz7kQUypS0Td2NZIAxc3dh2z8lcfRdNR4ncEm7amL9I
Ai8+TSc/2rnfTU15lUSSoAiz28nZqHeNxvFSNdlpzo0N+L6I9AJJU0RwQk+uAp+Uyw0QwOtHkE7q
okPeJwbNJiaTZRjuyoDjpx2DFckFaj0pdBIwKt/lBDWv7Q1Ai8l8lWqKMfzkpdt46s82nLZtAkGp
61IwNzQOrDdG8p9C7bAkhJ+MdN51nZ2eu/GlKZQ66NRGECxjlLWRfk5znP55zlwPiGO4qSy3PQ29
FtGSQi+Sk/bKyNg6Dvl86xARuemH+Z1qQwOA85Z1DoJMuJ1Bi5Mf3x/eWNKkNmK0dng3ePhNRn5r
LvWNQ+6AruCtk+opLw7jcqwtNNjE8l2PwQxapW93teWL1NmzW/tImrb00ecmuK2JColpP0hSh0nv
iqNUFlW1RdBp6TXbqsjuYjXf4AXvr2GDJrTGfJ1JPb+zrrxC3pt8zVI/0OPxMCPQDzLVhgJH3RGy
foYAt6lsW74nChFA56YHRy/Di211PPtAcNEyGn6SmludUdEVT40Vu7b22nEavj6DWzqtr5qYf6fg
rFDkbzIkIAtMdOWNiBidkLtm+lntLlDKas/WnaWxYKpdAH5hzqOI0S5+eUlxbQOd2CgBD7FNztlo
pPcSU2A8ZuefF01L8rMtAzoLgiejimtBoeGgiEWKbJNjZXlMCKDQdMempJmPcxGzOXKhzkpYRpns
t7JyXmPAWSiPZ/PG02tOTfaKqAbYRKhaP7Wj/RK2xQlhLUTcKCRaM8mf84zvGkYQa1JsfmFroyNZ
Np0G+yrYZeIxxZExXTesCI+eS8FF8kvKyaxG/mTibTvHWXlx/WB2k0Tm72kbJnUYV46aYujl2mJX
2+QoDX3ZwvHViCsDkmrKdLxJBbiGEfCtXY7XjpuVu1Rh6iMe2q8pA4XWf0GBYm/JHHPout43PbYH
DrxkQMJ2CfZ/JhlookAhtH5lGcMJXcq884p8B8Q1uYSaewdKgqn13GuUyR6Du9Zi+IVGe1+NPX7Q
ZXNYgs+qUmSGjjh4JO5cfl50mfgxUJPeNuODVVkTQ/9I31VQGehEGwtdWNI8R1RUztQXOx3Sx7rG
a9AVbnDpdGUCgOrEOcLukZqMXE2ovaQEtcPKlYQq2OSEmDmtQFE0NwCQlmKZ7Cxqp5GsIH8K925R
iK2BnmAK5xPoxqewtu2ziGLE/QrLE5L2NyzGgDWyCpSKG05AijGsiCF5juZ8hwRt9utenIkuWY1l
VR+0p8RCu1Fpeb9l7jzsiTFJkOQHalthpdxlxsjmrULtPVJ5h0MPAcTr5zsza921MZvnsEsl8Nv5
w115nbCeKpOyttLWelHhg2etek5aFwg434+ZervYyXPiJ+VNSI/QCLf2PZMMea3OtL09Vt9mGn/K
Wne3NYhDv5KN5dsxXPEuJ6UlmstqN3M1lcJ+J9YXoQ3AvlWB/EzX5Fk1SFGKUB7c1AHOFDNdar0r
nIfhfcLiMQFqQlnMyZg9QkIfLoi/BAQnYYfXbELo6Ar3QO/PU4aDnzUskNqwWPMgYVhYTltyUcY1
qcr7Wiv1JXTPhtHKQi1u+C1dSC7U6GzbObzpWJAxvpuUtlM18sACAwNPsUsz4M+IOnUKZwFWjkdC
p2OgayJmKFWLap1xd4b9eqdNMgNuNPJOoc6StQMYvmBZTXmgsdndNuVdyDe59eLY2uuQzDbaVPxy
3AfTYDWk9+m5hLWyCgqmG8zVPRxDZpG/ElNOt80MCLD0HS1/cGgTtjGGh8ChCcS6Avd4J12dXkkd
mLaAdEgGPjNhH4fSYxTPOoIeGZJCqk/Xc4RROsluS1XQKY3RMULOt/MsMoXMQfVsQWl6yXbMXcT/
JCCss0SfNqTM/HJSV9vrNvVDF2vXtQ1CN7A5d+ecsZnuOn5pVdFD7wBacqv51hpV7JtmgAqzhGbS
2YrSbfZOeRcH+2XkPVbk+cWt9emRZowmoNj3Q2nsSEXEm55Nx6QwnlIjwRW5uFO95eXnr6zFCNg6
EXaXWe9BSgUsTI2RzPBFuvzz8qPGQJrQA9fWR5bQERqjxkygUwpUSkc6DhY+MYlqVUQ/hTqsaMmr
YhrNXoi/9fP3f17UWIfbVnMfeeusfH+swB6s2W1gqJsfJ+zPLxHAvcW5NuyTRdqGN/0xWtCgVjaz
pOLMWICB7Zaq0+dBuOFQXqigvKApRACS2Dp9mEnHt3BgfrAwPy9PMHimo7uozwoteZBNBy+rd+D1
Lr/keZhd/7+W+v9JS439EHbCv4S7S0LJ/ySPLBEo//jbuYtV/FYg7kVUHdPIfP7jb8Yfv+mfWmr3
7xAbhMed8kfqBzLf4Uu1//ib5ll/1y1X8B9k08YfQut/qqnNvyP4FbrnuKSMeJhD/qWmFvyBHoo1
kkeEh9ja+1/CIH6TGaM3My1hWoYtkWdLWnTk1n/Kt4mnZuhKLvVDYeNViyPl7dxmeqhn5j2YuRkb
OZpfRBz2E0lT9pgPoKEQcOAY0COmJcQ+byfJQ8dzYF8iSNkV9dXYdvZtE+SP3KfUbIOxKdFisb5t
F7ib6xI8UptUUNEhN1jlWBSOTL2Pjmh+ZVadb0ma6Ek31OpN17BrbZ7daxXV6U42gNuWjKqqfMmc
mBzyxOzRHRqHpEffRGQAG7JAnkk06jDZ0bJXOQdADQrTJe7aLQgNhoqvNnX+VpMrt3es5qGpVUuV
yM9a6nCQeou5lWUIXHQ2PCAmpEahdV8trJVDh+Qq4/nsS5yVPBfh5+bQOsGhvlU5f0BTTRhkJ3JY
lwiWaazHk+E27MOPlecO182ksBKXOrRxEytyz7ngjMhhfkUGUWIk6oVrK3E01hnC3KYLmQY4FSlb
hhluQlojz3KabW4wCikYIK+ofuZ9h5DbDSV2VNd6nVLb3P/pgv6/KNGN32AhXCCWhQIdagkYI8H8
6t8vkGRym77sq+oA9PbByziuIyI/9Nbo15mr2NE5UMHCqUNjkXXXescbswCez7H8nw/0v78ffAR/
lv//vB3oJSZpuY4rDf03WbzQDOb+MBgPg9bQMFfFLzhDVrMHcHsTivxR84ovAgj/6lP4LW1n+ddK
dH4SCguZZHBY/v1TmKGRzSpysgNwRcYmmMi5uJd2JlqIC60gmFhLUJ4h+1xVi19eU0OxI/TkyI/h
EMI7P/33z+HH5/AnH8TPOyLyVgfiwhmi60tw1Z9u3EQXasgLlR2siA8CCbG1Vh5womlod2NZmiut
Qy3vMMX2nSQ9DUU2I0NFKZfMiJJNUO4Ib7/6sfLWjjMbO6/Mdj9/lGI77qsguf/vb9j8LUnr5w3b
OEBcy3AtR7q/fXMhdwAW3IQ37DXzNlbTvk3cyU9Hxz7p0o435lD/cgwmSXXILRgHrNrIPioZ8n3W
DqmQJkYBEszLW4cWGYnxYxaYPsBqCnfABYx111mdvLdlxY9dGOkRTKXioTq9w8K+MDzh5xfx56gB
MglscjmiOLuxQhLW69ZHuvTwFz8vZ/TvVyqhKfycrCU8ixSpf/+CxhSgcZ7qxBS1BCtpFH9NHdO4
DI+RO4uz6bm+V6CW0YWVHBEx6WtQTgGIF8KGq6V1r0y6177PGe4xa9Ibm26GBHpMGCsxeg89izl6
6wvBHgh1Ko4Ar0LTWmTBm1cZTKO6Oj22y4pGAYJfFXb3VpfjvG80FgQlWIw6WDL7LORUwV/dLv/5
s9u67kpp6dLjVf52u2SGkqhsTQT1jfdQet3ARz9fN0H2TpBNt6u/C3CihTA0f6SyJlWBWO3Glyqk
DFaIipFAtKwI1zmjwcv/+nuxdcOwBR4i14Ww8ZuBqKm9zGwbxP71tNebVB7nrHwp2ZNsauU8kPhD
AIdm+z9PBNEj3XIwBZCRjpot68h96H2NvmBVdeJV4Xu15in14TXfcnmCi+1rl5RVMGLG3Hzblu6u
CvEwe9PRLk6ua9/UodHsNTHofomsbMPs+0YhJtloYYz0sMqPiFpeYytwrv77j2385wlmo5swDHLa
HU8ylP73y5Ep7xCHTpUcZgfeDTOVG0vNHmDUlpCqGU5ubW6sot0NLT1GwP+ZJ6RMRh3dJbmV7wti
NFZ/8ZZ+qz0sUJq6RT2qU83Y2IJ/e0sAXKCSRF58iAIPIZM+X+uRY+2avDgUuLcOUUvWYtjrJ+G5
9qaVzSWWzBdUbvzVO1nuxT8dpj/vxDbYJliu1AGX/na9JixetUbjXm3jAOLsp4pwky3Olm2cDOgu
kYmz8oMixfiRFnJTllG1B1NEptkAP9ts5WPmCmYVqHG2trD9Esrpf/+0zOW6/I/3CADMc3jwcaQs
n+afDvzOyRDqlyPnibIvXmt4AD1TpkblkyZc9Ypsbw71/CTJbtpX0bvsZ0LTBqFf7Di/UFN+AgSM
V24FetdL7kcDuQrYnj5x8xtSzcNNELPDLj2r8N05B5MhtMeO5NV1OQlFRBcFnwsaX5PVX376vz0Z
lk/f8P4PYee1HLeSbdsvQgSATLjX8pbe6gVBiRK8TSBhvv4M1L4R3a17os/DrtgUKbJULCCXmXNM
nyPdIl7TNf++IvVkZUmDOetoStgKDTwGGNfTOfHJJe4U+S+iQ+BrYvWTiM7QnJHoEoqJEa6qGC16
QDDLg5elxv9xzTj/y9vC9qA1uMKnUyd18z9fck3bXM0hSXNDGuy9jsmkSquUo356cUzkNSOe23WS
zU9+KKzlBYxZTSWQoJEUwoOiDo1QL7PV3agRRa5DQFFVC+8o7ck6zLnazUzyXW/I702WKTtP47GD
7GOtfPT9wPP7F7EMavo5Nb6qoqbx14oVdvc9ZhKrVdXY2wEw5FA5xWMPbHg3VYyrkJExhLPBbQfV
0F5iv/sOsVqds76/K+2Mcbvmd9hlh8apuy+SL66jfeJlRvce54cgZ/MfRMHeyGZklxWKhBu3KeRJ
PP73t7T3v9wA0F3RHXk0SIH5N4iOajUcgFwbB0nlQaoqerOG/L155h+d9477IAr9GAZuSN6pLhFd
+/kOc2G9cy0kulZk71l2C0J0RjgxQLCcuGBVTyjZpKuasK3ydyVks0MR8x7mgTpwLfvrKAAKbVNh
YuIckqPfSUZHWRgwpKrviX+Qn3X4guUP0b5NUi8Y+HYOPtIodlkS2SCmS6h5kxbVaVaS0oN8iRxU
rxsiUwDKcR6YhbGf+jMor9s4g7OQTPA6uSbqqQHlhc11/BUrZi4EQuB4oF0QJAFFKogOXUa7nxiM
daKwZYnYdAfLB8JcQ5naDKhfnYgVE3nV9zzjbtW0IPeNKj3JeWTz7gT/NP7/kRv67zZU669znCvT
B3UhgA86lKn/HynQDEogezmvEjxLsttKdZ+RbsholRTziWSr1CHldGAC0vhscuFfvrg5E3bPrx5j
x2Ju7tlsOyrQHhlxcOwuuu1/fwvd7sz/eVf0Tc5wag3b5/HvfiAxbN5EhmKCu5TBzaCfizAiNsfk
XEdutBq4xFZBOROBQb9INlIO0Lb6MSVUyB5Ao1WFAl3OHsv/mf7r/3h2fzVPt9fP83ybrsHBA704
s//9nj35ylFyRKbqt7bcJyzU11GPlDT1sl1o19EaTd90NmQ3ncsiESzMDsWc2gBllgMvZmf935+Q
+Keh/+sFE+hkQMbTRfHU/ipL87bG5kUgxWEUub1xhMqeinEBvvrHUpfGB58i9DspL+R0xvui/h3k
dv0lqk/GhyYjctH+6pkqGkZcHAaCB86Ra5PT6w0lkniSoONEPIDEH7dD3Pg7PG1c1AQuoTRD86cZ
cvfgCHTcbTXs/4fWS2iluKSP/B6v6ai+q7pKr3Ae6oPqSEezWWcrEoNPHi/jDku0v5ZTJfYAT3+2
aRxfRgdhSFa1ROGl1MBO4IKX8h56SotTHPAkNas0Jf1fJrgvoLykdp+kGINDU0bnPtdijwhY7Rzk
mCvSvJ8Cd/aPbLwHtB6LPC0sklOdhsNaVPO4j7X6w+9arRsWXzs8Pd+ihU+d5y3/qIJd2qJwK3Ej
HUxhAlz3nXMVJdbGi2X6YvufvNLxVZTDU2jKcOcNiC2jLgOyQOMMBM630Pvj9g3zaCAJJN8RxiCP
QdluEtLS7I1v1+2Zk/QHGNj5UYyokDzGEc4Ma6cYYueUL1ML5CbJ3qryT88yxnMChH01LMEB9E3l
adbys2DcTZEHoSPwNqTBu1fcKOO5QOC6ajh2SQ9yOaqIAFoFcRjvqzZ0P2ablaC9b2M9HbvC/oPp
237q8/TLm6eBGdBk7H3My6w5lgPE9fdsx+XmgzvgXWEZwRVN8VENXXiXLwt60EVAN8eB36SvwaOk
NpIJoOAtkd9sCoIBR/7YrCXz0IfaLvAkSIKrbIRl9Db2vrMT0H1lT0kmIRAKQlRJn/DeIouN7FSX
d2oYUfm4AmWuySYWPcGn3835mhjn6rTQ6Dfu4P+KJZo4jJDZhfnP4i3NUZsyRn+hXSa8iG0If3PC
NG6AZwnBkKzjsuqObjt8D7Bu9pHhWuhCamzIWH83CvEjQ4urdBS4Tw/V4YhlP5iGVznj8aCaijbu
3G90Y3UrRce81XglUTW4ZxmQIpkMCq+i8va2bK9mmsfoUUCa2Gm2g/1sbCyry9DZsI+TsAIPbiIf
baGXBMmRcKqeNdBcYbtKR+RpeVhEZGA0D3O//AjXu3h5ZT6ajXWONU1jx67sVm23ZYixrCc8yCJA
13fxOWaltae3sY8ViSnwRixg+uiQ6tahOPR6e9t6YoSin+Fxl/l7aJUsBhUy6UwHyUOes0CdFWeX
8N8qNl+PrUVSYJ+RFBBWpr4G1mS9kXrG/sR+tY1ofLOXfZdUyJlsKqWNEcfQzXRk7ypX7bMwCi+o
PmjEfOSeAqhdNj7rcnKvsr/UaREeAsOZ8QrIe3LqoqtZ/NImfp9Zhs5mzAJ2yMuTTlRwT9CDv6Cb
85VCb7N26ZF3mZjJyIyjZhPE+I5qXDIiju7s6ZeLBmBC/HHN9GysZFoV61ayyTPS0rmYWPbpAq1o
n8z6RWKTizGqXPSIVwnGCVkgJlI5xaoEe+pFW+M1dIdua0MafDTGfmMt/3AcasPe0n67lWk/vvl1
l6H0m18zy75QOBI/WJTtvW/z5DK2RO9xN7+hOgiQqgXWdfYb9jemhpGYOPtimMXbkpIByz3WZy1o
bzkKk5hQJy6rXa2c8uIKEiW9JJPvpR25GyHS8jzZaBMrQ5mfDSHLqxRbkUILuadn53XymU5YLKuS
jB2eZdnLVsX/VQ1Cs56TONfTDoGg6z21ICieXQOrCJFE9tly0h/gN1hmcrlSR95NXrKlyqDnb+YP
2XLraeBt4bFjJhH+LjTjAtrFb8patWsc0R+FMvQ9XlhewiJ41BlBIL6HqpT+mtamhLwXjNamnCR2
0vLgePFLMYztvQkDbSMxotGIY5fKhqsX3vOrzI/WgKc2wNVNskZ9xNCBLtfQ4i6zzA+LKqZwOpiq
cRJfizI/wwHYz3nz6MRcg1Ur2HsHDhAr8hHXbarUKR8QUSbQAdvhq6zkW4eE+5qlcAyJ0Gt2KFdO
SZYij3amu9t3HRXGRDPxQ6ZeQ7vF9BHvpPVDji33qsGBSpebGEVJGNOlWV9nhfL5RiPB2QVGEkCW
HZwwFfAWx5qy8kn/xe5wntO0fcTCVK18Be3DCi2s4fq5Ldx0l0eCgNeghUhnpQjZKhclYmvdx4zC
vd7v12wo8tMwg+tNREtwdVCZhwjfAFaTYWsMObW3i8Uld/MzFCPs2AxbwwoYYl8203Wo2ldoIBTQ
Qn/k/VdXMLWhVSEM0s/uxhhRVdryC07AqQyF4+JFzNsd9wt8PHmKdaRM76vWuZSum16GuGhRJw/s
UwVbfNwwnGocgk1RieeYbbK0zkaALdRs2mNqVNuhLPyL0oBOhHeQzaLim/MjOP+POfCsS+yZFake
J9NbIH4F7CGMgeRpBVVH/9h3h6CEoOm/BDGtQzB1p8JQRAolHLem6Tr4aHwSwbvR2+oaGJ0o+vZs
uovckUiwMLYtkJi1OOBYgpuWeRaiav8V+yeaz7i8BjKGCc10q0/rHpcgHo8snM7zQAizoYk4I2+E
9ttxaWL6deVG4z0xygEGLAz9Gvk+yUfZbDzlso3JF2Z/QnRSs8nJQqo9nZ1a5aCIHWdcfOl8lFBs
9h77mxWblHjnFxVCF3Ooj4gY3vxk+DEY72PhEreUYKLpp3Xjh85ztiw7uI8fuQr8VRJQFjpt+FoP
65Y1dOl5B4XqY21H0rrYxdb3k+ekZ8jIJac4dBOsyai1WenMICfrvZt1XyAYTyMn8TgV9wZz7xVt
H/Mm7K3g7HeTj01mhOowKfctGmbooIpcFXQej15DGnyBdt/tDAN3CEyOaYx2fVffCY/025baadda
cp1K55l6GkWeO1x6zJoRrundpGeAqX3+c9qGZf+zJkJ+jbgFj5v4jDwsRGOYH3yZvbTMRFZkZ330
A/YczTFwHBBXrDQpm9TDCxplIpjLCCnbbODiJrHq8CX3WQJVwpzThttbGazGjEhutgEE8thmgggV
lAZ+FW2SIfg+IPfnPM2wrOUczfCwXob5w8Y3us0iAoukqEggygg8Gr2i2w7N9F0PApBBDutR1m/p
0JI1Pyo050a6M3zKCewEO5A4RNGZnwmkjCbDQJa3Cvmnw/0dmQZk2mod2yOYxtEgStL4kN1CE5m+
aOyRezSkhip67Xw8+kDPV3GG6ggHMom6Qr3GdG+UFSSGUrZrbVSbKK5/Wi5OPheuI4l3mslLfNUl
s7rU3acCR5Rq4mLbpgHBUS7MFZZ2M5FA6WjcE3MYoPtdo2FceV4BUw0hyIp9N/jZAut/iDNKd4jD
upxMrdnCgczof8XpdS9IqYS1MBHlOdI19THCwGUKFNT2F5HC12Yy8nWHQrM18l82avogukzuAj+f
MMtbJhBJKrc7pMcdx3VrruPwJzziJ9crnmu3PaDNf+0YNkDXZMLRBHToEj1HBsKihOEdRNz4AuYx
qzDnckE3/gv656YgoWieEWZ3yIkYIlobEvhoTYzg6C784R+qKsrHwg8OMbeCjZvhsU2XMaCpbb1v
6/i5bkmGmEKnvbL+45JoRmMzze0PiiOObO1kEMCDVzcxOTqtcg/zBQ/U8qAXTL2P42+dwAVCm8uH
t0/cvuT24T8PN/yex9R0pW//O4R6Cwbg6/Z17g2Pd/vCgNXh//ua28dTYybLXeh8++ifL8TsRbjV
aF7++fDfftTyrYfMjwB9xyEhTJB38UCn+7op+FX853e2u9qet//+bSe1YH7Rldz+8PY8b//3z9/8
54f923eJAvsZcw5K4Rum//Y0THz8FPIp9qXludz++l/P79++5V9f89cL9/dL88/3Wb5t1JevgWIS
NUVXPC/sZjuzODpK6Xs2wjDTUQYM3vgVEGlJrdrvRxy46NPj+WS0HoJbzUgf2SzqN+5ot0QzrLx6
eBA+BX5aDB9FTOZWlnzprCSmkvmnqh0Ai92ulRmxoF38NnSjy1u997dmR+J3QoLR1hr1exSXwdUD
atCYQ4iLJS452oixTQo0gWVWq5Ul9IM5Z1CXQ6M4tmF8Un5dXir27q5XX1y/KB5EcBxdP0PgSwtG
AxJvgc1bK9c2/6g4iJ5S82c7oIazM2jjZUv8ThjIcecf55L63BjnL2B/j9kYb5GSrS0TIq2Lprlh
1LcRPndTIumuqPaHY24BCmkHE/aYeGynZQEByH7tj5cOEkOd5Cbx77O3bibyxxCw9nuAUvtYumg4
cyzTE1otB3UXgcTx3jceECE3zEfKTSnIeR1qj+W4OESOYTxF25aObR1VMlw3Bk7ZBgs6+0wD/lOP
qF1irzGfE2bcm3b2fvm6JzBOBAjNwRW7w9HlrbPy7O+cms0WvBodpjRAqA1onDxaooOuiCbE2rON
ZD+WfXtlMEHdo7F1FsZdMTbBveEfm2K4Mtf4Mi29r8x+E2UopwpFHxQPJCJ43WsqQv8SB8UuaXn1
RDB91lbwgGyw27epxRi3MHZ66HpCFdoFIZ8C9+2yxxpnwcqLAg/S6/Qgc26oEnwvnJ6ddtu7oXRy
IFEDCyzxbmtsXK6mEGm8rOLZMkeHvX1p6ajvfRyLUXPnmSE0hUk4GMTwoo2V3+zDQo6niPy2cZ7A
e3sBgABGr0k9hmsxma+E0xH9PBvJYYb+FpcNKxyXdKUsn1YWswd4+6RotjU+qKk9LjEIImaPOeFh
9ki1XhU9Z+Bk9HDGTMgEt3rRNVyNSt6CoI2+GlR8lBxqK/mGJ1PuCgJ5wymN9+O0UEc617+LkU+R
u0lvnuY4KLwkxCNeP/BPU9eCNULZQq8xUjymifdb5YhbjBALoJ305D85Tn/o43SLar6skVSGBvJp
gtCOVjJi2+CN5TdR+uyN39JU5pG/FEPUhJJTLLabyv2hMT2RO/IznZ8RDOYHbMFM7oW6Tv661km7
ndHhIhSevxxJJVkmw31ehi9ZJL9ZH8nWg1nhLaQq40RCO0+yyMOD9nwDxgcAzTpCUx6EjkC+H9Rb
DruPsQcJ5y+mdaTaAOm65l6kWKGYHEF9yLJLaFXbuGUdYDoeB3FLutHUtGdbVuif55++Gfnwp7ai
QLzQYrXYEVP9Dk0FTSCWSc5N+aJU9rjsBqZ+GDm13WQnEvWSqejiOD8xlIeMTI2HdkbTEhfwN7wF
9pFPmAtNcwRNFOl7QFrTOgfjxa+2tg5N4/yAC8ZNQ0JnsBwAZR4K/7U9ID4WdfcBUOXceRbqSDF/
m+miG5yeMdLtkz99GFmgk92T7gO1dT3rD2/AYT2MOTVEKt8sD70ddT7idYmW3/CmXSBsjOUAxkNh
8wZEghLnJI4Lpvu0yfgRJ7KR4WcV2/wnNcbYRckZ8xM8tBwnbocGb9k6Rzbp2CWoWW4Y4NGBhGfJ
W2CKVW0TKo4PM90nqXXFArHXM3gkGTBClfroTMmLAR9rzTIx2ngNunffkMW+BTwDQ78i+A2J0rzB
N1WtjUJ4277QLyljC9GkfwrDf8S4yBstlCN4C7lNnlTRNLu8UVwjU/5YZMV1cmxzy6ZAeNZ3J4S9
VV13KaLmPZiw76WLPa0fipeaBFZSePFCgF5jAB52LtEo9UICyXdeNVPPCNwkkmGC1W1dix+TTap6
QK0WXQ3zLjGxiNeK1YQYvkJ0E/h0QVpP/cTOeo7e0kz+tpsp3Kll9DTPLrpMSgpYRt6T6OKdR+Tm
iJHGaTxxUVwBcWv8VKALV4P3YbQlDQuO3avuwLQ7zptnkYHXABEymzWOfbIOkclGyngwm4TkWQsh
fbYYwcn0IkCPpVkctv3eKP23eAEJNmbx6VLoNR1AQps4ZogdjMuG0X0BE3KwQsABiis0m0EXubC1
q6SSQGMG+tmCBWmVjgczhQyfoxVO+vArllh2MkHQap9X16R3fhBZnO6CDo785O0Zin5oq0vO5Af8
dsEKYoqLyRqmSUzCYK3qlGiwJbfQT3hnktMJpMsu2SFboj4UNqno9Bt+MoGJ61W5094JHzFScWTE
G8r8hhDSVZZk02VYgBfWUAGMaron22Wm0cj8RfU7wzXESnD3pFVF5J7r9pintnVu46XFU8o+dVX3
Ugf09X6fQUuqHeT1rjb3iaTi56g6mQqmVZpM9IMtoTlp6W0MU+cHrH1/QiTsyFS8PaUIt+WBlfas
gF9E3eLaZJq4WiZUgwwLECUcnGY8nce0OFSRPtZkVUpc1Nw4XQwmmzJDhAeI4xWBdrYubfKxsYM8
2HKCtqAZCgsM3JXJNI/b94AvHFhlRmKlQNgb4yAbq0PrBt3WKRBpZ2is9XKRwqLPt/xETCjAvoIo
Yd5WrKQfHbI0LnhhU7xKFj4Hf8JIATeI+FKHCQjDipYdDBgYsmeb6DchAgQ4tZ6/Te0ax4WfPaVI
/Pe9VU8bTE5zJcpv5uJ5A6cOfUWNpyNP3gGZvfcSOyTyaoojqzkbiwe8hLg/E3HdAB5z8J/cY3zC
O2N4Zy6ib6fCoUh+iDhNpFrgBLTvjKGIMRZDdCZl+yOykp1/inBvHeh2GNSp+kehxpFdb71Ek6Z3
jeceW9JPSMkIhp3yzPLoNmLnp4eu1ulpQ+OG/7kwAQ9gqJ7iIjhM5vQ0hntUc8ZWte3eTVtNO4Nl
M/mBqw0v0zapJ14eq69XWBSfii7Qm1b0NVR7+dYEA1Zb9dbE7LHJQHjHMG3vjPm+lyHME7u7mjEl
iSy6K3FoZzMSD/ibeAUGD9ZYfA/swyH5171LHV1wsTchvEPmnUq9h707cmfzsAhLLG0jR2NDP8Z7
BKNCN85bRyFW86xSn6zoUo3dC3uCdO0bQYE/O32arYeuJftWWuidGli4KzmFG0yZ1arH3zob7QVd
oNzqUVNyBdikHbe5C806vpIs9NRbmtlnxTySlbtl3I9d8FwotzvdXDiMbhlKlwlquLRmmvLPH/aa
3XqLKsj2KhZLUDtXhWHUHLG1eI1sdlR9ZBgrpVKbjQyOsW6uyk0vK7ivUGHSgxt722rJlro9eJEx
IrujdEo7fCTLgxvO1Sb2ANU5vUkw4vKAh+XkzaY4wKYC9tqDNqtwbILjsk8DyUakjxCA1Q0qOQ/u
K2Ex7AmMfP5EmUuYTu8drCU0px5b9GeiuoQAeE+3B2MhCd/+j+OK/AoGQuvbn4EJcsYmPWV22p46
TO+nZPk/7C1sUK0h6vYVhCqppuYUMZY6Ec7Jv/BfH4u+8LCwgZfFxin6s9OnuM7rTjD5gTFO5gFM
oxssXAx4X1adH73bWR6ihN9OaY2bYfmZpYjJw/nXj0+YvinIGiAUSSVhZJ0Wy3IXjNZsPMslfUh9
smVGPL98/vZFI2kf29EG9DaLkBt0pwy4P9nCwymdtVvTf0SeWZNzQuoMpGhyKCXTiFZPUBdjB19P
Uq7LhgAHcGD9ujQ16Q0lZQXvADwB5vKQqQJj5x1Y6upUSAgHqxnaTFKHyTEgYGHPOOjwzyeX/p1f
JIvC8efsC8CKKUjgEzk50Y0j2+7YdD+OS/95e0g5KjYjY6uVvRBeJ+B/pwIcFkrfu9Qt0J7WJGlS
xcEliuDAjssD/kKct+zKu0ObYnfuJpv4GartwfDtT+io3dFPsgM6bnADWfTVuI2xFSXv364rdv2E
H+z2wDx7Y/UepfJATtMEx46JBjiv2ydv/5cvH7Z+zSalC3A/9Sw9YwPyp1hma54e31Res8ppAFIt
Exw7JvOjf61cMTFKA3KUTZ/cAXGhrlA+oZ7ROZZnz0YrAKMRpMWfqOKPZz085v45C803mDpsM0PN
lNd8m+lrV8K2H4AHvoMUfHM0QTkd4A4AcE9honfTPEI/svsjNfHvKqJu/hE5/QeAMQc5H9+a9J17
zxge0V++KRBt6HReR5cKhGwdXML8bKvpNkbz05PyC+nl49i6NJu1ObKHRiPml2eDIf/aHxiZ2zZ+
YIAGmo6S61cCStEFJSN3pQrwx3TB90xTt/zRvx4U8yiWDn18LKdudfvz3GuavZHSsy+f++tLk3x5
892+5e3TZt9523aU7399nQ6WYLLbH96+blaODyhMXqusYCtUFkDEJlJXWDX8wbZzlTlSlyZIPkD6
JJuWaVNRL0xQKoCVVwTdSbfmxjfORRr655Ykpa2bg2cBgbFmL/hoKP8+BHuCwgK8S0Mq2BBZb9xm
AdDo8EmKZRPmAN3OyAEQUIAdwaeUz2pDJ7DWxq72nrnkLPNPj5PwvgaXVI7D1qnaq8XN4+JiWB5I
m/EzMpgDnT7BqyD5dKK4KassPYE0Po+KiHMHLvS6XWZ3UU5EnVF3Pxv0nfsKrSf+K0JiKxvrVfNC
2+9R0zV7xwGt5XTmzkafvCnIOd66vfVspc2IUz+i6A45i31qjInjei/cO9GCz4wb9TCCVG2UCSs8
tI+tEwPW8mEqpv54iGlZKBVRWseIy/dMIun1O+uPBxr9lIF1UhmbpFSkHwRDMKKR89bjzJ+Gd9Py
9Qm0zpeV5N2OBM9fKvevnqse8SM9uF30LZ3SPEPN3kQR9KZYvw6ZvTcz5eB5w4ppUvxOat85vj7S
zr4WLeHGc8Wiziqm70r5b40tol2zLAJU5d1xdbwmQZzDGyGi2u9i3LTDB3d6/nnVUQqbPiKOX+BA
P3gO6iZ2/XMOyKnIuMa6od7pilD62Jv7PVqv38Y3PdZAQqL7YrkRfMIESj2eiRecJt3JkdO8Bm0d
Q9D0/tTVAH1jxq+n0Ku14sQOswgMxMAtBItsfpY0KoVjk1xVvAtX/vJKAKcLm3vNTm3aLirojk3s
6PF8RJgsIirgtj0LpB7H7j5piwfGvFS4NOYi3g6GfehVfynHudo5BjQoQ+q1NJMHcil+eCJ+GCL9
kCIEIMivB15JVhzUWwzbQcPYOts4hrnFJE6XuW0y9zzVGO0Fi6sMFYlNdBbDo/ElslgAE0T9bYiZ
kKDGOJcN5i6/v47F+Ckxra5iMTyAuH9sXeYUnfNkDvo9zvVHGcd4nsdDyrzeSWtseVPxw/cQngGE
WQmDS0IO1aUqyy9+80Q/yegRbtgv6qwZZnl8tKfswk3eZKf07arq0rvD79GSv3vW8dycv8YcJZty
4AAm/cNcFi0WSbXkotoXr5h+Fsr/g9uTYtjBLNOaXJnWg1Df6F9+asv9Yb+AnEoZ7XCTnJvq12S6
vPrx79HPGJzB81sDkLiLC/GZzcsYwGZfofTbFNgj/VCKUMCPuDw7phNQ0JC2f/KeTLapSXIqxfbd
FJlvne/GmxRxMDN4c9cs3wetCDxhCz/rNGZn4bfPlo/TQbFJZGxSrJ0QVh86nUX/51HnAeEzS5u9
LWaB3J4vwhMs6HnimYJvAoPgJW26el/OJWv+5hz33WeXmyVr//fEzzKs16RDW8Rokj4TnFsoXllb
rzrDuY9H0eyt0mYE2jCfQDhulUOwGazxTmhMoYgL0qnP9rptLu7IUoPG+j6ObE50CNHYhWTz2jLg
dSPn0k3MrbzlfmU7oO7D+GjGElKfHzFWk78GEwmOnTabybfijR311L1m/+Kr9GlQwwq+pjXWC7yV
oL7SYOyLg4c7FW9A+GCM/ormYLQkRQLCQhx8TAf12AvjKwz8J15hIhdGznX9MEXcdop6a0wgaaGQ
G313D838VEXOgQw0mgV7WxXDG8Ml4Zl/UDyXfcB2wMueqmp61t38Xg/gwgIrP8FuuUB27FcGvx7t
IHy0GF5ZyS9EIVkuHkWGLcXrgp+WY6p1ouHHxoPYqcRETePoNRlgal+Kqod/h4zkK0JEtwp0+GMe
TL0l+7DIuSpj48GBhUNiK2IadpW9+MlY4jw72JJkWP+CovgumemktXLpMH7XPRK01g3ZW3kOXH31
FifuKxsLBmg902Noi78JsOW8tPxHMAj7vvkMzXBc02HdmYVxTS1M0UTYjcRl+mwJUcJBy3NmCoby
zWg5aaug/hXFKWPAOlwoxM1O+6G1Uwz111NAayrVB4skuR5Svz7gT8DepXWyQ0BK5TBih7f1d9jR
u2T9/NC6ANnCuDA3SGYYlJd/TEaiHKz6EaQOFyVKgiltcMHGL7P6ZSRYjfqs5d3SdWeLEMQVW3tm
R8Vz0VoYxhoEbVVMHgGm73UK1GWKvOSaBO17VEKBhnwAtZhJ6oo98k+LhcABxxPE3gKec8y9RBos
IRAlFBsDh9tmNng9U4BpyEAZf862uFQzM1bTg8etY/MuWLTzZh2eIt+580dXPjcTwJAMlV6FtMJC
iUcSRcqOwt3yr0Tzs4yWgHf9Cilozs1MBGk1YBDpw2E/91FzEDRhJOol4PsEMYNhjWa9cuktyaSx
WD2rP5k1HPIAyRNBKdxfbbveeIgYV3OLrKrsi+6UAPrbjX7dwPUPXkI/r5+7NGN8IpXeU2om26CH
/eV0WXIunemxYZd3CWTnXdyksXcYSsh2JybvYhVBvYks+xrY+U8NpfQyw784juzDhsBrLv3y4FdJ
tx0tfr149tyTvZhNpjE/VyPjcbOeSyCANIdZtkyVFvp/m/fBbrFfTnlhHZid3ZuoaJcJDqEJLmR8
GYX7zPGmU6IEWiDG+ZE7wMvqOUAtCbFoyBRzMY6Ru9uDNaHYMwKk5RItpSBPMhgwIt4eWtSeMOSC
ywKu2uXuuCSzQvfSyH3tppKXkcMQG3kP8KIaQdz1ynymTtXPHv5oc372HYJQc9Oxz25f2QSFsPnS
hHe+dNZY7LBCUCGmqb33U95yUecYj6J6jfoKXMDygRtZ085a9vfkjK60dAA72VxeG2kj5c6Umu/i
OeZcdalkahPCQtDx8rh2KS+xLn8r2SV7YbfuJZ/xVFltcnDZzq3dRs1rM0b444XiLvBGJHM9yQxu
hhciZwq8lt4gt+CDu70NeH/VpQBBB41lfwoMFutFx3fTLIXnig3/ZDJv6YK70d8PoiZHzTY3dtoB
FW7YcqeQgaS2KiR4mnCVweV77oFgWRfSUdH42RlCRtsgaiAbDdx4Pe1CDB1i6s1DqMXRCPAVxZQT
eWql537UHFgg04PmqZtFzBDQArrHvBzzHAuM2QDv7/QbP6Zud3tUd0hjug2XmeSWGh6MMZ15kzYT
YtFt13AyJYq/LMxo5/KS7WuXIbxRM1NUqvM3g0Z5gXAA46Q8EX1qMIpT1IneiUjYB+BWR4uhHxWU
AarAfvNN+o6bkbevZbI2IwWYiK4Pdg7mPA7QrfTTrSWjiayWlp2p8ScafGsfp2O+n7v2vp7lZVbQ
1kev/cy08R3IQaIlhTMZLfKWCqKrKngx0OvQuobZOS8xHlMIFit/5C4z9z/lNN3NuoQtqaFQBZB2
iOskpok6TlQcnSVulsQztk4bJVu/mKIF6/AnC8mf7ZjmIXEa77w0PC//zQ4ncOpBEmyC5j1GJMZa
M24H2EGh/VJPyXTvDwbdJ2eAAHM1TvEnWISnShmr0YpChCwZCi9icDlgyQhgdwbHidu1rOBbIIBa
Q3IAA9v1Cxws+pmnIFUCMTEamKr5mia/8tIJCE0qGaC6CnRzS3arLJFhJiF2YsN1rlnZLBAw7NhR
wBCszU4MXmEHihTYCshj7qImOzL33e6wdHXR8NGElCBx3x/KiIZtHtJLkEKB1YUk47Nf7NJgCQPK
JteCkhJlIqKi6eKDGOms04LATsBYO7sZwpNwc65MM++eIFkfUvkdZkFMHY7iemS1+j/snddyG8m2
pl9lXqD2lDcRJ/YFvCFAEARBSjcVJJss723W08+XkM4ZNbtPaybmdjo6FDIkAVRlZa71r9/s/Tg8
dVavbH1m0m2gEasR5QiUQm3fxKO7KNwAAlbaZ8sMjFCuc3XZGUDDk5dUe9Fqqyrn0BCjuw27st6q
qK5iy2TY008PqZaewiqzN4QAYUvkkB2bW6WCv75zz5n4hIPDNx4jrP4UuJ7uVHtbR8ZYFyB5ul5c
daZQa7tr3/I4JrLcis6wiqXUZLwTMbaGXeTSBVNjNPlwrcmCmewB1gkzj9EGnLVJWwkxwZ3bMROS
afpe9XUHrGjdNSraAbOkoyLVBF4S/jxoKOMd6ysCyytPFn6v5CSj+nFKlOe5ue0mqDTBQ172Jtpx
a+/iqWJBWmYqYT2nMCIMq3eRl/SIuXPzTZs0ZZUnLhg6E4llNJYL32vfbrL42xXL8pY47+g+RJHk
N4hCp6fS2qg4A85K19k3XNpFXhfNojApE1MNA86E6gqGObLPyGEeXgNSuCbxNJ710JOlMr/pJ24q
P3Vorb3NAp/71igjU61pY8HoP5bm+fZVdVvD0PRQtGJRANk7pw7pwwYGVFh53HTSGq0WIoLurp3B
9tZoMKgMYpeElaZYeBU2KGYeHxyVuUlF5HaZEKvkQY47FF5DmK+KUuMmyFQD5S0Q2YVGn4HZFG4Y
vOwTLaHaREdTJG/hEKgbzQYJbiZtmVjRW27CYIXPgmO9FNlrvbkaBqa3eQZ/yWf545xK4zm1+Tpc
SseXeSY9BFB9I82Eo6eYFoKF71WJxXykEOFSiIQcM6abbo5kLnC+pSBxc1rMC+4zaOCNEuvDyt+m
BpcbUtQuQ2I1a9C9djaE2Si9mNXISyeojAFMNmbZnzqDkgt/8J45FlRJvyY+2fO72e0rHVJmf+yp
iVVl88D0v8W9fwlawTbHAAnuGu1uR1DO4CmfRo8LdVbhhtNPjGcS5NM1ohBIVvgFKwBXuMRUaHOa
ODlpJUCcPuTGTHNl11z3UM90nP7j/i6yjFdHYyPCZf5YhJTTKsZagc4mHzI4hsfIQ2DdK4NJAh5k
X8yYfcE7chvlgh2oNy9j8a3taMQIC+GoirjLJq5toYipihToZU2zkFeFKSR+gy6VXTPi3jZC7QDZ
XDuwCo0sdRedFr7dDpOpkmFV+VbEp1633jFlg0rr8S033I4cTrrB8G2kkBzz/iWcuG9aoWAnVOSo
oGGfYOQindrvTc3I13Y5ZvvYwzqoRjnQdO24ykI6XFenlnfTQXmyw3bcDZq5qVT1qCAkYDTBoB3L
5HTrJPm4lcWvnQ7VCTtqOgZhfuuCwTz11I/qqNfI+9KlYuj9KWnlWGdaMGDLF6STx5u8s78R2pvu
b78offc9DJWAJOnSWpIfcJcPnJxKUNnH3LYQSw+EkQPO9QuNXmSPhd9zKP8K5oh+EKMabfwJKThb
6Zl5e7+edPVcWq29Yjux9kbn7+GjUBbhflPS6W8qt/rupZo+rxrtIcQEdtEKZTnYnJNyaanSzCHs
zBeFnIhF3MorCcK2swTKNJOoOhMclM98N3qEWrQeafY0tWPrzOA4qdvW3ThV6q3B+ckLhOKHVaG6
SAe13uIYiMG9ZN5qXW/MNR1jhI77SH1AAiOfeZANm17rOA4wg2kLpn88jsGWDL6XuIcMmjgIGigj
H6yEGJAxQFI2LWoEPg3J6FIFxKoalGNBQQPLgdoptZNHs7VymDgfKOzchU3EMwfiiN4L+hDvrRTz
osamcrCvbenWdENUTQEEn7yprjWs1nk1sg3d9iJQFsyfPMPDAJoT2U8Vi0f+bcplU9o5QAAR7uEV
e4DDaILxPTVuNatGDOUgR2wzh8E/4FqPyev9bV8bfFFtVAwiZCDMotdNSB24APJqbMhd0z9rCmJr
n+qMuE0gcLpEApbmbVrvEL5AuO05V2/XybZflAF6mqnJYEZEQ7c3jH8+CUcUXOoQPE3UgwsqWI57
LFA0fI4i5uirkCUAN0X7wD9vXPB0LpTCRJDVwZdwB5/adQTLRFUHsMBTG+HuhEFrDHTAtqVrbDgJ
jJ+27TsKH+YOIbFPrrMlg5BgvjLc1U74JoX/bZO+ZTmrCS4tfG9NwddZSs7d/jHQ2qtgWSFTwkjl
5xJUa+beMXpvrIEvGhmW7FsJTt7zHMvv6kicNkeku4208AUFfbPgqWEkK3IqE76oaJ21yCw6YL/G
gzpRP1TE64Bm7kKt2fj9YzYR7d3YwwH0Wswd3GDI02hnVgDPBIpAI83suQKoXbTsTDvPLoBA0MFO
7Laf982qhxcBbZ/9vBHpG1B2hPcIVR8aERBLPX7zGnG4oeooSTjJaOZhShQgcbFYKKZ950i4kg1+
WvmldLpIslPpdIeo4dWV7I2IxgoJMZ+mVLPlhGF1ZU6bzG/ChQWCThIQ9/HH7tgNO0VLhpU3xG+k
zWD3aKCXIbAo0ntjn8ZwKKzBI8OUp90V97Qm4bFiEDXLgG+f+z6sEIwUwSp1sOrN0ByqgytRje4j
AtfZVES3n9xC/RjHx8Ar9O/gFZCe82m6i0w73ljGVM8DhOoLBZyqUHE2LapiG1l6dzDGfpv19IAe
mbEHnIhx8J+gWheEBnkEWaDmxRwlh8EJvZ/lXGJ3MKsc4lOCIV2QV4enupK/WdLEg3g5zmNWSK11
760nnnQ9P+AncBwKLEH8WmZZcfqqtbkF/qbX6TQme8DNg1w9llqxSVEoqnInGL2Ew5ZNxSBQjkeK
J84M3O8TxmFOis7ZNpNnuR/ynEA8cIilid5Cx78USfWQT+ZLK8I/0tTehEPOrhZjyga4QUACKD6+
wY8VFbYxABQakQT3UypeUz5E1cgLNQX43mRJNWRW3gclluaQfki9oPhAd0tKrQCDU9mRvbSOFqmz
uR3bPi2uqu/RzRHYRMzoImbm0cX7fq/X7luputvE9BAI6lsMo1FoteW737isWRaX2lmX0WVUTqoV
eubcy8SMnHTsDNGzTDnHMPF3VLLMUjgG4zcbMfUsmLyNfHb1uJlWGW9nVNzL2LLd1WqczBSlxfuQ
crGTRcVokAtboVZ2i3u/5GFQc9TSDYi3FZjHAire7PbO6x6VdmwLjLKVx643FSbyKOCoJ8rJO+pS
GywmDgLDQcHZemxyIXKr0YGGlAUQ+IgW6SqCFaQh1e25CXCpRCxxUOBRgzVyowMECV1HpJFVsj/h
37tEvHG15V/zYIyzvjbwv+R4KRDaLjLcPwrNmwthHnEr5HKYTs1OhtFyZE75Wv69KqBdUca6i7SH
NgR9qPYrbqnJ9FQQduZ3BNPzWvJrG3Y6bJJmRYDj7q31KR1Vn+sGj1QXHVBHSdSe0yfMyZZwjRY+
FfBIrjA9sdl1y47V4aJvSu2au5hxmHVZ+qZnxq5OXKRk0i8rjvJN6oAw4kMP2c7mY09eLJYi21su
PlWh7PUzBX/Zwnq3SroWP+OgDoGknbD01qlCACTF0LXHy16pafR4DIg/Qz5wk+m6WLSzkiRySIaf
T1Jf1dCWZym1gkNOh4MBEsMexBnKYDxWuhXNoLrZHOe1hC/I6sD3vJLnJ6ukQJw+rZFrKMupQomG
gT+L73vBncON1XtqENlokfKA8SuFduYxQTXx6oSDN/drU11reNYvCPl4NIfu2sqOK62dfdsTkxMF
nNeuyug8HE4xIu9FOkVvg87TX5v2upOur3ZClVuh6ECMVG8C6P7wLSfoJZMHhCwX5nDzSCp6k3f7
edvE0dUBOmiw2cdi02PTTynJLRsN49GtyvjoCPMjzd6wMxtfGImqApNKK4eUn8Lv7bEuxElI7Cqt
TlBCm97CIuFpDsUhuY/BIXBMLAFlbEemk3nMwwv3kfHOPB9CfcGPWCEahiqEEk/jUdqacbocvPEp
6US48OoEQo5oGPerbTQHTMSKGxNRddD8gzKxdemOuLgG/Ch2AZx1RrEMR2RXfdOcNN7jPnYgtQmr
3prRUK1qcd+AgE1wmNzYv3q5VuPRXa/g5NjrPkBBOJWYamAeoUVRsoAMNp7sgCIIjUOB8z1y+rFq
T3gfoW0RSXrWDAg4BVs4ehriKU29iw8NjTzhldmCVOn8NNI0nid4nB20kh+WPv/zTz4Fzb//gz+/
F6jToiBsv/zx35ci4///kN/zX1/z5+/49yF6p+UtPtt//Kr1RyHN/ZqvX/Snn8yr/3x30hPwT39Y
3pwAH7qPWpw/GgCA27sIPgr5lf+n//jTT/AiSlwGX/9g4gxS19YMSX61GtQJfsCS5L/3JzyHxR8f
/2PbpK/5H3/zjT89Ch3tX5qu6kh5bI9kdXw4/sujkH/CGcZUPc1Bse1g3PLTodDU/8V3YGplY2+I
FZvOP/3Mezf5caalahgMaPz1f3780w8Tgh/3jcvx88+/2k9gTPTF88blP0M10S6YvC/jZiDyi+dN
BVOvJsGn2CgO8wA9CL+LXWirF+G2jLv94lQzel8Ko+6hMbTA3x6urUUeb2E/4/6dOscYM9fs5Fb9
BR+NPbmhL24AgcOI7hiiketEQZgkr2T2HRyZ2gv46MaHMCu2TXE0rOihItQO9xfiCAfYvliCeh7Q
MHwCsA1/OkcIKHZa+dACSGQTsSJTMaBBIn0oyFKJNreL1i3amW6kGdUeyGvaqdduOji1a+Ll1UFa
VUwMhFMxV+KmmqlEHPea9dli55wr39FAjjNJdVFgs+PGMc0qhNh5C6c3jlCl9qQfEZLxGQuIaG7j
HEvMFoDRtVOSppvWdP7oKcprLyMztRn0ud3ALDSygx6084TMAsbJ66ruLq3Ja8cNjUL2MQhxVioo
7GHwIayFY8BkJ9oHOhpcN899bCxQV1/vDwkZB0HD1XRAGqByPjCuPERteihyc9PlNEIW6R+VulUG
cYpq50hu1j5Sp33hqScCgJlGo57LxcmvGOnpqzrTrjVniJXUTIkF9sLpAVnMp0ZyII3/s9+Ic+R2
Fz20XrqEFLkd4Be+8C75kOM6GxOySuJXzZr2YuBjoqoZtP4cqv5WD7YeTqtm1K1MPTl0YjqZMbui
PazZW3eDF+3qWCFyJT5E9BSWFh3gNCGuWDl9t2rBPPDdhjA1rBkN7Rj+oA1hvu7YL2TCrhxFyDnW
oRXPakpIKMrPTyNjHQR2sSeNaOvb2t6vzM2Q415OUgEoExWf4WoomKNd0fiM3VAyR2250FrjJenT
V2q9O5gTnqudytDalG0Iw5pBkh7sMC07yDsclNN1QqFCvt2bmaSfVhB+Vi2QAJexVKZr5bKozemi
4WqfqMzpgcGIusX6di1yiDouBsU5YcXgF4ExwHjHY7suhv1kM8AM8DJqDG83agMcF3vTiWhHeFSi
Wcdiso56yBXE7EYLMeUP8GoK008X+hgeMEiiR9zWzeRgWNNVrsmpktgksLgV7YAU391SP7juckzG
C0Po81CaL6g5dtOgkVWcHLBPfL29BkN0MHfj1ETwxwZEf10FM7lx7Vmaj2ua3FdCoPY2eLHJXQkd
Rmn0iibrrxWn3hhmESgCxMPPOmnYJFrq2XinivSgmMnO4DmHd4CWmezjWlzHCZ00vSIt84ku+ZAM
ELFj1qpSP1JN9vG4rqv+TBrMpVayQy+3A/dtDKerN3XnAbwgGM+6D5Rsp69N/03qidthujrVdJV3
kKp5j//iwQyzV3lh5HrUguEMQkD7PV0bQRGhiVlPrKX8SAiUFyM5liAwDIu5NWTTnIZGPbX6sKZv
00fEaH55iJV64fF5sPKg5MVHfbBeiF5FfWltItN9I6ZgCtkTfLMj/II+krXNMGov3xtuIdC0+vYS
wbeNJ30dxzljCbaCLpz2BKguJgbSsy7rVlmTfo4mmoToBabbEp3MRdfalVxMHnp96KpXq4SikF2x
oV4bvfMyypqVAf1VNXHN9B6DslnVVrxTYrTARsc2PZ2cejyF1njJVOxu8iWmFifmwFcnHjBrhUrj
F9GrGyjPvRc83HkspVQf30OERZGPU5aOwM5QIWM547tHiF8OpwWO9Cel215H5lOxmPHVW7YCJoN9
pK8vlZMPdwb1LfYf2kroLcqdZJe69tG0+stUqSfM/sBr+a0le9y98YZ75gMRpLu2NjaVnh6yivc+
8ngAnqxrrjSo7rz+3hj1fdcRZlW26GgmQv0c6CgjFiBikCjRqqh2kIFOnBjOygrIA7W698YfTyML
swbwgJpGjW+Waz+cMNiwNnKnwiq/ReTN7W+DVBpQX+RujWEAnonxvcexxvTyqsXZa1tVT7p/7bLx
YvgU45E5vuvhRxN522C0j/J5lBuCbJ3DmBvHE9SQj4UmAWZUH7gv6LrBmggFxqvrhenFhgNR6pnb
s23ywLNLQb4/hW2M2G28pDlbm9cdwtFheGrYPGfZa+wNPBzhXQ3UwGtlukMXxeMGM0bT8Z3wFfM7
4u6jlvsZHhnhPUopzDpjdFmhMJ4m2VLQQcW7UWmNmS6MDSw+f65aLXVq9SrII4a9p70PQRTS9DIY
a/3yzgAHRVCEBIX9FYqlTCARQl3CLSd+jLl70D6lEaKgmFlTBmlvTqLTSzaOJw/Iai+KbN9qGOgp
ljlDk9cSxQrJ2s9JNuKQbQk5tkZiQXVt2qbqZYRtt8MLqdtFjHN//O72d2KKYPpm7RYSw0MUxvpq
im1jl/kR+iL5u9sviln//KNpyLc9U/OsIXaha6AHwcX2nOC5N8W4IDjnDh8Bf4fQgWwRBSMGx8Jc
aY57qra7/TKISoMNbOJnyhhJo09krixTo5iwFulzGJGsFbT+sHO9MgCRSeb4HaHBVyO0U1q4FRmh
MeHE/sE0ugI+1mj3prxfkHS9zOncUKcw6BwY0L+4zaeNiUQypksBbzoW7QIBA1louNsvRavfKSVB
UlmT57OKjJ19KYr2xy+dPsJIcatpMznN0QnrcUVFRGudMxHE/z7F4Qf3DNwcFPPqEsttvU6Wt2k6
i2yGznqtc81dVl3v7qK8+x6hHsH1nOx2jzjSGFpcB8cKZbp5tUcM18qSfNNMsRP2GhXoFHyPxD6u
TKy/pwp4Ug4dxSxhYfUqjC53Q8Px0pXM2iee8bhm5+ARyEV3zrzpHNRizsO2FD5Vjmm531I1a+/B
AD12Gq1oli5736gDC4jEeXEU+wjh9aLD4AD1O6Y2Uca+TNSKXvH2V4Z6b9rJ7peK/m+KZO2rL6Tr
errjuTbSLBu/2a/elThEm11MlNemc5LPKtkOWnrBXwN2y3hk1DUpYl9RRI1O9TvvNe0v1bmnY4as
GpapmoyMvribMb3vcls4+DIF5NgbZU6EtL1NFzYS5pQqJyIBYEwhQ3n2UdZJv/ngtDrlr05mfHDD
sPBT0lUVLFz98vIDPFoj9stio7dU8Ow1ediulKpce+oZKtDZNqLXpti240NkZUTusatR1YaxWP/m
jXy1iby9EZdujIqN+JqvbreBAcXWRXHGlHS4WGN/tihLUmXvOuq9KKkKGKA7sBtdwrM6rV7maXfO
BfMG8M00pVr1zE2Um9hePf/zO5MN2l8vkWfj/OpoxOR99SAuCaOccPDON1ggkxND4HlowNSO0HwO
HCyGBSCUdG+35V02FOepeKcMuwTNqbDiV4wk3o2QDeBWG7rWdArW+ME/l+l0bTm6jBjfQ1EfZGFn
Z2LtVONa1h+2N6yT2NqEPACyRFdbnpR0PGdhvHMz9TQZ1qbmXgwwN9IC956wR3RVwx15wd5iVXH4
+W63zjuxrt3mXAl4XS1Iq+lTwEY8uv4qxwodBsqyMmqCaIOrEghSTdVnTKCOnoC1adQnV+vOfpl9
Vl7Hj49f66IiZ5h5k0mGjsOqgb3kUxDT/GUF9Kdu6C8hrpG/cW79u+VhaqqOrawGG0r/sk71NPKy
gtzZTag3K7NQT52X7kD3bmX1eNXaevvPt10z/u6+g+TJlt01eUa+mPx5gwblzuXJDGyxb9L4McbN
LDaIOx7OyMlOyHGTVzGyqU2g82rXX+h1d5WZ7QyK+hRRnjY9hg0+vMUBM9iz5+EZruf3sDBYDCrl
SNqLk4F2rHb1+0bfQ6wDP8+ZlZNemg/53cR+2FGHyZ87uOXKUGZWb29Mqk/ZEqSsBMz5dpo+Ev9J
1JwzXXtaqgwjaA/8Ccqz3RCw1Q1rmvs1aNghh2oeNW9uOFCmJB36cUyxWKVov8tNJHQEroML/12z
lIUJTySYZYHOZApSHavIP/guE3Ya/Xet7WbIdi56VS6zjpCkZLwOwPwROsqe/ovy23jRU0rjGrsV
y/hW04vCTXqVFWuLNDm20iMD8ee6E++9TjmWR/Tr4bmqt+gorS7YkjR+Cqz4AM/7ELrmi15Ym6Hf
Zaa4G5X4U9HLjR5YCxeSpCjTVy3F31BftMZpxE8InG6Dxey+b90Xu9dOstejYtmLpcLjajk/mqTC
JnN5YttF3J8/jDqHFp8DKszRs4PjgMWO5nQLB4kbU7J33zWPqKyH3yztv+IznmGC/TJPcB0ds1D2
n1/wGbxbi8pUjHwjezfZz43cdu3q+OWz/Mi5XW7y3+y2f7frWyolJ8bqjgeV4c8vWesiclKToZ+V
0I01dKXF74/Uv3lk8crWTVP+6uEL/ecXiQibgAyu5jKIOZ8NVgOCk06XekzWVUDyMzjQQ6JW52mi
NnAbSfLcN2HyKavs2pv2MXLryPCWnqVJmAV/Ov2IDm/V6+aLw0boEOYTh3xPUTMuiN9cm5dB9Xpw
qegQ4sBHZjvLxmsX6Nc+Zquua/B4rFRKkR0am0mc050N7j/u76+6J8gwbPcF9A3ZlMlmLPTMY1Ka
m9GgJG/yg+Wcp2HcWHQ58k1a1CEVwgNh2Iy3ZiyZZe+WT2hOKRYJbyC7iwwlYjQumkOmWDbuXTs+
5LVxCJnVK40g2t0+4hN6UCdnkVj1HctjPwX3jPaQgQMWMNTHtN40ZmNfPKMiw04nzJfdSOml6tGn
xXGhCHqSKDn0Y7Ij7WSWcifdFEMtQAX5cqpM/cIh6yW3u0sG+p1Uzoua4yVKU+KN6Vzhvfj+cJE7
OHG8+99so7cK4kuFwRL7EbeCPbn1xXI718t2LARCKQ0DIihETI+qGIuylr6pdvBbgQWNf4DSzrWQ
e6TA/xqacot5+KPO6HXBWPpY0+b19IUIUo6d6e6a9moVWOfQnsvWre9hMoxn2CAk8ep3lRt/84gy
Lkkewo70GBvRs3CT11jn5zs6l3TIO0B8Hz+c+BNP/1mns+fh9J/0PPlUo7Ko6Orx3PkWjnugQFP/
Tiohdm7NPvKHd4edP2Mzc4wCwTWvJNwdpCeKj3GtgSwA3TkhBYLWdQuw+lVWfJcdKvba+I2Pa8SD
KzIM9/iCrTOLUgfkBW7NFXX0ie5uHEz4OcNalmLkEiwCOjmyEI95uwrQ+Jt1c8764V0QhyUrIKuR
YIXx4mH8YBN3YPvOGi+hKySYFlIoz4PhP5SAc637hlfGmcK9XfzzXf6bLYyqTf6nGR6Y9pd7PARM
LRgP5RvG34vGQ7ou3WScYVjLFW6048m0d34Z/GZx6dZXb2CqRpfameMZ00SyCL7snZVpCEOHELxp
Q+ua1elBHnLMWfu0Ww4qdyLNDgSIoO+nUcGcAE+8TU21UwogF7BNnafEgL7YYeaQS9cAKuwEQLNW
NUgu3Ez7zQZCMQtirCiWXOnYOZ4krgGz8KX3mhXWVju5XwzRoVOIN+vtNYNJZ6AZSj1KsIxiMMK9
VYYgA+vFRB9WZYp0Wr3KTZfMqWOcAx6i3qwza9kRTh3jUIG3ap0M54CKh2KiqKZ3XZ5EOXczNu/s
AT+oNjnkBs14PJ3HVOwzHFhn8gEOjORVfmZjQtypqdd4Ug9Vx31J3hQnPcAYmXV8bwKvPnTqpQ7B
bqzTnaxynJH8Q9Y8NqrDZC66Kj229cK1cGow+Ol1775IeII4AfTEIWeteSyn7FNiIW4/3ueU5X8U
lbfus/EAMXahDZ84FDLvzA42gaUMqEn3VZeGzzaEvzpsHyUaj1PLIylrusnKX6VteTOI+yCEz4DC
KJ+FlTabUg+XDBKAk3QnVNJFXfWAK9xaxM6xG5PXTjhHiVeT3DCXOJMgWkwR5lLCbzRe7/JDewbl
SqKdKhK2VQccLe7O8niPeDZgcR8DrIDkn0td7PGDicCKaubOOUByP9qHkKEzVsPjLEqaeeFL4U8K
z42ttxnBc2kWzRZXq2F562BFd3HF8K4V8eMEMqN16qOyk1suPvQHzE8OOkMDbYpfzSg+aDk5m274
irplVSsW2zO4a9aLOb4M1ioJ9pZlvUiMjayaVc3Tm6vWC+f3Pk45OygtMUaLK/tOVktaKqS+V3qt
LwtfXxJ8+t6HnHOUEn2e7XBNxNIZBJHQUB2xW+DsIoRSEmVr2xRgsVoGhfT425WlwCaZBc+4Q9aQ
EWfwOHA92b1MIAEzz5eyFU9L5+il7QL0ELPmYStPntxsaR+tY0/sXR68qwqIvlxwEneNOVHLkcah
qYBqxozhA9hC4/TXFKORWThxjMIVSKd+3VfgzezFEiGcSv/jn3ctDCz/2trRalqWpxKuaWLR/ucS
JRVGXOmmlW2IWnnPGy7kNGwN/wmQC7Sjg6EoO1GXFAIATKYzA7KifCFRZ7mwmtCDM93SAOD1wBxp
SM84Sd227dsPcPS3Kqa6raPPwhPvsaswzBmPnNyPHim7hBpBrB+S+g4waFg2D4mCoaBawOfEkX1H
ogwK7lrBCBeCtIeNzsaoygxyTnfKIOBhCYsXoAXjGx+uQ15EL5qEkOyJx2RE1b7S9Oq1rL1wEcSl
CpslvdQozeEHAmyqBurEY845Prdx0Bz1Yj0QLO6Bb8etuHoQqPr+U62Ncl7wgMv9hbjULd6886FU
53JXt812v9TZnOSe8xgoSLwqPFHq8FV1KUH64Wqo4zkw9I2wk1mo7fqiXsoDPI1a9uEGW+J2UQ3U
efLQ7dKDx4qUz1/jeI+a8dgz0SAg8SR/mqyRAl32xdEuuccZblkwDZCrInFMGFkgxiD9NcCyhAVg
VswSfdzJNgNN0kUjTdcqxLtA6t+B2GcCd0NPW23qkhKo6M7qXVQ56kITw7pPJralEgPH5jNtu4th
o9YFkoKX/rPu//8T999M3IF3TM7p/37ifniNch7lX+MAb9/xc9Ru2//yDNsybUO3bNegtPx11K6S
YIDFu2Prthye/+9hu/Mv2h0CDhwKFATxKqXEfw7bSQq0HAeAh4E7QQgkBf5fDNz/kqYgWyqDIAqT
OBbPZrL/502ldWJVaUdlYtw3s2aSjanNyEXmSNHftV39vbso22Axwbfa4uv5y4X6OyDzL3CiA5fA
smQ1xqextC8vXuRWUdmqN6FEIXkY78R2nw5HDOYQVeGqjxu8a3+AP/w/vqzEUn7pYXGxsdjmeNn6
pQOKyoigXi+7dE7Knd/sLcJGst+85F+6yy8f9EvaEJ7ute/2vCJuKN30oDnM5pcBGHK0aOPrP388
0zH/CgZpJK7hmqGrDk44XzvmJlVKDIOqGw3Khz7hrMlKkWY30CByt4J8mpAGLVPMbS9oFwK+9MGT
4+vQsbIZ+l+cJnFEiBWfVFzb8+a5QBY9VGUxn6j7FpprYJPcqB0pqeqz7/TarMDMdSUyzIgRDXEi
sqtbGG4MIFI5iiPMhTJcDmHj1t1AalI83PsoFagHsaGwNSidUxMv8L/NF/bNjbbvF7hJYb2qbs1C
P3e4O2KtORLHLvB7nCD9GnZ29DG+2fnY8hAW+5x4FD2UaE+GCzubEN7H0Un9x0MX6VCEy2gzDJO6
9B2VbEV0H1rYaBu7fm3EyMozIEvhfV7k4gksYk7P1cIGsKQfhzNHxXJwhmKuW9YuD7stQsJ3o4DH
6MvZf258WBmM3rL6jhbgaRDlommag2INz0InBNdpubJTjCa3QV2QaIjaJevEbsZgPuHRldpvXdSU
4Kr0Q1NvVqg/h6exgSpWlvV3Nai4MfjH5ZGyEoKY96ygt7bJb1gYxaYC3sr1D0Ph+waDO6HjQWzr
/Cg9SMq569LY5dNDoRXrckjF8nb9uWwbpRIvubKzMQchz3BCB15C3E+xuGY2TN5mtDTN4ruDngve
ydLpxEcyjU+hjXN2gFNHPT6JIQrBUst1nzN5S5zpA+/yp6D8gwHXa9dUKSJ2SWWMG2XeKXORxJRP
Q/ndx3dYceyVnrvmyrD7J6vMPtShWEYUdQv5czJjfFKFdS+Kk13BZ00ak0J7IiHUQoAC1RAt+zmw
ZDNbY3GeK3xJUSxNvSF63c/nGKUOi06hUsMAG9DXQFiRNVw1iAiLwcbtFL+p2XZ0QUKyAqOEUdMR
FMdzM1Op/ZgZ64OGNXH02UgyZtYgtwyV9i4xNBBLA0KOntYvaH+wUyuaP7wC1yMldMZll1D3Jny1
Mhkfahphlhiw5vTJnns2ogStIEjV5Y1UJhlHUz5lc7XHbkqN9UOKwyfGPMk8rHjP0J8ePK0+E/QD
k1DT7orYw/5WQXJiqBgvMUTbglgtcc5C8FSxfkCwKEhTKN3w/29himFS1SwZvqGv1rcb7blsOpX/
Sqd64mcR/9Wyx/tcjIFEyxKWCq/eLgA3DoxlHzDw/7F8c0KnyUYt3rXYJhvaTR+IHInhzzbTrDXJ
ZMeOmskPn85XNDzFpoTwPGvC+9FOtnLdjCK/JNlwFLoVgBe037XKDubY/S+LArm86XjkCng1bAgd
P+0Rzzagjo9UwU5ehOqm7zB4o3JydCfediqVd2nYyz6pT1jGEF3RNQe3bJ+UvMbEnR5rdlt5agKV
UeJ5SPugs/MYplGVwXnwl1HtB0tLPnEFjmpzZ410YOX1zL+Z3mNLa+rxpkcF0QEoJwHua2SJ8HQm
gTUjNu4j09pHUtmPiQ7ZgjySuSZ/MXCOnDcde7xZ1yvPHp56h2tMy/BdLZp64XjdQy3sYBZ7Yq31
MbA20sx5f/X7WocniX9a1mYl6rLRnLN/zrUAp1O/y7ZyObkFkVBCZzML2ghXu+gpNa41LcFKdctk
ZmX2g1VgO2zzQIYJGvFCIHehdPZVHnE0BsSnsOXftiO0/KKR9o54uHUW4FaXUllnPh+Kchr2Hws7
MD+wzjJnveCOpC6b/zgsct0/k+rNP3NTzUn/qMlEmBmet8kc9xyB8ti8sfZ/MXUey3Ej2xb9IkTA
JzAFUEB5skgW3QRBik147/H1b4F38gbqUEvdUplEZp5z9l575hdLu7olenKj5gv6tb5Latb6eLG4
zibt3/8/U5wZonqz1enejMsd1RpGsvABayzg9QRURZTO982cCrrgGfQ+9T87bjmBoqx4nVCq2GPa
4rNNjHtT7saoFhBMtP+qFNuAwWpkL8Njqt0mPb8pcnEr7ObXpn85QtKP1O051vlG15mPq5MyXx/B
WMiYiF2MeKgXIHnpUnEM1+4yyHwUxcy3YyLkowhhlcwSGxDRV3ymMYQagiBQLZlbntci3HaZL20u
cWTasGRojv6HS5mNM01e8v6BKBl0fa8LUK5wO562kySyUqbv0nLo7Bbz6XJfKKN5haj1AQQ6BbBd
8lbWv3enSHCzmgGN2Lbajbr/hBkKlB2LlL3uyHnEW6BwiCaVQU3cf3AcR26hxjsaCZxZ4RLu5K64
Cb27cK5/xlr03max4iRCh8S8ZmcCjZ1BoPuxEzwcc5x7vapts5XvVTFrN922NJzIlTMpGVSBdm0I
Mu1plU7JLtzQE9OU3aypXZi349Hv65BqTHS3dClpqtokzFitGSixAZu45PmJGbwrU3FrdN6lhnxQ
r2JCa7pLUxqSszHo8u3YixEb4oS+6VI1QIqKnzmgT3x/oZeOFdJ5cErWdK+B7FP2q6uTpVUJ9MT+
7aMyKFq2/7iABqOUstNZvAWKNdh7BiSUFWeHxON6tCBlQTdb7raI3RQ6+44tVgrquiCOKYnJ+YGC
unQnvHN7WWQPPUIXHJLN6lmz9d42QmPXsDUnBhnYiBHKIsRqgcjZ7aMu38kGfw7H6U9n0Nwv9EeI
CQpH33zO+CHRxgKK3O1rdVTfoJ7Q0CqCfORCI8k613MTkkVj+HRHVAgUJC/pAzkmSUIkymR8mIIF
jAqKv2ZWPycFPF4FgTOu6QK163AYzYb4tsh+WNv5BmwBqvkA5SzsR1AtUemOU0fyR46mw9J4Q3Fp
8TnmZkFeUPYyrgg8eQJDHN75t04jCHLeyAkxRpUTD5LMVk1KQ6OTvVAhbZrXSN9AhoReTD0t6xIp
C+Mqujg3Qqy/9SUnP6iXPqWeCGk4RXwSy7hPhFtR0OJnnSyH7e5JGi3UvfjjUhX3JnAVwDezL8g8
YpFFtVe0QBflYbX2SG3O6to8aJNZnro1e40ktpwRHMNOW9NdjUnWGOW9ZSsMR5XagzwDz4foTS5j
IeIWpSD/FO3GfrSmf6uoy2OqtXhmDGKbDMtdejTFWPvxzmwYrrFi9ciWw4/jonGSt/qEmqb7YY+b
TuY4nyMNj3I/wxK1mKukylBhPwu/QLLPzv9eRNJA92f6py8PqrSe7Tn5RGuabJR38PP01XkwYm4E
Fex0jbQOOLa0vyT5TYpCcAB9vaeJLu/XGoytLaPHmMEiAKuAfUbp6WSx/rJoyZMWi8IT/RgdU/1q
LHJg6w0t3J48Ks0OS0+pMBnUo9YG82xddbw7ZYIRhYM3bUI8XimGP0McSPn4Zq5IuJRUqAEZWMo6
/4yChyqMlfqSEPXM7suNoA/psfaMRuOolve9Wj2VOcAcqen+dTya+DF+4MyAsR7jf4jekJGs5PGl
ubxlk6yezXXXQ3AU7vDBZ8b8s8oj+8Vq4AFHqJRsu20j2QkXO17335pij0iElWzt30uC+c6zZz8U
qMRha+fRclam2sS9X2JF01WyQ/sRmC4RQfR6SFJLI5DosxQ+5sZPlPN1d2aV7iAFXuCR5Ts4k4nb
QSedKyNh/Bc2Oy1JvrN+zJEiJFQeKbQfm6Aj21hxdjYwanQrQ81YMlxeG5rxIuo44RWc+5Iq3xOG
4wz6sl1O1eXaeUPYyGR8FQVNfzx1q9WOj0WysAkYcK5AwIQc3X7amdyqpv53bjmApzn7phoCCKXi
fKkZ5XtZQdCMhieoriNOcqBrLGQiPRHqbInLfimrrxuGyO0VfNdthLlKqa5kQ0kuog8+qz8fYpw9
1TIK8M0YR6ZFHNgKau0WIo+jdg3Q+ZTdqFddO87YEIsxZSavnfUk+8bbBhdEoIdTC5RnmOAQkF7N
yvgZKFSZUeAZxqu+Oes57JGqM6//LXV6xa3BlZYcwMRpVL5XU+/sYDabA3yXzO1kOnn4id5yc3wS
NY4xpRIb/ys+RBaRxbka9rc2XrxR0NGORYqNc/g12jncGXVHQbukd03OYx8P6XTgbno1cK2pOZkv
iaVV9B7H5tRxpQBPIclNT5GZYc4uYRuGNZqEtBsoMjRWszkAC5Qz31ySLohE6GvtDBGgs957Gshe
q0vPSS2e1Ho0qSKKLsi1jTRDtDeUCG7LuGlhtHB5XeouCNO9PRoJounwObwABjGeOmINIQTAOwSA
m6Y6lLrKwNs28v+mxKxUwtg62uWBf/sWax97imT6kw1kIgJr6OG9Z78ZA01/gx/TA36znyFv9gdu
VNhuZ9Q5fGrA4GzBJj4ZZy7ARTDOPNL2ZD+QZU8lTqsgHiZ6rV1b4lm0LB/I9gtzeVIO5m+9zaEk
4ywf8uiagiQ+lNifwpw5FOnI3xb9a7ZFnjOlI8l9Cktqdgs3q0WXzKcla3pCj+wDUxaqOKaDTm/O
VG5df55J69vpaTvtTRjSiFAsBKG4h6kwWZo21dkctf4kDCkYp2Y9DLlOG9SQA61RIXQZ/hRTJbaK
jdWLvRJHE6SoRNKOQHYOq8T9Pm6sxedriqvIo+uwLy0ZIKwg/aajx1BmO2msYF+nwu1Led3bVnaq
pvrS51DMbXMJVNy9IiHoJ9bRUMqxX8Oa9cxS+yiVetcqI2pDZD5Cij+F7eXzv1Zej7pKM7Y2mq9K
J260mxV4LvqxkUm4I2BptWayoRrSb7LiJq/Nf9myEO3E52e3oPbjVF7Y/Vm79Aj3Zld+yAsY/qpU
DktV36pE+qrB7eIap+Aq5IbDRHfLUeFE43aD9dl+6kmw9B6UysTb37Y/8pQRGMI4ylFLMmcIj/ZR
7qCrGWbbraqnwaB6DfsqdjfcRqpFHSoyfXIXHWYdf80zMtF1n23E/XA3WnhaTFzixIGCCC3lYDRe
pVmUwWoasR8qxRX7EWFgMMKIecx3RZkYOyB61YAhWq+H/4qufhqL+FmU4eufP9jMG8r0GLtClLOh
Cumkyeh7ilhndmBUb3VvqLgYzMoPrZ1KD8ppJgy+OJhdjJPrqSZ0NI94BXy657nVbl2iXzSzJTGJ
WRvznM0lpM0HXefV5Ka11w39jHR+3eNUvEgh3ZOUr43LrPZYQ1T2oRtt1tSCEChJD3SqEk9khV/k
zV0u6ZnMIFnCDcME21P3orp4NDfqALcjfEo1JV1PgBLTyXEhbIQNMKwhUzXjY6/NSEHMzVkrm68m
VyRS0iS3aIfWFfpgQjyE34coVR73C6QKp0iHXzM2Gy8N/pzsZY2dWu0ibkibSZyQTaA5OWHVLbIF
uVHCYw7FxIFulhdZuTerSrh0nO9gjmwkwSMnK4q8pXlDFE4eKRqsuGRrIwMtIKkRQ/0GeGrq6yB4
HNFYx+c85fKz6NKxktWnfOreRdmTbbFA5my7vZXWp0y0DFRnEla0xAwWka1+bDCbVZTSnXD4eEvC
DrZFxGalTqBYnGHcnMfL3M9AXVHhMHhbu/1SbAGjSjXvJa11ASiBi89r7Q3573kAbOcD+i4DHV7X
qcpmoGOYzTW5lg6jkT5B2C4OlWrctEbTTiW3oHDb6TNZHDGQ+SCzmM9ZhD3g9Faw9dPw1aIIs5YU
YU6SQWgsq/Ydd2SCdvWDKiC8MgOGyLWggSFQ0FeF0Hmi7QvIj/YwTPlhVFU2zxmIjgwdLGqmoC44
XAvSZ9oxps8EbhK04v+OahM1oDtRoKUx9RJCO9s1upi7bihsumhy7E1r88YkKygGnctmzMY+r1Tu
ygY1UE2Lq5wIH22tAtPYae4fZaJWcyCMNDAJcHlA6vkWpiSxmaoMg3eJj38YlQqJ5KGZ/rbG9E5A
eHuwFaBPJnPPrq2iAMpy745qke9anQ5rY7yF1artVEJgWrP9qQvpIyeaiOH8DP0641DIDRuiBx+g
itNUgVnLVdLya8y9Ubbo8GoSOyhF2roj268ShwaDcfvVMjrEgTqfaQn1bWdYmV9YLSmm+jFfWmwo
xS2WaBZ2NgfmNKMX7TMvpcHGJ1P6fxQTVo2jLBlu3w0gpMuS6aLz9Zdx6Dx9W1/9oCWBrFugsYoG
Zy0rJ5ewmi3dPzNkYFwY6ivIwkuSl7sOd4GXtRG10YfZKtM58qi152Bu20NVkEXRT/QcAdDyuCj5
75+rPIvTwTcM7uXktIFXUljzLO75RKP3xxgaeoE5r4yR6CXXpIcRD4w5z+eyVDZOj5phppK+S4zD
USY8Va6/7BZw6AQyZs9ppByjT1P6VVdc3IQQAQqF8ASdKrYDIyVSRRuZJWA3mUmszIF6XJSWKIYN
WMJb4ZI1TDfiMM+STgVhr4rhNnb2U85s8YvdpEF5J9p4B08ldEdDRuQhGhIMNmpBBvJ7RgXkagpO
904UZ8OO6coZrD9rU7uLzZeultLLH84k0SbDJcIk3q0haVGihdvamjSA7Grbg6KJ5uxmr+FPlnvr
pbMW+Ihk4mZq9m+aZuKIl+KWLF9rZ6cIiOuLKYEHjDHqbwdpAvbftRlkS90Km3UwbGzPW+9vpSVe
Tc3DpOJHptrrIe9X96knnDRqmQKQjPMGPGW7Wqum3yrmwyTRd+7lA7BLTF/Fi/RjhPDg1l64oCqE
u8QGgZqJ39cahZGk+8YY+01dHwa9+WqMw4Iaj9Yo9XhnhN9mmPgheCvuVr6tY5y00WWJRMHlbVpv
2qydzBxdj1hWnJvKmcxg9AMdliqe94l3YVXtV7bJ5Yjh1R1aooPT7ap2/EGZiBRQya8m2fJGFnFv
T7tlVz3N5lkzF8A46izteqPghog5xOlBJtdmd47qEJv2oLxIDLxVi/TAcasxYknxZCO+RUCCjbZS
aA2QGChn2lsIIkdvmi9LXZjVDNKNC+oXRhzIkstbGllnxgO3TmGzm6RjjQDTWdX2a86Wmpl6tTcT
3lo7V1/0A99w/72skv4yZSRG9dNFYtToZJoNW6ImqpkV/wWp+FmXyg+95RcyqT3Z3SB7iyFx3SLu
yJTqp7wm/LPjvMxWAzQguAg6WO/9Rp2oE/tcsBaAlVT/NAnRTd8CHfgj9yyvhaJ8koXKx6KrO4aZ
NPU2voSo2MmHAuFdk0P9oF0XhpBp8JpD3RRuTnklhzqnSIML1iqIB4jm+LKREhQKWkKNZq8AleIa
+lNl6vazFqJrS6gBYdu4ZUi24dxZWdDWXLkNpitm2pru2KuQ1A8Lj6Rrh+EYyHJrOZNVCHBZ6XQj
HHmPi+FTTcFzJNpDR2dpl+oWMXLM7qkjBW1zaEAFXSbVvGQd1MClE2+rYb7L5phgt+P2FMfVtCPB
MEbGxjHdamgmqdnlaPicUkIN/x5S84/TsNV4eUQbQR+51cmpH0vEqGfLfO0Mtv0ElD2q6ZTXAIJm
XYBn9ELUxL5Vz8qoWUCY6OUtYX0th5gt0FzIbVfrxjfD3r5NRSDjHh7t79IiAwROp2PYzcc8smP0
sJNH60VqZ/7OFNNXbi8btQPEBvejlaZ0brlgwhkkYmXGiUxt22t7I2xJ5ebRyjUFflNxs/KerzFl
k5zj6mhtqDR74HYiFPEyKtFT2wwzuQETiPj6+HdvaQBVOMo05idDunVl2sJEE49zWlZnEBD1zZQP
o4agbSJ6pWtl82jMyVuK0xS8To6ibtF8CSPcqWJM58iteTcaxFrwMekMJAHB6OGp4P6iM11qmlrd
t0X2NIqxuZrWcKj6vA3WLkoDgstTC35nVmkv8TL/dBKANEkiNoc7X3syQK1Kc2EDS2D6ElLQD/PK
idJVHLwRX4Ya4qzZPjNLVKA8xvalNe6FlEQHqA/RXnqDj7KgWzusrXUUysp6VHAh/p2HhHeD1VLx
oIBo2cyAkcGxTSzQVZNo/4JoktC5XxrNAsNrEDgh1eLljzfUzjE6IlDPSdgxFp2ZIMp8eX+bPWKF
0umm8NYboGQaWDl/y5d0Jap8Ocd9lTXbRTSm9zdJv7kCExOn/1kurEcZ0pxXZOOVvFCAq+BOBDwV
Ar7HTx3sizWCr/l71ilbfrWW7x0+TZsodJWb+ndAH2aF/LFEFpIgWleaFy5wtLbVMOb2i729xmq7
cuG493qL7kVTUWGwcblNWlVeVVamEy90Q8GNmDWTXjQb+zmBMmJvrtUYbDQsv9UfcD25iWKoRzW1
v+yJCSloj12dW7gJM24BqShQJCmQdyuStL0Q0R9fTngb9GeN7iIQ/5UuXb5jCwLZksPxpT0cg8DC
n8vJvHYDU+92omqXftNxWo7KkgyotVaPHHaeQ61YuaPwIlXKDnWFX9njTbQbqihKMKwKsrSzZvk3
UYigsWNbHEdxVHrzZ0XhddS6CA+cqmteLPrNg8nPhm5UPBaqwix/Tnw7JFJhsKCc5VwHEpljoo/G
aa9rwL4nbshuDcTGk5b6jtQ3OyjZXsw3VeKZTfvCcKK4qx14I9VxsdixI+VNTcITo0rcqqPEkxzT
qQATqTyA8IXrNo2RS7vBi9OI4oczco+q+BF1LMGzdpE89HL+X65z0sxmS2oyV0gzVPP3JtUQttqB
lusfGxPhthoLFWXyGNOc8aM1/SllwYRUtfD8TQgMbPEJmFQw6ddI5Cs+lynC3THl3BzFpYw9WLK2
I5l9it0VhiUqaVCLSfNWZiENKWoq8rGI0YK4mL4vvHKeySE9GS0lXh3ZHoRphFgWGH6DBoPaaAB7
mjoJRGX+m5i9G/hHXFQGlWugUCynNP8QVfM4bYca2COtbmUOvRRcqZaOOyZg5Bgmy+/Qj3gH0N8i
iXgcqSUcIyHRpmwCev8/YZ1cJNAPXq7JdN9i3LKFzVQjiWBxiSh8izDXforRB9kAM299qRoQbbPo
/rMZyXsSgZs6Td+6h3XEbB4GXDpySWaq6ulpAttHGJ9qoq5HOatWXhRVf0n/XEmac13GjJCKsTs0
dXYt6oZ4PZXweSNDDKcxvlLC8YuoufJlHujG2hmpGG13Z0hXHaYEEhK3VhdcLrFweMm8RJOPYddA
QarHq8iWjScWLQE3nK0VPo9nvdZjBG+kM+rhXaVEq0fgNgTlvih6G6I/BCltk/x+CPlRteWVwfgx
NGXyekVqH6PSugAmx4FaKF9o4WjikTO/6QRT4iW5z0E3WneVGNugkJh76mV21rLlV2Uq4g0kxh5V
WkyBnpXvZcyc0wZMzeZF+Gk8+2NoTie1sQ9dVIWBafTckFQ1mFPJcuR17ZgSVTnD2pHJroSzFuUf
oePRJptQdoYu6JUu5fRcy0vlmQZHKJcb0EVM+iyxNk9CJ8a6gWNU2Y+TSq/TXGdqcQsQrqRlfp+O
D5k+KUfUy5ZL03VXkmO8T6iJooaEFyUXpAxEynxiBMgCqjjFESGUUwNWOu6OXdMk6u7vpwoIbZnu
sG76TdmxPcj893+/Y5Bc2T78v/++2f6UpCdjgT3iJQ1VEAzrVmMQRdwz9XFavs0deLjumBZ94mPM
vMtRbRAVe3kpE6t9yCctYtAWaQE1TuGGo2ojQVntm81zgKUJ9MEMpQoZtI/9OiLhMXpIdEP6Opgr
EvYOQCp+BpZMqX6Xvfgvuy2RpBzAjRR+vYQPdTedstheH3k7iKRraKqpAbcqGRxIe/aDrNY1GG0A
HJGa3Mhyanb5EGcoYP4zDHazQtYFyraMAT9/37PCsb5CKwtJJspy+wz49FAafeWndf2RxVlPT2H6
SAvFLeZwvMjwtYPJIu0vo+TidqNdohZj9pLzTWrgeed6GnwG+yUi2CQ7FQUi/oRPpCDsxFFxUlya
isQ6Ei73dUXVp3JxKtLST2zt1CZhxh2bYLaian0pq+4zVrk4DQsSRXTuktqMTLsY3vqKmJysfl5I
gNopav9otqQGT+aE6KRrTzSoyMRboVH2WPyO0haKFZNCftAQ/rmGPG+1VsW2ABtGVL/0GbmuG/mb
XRVekQh/gjfB13uEykPbtHEqkOUyDjrkK+jzbG1OnghuuI6TEEihM7FTos4+MsY/CFsPd2Iu/R53
FBP7yEsLKNeRbKLpI4AwhjvmTMlk+UJo3RVLw76Nuv6qySrhfqtNRPmcQgJnwkYfwhjuyHRSSvDF
x+SO4UZvYSHL9n4iGJza9FhJy38LgZRvCKQcwL3HkZzIAyrp0kliJs5NCXZ2MWjslSMkZdNWB59H
hCjhpXaanDyQoYsZf2Gg3REaoTqDxC6Q1fXPGmvCr2Prqa4nehQ1w1zsqY9yPPFZbP8YYyM96bOB
A7o1j4tqFqCdpl81ndyB7AoqPiQga/WbasarMS3/hs0jIBL9bAjjxAzOo01Ed5L8mK3P9IY2j3jl
oXxhIRtXfVFC7tI5MPN41Z/NR0tKhtuQkHyiRnQwZSX1yFbCMFGFpmcqkziU5DNJoiDxlFEXWV2a
weMyigtRztBsRE4LjfJ83/aFdYL+TZIvsI7jSOjJoSET+TgZvA0egeIQ2YTBV0hXqEhs1NpDuAZz
pmoXTNiWn2n4EKqQSXsaX7pGD6+IotRdq6KDFkpY7spm8wky+nEWMklgmHbRk0Jj0jMUfES0ZAdv
kvD4aJAaR4mrnIXt7LnXGbG3Up+8NLoEq61t5JfBbha4yKK4o9shaVBUXIVjk5knM/ODElJe6Txl
iKHD9nWiqIHxnLWvhNmwyo2kfo0I4nNneShf+4aJUj2b+atiwWsvJsbEcltjCp669BXgXe6qSxu/
/qGYFSWLXsOFYVPPdfU+l4gJ8tS27mxOdOi7WtzRWGG8HPX2EVQ6GIpKpeWNRspqkSX+/Wsar+qV
9Gt5NyfvQ26aTj0xag9tiTljIz3GqWEcErObrmGkj9e+TyZCnWvtPMQMNbdf75up39V2MTK0Esal
U/oTQNy9MpjWa59Zd1hUm5bsm2zCxCP7kw4JpNBdYUUf6YqNOo9BcehRJzzM0iS3lensVxOZxd1A
6L2F/4iMj0rxELz9Y3i5+Enbgg4fTX3XVAxKW1lZcB+xoBeiLHdZX3xJy3qWZaV6TIF5BGt9nTCg
BnmTiceVVwy86lxGOH7TJn8qDLZkJsEFnVibPW0sEUfx+sMMwF82qXi8O8aDeo1oQof4vikde7JL
Wjri0q5NYhOZgBgvhj4yTplC64hyB7hjOzz1UXrq22oNmm5ifGNkj8Q+7Yd2giiyCb/ClY1+HJkr
z1p+Ditrcvv1GDbCBHeYcMfjYsVB0H+WcrXumbh1u2Jpf6wwpf0GS3rbuaMcb7FZDK03lISh1K3B
oHSrcBmbuOSkGmzwbCTl2J0bSEx4FBpGgGawRqixUIPV6AXwOlox9lCklKYDN5yrew6OohcWOUWG
aV5Srp2UT4SBaMtwUvSJYAMawg+iSs+Mwk7EeBIvF1qVX1uJemBDmHm5EloI6yqNc4OSdfWnMaGV
LohAKBdSFHVBfKGRbygi06TCn0tPXriRwB2khkiZMurpvTOV5jFaZoJ+aJGxda8BQOPlSFEEbed1
XUegGDQVANkicyk1Obx08RS7GqSJwZbtI7o44tg0HQ1AzlYStW42NCRBznQHeJMgVOIe7s+qqPTt
LpasZNfOMv1lGvRznozc+ISwMJCYgD2SuMChvwRjJG0VmvrAmDDcEa33JqX1f0ve3mPUzKws8LY1
k/OZsJQNh1iAwhxH8FVZvs8jgxZmRed2aNOzHHa0B9KF6Gd7ekB3MQu2Y4h4xZHzP9wtZly64E3f
qpmBySLb0B2HkgCUWZ9OBDtqgSoeiMCtMNAwwRlqFVcSJBEHm9J5RmMGGpQQwdSqmjN3tGu0hqM/
sN6Ys2ewiuLqhQJPQXVkntrZxucx6y2d/JGEE51A7KUffGqU/GgICTzCghyvij4k2Ub7TgM5WIbm
cZkLjgbImnvO0XdVpSCKNWtrBe1b0V5tFVC4juffLxsrD0Iwszs73PDIZnQcrIIDtG5vnUYtjEun
JdF8oqNaxpq3zjMAp1A+c7tZWIzjWQjMgXPekqtnPvyVkHySTluYUhDDcxFAPmgcICcYjQBhqnmT
zBbI+GDku4H345MGfTEEmty8HM1dJlNRN7KKPFyKrmuh1udupdCQtIWACFOnwRPa9AxR5LlTgXh8
TNNXLQrzY7aSciur5sk2e8IbjH6vp+kjvhj6JXlkulqjDwcAScoJmhalUVQNymkdGRiSYEhbdPud
v3+M28/C1UaeZrQLreuiM7zCJBqsNbt9ZAjY03//wIaAqLpNfT1sigMMJ9gY22/8/UwtGfyX9hbz
O/ek2V4s0Jm3sQ8M1V0JJWKxHpPVQS9q3cb3CeH7S+Q1h8RTHst363P8Z58VhogxrG9fohdMppWn
v1I96DdsSIq+m24QZsMvDUjOdOuawEZYKDlbl4W4Pt2PbUf5iEa/DtK9vM+Dcmf+4xceqmeT/7Wh
ZUn5UTnFqwpe9bp+CKhgmYvizngsbaelo30X58RfL5LsS/vXFm4tJGZ6ug9F6tovDA7lb3FQMR+7
2nP2Da9Kr7yV4IFg9hq8ZD/1C9hBu7mI+oE4ZvMWver40Jrvsb6wK2xpHRwmDDjLkwJ4LXcwkA6Q
piEXX9BIQ4ahk81as60AA6PT5n5KCFGAOEZ9ar4rUiH2BVZY8SJJ/3jrKPV87Z71LmIfWk7TT3NA
atIzoPwi5nS+6ki3Wrc+1kGTvRTPXL91UgNIo0C7yAZyw00yHMrX9FX6RGBAZwkDxK4KBmOnverf
uXpSZQcU0xr/11+0u30kJDrfDwUq5H3EfNEZT+S4FcSwO+nn+FWMjnZDwPDImwMO9A9n11s9H0kg
eBleFb/VXES3F4k2NdlYzxxtiIoCClBlh4BkvOrCIYA6R5fhlHe58tCXSC+gB2doyiPGWC/sr+tD
N3nEtuAfRVCJNwFqpEFsmEuC4PO0xwhT+cx/pHTHwOuEW5nvZjmW5+JVeTBezNbti6dB3edofS/6
kRy4cQAu5dvP8k28qIunsnCkg8y6brz34YhLYKVdnLrSuThZF3rJ1JUv6SGftxUQUXos++iNGd7o
l/+1l+ZDus3HHK1+UBzWnX66o6LcxSBUvOaN+FUkNjSY/3Xce79aj1bgVfmBn4Us1SP6OXtoOeg+
MUa8sQsX+PJqYHLBpAfoM3pO1quNf95hkCbgU2H2O6R3S3YHCtv5KFLqEY+YsJfGL6+U5SgM4GbK
x/g13xTW2ODcjqlL63Vn1UmP0fN8l4L0agTJQdzb8tFIDmYEP9l7U27qY3jggpqR0/iGtzD7rz0V
LnthR++EVqsfEcqELPSDEJX39hTSFXyDHulJT1tUOqI2p9/HsY/GJL7OX/htL+KxDr7m2O3OWlDv
kOg2HjjBt+wTa8izuKF6qd51p6I1HUHd8ZNoF1tu/5ti1nOQVGDbRJh4lbXHfq8A6nGmT7Yy7ZvR
3yatRwse0AzP0ehdYYTKqDf35bP9bWQuWOW75DJFITzopT9ZEyKIvfLdfcpb3Jpr76RLc5AHF2Wo
7c6u9d4crGeF4KZ/ZON5bTA8FM+btwdd7urI++w5n/bSC62jFJfjG90h+QWp3b/uPf2C59PsRGDc
VuG0cIA865mCcf0l87DP98VZftZu9i1OD3TFwsNKP/nKJ0TVTpK05XTfku71AXcOWH/uZB7jY/Vg
vk+++AzP7SkKcIz/dn4cuin2U4ZPjl2cBAMV/nAHMN8gQwTcM7o7DeIpv5FWl/gjcLQ7bfx3WXMh
LeuesVHVvW4P7RxlMmK76TeSwS666cC56IgftJ3LghXmOiG4gQPPDvSCe6HhwGHREBm5OKRuooM0
uIAWTqgd+OSd+jX+kgSuI7f7R+k6QxV0tvyzPRVgvOv2ymOMFDnAa2uehnPS8mWzmErF3c6nlAGm
Yz3UN7CfVkWYD+OeEy5qwlRRQ2928l13DO967eoEI7dPqCPn9RGKBKPIp/SOuFuiM+zkRQC3Wbks
eyx4+p4xau+y6/6LrtalJnnQk3f9WXoGbHdeHyTmqlwbLjbe6kv432S56Vkik8/BkaG9cCySG1G+
Gy/iUXxEzxwJH+Kg/Ujnbs/zl1Ld0zkocKa58b59bY9IhBLUo678YO+wNbjxh/kbndCMR8xjHfVD
oe8/OQwoiDRkARMA6CQBs1372EVIF1xEwbLm2fbOem4Lr/2VwYgc00+Zr/RJOSgPzfCVnos3or5o
4oVomAk1x2LvIp4hoQYGXf+Qs5Ut4b5hP4SPAFWy8cDaLX76a/evEjF5njFxZOqXmdeyGUi8yPB4
snQUt97wURy6es+ECZmFYJ0fpAtTWVTXi6choWEesl9vcRnIqlPuIsLU3XgnkGrftMVR/f7Vvihy
UJ+wQxrCaYL5bAY2j4nyIL1nu37P/V19TP6LLmnlWT/yeDDZUx+xuCFngH5QwDFiROrp/wA+nBh7
FrzF5g5kaJnc/yPtPJYbV7qs+y49RwQ8ElNa0MhQpOwEIZVU8N7j6XtB/f/xVbEYYnT0RFH3liEB
ZCYyz9l7bTWd9zukv9jeb9NX+4WNurIvpJllkbG4kN4p+6PNdT+N24hg1vtIn5UgYzmr1B82cAh8
PvJN6bIsLIjVO3rtwey34y5eVOtq7mEFWhc33qz9SJ/V0/CS0EP6oAbkb8UuvU30ZfXqP+XDsvrF
lCNAq95pH5A2NtVK2bo4sGlld3fcCPiohK0Ep8h3bPsQdrNG2ah01WqqnDwl5vRMe5YBgUF23RjR
nkRyR1mP6DZeaqdGxitmRJWany5xaf2CnD5558oL66b9XZOFRxFMpSi0Tp8qJITz9lF6HbnTLSiM
WXInSEqk/bRMhwfCI9Od69gUAGbF3nf0D90+NGRXInaBOrCqfrkbTZrbwQrolwF0b1U9Stgxklnt
YqWZJdy8HVbFYalOsEmnuzOavemvsWaQf/s7Y2zDcAIteUOb3jg0vO6l48B+I5gbT+WhQzr/AQAR
gj6j8KFceZRY0dpayJQBQSyZmOTsrYWTkGA33jHCqvsk3yjpwpfn9K9QRDQ7iAMCU1K6VR/485ZE
J3VOGWp46NudFa0mtSU8DNyTRFn4Ky1dEdTOwT0wD+wUwuzR1G8gKVTixGlSam7YsOVf5UNtE2bp
uGxD38JkoxxYoFBEqcEj1cH0oboL7lLcldsOSsKxeY6KNQGJzBi6NzNvYW0EG5f8F9m5Pi/9J+Ou
1zCtrDgaIxYwHS+7BTJDlY7tHMKk4NZ7F28qpN1Z/BUe2jcooERHLrW3bF9s/G2zq1/1hzxeDzSI
UZketcyfkTqDG8ofHT9Z5MvCcuy3OlkLREbJLtPmQ3qXWgvMgD4BIXfeeMw+87cpTgYfJzIIwf78
yzOWeD/S37i8Ev0Ll9nwgosRQ1ZsEkaEnn45ScDJ6V1ZdyVwzS310lO6DppddaT56T5L5PndjL+z
vXnMXkIxdx1x8th+bdMn/L5zrZ73uPRucmOR87DwkZjzgsnKU2KwHQplXiJKmceP7OPq9N3zZxk1
0pue4t4z3xObKIYCXl8QvbGHzcQDDThgWEZ7kO6TI7aZnnRDphlHDwSkH0hAx6+JOItZYuexlZgJ
dyc/I2U5Vpw6tpKGmWfm3gqnQkJNFt84Nw7GDaL68GlYuexRPxj40DniLftW3D8QK+bpW1Asyq9m
TzAxU2Ziq2KLWihP5GZLW9dh37JIDtFOKxdocLfxikidG7HPcYUJdsFz68a/Y+fgvTFn4l2bbXP8
MPq6lmf50Ry3ebianLcRmvZlSYgqPhlGm7E1bq1k1u8osFOs0Em3RNe/gpxMAzQ/0g323hQWLHZU
4QKzSbqLxDp+chWI6Z+v0lveY4o7tPGieKH87BEpuGIHFawJuUBazfasL0+9XqzFQ5MvXeAThxpm
PnsfeWZ/8jB4q0Zs4znQbAhluklO/aMIZu2bDf18CwyDcvvnYMyMEyYXmpWKvhjvSzqAq+JZdniM
7oOLyghkdLXz2fipKyrCQnX8RyZohpZ8RbDbwVsjvYWxLLbxJt5n762Yebv45N0CKM9s9koQtsMv
qgEP+gftmoJo0UUKvJTFb4+OmRA+5OPb4D594Gsr9/KbfNBOVDT42IkqxakO7w+hnOzF4UoteLjS
LoapBFljEX9V7g5NydR0P3mfE61a2iKyqm/FM9bdDyjXDrxNscmX+i93L7Btupz52CPPshv7AVcj
xb18322Tak4y4dL/TEJaWpyHnHoWMI/KbbjkHcV4aV6oF/C+bl6of9TFvMTsslAX3p3+IL0mK/mX
PKxIFASJJd1PQBnkoNzy+j2kyPSr/M1bqysW9Tgneajb+O2CpORf7q569spdiMR3Ayx2YW0TPG/+
oiBuQ2xgPr4CJEl7Zig3+zeieopZ9jbj5YN0YuH2K2NtH8pD/Yi+81kQzYETEi0ocxWR6GrY+wQa
L8PfrH4KAFICdD4Gqnze7KvNEV6u2Dah2uYtXz83B1/bx5/GC6PzIXh314lju4s+WNg761bBafhJ
kwENhg1EjSrm0tIQx8/0N2kPJBfL/NImgmTB6m/u6KEs/BuGFTSPcFNtfczw98pxWmwm3RhnOGuj
3OfTIRY8YrqmqOfdDo/KywuYN6VeUPuhh4v7nBdj8RajcJ/3K/2WgcND8g/qzv/CCCseSOEMfoen
9hcvAemorNLX9DQk64z3xMFd9xvryBrFpLA+ab/ttf2wDbEMv0ZAHOL5eOQf619rb9GQzBHNqOAO
4dzfsCN2v9CTc1xHjht+6Rwx2BkBHsJ+dYPlSn5glfdmPQaMmxBXzCm7zd4Rqdv7qcgp0f5Zug/e
0Wc+zdzn+Isx3L6whYa2XczlQ3DHcqSy5GBDm9H3Ev2eldF/kHe4Cu6LVffMsVW/SffKytptYGwv
rZeSiVYgL81WrJusk8Yr2+rH9q1z6Mg854/I1aTFgKoUIssC290LZ3XSJqt9jmqyWFQrmbYfDb8n
e8tA+igPhURFZh4hESOJ7yReBnCTi/bW/dX1z2G1kpK1Ia8znWPlDJm/Y91GEyCfesiSxQ9TFL5v
+XWaOz2oll3+210ZqjPqq6RDJreSC8db8weztbEbbvM7FkAUiPZ24MuW6/LB2GKAtWbyXltWNAUf
MRr7s4hSUPrUGxiDNgHvSBpct9POGU/hR8qOzF/2S/mzEGug9azdzxJr+CRhmOWOdZO/Vy94K1TO
nMpBegyMuWfULbOo0dcWkujOBiUp0Zoh04BfEQzb4kTN7UU1yuHCKpnNqPlxN73pvh3RrJKj3fev
zOk/07AKdlh6pv/7/eP7/0ZIs5KoLhgx/JlKacUyLHmdY4ZyF0GIk0ob4xcphotDPqG69an/oiKG
A/T9n9+/8gRJuTqltCLEfkIjeY6OGQ1p19xHclis45Tv6OctnK0Jav1Ntg4R5cwbuh2Yv0cNoVy1
15We3VOf/b8fvShvGj0315Hpx9se4JbcWYhujKHdxmVcbO0v+ysD6rYXSqT9zw9EXxRoUTEsk1zi
APP9wxwfY0tiebdKTm99YO6QI+dLElnYWfjiGUlm6fg5e3ZUkjgWKUzreFTRfFDCHcZP2QhPUnTv
Uczock8gL1DwR5e3na5+qhEB4NxZdrzi4HLt24BwNVRPzSIrOI65EkdzGwt44Q1fWg6otHZVdrde
g9PsJTTVilkkY1IeWZF11UHdnMykbuTN2R+sqomIfyQZXRc01tz8Sa+eBx2t6/TrQPSYyoPqUwrD
k03YedlXDzVAK5ZPfZ4RoKB1KX9Dfh5ySVvXuuxQeV8pg3UfDZ6TQ63UOJParfuQKvrRIghoBudx
iuTmMFNqJGK4B5fmz7KrxVPejBPxC92Q24+P3aje8WjY22S6Swkp/xRSC1ivBXYkkwGhGtLWdn2c
f77jauW+Svtq02DJYgmK401psau1eqeTB/+2lHCp4N4Y1iSFrFsZ7v8U0wVYw7oRsd3v2pT9p91S
JySvizbRqK9tW/01UFReQtFyZwEyDvLaXeymz2Nj/NY7ZJISuXpQseKVEbOTaORm21gGBZiCg7Ii
5v/1Hw7QJbzNxPP7GyaJzMkyTHCStvIvJdrsYzVtJVE6nQ5EIrPxy7a8SlQ32FQJkP+EmA493Oaa
ynu6HB5//vh/mDNi+nQYh7Iw6SDpZ3Adqzf62siskiSu7rfb6wu5wuouhRQ4pEnK5JYmhTAZT/XP
n6v8izmcGOEahHKD5peunnHK5MrMe7VXSjoxCbhgbGWluQ6s7n4wEeGOMtr7pLzBs3dj2ig/aTdz
6M20jW5310jp0zWePwFFtVRN122bb3TG3VEigzQCja/iyrATwkKCHSF9+aRUO9KdTygf/cuJGsPw
7emutY+GW4xzm01y6w1XhsP0WeffRVVQrWpCN1T7/LsYgauoUhZUzjBBJL65A/GQv/sY11wJosDP
T0G7NPhUzCAWZhTZ1M2zpxDRzRvzXCodM6UKaHXJo6UZqCnZgDUjEZjTrbeU+i3PXYgy6brCslr0
7PiRCuBHibda7IaIkUPgrZxrIpUjgG7wl9xohTUXe1ZZPgk0IvmAfrVOeLR5Q3u8AC3BOQkJ2TIQ
9eHnq7r0PFVNs/DSEhOlymdjevD0nDeVh9co4SVpwo+ZmUV3ZeJ8D9DzJ6WpzBtDBtAFRokn+Qcf
qscNPdS2WjptaZyA1xzaxNp1FjXxmtmSU5m1uvQw5mD0PJtfdGLTh8YNThFSB7v4YE7gxbjK77u9
q4s9z32dC/3LrieoSf4WF+XNOAB9yM1iLVfuvdz4v7MSCN7PN0v9B6/FCqCppqHKhAaRvHnGG7UN
nUhvVeOUYLNj9awMogGBgw0dmCHhmY5lkDhk+G56cFDEHKxLsUrL+MlTiFr1IxAkZv/l2eqXiMrH
KgUiqXlADcbOu3cTYnR//roX1w1Np6nHi8tSze/f/+O2a5VtZlbA12VkzRsF7A3WrPk4camUpH2M
aLdP9v83bFahRknTQyZHqWYGQL6+9l0uzR6NRRsGsNCFop0NAQ/RiSKJoXQig6aKVUQD0V2UZn1K
RYVarD2D+VS3BmQZuhudn3z+fDMuTl9tgl3LgOBMBuLfY9DGmfI/Y7BHcLQoFZXacxsgJR0eBaGX
xItls2qaeTi4yExCVj7XWvUYCspNlVG+9Rjq8Lv3X64x0aewBczrUPmqSYyQPQ8caQ7cJ+bwbdcg
AIZT67sfICV2eC6po4btdsIw1ROn6ucLUy7fWWFavInVKU3u7wuLUKoygOTSqbKd0VB5NzUshKja
Vj0smjpEcTwq9iamnh6Chvn50/9F/6o2I2xCoskQ+bSz94Hek4mkJ7wPvtdgiYoFULoVmHTSncK1
4lmPoZFSOunqK5d9aeHSZahKwH+B4XzHNvwxtqO+Sdsh7tgKTMgatcveTJG9/Xxx1z7j7OIINlbx
lTJm0QHejGa51kVyZf29OCyZD4pmMzVof58PSzsE6aLWzItCWWkdzYGBhcTuGWNGBpT+GyWkB0uj
aG4w1xxwQNGrR2gcx/vYLXZB2d60Mn5SoSqLbojpX1nUEvzBfwtyb1VPIaGtxmAmr/nRz3k1DxNU
yrMe8sD9mKBkwkXE8fONU6bZ/PeCr8myITTyMgk+ZNL9PSZ1I280CaCQ46Fin9W8xWd6nCxVNFJk
hTPTrCp+xA1OMwIqjkfiyEzL2fnmpL3//FX+HaB8E/D67FUNVbHO153CtGQx5FrhFOlvyaMN76tU
tq2aaDpzOPRl7e404Ba+dgVO/S9bFmGlQHdnmYKM2u879Mf4tEnnHssoLpxx9BeWyrSsuNnzLG8x
r7Hulu617dC/jEKN6xMG0HTFIFLgbLTaVUBA0yCwkulE5oZIuNnJvuRl+PTzHb34OboqE8Qx7cL1
6cr/uDKTI5xmlxaUYKo6o6uuJTKyCZC+stX8hnefjSHiVv7zOWfrmqSR/YOuJHPAV9SSrS8Qh1ME
gBjfIxhQMp2O40McZJuMtGCW7vxVDzdWEZ64fEoRbdOuJHuSZGnJUkOupWi+vArZDM1GP+Ebp4Pg
9yAldAjcCh0cTuNRTdLtHrt+LqdrGKNkNxsyol9YQI0tkFu43tEj/FhVXaoAobYxisojpEoo+06n
cae0Vja3PR2ZfIbVO1T7+46DJM7KDtkk7f0ckr2QURxEvsdBOMXXA7+6sxYcS+m+TanEdixeAeEm
8yhIqudsgzJJmdD9W+H5r11iymhZ4e8YvX4gA/u3DCtvEbn0sy1DUNEcFYvcJijSK3WK4Sv6Yu1S
b81s2uGtiRcnjJASiN5/Csbx5AV3P48ORb4w8qFkGkw7GbEYeO2/xwdpPJLGySxzwgRogOp3xzZO
D1qnHkVpf1CMgHI8RAe8Ps92Et5Xtg/j2KBPWu6zwNgOqX7E3f5iKMVS8fPHUYrfyF2NeUHXAIZj
dT0OPrWewlwEsvdUtmbKA3WbOa7Fde/Kn2WFAduKDnje6Fnp/lNG9N2MNLS5Zn/EXXc0ahvoeHNU
iYOoyMHRw5T2CIGUZeEvdXyGtc5fAK49n8A+XhoeElXfV1p8GIf+iJnOKz/DId1omvI5eMralaxb
YDHRTCvV9yZV1nmP3rgDfKEHQUzZaUmO85RNKpEAwxdU9S5aVFZz9E3l8/vvtOa+yqoDStxF1YKv
UJH21THJkZrrGHQHm1J+r8LWcXsWMBJ+NDXd4L7YxgFZgyldQS+CGuGXj9KY3WCAgcTj+49+F72W
fj7uax9Sj+tJD3Va3eiN9WkbJhV9UT5nuBTvo9bGzkW+8NhkDxw2GUkuHqwr4+LfQ6zGVkFRqDgZ
yDOts2XDTWCYquWATBouWUYq2LaGYzo3bQqSSWmsCLD+DFCzI8sotQ37pEe9C5dR1dMLdbXOufJ1
ptXwbHXRVItACt0G9GGfH0moqLRtlyfE4lIwK9DHSVIw2dcSqEjWvDGVdosQX55LeffeW/UvJZOP
VYnAxveFvszanKaikLxNV/dX3ljKv6cMjROZbJqqIqx/qxylN7SS35gkD2EhoLaVC2Sz9F8Qmns7
ty9f3WQEV2ipMeByEFy+1G2aRnavvMEubE1IC1Z5eQlBUgzbk78ncj1EonMH0hVS8QgrIFnjCkyk
5TdUBJPHrA/7YZfGCBW1bFNOqI16cqPrrY3EOCaNXDZ/kRoWYy+gOt/fAwAcbzJXQgWF0UTVo7lq
m9SWEnyMMt5CP6hVCHQgt/RsXLmNOcO+Ef/vDyJclakBajCoYajnUVJVVOdxhMsKXGtzW6s23ffy
HTAVoRHlqejSU9yQNlloIxSZ7P3nUTe9sv4edPr02lQs+NCkohhnr+iozfE7KSHWFEHHCQfToh+G
E1W5VWAW+05NHkYJ/dDPH3phPLFDh31tWeyACPM8W5DzKssar21iJ4uQfiInzKPqfTQbUCDhneGi
l05xzfXvSWgdUFN//vzx33u984vWuGxV0RXTNM53YF4Q5wTKFrEzGjXpkHLLyDBV1HdEDo76XRib
hxaTAB1ug7a0BPCioxJRtCAhZfFcNtqpmX5bEAI/VDj8815QHcneiVjWmpvBrbdhhnHfKq89rX+X
CF3WOF2wOzcMvv60yf1jo1MY1KfNJuGLY8X3NfzBo/gMseaDpLxyDLg0MDSKe6SbqWx5jLOP8pEM
k5ppR04UQTuwcHp41joxmhsLvfeMPMltVNvPPz+Yf3fGXB74dJZla1pozvdXhLQAQBURYiD+eTt/
zwblBKhhIefK4/ctj4gY1VXrynj8d/+oyxy/te9dOR98NgmMioJF7VoRqRLNdohbR9eju8CU9z9f
nnLpnhoypS1NABwkiOrvx8c2qw8C/m3HS42D2XJez5hoFNd4U2avhaTtI11dhbKxEhAH9IoVttRw
XTXDJkAXCL3KAA43Ws+Se21kXTizcw8UmY26UGWTo9/f362X1D4NQ4zAJX6gMfCPGjFBgenu66De
Ne2r4obofELgUcq1oWb8uz/js1n6CL4g+cI8Xw54edQ2+KPIsQ2QEzqmP6odEBhkqLrI/LtNDeht
hmUTiAN8klTzeEkLhMWJd+e7GKa71h3nwAhvvum3QsEUKJjUmoIbuU8IoY54C3gBAUw6xTFFLRe4
5NCF5E26cqv0IdaxlfcTV+abRlbnOpZ6XCV4xuLJ3Xb6phtIhVgaHUij7z8OJc8GqgQNCls5ZVUY
cV33VlfGtmwBNYyZPNnkvZUvtGIOCBlQR/BBDQ/xWw/xT8paB0KXPVeV4h3a8yqf9vtXBtw0Sc8X
Oo5EUxlGEbZ+PuDGEKarr7PQDZ305oZI5nxjaQ7bpESQVoBJcY1mm6XwSTBPfeLSWWp5df/zl7g4
ucgfoE1BpOk/x85EL9g4eFns4O9EVcVly5FyElZ95XR2obbIKLJNDrgs6iZ1vb9HMK43jUzYNHY6
jeYS8kTRAPJgna6Kdsv26QQFAUk4zwbR/6HQ5H3ptvtOjNe+yL+7pakar9AOEhQ6uft/f5ExlDEW
Q2x1lAoSRsOPRV+uK+89SoYXY7J1VlX8URaEMGGNT8TH//6Gcxd0Xui6kAlt+fvjmQZmG/msZkPk
fk73u0RilpTulcVa/Xf7TLWLlZGeAqV69XzW9lWUKmPGimFGtBNsF811nMcItKxDNChwH1izQq12
gpZku65mlIOhJ3p6WKklSPEIzwOnBme02e5ObbpAt58TSDoqIemzHoVgpaBxur4MX1ptyKTQOcrb
F+ovwiwFbL82QtzZbKWu3kp5/s6tnKequh/kq6v+xfukakDwAGGIf7o0MTfJMilzOUN/JykNiOQo
f28okcKJFIhr4uCjiT90cDCdBMSqYzdqFsQio4H5eWB8P/nz5YAHRTP3O0b0vDRqNyrYJ6+IHAzH
uHWg/gtQECtPMzkGYpTK6ureZyfBduBgi2oti1dL6KcEaU321Xs4V4KkdSq2SiEvR7DTBJKP/Ght
Enz6tMcbUasn0VOuyBkFspa/63X0ZGv1Mcmzd7uX9zm4+lmFalIvX0thLAtPQlnLRol6NEVG+zQq
xYMGvCm3gwlE/BVkdNN9kWjLTDX3GI0fWg0aTG6VO7/RIF3IK1r4C9eywJ+az2nA2ZbxLqM27WUg
l+reZxzMIiMAvfP2/WvLTJbftzcvqJn42UcoX3ud6hcfukUNlYUPc9/5nr7EU08BIeGVVpTbFPaS
iNptRxdzMc2EsuvQBvmDYyhNyanlw+Q2h7ZyCsv0PfTKX41fbUZZP0kB28u6Y6UuyuIIluN+1MuO
/ahNzLX/K/xQbOgjjY/qwBzusXg5GWiyaMJOWbGJKloyP1tGlciNat5qaB6nRViz+C0ZDj60qRyn
TouLIPMe6oqmlSVdWf8v7SwUWefsiMvbns5uf69HsdX0YQBLxJFqZab06YPXk38eLhWveMzK4V3O
Eeu48cHOhiuHG/XCfplqEEuxMXVjtfONvqownXWyJJzRVT6ht72A/H8iJH1Z2OkxzN8aRXM0Z/gy
J2eZgXLHf5Eza581KHC87Ea09TEtYOyJnPZePtWm1lWPSkJ10xUVHm8m2/XRL+PNzxP10tKqKLJi
stlnM6aeb0hb+Kt96WWZ04Uo2qx0UzQUdZLuWEbpZsyjLYqYlebj0EKlOaR8OcQis05ujnGNBMLy
sc74d7E1/gp7/SUR8ucIHi4Uj0oyvEeVfOVAdfERKwr9R5ouHOjOX726ZIdBKarM4c16W5hdCf/p
yavznSwHB4Lz5mncL4fQWw/CuJowdGFXzWdP9WVVMWwW6r/HF+tdV1d6wfgiRmWuMqKVXt8zc9ZG
tjCk8Ii9fuuP8mcey59Uo1dA3NZp594aanPEnz+LaoGMuWbzI6c3Pz/JSyddvhxnGY0NGMe2s6NF
4pY69Hme5FhnLxDIVsNovIQG66XnWzMOp3s5pYjoGcat6dlbvfeernyDC4cqnoxsa8LkdCXO94C5
pQd1klJWKob2OD2fzrQdrwJsXr/odnuU5egpS8x9H4nbAD8ZYo4s1F7CavysLe8gpfpLCnFf0rHO
WsqVGXrhXaxoSGdsTdcmHcO0gf3jQNuCvExHis4ooRsO1dmXYRSnuGIABV5xEE16ret78QMJ3CK3
W0XCcr4YMTLcTK1Gwl91bH0eanjAJjN4rEhbFeRPACV+vv+XliCdurOm0WfWVXvaHv9xhfnY9aXs
UrLCs/w8omTscYdb9Y2Xpdfq3N/Lwtn7HQXAfz7rbLDZUhiF+hQ+mtqwsqrAxV2qQO3ibKME70Wf
AWMTCBt1be3Lxe2YZxYOHLETg82MNReY1k8T5DfRrZVHy67Mh42c6c+ubi3dBgSxGo/rXGkmRpKu
zHDC+tD0tZr6LASJnbXLm/L0jUFGnpnQW4TSl3/pqeIMGntBowW7Eo6bylc2RWot06y9G4JPT7WW
dpWikrNI6YNDCS2xz5w6G9ZyYe/ysr21CSK1pGFdjtWt1BWnCIxPI8WrnH+FWMqN1uBMK5rfYVif
2orv56W3fQq+JHHHoxHTBlFtAo0y3NnzwIJfE7NXyT/Exo84j2U6IZ2JK78QZPMaVaZTug35DNow
B6dt94tWJiJHA0ezKvCgfYMuba5jpSOCxIGnb82UAnXoFaukRx0tJ+85mqtl6FakYNXkJw8xSNSU
d4dZkOOTMergCqyJKVThInnBllmL+5OGyjr0OiJOYF2tJFhR3RDWTt5ED03CrlCj7T3x82P+iQm7
j94QSIJx6/eWvwYuhEycivWMMIYXt0BbHdraOiUUSEj5AZIevhxG+ijSA8DzhZazD7PkflOlvAIN
wHERHuGW5CA7+rKxBBV5c4JZvzNE+dUG2cEr04NU1QglXARNOl727Bekn+caLBSI1+wp7DcgDQkD
gnpLl+DZgo/k5ri7wRXbvuMbYmdE7o1MpFUDMUDzjVUtbabx0JvFwR4swqgHjKN8yWnug0pfI2xd
axH4Q9ffd0HzklleTyrusP55il5aITkNWISCKxqalLNFyCyqoh5MFiG1chelySrsd/dD3iBkTQ/6
YC6b0d5xiVfWvgsHY/Yl03EVpQRCpLOPNfwBeIpH5nlNk+d7YVYjivfplQXo4ivIYGc59WJpENpn
n6Oj/AFhb5OFPNhO0zUzg7SRNsGhS/kkQycHe9M/2KV6ExCKUyjXdweXFl1epJbJPabsen5StPOk
SPLOoH2AbyMukJI2aN47ydzzv2+RAHDKEzPXGx9Y8Jd+gJQVKuJeLuEkC6qNTRPu67q8j1QCtYS5
cxOVdpUBM9kliaYDoDlLlJQpWLmOF5P469UPje+hWWb4DS0UBbKmWqPElZBSvvcIDPEwDSdkxw6Z
edIaSHARq2QzTJ3AWJqrJdBSf5jcTfLwrqWjk44k7vjWXLGt28SXEe9/qlWE6qbFdE+q18zSgoci
P5QiQ7yuYxSQ6/F9epoZcDA8X320EKH5xPkpSkxoDQPsrPBQAlsC4Mvu482dUkK/23M+64YGSm+h
eAGVmTa8IRajILEghKNA2alKrHqhhq1HWQGSowJJOHaDNdEfZBGgTK/j/AvzFHxSGUR33wLnR/LQ
eTrBBrV+yvuuWA3o/K289uA62LiyFQAUdBit1txWMsbJuPRmTY+vtg2fxigHu5FMinB8noHLB0xk
wZ/n4KXXpKkxC23EbAzVaY7+8ZoM5MpI0ojA7kGnoaQ+Jma8Gzp5HSnE1vyfPur8aNbmYIczqI+O
bwFTTMEMpxTVISXOu1q6clkXd8Ym5ykUJ2jNOMb9fV1yoeZZoZdcV+RUPll6Xrr0+2w17dWbCGtQ
Is9H3OtQh69c5qVtMWUZalBsrzh/nW2LzRLBQBqzvBDy3QNCTxJsLnV9a/n2Tsl5vvz3zzf28ica
lO6nWFPCHv6+VhjV6FZAGTplWGL6Kk/gZN4Vd3jO4vKr5h0Czmn580cal9buSfxKcRMZsnUu6xmr
HL4/WQpO2Mf+XCfisEXAiMHSJmZULmdjbR6JEw9IguvioxCnIgLkWA7sEcpu6u1l+Mrrg8SLqsLg
GhpOUrMLDca1PSBgMKQM0gT5I1Zi7CIUbVS2XIxw48bMLXM+luPac/N6bgnmW4cTjdQBitm7duBN
xVzZBQFgKTq11Vxxj2WMGa4GCJfYmpMl6qNsYy5yKbuiUl74JJhjGZCihUqKAoXYDpfx5DYvKkhJ
KPtICMvmnDbTOTT/11BAmTCg4v18Ry+OWMarRt+HHjTi0r+fYte7pKT5duJ0Rf5FdrcNXSRyxw3c
ultVX9bNIsTfOF6rWl4aPECAqFpSvdX/OQlUrTT4uWomDpDqLxLioWiP1fsQ1+/JpLLoy/wA7Of0
88VeHD2MVtod0w/rbNWR7TJCaQzyMOL1kcGomduor6bXfpkZWzQ0d3FWnKa9yc+fe2m1o731/z/3
/LwcjnrcZoacYGTu1yJmfIWiuu1U5bnM2tufP8ue6t7npwLqnUi/OIayIpzVxetOEOtBIpNDPM4D
SYjdIkCP7lF6Vcu4Jsgl/22Q5EaraVwPso93XcDIoEio8KBdt7JmRuVo3mecgTwyzf4u9LQDqMo+
ceGbajHSPUn59EwMWJUOIc81XkOUj0tVRWzXE7hXARf0Q0A5xvhYNyBMxujIugi6F9zUyk837Gex
QWMhqXBnE9v2/O0YMUVIEKfXlrMow4NVSBwzFPjXM45a1IYzdvlSeiJqo8LlQYnZVdZeaxBvV1cE
6REIiTxqSZD5azvqHflvnHOU2lgj4bp1TQ+McwfzklwTXr41RIlo7qkAhCOtP+ixv512zEWpPQv2
wn3FyCBTYen5/bPujSRg1acwa27Je8iXViTt+shYdrBnA8n/LY3lsDT8eku2bH1rlD5pUVhdSea9
8nK5NGXsKXiaHgNz9VyoGcd5hZYyp4Sec6jKtOcW+EQt689Gbuzo7T7XhJRdWeMvltRspBcYHCy6
wuejiQOlR2Qhy4MZW7cqxHuktK66UKp5AQY3SJHpKFO3rQpsx3RD0gwT97YPwtDxwuRYNnQwc5UO
b0Jshxr+Tt38BRk94VbtOIEkoh0gXugIDUR1SFnLuMXwqxiwH36eFRcMADrWCeQcKosN1cmzWeFJ
Q4xOMoZw5CYrJFL42WUK3H2p3OoJV0X+Vj4L8PHpU2oWVFYwRbaN3nrIKIh7eA8lu163DWtwnR7J
1UOfhXtpTWwBvlsA7mR6xE+ttnJNDXp8DuiylkigiOUpElom7zVofefni/o36RvaI/oAZdpGCYo9
04j5Yxdlm4NIalWLnV4NlwVldOhp4lRnZjsv1X6l2G6+yBK44YmqnHxoChzdU8y8HuEgdRqtg4gD
AKBK4Ysrq9AlzQVabLpE0/7A+qcU6/XGmLstS20u/H0TxO9SXBz8DBu0oWM7rgk5KYF4V0Z/gvd4
5/f1jUGXa9a6nDnrynrqVomfftURDwpE/Sxzk6+BuAKr459oUrHLBJJdQruu1hflC/08dBDIAhCy
0cQ5V13IoeuZVIkSRNclaUoRHr5mYN1w5S2Rz+hBuL39mAWbzt/aHaSBLIzGG1sG1dD5n/JQqHc0
y+hkxwCCNHfK5mwKBG7K8O6NzJch/iAeMl12aX0HFRXMCeGKdg7TKjWZLkbQSosQniqZncy2Aea4
IYIHViuglGlmOXFk/zd757XkupVl21+p0DvU8KajVQ8gQW+SzCTTvCCYDt57fP0dSKmqdcyVut87
QsFQnjQk3N7LzDWmis1uShplKptMxiNH8SkDT10uMCn+JuI5ts0SyH7bghvw3Q9mD8+PVaH4c7+z
BEcscuSkgnI2teAxRXJkKw0Fni6fSj2CuYusN6NjDdbD5t3TxLmrEcik7QrB2rzQX6CUfniut+k9
UE9eqM09JTtN20lrXHDBfJniwTpWHquyfJCa5l2mr0eP/LENZIlOP39YEesHn3C/69q1ldc0w/0t
zPp27gXd594VlYPFZuCpYbSkOMgEellgmmIZJ3yQyRyhALLGtiC+8no1xhNrdBBf0mx4+5sH7Ge3
AsIzRUSgQj77fYg70D+Iq1pJVn2YxaAgFRus7znxqn5JKsf5CaxTqwrbLpwWMOZnokT6GxXJT2IW
hv5MxOPatKF/X8/F57ookik+szIuXxfnV90ALdxaBecGvejKGgpnZDbUDmAs/91j/JPIhSoJbRyq
tgSI3xfbU/rpTZcE6SpqMJDM03ClZiDLDDD3c6VgbCpjyGhnavcaz8AicX2AodXKzTMMn/3aXMpp
eHCbQl4rw+QB2FqABzHnErV12/TuHkLmHMukh8DEO5TQYklQQ0hYlr9vY//x1v+n95Hd/R7+VP/8
L75+y3J8Vz2//u7Lfz5kCf/91/Q7//6Zb3/jn/vgrcyq7LP+y59afmSHW/JRff9D3/xl3v2PTze/
1bdvvnBSNDTDqfkoh/NH1cT116fgOKaf/J9+8x8fX3/lYcg/fvvl9s4lgEDMKPNb/csf31q///YL
E28W1Zn/+PM7/PHt6RB+++XQfLS3f6xuSU42Wn785Hc/blX92y+CIf6q09igj06DitJW9/H7P8u/
clvq01gTT8eUCv7yjzQra/+3X1TtV6R+tGgsQ5FI1xQeriprvr4l/6pbGjMRqEy/BEjKL//6hN9c
y/++tv9Im+QuC9K6+u0XTfk+4sXzQqGfMMkfCFW+T31VQe+9Auz6yvKqZRToeyXBWyJwhEuxi1dT
3iYvCmPjyk5WgJ2rb+qb91Bf4W6kTAahGRoW/TgzhEc6WI27lHSC0mWOhReBuriywnkizBFo++AL
7SJd5+45XiZzeZHeiCAUxWElADLjX6T3AjCBsbYmfNmfrsofx/znY/wxTZuO0TI5bZpCWP99VY+Y
a5DkxBxX4mhcUaef/QZCLhYtYae+NWXzKQjQLPIoeNYC6fzXb44y6ydnWOVKGYjpCQO/TxKzxO0L
0oBxZV6sbit+ZufyCHpCfKkXyadPhuzazadxj62OO1e3Pt3qe2EBtezeZDr4WEAzOUnlHhzWRr4l
hxFQRNTMq0NQ2t0JM4bKCQ7DjclPeq3avREuRwxIV/1bdvV3yh3ALhNmEAMUAjiP6CPqHP1OBelH
nX3kF/Z1Yo+GbQOIal6KS3Jpq5nAYARZgeFg2ghoByII3R5wK4B2ql2y6xbiO4OdymS4ZRb4Ls0Z
qMU+9b444KAubauluVHmCUg+CTXCW/jAsSz6x/QTTe55DBbBnmn4hglau7155qrbNcfQEbFz/RhW
kA3ngKnoxhADfMpbCvU1tbYJ1oja/3UkfDFs3A9fybQY4RbW5UtrzhMo2xeaNTHdENmhn+89UKuw
Li6Go+FpuEMS7u2h0JXmQ3aKPuBm9Qx977MHoK1npm3Sx6R7ECGshXNOh7eDJnPDkARiKCCsz7AA
CKTr6xanSg/9NO3uVWsu8AHyECuB+sSiibnb4allb1b2IyRAGIWpeFLFBQA/41S+YH/8mt25xzoD
hEjpEj1eSwMYB616Zp2DpXBINt3B2+Bi5t3pEIfAzQDeJs7LASsWJqoF2z9lc+UzdLwJzAOnRIQy
+VqjsW8XuAbiIwqS60lGHpzdBQ+1vze3KsakoCOYGXFqJ92OS8CpKCVnVoikw4Ys8u7ucxm2yfgE
AsWaJ0e8rl/8vbwHyy/AipsL6WwyGtPgRts4gux6CY7DctiajxaUL5WKMFSe8gQZrz8AE1OP4rPM
DOHZWxsldoK2QsNInnUSTNWWMwGXkPKPsaMYI6/CW7MuZ8lRPjO7al68V/3QVNsaxPejezFPI62N
A+5aAEEb+LFr/ZAcu7VYO4myAyWpOig18lX62i1wSw9XxSp+suYsJtbKb2bh3rqzrgBsswYoyAxU
4Szh0YDUBX+Us7mVQ3LSWXHM1vqx4knQmFuw6c8Z0aZ7kqeLhnQR8hlMfuwinfqmryDqgJLAYmZG
dVsAQGqdtA0ZNqx3IIuUv7q15Kjs02/lDDapvNIXqWOsv8zqOZG21C1DuIVuvqLGXc7KQwLQau3v
8XGFxeRfcCzBHhEsnQvsk9Kc50CAkd7ji+/EK+U5Ku14CVpmhS0WeN0lgy4aZND6ZZivhpV/Uadh
Bxv4lXek4u2Raj24t+pTqDaoZuR9266Hx3zTO+h7oMW5VMhtAWtMUCSQoZgtroh6j0pzISbb18/+
JqTz+jycxUcR3KivQnqTjoBz/3px/LGtI6GvMgkQJ1GCpH1XBaVFamqdTu2j8mp4wuOS7sNXFeGv
3+bH5J+30VBUWiI73Q/quxJnEQYspAIJUfcwvQXD/muqjh9jFSTMfsMsw2n2r9+TLvlPjg41uKmp
1Oi+inXfZpiKV6h6b1WQMYXkURkC7JfRDa/y3gMypSvCi0TGEgN8BlSCGZA6l8xbBo9k7uLP2RqC
vlbz4SHDNm01mjiAxzGDFQ3CzBr3mF3U9EeSCOj/ZgmpUBnA44mBihmSbC5KWcoX4wjoJSqqQ92z
ZMRjPLcydSviiXpMR2XiczNDp4TGJtIXblFVVzlHzKNjgYvyEBfOOM3gsZrjuU4Sd8FdDiBmWMkK
5Vszu9QaM1CeVsl7Cx5hEeYtREdDsEvVy9dWXe2wvQ2Wg8cu5or5s9Vma087wsAwFrH21ngdHhSQ
R0pdoF1DDzlLFllRb8QkkpY4OKyNJh0XehSCSEqx8daZEesYhM8tkJhdB6JIStu7rzFALnvNcmDa
qVUtilKa/FiTqahgPcp5KcwRwuVzqQw+m7KGYU9OZAfMA0X4Xu6DFheydCQr9VuKGBlMljQTV1pR
nvSJiSIOyaLHlR7WA9N+QmZ+yg/+RFEJJ54Kt5yLL2+NdsaT0FhP2BUYP+aiF1PctSO6CKFo7EnJ
91PBY05BkY3PUI/DhHLRBfW1Y17xYDF2E8uAVhuD5KSVsVmrtWodgcXvu/BOyaBAT7QYKEAPmnzz
+Lx2Zibv5QSW0XIQMz2smbCt976AXJoahraQA/3aBMA91YSNAncwAIFECC0TmFKJXHvU9Xtt9O5F
yNFhhPLB9FfCoN1J/TvN8vM44XAQ+z/i53XN4eT4x0b0QVn21bn3EYS53oMMVyecADsjN/A4IXe0
6nH6f7VzJNQTzhgI4UJLlLnXA+vRJmyPG6mrli0htRpHG3VlhkhqrspJ4yQhrOUy9Ohxahc8mPbC
hAVSLa60KW+yMBOWQqyCeM9KhwyqmikTVqhsumuaJ/iJdfCGJvKQ0H8M3OqiED/0ufzuGgMwpbRk
4UNRK0ZLIWoYsv/CGTX6HWMO3sRsjesDRq/wgwDrTWL2cS8NULWZwW66+xwEUA2hzKSVmkM+Z8pw
6SEfQKc3XTbRFRZ9/GHF3sJQmxnd+nmH2KIc8WIxi5V6p+cpm6iFAeaINUAxQ9iJwyJeBPRHut6w
Q1xzSzw6GK92pcm1a2aUmMcRe6XaR+jfxv5+bLW50rcXs+p2zIJilCTiFx3McBS2gSBQ42WrnLBN
yQRwwr9XXQZJcsTGE2NfzzVwBDemfaNslJ1LxbCBf3GgihhmQ7dmsgcmaa618yGVirWsp5i7Jc2q
ilwVcv+EnEqL8ozu0V2qmUcvNcLCFkkrtqw4kW5yOhU2NmOMHLSytxradiM1lUorpHdxV0odUwKL
OmTBwpigWF8v2LaAwpSt2l8WtXnn4go9SwUN1zmpYox3UABJwTbZ4jsQbQz9Risu2n79y9fLmD81
ppVssiCJf/9n7d8/0MpvPBMhKkUwpRhBURkvwLN6JWOoFBpZQPsJDYbe9aPwZGEhy23g3OELOdji
cTxX3YyAkSAgX2Htu89O1oRhRLZN0Og+y5dxJT+HuVPNy3287/fYa0V2tcVFRbfm1t1IWQeg8fNw
z9Nf7KBh958lwOeWGGGnHMxnOzv52GQ9Yw2nHv1btYP0sJ+4zofsNdkSsYsw62z5iUukP5mA9CC8
zultAxUszKORL43KZq1P8MlhqFqaifW8U2kHzIyDeGfBBpm8hpFmoHucoNk+s1cw+E54GiLBBP36
TPl5MHYSq4I6NwgRsbq2tVfzznw318VH0D774zyCjFjP8BSQTu1noTjatdvJzSwFcziZFBP3zKJ6
Hh8oLF2zB0J57860+ytc+aV4DJYGbmxsY/j0nZTP+GXEYXdmvo4vOOEZWJMgTybWpglI4DyX9Hm9
hZdckKks2q3cbzJvE7csodbMDA8GfG4aEdIWPxOPuTPo7+ZCIb7qHKXCGIQ+JIfjlPXWcmdAgFub
1RTYZqYyy2DnUHcQQON5jdek0+l3mkT5cR6dGE8Zt4nTAeVZ0E42gBl+UQDB9PVg9DiHueM9xvUy
n8MfNQ/QCw3mctdYEJRP4OMVGITdDP4gGFvQ9MCktaO8MYM1L3sgsVkFXMvGjQzSlT7vnjjHEY/X
QM+B5tEK3rGJjLBZyB2213YC+hbbQTCUTnDClZ1hTBqrDN2U2/I1w6rhlT9TQcUDbcJCfrT0DRME
5CF6eqYK2FvPwoFFzDpo2kZ/FnKnXXFbJMKaUwyeOvHujYP6DmoZqilJWZ0zd4NWWoI+NRPMB+OA
w0cVHsxgq7/jR38ary5qF7t6hrdepOeaIcc57+29EPw+pbt83b6TlaXVTP1g+PGg75Nbg4+uYteP
3SXoaVDNLIRoNlhoQAMdDjuz7JIvynsQySkA8GeeAOUVELEMs1uaNQUXjYRzVlwKyPBzKM8XjWB1
nMvSVg8dQHSIjR5bw/a6Vc7n3/B5xWYv04Mg8OZUO7jcGqL9QGeqKODTLIsLstHBW3OY/Om2vcuk
J2rAuJ+bJjhwwKlOGM04iQap5CEqZ9qOiXWEXxvsxBuTzIYrhUO3jd0DFwinGPfaRFdvXOImpUfL
uNkKr2rqUFuWVg1QWmtZEIodrCNWHrhqJf2+X7e7qAJuueDOBUogwMwGvBwtIOZtoj2aFWKb+B3v
1vBJtHbY8aQrsltkO/jGiohhGHuxXfI524cAjuAEbakNPwQcJSJ0PCuElcya0bwy/rZKwSzDgoZk
bMATeMJLAqDyfkrBOqe/BrkdHWtU0TMBEy+FufmJMUyhW8Bz1uQWYYzC6Xaojdp0Tjmeu4YklcqA
E7+UAqkLvRFwnOTk6SaKHlrMIW0kcBbMX3Q/Cn3ZmbKmbf+Ep+ZSv2B9uLWeMVohotLW8R43vEtK
ZcExdlu0NFg4JA4DxRix3MUnMprnehGuA4a9MPhlwZ7nc4uF+92na7lKDip/t31Sl+YLx3Ai1zWR
o2zaJWInL+eo42Q+Otaahkh/9KTZUDILt0izhXhwzzUE2hmFeZJAJgFgmUCBFp6LrXbf8MWTiZDe
fvHX1daljkKgcHJ7x2pIt5lwu8c/3QTfDcbfWlivspNc2UHruxQZ0Q7DqIN3KN/wjcDFQd5PdiBH
QUFV4aiX/LWZa3tWWPVBOQQXLJNWOI95ykYdHBfg3WAPuJZEu7xe5+KdflL3xn12xe+FEJNaZYpB
A3edtirfSQ58Sip4yT8ZeF9gbuEe2GEohpAlBq+1BZ3FtvBR4GE15gbKHHWWwJZ2N5x3PFWeii1o
u1x1yidJcYBnREfzoNWzEuSosGzdFTDgXlpwnVx/wbFkUEj7XaauZTorhg2J120W6Z7CSpcRK+zI
K6X3qnglqLCKeVbv1JP/INgKpqML8yQvLVwV5gWja/DQwMFDi6Rb7ZSNXa59eT7NKu2CVUBAYB2K
Q4lxrIoEfibxVH625VxZc9uBJ3xLDl/LnOp4m+SF+koHm+Ml8VZERZYz3AF+3USnSQwqvfoCkzkn
r9sHLx1xV7wdy00NhBgXCFSJsb5n8W+GjRdt3e6hkbjThU97UnrigBLesf5YA7YC1kO0ae8Hx3+T
HqHmkxN0+/iZGoTyJB0pgbSKLR3jNe49JwncO+HcyXthX2IxUJSbhcXRvj1m54AO1Fu98KpZ8iiK
M9Oa6yIgdofEOWQrY330SAY9W5ecGEPEi2cSh88iyL7sLdmCTUVitXsOX7Bhj46gY2HcPLnuvRBQ
D5vVa4U7NpTnGtZbztjY7gt0WoR1qeTkrwyIvOB+qF7z4BzemfnW0lbaKnye4k5cD27omhDPYZld
Sna0CY8ARUc2ikdplS/UZYO3KWYrs2IlLus1CWqzD6K5Xy4LedF8mNocC2GWTa/AJsVuns17cTy4
9+kKsfNz81GDCCAKeKBjhosOWG0eFO8gOkDBxJl7l53UmXfOd5iPRzfgusWnsmheciocn8xX3mTl
hIE09srdyGlvt+gr2F1QIBV2cLJmw10rLpEggg11hhe1mWMawKKTsEzOPKpjh2hb3rf5hl1EWZlX
nUJlYltHSko3ZSF+8IWkLTtv3VNmpsLaL+H4hXhfSjP3AWRuutXOOeUSf+HHp+RDGQlineRDM+w0
OiFmjaQF7mDpQjEOqD/bu1ZfT57c9MxUCi6x+tqOIumJaKve0+S8VUZsUDAmsIXl0QtIbTu0yEUn
zyKU8zEhUBGUpOpICrFaCV0KazTU1f1Aiv6U4oO3L5XPqnwr/Xl5xzEN7FHtzF17H8Qw6bEkSDgp
OLnRFSdK2Bi1U5YOuuL8OWyIcW2g8FzGdIMtSs2tf5lwZyigH9pd+268dS8uug1ESa/FB3mjhbdL
OXM/K33Rs9F0ZM0bSsnao9fb7Flwf6WlscFzfZ7skiWQFChVut0dIsKMMndSdYmnm9TO8y3Sw+IQ
OCMcd2mhvotrQsQAv5aZt1X38JvqyWIH8P4hfk7X4dLvZ9UrIHODwuZDscXtBq4cO8XRXBYH09zi
tPTRfpgH7koQ8cnDuPf36Zv14B3rPSx69dVaB9dyR9ee8nlxxdxnSD+l8Q6wXwrxGSx+uE6BRmOj
/GaYy5wuhUUmY3uQvBMByUKQKLPW9PCrklVOsToZXPWF5m1G8lgfPce2m6yy+q/vSmK9b5NaWIrV
UDp1zG7bTN/9evn6ua//+/o1/NRYyCPYxf5kwmX1k2n317czY8SSfbiLvXrVJaF/qkQJg45emTMl
hC0n6wxIYHVuirjyGDLnK1e8fomaVJqHPXpx6PSGFh5R1vBgJxXShFwK5hq0nMDytzryc6e2wFwL
aiJiC8MOMsKywMilwHQmyiNbbiMEHJrM4qFni0AOiagELM7cQXQqw0Q9VCKZdy2NSqfre04d1s8S
aGGnaKruXkIFGSRpvChkauwoPNxZTV8LU6PJMEou76sKG7bMNW+yr7JxCfncG5T5JJCde2UszxHm
4OkWl5TNZZQk6G3BGAULrVDxtQwNCUegmllEXD8XhRbgK5qyFWZFVp8LoiOTFq4FcM0ue/C3ca+S
rlWY0jXs63k0Ukoxu60fxidhgpa2okSLtFKedTr7SI/xbW0if50O1DJVITznWbcxc2NrsDm5frFt
we5JIxqvAlU3u517igP3RVWialPL4EVgBdOyZv3DvXoRY1HhZeVGNjJIPlvS67s6FwHZqSNFcTmJ
nIHpT9saCCqQEa+9zrr4iYEDT9As/NbcVIa3c/P+SY9Sed12Am2yWr9zw1vclOXGtaQPNcctTGvN
3mmHMFyKbsD+i5VTo8bPYAQnh5jWmo1mLtggAUpHcPvz6J2SNNWekuapEqDf9GL9nDYjBWZ0bKH7
UGifEn6NtuKhtvFj9tUiQslbWp+MmOBU1pe2ILjUTlI+Q4KBWNFjxSabAqnv+KgDXlklIwXjQvQ/
R1ejkEQ2ZHoxwgj0OS7VPFiql4Kxs1UTIjUrBNBVnt7RY/Bwu5reTAbsHGFSJVv43PQ9vj7laDm6
Xy9UyRJmQSijV/PllZhToA4UDOIjNZtFKVK7Ut4242NXCI9t6h+YandaC9xl2Wa4V5GMff1uEmqf
ormOJHQyOdqGiopagO8ughLzGOvipGcVHxB+PaV9tGoKBzWzoBLeF+w6w2hdWZV9uwGIK+bGm+SC
8NK6jZ+QEOcpIaqS1Ze0EGI2H7h7Rme9YmkjweJTdULjoG22RkbAnCf0ELC6stRnK5aemJmqSEFp
YdVBh13NsMvaZuGh6Zuh7yCyKgLDCeJ4KZWJtz77Gm2lbCCji/ximUnBpZOwWAxzRo0H48q4C2mT
URJPi89R3r2GPTuNmbpLBlJIPeq1BmO7lPE6tkKYnLhaFhhy26HCkoKdpOH4VYyGNhidOlEGpxjk
emUGBQDpNNA3rcQGYHgPTa/6S0NZtuSlYd1i3iKIp55tqqqsyZjowfXDG9PTADYlI3LMusYNR4mW
SpWzLzJjCoGTuoXgKSlGRdT0cJyeVlZMHqEGMjc0FxU6bl6TH02wsUFXXqRimKpkiCqHCi8QqT5b
XcW0kthdErVGpSHrZDIG+h654j5061nY4T0D0AxW90ARVsfBRcpOCqeWuxPZZqkS0mqlirVV1Dwi
RCEeienGsIYnO6u4KiYpmpSGz0aNxkIN3eGgpsks9MwHEJi7Ua/QHCNFMlMGb5mpsfvWRwotCMM8
jAb5mNMJFMSsXehWoNuxgQWXNcKGi/p7RMeUFGLrVsRkrpmfXHoMTIKWa8UodGkPPQ4RalQccsoM
de1++Lo6x0n+Mc/wPK8G/J31OAydfKC1Jqr9pmo3ZiW/wPZ4aPL6WdQxTMkPdDZW+WQLbtbY3Pf0
7RPmqqqCAD/dZ4NCbSbx9rNzZmrrpCjugeMe+rxctp1Or60Wu3VSlsx7bqxBvHkTopq6PJ4LAb4f
QhVTbDLi5wjn1oj+b6n5+zhrMT8fmcb3SHGG55s+4JKhFQT2lV/MUuBaYGjlXd1QFWE4hFzV7M6B
mRJ4hMFJxHtXi7VkpRQ0fiHZz8bMuvfKEIPBZmBjjfJVVY3rWm83blhiA1LiTBSK8blv6+c2x5ir
SEbCE9kjWSYmStL2lAnCDSaJM/jK0WvTLcqJY8eUBlejqewxJJWUgO0LRr+IK/xzVY0v9QSmsRuJ
SwAQCHQ8ryKOio15ZiUXxHaTZoeyWtm1W9gkF9HoMZVuZ1GlScuigxVrdB3F31ZeVqxmtm5GlDta
5SCN8jVuBxjfatTYY7zRtHS8jVqwlbxRWIeidEow1KXknF/wFiWJ1uv7XqGA63YGdksRsbjKAi9b
S0WtGIVpYvImuq2eSlrVGtqycnHuKBSMH/KVogh4SFLoU2Im8wIJsF2cb1GC3gsc/zWgfB5l0VME
spCd2CdaZCOTUgUXS6sT12oLINESMltWEirIocI6VaoBnAASe6PCIKZ2dbZ9ocnWYUjeMQb4w3ph
sHDTtj1GfbZpQxMj5Y4pGk/GwmDsIKHS2ZkNFIDUQCY11IebGuHD1/VJPMtyiLaitEoyc62GdeOY
goTtOngYauNYdo/9vEOwMe+gnkYjlnyVyPXX3ZEhbvIyWCY67EbhblDrZK3lajgvTUjyTZItisxI
l2Enf3ZFSxk3rmbdQyuImmPqmBgNuHEUVbOHQoUrNFZjo8qoiVnfV4lJXbMu125jrmIDwzej1E5d
wpabj8066K1DxCnC5djY5borzHOPzYa2VRwH98VQ8cRU2qPcg5cTo+Q5csVLV/rDEk0mrTrr0UCI
vZBbHFyUzp0FVpWsW09/Us2RqkMozDVJwb0gSQ1bYpiUy90tMkl+YkYJnrJOTcCcataaHMMXE7Yg
ARltpwfBwq7hhZfzGCcq1h5pxiS+Kb03WDPv1bBaUsbPbV/NiwXC0LNXrbPYeNXlQJxXqb7xkuEz
zDzsfHRcfFzOUKaqTtNTX5MEIrYA1upMrxC59jzVRvFmFAU7m84twdBVMq+xxJ1HCynBY09usflL
Zeniio23axsSBRV9ROY2kH7C4D5KQrxC8LqwmS4A80AzO2oRQYyLIMYKsKehMXTUNQCK72WFyICF
bc/EJQbD1glZPQPYwzgug7Q9ohIWTJnOPESL5Vim6qZKOnXz9X/ffdnH2bD2IdKB8XgFp2s6klJo
m870//zy9W9mOWBWLnovXugmm6+XouUJYMGSsMkganMl+Vls8PWo9PRNY0hlYUWWPG9FQbTFwqs3
mt9S4fM9klKJRDY0FSxeW8EZK4z+4iA/ll5eb1pYCWuVqpMWN1MRN/7jpRnyk5AoxmK0BObKwqFM
bRm7go3sK/rvL2mKAqV+tqTe2Aj/fgkQGKiMvK3DSq838fSSyD0fp2iwANPEc62WzcZjeIbEXEvv
RLeTkWJjT4c5ufr7dOgfYrxv5GX/lgH+n1QQqSBILoR1/3+p4P5WVbc3v6k+6rr6Rij4+2/+IRTU
rV+Z6TNRAgIAhoTyJ62g8qsG7QunBPF3sSBS139pBeVfkdkyD6SbOpNzANP+Wyso/QpEhJE2mAr6
RLzX/zdawR/1rBP6EESLhGZDEr+X0VnKgAd8LtAWC+JPYA2wM/LpacxwFzHpNv3pBP1EtfeDbM6U
DBnkCFAY0OQ/TBrHqcroWC/hT+hULpoDUp0LVJtObTElchH5/PXb/ezgeCMYNLAxoNxPYo4/jQN4
teCOZU7sIcULNca4QTCGaz5SryrG6//6rWBrg1yfVNHiD3N4rRFLVsbIxGqoos8ojj5dIfgM8GmJ
vNe/fqefKFB4J81kVpTr/8MVq3FeqEgm8hUDs5ZjmfRGiH7iWdQHf3f+pB+EpNy2uoTKGTQm6LLv
6R1eLiZq5nNUCkgdknjxahblPGcEuReR8euFyGyPuZbQYJDbEJ62xgGJDO54fwcS+VH1zSeBWMEU
qYLm1vxujtRoE1OorS5fMSC4EJmj15vhjNznKgnDtc/7c6UaHy7qu78+2T+ZKOF9YVHrYF91Cwrv
t7eQIGkZkt2MW0iICPNIh4zWDrPuXNT9uWwo4qbeLkzHK5mBa2cC7tBquciHjudHRR7fm/pDqEd/
M7cn/ewmgGoHZ/9reOf7x1Yvs0aO/TRf1SodUS/WVojgKUUrVAZFs35vxH1TFvxDiJukqDPlltGV
iSazvKa9NzVio5Bv//XJ+uk1YtKedYlhLNaVb8/V2ITNAK43ByNZlKu8Rd5UNlODlDS8U3kcDJSC
cv0MrOfv0F7Sj4MJXKc/vff0/T896iZzK63QxPmq15RjJ6L+bzwSAK8XbLnsrzSeOQ8hzku6/hoE
l7Qkz/zro//JYvPNJ5C//QRdlPhZm/IJRp8eiWz0V70Pb2NGXSFkPfjrN4O5/uNaCkzNRPlsGRaj
XF8wlD8dMfM/mplkebJiLHFhQKrQs+izE7EqGMSWcm2RLIuUMZPgAtpHswdfqGcxSZtGq7q2gI0x
2r81+Z0hHuizc+NMW0BeidecUpwVtQdPbM6q0pyzcNFr2SMzPJ9WEN50qZq6jf11jBdWmu1yb9no
CB9RphEi8vONPkyGfDO5y3DzU+6HAcVIJo+zijZtOm4LnVuvnXhnFEqwt2wO6Uhb1EDJh1MSEWZL
h5UnqW+7s6oi0pX1mS/5q1gK6GcoDBuJVro3/IDWpyph0D7cuqoHrE7FkYacm/XrzOIzpmQVY5Te
1QYjUqJPAz5JmNrQ/YikGUmLqyyqcLzWBQZh1XvUUKmjRBwp8Elaa0GmV1Nuah3ZCj8TLf7MGNeb
7iXZ4vaVYFfQ1zspWvVmTmvwdGZwoZJnvlwt8i7H5kt+EwyIImLrf+p+sIQPtq8qMouO45J6fdX1
7UNMsqShkCk5n1+rRq1jmlzS4xTKnBrdkNwk3pMJEGhwLHWdVfIHAO1KAQUVsbl1AgdnjpgShlDJ
W9pk+JnBwqJoPMukPqIFz2XJ+pSqZbZpXFau6fS7WvjZkdzKmfCg1d7E40w+y4QIuPQ/4R4RslPG
V6mro2XA07jF75F6ndpzqELHmqON4rUN2kNoffQm84ua2eEsyQYhj8yroUsPc2tT+NIxz5rOdqFw
2K45nnrF5GYdr5bZni1rXCXMlfsRrTjNqiznFFVwvPTcu1kapyB1aeUE70Xbb1Uxvk1vkY7d2e+m
G22quvJ+wVC8VCFSZwHft1HcatOZIuKhHqIfjEi8Cl1M8Vz4JGO+SWFyGxIEFEXBCx0nM/NOSiZT
Jiylc2iWc1VE+Fd4tFNdrzlFCT16S8GmdsCDxlbJkcg3OOGM1m5VPQbAQUQx8llmVDMXRR4Is6oI
b2FEC5MN8ah7NDwC3kuefqvEDGxZRIfsI5Ec6U4zcAysSdt4onZfn9uIOLJeas/TVhsWFaWlm0yz
cyyKW4c7YzeoOwuCHTwjpuCZhcTrSrxONzE8BWj3on4QmknY7yarUOKqBGzwqBe9mey2V6UM80XF
wM86CvHrDNJyR4sE+X3sk2tjYM0ypbtlvihEWuZyNpWZ4FF/3Yh0UT4pjtF3ot5EBSiGeO+djDqV
Z64xTfT9awHp9P5qxTwl2YpF1vaq7vo1jCcJrMDwBtEsGfwfkPlb3RI2qFHGIwnPaBjuMYGo8R9i
oZoCNAkxF+UFbpycBIy6sk7JcrjSt8nmaCfENwTsbWCcxJHqR2M05xnNgE+QuSTxIn+jLj36cdHF
KKObUKirIqhftGBD6f3/sXdey40jWZh+IkwkXAK4pXdyVElV0g1CZQTvkXBPv1+ye2O6ayamY+/3
ohmSWiqSIDLznP/85nMcuEnMKPvAGwgCjSDQUukJ5UjFO/maRoUZ8f72C4HaR83I0vKGV1+/yd7g
ZU2Sl25jIgQiGW0h35FfZNj3nU80pz+fp7m/1MuK4dCq9RwHVcZ0Fm1ibLIAByDFdQkWQ+1HSKnB
sJ1az9qUTE52I+Jx2FgR85N2uvPJDtrMk/Uqc72mJMnDep+UvQKaq7lUUxsXjP17fK56k163D5ms
gPWHd4sbuZfM4MLUPqNPBnk4Vo2n2upAeuLxhIju6PXsnV2tD8ZqCle4xyU7KYwvrKhkn4K6zgZU
Eqvv7prZAGiLwVCj2nmOB5mQ+FEH27xOX6YIiYRbOiSo5ly43BTb1GBB5WQdrOQ4vwotR7zdjLda
Rar0Ux8Cosg/wXYxrePSsLEB9zMX7ckIDcVzGpd62PM0hsF5VukuH3UyqiRU+4+PaO6/qqDYMz87
3W58/KFw0TzZyvBXRsINVablh4kOe2vmgOTdTJguqs61yy0dT0O1rWb1S4XY4ruVfG7KYD6OYXrE
sKok+A1YntQ6vO5V2O3sqH1pFFck6hKIX8WlDwxcfBrzu1Qd5hULo2EzgDjX9VYD7a6xNmKkFLMj
Yw9Cn/ABApi4xIP4XsGCrHVy9AT81trRySOKBI8N1qAT9sgD8OZV6UImCfnbODEf0oX0K8GActOY
PtPWkglpCXgU98200bMnFrG1bmV1V9aSgPGBKt2ffzV+Tz4BG9bMSbkKh19SFOW2aLhIIJGrOrfj
tfKneme7PNnAFt6kNsFjCTqPjKnu7bOrctbQsPSfpfPatephIjMOKU3rbXC5/MhieOaZSAzSu5uN
hZHrOs752HFA+uAPccrokn3pjQfHQRR7q4Ica/oRpC49UZAGm9lgNJGRTF7ngNLwTkkGiWkn4tHe
OIxl10qXrqGK07X6NYmCmZa/rkreVOpU17KXr+XEEiBm5HkpxydLb+KuvF+ES0hIxxKNRvubVzLn
uG0/rkIJkpqkgddIszxrnXCi1Z37Onn+r3xi2TKvfUHkKzZLmSJOWWrM8JNAu1rzFZ9KvukJ+23o
BnZOjaNDzWduOwybs2jc9UpdItI/N31UfullnWy9sFcbmRaQlDkNEUBJPBCjS4eJIyucckCxljcl
vOyLKgnQLZ+t3h+w2wTItqruzlr8H3MxPpmezzCIEXecge9Fs3yPtgoyVNcbI3oX5zIMdn2g12aW
OCbf/A7wtwjS8WL4OLYAxe0ZyJytZtg3YZ3cRc0kNoFMYJ5YkbNBHT1Dbq5+JKhmOWbQF5fIoRPz
NWAygJocf+4pf0k4QDcCqu+0NMe5gacWiBx3ugUqZg0ToWdYtQdyrbD0NQRJ1c3MyHTeVpk8trF9
JzrruRwl6cfvtxYcXvlqLIHWlbf3u9DcRcXUrnP7wqyKLdO1Ht2pLTdmVT1ksk/2ruEf6hgK2Txg
H5TDWU9m/9VM5urIDHzTZExdokI9CnPgdbArA0bDUSiac+OoZqck42TZz8OWZBaUZ03/0xiRJpUp
1kBWv0vsJNhPdXHGm79hUWTXQEfNFK/+CNOk1rVCO3GaQk431nVoQDmu5LYIkamZFHeu96OfOD6E
AibvR7D+vHpobfMSek65TowWnXq6ET5V1jA53xzDwCiY+D2YWd2HIbGOi+hGGrtn9Uu2gDmAT19k
kG8rPazjOYMGxs9Su9AvMk6BwcIBGDI+AdcEo6S4bQRowpc58PfeDC9QJIrhfCY2qq/G3ShR/rWp
cA/x1O7IeGwusdmdqjlSHErTjgHNsPeD9iEbB+j+yIk3ZQ+HF48+CARA0mIY3rCz6HG9GUkOxp0V
clhOBnyS7QPmcZ5fi43nxSS/Dem2E/A1u5GA3ahN9qNyD5URkn7NIbPp4xARXA1l2TAwKoko+Uwj
/D50GXcU13Xt6GeXPbMzZk9bV8afduudWIb5/nbYEQBDZwkBrZcdXJ8pco54EGX7CGSAHQ3palle
rcYhkqiIT4kf2QcV2JuYg2E/GVAWJiu+C1Aq2mH0QlhbsZuH7nveGMRuR0WM6jB7r/I+2Nr5t4ZU
UYJBh11mdtREfRLtJ2Yypenj3p4lO2EGaGyS4U7O3Uvgoz2bC6y8MbmqNl44bYSlb0TGD/4Eb6Ys
qc9N6PGlyX2w6HISr3gYj4q8E/oGnBDN19LKwpU/U58b1Mdugo3aXOcf+sz8A0/CNBvb6iyhBEor
7iCWO4we5+vgWnDxIZdJXReQaziszAUZfoKwRof2MB/56CV03wFppBgz9sIkZhCvK1fs8fBfmnl1
HeRoJtchrQzCE7i9xfg4BVDfhRfsgad5tTYf0misMso8Asi5LouNALOsHtmavuKlB9+Y1dLr5s63
ekLAkvTV8qnhsqi/mqu2sn71M++9Fc1HUO91sVyF1mvJSMuxmMHIUgz7RICUJ8abyxbCXoiwLcQ2
bLHhvvAfmUUNA630c2nRvA1xWm6jPHwwiLRm2M2P6pH8raJhPkOF15bUG4WbbczGTw4GtJy2vcQ+
qVL4WdawtlIHPv/gQL6zKTJ8RXNXhMY2jAvWb1euDDjEucFHmepOS2mERemrEPst+WSJhyI1/b5U
4tVNW6zL7ezDcvgMxgXCYEGTZsggPTV8an0K+yOnHcEEgItb5Y/eMN0vnvtc+PIeCdQnmhR2p347
+M19Fepl5i6vLsf1uk5gZqY1LH/VPLu6DRmn7AsOZw2hOXm+M/1u2UjiJu2hvBieU+wQgE/bMCnf
ZgejX5pLD24H8SE3DDTSTpe4nVL1ZTz8UVn1RBmmbHclndfciHlVd+E6WDhXdU8q++AdSoGBGrJL
8Ma43aWRIr0QKdY5LfKNX4cTbgZ81vplK5+xfgU3czBpGAZBwo4tHuRoVxusRmgAElp/vIufcQ88
ZDUHNgGoV7sIRozZzENkj1d7nAlTpEZWntYIK92g7Yok+TQwotmmarhmDeVPkUcMvqo7WcGsc7vh
vFjW6+0zUEmBkyDuhbHSr0HvrWUFykzqKPLAeP7qMMVktFYRTZ3MxC4GJiRpFFW3FtnOl8PkGfdC
q8SkAKJeWIvmkHNz6RdhddUm0H1tKQvCRglzA5st1rpTrdPlrNwXLw1g31TzSTvry4Y10bnzU2OU
F8+bz3nWP+D1v5vN5YT5F+lyJb+h/2kNfrjR8H2sXhyJPE7N+SblHint+DEAyCMQ91Ap/70eXIjA
5nTBYl9zlpMPW/fnY0RlFpJmpM8k/eJNffTUDverVYBSpPzcTKzPXpYbguPZbLICdDdQR/Bm3e9W
K3zlWGOJvA8LgBRzOvuF+YSJrgR/me7slIPTcB+Modhw5V/0hqFKjIzEOhMNu99kSog+8MJ092Y0
9Dt+3l2oN6iFafmUT4HVPN8w5CZit7t1x5ZFe5k581mfzVYfrfql/NUOLGjdzg8VZbuCxuJ5VXDB
XoEjoCcYLqzmVcMYkDIjgNu2vHL78heRnWyLaG+KaX1bsovGxLD2+Vn3PQRo3Ur4dnOu/1hlO3/C
pL57zyaaEL3T1hjpDz/bZrjqfUR/pPGiDrJyP7DZ+0jNHwTUraNOZus8L9ljjAdIGXciqObNkvCe
NfgwdCydaJqurvclU/EP0kSXEjyllVbEsc5kmv1i0RdkCJ8I5/6m3ybKSWBkdsS6l/euD4SJZhQp
BwWC6pCgULlykrxYLI1GglKMjpNtJ7wNN7dxgN03HhSaiXcRErtimMtrY3SfU51fm6DaLSP6xpi1
Ty4KzT3WY1NTGWs9s0jNOVq1nXVKBXDXUH6bZQqVJaf30FCPG8WfswOqgbm5sY4x/mW6szcpFD19
X98eEvw9TOixRaWg9yTdipR7bLLk/TRx/3UNMyVmFFs5To+ezOftDViIv+QuI+3Q8uGWjdx1UUIT
3gdFt665u815V1k5UVSUAgqbB6ozoPUM1KPI2z8QDzsoPspW3Q+5tRvATqSr+2tuSWsq9p0BZ6MD
lptuwFm6TwIb5wo/vBuJqp47jeVwcVLICfotTu34Hdhw27TjNlcMrZXJcVaYBZN78+62GPrQ4SNs
6e7hTSLx8TeyQGGzkF6TNTPPnEEWn+CAEhslrYPfQ9BiJsDa67wvdjjQH+p2O0SRO9n5yQRdHCr6
tnnK87XFDa1bfA78oYk+ZcSu7ebLVo20RrBRju2orjmmeXNt2VsDvB9qroPnwIAiSlfVlhyvMmF/
jTRIlk9sC2WNwoGYlQ2UihAzhQAKG4u6YMjtJMBtpXsZDTrWNGYrkBHlW4mf0lBHgFMxH4ibc0s2
i8UuCmZX4Isdw1GhRTVQNo4w0CfkfgoBaBugXWjm5Bmf52CfHsmhKXckrhobkyYZYthTLCkny56h
etjdW7B+XJ23OSB5jxBXDZ2mW7n5z7IdzPtb/4kqdpukxHzmHZeo94qXtp8vYzpyRIXKWOd9YcKf
9T48s6BcuI9s596Zis8bUmMYvOk2TzZNTQqOFL4P5VysXagO6xJQ8nbSUStm2waqVeLSHgeuFWzT
lPp09n56sd/xcXIdi9Dhpkn9X35G29sWiF7rGFqYBsTqGhy6tbl2WYCbQE6RjGj5sUoRReutZNYT
gDpgbBSb5Vdnkp+Q8AAQ4QtUIAmJHX+m9WMxc36kC6jSUn3rlv6hNmi/w4pQ7jl32U01Ez5CUEaj
d771zaXNXX072DJJHd178lfTYXmiYepFw1OWy8K8gW3ADCsG0/hXdQqWDL265aacVKr4aAnc9md4
vT7JZrcTiqjLlVEvD7ca7vYOKbjmTe06bMp0eICxRaA/bbvnH3RQnEQWIQdmc+38+nvAMHGfNyht
xVvoUmjX4P5hlL97SY0wPbZD8AbzD0BAOtSPY3Osyihf69t9yq5NllFy+TnLsSn3XTm/GaAyxJ0k
90vwNKL85MqH/dnOaUJ7aZUnyD+coOyhrYUKpTilvLWTMx2FX9MOtPPP0Pa+Qgetd/TmezdC2OUE
s1o3QfGtRpwe1ZDUEFFPPveUCxMa7tk6bn7UuSF3sfsQInI3RP22aNX7rPXvIUL4TiviS62NZ58c
Nu6MYtVKrLtJDOp5FsVLkaHHKtzpkOWAdUaAH8V0rYPY2Hpgd2gFEBpAEHHXqjLa127ZLdiZV2EH
2Vrr+PGVTB9CpP0FwIPSWn8xNPdDBqPeyAeoYhYkRamI360jRbZFk3e73KRYSLEQ6LSXgEWAYjzE
CxwdBnG1dhyI0vELYmF5LOBD4Q5b0hh9lKPtbEL/xYUR6RZYHne18d6TFA1AGqXoSfxgW4vsa6Gp
JaMmmZiaboJ2/jG+MVCUAxnFh5UiNT2l1ESVQlNWcJKHsnKjsWjDDAuKy+0h1DwX9VZp6gs3hPzz
QRNj+htHBu4aUEcJcWaAQUNOoTzdHrDekieXdTNqwk2nqTcFHByhyTgEdG4zTc+JNVGn1ZQdqck7
pqbxjJrQE2pqj9Qkny7Pf0BAs06qEG+lJgLBZ4ISFKMCq0YTAbJ+SLLwLdAUIksTjCZNMPr3w+1n
qaYfxZqHBB+JDG/CAjR3qdfcpdtXv31ra3pT5LanpGrKs+MoQhWDGiy1TMXp3w814gMgRRLwhiYE
xGmmpDumqCOrsIalOqiDbWRYsMTN2OC7zx5gJ5cssp+LMcbCJlC7yZ7QlcbJpehn63R7UHFmn1oi
q1Zg1fH23/8jDXmiPAPTMA3bPN0eAPutP76CwYcLMPHBJlilRieFhYN/kzSPgSEY6tXi2mWmuFa4
Ie2yEnAwDuUxLkvvklnJiy1bLCmwLqdnxD/QyEV04lO6VhhvF5Oon4VstbP5dC9N9Hl2lqfHgDge
oMgyWUsoxGu/bO0n1zSspyQW9VZC+9wGAT5VThn1O3MLs6W5zoEOGvN7bij9LVB78zjyHLfvptE1
t2D8xmYMSn+vFC8nGuf6ukCPvM4OmjifxJvD7WceHVgfKPyUjIcpE9VTKO6zqJl33pK8OaLKHxLs
UDFX1bpztP+rxckcjiGuc6e0Q+vtS7eMf5pTZG2l19lU/6ZN/jFfDfpT+MvPhOx2Q+R888clhkIO
fXq0vDdDIN+Ygqw5OyX5slj1TEEynQb9cPsKvvIz0BkuATXnt9eJ6RTJ/DNluL7NGBeebj+6PYgs
+PPbuoVs7ZFQRvhPkR8tJg0WqCQct3de4FM2cJdbVY+6M3fu5yeMgAdmTTz48/yDwwg7JG8Jn2dr
X43ts2v0q7Ct5oPv2LgzsYo9vTr7ORB75aQXCMsRt18IE7Tsd2DuF3c2+YkVWZT+rtj2072n2uzs
2gDidhsgn2K/2cSNrk7b7dyb0enGrusS1KqSSEIcaIV5dBKEZak6DZn0MQHQu82NIFeFFfadSvNr
GxT0URbGm9oiZlnQTu7zybqP/RTjyNE6hPgrepm/CxGb87t4SGkfvkz/U1JgDZwW/oNK+/jsQWCk
6DArcHBDUEKUP5qG5573jiI7bdAbX6VfTGRlVBi3LzGOxS3ej9ItKMSEkilxTt4inNPtq9tD6LR/
fpu4tbUrAp/jUx1nr573edkMJ0jjPMkY//nV7Wdu9DJG2FCDH0OnDycAcsj+8PTrBKIvUaVby3DR
x5vd+2xyWRFInIt5eKzj5Fse47llo/eO63Y+mFH/YmUenzyZkjMqoYybGcxhRL6S+CdL2dOaOND6
okPbhyiJofSaP8o8zTZJLb6HvrNPvXOXigP2pe9Bg0+I23/NJupFc7YPI1UpTa+VnmaLAh610Iub
jkzoEpQlixE/iBL4ojMMIA/nXVhQx4eh+9lQkvdtrvZ5ZNXbTxsNTGK6rNkRjns8W6TFe3hDueiM
jAgwJAtxyPa6b6mLcZj0v9OWoAXDR8FV0fepCT9mp11PXnctIxLaKnJCAE13kREf9RsQ1rinKvNZ
ElMM5zSj0iOnCc8rj50EtgVuW+MGfGUNDRsJUw6AOrG3NcHaRDSocy2zVr4nuf3WLvwj7RJ/+hPH
3KgQx8YgjaZbfI3qCFJo7H8hfeW77fXfbaLIu0ZH+k6rPKJ+I4oCtVrRfhuN7LLYp6WxGMdZTHtl
0e7cBSGcIFPuUlTJtyad7zIRt0cDMVPuNfXeUurRanBK8Sc14/uJ3p602K09hB3wMAccpqxrpnHD
qn2acILeUsu26B/AwBlGfabWMP0B8DiG2mCRc9ZvI9ZtQJ5+QYwC15uJsjPlt4ldGPTWOq0OZDo9
mWI4Ko/m6QbmpUH0qVGg6dZOkQm29oty3VvhyUCctk7d8bUNBHRnUa9SaBaiD2kf7bVLm2MZdC1O
SgpB55Fw0WABIbOPJBDPNhUjsCEdM6a+xNaUK38AFcCUD/SI+bACEcox0pWaN7IQBHFwmuAf3OAd
zSv7m3l4IOgLoDMFzAaxbfyNV9QtS+SoDvTKrtxDOdOt1KaItyY+exOTEq8uvlPy4QrR5BxpBQiF
RpoCxmrKQrEap+62o/QGokgwXdO9we1yRqCMDvmo9niMLBpaqMEaGe7up1Qya3ZpL1VIx127sEXm
T2lrQ8GU4lB4B3IH69UI2FOl0tx1zRv2WB9zAMbeaLCkwvqMLRucGAGaMi4SCsv/Jh+Z/+Gori+K
drH0cLGE9Pg7GQ+ZxuwDihzawnxV0IjajKZVv6Rk8u8wDl/GQxS0m2nCdeF/P7f1X56bBBWLJyVq
BBbsbxbPnTO4BWh/fqj13LsI6cB4IjN+dQEaDMu9r6z5KmGKzJP5Sk7DMRjHk+7DGI5ewyAi1Qnp
LrUEg+X+rs2D4+QA+vzvVyn/gwyGjb/wXG0UHtj2fwTCle1UZo7MuG18XmWMefLa77pxxVZMOzlr
dK3EWLGWKlhFAZwqqGLNmH1qOkeS0G8XJQMSlfu7ip4YxsGHrbu5qorrLdCeVxGT2BYfOWAht8XO
QaS1itL4veoSatzHG/UwErp514Bg3yDJ/5bOHgaLEZ3hjaxBy/DJRFhqBQkiUrp5K8NwFn/zU7RM
50y/UOSZ1robmMlNLb44qXMYZzdfF+5wnYv4F27nD2+BzK+6eQPs+ZDteO2rjH9KY4yJbI5uSY0b
f1QLA8jWnp/zKT7872tt3kyHf1ujhAhZxEx6nsCU9TeOZj0lhGYDfhwSmblrskC2EFPpfzXjpNW7
mdNpRlRRH0FphlVWzsWGjHPr3hycnZxExZEAoOx7OCgamMqfcZodDyQy7ImVcTiIQXSWIveKUxyx
wNpguDohY2BUaZelC4rdIJbPYjEGNri+2kmqxRvWHMVgFqRxrIv4I+oMSHAmcHXC56bHimUCTJaO
7P8tfYqAqbKyCyovCzzUTi30X+BvAA0VVndryTG6TfvHMWY2lWHEtSqq/Bt+2Ow8dPEFKStEkap1
PbPztKFHmg7NjDad0r8S5zzcBq/K+JWnY70DeDDMvt6mZf8D0ysN2BeFRcFgb/Mx2cei/FAWmGNh
iz1G7nvHEAUJ6AgGU9vTw5Ek2o2leKHeA0wA9nHA5zKrvRggXZAZeONu0F9vaHttVPeOlx3j2vhV
Wdw+KIBNJMWYVQ5UfaFDjZVm9FkCWlmHz0LL3BcjmnFvFBZRQWlT7xiYoFxL62P9Ydkpph5wp9ZZ
7r66/E9mBKeoGr87Y0yMG4nWjrojTO1Ya7bADQxrA3mwW+M9Kljq+qVyYxrprwhAS2U6hU3iNGcq
7DcGNb3aoQtrAzf1bOzbU151L/9wx/6XQ8V0LWkSTizdwP3dpj5SkE0cg0RcW79lfSB4/IxSLvhp
9OfSS+ldYyAmptCrEK30BoQDYEcT6RxtbN70+cc/vKT/YHoHdsA5Qfw4C4nt9bdtlfyvUdaJmRxy
N3qri/SRKvqo8e98hCvczsdQ086qcXjVHKzCzz9C0XyFp/4P1+a/7O92AM/akrbnwIj8fTGrRA2h
LKvk0Mc4yU+KhUVWa4pTIRSXHo2x9aOlYxsW94dsmcBEUM07jXVITSSDWIHKEle+IvS/CJV8sZx4
3mZGFa7jVPwDCTf4z4vmCLYdmPEkf9rIO/5O+aXOdhiGj/EB7zQyG5ilQ7HYiAGrKT+09Eib7n7J
pUccRkvegzjHVjiePOG0W7JHgJ6Ty5wl41YRS7iFSIFFmUam8D9j63WSDWCrvRId7LxKBa+rjqHk
VowFPSQ2jhhXBN1xzKaXYk6rjVggxVoFwUb48W0Cww1eA1oiS1xR8RtZ3m5vwHhkJBxALYZnmb0B
9Qu2wwjIln+tXQLoc3Si21ol8Y5lse4hVr6gqNzJIriX8YyLEAY9yczwwrBHtIu1PKUty8ZuakJ5
TBPtV2B8besu35C7BcIaiG9zDlfXsA8ae7wxRdE84aJifIkZ4QqOidiKMeBgT17K8jmIIUlFdoE5
hW0cA+E+lioin0WovbQPYZq3h6pDZTZXU7prZBuv5dJcmqCur2Q90aNm7FbF3E+kfie/+jGp/ihA
/r8c6p+c003oDH/ZVLQ3+9+c0/GKZ9f/KP+mhPrjj/5UQvnWvxwTPwii2fGtsIRNMf2nbXog/kWY
uhm4DhIL5FPyL1Io/19Ex+K1L8l6ESA2vIr/a5tuatt0gf83Yhi2L8/9f5FCmfpJ/lrsI1yg63Bs
gi584Tji93SDZjKmHiDVPBuh+dy3TXUXLgOorO3uKlwBJnNqT+gFtei2F9vKSpaHtpnjc7AwrtDf
KbPyT0UePM156xD3VXwjPXk8375zpxxg3YyLHT4GP3Dz+FVanRY5O5cYjAtT5jrfZAAEJ2skcpGB
8DnKUJsyN4NyrYnrs1uYKKzL5jpNw1udZ/LsSUSxbRc9kMxhv4QpsyZjEh0mFj4k+LF44Fo/QhWb
rqUnoXfKkDlLIHBpalURnnsUES6E9QfHYtwYij34TPRkujfVBgLcxO1gAy4jlV3fHAqWNILdQXA6
muVzk2GiNoe+hR1f6Rzh9jD88mzniZRXTCxD+TiElvGMewPFa4fNAHjJOXENXnTzQ1bR+OyhccXa
PCdSq2Aa0ljzeyQEzCHFHuWl7rByCtlS3U7n3sLRLwfpIUZZDM9FVB9gOAQXX2lXqTgrjuFgLAc+
PoZduOzf+zMu03g9uGvHTOMLqMxDzdC4Lfv5aPbGcF8BB9ROVP6aTeVd1Nhhzo5xk7Ksaj8Mmbfq
slQ8VFaI1Z/m2SYDdPko6YaLJFNNijjcW06RUsOb5UNZIcDydIpwP7NBJf4FRcKpjG3wfRekvuLX
71NvMxhR+8jovVxMmDlB6rgby7A7HCNwQ/cj+SgXPpbYjZ78UWR3hTdcl1B4V3fs97O0+nu43NPW
sOEgGKPrPsG53Q9umt7FvfGezwuu4H3QnMPZZ/jXvEaEuZ3NYVnWYKfXsQnGNbmlJFwNmU9mk+fC
7qNFwjOnO/iWufVTK1s7szAfu2Aa19C5YJSVIQeGzb1dj//QXf+uL7NoEpHlsSUwg3BdCo+/H6B+
p2A8t0t7HiVV5RDSjcCqu9g9xlbE7N51QsVH106eexKHjmXSvTlh2mFdncJgwNbgHxpby7T0M/6l
l+AVOYL4IMdFDikDdoK/vyIDRKdGFx+dgygejzki553L+Gad1yOlYuEcBYgGaxJrUF/J98IUBnmy
7rkdzFWDA8TXKoXBGTYmjkKF/9jkJGfBQoneR2e8SLr4winGNxjw5qqz0+hL8KMO3HlDgvh8HhRD
ORPl38rBoGdfpn64TTt3pRiY4pnOX9D/3TFQ3zRVMMM55Q8jiUdzFMAziaxuPNpwBFeOR+/Yu2p5
8Ob0DuU2Phqzd2wG+Ipl/WDmjjzHAwQJYfaIk9pounfEsUej/d2grsIW0fD20ojv8BROv0Sqv8xm
jKsO0chrXwxgzJlpHx1T3mWGGd1R52Zrq4atq+oYJ6cWKutsvI/02le/xWe0Fa+ZlTqXyu5O0jKc
x6UN93Fo4naejv4uCIZNn9bWF7GOqwxZQzqJoxmNV6x+0wMND97/ae4cnXg6moTlHIbxswjtfg8U
+2K2ksWd4H/a2AYpTkF8P2vdj/IIZGZ+dZFpCpuveCuKPtomY+liyxz0G+bGHwEt+apixLzPlPrq
SQDSuc+Q+Y3Npi6C/Ggg1195NYMEsgk3RtEt23kpzk6HlMjHK+jQZvbwVHoKfl155CVVB5xf2i1T
YobIHUEDzThdpkVZ25DBIdq7Rh1Sz1xZJr5dAe7GCf4/TNmXtWlGztYqvHktDO+iHX7PlJYH3+s6
9DF43gxudjQZba4ZX7xRkQrss4Gk80hKIrpUs+n7xVi7RgZsyUgRWhtrpHWNwyLgHnSkUA5xguZl
Tnc9CT1wdueggh4bFMwzrBAqBOS0AFJ/z/SeNsNxzowHvvCeHhYvfHaAyLepA9uxM+V9vqDjyNVk
3ucO0IaCY6+z/qjZewDHAK8JK4T8aVqvQ4Ovbc/qWIs59HZeK9aSQcTaqoL+HAtxqHw7uLihBzcg
zXbpCDuDVDJv1YSBNvVMHlo8hFa9/9IwlzgSi5tSGocfbjBDyccMpK3NeE9DjBEJnnqKLjuPvebO
oV9URZBd3XIdS+iSZVAF+2AaapQWLfakyh/2k9Nsq7r70vXmdPXJEvAMToCwM+a7GQC/dKbyaDgM
sbGBeLYn03lYFF3/gi+mjbiLDD+MZ3mfWRJ+oT14rVyCsA273IPCJtsmrarLjFzWnNZm10yPuQPH
Zc7K+xqmIBY0ItiGZfJq4dyxHmTNckA5uEnTecJCDcSim9FF1ehxKq3uiImIXxlDUu617mf2qbh7
P8wYV2fxuuOUaqbWxXOFChnKD/Kj/ImapNuWpqAdSDBhncm43fpd9RIN83enVu3BsaPHFGh21cPX
2Wv+zsTgbd84+Tvg/MC9xs7TLO17LAg0HGJDI9bt61AGL51ytSfSggqjNJzNqK9D1bpnAU1yk1UE
kuaLtXfDL576BmKSrl3zsRdGQAk04VCmcJ2cbDgzgey3KTwZGC7JpdKOBnFu4O1XOz/qhEmU/aNY
LLLVceFTzbhzXPNzTAruRUgcbhf/TCCNbAO9GMswfIxle8D5BzeeARiDPmZ92+PqzGExOBQZnWdf
6mnoz3NPrzvB+y9Mtzk5Y/tOBmR6MIq1rJEutKJ/rwvicVqfWJylwWQ2xRUmm1PY2LNrY5zCIrOc
mSmHXLb1iAQtHEsm6FcXwsFOic5bMdK/77EN391WZEFyRjzH1b3ntae6o6BqgbwPA9Slaqnqp6EN
15GztJd6ruG09cRYcXBI2Ij9rwJ61H2h1M70lHEIrfo+bE3/Ebpe8Oj72KPW0ditnNGEn2Gry4wr
Cq+NiA/dK5JQlszYOPqhnV3lbJyJIOjOeUQJWzHd6YN6Xns6Hrcx4HVQNn8JyVE+YMG+gwNJtAeK
uCaxNl6Kp1kZldZdOEOR6ZaY8UxsxOfMT49E8QhCwkeXfBTvcxxZf3GfLRvHT8R5KO1fUrMJMlgW
W8ecmM4HkbdzR36DqiRcp6FbnvLId9e2in6Sb18+ESRoAn9UbyJ00lNrq6fKy4BH2Ezu29y1zonC
XgQBl3mhezjmzuQeewHLtQMjYzgMygWRsCrvkamkx475g13k/4ey89qNHNmy6K8M5p0Ag4ygeZiX
9FZKmXJ6IcrSu6Dn189iNjDoVl10YXCBhEq3ukRlkhEnztl77VOTETc7yKk8txJnFqOvr8bcTYTZ
44DpZje8uaF/JaGQgixzmssy06HH3LIZPRIPMG2ixgIlbOIIqjupICAWAODzCU8R4KbBjOorZAfy
6MLha9cCwkc43mzhbUGYChE3xl57cVjTdh4sKoxT6bA2+2nYNahKNrkXsUHIEbYkbTZE8jyM0qjV
0dU6A6dHa7AImKVCC3syytjd3P80pHDZpFvFe7aaYtOyxb5kVnRQ82weaoUlgiDkVZ/Df+QeS2lQ
sJaLcDwm9PieaLgp09wTphh8yisE6lOPLL4dzUfTRIk3JyiiZuXhjWV03GMa2OqJY0nf4LkoQvlh
0m8Vo6FtuSyw8bLUdiEodWdWYFJ5lI6imz7b+RxdLC/o8c6I3dCAKQ4TOEhIRtjiAeuso+i5bb2f
5EOW59QyxGuDPKTzqZoySlrqFv1DJNWaWY14qGzxyuUkhyKNf46h2dI/UEcbsNqqG518H4b1h6YS
C62pJQFwDNr9UCOQ7pePPUan84AQ8mM6dNWGpcikAYNC3H9oa+O4mDYBBP6KTVw1EcAfk3uV7icD
tChC0ol9apzFd8btqPa9ek+DfAvj5cRDuOFCR4QovLnQ/XaZWxjPbF1ojAUCTvNmsuwe5ExvJB9x
gGhgfUfl51/crNbnOnae5ggud0Uk74p5HrTRvKupO0nhVP74HJvkAAm6LQ92xtAgNRwsA6HeMVq0
P+Aq2voaIKBftjesNMiZiOLbRYvO5P7SFeYPCGT8dSPiAKbD6RyRKJP2+TnpADNP/Atra2ao18Kv
M8YlOyDiNzmMGJT2bUPLpnVUefnrAKljd35GKRXHaiGgsi9XMUzlesaGHFMNAhtkAkkehlxk9OMh
mgldSjxiBIAWPWYaWWA1tO2Gnne1sirCTfPJIbgwz34GgeOvDXIV+asoqJwwkke4AQwgrJZ2WVd9
ud+VOXaDWz9El9RUj35VV7eoXjSmo6p2lhq/RZyQ1kmry12pTQtRDJV3JaeKwX/9CWKmi5ggaVZU
1xWA91Ks+8KRX7kyLq+taG1R0286J833ST8hHs2mBaVM625Z+luvwXLQLTMcK8VqPjgcQ6sNDLeA
fcsuz2UBcdYtKujcEVj8MCGJzci/BabfPCB67FyHFcw7TmZab+2U0pwRy7NtxAlqiewcGv73sbPM
k9TxTxSa3zjiSmartXsQFueG3vO2ScXAdNRJthmwYuz8yE7fBqCQ2aQ8cnxNoFYjjzLfd/a6xdNB
1Ao5T/gWVrWi5xcSQNj3AqyT9U1MVDmhBO03kbTVVeBeGeyQU4FUduPGeLD7SOJjMKmtlAdnq3Qc
utG9hZIk8p4CCUFPDtgxm6YPLuoNw+nwMBTime42UCNkdVlQhDsTUEhG3vhHVUKTDwoTm7J2bXyF
+ArI+34qW8c7TDkxbiVqDQQhDMcNuBsSrJ7Ia9r8lB/sFfbpuytG8yHrw2gj/drZFA5ru9XNx9ik
uCbc+At5Lfolba2X1ptQ/IAaDafBvdi8WeQyl2BLkxD2/aKqcsOEobyUv/hU4lNdpYQwLMmSoT7K
WYDt6hj6Wk1THlWUP3V18jGIS2dt9ejIE2d5CnwHSaFgAfDz+luQNvZFdZgIGgl/E6f1Q3voi8K7
ZkPGNCci+tzURnNhQnAtuyA9c2Ffg3F2n1Rg5dgCl7GmpcyrSc0NEo7aOpQ3pmr+Km50tFU1j7ed
x/IjVe4L+Ra9a+njWLQP1AAp0ZNA7uLmcRI29GOVTjeTRo5w6+yE28VeRwXqGO5Nzv/ZVeW6Og/K
Tze5P55htqqrSKER3Ku5wgoQlyXhNQsIJlEOJwesbO2qpXbf5qZNJMTU+BeTcd9AVDiZn7zMgLGR
pD8GEUZgnVhIl9ty7bnk7zgFh9rEGn6kFk8SFmyQCNRWo4qM56HoyvOgMaIR4Vle42ppfM1+Rq1A
88bXNMYpeI54KfqzLqW3Dry0ZJ1yonM8JvH5/lUt8k3Qx1APZessHloQdF5ZX6jQvIMtxGMcm8kz
/cnikaEZJzQWAvLeMBBYfA/XQvfVDpL0xrOS3kaUFhu74/BIXPPORZTyWKPQugRWC9q5FyO1qBFl
Z0r99Fwgf4SImIDLN+fgpIEBrQec0x4levJ9dhJZofLLn2mAioOYOrG1WhDIJYDTGpmwLIIvQdfi
LY6WJ6sgdER2iXfqFMeI3q3HtdSW8TqkxScq3W6JKUaanqOc5ZZcZ34ZbEEPTI8in/XihYrRK9X5
GWolfiREtUZJqAUYT3tt+npEnSzOXmSRvbY0vYzRfuhHkp27wgn3cRfGryFikRMWW7SmsRm9skrP
l6kMfwBqit0Xs3bdl6hmzmeIArHfpPRau621ZxtPCKRN17Fl92e0cpxUNGvjlGwWId4bwlaog0r1
9Mz6co8i0Lp1XvDSc2JH1+8nB0AEuBHG0jimqXe8/9KJne7KECHgpK0r5i1xvd8rrRCkhOQ4xK3q
VuEhhspNE7KynPQ808rYyICcIKePV9TJ2aEO+sc52E5mMdw4fa3CGQawSIDjxoM3US+7sGDR0bt5
Y16j+sPs6vmi6QZcteE8B3AZ1jWkabJeCZCofXmpr237M5mj8hIPLEsu3AiaexYbr86Tvab02qg4
ds+lCoiO84+d8sMrVAdIp3l6ca0E+5yXBuuxGyEqeyhrqpBfScQgcv2ST6rxmlfcy8wxxrQ9NHp+
QDeI3zkLhisjsWAtrTp+MBpsZhlS8KttJtXGBECwAZFBCkeMxHfug+ec2dIllVIfMhZ0dltgB9Es
fha5X53hKQL6jTkmZb0w9kFnb4rEz8/Z2Aa0XQmYGrLWPd9fZGm1+3kYXlRvued+MBHu52N3uBcg
nqFPc6jzTdOMiDBFyw+fxZFxLyl0BRTlxQq/p0qx80RskMH8rPzieXTr81CQsMCK+jW0mebF9Ma3
FjvUzm89rInhoaHpsZK97R0NRe8Hho/L3d3HO2mrmoEQAYNpA3Gi/qAroEdi8D8U+dVC/IscjOSp
vBDiqgzsmqPhHtgyCMiYWEHrtPFuc5uRNNN7T52LR9sHnHLxZ2JfvNg+1xq8X6RKCOLNZ7sSPN/+
cL2Pk+++UyXnk1Tla5Cnu/tBsmxyzo0dVhGPhk7TcLg1cqJSZFsgR+TXbyY6qaVTfo2b+WeJf3Dn
N5+M8Z7b5R5tmxDN0Kx34CsB/mYksCaJM+/n0nDWU9ZFh7k83S2zd8oEwVHHyjDtS2n0T20RxVcV
Fp+j2BioPP2vajni5dk6W0rpsVhCH+KciUKy1U6wCdjlT8W5UQM9hYSzuqwt+k0BN20eOmuOvDTz
GNXsWGjQlbOMQ7NqcVTHjO9dZdV7znHWzkMjTzyDse2olD8k6PtQU0Yrp7TN11ChpG0q8mR0VZrb
++dP6TbhU5r9tSOrT0bfFntwMRyFsj7ZIV6nbrY/IixpCVzJHnq6oBff9Tjdh9ZlzhgvTBNheFXW
2Nep8HaiG+Te8AvJoYJGpk4VPRM8qYgQMKKxVz4y+x1SaEy8j/aRSnC8NQUPuqErnAEOaTrO9Guw
nPrasDI1nVfuBJ1OHA0I+CJzUKccbo708uRALykBic1CqDuXpZJ0jE4XemOQ0k2PoHfWfUCjsort
V2ehnI4VYUmJEUXrsHNJL/AsrDfRnmMC8BkMJGuVJvoQT1zcVCKr9vsT8AnehZAuJpVOfNrawgyP
Q29/9lKCGbR0nos81fTzwo8qUoqPllQT26C716KnBmEU/EixInAeXgT7uT6QcYeBU9UjtHjaXCua
7cY6TVz2XYf2kkdn+JdLONjFyELjpWO445To3e/NlC6oPzP2eK7GtN/OfdZDCQeAmS9GJadITvlH
vI5A0HmXyIagtJJO+cPWJIJNOKY7m9NFYRjuSdVtvhER3DY0sEsXFNVoGKBMK8UNZHSEecqj/I8l
Et2GPCaHto0j6e/Qfyc/ro6I7KyGYms4b+mAgropWXcQSRdP/VBD21YnKi+5y4Kk35p9PuA6pxWU
CGJ8kKmjhvsatf3w5rfqtWTlmAsGUUlwtQEJAI4JNzgosNmmNVk9rai+eNaAw9Avhm0BbYq4+JBi
ynptK+EfQ9nG57FDsREMs3PiPv1M/oAR0wW9d+5t7mtX1vWD3cbPjcNB25/JcG455vqlFa2jOPA/
9pCadTpzdggACvR6MM5d2czre0eis1nD3YRqy0tQClrZgKWe+VcYfkrixjm4ZoIwAL/VxZvBy+DK
jg+9tIMTOK8Lgj0OlYhbXpDXEMVUE/hKKH21cuwuegE9XRKx6JdbJarq7C4vaISvKPJbXJIULZE1
PrllY+z8DNG5xa3TCg8fuRe0uIkFUVKaA+85gW2x9ATwfflOCqw3JoXYgru9vBSO8dEBqb1qdRSu
BbCWh7L2d13EUt22iMwFxOLG/uWhET4Ubv8GXcWjmyE5PdXuvB1acnSyJnTPtElvwSCL05hW9aVB
B2ROFUEOifNmov+F210ldA/G4KkZ4k/s/98ImvRfAMujNMYEiT2gKw/pLBvITGP2ikpgbWBpWs9J
sbSPfGtfMTcljYEL1W5vf4rm9nvacPimKhInK3HCjcTNvB/Tbtj60OZzj0z7vBUN+7iTb6We6g2s
a3IszPxUW15+bA1Mfe0I33YKGLGmVak+UAIdejw126Hvg+2cmcE16TT9GSs+8S/b68735tfGo+hP
fMYGGMUOqJu8W5vkb7oadhE59K+1/NEASd64oWve5qS++EO8ZDbEOUINu8TjTxfMntsPjiqCna0r
mh1isM/CKj+YHrezb89MNLvAw5E6f85qp8E58dkG0MGWOhADCk5uK4YRO/VEgeL3JIMwDDyZCG8S
+pq2BdajbBlHMqW9zL68hQt+PsvMEXx/8CtIZ46DdN0uHlBkk6X0c1FZz2FC7yYtKsDMAxsLH9FC
to6bW49KnvbBhadDXBNQ1JsgaNMdjKH6OMfk5GULwqWIvOcx9Eke681wh0q72iUj2tYkiT4b7YSN
FuUhGVAZUsrGNk595mqacaySfkuF6RQkwY1BXX2pkFICuZuHzf3/Zc9kLmoSKCKLi2OU6aZk+Liu
Zs4TknAXz54eu5xDWtKV+1pNNzg0/RHxOKG7qCUTZxpuPIfxnkcd/hVGBOCj3Ycg+lobEyIlEUg0
hTRNOBOhuqfDepVqok/tU8t3RYTLCmrAJ1X+mKIwYdZW0gQP5MAaUUfnsAPOnCT5eB6BkZdG7T1x
fKMJywhw1hMO2nyW18Jp4SIFCTzlBNa3dE13M+r8MiFLYmSDcAjaOwVJrZvHISdh2RS/LB8Y0jLW
ThMqfD/tXoM21i/e8AnJ7c3BL79qWEY2U+x977OW7nc8eyu0S8DM8XSeaebcjGn+MXQF8GnCp1ri
kJSs0YHPFi1GkfzCrORsdG1/LSzz1QkdElpMP91tRonmcfKNej2FU7huR/sRRNCuRfG6j5PwMVHd
i7T6Y8LhY4uOGXU/t7njGD+CkPyUyBAE1XQcJWrFmdxori1nW95LYnKNA0I79zQ2PD6RKc6cb2Le
Nlwj5Z3ynzd7QEQ66J/cNCEnq4ByMPX5D2GKkNnDehmlOGIedqLwCH7ISXE3KM0ZvnvrMSG4II97
xgdGltMT75AFIsrNqjejii0eGUoXma6TSvkrZ6gvZN2SURI5/vX+VRgaBMYNPuj7sTM3dmb3B/Qd
n4fQw89Bl0DZpH45dRQy2ufl/tX9xZgb89RbxqEYdfgQFjkyszb6UdtkpK6arI4eqmA4Qq+fEKgs
3+uW7w1NDzxFsk8wbUVHuERqDKULANymAn+4v6BpC3cdepy/vhfMpPvolgmJK8fkwQxJaKT0n48E
B9xwxBNy9X/fv38lTOg3c68dXAQ7EFC0U7rKS07KKS/S9zihlQQRDTFLbO1OSw1JbJFRGJukH80d
/767DvsObTQNYYJm7J4eS2qesI6+WRPAIcBd9dpEXt4bKTl4QNA31lzrrVgQgWY8zVv4xFi60NK9
pLQmL31MFrDpPzvOHMLZj5ODxYoQtPT76MXfct7ZtcEi2HjZQ1zQIbMD523g5LWqyvgD/MxfxRB/
tBHycfI/0U9uGUqQygea4KLayUa5HNN+1/IsyMpAmUbcYdme3DJnPD38KIovjtN/FQz/ulCLw1Dv
LYETM3M/ZcRUxTpqdjp0Lv5Es5izHVWbQ4B3VITPDXPUVLkkt/p1QvIL95ngFOf6KP4wAkyGj21Y
ResyNb/Cu2pW0VsnvrnMizhJSYyKo7stapOpTR9CYEvSB9sqvLXsYS3B6wd+mhAe7CeWIOTiIGU5
PkqNfUQ6X8i0P02uh7tPEC4Ree5T5mSMeCv9oOZ+x7EVJSacFnprMsgZR/vGMQjIgeiWTnSkOnL1
KG/Rt2OXzboHQucQd3+yVeWiW6E+SCgasY3Rx2uzixvxD6Jh+FJgPjGnomHZrbdsGmtaxwqODf+m
mS2nwuaQGlMGqONb1itoXwpiSD8X7cZYEprdLddBbK5ISWqZoNN8S0cyCcIyWgppshR84Yj14Ke0
bXZMraiHc5cQn67h6Lv8Ftr+MQ8BAAU5o3pXL36FB3uOf4wCf9vyXGhzifQhXEISFjMDFcVRkWb7
yBueswp2Yx48MTuGj98Sa2OmY71zdHC2bBh+XehvG+lNa+Q3RLDU6tVjTOS7LS0efKlrN1I//RTS
qMvUtAmXhh6pX/SO4w0cukMe2tPGDoo92cJwEIem3Jpde+Jvvww9Di6wumcrIU2lKRrNuUu+RFiO
wfc35rZKelqggJVGpT9ZZbofFcnD7B0/lWseKNt3VmrCNWzTIys8zfhoh2iWT6AQkOHmGpGoqnc5
OUgeotW9bbhPvjswUQjdiv5vuwp70lM5Z+JrtG+dpvsog2Jjg73cmqpFeBX/dBcsTAN7imEllM8x
2XR+E27awMTJ7uq9pYpHTJJr2xkdpvREarep+cZQ8gvvK0ZeezS4wZE+r0tQaFuzZUDfGVum1uwx
JW2UivxhbFNU9QafT4AkYtsRSDtaaXOM2ubAmbNgyqYYwlQ07VMyTWDDwZ/CEzNMya2BLMr+R15s
Vfv+hg4aG461YGvtRr84FmVz0++KRILgiUvmhrLZFA0QxjlHmATtUw+hZkDvJKtqZKsI3foC5Ap+
AAg7HNlEumCOqIn2QlNHCm3TbROvWoOOfiq9RK4DUA7r2fC3mOGr1dQZ5Ar0BbOygv6WL+wHxqFL
8s6MmQY19mrwzW8tScSkjVHapzpjIIwlzah+IPi113lF036GEb/Ogw+lbx2ynF6Khki5YeD+ghWp
WAHMKeX3PMyYrkxfUTZ9TVnRVq4ixyZCUANXwdkNgflWT7R86GCs6tH+CMiMpJDXvBM4HxDUQ3A6
uG57LXNGtYFDIw4yLH4lMtKXelMOqj3GDgEOM0U8mRDpvq/eNJKX9dDCWqrn5mUaYvJMCpSUJdRG
RQDHxjGdHWEoRw52n5Ik/SYiaBKKxbjQ09aPh2iPC+l1Gs+1TUYzKxH5FPUIq0U+m7TrI4/msvQ4
+cbpZwwmERQrUqLL8OOCa0x8XFdJOlKol/Nb7uc/3b6p9lUJy9Y7hpX+kjtduAH6xKhhvpQaXA3N
IZoRhD91eat2vdHfRANZJTGCGLaL+S0PEgKSJXPzitxM+qU/UAe8hWU/HJ3W+9XP/k+YB0RsZcZu
0OS//U1Pe/tLhfZfRceZMC7a5n/++659/6c4zXVt/nd3PtmYi/4pTqvL3PaSjCBQbNkbCHifKqfC
BlEgvYqG0N5bADdoS1hkCnbBNs3w56XGNeWgv8EtHG8lpAjEkg5J51RHf7i4dzxqi3gDVyl0vQ4i
X1f67/jXMpgjN2KWcMKmZh/10v5y/Ji8ikhuadHTz8/8q2938dLRgvfgRQRjEJDuMJg1BHXZMAcc
UXJByBBKVGt6/sMFLla99++e43J5uAtYCs130r4eZl/X+GFwkhzzQnw1VBMFQncS7fc1Fw7VZsAA
GjBxvDNLM3JALbt8+PfL+E1jzNvkmiYuUcTGUMnffYYCN6ERIj08oaZhSDGnUCadTZmrt9Kh6MyW
D7MChhmUWfYHeePyT//zDcCN5vHJeLYpEEu/U1vWoe9WqIMBLiwj6YZxYRLH3lYNeHjmhdIaOsjx
Gxd62r//ztby2b/7yUKxfnLnmuRdeO/I8MIrk7LIcsUIKq4fkX2d2sHY+EEjDm0Y76dhwdg242sx
e7+A5uqNJ294+qn2chyEi3svH7N0M2E/uOgCqA1Ch3OW6P6qVPk1dyji0Tr8SZ5qq98v2zY903Mt
W3LLvJenTjktH5/KGLCspr9izKdhURCUDB1IXJb9zSZtG2nGAYGehNqxDqw5AxDLCD2o+2mHKjEZ
LBJ2U2buBihS3TXTAZvUU9VW7bmDZ9Bp9HsueU/MjRGRzz/ywQMM3CQMHBhNrHIEFxd87GjlXIcY
8yZBPZEQyJzmVwpv8frvn9Tvd6enHA5knum6FkPGdx9UWcja5J12Th1941XDA7wy7XqLsfRzY1MJ
xpoGsHCTT9pJzd2//+zfpbf8bEK8fM4kykISzKfxN6B9FlgD6vfGOQkATMU8NjtEmrhR3GDjLm3T
f/9pvy9XnnJ94SnlYDf6zYPltLZVo5Z0TrFl/BzK6gMa77/MYqnIAWYFP//951nL8vLuGQAfapt4
oqSHZeHdW5vWeU3no1SnNAgIBjQS2LV6LxpZrMpuaXYsI4K4pO0fGs9VpQtkXja7benRBFzGozUo
6aMdVs930WheEb5V2JyqBqxHpZK7lAVrbkP1GDb1iRra/8PyYf2+gHqOYvniDZM2X737gCCiBdOQ
OfIUJYYLMJ72fdLomyBZ8TS6/ngQwvhsMwhzfC4XQRXRUPlIj22RIw4eCpEKpE9AdHcmJ59xhnOF
v/3RIsbpdS4+BKqe9//+pv+H29m3CAwRvO3s9+/fc98CGTFXyjrRaqDBr5h2KK8uDigAjyIoxaZY
4ilohYe5ef73Hy3+w5rHnew6Ng1oVzrv90OX5i0/O7dOd3BpXczTSngod3qgF4SDwWXW/XQVrVdh
f2+ZdS2aWj2a4wqNX/+Hu/29ZZvd2cMgIz3yghSmQ3u52r89XL0ZAw/0HXHKHLI57uqhedH83Lj/
ov28xFa7PHDUh4ZrlH94su9GuH/e+z4uHYWgzmVg8/uysrAyzSIyT5VpfqEnWKEcsafPytvnNglo
MSNoW5FSmAfLCMdMYA9ni/E/ct7cGGBHZohvWriHuSvVY2+f6NyDC9HVRs8L6wMC0y5mcPk4SnGb
I0qMKpDkY3XiDNakJ6wPO73Vm/tWEViIsXDm4N+KhzAOtzZ9lhWGEbXLgb6huXUAqZeZv0lk/tzb
7aGr/eLMUGKBqqnJAlXHCnaQWNuA02HudSLYcVlDme5rwV4mirfEDJ/hNzc7wAjyOIjgEC64QSk2
sRuOlzCxnP2wGEzDyoD01E9v42AfSMsFk5Onz3oBjVLUXpp+mJmL+Qw7G05USWfOUAN671K42Usb
preuiQSns0L84Xb5Dxs2NmmOrOTtWBwg7ovZ326XAhhaPBmBOoWD9M4zaeYoDb4lUeM99a159kJk
GOmEZgCwO3Z21S7EddJFA3U0Z81wmRZsWKMrtrpsD+uWPgFaRoYllT52tfoA2QJcRzdbf7hw9fsT
TzAWqyx2Vt+zvfeWzDDrka1QA57uMlGFxmQ2pl9dGKpvea7fPGM6ZZlyr+k8B1ifMmbSRXdrfYI5
OT2IVyQ0oDIZ5KF8uARQoOk+26gH9Qio3LBJBsZ46SQfQ6ZV254p3x6zM5ajillDw1hL+J/tBNjR
Shi5hFLGJN9Bpn4SY3W7V1Yt5/5LfkOswMLoj9Y2s4igxYBO6nFuP40Gs5BMf9f4R8+bMSNQAtxr
d6jp4Olh8nfGm2dXmFLy2N6gw+L3o7q3eYcf82CE84wb7FC26LyUNXz5w5L2zu/KIgJvQeGOY0Hl
Ib57d/92V5h1E829xxaWeQefZs9D47b1Fjkb/iJ/IRC0+DbFohpNS1kC7XLFeowQRaQ+ITE6/cPq
Ln7bUsn2WtZXLESsbfL99dRxw+BSTzNcdDUc3QZJhetux9LUD4TUIvt/StuiXLsVukdoU7toRqle
uAzeYDQ3ly4W0R8q3d9XfS4JV5ONs9tnt3xfQHmzhSab5uGJQEobmSlAQ/oVAfkFEBWgl44W8jrX
Macr/f7p6BBOnZu9dYa1Yf8hkEj8Vu8v14LWWJj2Uryqd2t+jjsHhK85nVQoFiSPIrO3rfcxY0A4
NXxogWUhfWXuuWkdQ2zcjmszhuoxTDOAZnV+Y64f8N90clNz2uUwGSfneZzf/nBf/b47kWXlLIcS
zE0cEN4fzWDnxqNTucPJ0OAp8U6axzw0L6hjgVUydjzQgIWqiOb/MQj8g+Hv65JH24/z6GLEz/aM
CWVw1Yco1PoI0rBbae3ll2wartFuROj7XNVjvpjHH0D/Vi+sEPmZiSWGo6HaWh3LMCz2ajPJVG+J
rv0SFO1PopTyJb8oIAy4zdFZVQVRqAWCcJVImouLsDqqyTzvPYWy0Gn2Nkp92bjqqGqCpPWUu9vW
qhsyOMLyrCJa2yjTduBv3X3XAGDthVscaBbYyIMcCIFlQYhpMk+PPNMFXcnhRG80QN5IDkcJcO88
2oyF7y9VO7W7firl/n4AKRnooX6128uMWxJ3SOE8zsAKN/0271zrg5go55M0/AAp4kvWcMQN42xr
yFYccXD+0iZ6kN6ePdgM+hpGgGWdrvMf74toQtPwbHr9y1R3X8xyxhthbAeUVpdYGM+NBZ8/HNFS
uDK8htUnBv4JngPfPznApu4n6TjQv8YCBXviE+1UsROsizkUDyKL2ePy4NBINf6h5vj95leCkz5+
Y1/ZoFiW08bf1qq4wCGDmquB42dzWoNAt9TQ1bD18ADvjJoBwjD9/59+JXjspSsZUri/YV/a0LTa
foz0idzgdmeU8pp1vX9OjCI7JsSmbGbPJhYazsiiysox8/ylV1Cd413+/aGy3h1woBFQalnshJjB
lPnbM1Vg/RC1VpLRtPFau15x4SFiC1Y0bJH97rFvyKMTBVdDdiTz4teYsekfwTD6H5PU2EV6YFTm
Ddc4Lr5RiNA4tkg/QOg4Gjm1k88of46ebMZ/pCvDkZ9LiFVpsy3H0frTSk9O5D+PT5LfxbEdx+Z3
AblABfvPz1NmTColou1TNNbxxjMicZpzZZ5yQGQ5KdD8GcuiON2/Sots3VRTfBzcYD4lpCDQ+l6+
9AIkT6vMy7PdZBsfwVPPp/tLTBWPxH2k8NQKcBHfV0RiMX0qqQzqdj5ZY8pAoW0hQSFF70yymtMU
A8VjNwHKIBJ6Shz7FKsEZktUjf/3pYkyxYAERjxEaZ+SyJu2yml+5f5kAIKcR/b3hjjtvAkUTETy
aWEEI1vK7PwgVXpIjIq5diKDU4ZcO/Aqfu0RiH+7fDlhFmIgcSqWl/tXPnB2CP+FySvuZIpV23wq
VItZRicvsItxSweEn3EWzQ6jI/eWZyKzGaOXumPTYhVDMVe/5m2O0JhMdUZW896NPkR5qPZujZ2N
WQJ6ccOJV5aOXu/OzL/sV+gFsdwRdaBG/EDdEhVdZbK+ATMXcFQCO68fZgmRr9VEHdnYtEBblCE8
MRCpI1oSi+HGcyJ68VpE3aZBy7Idg5RRQcaAVUxSn0kZjvcZq/R6yj3v4uZkxQwKjr+ExrOso9NQ
3WQCrq0KAfxlso0OLUax+1UyA78WzN6PkOjitekW6qUFUrnxU+4Gji9M5pEIbRziay6GXXaXBPET
h4sKyb0FpEa39Jraor8FQW2+JqHp70O0w1r6wQue/3Va8wyZRm2zLzWVsSGBfFH7yWsI3/axThDM
lsCQ15BWnOPdrsO2RT7ywOjK0D1iCrLAMOlhl8etdeAeJJm+iBCv2kaxj0bNeaHhOO2rsNw1zXe8
swcA0OJ1kGDC0zo08IDSkp9KlRNJKRa1k7qoFOVZiI9iDzEy2ePcInij5fzk1+DE0sB5RTBmbRPU
Nfsyxw+ZgsNvvdhg/hN+pEf0iNWKNpSQBy+LxNHK5SHksI9Gfba20KpPUzysGX2kRS0+F7n6KIv8
s9eECEu7CF8prvij1emd0bvqYIcCKx/0VsfE4l9FuPp0b31COEvtXGRyO2gZH5poO/BDk06PNy5z
1TrY4//qUJopskNPAxxFpY6R7PluTJ0WWe5Y+68W+i6GMPQyFaXfpRi7x1LARSoMUiK8AXkVgYif
UMLW+97jNrq7iwMUtjcJhHttxE78XUdfzXB29n4jsv0Qoe+bzAzsOnxsbK0c13EZcL/O1tOMMuZ1
QCMOKj+LECfxx6zurhh5BKut6aAbobvgdkCOZ8D5t1hT9ds9xC6SIZJDU5sXXxnFwe7xPYOkQrOH
4W8riQPAhR3Yz+gF+PGzBrtJiL0JNzMhsWEtHS9bJey8ay9l5En69ORUL5AZwnWl647hiczW9syE
tcgW/RHWW7JXiEXDcoqAIDvIsPQRDYXL1juFiG1NJJA6utAsicA9sgo1Jg9EYXfGTttps2lRjWx6
BlhXh/j2AXzg2R88NnyXCbVf2ij0cBach/2U/iQZKTyj7asuZhwvyhQMJxnCyotPXqIY2gut3mxL
A9Jf125i74gmc9f/y96Z7UbOZNv5VYxzzwbnAfDxRc6zUvNwQ0hVKs5DMBgMkk/vL/V3w90HBtq+
8J1RhYRSqtKQIiNi773Wt0qjSfbhIDll+ol44ly7bMLavefEhGUlkue6V9YlcowcT8QDxp1qgRmK
NUZKCMlDH9FQcUd95OdPwePA2TLD8Zp79XRFQZVyBcCI1oHYeG4aXo1EWnctN5OgnF0miDEPGT74
WwNXHwZhnHLQg3HCkEyZb0070pOr9VNhRzE75TSt+ja5Q0AcPhbFLzYGJqzSCSH/UvVQSYrExraJ
mNfd9pgshnhACHWNRkuSHONZG1NMwMPTujyMZXKsxgMQoABrSf8Jw6bbZpWTLJO2UKsOWdKxacIH
EK+AgKPPVCX7CJ/MoYgQwU2I3zcZY+2FX1qQEbvhxp1+VtJZjritjhlq8t0wtAemjPnR8NjiusgD
hVS36BoDl2Nly5LyYBTJpgUdDuk0umt60qXGzuy2cZHfuzWtvr7lxm/a2l0ZJp40hcJ8D/ze3CdT
9cyWz0KFRpVX+5aPFEmFIQl925IzcYQFaRxWJcPgbaKIVIPT9TNNzVtURG4ojy0e3GwBt9UQpPjS
vbpEufOnSPzV5BDogi4Al7Q3eusM1VSdMO9GONscp4rjsohXfu1+xGKyF9AQ7E0fepyby+IO1T2/
hpxcIgnpgQmwxvllbJMSowBusfnCSJJGG8ykFaGi0SbFtrzGFVNt41nglYhAqHbm2Vamc6FsQasG
n+ZOdw5OfmStaJPA7xN72WzHvluRyhCeENCpdeM16QbplklcHC99XxJfIIpx7zkCz/ntUzMUzpbW
jdaCdAdUWjA+/kDdApbQkDXoUdhJDjVOjYgnrq7neI+CpbIiiuY6T0291UOvl3PnYzgZCiw+sQrJ
VTStNa8kgNvAw0tJrgGWkewExw5V3gxc0Ixe/OJC3E/w7sPbkPAq8Ws17iIf9fCISm35o/1tiowx
S+p9VoGPqjAv031k9GsRG+65qt1p3Q3dlZLyt52JXQjncm+ZK5ejFIXR+Bs5B+7DSt7D9SL9obG8
naugpRbJxabHfWfLiTiaNl6VSXmypRnt7K4yl7OD1BZcJUlviba2HNHWKpv9ncQ8sQhoXdKLo+pI
iX3yJ9oMvRxg6pn+vioEIDnhPv6MZVTvFHvf6AhQy+sPx0TB0Q/+iVzBo3sTW48Jup2yODW52+3t
QjFOjhOM1kPvIszT487hq1hVq4/QtbZZklonb/CPc1j+Fn0eXWJkQQ4Nnm0/d1cxOgU/RjwRVzur
Q2bFq3Q+1lPUXtCXISl2W2PP5BnIi9mB7OPlyIA00AqCIDDlDw0JomcP+4Q1WeFJdP4qJNsIdJ/+
/HGW9xkaI1Gl626WJ/L8QgJSIchEPRHKt2FI3zrGQg3FSgjLAonb5+sROi8HjsheM89H02pqcj7b
dBVW1n1LdyRXv0xvIxAjuF1MkCCakkUagx30TAz3bo313m+xvuubhRGHKD7hzmFQl34hLR53be9c
UbTWqynvWkQAKj5Q5KGTxxq9tETYQQ9W7Tazvc8sdpyzN8ubUSnf22b5Fo/a3TAPtRZphec+wOuT
mXV/7AL/MSrbZeHmxiG+RYv6DRVo0erH2pHmUbnJiiHqtOwnt6ZZLHcWtl+bo/kDvb2narLNYzmj
V9FxsQcG6zHeHoY1hLL0gpxko2fszQBKgpOleownesgO9B8tQvlYfWkLVhTM3tU3sheW8e6gaR7d
kRnMDeg3eydMWUD64qJmL7qjdeJnCCgzJoIILBn7CTl80P1r7/37H8BJUgTj9eccimh6U0ZOeuK8
77CMI+k2RN+tDe58QHEz5OogQVOouDhnYvjcXu0RechV4oTDvRHpvYmv+dwrQ6KE96AMeT7RfGlw
l5tutzUqMqHiGeEdzAKEKjL7CoZi3o9a4ViNqofOKtjQKuPRBNK2zR0ZsdzDk5w9jRk8i/fRKNqH
mug+xyKIkZ0z2cUtX2scitfBkY+iIr/a0vED3SL0UG1h3w2YrGkPAZiZcomYrwirnSyoWvA2Yc0b
5mMmzfnOVoAHSA4zPianvMOJpHwj+BOnQJLRVn1SDxurzu5PWcd0VMx0QfvC2ndFzfnG5doob6Yq
HGCyxXk0+FKfHPyhO1+EX9ABbJxjR9EzJZvjqToUjWjXrhc5GDegO/0lApbACRCPMk7FXLQAx6kP
cHyehWev06gl5Qps+j5Lw5FRgLoPnSr41Nxg0YwtSJWyPiSIIx/aWxIhq8k+S0Lsx6PKMajHtz2D
Umus0kPuvvnC4DxYSyTJrWytVY9k7SBbke3TaromYm42rjvHb36K2mb0F7rJh2syECbi5dK5BDO7
cof0e8pS+xo77l3kgbWztFOeJrzUUVZGTzBYjxnyvrMSLv2Lqbv3ZCvvhwFF5NDOYNGpH36uW40m
fKk7GC5SofxVgTM+jLqzLrlyohd2n2jtTejhMfpsphYgwYA+dtUFqltFetrPBnUeFfaLG2n3aFQm
BkvTrrf8Zl5JY/SY0d2wnTnc/wh1aN1Vyf0NKdMCu11MxegCaHLGx6oHWqCLgeQfjN20DcPHMnyP
Zw8AihU9avArf3FFuK27pZzJCfoZFygb2xNXG+bFJmaMWANuke4NUVp0CxpnaK7qcV+ZPftk54Ko
GaBX38JtG8V5oBSkVoVlMW+jUkM3KBv3xFYzwYewESC19R9aGdGaqQpA264ivsoeyWuwcEXEo+ds
ckR6Z0JcNoh5imPFsGnfB/3JHlNxGBmyhF535dMh/s0nJMxF0W77CKnGaPbGtpumftvE5mPNDOA4
0ZD+aW/NMv1VD8xwI5yvi0rF+QmLNUuz7T8xgn/S9XTpDFxdLie4qZY5jkfQzoZMgRx2eD2tLYkJ
EgI9TASZe5CB8eAIWcp1fHM1YdWXd60Y5LZOInxWVkioRD9s8VeHG5vm1ypT8tPulQOSbJiZJqDc
geh+W8PqyXg2kS8nHpWBP5mrMrQvDMvG99LDgjJtqrL0OdoSURFr5O1JS1aYW8uL7vviAHr5UPVl
cwxJv0h6ASk3GXF0uEzBGod52A8iqUc/u0a2RTBaQeIJLagLTJxN7cnu3sk5SMZ59zWl0cRRG10W
8bMQLiu8nzZzFz8byVRmwHAckt4h6MOjYdZ4APebMDt5FdFdc3IeRao3mACiRceoBAk4mBOfIauX
8hrW8KOX9C2wm416r4LO32XxeEkQXO5G2/4TdJN3rszwNIX4IqSLJ0VMud6lyDJXpuF8uCiO1z4V
BUXTMC8HXr9d0L3okKXBdtjWldYPPyAozkYmN360sCCz/WAmkJpbl3jKFoNIu7PhqSeStgD19B2k
z9Anw0qQhTUkVkms1CbWzXjS3ngIqSEOLQgwhbJujeK3gKrld8cgt+8sHcoH6nMuz5tBtsouQ1gd
wiJy7/DlHhtVjohu3eRK//6W6ivWQZKYqz5AVjkZqTh1oiWbtBN3FpFyr2qDpnzRmkl3JxGiA0pd
BsMsiWXwjsmQ8psHD7GJveZDd/zDH+uhp2Grjqq+K7AKrawE9aXAVbEowv5FKOdpwIaMzWgCduIu
gzwGEwaDaMnK/1UZKR600hZnzdcEy+29GE30wVllIdyw3GKr5ZhLU2NbdjUGmjI/CwlC/VZldvX0
V6O0bH1nX8Nelhaj19lj7zJvXUsCQi/CTjnwqvIxdr4tYFzYw4mhDWdvRyad/RrGn1AUv5IRz4wb
6Hid2gRulRZl/2g74RqbpbWKZZ9scLbtEtwxxezItTvAjiHo5oxz8DeQaawbNAYWviU8gtZwBCGY
xq1mPxUOLTHLUv7vmRTLD2N2knOT1lQ7ofUUEV4uE//dGbzhzs7KfWcG5TEX1UPSUXi5jgv3JR7v
CXg3UGAZROOSb7GUWRvus94+SpVMa6kd73OwMm9tTN7eL2rnjlr0xCXf+HLco0axVwbRP4ufE1zD
6mplTC8yVMf8SNGq9IEwBkONpqRPtrMZ/Ekt+lG4MjF6K2QBeuJeJcVpmQbUr41m2Ymk8ya51hdp
MvV7Zx5GnFVGvY7Mac0ykW2yXh/tiRHoYInLXyDIm4AM+NO4ymPTweBAV2LM3XIVeHTeY7IMh0Gh
M64b7CwE0phV/hgRkglZB+Egat9tKIgbRv/WLh0jJp89i30MM/kZ1xiJevFcg97BIjTP43fgA+eb
zTyiIzimN6/gbUGXv9s863awRLCeD/OXsYXLg+Mnumhb6YOvbb0cnXRY/eC7oArAThqR7Sd23x60
TbP2RzTJoLg4+DQvF4UH0MVLxq0bdHRhKevCupXbW7TqGJWUU2xB/oCet8ZYvuiHYm0nTX0Y+uJT
9X525igvFp3vsHdxbtqnTX+v+8jZOzJgS5nMn6Ypnbzb+8xuOlmVlawcrx42iR7etdv1G92XNYlj
RA7Cce/WUagp9MabRaXXCG1Sae5+dnzVQ5JommHTUW0JB18Y1yQ2VKB2Y1npN1/a+8zF9RyYF0y0
pjcSZEUuH0sEeDGsGsBNxysSz2ARdExKzW49Kpu4QhZZQj3lcTbN+zksrIvuAIQQYohjW2vuHQrR
8FbslH381WmoCWGnuJoFkI3Qk83CjHR+cEF/LefQ35a3YaKJN48ySiOnb8SW+Ymzb7EHLWaIGbt4
xlhlxeKDj2F+sdW6zzLrJLW42Hr098aEAZxe+jU6NHdLiC0+3SIyUjVOl31emHIlrZbcPV8+tqUt
H8oud/eV29NKNKprd/G15957RXLqwuaXGZbhuh1csQ0RJ9CoCNWGjq/1JNiq9jVTj6ZrrqUHy01n
uPliNgQM5nskzdNDVoK3IBrupt/IzvlDKcht8lVprVg+roE/gQvQIgGLzxI9p5N/4iQ6THf0kFdO
B8Mjh3Z6j2aVIZ3wJ9IOteRuLKY7B5cbxmEi/PBBOvdGyGLr2jLcxUBmSAbF0Uit7DGKuF25AioM
Vl+1BX4KoMurEwbh0l02bLn4sDXBT6MdEGis2NcMm3Z1lPnvevodprizDELCLjl53xcTRn0c1R/K
o2kylU+ysu1ne5hxm6J/BOvRHm1v+E3Nn64wTVXMLOb0jt1q5RLJdpKASjYOru0FbW2YCon70Hne
embhfGxYjKY0PHgcmsgFcr9aEgNf0Bu8hVZLxkvUfXv0O5PiOaxD56SUmZ5dFmQLTdnJVowPQtot
O6+ev4E7p1gbSNVFxe2+xPE7FdFTRcfooUmgW2dpcder0mSSkU0bEkIwmOqMmIAEPGtNO93I4+mx
a01un37y8HgLRW6mJk5tpieV+om8x+P1YnMEOjvtybAzc2sRAkI4T1oopkHipfCUJH+8E+/hzYoQ
63a8E6Ix77VVv+Gna69TI//UChqZrfNyW2gjeJ0n+0aom41LM+H9KPTsbmxKr51UUc4BypCXZLwq
KEjNNijjlRPkt7CaAle7jlmrCGIqMCaJ4tShnj7E2UwDkASqGYsMfh5ksmTquTS6ImKVU7t+1Pn4
GjfGuElB6J5IbTw6t9aIPw0Dp22Kuarppgs6uulis5StjHGkq6um50Il7nWY+MQLl29NCM1pt+wZ
QisxPKZYNnf+YHJz3J5ObawezWjv+qV5V5Jd3gSN9Zykeh3YZvXeMV3ZlmAqNl1j9c+BqPYc/FeD
j9t9sY7xKnM9QqgBFWl8Wu30roGevKQRNvAwCtdkzXplX5yqGRlZVHn7oIc+RRUf+v2RVF/gw3xt
HCAkPzCSzvE7gK9T/nr7wJ/v7+uwIJFvWfCH/XqN1nILL+RILtA1fCpf/d90g+12QUiHJueshuTC
2GjVc4LIVoRoY9FZR6zC0AGmHXjj7qTDu0w/omNvYRV3K1SzW3e1Xl/Wl/cLzrLFJ5ECS8Ks1uPa
3ngHsc+u2XV4Cd+cP2BvOPW2PmBB2jlLPKI8zR9Ev1Yeo491UW3Cr5Fx1c7cl8fpqq/2k3wH7c4w
ssATRY5Ht6RxHZP63hADulF6Sy8f9ypKEBwk5iWdqoncwfQpVe1GAkTDLcWgUrVhuwOEOGzjXLlY
8buIRIfJ2Ie6vmC7ay6hSt91U43cqP6aubXzVXAQWHCcNUCDFsEuqZtTWQz6s2mBAajRaM4Tkrur
0ubLnNQbqYfylTdylElNwhkzK1/pJC+9DglC4aUCb7nrvjqDT8cs57iZ10cHw0fNN/H4CqV+gcdm
2lx7vcKRebgWgKvix2twj69StNpfeXISh58H4bbiIMB9/vU0SHP6iC2un9zOu0MAte0QC9kdfp7+
vFVILg1VVSeLcdqBydfJSE8VnduNsMfmELV+w7yct/7L047pyG72hlVOxuChqQJIHmkieLSYl23G
Mnz4+cgc+94y8zo6xFZVH+LcOQUMCDc/H4yboT6IIWkIHqxOWtvGP72/rQOacHhwak344M9DkscV
NzcP/+t9P2+Btbkt++zZJa5l6/Y1Zc1+Hc+xmJc/37qXtdSVzHSXidViw1HtIZZJs536spNHs7XV
tgHvNnve3z+7lFn919f5L+/LBQAnqyu7JXPS57kW6aYLbIxMMs36FRsaRChD1Acqn5oMvBLOTD5v
0THaLD12ikOIQbVdmv/88PO+JOhKWnrN0bi96j8PzGPpnWZRwePoj+BuDCQSjsmqT9Q1lK2ubw7F
7Qtpxvt/aQf/P9n/35L9Kfv/SVzyvyH71/W3bHoyRb6JvgGQ/vs//8MmC4v/9Q+0f/Q3RO2oZD0X
uTUKLuQ2/0D7B3+jfML3EfommCdsIP/x3+qm69P//A83+psTwukBt23f9NkBIp5/oP2dv7lRBPQJ
6XZI/+7/Eu1PZte/6kfMyEJyD/aeqSLgFPtHgvZPeiAnLaKqd4ngqE2jSYVaWq6PBQWIC8dmc5br
woV1DOh8QC04Gph3qPx753scS0LlqhnNDkWzPI9T7GJu5VQ4v45z6bovFtLHYgU04gvKCwqrUQXL
LPG914FuzFkA2LjOOjIoxJrcYwlPjeDMqd4lY9kfo3Zr5Gmxg4lcU+SP864avfuy652vQLvxBGxa
jBSZsN9PVd6WT0aIS1eETLDRnMWQ6+UsaCer0qf3i+TDUb9RkHULwgUYZ5J3Siu03cyTZO5WEObt
dCYQuMBR75pcthQJ71DhEXMyNNKAaQKiZfktPyZxWd38T3WDkxai2LOVTjBLyhiVgIqDZJnLNlW7
npfaWTpV92kZJVV50KfbqUZ3AP2q1c9+Ttm2Qw7p0FsLkmLT1w7VVMdYa91b7PJU5E968P1xo/NA
k8kd52KJM12r7UxCzoNllt55oCu6tpAvWHsFQYH+b00dsKAd8p2Yg/8E4NAO90SkM4bi2/LKY2YX
Gr6HCdHLd2Jj3TRYZ4US+g/G/hec6zijRSLNB6xi4qmYJn3sVZ+ES3OQ+kXEHiEssE057o0D+e/d
mN+ngX7QvfzTleE9TSLaIMxhmEM5aZdt2G0Tpj2V/dbOzsQRTBrzE+V2+5VNubcb2jEdNsOtO6kn
/KTPWReq+ia5xyoGzSEeyXQuVeABCEnFCNHHVvlkYmpNPEzlVV56mUWE1Nwlm/SWlDIFfrVsbEQA
Faf7tpnNO4iNL40rLxx6/9hebK27cvwAE6Q2nu3e1362bob2rslNvXTCIt3GjfeSYr8mKgXxiJND
xkD3IkSstqE/YKMHJUpXYB6oxSZsvTzAxEanapxFarwMRlwxgSigLtfQh0FXuraNtq9IkG/8RGZH
MH8m4xtzdIiyjE0srM2rTRDnxqi9+zZM14EVlysIZr8UMs5EMfaZiR/tCgjJsQU/SLjWkZvvVvLn
uEVHA6T3xM6QMPJeyL6aV2ZgX7KkeIoJiyK0jPEeUGECZLeY0r9DUwzLzrHu0XbB+27ZMjFOzXb4
mhkgK0P8P0vRpSlIbFL6igHd9KCWcVGcA07JtDy7cNN6ECT6WNiHiBzTRQFeai0NZhkV9I+Dq8pm
o8MmOxpkL+xNwUph+6X9HE32R92H7lJYCWZrwhmWLvCZTVMHPZnIjkNPKdNfXdOVhy5zUUv4gQKL
VsFMbKdtY0RLWt9q486MxgpDrBAKARETBjzZFiLiMklTyiTxFoxWTsxQA+VHYA6IXMSyS9MNNSvb
lJxqj9a8zKZ2K/L5sc9oBFoNt87AFcJmmltXvvv8mHuTgV5h7Ns94kj13ZYtx97UmeEephrt+bAq
bqppi1xf8DiUebX2Hks6sv1cQWVO9mqgpQAm7AkA8JaM5ejAeOtBRtkeHaLNSL5ZCze4sggLptzu
sxTU2dN4zm0D3p1HFEfXlriuY8wYSey++Eh6F+mMXAflMkPTYGEBh4VW4B48XoAXoqz6FUIICRzb
Y03OQojvVQegahwXuIZB7JNbeE98BO52hhdMHAdMhjXoBrGwZYVUfPDtu8ax1B1gDvKoO4ejeuzk
lzTqwX0xdSHfKOzvTUI5EOyAnLDpJUKTHkM3/+SAgmqfibRxbFvbfchs4R+atk+XfHfdph3b6D0Q
6ZtpyIGe5/gnxcuGbgqln8wEg1YLSoBnxNFBTZmzluwp9zS3UHjh52ZsGzzEfnfPqB8wIpvasckN
HSxl4fevrHU47IcgHoAX9TkFuxqWoi/6LXBDD8yqUBc88OmDM47RGUPRw9wZ/crNq3eZoMrII3U3
jdWmFiJdjHkLpryWD9IHGwGubBErM98AXSSdE/3qJz/ipWACFeQAocaC6XeW908lA42NXREHDH72
3BoYHkerz58DI3/2EkyDpTF8yjl68wHN2or8+taiDmGmQOSsDexad/vGz7eRncd0xIR7sS30LDrs
ftFO8dbkX8qd2dtPLehFLteCjmKVlsNx8MhOry0jpKE3PKqoPSFmRtkAoI7scNRjE3A2q1pOnkK/
ouR2qIaDySgEd3G7VFag3+thMn6T6iqIy7TdF5tGOTOPEGiNE3BjGS6gtmA4B9OwHkRxQJfab7wB
Pl7nIwoSdLgZXEQNtH7Agd+OVX0MWVwg9DFvZhFS3bPB2LBtAgyphzvAbtdQk7KwaFzl/gLmTf5i
T17hZQKIdp9W9HuZJQuEwlg9JnwCoBy89AsxkHuqdflsuQNrbHNL3mLzziPUMLH8LuphS+NooZyO
qIIGvmJUD/thrHdROL3lQVGux6FbM6qXyRIa27TRvn7vx3hjdZUFjYLYHmRP3nwZPbcElQgkaWVn
QNW9fAa5YDgTtKjEeY8b1T6g3KdPWwUESq4dk3CGoXJqCrOEnx3w0aolV2NXtUO+8tCFbGrVqpOd
1DEgULvd5cS2rpysAM7lHsq4BKgBFcgIPWjpgf1CjVnfmZRtdJYnphfZghgb9VDnRrhn/IE+d3Ce
QaK3X4gkDcbUVa1Iqg+0g2+rtDSTCxcs7K6JiO3zFC/vSKd2kcob88J2sotpJ2dsYkymTKN/Lsbs
VWL236jxVuvN/mso3fJpzIoDlteeiRgAPrsuxQfLqIvAEj1nbXsODQWrozaPuz3CAns9WmV/pFcC
bnS23iJtmZvcCuktpM0vC8nbAp24TwhMP7IeMrg0pc300MSEveiSsj1mNQDY0RMPMy878T3W52QL
zixJSmMAis+ibsvqDaV5DGW9NhejNjEYVA4YLsX6dQNzVBu7T7qtmtmPHPQoGwFrn/ub7zPpZLWu
8t/QxL8m0wgeiEwfXh0JVSNS6aU0CyIOB2DSQd5yu4QIExmntB1NI7Ojnz3PzS5XyuUkUydnsNO7
vqA1DIITy7KKmoewshHH2fDq71G8hrs58MUrZMdd00/j0yAT5B5RFiF/mYvsBMj0tyjCX6zJUMto
9tM2jtVzlltobZxo20bdtPKwTa3j1mdXAKkMxt4BLOPZN+BFk9uXGkAmZx5PnHILUmDZy+lEflS0
0401roJU/MIyyEaPZ8qCCDtYjyyUclw7Chb4wkfHAo+2TghLrdwi3kbSqN9FEDnHxJ88CJ5O9mIi
8ELQQyd4XBiomh6r1LG+6tLzv9yMPE2BvRaZIZh5wypBmileczti0YSPzxmdpSa4RRJkgJ5qx76L
qZYc5vN1h1YGg9SqMskTT5lzMruqYqvS6bFTmn5sNSSPkcHR2Dr3KInxhjA5R+21kFVl0MUWXxGg
60XVtyPEk8TfA3SEbTLCnAJHwVXDtgi1BEA6+SZlQ5dodNUHPWBYZHOruJZih+5ZA8+HNsjSKAiq
cWuce3Hb406xYDH1UCPSLh8OtanXVTLz/jiNOTv53ZapW3jMUvA5pKJXyyKIHqc53ZRIEB66dHC3
pvWlCOHa9HncrHNoJFZCeHQp7FV+I/dYltVgr8QJnwWDw0kxXU9VBiUF5TuKrCjYgLa4iE48BDdM
uemFNYJ4WAx8GqBcs7HVUU8YveGw6YgXt7PEOcNeuKwkp8xENm/9iK8wSd/ESGTZQg+Io4B2jRtR
wO9wBz+6L9xkQ5QnnX0r/DQti5WwvUGSCu9aCsl4UXEVVSWFIDmODE9mw37Bwsswp6yq57GX2Ifo
Ki3HyUA0Z5E27gBJzVM85Av7lvRSVPNzhYZxQz+VaXcTZ7+LzlpZYzDfg5jI1iMzwMl0cZmPYfwc
WOVJpMoF7ElethL1H+lxgC7SG+V/buh80EAZSS0bUwl7vlTVc+fS3ypdlWyEW6NlcDnX2EwamNzk
5blIWntBVm21ITVRXPww/jLlDQVTjP6WMN/xXkyBseGgNi1Is5IA6sGsm21+qYFa8QZXVOpbEBJl
xxrqMINkuxdbo22uwYhXigZ1vs+buH0MYrHWZgnniPtj73rxwcx91ANoH8cE+fjsmO9kiWiEvnm7
w6p1iPJqFergA6TOFfvBp+3N8WLWNqiNSPwmZBrKg6mvbSjIMHcaf2Uk9ovvMvZlqcL+mlDqMGL4
nXRuu3RjNhR+S4BjxLTG+hftQW+TlF2Jt7iN3jykAAvTDPqF7MzFwDK2KcYCYUCSqSM4/wd8+A8N
/oKT67b3TJynpYGLZNmrmcymIkzMSxE3lB2zcVXwxj5MfwIlms+MCxZ2M3D/m0abAuoN5d6JI+Nd
+cFvbdR3QThPGDqNhkQ3IPLfqVe9lw3hduseh/80xI9EENrbPijCwzDCaEv7OAOuaXNJzuO5r1rz
jlNIuckzguKWLdAbYEgpQSoLpfQuSeviMbN8EmCwDh0ysEF7AhYkak2db72qfqxrO2GZsKpjnRnW
Hy+Tirfa8ICRT0BFm4qDauJpkxAfwWEnc65pC9t6wIdxQk2ZvPRBe7IywFMh6J9KWjEsJmepgbzv
GZ12555JVOzU9ZZIF+TAKSK2wOy9W2+E0sSOvh0sdS/ad+pzbRZqWyEAJVGlrC4eR9EzTLJ61+XT
Hq0y8io9XKyqSVaNTINlVUQfBI9nKxEGzgoTX3nSRc7hmNQ62jTLbO4D5AQ5CSdgKnEZ5QRcmOV+
FKb8ZHmlgx5ldxbkUtaUDD0ODWOVG+62YKJ5xpGXvw9FBKQ3donWG92UbUHHQXuZZHRkLcMint4I
DBQbE4WFnH1QYchP71IUaouiR45Yeq48mJV8a41y5U39bopKEgQ46DcZYkZd0wqeoeahTD/OsDUX
9UQXnQzuZKmtAG97MBZnaRYv7WBAJxXcaPPgbKbYQv6Q/Z7G4pciXGIBK2FeRuy6RSW/a1HszAqh
VQdPF2uNfag8Jt0RMYyFh76GQsTS5Xw3zA2RXSogJsxioNCaf4RDWhY6zH0m83MbVu8Cpghq/WgP
x//Zi4RghpWwKuVe/qx8kTxiK+7XpUVOSzEHzjowKkPzW57rV0by/o2NSmAbIRRPLDYPNiTH1Zzc
AuF8giHtUC+TjrqpN6ANahB3AK9gfiLSB3ch2ucZIsIC986qq6ArOaRtrNCsRlzChfsSIh+Qs02W
kP/JPYKd55PLeNt16s/E6HPhk0/NZVtsyyDc2chaSqP4SIWRUljalO3QpLeDdt9CbwLry636kTf5
tUvDYlhK1fn4t003uKvUYGMJtE328VB2rzAaNuRNTXsnoBeIH4Quuow46mBln7JlljkDRz8L6+PJ
aOZu2/s1DhZd+Wfmy+MHudzDKy8MZng0R8RhLEaOlP0TqWEVJo+QKLENjjB/x5aVrVXYvngYrvBF
FMVTidVuvLAtqmyTu5El7AV+y8mL6YEkypjMkyL49MuSBv4UhKRVEnfq/03Pe/vdXD6rb/nfb830
X007dcif+//xr0/lX8+T7+bWQf6XJ+uftvG9+u6mh29mAPxXPtHf/+X/6Qf/3nz+t91sz/w33WxG
Gfxt2+xf+9k//+8f/ezwb8SiWVbouIHlky0LZ+Af/WxCZ10alJYNLujvjWznf7J3Js1tI2sW/S+9
RzWAxLjoDQnOpKjJsqwNQrbsxDyP+ev7gK4ouypevBe970WxJJmiKAoEMu9377n2H7hkBGgUm0cB
OUJ68U8hW+h/MLR2DdLEkJcc1/b+Lx21JjL734VsMq22T920R2Ba+OQh+GX/Fmx149pOK7Bp2UBL
tj92b73l3CFuE+gppvDoGSbtz4Pa5RPB6SQuDnKik8HuIn3fsCHCsJTQdDffu3nfnXLXuPphRyBL
q96zqSTwZvTfpzwkeC2xJqZ5SnRSjj+Gchnsz9U1cxMi9TJVWxxRvNEB6Mt5N7tNv4moVRXJqz6X
25SWlQCGjxfojbvEqKyll/VHw+BoO9mQ5MecBqV7bE0A46r2La+5kjBFdrczblWM2quo/yYjEa2R
0Z6cYkLKi3GrChmlQajg+emh2he5PlESDWsZU6C2d5b8SpLiC1VaUWx5y6zR3bO7VLPT+8lGfLEU
bsmYsw613ATjjVx+0xrDP+pG0j7omdx2nYj3XR1+iUQS3/lc7BEjZRwgdMc0hITzOXHVSAxi0Flh
5gcEdzo6irYyaTvRNC5W6GQk53Sqzii8pikp3RFho7ZFRHsPvOgqnrkameCbZp+WBDsdLnNLZ1+J
ozQP4/E+i9ST59D+ZSZp+uTpX6ehPMD4GL43JCRUG2IH6ln6+kRHNQO5dsbqHNRjUGMP3Y4lvXP4
P/MgdcyXIvSswDTmZ6MqZrY8DQ9U1isgxS65hSEM6Ng9eeM43SuXP2iFULArWSodlqSKrbTszGmJ
BD4PLDxNAEZp3rnAA73i3nMX3dml8k9T/JiH2ckLrZoxnuatdB4wyZFX4ZExGQHqBLorKVei0vz9
3KTH0DebHZAklmnCOM4Zg2vXkxKPU/xtoPzy1C03ejT+ecOokQj6X5/e/vV2v9vX/tWnt38IrQQF
37bOt880uDjrfJjKdcPWlpDj33/G7fGq27/cPlQ5c1uujo+/fu7taViJx5xI9Z9r0eZQ3P72RG+P
aXNU4w0kIPzvn97te2/fQYCT8l0dRtHtO379w+1TmUg8frcPf3t+P++pqRfbgdYgJVeg3+7424e3
O95+jAJDDtSF1kpWp2xES/18u2kN1NRMeaT+Ry47I71g2KtxDA5zilzt2+k2dfpnk+rjFNL8rxuN
KC5lJoRqoLmWa5lZi5OBrxH3MLYiJDE8frnd/fbVnuXxSlD5gO+VHSvYx0ZflGHTZOQvkrrdz8M5
0tjcTWWBQ4pDydBz7Rx2I5yc5SMBNXRDI3IDWWbqmA5Mx9Ef1QFL0rihxJL9XJmvdGMPIlucoWOI
s7bc+HZsnnHnSVNUAReoz1BRyeku/2R2JmR9ap1DV5tPhWbzUjum3A7VaJ21tMCVjPMuhAw0P/q4
YlqksYi8zbCShTasQyL/EOo4yBSsXTi3PYoDxoNp+Wxuwm+NH2GHTMUeb7tzqvKC8t2RVbQRpaQD
ltdbTRGM26QiQhNR8OcnW4zR9JW1NimHbFkuwEcoSTpzXyIpya4a01fS8iXnyux9DOscYQjzbOjP
xVG5VLJ4vn1qTf6b9Xqvgaz2GLxtQ6v4BnwM2mmdoP/qRgWoN30pqo6SsHrMty0qIhTd3IQ7iydU
KEzJruNO55kYy87Py+e8mKdzudxMCbvVysDuB9RtOpvN/TgocUKRyY+jHd1F9/FosY8LgZbrQ2kf
prikK6ggErPcDFNCmQPNpQQbjU3G5M5rBYVqLg84xKyLnTgtL6J4c4SenVW400eisw1Gyy2hDnXW
ZkOddbqjz22SpwcFFJNWmz+/DmueLZrlUVi13C1ZDvTbR19rWH6+Ry1rdhg1GLioCJyWlvBS4Y89
A56KlkdLHw5Vx/hTp6LFiBnyDXTxnkOfZ8KeMNnjMCFS/0Sf+SrlNHGeJ7pu5nzcW3SYVQF9WmJT
ENWgnYPUfCXsFykdi0QwDiwnogWMzEd2qRkYXlQLEYMMbsOenk+ZebbbGaTQatDn/AJ9sAxGt6T4
lbSM04ZyBSv9AaHrvmGVtSldCNplOgyrVFIORH1EduhTMh6QdHFrltK4ujYQEyK/DL0KZJ4wudKN
Y7AVxEQxsTTFx2Kn5XGaVXG0li/OIexBydZsqzBqb+pOEKdPlvuMLe6L20c/v/jr89s3JnoZ/XnP
f9z99qnJn2cL//N6+9GuyUobGiRI5+Whf33Dbw/988MC10kbmhEtuH89k9vPu/14lcO2ZSMZVmvp
oMz/9iR+u39TtMYaRZpYrU7n9UqrcQXdbrzFJPTrU/wnDQiJv33t9q/9YEU7iz1j5u3Qic11E0Kv
LaR7J/oaP3Y2bYjG8IZzvjI5/kqysA506uAc5b7hNRrYicKOTWknQ0h+tWHITvw2h2wCN8aMMV+z
7jMDbNI70CIDsPqUONToBjbNohRXWOj5KsbJlWXzIa+Mz5rfHNjCQ5CmYlUBLjYjQ1LuXj0OTrGP
ivmxM6CZAh7id9aiq4a3sk8tYOMiphrNgEE+4PiE+LlxFtkUzgWV0IaiyDUDGhCH3T6jK8ANS9Q7
5JvFPjB69QHXLjEtvFttx8OXJMIclwiWLc3XsUhwDkaJu4V7kxPsvLhmTcS7a58BH0Gp/RwNPcKq
Q9WjU4K6Hq16AgHu3SWQQ9I0ov4g197yKh/Ao5DakJO3r6PUJMNr5GgECu4HssC5B/sAZpGLpU5J
h1GiWSX6gSAVQufQ+ngfh3ZNjUG8tsvwkEIgZkVioy3X0wEqEzbcOAIJXjshMb/EZO0oDpHNgNvS
dYwGdautwAnTtNJ206omKRfE7QjKnQVXuBiAU+E+MPA9NGyr97di7zyVOu+Rlg1yFPEijNl7NbSH
dLZ3qJKoeuIjXpLBuf7kGHCxCeVdmLFAuUVLwGZKjjm0hk0MLCCdIedgvmgOaPdZEGuIidqQPlcm
efxJ4eXolPMm1SBBgjbtduTwZOnl3DPyooAlbd6KFxc3SKCyajcuSlSuA++81dFM7tfRxc9t0jmW
QuHYIbavhI+ajv1vDMxRYw0x0apBMSW/ffVm6kkU+BfXQ5pzq3AT9n52MCjEVGO6JyhVrbOEoIfX
fQan9j3q/T2xkDromR5Og+kcfCX2vGKCAIecVvrJoEno0nE4djHyBZNk9ggZvstSlquMKk6r1JtP
0PIjP5dMyX64SL2gcHv9BBBhiOt32EJJ0OrlvrEZDsw5qnDinPWqj5CbIM01vILgxdeQNODxQX8f
iOmcRDwgHBHaqQ3xNql5fnAYHjVR2lzikWOJOM4eVijw6Y4D1EOEa7ThKe+PhLINxtMOq2Vl09UQ
kv93rOWc7H/yI61He5hogVyGmKHIdjFWZCG4Iwp2uYoStHtmNzJI5XROR1dQHOLvIpv/+7RX4RUy
avfFShreUqHcD40u9v1o7qPeiSkXgPxW4BSaizrw9SORyWxTGuUVH+e0svEKF0y56D6ytrlM+n0v
xr0BDx27CwAMywuEvh8QLF98u/tE8OB9coDCwXaVtF6ZYgexvxaWs9I6Tit2DEGkwAQOUo5KLxgk
7oau7k9TK2ABtVTbVRmloU2d7ogrOAmvrcL2waJrZzOXWYecpba4TK1Tkl4dA+GrjiIPBAPdyFWh
rdGxS/ZC9CP68jXEkn0Y2+l1rMsaKEd3F5ENO1PH8IVlytXWIdIwN8NZPnbmHouU9j5FTbYtiESH
VA8F+czzTsh6ru06jzc5+mBO8cfWlumLnbnaxozKeG1WEQXdPq9PP8+bWSQa0UC8OroeVUHsSXND
Se1lWeKQP1g7dpbtwCp2KwqbgMKSmCilXPJ9syJVol3w2Mchp/1UG7YGA9ygGyVDep/ZfD9gkXI5
HjUiOwg4jOgMtwRWAGeChXsxuchJ754sihUkL39vcw7REpO68wI1kr7cGbcWbtSwQcjWf1C7Ge5j
N8cFKyUUn7Tmd++TqwFOgD03L61p7Io2y7ezSypP46+R2KNci7j6kPY56b56jCYItDhpUMTTGxtU
uhLoZiGcAoPRi8jdsLQL96piPmdhBMICPFwaNyGfwGQR7YpHbXVxMXCUGb4zUBGuSBWl42OkXAbo
DR5Xi4lXvpzx2sXQ2tXJq1E0aIchhmzWT0rWKcttK1ogYzkn9oyhuSeY7NMZQlDmQ/ZHT4XhE8ZV
HD33uVOEp3CWHi4j6wc92zcXd78nfEHA1Tlyphqjlf9FLIC3jCpmV6MtRGuS40yYm5AAp+b6S1Nw
UbK67kcVwyHKeaERewcziJbdJ8aDC23lA6ec+JnCSjYSeX4vBmq4Yz3/FuKMWfmkp4yGwtTapvRt
pMGnpG13CWcw2qdhGt4QQyHiFT3MK1pm6HktmEIRTjUK/Y6jgAV6ftVj77EY04vUH+XYX3SCN6D4
EcuxNlNgnnE60a0v0sxemCfvlbN4eCYoBxnNbmpwdoUzDgjsjxUbzdqmO7mwq5IpewskGAwoUWdo
d2GymQvnzULFWS9WXqaiSwzo2zKMCnpr7CD8xKfQrYs1fhy6zMp1zXl57J17inrXvUblXZN47sqa
jWrL6KWEaFE7T4WnP6QFbz/cICPdTe1HVsg90WJgJpP9zVGR/mhp37182PewLB+n2o5Xik2QM9kQ
8Ix9ZQ+vTcLCwsO4bkpW/rl8L3oOLy2th1UeSZbIirnC0v1sbSUzv9XAtiFQVfx9rK0vTodMwklk
InceprSNcfcwPGVLtWgmTf6INDn6HpkELoxF4AycdquFzZR70xrIO2PiJPrixoCUiLozGkfHMkXx
jBeoSeSnKlcfWIsYb1lzv+0d71XBeNrjy4S4rK5lyd81kmBl2Tbg5Z7eOmIKtH/NAHvwOkfTY1x3
a0MW35xCBU1CXK3iUbU97aJvZGHTwGZSuQ4H6hqThoxmEpMgJH+bp5a7qq1Z3Q1hA1g7Ld8o8iBb
lD7OI4lBG7RB3EEhHGaE5rlhoiXlJy/ByX9bcpkpSRur4QJtJGxIs2Wrq1Dxt7HvHd1a7mCYYR+3
L8KHdZvVcHx9e9jWjlNvfRlv/TTk/KE3awpG403Tqs9loarV4LAFmsgZ03ztX2cP50dmi9PgkpQR
4LeYsYdYQ32FGTL04XKF98A/r/P4w2ZivZ0WaxqIQGvrKQAkeR597kmNBFZjPRW9/jJHjdh5ETv2
pL+Qy2bgLrDAQad4S1OmgL7T8DJjCWUNejKnEcqhaVPQZNWvvstFNbfd71pXfpf0ei/dE/6qimKD
bHiZbKLcLOn+uyvpiaczEmVD80NIJha7T+bsB8s7WJXn7T0JoiakVA8S1tidm4ekVXoQ4z8IMq9U
972yaH8fyXbW1DiX9ICd6ir6tBd6+VY5G6kycdDG5B6rHr1DdCWvc6JxhY9lv0TZINu9MCzaLmR9
He5N15LXUcCHw3PY5o3zFPfWDxPO52qKpU08BXIup+KBYh69PbOuK1PjaxTSBQeKCuB5Y2+T2vVW
GZvS7Sq2JnXBi4NjlbEheS7kBn71OZl2Y+9+TkOf1bWZD0EP02aTirMBKj8HfH5kYDFtinyMD0AP
L/TmfSrKmkSm8vDg+lkUYCP9wvDjqRvamCttTVTKb76gfTsHeJIJrMrU/NYjxGDsUfGhE+bLONen
hohRYDTCW9sEfTCKU9BdcNXtTz7OndDR5KWT1d2AaXTtAmhdIV9YG1HVZ9MjZoVJgNmqH8yTI0Ei
zEC5AZWshvp+MKNH3beYFSc4IIqpe9bl2TGK4Wi1ULzaSW1y0+DVNzUbSx8+C5lTf2JNS0kATDKU
0c9tyAS9A4qe2uxwmEDduS3CH4DDq5PruN3wdqbSvsfJfrLz7mJEPB0WVRdeJ7ofw6sZQfd0Ou/z
PLWgAMv2pfLHx7SyXmrRs+Lt/AGvbPqYYWmD9IddLdsYMZTX6C0bo4Gge4ZfMqGj0PFDpI3dPI0w
20NvX2nRRfdq96T6xAlWFYC+Y+uBzDK3umgLIup44wSU8JXT2IfaGGi37Yu7rCWGv5wtqormNClC
sW8R9aPtOJivvqQ4KhwhxVTCvJsK+OFDlAqW0tLb+Jr5UYHfOLEJosXJV9eKzIWv7JLymEMz8XBu
VJ002pbB8JFHIiz/MiBVf3Yi8oST8BQ5kxWB3+JDZE99neJBk9LbdV6K55Hux7mhoJWIjxVU8nte
9eO5lj2o1h6zbTVh0KVW0Ks8Nl8E9DeE4gr+ikWOEzbeTzkXRSeJWRUtEla395DFN+x6nHXKmhif
jr2qHZ9Q1FTuwxZxweHUQbNCuh4ic2DpcpWudUkxmG05ku0DlJlnE8JG47XeOsQVAchJe3Z92QaO
jqkgbQ8lOUdf9ayOusOY5HvCmCePMTxXIGL4ibEUzTouDAarX89tQ/RoNG2W+SiiYEDcHdvKA024
P0J9yPYxzBLO5GT5CthWQEhZfCj/WPcKUxq5uN3AtXDj9+m0rn3oFn3ZPSdtax7biE0P/YrGKR8a
EErQMy1dY19Ilh2S1RYMwbPBDJ1LeEdLMphyOYzAyXsHLQ5E0WqhzsJTCNqQyzv21aFvi60bzyyC
l4KtjAPKENUeuHWNfdYmqx1b+WYe6UdqKiz2TBnX0JvIb3G1rGlxXAER/e7qZgxiRH6Jk70Hs4GL
ncWQvbffYD1w/qDQy0hDKB2u+z7LKlt7Wc86mHK9nvigj7y8lsBX1nOZcMXCyMQrxtZGMGFW436Y
sOqHFBYYPSj1qtNJxXHqr4gGSlL5p7DwXpYRJ69xgVqzVAWKns2zXpg0ZVaks9vooTIU8V2m2JOu
12tVvwkUaqN9aTLYQXSrlBe8NjN/otd0xklHuv5rg0hh6JM446MCiKfgQcutl9fuo5YxkkdsP3bF
VCEDziEyhPXdV/Jlxl+O5RQAJO8hUJdiybu1+QIKe1H1HQx7qARRUd5DG6u3irX5pmheCspkuZ4g
5Lhatu0saHMZZRZUGhJ9yxMvIKoRMqbOn4UM+83UsSzF4Pa5FUi/Chi4ShV9h8SyTH1TMCOq5uwh
4i+GpJ1wnb8XI0voTkeDmCaa2HznwaqTH7BXrhhdn0EJuBvXYcJhdDSA8q5M2HANG/HewgbfabUD
DidmQ6qE06ytOX7O2JkdDMt/7JV5LNxpF3vmpdHDZMe4r2Ilz141JuQqcBVZ+guqKDw/q3vsljcp
emQws18khGkdR4pcTqO7Sr/SDLgcahY0hHFmModDZhuDWkh6LV73kbWbNLX3hNmTG6Me0O84Mn0m
qDvdHYmBWLhHpM0R2rIri9QPhdFz02kWb3zi4PW3UGJ9jcYnj668Xk4ftuqnXQRMtfGw/+A/2pCA
psxHLF2Xof8D/vG0rWr7TeEW3XPZxBGfYfhiqHLlsOg2+UxWllgfzt0cY167XB29WbvXmcOu/Por
fbQkxKtnAYlsG4dw43qQoE2bPui69TxmE4dXiz1M0fdXmylzR3xLq9zYuFQd4lr5aljAhqe6OUUN
xnRls1XEx2Su6PLaZJaTnMlPrlxjYqczlteKQ4T3tQ8ScYTaWYnstRGi2kSVIcBVWFj4TVRbNxQa
IRXf3+d9BfMSAKx0sTE0LktrPUik9WFr7nOT9ddMowqrTKf3gqbLlTF79cYR0Dm69oI8idWqzfZa
/jS0XxNwKrRtiTcgPvDkGLUacQ+RVm/1gzN9sMZMnlyH4aLdD4DRSnz/DSpg5bMpHzdDlGxSEid7
Efcsn1HBmJwM7TIE/a6w+7hUA92ZLivyum1RXop7eIr+KgJ3GUSYZ2DmA7qi3wDMY2ns7YRfP9PF
Ryr7At9y9tFRkbInu0UhDLH/YO7xwFssL7EgkQ2ZNGozMk5ogdZp6JKyoB6ipCAXTgwOLhzncMs0
UkO7ypM73kArIxn7o4+T/wC8cuvFoEfTDIBJUs+f5g5uLON5QMGNd+jiGnQBBmef4MdxLL16F/U8
49JW9moojPhsaZeWhAfL6/xqJe15LhAPGzclwY10fBQD6ksrPpfEyzcTrLXD6ECpZ/lqg4C0etAR
nTbCyjXcPe8YVIMuffDBOBFZb5pNP3YQcXNtWyfGggvxSVkY/j2m8y+OrQ9rAzbpMJT+WTifspgw
cdYu26MEI2uhkywxhl2uF+/srC5KP5hK865j7d9NRLYDf9LeugotbEAp2M1eTqAray8a0Kr1BEdr
g4eJ6ArNqiu7uBuKD/Ik8coeD2bLdbMVtF4PuNsG3/oWO30eROWTyO7HfoZ0FOIirELZbSoNMr9W
4Gau7RlHLyqDpj16Yj+2IIkbo6WwIM0DRCB0c/3eQy3dFXS7c0CNLOozccGJ+gz4Ymd7Xb9r5qwJ
qkG5tCTBXoBTzw767ITInbBFykBUxkPhzbjZsYVVQE8OcTZdTLpfgoqSA9JpJdyTCjWaBHw7xRsR
Fw8qNd+ZTZkrl1LAedrmDTltI41RoUfgeLH+tYl8+ci5+Qd1logoPnP9JKHvPGOjtGmMQ+y52X2c
wy8DtJR2EgJtLyl21/KDoajEwNJ8z6C/ZYpDritJDFYNoYOQgzX3QNqA92JBcew0fI5qXjRFqoO+
wp7we0dlYt1FL6xERGByUJuk7qM6iw+qRVKdtbeQ/pawtYZXd3Z2mj6M9zHGdlCxnbad9ZJK+kFS
NAHua1d6EVVWmkRGGCR5r6xH/mynd5cjgYHEviNcwfHRYm+wMiJ05tkWo7GSc/mpX+ZEt7xvvwSG
7ZyqzZ/539vnt39pljjwr/vcvsWTmoeJcfme2+e/7v3razFDa5g+eNhv31xQqKjWuUqyLeGbp98e
5udP/ZcP6WU0aupzazI5WZ7a7dG5GjJz/vWDfn7nEjyHDJ6wSgNiFoXhfsD7yYJ3+RV/Pb+fj1MQ
FacC0N/+9rB4007smeLdPx/59vnPO95+k9az3yOIIZvbQ0dITzyxv37Krx91e+Fun0Z5Ea3dIqTh
eHnJfr2ium0Uu1gYp7jRPoWDjdjgo1XGSfUG6RcMp+5QFC3HBvFuiFZDprFzGbhiTqbJTjLlomsC
jMwHNsWsmR/ugK7rgTeZ/iERyc7RKamRHUoY/LlPGWe4pDMDy5Df2PITqiiTGjRKP1KbPHOaz7PV
6DOtB4iuhX0STDMGWqcoPvl9vZ8F9hUbGMrwdcgAqNgq79Z2n97pOjJkPoPHnjUXs6M8A9U4DXXy
bRlhNDPtgElfXSqh3qn3JeRS22eswjsf6wgYd8oriRBqdyIHUpEpmipFIseA4uNkjUCBDTi81wUn
1MTFECBs/JHhSN5PVSSoIhaA/pVKFjRX0n6qBKub+EegwZgUBX752Nn1jOBXRRZdplgNawcn34oe
p9PY5V/hrpZByYhLVO5G6qTrfNF+6go6TmTKuMbloCWVgilpqamovB1CGsxLZ34XS7h41F6x5Whr
aU5nnDhrIg3sez1aQ+242VUURW+iSGyBG3zBhcPOodviUsTDDfXYmtpwE48NI3Oreskz56McxRQM
9fwxujlQfwLMPGA5rBLJNRDeZb4Z1GskzecyY3lbcSaDvFTRdf6511FBJxWRQ9uYJsGlRovt/ZjS
GlkY4Ky9hgF6EhOZyn1vV+tASgDihiGe/QZv7NoSAPb7jrPpkLHdIJlrHDpSTiul9a/1SDGua6XP
Y8i6wqmSNcOeL4q+C4Q0bL460LdA9tnXmYsa2OilBxZOoxE7I7AEwoIWyFskToKwEowdU/lcFXec
xqBTYl6wO01bJ1hgiTxi3FLhAyUnNjMySBhT67yMooR+XDgQn7N6281b/pUxEyWfEE3Ka6f8l1ZV
R/jg7/kU36uZqaUV0Wwx9Vh1DeJJYedSTblYnJyKROdv0fn7n6VXv5d4mos/77cuLOa4DnEhQXhI
sFTCxvd3/14UknKKe8QpisfEKh80/+imTBZiI7vPdNwdsRU+28B+NlpemMxnonBL35Kzy/vSWGvi
QLCJaFtG1EXK/mTkmv9gTfNqitz8mnIglG77xKlA/ocnbiwFdf984o7O4UCDnXDQ/f/+xEnAN86M
RntgEJweNMfGroGct5rARlME1SENEpCrIKFf7SSKj7MgJ//vX7x/1ussLx76B/8tzkePVd7fn0Nc
x4kzRTnFDn03X6E6HVLisAdWfgZJI1fblxkG5ZDdAamkC0GcIz0o4K7/QxOS+Bd/RJyhlg8DASe8
4yy0gd9oAmk5z0Rtl+BrhZueejPrsCB+Wp2T4Ngmr4OCtVFmzrPhyfoCLGvax4gtQwVyJmy1y+B3
9ZkF/SrB7PHVzjMu5tTfbizJGRrvp3EhY38KLRsg4NiSsGzNdeUyCqcbrA4KsB8bcrzvjjcM+wly
llW7Rg1+VL3++xf8XxytCzDBMiA2L0WY7vJC/PaL9nrnRd0QyYNjmHTsQE7dJD7l1uSatxX8nchS
ANHqkd0keCjbrA75VDDRzxQL9elc5HLYE3uy9oadDwfqJwAiyogMXBUOO1Cv5r43x6c+hLx5e+b/
T/P4j/5n18Os/N+/O6z/dE4vFu7/+a9LWXTvxT9YHrfv+dP7jPH5D6gNjmsRgzIFrvi/vM+G4fzB
CsPAHIch3TR0ftIvlgcWaPIZpoO0TAHBbywP6w/B1g613tRt2gct4/9kgRb/LKLUbUd3DE5BzNK9
pdlwsUj/dlBWRCvMMJyjqzO3DyFC9DJLKfZFrail0PSDKkp3m2S40Xov2WRD/IYg2B3F5Bjsg0nu
1hHlq8D1DAXiqS9+eCgsWdXZX0yvewTomLClsVoCOzDlAVus3c4HE8KwvrXLh3y0r35EzgbfkqdD
j+i+KsVs3k0UOjCiU9qIL1E6fSuA5zpW3l0zCH8Pi4peUGCeainKPrC8le2oPdebidW9JYA2GoFI
72ulXjQ7/wyUiQzLDzmWG5i/u8ZDSjF6q6CXB4xEnaEWwOjYSb4NKyESVxLL1yxjTRO78wfpFqwI
9oKWspCTAM3TZZ6tZorJ5PA+KT19yLty0/swpcBKJJg43ZM2RNa+V6HJLnpGJBrZ/hDh/AC2eCoG
UAe+TdXOEBhmq+90jxPcBGA1XgBd1HiDRy2nnVkxK7JT56hHkJbI0rNDN6zAJmSL5tpTqhKvKmk7
W9wIMYXduRf0I7RE9ntBYtLVwKwbReVaF3lgVqRUO7Jf61j4Txo9RCvV6PfdgIW5B8ewVmlEqqt6
ajkGQGtDMCFf+mo0jEFqM3s3egebUxxJBmQ2hnKIzhTteVuRtF/8hPWIo0S5YUZ1NP1yPFeQjfBT
bBIDOkSeNeU2dlAjibN/ZEx6x82ElSsbHh2Fp4BJub6mww80xmB261kpDAPefK3HqDnFXvaDCiVt
NeX4r62ZcnrfwtvKY7ALfGFqD9TDxV8bZea7LO1pL9CJpyQaDhm1EAGm2BDfTL38Yac7TcCxSNRI
WGbxbhZA3IvJM3ZYBLa8Uy658r8aWEDoBHbfCtUVJMaYMg0zpBVAYGg261FU79BvEpQRijr0Nrmr
jSYNHAZdW4RRYTpHKoqIBjXJCEW5jteZ+cPHKAHHun/V40xtGkJMYBzFZipJIQrsKNSyyFPngOn/
lmpdfkwKE9tmREWBJez5TACPfUlkPjBtLNB3mGdH0UtIUOtk1djxutgmWrTMmZPcYJ9m4LWCXzvF
j1O7BhqcoLp/s2ug50gfenN1tbEgKld52NTwE/D+do3Adj2IaBjAosZKD7NXfvbFArVlXwQxOFw3
oJeRGtz3vAk/Ok5ga10Z2rqZzW2sEGTmiZaAGeW7mC5CL3jsZGTWW/c9o7qRQ30pZhlao1iDOOm3
BkWXg19Ve9zO9OxgXCjwERniGBnJa21708Fl13LfAHIAktsFzVDLjYVluYlR/sKopF2uyGljz/b8
1ehHmly508E4rzxPf4vhaZVsiGZPbDkDr0PX/uAVL8g6MylIx/uOnEZjePxtO3fYalJfI10eAFJs
Gom108GWqpdEqOLxPXNMgqiUSNh9DB/RQZ8Ez8Q6Lc4Zog/leEjM6BWQ951OwXAQeYiSuHTrVZxS
mmFlZDA8pts+o1Q8XuUGOUxuKZWayGrna60Px62v+e2qzF5libVkpJUbKmt4ZcsVMZ7sm3Y+TGgk
EJJA6Q3d1rS0d1jrj2kWvdtFfIXFYV81d9nSQd1lzzo/JP18iT7F8SbLjDmgE75bTzoZDtlR0N6W
W92JcV+yoeqQ/vYNtQDgFgOtP/R21lyjxEyPndP5TJ+GPlsVMQl3NohjQ8+W3RwzGKlYk5cBmNRP
v750u0eLGmvWx5/f8/Pflm/87XMzinDkKDSjxNOGY6rK8Xj7CFz7vdKcD3BMuyQSxu4GO8P0ySbj
7+yztHGo1cLf0g2KJHjtttOO8OGV0l6k0hRWU4sbetV7o7y2xPYck7HTEI6YKCP85ZyoAyeitNcz
Xe0uQnzTFdpfDOptfcPNeZ2JsnD78HbTYiFcK14GVBU4b7ebG0COeBRO8b++ZnQTVci40kEmK/cB
oyPbbIZm0XImTFTzKOLyWOWkAiWIF2p5VgIix52yWeS1cbafrf6qg8w63m4qzKBgXqMDnAK8LA1V
BLV94rhKj5Ht3DtSfu7C/KGdZBdIY8JsKS8UXPhE8HQk46aS+b5J6ZaC7UCfmlHDYZVP0BrQEG5f
a+vlr9nM42HsPuXoEqCFAg+41V7mjLHNQm6nyXvvYl7URNSnbLR/sGAHm+zBHEnc9oqfBMtzu8Dk
pFkedfeuKCoGe0Iryr3Jx0fX/OYPiy0QY5t0pAoQ3+yVNPzmeLvxF49wn7c84duHRsfpsZElXSli
dvdaA6SrI19OcpoLeAozo7JKzri/ZLCbMiTSND1aD0wOnywdfkBeHiPs9Cv8Z9kuNHSq47Ff8eZ8
0w2dDH1HHcFY51udUUZeDOY6H1vUHEvCXw5TMiS3I0DoPRZIayAYuji6bz/p180/vmZCXgpawr2r
HIVD38TLK0KrHiGqijne7VVqSNMx5a2/316bXzfEY8H6La/XbzdJ3mxdW3/EHt8fbzeqm1Hr4wZp
QpXavLYQN1cJw9Xqf9k7r+W4lS3b/sr9AZyAN69VQHlSNCJlXhCkKMEmvP/6HkjuvYutq9Md571f
KoCyZBWQyFxrzjHN0Z7wPXnjZlh/jWTVgssbIwRz7Wj61yKbcnk4LAqnb2TSCalV/Zc+0wCeo54e
SrjHwZ3Er3Ee/1Am8vW29Xp4T+vh7a70xOuuyIZCHOQjkzM1SyAfEihkViMu1XqEAKhq3p8hH2sU
c2cObZxu29k8XN9pKOCRoqMEUrB+DhiYvz7x/W3eP2J9RG59+Bi534v+yR1rjtN/niK35Nu8/znX
j7o+R95XhlZgzgotDJE633978N/uygd+e8/3P/X94+Tj73fI7+zDv/FhUz4rdPuFGciUoZxssDH/
9tYfnv7H/+TPj//xqb+9s9x1cJRvHODMZs7EHA9WfJ7MND6XszYBRlDJD2oWolnWB0KUbZTN100R
4SehF8mm3LfEEycJp3xsPTothaIVH3aC/KFzUf/jZlsxxVPqFOasBpQc6t/oG1NHx9cp7e6k6LkD
MXZ9qdyXNxq2PbT8BPRog9Ycqtzt/KqdkB/U52Jc/wkTAVbV6qqvchkFNj+A+cjpCNgrv3OGr4yQ
kwuRD/PskyPqU7wyQcsVEequh5zcnQikI8P+n315p7Ie+XLrt5eUY94dAJP7yoojlTfNKuGUW3qW
guFJmQd4BDmd5JuUAo0T0Xi83wASBEDK+vFC3is3P9w7usbXgpDfwF4hrUjZ0RSW9TdbWxiM45ZS
Yarkx26oyKJJXU8Jpkx/wmHzEuk266D1vJU33bqVMhleNddpoM/5awHg2EtpRENKOGcmsIvW6w/S
vKJN+qkbPHqHVUf7KQpgqxQno3sjhUYc5RuyMOXPX98VZi6WUudoJ+PbMnp3tQBQJ/8PsiYfw3rM
QGOtA4K8T34NjL3Okddd/z59vWISv1sSq/z3t1hJKmxGJ/kkXGH5oSVw+qwwWWZKXwdSmoNq8Wjd
yqeY6w/c0NytJs0KgO60C4ITxkCVCg9dOIdgXuNhQl7IlGDyO5wycACngzTq6PBCFiqGq2ze0TW6
kvxYXtbdktVn7OT7y78rJEXj2OmfFqPomL0Z9+9P/OenlbtF3/+AAZxsprKkJF+m2QLlZO2BrH0c
4M8cJW3M0kPuZ8vMpiYOVZmtYVztqAYa6l0a9l0x3vSksx/yPq9P7jr3GQm9OnEs/KpiQTl6/f7l
L9HKt/5nVz6QuMbPfHVhzF7jW6DiOEsIxX539LhDWCPjhY7FVyZ/GXlYw39EBc7yIiTKTP438jF5
M68/+XVXPvp+QK/H75925ZPlU/7ntyIEdGLucSNPOXmsyT9G7ooyZw523Zdb73cuCUpvNXLy998r
Unr7oNI/lk+RH8takzNZbk7yVHvflOe3/OOY+f19Ambyg65/clRBcJuYJype/1kapKSpKlZCZQnk
aULZpFy20Wx+J12m2nvxkBEME8dqIJ/+vgm0SJzomGBiZfq0DgzySJVb15vrfTMGuN1MgmilkUb5
38cg+Y91g8YlX256cnYiN9//+mqZqBXfTCXK9oHttpwpuk8e9Is6bzGlm6+u/EPM5gTQTz3KLxtX
Nqfx+lHX7/56H245VuaRpWyuT5Yfed29vlZuXX/G6wPX9/vttUnx1GdKyxjGVyMHzt6JgcjKfXnm
8Y1n3Vnuv//xS0WBPFFG1ZfvJX/TD8fl8hIpSnGUh2uiqw5YnfU3iPueqYw8EP+8Kd/ifaiaSLA4
uNUapcDkLV1v5Fgid+WWvO+6K++z11nwf/Q8+eQx/DGikT/Kz5d/3yAP0Os5E7rrYfx+MMt7Pb3o
l+D6Arn1/iy5+fv+h3f98KzfP+D3VxGulmw7au7kgWzlMCMvI3JLvvZP912fIh/V5SxQbl5v5O9x
3ZVb8nX/9l0rzeUbuL5EPvG3j/rTfb+962+fFK0D/gQjtCcfWZ6zHZUEY6iX/dVFKbfIGa8WyvV/
GzavD1/vw/3AKS73352W70+SLk755tenfnhEboZmNGw0Q2dIXucj9lLQar+eKNcT6nrfh+fIc+v6
iNz6eB/Sp4kksz5bNEp7TJLrHyp5FTrsqHzJbBZREBmLiiDGmiKcN8L0IwvD7LT0gVCZHUMLTNGp
cu6pESPtXfr6idbq0awxdyyaPX8rzII8OUN50rXQQ3Rc1r4eDo+IkJNd2UxeoKZZfKRvPKm29VBM
eAQ1I6TA1+bVZZkT2L9Rh1PSJD3QSSg9UjPBjQZq0R0EGEuHyh1qx50cTuS/9/7fX/ffh5cFnVi/
LrKI9CamcdUryMutvNBeb5CZ/H31/XAJlpt/evpv98lLubzv/RP+9Lr3Txgz72K3ewxSLAXXKZ6c
Zspz+brvrfPAiVI6ZTJ5HV33x3XAer/zj4//9nLbIlYBYzkJHN06yMmXC9cp0k/ymUNWtzt9qu/l
A7M8Jf+8mUToUwDb/dCSxt7i4Jmo6Y0o5zos06j1t+kY/3CKS69U/NjlM/JCB9nuV1D25i5pG9IM
Wuc0qkYOD8M6DW5nPrdVcqc19sWdvFujGF5Iaq6+r/QLvRXWN6u3HsJJ/VHpNJ3X4TpIWAocRs0t
kQ46yKyTYkTdT5ZjrxEfqUQKASFt3yJ8EiAA09VTSt1x3yn9uQEgFFs7PWKmSJRgx0fcRbkK5BJD
RZDPZbOBetX5Y1wuaCjbgxe2ROJY2Vnjunvgkr/qCVB6lo7lK0r4bPf9tyieUBjkYHctAyUqdTeq
fgNVMQrjG6JEqciHAMI9El4pT0B/HsL5lhYfVQvbID9GFeUuzEiSRrIdzBCdEW1AjYnGBQVum27M
NsyDwizfFM37ZOIWY+nc7e1K+SWUaQ4Eetmgwu+R5NZzbkObcyjU1VXp3CEQfInnITo4i7GlYhC0
ZfgF7tS9K1Ik/9i3c5tvlYjurf5qeEV3288dIKwaWXNq7ZwmtINcFG+zWx0tZajgp01rkrzogzkr
7ohdIb541n44eDNPKuZ47KjASnTq2RCyTIg5cUW8EXXfotrVJuW2xU53elgIzD55SyUnD1jGUUlv
gT2WhX3IISsq6WDvxKRCHgCPk6o0FTwX951WYSREjlIMrrKHvrcXGvgLAMPqRimMx7Gs3bM11yai
EJSIdfvkLVAYHScC3ed6j+nUzVsgUsl9avVfYxr/mZiUzyVUrs3iap8V3IFbmrPmhkEqPfdaeFMs
TbHrI0K6KmMEvpdAs2+sJSgGjRTO0dy7Xv2CDQavGFo2v5pM7HTIVy7E8Y57G+Bl794WM+JXHXzm
hhYFhXPNeRKz9sJqlFWmCcS9aOkph2REjuVEEZoRVfQKhgFteLXH3N16ZnlCV2RfagO3glNloLKH
TWysIx/1J38qtjkOum7Oi0vTR/vY1HrUIdi9yLtSTSVQquQbgaPTLqPgWvfNAcVkB/4nt+ldQC/9
Ru7am/CsFhKZ/dkkVmdpizen0uLX2VBf8RUUj2Qfp6fCKrGdlZrPIafddjO1c/ovgK3Hs7ck7uOY
axeS3iBjmNWuHKMLJGhylSyuLyUdt14vo/3c/4ycBJrtmL252nhIyD8LSJimWdfZtzNyG90eH/Ve
fV1IFb9hpMioKPQjum3zWwY5ERMbl4Cmrr+uXugg8Rpnq2BfGMhztGYOtqyPXxa4EEiF8pNX5mnQ
hOZXsuTLESeK3X63R1oL6fw1Gp15s3T6hXyy74pLanqpJNRzgba2D3P1o6it+D5VwVxXRGHuorah
+ITJFY9zc3HcBlMakF/dsTlIqBnPSRJxSDs/tDC28VwKrLmrjNE2msApNcLVVOczbkvha62OniCc
QBbj7fZaRgxU6VjbkHwOa28xr0S9rSrvTVB6ExNs/XBeLnlMlmpNUHYXTYHjHDObtaeWf/ESrojD
xi0aDj+lUR7diM/wYBzp1EELi5wTI7uHXm9vmuSWy59tEfFp184x4ncM5voRG7j+IyJxYSi/jEUc
+iZJvLsxD0Gj8kVCXz2PKZinho/zo/lZt4Yv3og8NsfqixqNH6Xo7wQpkePEQGoQsgn2SsQH1+zs
jVZz1vamAd/OsbC7lOqpDnGw007KncAQ7TOyR4gKnjNiONbPboOnz0zDez2Eot+E6c7tu9aHKH1u
8rVorip8CaV24/bJwWyq6daclBAdU8sVYua6JEiC3dIQmC/Ma0BINwQAmfahRqDXxQlJtgjFBgMI
RILsqTOX4tg1GATF2BfH2mSFaOsmSimNszxC9ou9Yx73HT/qXI/jDQxX3Po0nXcVTZzEq5pD0uMO
SHtM9Iz8nIE9HtecQi/JSwj4FqDC9NrMzne9bzDL8SA0tIYiNfqlRN0P2ALLtjPuh9FwjujJYFOA
Up7MLNvGk+D3i6MbY9GfLHDQAA6z7IyX9GTML3VbKbc5KO68ivObUVFwtYh0ONKkQyg92GsK4GpL
3FM4KDaOGPCgDALsBIk0buRYG6Az+RfGx7ON/x9UBwdqMROFaTBY6RoIC8PJHqg2+9gQkr3KN+Zn
hpfujSz+nmrlbepibUZEhyK1KReYKPqNrgx3S5eevYbhrQ/tV1bQ+7ameOsl5IpRzbOQMkIY52qk
hNGNbutwwmv3NlRxKxgNGjm0RXSv7OneSiz0+ABYtwR7H4BgeueTVtEbnjgdz6rylGPSAF+vkbkR
2ubWSL6o7egG+UsY0uVXlj7fTSlzbszJyIGeB9WutoNyX4OrPOmk102zsadRl8WRsaOYZJBRMF+8
kVO8dgn1Rf64Xab+O91uTtCQNypNgWkVKZgltCcML909BpoGRqmO43I89jnfUMHg0nhTetZUEvyU
MGiqyzi13kOUROMR4nOZiCXQbTSZDoLKUWAfDr3xkMJHAyZr5YjQUvxysw1FoRuJOuEKddIF1NqR
dNoADWpQ6OipMYdMARJBhr4leez1ud7MwmZGXSv0NAsUl5rSkhWoAJ2A//8UanfOApxtHJBbfDcA
RW9nAwp4p0MZxw0TqPa0FoIsi94U/kArmdfDVlmbmP3ZGkjSrbKzqXwFeuvsI4MURD1Xmu2QtN8W
Iqvqxlg+Txg5krbmayjW4CyNyGyuXRC9iZAYXevbjHJjEtV5JL4kyMHmbIxJ4Owaxme3jQ+aU9TH
Lm2mrY0ekIvcEUO1Qqc/7o+eDbMab9kebheBXMpd3BebjnlTRSq6oVXLQwpziUyKGGLwAlTWUUif
DUfMuIBBAh0d1aZBGLqyZQcrfquK5TIZThjQv+WbSLRdfCRbYeEHGj4tQvUr4xHVBEm1iaX4U8cF
NbdX3WnDBLNaTlyV6Az3NadgAn8MssiAGsOPLLgK1nD0UGluVIB8nhf/EnP2DeUJvhHqFJem6B50
5Ho7KCjWgejD11hkny2xmq8jGH+d43agZyamSZr1GDtfBGsg2tMuUAfY0AEJUxdh3TjKd/Ii6n3S
s3aYlbMyLuNlXHtXs2Lv2pJ5S9QxFWM0LYssfkiG9uyUi3OEsEcXP+4AoDAo13qd+7Pm0AUecTb0
mywXd/qamTGO/bM7u7+a2ta2lcDE4oFtHeL5ZkAWQAhfvLXdbt7DJxjjBTkDtrFjotzBZcTyZnMt
dvXmiKQU3yZuJFgnNiYGD3WxZbFmgDsDyhiAq3rAFWzulK/FqDNRLz3AqgnNdUFyp22Zjwmjg+Me
GdGfxOL6NmWrs9rcZRP6cCI2fyzYfcMCc0qCJAgPeLoVJmDvOPWXajikyuDtCEIG5I4npLS8+TgS
vKi2YKWi+ohhNg8glAZLQqpbkdYNGDkFa2aiJoEw1hGIwc9ox7t+mk4e8yBmVfl+aefO54vkuPdG
JuGZulcmDDFGpx6mVJj3xKUggqExGh88Jf5WzM1ta0XNbVfMSEviRvmUR9quqQoQVVV127GIRhJY
3GbJtAOpwNKElM50dr8DYqVhiO9uCxa85uh3n2K7JpPGOU5h9ZA6MAQ1OEZDl/u9AWomDtuU8Nnx
khdLENGm9FPYhHOtvTlLlPuVlbJYcMIcQaEhtrlI9ywbvtYlSd89GgQcdCuynPwLFwrBRlvqg1c0
+6lHWeA5mGnId9dRq4+IGE5FCrLZkPT9eOsW4gXJ8cVJKAhhlMfMN6O66DVrwGleEioWHfOeo3Ak
e/zWy8Xj1Ls/LNcav5au96Um9Ax/S/6WQHAl3pQIAaa7h8ng+MoBd2cWiPDG+dKi9KFhqgVdZOen
pYA3UeDdVLp23CER77YQrw9akWKfM8Uj4CTLF7kA5oP4KU2Up2LN0W1V6CblLCAvU1UvtOWLHRM8
rU458lJ+S9tKOXLK1o8akJnh1Mc7m/lAM5eV7yJU25bU8jQoOYpxOxqYRWsDAFBFwiMAElzY4B9G
wL37yPHmg70QpZOjXm8w7GALYKJD1PdIIoTq+g4gSwB996T6ZjvFGenL5FxyMzRgmrVRKXciXsHH
tgDJKy3gDUnUkZ1St+4mAgay6WMnC0aqo/nqb27GGWE5mPmowzU0dxSjc/eSqYSPJH1nfREsl9KI
1n6JSm1rNQ2gECRty1AjilE7gcvAUjcNbbKpGTEXpO3giwg1GfPgT10KdYL4ipiRLM/ak+WA8oc1
gu1azCH2rzEnbnWxN7bJKnlw271AcA/QfT7MbXovbKcEMzgdOanRtYYJf0rnfCpCgeR6wl9n2ypu
0Wa4B+HN2ICYK3ZMOikNajXVs1Kf1TknHEcgnDhG/6iwNEj/RrzGHD+rqcEwz0ULgAnwGQe4X+vG
4akpH6axfXaTh9jsntOuxMIbZeUWtsdQpPaRX6OJWnsTQszwIn48013wLk8IrvqaExqQkAH4euvG
3nNcYWmgD34PTsjeozAr9o5ZbywtzchYwFqlLZoGFBsMfgpAHbiJrvtjFMxO/Cvnu9zCAvX2VZL9
TEb7lX7+fv0Tj6ndf7eodG1CO39qppGKGLRri9hoT6QC2lHR+GP/VQ9bfMjeJfF2kWX0fkYaz/lX
DQPjFBJTsOES8aCzBNnA2aqguAtmR4AMMM2paLTwTXEVjrD13vals2wsAPM+hWI0ecBk4SI/LXr/
lSRkHcCDAzRqaW5VPBl0CEqHKkhBaBs88Z3XGI+pu/ZkbQceWLfWIOZPPdz5XUu8nJ/U2B8KQ4sC
p0/hlGrduyz9/7TG/5vWWHdXMPK/1xrf/nxtXtrsv4uN31/0l9jYs/5laCY85VXar6Ib5v3+Ai1L
HbKFxt9wXM0BC4qi+G+xsfEvVQUortqGZ69Oig9iY/U/ERevMdaIhz/YHFTXtJA4Y6F0VIPz3vxN
XJwbvaLOYTxcisHspjne1mFzI1VTf4ri/M/vk6menqyqynf9t2/N2avsIKNxGvuaIaCCrqXWUvam
5YsG00g3A87+uRLE3+X3YT6W5xy8AXWjcQ/VEg/i2HyOx+fSLXWiuEYnGAwqt66mfaNOd+S9KuBR
eX8qiuaLOJkYX9Kq7jbmS4/CNmARNVmJDVKtH0hcglpCajFhHNXn0EU92IOeaqDTgLt56noyTdq6
v7Mq19g0pQvyvinnU1gMN3k6PFMNOOZ5Y994q/Cn81LrVI0YLY1G2cUhsUlVSSMZwyjuPejukXiG
O/OyWILSYziFfk+LuZpt52SpIznIuvJN2EygwV5rR9hnm7k33jQW92LkgsfnsGokgZyFOPijiPgk
hfpsVpKREroOajXox7suWVQ0wBSMMIVv4SdZfrtzUrffphljaFcVz3oaHaCH9EdTGX6NZmz60Vg8
Zir01773ej9kbrpDFBq7XExpTT9H/FCB454yM9T90hjdw1QM2KgPZBxXloJ0l6BdxNQ4y4F6gOeC
Oja/hfHo7QYXv4yZkpCzWNEFkPizB90EoBF+7aH5XNj2G/EzKqQItbuZEyAAY5lDuK/jPT6xRRRg
qQ3vy5Bqj4tdWmhLqn3riPulcr8hmca1pdDZLyJQVE0/0CJpqFYrYAqnTLlxU4pzNT13wzN+QNqb
g3HiOKAg8Z11Csht+ClUZ4nIATuLEs8Glth0OL+4JsdOiWEPcbFDyabQbsNGvbBaYHJjLmKTVR7K
hnqbpdG6UEa95b0MUBAhpMY618kSxR/gHE39UQ5D4afWi+KAAMxVAaaNoChmIfXFHXJBjgs/n5Y1
BXMXsmaSsvpUCZKCCjdVOKTjOkhs89MyFTYJCf3ZMaiqi8449gl63GF0yyCyy2e8ARWmk6rerQHb
uypXjrYgZaIWgVnDUtEX62GaIWpGGPT0PDbR0c+cAlNzqgjIZCEIJ2iGrUqxLGm21mSngarHt2Tm
sMLNlYNmwyzjTwVgVzuveSNesaz7pQn7ajCdh7TLf6rq2hK3jn3B6sm25uqkmC8Fq+GNw+IuGOSy
3zq28/JGmSsMjO7eHAwdalzpT+Tf3mssZvUo/57FWaBq0+uSD99iEAMHC13qpuqKF7ea0ayRAq8Y
xpNbUVbvCT/fKHptBWl3VrzXSase1/EV2IHp8aOZmB6KG68ep0PX21s3xMqojKa6hypfnQkq+WVn
4oHhkVKhlew9dEH4EaFT2jalgFgvN/iXeuMz4IjPDbjPg6JazGmQw7zfOFjShPklEXPPtFcnJMO+
zzrFY2IS11urXQAA9C6OLX2fhkpy52TDHk8hvTdbPS/YDLYN1Oip5JwgKDXzmwIldNHfpEb2uRNo
WDi7TAUEOoseS3tQoOYavYAVpJnnWglIFPxiLXQ/lg7gZVqPZF+2+TlH6e8np4ipxg6XMxPcdATy
vox7/pc30i3MG0NMt2jvOTT0+tDX5jbqprs6J6kMkaxzcATBVE72NCsV+X1ORfC8Z91EjvuK/3S8
NKyo3Sw9qCFk9tR2H0rsAbso1ylA1E5g9SQdWgbMuMnd0GlghZS5c6BYIacYi7p7ShHFp7C2tira
MRXci62n30wPrWjFailSZjQlOFTTbrZwYyHiFy6YL3ed6y0/K2ER0M46sp0cCE2m+b0Kp23b3xC4
zcrS8Cszq/xqDnMk9dYdzI5eo35tCdio0yrYbDNL3BpN8qDZZKKiTN/SJ7CYWSuvvekCfqtg4eom
tl9CYhNyCbGeVq53V4R+OCjRKYdBtelWTb5jsqBUZjugiLjg0ncQhKk7fYkJh6MYu53TcLeeWtMC
RIjIrTnI0jegWcfQMk/NQlyNZsPj60vlZz0OXxmQuBfiAsFNlzIu36py/MTF4NLQyiFyk0GXzIF7
mM1dEJVgQmeKFeMvEulQhovmZ2zHYtOFI5fK7tcczv1Ko/4ME6M6UEPxSy1adojJf9GmgdbouojG
HPOSWBX6Ni3IHBrUnZL0ADNZhREHSX0vdH8tHderAqXwmLG2bDtW+8LCk1QDQ4FBzsBlfVIdxb41
6Jhu5ykub2iPvI6T/tDM84UuSH+Mh7m4DOGuY2a8IQTmWetM7VRkBrGmhcdQm8x3TMCfahXXLMmo
nDuUHa0Fxf8cigVDDPS0MbzpQFvTzOBERqiYEaFbdpMThOKnlxQtU3WFuYOuYYgwz14WMel2p2/d
SN0gbIyXkLhHs+e9I6f/heTfwVoDsLKzF3Toyf0snl090k5cgBxzDbEnOyHIZvuXlU/ODv8ipXt9
8EO4ndvOIs0SBlwNmXobjyoYNZUwNRYsQFFr5TL08VmtII/XIvYOZobPnPolT2a1V9fgmbqHsWKW
QWKTP1SIA0Tu5dAbQrqZPTbgpBzoE3qtX2naz3rwAs+khjva1VciCJLtkBa/POyhCNXqfceUDjE8
i0+vg7jaEojcimE80yvZElQBQqgZCDrXG5cyFdXllv6CW7NMshnYUJefk6hUdklG9CJAYVZV3tbI
hjvmkS3LlzjxvQIDmMFwHBDweujc6SXsQpiyZQv20hh/RidFKx3grZnnl4vyTU/TZD+1Tn9mrmDD
SzErLvaexz9jYIqYzHILYOhVY6V0bNzuEBI2c1FUcS5b99Pc6eN2gf3u95EK+EfR/J7UAt+E1TdH
ojtQyyTxXe22LT8WRW46Rq5Z+epMOTU3MBDw/aUIMeufPSmCVJ8a64VmYHxbWySoDTWGHDTx6b5z
RHnTxdVG00iA7W2Vwwa70mYwxE8Hnz99jZ4R6KCOyVvB71cvOipviOhHZ056Gjdet3HX8IzRoU3h
WlG1ESUxprm3tnugJI8L19MqcsBpEHuW87lQ/eH1z229AxcAAnoscp/yCfWySb1XWqNCHRh3u8bW
mv2Qxg8FXoeLpVSr7YVpgmn3N/zyzDzyY43dLaipy2+qYnhz2uxtSdXXtnEew5ieV2VOTJT7/nsd
L24w9651alLCfmeu6oFlzU/0K9ODXYjppgmNzx5YdL+kzbylTGGFw5uJYAQf0wrFWVqIC9w0M7Bw
j0gCOynPhdH/0LsI06BDAc8zZK/8sxBudW/hjQ+to1trgB0LmruR597UZUIagMble4lI3jXITeZH
jvpLC8jITlWCS1un8XFpKWdih7cxlctPFrF9e8uxU059Yk+ahZk8rPrhs4KZrmyaW2w3FKEMszxA
B0YMwNVMDcsdfWeK1mGXAOGmZbEQsEixKNZOtiKGrVppnLIkytKTYD5j2DF6TJQ3DMVJdVFBKO3Q
avwk5aM+t6vVQm7h6P1kWKp2JNyXySJJnXjER2QeoI9pYI1flFkQ6ZfNFxM1xW3scDpbCWFa6dwf
Ry6WOGzyYp+qg4LSPb2dRGYciVZjsu4QgMx6sTro8Gi2ShTezFo/+elQWbvRSjepOYfQWoZLQxT5
OQ/n5NCGy/2cDuFhykLSi1UytJyOyGuCmhANO+ApgOh6oDGOZI+rz8I17lLacJM2k2ulRzGFeieY
NerMs2qc+2pKb+rQvREMH71WXlrCt+8mKs+GNseX3rC/YWyLNqoJTySbys81PKmzqOpHy6v8RS2c
gy4eWtVd7hZ1SYJ6EfWOOmUIAgvnXKLbEPHV0NmN7pKeelt5VOESkkpthrtiAESWq9qXTicpmc5N
M4jxdiSjnfTvSxTSTl7csN6WRc3sYL1Z4BG+3/x2n5vlP5KIeQaF7OFUuQMXQ8wUFGiUJhtP8l61
cnz6bONh7Taf7CkcTyrBv7jW/tmne5fgUlpXDToWpkHMANaK6Feq0oDZAoNoT/KmFNGcb4xBP0e1
8ZJ0Rr+1CxOPlmTrex78zI2i4q153+/qlwgf3buIXCP/GhH8qn2m/+Y3sSMVxX/dJEbtK0BsDr1J
xvqZ4dsCHJVtnUngsJKCR2GGhIbLzUEARey19ovUw0qR2/VmXNVycndWaMqZRE30bahSmyM3QGol
5XvIG5XhnGWHs7/e9f4BTQ0KeIjpz6y6aflu4dof3sjN650erKlSV+f9VRPNDAttr5T8NV60HCPt
8kFM/EE7K2Vk9VqXn2PlkxSastygsNq1RD1OVA2yFkeC14eCr0tZWJiiPt9quG5Y56usMuqo6k7M
4nFSrFLCeLU1yRtiF8uTfclQGuig+ZknhvQ0ZCoCKUbNSW5Nwlg0It1wgeG9kgp3w0uYjq1a90q1
aB+bk/O1ZwQPjFytTvYqBS8rKnuHGaJkRJLGgesCbgYkhKeMsF2syes+2Ir6xKyE7ioE3SkiObJb
zV5yC+BCf7DISe9XY1i73sitvOnMgDiYb8P61FD1u07Ep0Qz/jr45Fbirn5PApLnrYavgJ796uRi
hqMF8h/nR2pOnlfRNndgOSVrDkS3Hmq9Z03VgbSqfQyuaR9lcX2SN9Zgwuw2q/o0tiESsqjYy7uW
xSl9vPCsfIsnVEoZB/7qkIJ2XZ7gX1YnuVtgMw8mo3+zqHLvvLm7//9EmO+qy9USNcd4bjNv9cmu
wnlPusikhl7uyxu5uyhEh1gNwZCkJLD4RlOP4n7pyeyhpi0PHIWFQhCHAsmRjYOVQM2//iH5v0wP
UEYw7BkpbB9gWPTM9NXkxTBRnVI0W3u7t091vbQnR3HaE8ZWwqtcM2Uo0R8sc9Tg9cwwGdOSpPt8
vck4UXyEB9qmWAX/8oZz+q+tGdIqloh/9uXDqryT3tYYgNd9ub7OVjMVvdP6Pl2vi+brb++2tIY4
turPqZr432qT4+5906w9xGxaz9xkvTMd4nAjGkLrPzxzwAeEK5AbuSWfOExch6nZzMgROCT0tA8q
y0Z6t+6BQ+AgWrc8o/la993KBGKvySiwBWqkFhtEIuRjKwV075L+nsEk9v0V1rr12y6k271nM6pg
aMOtf317w2gVH8/Lio3iu5Vfq+fy9ctdeTOuD1x3f3sK+kHrMBSM6NKSSnGJw7DUQjUgZ5T4I8qc
LK5N8amMGTwnFDJUzSLMR5Lu7kgNvtysZ/0mcVJ750135Uxb2ZVi/Kvx9N2BSPG29pd6tbWW94r8
NSXI6sOmtJ+6DevnJB72mCgZJLmEc1t6hXnIYFdS3a9Phj244OPUL1z6/nLUyj9f7hISyqixPiBv
4qqm9d8j1VzHI6Ui4XtgyOIY/mc/JEVp7/bK/v3fWVX8cotQISLT9eRAcbjxdUvt3/93+aDVgjkE
kVfQOplZ181U/NbxhRMobg5yc1LgDlHJ7rb5OvgK4qlO6bold6eoYd0p8JCfuhwWmEZY+z/2SIOr
PmPTuj9qyi2pLr8fhOsxaUd9fZLHpEXVbaeN5t2H41tudgkF0GwkhUDuEudGXKamnT88Tx7Zaqfd
ahZpyh8Ofvmc62fUGpLmQlR01NfPBaLA+USSQRJA/v/rD5Qvae0VqzCtYl6XeGs/lWLldL36EfqJ
Q23d+m1XPoCF2Nn+H/NFJmf+b30YQ9NoY/wPfZj+5/Dy/04/m/bn/N9CL99f+FcvxjH+5YFvccjE
gKziGQ4Bl3/1YhzrX5bF/a5u6lgXrsmXpgbbBTqQq1sevRRjbZf8nXzp/gthhaPCSUULqama/Z91
ZiRU6UNnBi6jBUPZ1Yhl0x1Y9iug6gP2Ra8bmAG91RzgYW+beCaUoyMPI/KmeJs2zbhtIwjeRWNg
whbxZ6WxQ19JhDi1ovP7LKw/R1730Ec1eNQuzS5Fi3gvGTtiv7DfbSa39bYpcc27dmJp5/Y24QoT
qRSJetuUk7VDcw1+2rIBNrfZsfbsam98TUfRnD0UIJuSiSZaHfUuAhK80bpB7JhfCN/QSeH1EmN+
rF9CLX1t3DK9b009C8wW47lAJFM22TMuBFr0iodfvSWZsSVJEvKCQndkJMMYwPydW3TdLZXwz261
3DD2tnuyACCBQzJRVPWZACklwDaXINObf0Hr8sl+6msueXo1MYMFoduZLemPfdju/4u988pyXMmu
6FR6AuiFCPhfGtCnZWZV5Q9WWXjvMSONQxPTBvL1Y3XqSer+10dxASSIZJEwEfees48/pPdd6HjX
NtO/g7Z/K6F17XLV7h5KWsf0gPID8FYbreVq4rYCoywDsyPDaH2paIbnUosuEdg40njQH9lMg5hS
QVsdc19BVZZdo0lYiKwhehtahQK3hCbhRyT6+v3L2FbpPut3lKaynezZc2EmBG6nWCvGmVeQo8mk
fPjZLxjE1JVzrUz4hYF1zcsItm6P3ihg1IVUWskIbTaLCpGyPtNABTbQfGq2zPiuhrBqYm2KaQZ7
10xt1GYbMHHvGOhtM77ATdXpsE78rEOiL9+Q7kNaRrrRkvUAz46FskHwLkhFySGjNMwqXKtgp4kX
n5J5rue02Y4AnLxv8qccKcyKabO2rit40J3PqD9VRwpyvKM3Caahrk25PRJogcEQrNIBPUdj1IA9
xr0q+Roqh8l1PSA97HQIPNUrblB+jOAw4jncQPezN4Oj76d2es2CgiIU8jWmIdpqIoD1uaHC2Ife
RUwW9gVCg/tekDE4yn4D8NtfaQKTbMz8TsaUK6kIE2TC12oaV8ubnpyqMpEhFxoMkONoO/OETQAh
7TktSLPaMY4+M1uBlcrMdioB95AwEEyvcuAQq/Rkx7E7EA4tvbWHrmyyjw1uB8ITygO85nU0gBL0
sfa51AvHjHEi0btUjClkbSyil81eU+7HMP6ckcGh29aJAgfahyahVkrylkH1vB8EWVoOU6yyDznW
u/6baX4uItE9t8ong/Sy+QedjuB0+UHRXCC9ss9Dw5cUT8Hnto6Uo9ZPBI+PvgntgQQJAiQY2Mv8
tbRil3I+8yfAxDDV+AnMMjMOuaieuQM2Z9tTC2rwBDeRzogUmAjWCqyumTaPedWC5MNCtBp0DBLQ
GKdLkoB5CmBrVpVSUFJVkH8PaxHGMcnkOdmTpQm9hIOHtlOHlFmRYtpXaXGeR/BBR3pSog2IuBmk
bmnHkNnm7KkrbkxbvonGeKxob27DKnke+4ns9kpYa/+BukqLCzqryZn3YRlUtEqIIX+2+TU3at3+
NHMSPCJb5Tgx2IL6oeHGCqlUnlWgLe2viZ9QUR1QDXlJQFwTyo56qLUVIWvZjhnCI5UcPGgZfZ8u
Tb7pcePscj+O8ACU1xhnCIkLCWSmWWgYVagw+fLbDTU3Y1Vlg0KLBcWraPf6L5/EOUh9/Ly2M+3H
QRBdSWfYYEJxhjajwbsLYhf0xTM0GJD2GNqojOraJsntV8XsOTJtMRFVs+175Wesxi804OyNULqD
lnYM0OoahjrC0DL/aUMHK7zMOElV2dpB+E2ZswdgbOwbEh/JusCgKfP4W1UrtLR8WkghsWCIpjiO
gQsZBedNJeP7vMFKogcep+eQ5hT8bJdp+AkRWLo1543QTqZ8O9nen2gE2GXi7GJDgNKZtaKYj7aE
R3JJepOaJMwnaKmM4RChOJFebbRubq8h+NU4AjLq8Sn00ZLhFhjpsr3EwrmziUkmg92LNnpeeG6b
WSF3nJ7ObF4jSA/9n5FCc7Odr6DhDz/oLn4BPEoBB7yh7rytbYpamZKSvWdSsa0HMn06HBkQtrlW
KZm3znL/LlY1ugjo9KEQ2L9CS8GRkMtuN2Xml7pQMX5gGEDoSBV30DyV3li50/S03lYp/iF0luLs
hbTVW61L3FQ25YMcwzUkV2XvV8VjbOmwDDolPGcJ2vQ6xZYnIQDBb3wcWrKjkIwqZ7iJxxRI1WNV
F/TNuIUouQLo0Fe8x64hbUCLypNhhbj1Q/sHo++jr0jKgU0w0GmQvyYZGWePCCg3k+QDybCsL2Wd
Vccp5nrUcE5mUs843EIUp3Z7qvPhiwoWFly4MR8E+zRoVBTrTBO7DIvLfJNqbcRGUX2nj0MzB+kq
FK+5wOH3pUhq3gVmC3SNYAJIT9+WXy+a9zWk3fNQfe0gg1OCn6BodcjVJrWM3bYaBGdo+OSAej76
7QXuGoRrR+d/GwYvdVkF7nKjW06/CRR7V+CwIe5yO+B9AqvmE7qtpq4fFHu9G6icDtPaHMQX1P7O
zkwc0qsHGPvVq6wVa907Kr1rP13PLkdmeCqlIhwmUzjctRSGaF1730mUI0Z3tFG/97a3yvqaEDBc
cw7f5Sq1InWvdeFTo6B71dpna7B2upnIddOHzRxi+XWS9pX7DhkpzSzLQLO5aVGqbm09Q8EWd2Sj
lEq7KdHWbu1a/OIuTBD7eBe1o0I5v71LI4E6D65G2DQ0f9Pqi6Y1HBRcXmOvONciHl3droAajeIb
GuVPOaX2M/bM5d6lBVlzlPgAlTndzKDFSvpWvbZEAp1XlTvVICNdtVS61U228UaHeUtISyf6Uocq
1ctoEC5alquj13dIs4kdLXPvGM86hZlds0kK/VOhdNGKbEWD+opBvpV9X01NdcmFQUVOgr4jRYAr
G+MPxOpcDdAYynabFAei2U19pjSP6tzACdeR6UMGYp56pjPK79n2A+wz2K84xPoDN8Bqhdo3v69q
SeATsTtPo918tyci0QFoPggjcqs6sp/S7DkHAr4yZVifYtJoTj2lLKc1zjn34ZT74FM2aegGuV7v
CV3WdnhoUcU6zEmt8KHQy5aq1sRlFA+rXhUbaXr9tbI1h1qg9iPysuk5JjZ3qNXndmBi63fX5QFZ
yMtIjeSut+ruqqO9QJIK85P802QLTXaiC+GpO5CKOTA4gr/IzHpu9CJ7VBRu6rmOSsY0BBe+kC+i
zBDYw2GEQqFygza8K7e//I5auur6HQKPwBgsMoEkZiOdEBE7wjQD8g6fiicNOp7TF1LInC08aaLY
2148zRgJJ02Nq2qMxtWLY1fNRA0HY37KAZKY9Wp2GkfsBUGjX0lqZPxV5h1xYJlK16mUO6rBI3XM
Vrpt0AwvQuHEFQkuIAO/I2NtKHUjSQlBz48rG4X/xfe6cIyNHGRGKiVARL8wyZJP5ZFIr6izpjNS
1XDqY87UOFz3KlJNEi9CAPC4L6E95dNW4XdbnUs7sJ+EQMpOnMxLkiQWCJtqXGuFcAepP8LQvrfa
3lsrk4KcCqF5hkd8X9M9J6KzuWqOgXuyrl/NIbRwSx3MDDdZ30LJniDXbrwsfE38sdrrEtMMbeqA
UB5uyz3OOfqq4lOvkmQT9OUOuDi5U23+2YxxfypzemvQyX0jd9VE8cinPhK1RB45pwwf4MDN6iCc
7KWnhbsDQchXEOyNFogxHGcMjUayzyrZ3jGpeMzwJaXCatYlsWWblnscbVAaKHa3jYrWcoPQ1snU
GGYchXUFL5u4fYhIYWoA3xqp71KDHI+lFN8SrhHAsEicTrUaNIqpn1rOm4bONtLcqXARZesYGEta
9hAbo89hSyRYlbdkJmGi2iKxh9lI+WQc2maDDgQL/9D9iN5qc0ofGYBYeGWpHsUVQPyraTj4FyxU
wM08LOmU4lxJ65qlTnlfTlSDAwNBrdls9QnVljm0x9jpv9VxoT1ypTlVJdz2WPba7FmAIy786syM
aUDtwmBHavtOASyZ0tFzrPhXGtDdGUxOAbOMn9VI7qQxUnybrV+OwSRYs3+SU3pFWaS4aT3QMS2L
va3YrpL2jxCCgFpJTl1kamFAgrn+2TdQtvhhvetMmOYNQXS6SphwbBr1xsiiZyMQn+2CXySNY3Pb
oQDQbB84dufjQ8Uo5HXJs5d3Z6Xy3myTiUk41M9d5uENGJsfPrdb5Ib2ukkzTE6W/GyXTELjwvS3
01CQMRcE5Mt11ttYdMxUB4lHtPMnwpD9BxNb+AY5fk+ybGyCZGfGoCYEoUvGD/zvfDr/VGLP4NnR
4ynWobbdxPe1J/oa8x1Q0gS1Gbz64a/Cx2hZT92uDL1iVSZYY4MfltUbOyKN6K3bcthHpt7tLT7x
RpgMuTySiNGNZepqPSDFR4bJFDa3rC1J88AIW+8l9m1r3cXVYSDMhdlS75yqgaidlg655CZx7SZ7
52EVxWBnib2H26wvnOLk+AVpZgBh+1z/YkuNMJ5A3uk5goA49+8xiyqHum4untrO3PnR2uizlKFx
IHv3k3lfIsbkQMm/MjD4HlvgNgVzBYf67YAhzcKPqFr11Z/9Q4zcUGjr6CqTmIBI38A2OOnKq5EZ
tF45uRDsc7kIZcDNPgXMr5ke/d5M3Uax4CJZJ3IOhiHDE234TsRYrE1BYzmyGusySXkhjZl+e/XN
tNrmBD/9opWE00UtIwZpBneZBHbKoLA8OCHXh7ac7EPb06qlhITmxmMcbZfguiWDu7i5mEp5wc6M
lcXHDRUG8K8VC7M0QXQYn21Uhai6EFhxjrbOC+pdqsuG8jOLim+TMkD+DDhOJGfsJugYf/VNSLRV
BP4xddSrUX4Hgxvh5WyzfVqWGxNZKeMDPpxKQyOvTSQELS1JZi/6hFnNn9QvMhPOcXAgPBm9Jt04
4FYOV587s6drp0zHqC9JucEj8gU7DspUYrqrPHdJpJb209jW5l5XsRckcyx1gXQ2UAPK9zmuvm6a
cyR1hteTT2+L9NgSl/xYn5KYSzkDMKFSEPQDbJkb1F/IQHQmc0nt7CYn8BmiZChkanEhGFY83s0s
ASapr9y5fnUIuXA9OY+lRkU5ooZNCRo7n08si9ZTiwKMD68VKlfTg85QVP05rTxC4HRG4pMaELs1
fEoCVUVROuyEoFJWNRkDhumnLsnxDc3wjS75iUA4B3r3+LVrSFwhL67YPEa592Z0BJbYGW1kLWEO
YdQ2V41J/94x526jttpqZgHcNfhGSUWspD0oGzxQ9drOh2Sr1aE7NYwKme9t6RgTcdbe0+97xsx5
MpMh2sN3QBmh12Q2CeMB1BpnewzkISij17BmCmN5NnnNceMdCZOhkWC9TeRdf4nvMx0topdXAT6k
WSyrfA8aSk+1/4YkwsfSzkqmkHXeF/7WAeFq4eonPBqBW8eU1ZQmcwI/mlwSZJiNULLaVqOzzQZD
xy7F/0BMDJo04Az9oChbP4m+TWh6Z42FPyO1Thlc0nVKR3auoVEqK7zraKBwGcP00zJ5i8rW3uDd
8biZ7SYfjaTRbBKd73mZRNiEP/gJI8agfGkqdXCxQDi4bIZjMD32mNjW6B0V7NFYrpF5pjXdTj9C
LchootrNrudiHvLDXeMoKr0TszLDNZAoopumLkQxSp3gaKeUZVIrK/b4S8IV8b09wtherMwUDCVq
0m+R0jGn79WjHjAxziQRpHZ6sJJnRRifkb0Qq2MxD85KcndMufHnciQAjwCUig+IOjWfnSaml9XP
ZreEtFhfL6/QzvxTG6UP3ohmLSHWhuN7lv8W3n3ClOnS5WO2wzryvU/aAIJb8qy3Y3JCPPXY4Csj
6USi+CDyt2G2TfYYh1s2UGBx4mB8Qp75qUV8Sy18JEuxONVILU/kxAYE1ZW924oWtwppdkFKlohe
DM8hOqCeY6SO6KMSwL2qbGGc/r9X8S/2KjRCBP73XkX+t8t//scQfs8/NCvmd/7RrACXhwdENw0E
6app6ipREH8aRxwo9RrxDJg5dAvJzJ/GEc2a3wTSnndZcx/hZhzR6GRIR5g24RJMBIVu/zvtCtvB
uPJPPhLHoemBV1A3DGE6hv6hW1Ei5J96P4vONfc6vySbaqUhgdjFyXCObJN70wKODSR4k7XpUGML
LPI9lJQg0bAut2VgfNfTAOEyk7i+GgiNNPv3hznR++hBxiciZHxLBSIKrUA54WQlbeNlMbPRPG6X
xRaz1vvry2rMzRc7peO99zfzRbShlXAQ296NZr3A8iDqmlbssojmMjuE6Y+l1XujC1szge222qYa
tjKhBKvFp3KDDecLC2txrDSTjhMrtcbNgqO9ZSDdVpclR/RrSJMTih/UD/78oM0k29uD0erYHnTj
tAB8F0jt8rDQa3vFUNwprM/LU2jfB1CxXDvLbuZxdIuqwVyUGV2ek+NaV67XEWmz0mdNx/uihYrt
EA9PRlFRZ9dmnGU5SyWWh2U1IsQL4L/yq4LV0Z/8EM3gVFsdtXYlGk6zOzoJGLsYnjf7fn806fig
tFrP8IMk+NpJUVS290A2fHesu52NNGRlKfHszgibXTJ0Vw8ojMBNsRd2em0JCGEgUd31IjZ2o4U3
tIj8Bxq0ZVOdpiyu4KqzBPUh33VCfGWyu7U0haTnXu9cSMPKCgNICoaNAE0NU/9M2FvcSMtvE5nl
SzI1pTddqIy9Lr+fP00hYiKqLc2DnvcmA+RZrdET4UtHZ9TXTNN/4l+EzuWF7RENTXtclhBG/LF0
e04ren2Wef3jlWWb2+rtfctzquNRAioR0lZjC3D9z7f9H7v5+PKyW18GkE+WxffX4XVMCDVuf9NY
Ptxt/fb3/v3nKmb/6zgj23p57/KQVuofX8iH5wgvn3aK4aCTdD/8qfev4MPX9GF1yOhLqS3l0+XN
KAuKXUVnLJlPl3Dpws8P2Z+r8dKfv60v21TZDP1c3rO88r7R8tKyrocIiht4/gHjhtVf7fbDc7c/
X4wzL/TDy8vqbZvbp8kaTEcK2onNssnywl9td9ufwoTArSCX3Z66vfX23O3/dnsuruV9xTSLI3wG
rNHLfgGM6bsERcw4XB6KOq9UBIPo2iqptGTDfViU9qwzGf37qBUCSEhJz0EVhMebio9BaN7HbW8f
Vpd9xRbeAUrbbOhwsuGJmP/46EX6vsGUsWzzV+9bnnt/87LN8kHe93Bbv737w3N5OshDXKk5SAUU
ooX3pm97Jurg85F50YEBMrish4lJQfnjojEiZUuSWRz28aWi3TPe2i0cw3AJuhvnXlEYkrF6g75W
yy3ht438ZdObFvK26aKHbMmUccfYoEiMEuaGl10Ys7UIuUILpWrdiTyY5bllu2XJqGcl2G19efNt
ddlmeVhQtctSgKJh5WQooRf97AclrZE7tGXsKVv/9kKDdxC6K2gSgQyLK/TvD3/1XBPj5SR8ZZHu
LbLQZUnO5+my9M7ZXV7xSY8q9E7sYBnRlcXk1tKfJchEZOHdx43f37c8+07tpRHrRvjYcKIwflge
2s7j0xd+t14kjgureXlYZI/L0vLCu/S2yD+p1dAd1BnAvjzIBdSfRdLeAkD5PMxflVbT8SlqTUHe
VpKVYmMJ0gWVJjw9DYVtLn/9onD682F5LsiNb2o2gL4O5YQy25vQf/JAd17sMsyJ9SxVXfSsy1IE
aqCj+XVYdPr9LNYXgNQWVWKAVFpde52sXF+fnqqZCUy6m7JefvPl911Upok3ccAsT7bLsWPMEMvk
NGHp4v2axAGSgebxMM9SdJxVoMsX4+n2XscAsfMmVUde6+jHZSkwoMQtS6PZ5njSiU9M0wxp/iKL
lZOOBpQRIGznORRCBgQ94KsDeTeW9V4O1NsGfeqfFwEyxgtapYWFCcuo0EA7VeRvw5SqRBwgXyDk
FlcPbrhjApVtG9pKT9qdBQ8om7BYKHhAF2bvMnpbfHfL+iIS1pcnl/WbLY84RMZ5BW37tZYPVG9u
iOqPGy07WZ6kUGW6UjaX911OjAw3jhfV5P9pz1DUUndQmmma54J/yF0XzSuNQuAOvbYHH20K3wDF
wuvLgzaPvJalepGeLuvLm27bNHS6/pCj3ja/bVOZdFIl6ckUv2BrLw9TG3JNXRY5ytAzFvNw9y9f
H03YKXmOVvXDNsvW/8Jzyybvf2V5iwdg3Hf8ChPIPz7OsnT77N2A3xCbDHWC+YtYvq3bf/fD6vIf
jZWdMT02813o9iDmm9BtlW5DfvTmO4poPFerBpMDdr615Mvd7LbhsjRYCfe123tuL7/vNiRQdf/h
SUyq7O7Dn122+R+fA/GGPDLRXBM3NoUtpPbLQ+NX7Orj4rKe0bF+3+jjy7Vh8FP+z6//ttOPm/62
/r74274HOXDWQeV+3/V/e33ZdArz/FALrNh/9cF/e/av/9LtQ8ejuNJ9hD85fxm/vfG2yW+7WDb6
uL48+dvb31//bVdastNrSK6oauVvD8mfqykSGB0ECGgZtrg9f3uDpase3Prk7faUpzcSXllCUPSy
uLzSJrZ4/xNAbCDgkyTNUJUIAB4GiO5Hmpf4B6LZ9bEsLk8uLydNwWz4tuWyRJqH2MCJI4f09rKJ
I5HQo3mfv+1OZml9lH2BYnVZXF5//0vLelRN16lwErfGs0956M+3L0u/7fP2kZa9Ly/zcz8pAny+
gM6JAEW+LufK7YxYVnUf7fb+/bwwu6hQiTbjBFy2wshubbyQUciicu8XnG2wjIB6A27u7QGBX7B2
CCTDvgKedO054g8h/aKmJ+IUEfGymE6xoa6XRedn1RohperZaZDM5wweKNJt5uHcbTUd3Cg6GraN
5mu25UB5eWOwQwVh1JDEIA0aW/0HTVSkJHP/Lvc3hnj2UxwYeUumNEjgU1iP9MYhAgQYxsla5bCN
2Q09PweH7xbvxn/Lmllm+FNYBSRbcptR2iw6qS0KhthngBvE2tHUuJmbjbWOSzBQitri+TZfEv4v
hjGcsPLh/2OIyrEjqhSxGzbkSTHQFsX3t7nrUopYZrHpYPTb0qRg7vSdOP5/ze5fq9mZQvxvNbv1
1ypPwuzr3378TP52l1fNz38u3C1v/4fK2Pi7bjCX0m3TsKQ05wzXPwp3NkGRUlDLU4Vu/oF1+YP4
opl/5+AURM/aeAd4G+/6h85Y+zsEGGE7kna2io1a+3cKd5qQM+Hln3TGQgcn50CekTZlRkv7Z52x
hTUwRRAc7UOANTtzKF4Me/R2QD9gVsj2MdKs4NGP+mNGuXynNj7BjYWqPWVtWqzidGqPRlqs4z4z
n6jKOduplhlxc0p27kdUGdiijIfOI/e66B7M1nd9qoTPuQItNQn79Fy3RfFJqy6OiNdxqE5vXgtA
OHP68k42WXGKqfVQ26/HVRMK67F0JmSChpc+pyTOBQHtnFEQHWJLZXQJjpMnIw9BanYN+XWUITcy
oPRfDGm0IjVg+N44yiWwhcInN4nmy8xkPw1eSglp7D+rVbXxqJd/CW2wq2VjbIsqaXbMIvJP4yhB
WQcWertkvt747cvAIIr4t7G4tM3UvNQpva8cPQdIgAIIlyqClwziW2okuwR70om52d2IPdML9ENn
l18dy4EAgkRSlHDPSPCzzxGAll3VKmgStkWOcUGjnI9PC+KsGWywT3ZnJz13djyeapArHl/Wq9pg
jy1M7TBx4BwUgwYzFeSfCizOPOdP0efGAD+VtB6TAVIaWqUAfQJ8nKc2xkBuyeeemLUQNq6bqaJ2
Fb3Od0p+jurWeVVP0SPwr+zBbwcwBGnvpjDItmMagW2s2nyP5q/HGVv3iNMdbgvD0IkHfeiesqoT
d2kbDfRTkmDn8PGleVbsxMBcUm6bHFgNzZ10Pza2PNZW6KxavYpeCQvdUILJHhS7okNRipz54A/O
oXIfR6mOfcdU7xFzJxuUpdd4ENpeVpn2oktnb6aB/2jVTMiC+t6WqVxbhlccHNSKq8oAb1jIZnAN
fiW3cXAtq2PnmtwhD8kA6NKHEb3K0jEhpbFs92TUBTROjeAkeuVXXqvfMObAUsPV+agq2KalhsYp
c852IYrDwE7XYCHoNqqmf9RkG6K1Au5IX01xFdAFu8a0Ie90jvagEV8C6jitmYAlb5WmxudifrCm
5uTFXYjUJEg4vYg/p1Z+RPeVHy3naUosebFJoL9gaUg3daLHgHej5zgs3JDD62h7iEL7aDza2EAf
whnqVtrm46DBzSCeidW5Pl+lFbSQIku2jhrSaSvrflUg83uIQLNvUsWywIBbw0OAnXXT5OMraUTK
puMrX1vhVEK0Hblf1fRbPcp5MgWnq41m54KahI4ZtatrP2TtaaiCb5rXJIeqBNNiwE3BG5dswB2T
1AoYFwVstR+nJ7R0p7IsrAdLTZmpi/l/PeILyrS82g8KUvpGt5sdajpnW2Dehqdp6ptaFPF27GL7
FPbxJzXQqwcnl8+mHx9DT9Mu0rdfCScBEdUH+Asm0gZMP/+c5mJnVXW2zrj6XjhvPsF5C7lqoUYR
yfQ4DXI8YMzg4A5pZHpF4OLODLZBlidM7D2TZjEQkSgKQAOo3QTAKbE3XhJzoulcIqq8MDd9Msg7
LQxLcC0BuuzsTdfpxMOlio442uvhRcGg1+hhe8klVsGxqmyQpRFppVpzDOxwZq0ieh8ytKNAEcgc
V0E6DB3uRuez7RA2O2VWCswq/SIouGNm99zSVvIvYaRh5bfcttSKi4+u484EvfRUhALWpFUEZ2sE
EIjSCvkiHDKMyYYJKilt7xurko96rN7Lssnu7d56nKaY8NB81nD6ZndX0kRJbSA/fRdsy9w4+EX0
6veoWOy0sLfZJu+i6DASQD/XhcJDZ1k1vAkat0kVhrswIA07lApgx0L5ZkR5/xx58j5P4NgEWnsx
VXM2pFT5lntQfjYrtFJj+0mFjfoofhKvKu8LDvptoOJQAWOKmG2uBPhDN6fWTnLttzjWwk4HOUh+
uF5aX1FXOK+aN3p3eiXwKdKNGAqv3xPL1az6KB3OJlwwd6QChjohgkKsDg/zNUxDrbSKKr+5REav
39NXeJnt8CmCzZfc2pJm690tD8KyN1LAZVGb9lcEtcdVVLIF4zoPzkZWchfB9r5PY308lXb8OQkZ
ZYaDcrI92JVxEl+r8XvRefdtIO0X7C+fU9gYRWHBTo3NAANyDws6aIHOGHzPaYrvjCt5hWsuPfoj
EtGpH9/w2b+NJlt2aRqgsi2dg2+A0/f9sUYZ3YR7h8N/03hO9egoB03Xfvg5NMXSLw2MGN59kJRg
oBndPkdjLNf9SCqtGhNGW/Evi5RLGmibFPXzRhQOtvNaBvuwzD57gVGuiXukdBwHJKraU7obJgga
nVe0rskFcmcGcl9PRn5tCVldZ3U67EyRO/e21u1VnFbEHKCFMzpDPTsl3MxcaeydPZn9FvcJrnBA
Dxs70AUmhsy/wzCkX+LcfJNCJa3WlC9YPgaEOOJhCoFoV3RQn5Ca6H7fu6Dyu2PjCW/dGtLYcctG
6JlAYOr66VeRiK9pG4vXUZzULnNex6R/YoT0dcqCbF2ONbEFcf3idw4qp4aWw3mCqlTE9tdAh8Ca
K/3nooZuojkbk7SHNf6l+CJ1cXq/kVhjdAhsm1tkZFHtK+lqVTU3yLZFQ5ikjdjA7y22gV6nDw6g
uNUkv8pSNR7jHpJEopbaWcZa6EYlt+2ABElyKDJ7XzUtdFAR5Nd8hu06Nvf4Fpw5fBFkjQkywFOF
VemAngTzdDweVS+x95z7q8zrv5vJE8VA71QOHpATQZZwVcaCiFp/YzWdc9JKWml95RxrA7e5pd37
ra4+4cIa6sI/6SI8wl/ND0UMUAIw0QlW1+QS2gwMpi7qx9rxTg5XozOqn3YdIEnZ1VVtnulAHs0S
LEtEZhzKnuRnOZUMEfAyAd3xYrfw6+HJV5G+1IpxrQBWJg0o0gxBjmsD4VSsvDmn0VtCZvEB4vGP
SjUwDDge/qY5HZnIkssAPxhmauOfhTI8VsQl74zYz3ZdwG0qrBoPxM7MhPHTN2ZctivVaV30hG2b
sVTvwiQp1nlBsFUwDqrLz02Sn//FhnfNxTJv6y0aev/QT5EAOsERBM7lvgO6EthRf0bHgeytR/tS
VwYJ2HaJiaGTwdk08p+I3j03R2ZtBug8a13PDnVvVw+aonzqc+Kz9fK5sZT8mebnPJaI1dxcT+Ip
SjPhqmUZb/q4zT535Rbdpj8oEzLo+LsVedpBl6Cw9cK62IwSN4VfVLtgAvZjOV8y40kJ9P4e+dZX
A73aLp32KmiftSqiGnqquYKobZ3sJHERT4mzijtGT7ITiXS/NBRO58ZDqp35E7cJK4Q8HTb+KsrS
+NSIYtOG3rjNSARh/BY1D3ghhkEHs+pH7QMj2PSc8i2CjhumlU5Y6z6gHbumlg55XoO6nFjmaypr
LGrxpO5tDWjd0KnNKTaSdafleE6S3IedML7odQv8WXpXMNGMiUo13BlRf0/AOKODajpkReuhjOWc
b2bvrlSuWI6lZ1efLfSgDIWKLirvCz3ban7/6GCLOMTFUbRRvldhjGwcMapHQx7zeahdRibRlcqE
5MbshqdUL14D2DFxaxQHko64hwI5j0W2goA+XvKQPAp/GB5yH+Mc/PID/hKG3+BxHNPGvaaA2av6
HGR8HatukGQ/soxbr6do4TnORjobY5GvgsbS7xq7Q3A4mNOOmRcSIzLQmWoolgvYDALWfDOp4+5T
WkX6YRkU8VEhSA72tmuK5zpsi3kmQPChTxm/n5yzFYNExkQZ7ipZ4FpglgSpPnLLIHmMUz268Pox
MW2xMcmPQh8hSWMwpmqL8BCilw7AcBmc9VaPfAM3NGRcWa6KJnJOap++UYoh7FHJknPZRuWhLQkl
9AYjOhtIxTLmRVvHGgvKF5AVHelo+3aIopXZxduoxI8BB9J4rjQbbWKOrkzlRrmly7aVZBr1T5oz
irvKYgY1vxh2dsDHKlZTWoy7zMNh4hjpk+8onLFciW1croeZ9IPwqmhXJeNstzVoD4SA1RldOgdF
Y9zbhshFlQqgW5gS4ppyLJaKHu5gcuzpxl0yB0cte0YVq3ZbsOvgQNu3TjLSArNEJoWBVlQffll2
YW9q6P2bpIm/61LlNNSKbmUVBScIusl1pgPw9mttIjKjAhzoIE3lTj+zh2m7ON1B+kAWwrqB81sI
FNl5GXgQQPBMcLMsN4kffY5irC5ebSfcXTn5+em2dfIameVEUrY0NnS5qkMD4dvUCVgp+7zfm5XQ
N1L6d06fZVdBVpJTMRLOO2fvM3BEn89l3oPBdtKH4TlVzW6XN6q9SzyNiCRGKs3AXEVNCmuftuF1
qsGXQf7KXTBL5ap1AFxaz4VZt2tZ0Oso4hZzaAWRn9zoamcpSrdLovGTE5XizpjmsFpJuKozH5YV
sETRa1B64vhSjMWnEBUvhx+xOXamhafivwg7j+XIlTRLv0rb7GEGBxyAY9Gb0ILBCAaZVBtYSofW
+unnA+/YVPXtsqpFhWXeYmaSIdx/cc538ukDLhmYPDkVZ5SV7k41I56TGdx2hUey85Vc9b4LFQTo
1K5X7gX3b35ySB3iFUdLkLqxPskRarclq6OonF9C1f12hEu/LrQLqDPCjzVCDeJKbezN1BNuROb3
V9MdqSlh/ZU9T1PCM96LPwWlyxbOVrwNdf9zckpebiCmDgyAh5YmdB02ciDXslKHzo38B3PgoxZl
KFCHyUCiX3nkFyTYa5MEYWURZvZustBoh7U6pE6YEzcBPjDyTKTQpUVNJ1wcb1FxMSQzQo9CRUaL
CSQcEJjGxiE0xvapcX5GmCoDsyq21qCxagRtfXD3vmgwliXc+C2n9g7v8Xcgmz+bGYm5HR3mZvQv
ZY/1oiDDA5qTcSzHpDmg4bY3nWePd2GNLq/lBBiubGjTW87hEmlVbs3BZQz6T5pXviDtg9Os2jdM
iu6xtJz2Vhe3PBr2XOTtNeA22kvGOqQz8PwwwNp39gYPp/8wD71HUiGfScch+tKsYeKbCHg3UTP/
VjinN2M1xpTmNGXxpB5SyxAvrnbth0jN6T7ySniqtKjcHfk9DOqj7VjtFY1DsepbHe5dRUqHyppj
nT+OhSUfrMFLj1EeNKD6clIHhAetHbxosxV4+Be1ZbTPAlB0hoT7nzQZzi0HlKvZljvDJ5MjC4PX
UDT7ziyTnY79biNsCh6kPzhMYAL62X5JeH+kMWj3nY8lvUxh0kHdQb8+Key9NnkdYrkAx9oyH4i0
+ubW7fiA037sp+QwTzX21XY6ZylMuzhoXohlyRq7XXshOE36kH2MkePWjuYdZqt9HMKOK9RVKMQ1
IDOFvGrrh/D6/Dip3opgVQoU7VyX876CdLQtGnySUW0h9afnzIi7PxqzesLbLW6F+uypisifKW6l
INqraQlfmgnxNbgTOEztdd3JM8k8xmGC9r7OyIPZQbYlCVAaPp/l6DiJS0dvfMEO8J62RvOKRuBk
9PmP1jCiZ5lG70HcZ2cdhJ9f11acZqugyb0tMut8BwvwW88ghnzC+jlMOGTs2r4krDNXYdf2e046
fKr1ipL9ydZt+hradkjmwmaw/W4L7Kw+fz3oDMR9b12R+A/rgvTE/QKMbBjwENriFs1B+UK8zDhb
aEZMkiB4V3NpP2LAZKRv2OZeh9QMVpBt/Xho9zbb72M07b2Rkk8PAph/gD8Lt69aVTE81EToP+7s
Tbc0dQ+mbTT3kSrQQnbrdOVHjKY6bOFUug33lBpTBlayOOMv+RPL2rzgkdk6WQh3kZnvMRaoRHzy
m9CPmOGju5V+p47ViFvEBWYbVHtsMFgkojk5RyM+fZSB/lUPeIDzojAO+DifC38w93OdmMc+A4dr
2UvF6wdMFWHnyimMLungWIRoLDt5nGtrf5TyR0duQSWPpTM076IheVgw5lxxrF9BQISHlGwAemhv
owrDvzid5W/rplWb0PQ/QoOnSTGtwczHYICYvPrWZOJuzkkEgJZ2hvpmuFWfSs4FPre62tSILPG0
FQ9ZZjj3MITN35hvIWrSN42CQRvvQUA6YGQ76CvdAMIa+miYeCd+kuHqNvLIWBdVN0buQxpx4nOf
GxvDMBjPZNARY6iYZeT1SAX7Y5wOzHZtlTznGLT8OUc/4JQjBDneuMUyurWH5u5ENeNN4BLUtKG3
nUE9rQuZL2TP/LVJnkZ3AprruD8tOxxAM3j5VcqC+eTwEunEu8rhqJmoP5CMt7bEEBzQ3WTrBg8L
xTc+2xmeIN34iONeqYChY7foZzz+kRj6+BggY+B1xAavtXGIDGrrHC/sLk8CtS77IVhZbaN3GLEF
QSjMMHq8HHAgvGxvRMg8GO8vwAUj21U1qRVlVPh7j8/7XDA597LwhivnXti05JjCHjuCUV5ZR85H
burHQaqfPaoe8j+F/1xKxgQjAwolb4MLplkIw18G0GBBMvdodDgkDSh7zyHYbyM388ugk7cmpffl
wIyAAlT+04x9vxgLYjDmMcMf6pIvrzFtFJN9IIdoY7AuIK1j0tCZQeNGVbZXg/VhMUNHquRuu7SN
3lwwh4TM+7ALgC1ga4G/7AMWWYYfSlM8h6N/9FxC9IqyenTdgdoWk/VTPBbPLp7IPQXYeEwn+Ui1
o4/aTEh+gfcIXaBoHoLUQBhTYEMPKss9Yjbz110nTg7QNSbB0AWDPq4PWOBrgjkpkbgmYouVRJM3
P/qSOPKhxBLTT+I2ZqSyKwPmtAGjY040GMPixGUzURFzIH+JmmDPTsQpWusk5SpyoblX2hv2sfYe
PbNqTmBXMX+TkBEzNE7SuzEvblV/PInlwfy1aEeaLJkOXwIJGIvPJgOUXRsEnwahUFtZcEgCZCRx
neRbt2b4avBFRh6bJ9WFhylT5rquCEJrevNKEWLvvvRIXiMrmMbkRqGOKfAo4rBrF5pqg9sahbZF
iA8Y3NntrkBW2+MYKsIoyexBhA2/rRhOndbDaSSsRvG0Mcat8aHU4Y3OYlNXuK3sTD7iLHd2Zuw+
Np2bQDutnuDD0+mmbIUNBLvbr+8z6d2Zn5fgQzttQdzaPP9+8c3rikssERViadjAZBkPVNWM5RdW
p4hIe9SmHa5//kPLBW5p2BPxdPzitH09aCp2gEvmcaqYEw5D0mwzvcX1GOww7bwVdQpAuYBS1gCT
aMBW5QurynbSP15BdHOnu4Z+WHlMaZYtU5tUq2QCVEY274gtvGF/VBjJQ1z7H3Pw/pV5a5Ezdyhg
4jgLKM5bHowlCdubGmvzpWYxDdWsGID9vzDjL0Qi098W8d3Mh8Sf+pN0imQfdP0DGC/UBCNM1SIc
frShj8jLSp49SqA1lR629mnZSsgCG6Na6zwb6Bt6mkIheKVzcuOmGkFulAP5J+dlodgxGyx2qKUQ
E2TZw6RGG3H+2gY2eMqhT9NnrUYLBF0EuW+H4+kHnuZfhZz3bem9zHH6m4y4nVn0mj0OawzuRpf3
ynFadHLC1uEOc93rF0rTknWxmvrp0yH+dFX6GwrAFCa3cWtGJY4T1O5ZWYLJTWacJnPsVoEeSYwF
jneq8m/wGOSmM/Huf2n/1HhDRNfudOFcvoR+roxhDTXBuRgwtYi4nPcMJnjzaP3ay976BhBHrMLE
OzgcAkev8rqdLotgN5fTNz+17c3XlmRGH3S28+XfenwQ0WQ+ImxPPjCZbghAgivoNbiMhfNC8W3t
TAx6JzOfXq1hdLdmhK93xA3BRkPvEwOIBtA4+T65Fhx886RFIKFQM/BmZDWR3MYmhXYGr60MgQPj
9tFb4YzZFrC+TXbRXzzIvzR7DXQfus37X+9LxMEcnTZRdugEZNSDMscV7P9y2tc6Cu/GBNlv7qrv
HiaCTV373SrP3avKMIDNXfJnNKeN9Mkfdg149IZPkoEl1ZGhsLHCe4ltLglaVjzSPpS5Z50M/nBo
4biTDa+xm7fecguT7VcsuUYLW04yQdy5MMPdnxQnvmtv/aYRm8iQD4TO3pk3/iVANKT/XVnlpxn1
fHjzc59Q+7rPY3Ob9fgpfaxXhleakN36dyMv35qfilQBqKCgJh7MhviEvlv6autbbTbP0nNPxpCv
gqm/l6CUAc4ROxXSDTEJcrtuY4quXlWZ/y1BfREYhHTxpScvFNvBjpODsxDxAPsPh2E21hDudVXZ
RxYd3SlD5X2aALQynYMGue+od2dGYxVW7px5NrvmtdtG5DM9DC0dYSWI+nOm4kmxelxbLJVgIRMQ
CBUK0EWW7MJZa4Z2YcLsXd8Tq2IgkYuOvJDkUSJdBNfUT9GzZvhE3aKJ9eLaIdBv3oR2zwYZ//QJ
lI558nA6Y7XM8PaPv+LFFmIeSYTaqLpmamAQdBWEGpw9EMh6loewdvy9phfCtjAc7Ak9dYju5AvC
+RfGNZanripHZmiWcfBgjmorhbHs54d+4MIuq4oOySb3NDSaraVnquXMQt7oMf1iRED2QUw/6fuX
yPXeKYP1Zgyq6xfqsysVyrbRweJWa3OhJzUngMQf7CVoMGLsKM6k+WwEZnxmi6IJQzaBDGcD0tKy
ytAym1DgJSzATDDB66jM7eI0OwRIZVVCKrqHyMUdx7dM+Ng71PRaLn8s0A0XXsWr0xhPVAggXtPg
anL+/EN+C8+6O8nFvhI76laZ4Xm0Qn6+oABdvZhcoG88V+hPdzqwKYMLpFjwqLacdRWdikVLmPYn
Yqva5butAp73UBNjYOfZFfFCtc4Cqr2i048mLXvgazip3bVs52TvJnzQk2L6roYSvz0rtZYst79u
6eU7//rVkH7vo8AiDGO0iOo13tllYizMs9fxCZsO+k6EnCVo8ImKt6ScYS6rAsRfDfGiNUDvfhVn
3p37CjlsW939IpYEfej5BNaRFYAQ+Doz7+KPYoQP379ZXva90+5IXCvUYAPVGR2eJWmO7R/+Up04
mEI5niHu89F1MGpSl54SnE2ngNCMY43EXVrC3gOkfXUc7gyOc4AhQcJA3ifctiYLbZWVldymSpFF
l8Ya+HnA1ZXC6glJBDylwvpTSQfqBaPMcbb3X/c2M6zuaDTfbdN4wfV1hTGjt8oOzloTICvkvUGY
s/caL1iXbQIymTNg7fXTtSOBZQ+kggh79pSlu8cz/Tr1sebtDQ28Hc82Q6GzNIkPs2t5t2sifmNg
FVS54wOvZIsMYHjR/XClpH2iR1MbRTwbBHPXWENK++MIDgg65Q1GOKDhc/qm+CRVHeb+oJ8ugywP
7VuC2us4N5MHRJWQdVf3+VaavwFrUD0VEcF+eRnso555HiGIzzWN3ypRTX1lKFojmuNMVocAGd/K
T8vxhIN8n6aYORHIpRvbK/QuealiqFd5GD5xTgRMFplgOCy5QZyKUnAyCiB53cLMaRKJmpA0Wua3
2a3ITCzQrrGv7SpgN9KkBy3AZDC0k2sLjEKXOebRVM0u1w3Dgkx9RKlKjqZA5+9N155dyLmOwKvk
CVDiiPgJjR6AwiStu+9BnP8weYlXrpqmtSM6MDc1q+ihrz5z1/o0gDbZpKWZJaR9M/6RC5QsxdQi
HEDTfRwdjGC06s06p59e52m4Nvp7gSeNVkdwS65i3+x3EiPXlvsRgnkykgYxYT+jcn71BzkdRPfL
FMahEVZwtMuFGJ+uc184tzjmyWu9pN4LgD4rXcUvHuvaQzN1h6QPBJLE30ERGOzZ9NGhiVzXLlAv
v/hTF0H67ucMV5qM6Mww+fT3kHU1UsQ6PUDMk7vZdn77ZeNu4wZkW4uxnTi9cwTBmKylUa37qDza
ALe2/AB6Z5JWsZYO2CgF5Z/1Z7LgDvKVHM0Ri5n7yptgLWdmQWFTWjRG2wro06bQgctNl12jIdUH
q72bPSoeo87XUwKSMFpM4QyeTf3dpmBlwmT+JC3K35j8Zog9iEd62qet4sANOqaNJug7Qw9r3vdH
33EHVkMCi9s06NdkfK7R4B9RYk1kMYAFAixw016zK4kqyHzxiwm+c1Odl9FKXdpZtJtel1AWIiZ1
HVkz7NKugs6aVBV302gNR62PD6oonTU99HvWHcvU/BXUhBVqe4z3kU+YBVsvsHFOvg8YC3FaUaXg
GEjni8IGGPhev/Xm6TyOOBQkseFGXcMHgcR0sCXqMUsWG5KqcwhR0FlJ4GgPlu397i9AbiNGf3UG
TWmSUqwLN2ZVPm/GrcnmbBfE8tOqX2zPruE1IFeICG1eFlfofhCCbM3GBQfFiKuwUTEl+RM6C7Xz
kpRATqKco0xB7jW4jpItc0c6KIc0MhYz9O8d28aWpETLHNhz5fI8AmH6YoYDUIi9VJ9ds3j3RneT
ocldcQp6FZwlauqQrgNaRmFzaBg4MEilyX74Q03yzfKNOeSTrCriU6w8kIeoqSpQQ9YvxSi4Ms+G
M+ZbHSYvaVmJ81RgVakM+rs+gSJiUCRzzXmoZ1CG1cDLwEjFdbchJutOl8clbaZEn0fzVkjgT1E3
HWXam1CXxNYxhlWYDfk6gg6DGyPe2FH/w6ud57kFT8Wkf1OW8TG44jkmAN1mc8TUcZ363dEE7KXI
nTgVjbV1JzMhcin3Ec1YuzgYWBs6gDuk3exQ4rLkFMPdqLUPbCjel4lzYiPKOiEo97E0xD4Q+ZFU
jJIoGyvZaM+aCOIUP0G6QC4owWg0MbS72RpvZhzDgLjT4dQnJ5rXyE2iHemSn1UE8a8IqpZR1/ju
FhftkxXilfJHOsDaUINn7rqIz3lW9B/ogLJlTRdgIfXPbICNPSlXW8Uf2aVqvAP666j0RhRJy98y
uKbcVQX0FYngqS3IWCdIN7aN8snN8luctv6JFY67kcH0pyBl7mDn7gUqIHS2jo0EvSoM1ZCIL/Lb
diQyXImNWQVBKw8dSr0s7R90DvfBlj155Lxby6ocNqZRsGFmdbHRJBDVPbqkcsiAtemP2nrK23z+
VmagEKKtHCitB8sSuyguynXjcRc5mcmk1xvM1Wj6DyjH7A3L8HGbwZbpc/c9T6dujWoamcuISjqm
uXdIKBqbiJl0trwbGo81PKYaB9ZSPbTz1jTjl84Vb4oNEowi5iuoRZUoyAqNvxGkDfxv59Km8/6o
9rHdPNmhCs9sqi4DGkScsERp+5Y4Kzd4C/0i2IAb38V6jM6uRFifOeFhGeC3sIq2WacJ6qD+n416
MwuWRtk0FJwPxIUh0bpVZXoNvLHZCcHbRsk6QNpXGbsqi05ZPYSPdTl9ELzRyZ8A/NkFlPm3siU4
zuz9zwjc2i70q1UWptPGrCj+pQkOdaa1yPuWzwTCsB5IBI5gbcfQTc4tO/jI4l722YZRz0evYHRj
Cg9LQ19lwGk6GOby5ZM4UkNz9uHv+LJyV6Bw2nPpflOe1y64lvLkLSD9r4e/fgvabeVO0t04ET4b
Y6rAwUCQGLKMhPR/OMbFYq37x2+/fvXv/1uGLWzV0njOfkryq2JqC/AoP/Wx6ZF/Q5+J30vsVK2e
TVrCpAgmtEYtsE8Qq3HckqOx/Cr8/7/6+u2/+m9fX/KPP/GvvkTKkWYhcrpNI0XCSVPh4G7q8Br6
sdpqASLVLFpEelMwbwwwv0k4x9s8rL/JQf7Sna6vURwN28BNvJWs1DlXIdMR18x35EciFeCrJERg
wrqAgwbEVovypKyegeDE5rVrmRYOffzAO2/PEWvtxomapPPD8ToYELvCTG5yZyLX1WpZVjLmgP7C
3dRFZ83/TzY9MfSiXXfzgWFb8PkpYIRdZPqHM3PER84x1zUkE+Bm3zvSJ95OfNcxmbJT0OhNPjBF
EjGnpA0Glp6QyTvpU4H1oTg6jgEhgKP9WVrBbdKBt/do4Zc9ttENP6zSFTCc241o2YO6HnOhaZh4
eq61H9vMDGFW9j16IstVZB1QUbqB8dplf0ws+s+D+GjF9Jvhakh6S/BNV6BUEnsigLsl0yJJCFIe
i24115Zc12qflJ2EakpnP4zFr3mKL9QuXINm84osmoH0zFEwqfSRcmGr6IgAyROXHInungVr1Rt3
NET2hh/q21C7oCAj8hWFWZM9F/1sGFCsCIuG/uL3GRpf9ZIboc1HDfCRgBqwpl++2nP2obrhecwo
HEwnouLJSNgpStBnUusz2fX2Pppn52TblXPqFw+lLNQLZpGOmpeObsxG+KmJB61pnNRuJD4o7Trj
VPletw46d2A3/Kty+OC2FX9hsbg+izFmkPWkGfBVyzaqGK8W6+oVhybcn5SLZhNlSQgMx4eHOBJL
OXXPoa8aNuwkhdVg8VaGGL2Tm8GAUVNWbRsnl8e4mlDBM04d/HQP8cjlu2OInmXT3q9NDhTfOhKE
nJ4nv9i2STaAXaLH64syYXHQBqDpkEv4ZJ+thM6ss/TmNxrF1dxiBdL+EB7KgGTHMkH+PYrD188v
6qsN14pXYXosFofiPLl03tmblyQ3Z7Rv8YDqLXyVAfIfZeL2CVguIsd37gDl0AMwfvr6i4iWt11+
JmNg5By6xq5lZtCHJC4g3ZgAOjKLhRAGPnlSwak1rH02+sOhCvv+0BOLZTvmxKrKYrFenJPI4Th7
jPP4VGQd/27PTB9/rfbcNXGBJ68yeONQDyN3pftP/B1F3gec9Gsn4ftkaujXU0n5libA+qKLcsRb
Ozr52vaD700pHuzYhYrmfcx5+j7WPYrGsTh4Q/BhB2HAAjvunns7XJmAok5dSCIbNmlQ8pK4xrRi
VBS8i6ozd55NmmoVTR9JWU4s/ZlH9VjEtkEMAkWZoflcONVvM/P2dZjEdzxZamUC64mHlFAoGd1z
EqdW3Zy+esrzL0ZKvU77sPVYRbGVVvE1W+IUjSDcGYUML3Hr+scxj0yyqU8dHIeHYvSNQxfV7Bkh
IJMu6aDyDq+iE7Qz310rhf0+f8+RGE2Vdx8Z5Wj2jCW6jl0zhU/p0kUNHugva0a6oNg8sG2MN2zS
XlTKnCPtYg9KJFuHovR/xJgQkHF1wEBUOp2s5e3XOozq/YanHe5gs2a5fA4tTMca3xMRP2O+Jg0y
2gd58xhql4VVGb/FJehtf4jzDaaKChpyyy2WTXrm9LM4/4QLfk0jCe5ctg7TuE3xsKxxqvm0NI7m
+OeWDfvho/fBw9jdOPz14JekvQ8Wc4Myqi+56Pu9YBOhbHRBaXXMU4KmgtYic9csn3rhHAkeHDAk
8tCVaFQc0zBXvQpex2R0V1gQwJQ4Ube1+/FXZhLioHxUz1U3nymZCnibLZTRjbQ0KEQKRUwUA5bt
hfqxmMDl8jAXIPGclpXiVyqIsKLXueRrswYsVOxa3dkCFjtn9S8rSnKGq/wZlv80VsuZ5prWH9g+
hI5G8lVCnox4axz8ymbZ2dcXhcTpoyxZ3ZVozfJgfKuXvXWhiLE1h+QXiqnw2KvSvPYNQnivkyeM
36Dx5Cabg+iGxLhdj4aEq+Elcjc0bsOtSQY6fLpioWt3G8Zx4Xk2/kzM6+kk5NltIvfqtyyy81nU
vxV4+XXqwN8nEIdbxX4fOrbEpokeyxlUdE1k9cD8nPBfhk3UZd0l47uv/by4B57zA+L2M/Ct+cMo
irPvDePvzI4u/m1w5vCjzthkzwb5g4gB0CYrBqBs7V6tcFrHszPs+pgJ/oR7YAY/s/atMnq3Ov+D
cNP619S8eUC60pyYgla6dEuDs5G5/SfwkKLGwPtReat4i4ue3jBHs2VjS9mIUJNwFgW/k5n4U92S
OocHcKWLOb9MHtrQWsz+swcab+UXtfoUw7EtQeSN9t2eeMKcWidQGtVOZdU3ZlQsrtLFOAANHnHc
dye+yTEKX/JaMEaPYCmwyueTwcnmVfF3K6312QmQUbat3e2ossujo9GTJEXxXCCTKwOzQV3cmLSz
1X1ALyp9u/+pWjVwlfj1SxmS+UNlu3Lyuzt17UMg5m01CWBHkQhQCKDtmqpS438ReKN4Hd3QK48a
5iRhvL99O33IdbwvkkH+scDxqxrBN827u4sGnii/s51rp4Q4chR2AJHr+BnrF30u1qbfjj6IGS73
TIW78fTcnXXo4JfpxK12EGoj0j2Onus+WF2xn4qhuvQhCLoOQtk+sQggHhm3XZRrPrWIpREvN/lF
Vwnb1ZhhKt+7zUqCh7QTH40FsSdKLO/kLauKr4eMvvCUvA1hW17yJC4vWR25W1UyYf3rtwzz98Dd
4MpSr0ygCG6qDd/DCbtXptjydKV1j1XgbGy/R05VReU2NarFNeIbSzLgOjAcjzNvTLbO2EJPCNz2
2HrNu+fNyYN2lue9ZHojEyEfqsT49qWgYBaQb9vwj/Dc5ZqcXoMkVhwNrneC3+aSbt4hg6/XxFUY
vEwIHpsyQeqazlCwnOCxRxBgpwNpWHlyS18HN0FF5OQg74oOhYQ/IuNcogXxclAWW5J5UomHpuBA
PhhZrrYqQJT3T7bH218mwf/Cx3croDk1//1/HIBkf/cOOlgbLRyEloePEL7YP2eUdGGQRmW75EVa
DZ6eubEufWvCj2j9J56uHVEaeHVrWLH98sD8ZutK0I/KZPU/5/hUDFY9j5ay4sd0ilI0LfHrUhKS
5ZVExgHxSpatlQvdcChtFJxJWp7tNLTWRe2lG102B1i/8QlcY35xl4ckdV/a1Cfyw+/E2U5Q5BfC
MhkqkKTFbCk8WGXwkeb2cGmIVjhanX0tg1lfrMKP+PhkeXNIdfeiRcV+S1Iv9YjgKN6Dy1CWwWXu
mnJbmuLeeX7wH55OSbDM359OeGzsvqSnYN5+WTX/KfJlCLFGzIRnksbh/Sp7LT66Ou7XiR2rFV4c
l2lHH73P7+XUoPrxUnvDSN++I3500ISkxbGTKUeQxvtGTu1OOL7a9d7iimHw/cyHGI9OBzV3aoxj
4pNUzHjuNiaxSwxJ2mwL1/2Zihpas4jCJwtnIvKL8DOtiafsxzl7FdGYb2QBXJTj2lujBg0ePdEd
FVj/MwrRW2th35NNdQQ3iS6AucyrkuzS//3bzl5gcn+zrPq2ohy0XJyznre8Lf/peSJiNCC5S+oD
vOPNmGc9QK5mXw4FNp7Ymigrl6jRuAtfwn4JQzH3g91FR6bEj0Humw8hiwpvIsnty9IWO211cDQg
7Yy14/qXU2b6qrbVOE/fsjF6HM1s3AQJakYjyD6MOO6fjUGe0fD8+x9LWP/i48TP5S7/Qzgs/g7R
ywFcd3k/o3130/SI0JQp6m4o7OgzLEmYkLogPxDq+IYlltzZVUNMlxEZP0hU5QorqIXrFDJ+7KTE
G7Nz5bPVA7fvzG+17wwbr86YePOOAqlCdg0TrOaqbS/9p18lTvjoWXb7OHUkpRpW0v7sOSVdc8rf
3Daod2qP+Gc84dEVj3PR5ButTe8jIK83kyzl8tF8Ndv4I7L66BtFTrdPscEcJHy5e4okfIUWCSnm
MLmI1Y03hj/uM1YJULFxJLc1rQdhOD6gWdYnhyl1j669gV0ozlZ4q5U1k+Uo1DN3H5QFFgVDlYYP
pQ+Bl56W8yDAUFnHpBg1Vf7WN27/u2fnBbbhs+E8+BgY/yvOXjaJqEIt59726BoSz6lWwmnlM9QE
xtUwt0+KBpsMCTymWYWoz+t6970ai6uoZ+f30GYHpqHB2XVHvLZRAHS7U/olDmQKPstxH3HgYb0w
MqICGegn+A/jcMc9XsNixbMy7Jq5bD5wxKElb458frH1Dn77YMXYXmTP1TTU5XvuuZCZEC0gypKn
OHSyQwsPfe8gMTz0sQUevWjtbWqiqgsK8fHv3472/z6NHM8TjrekmZqe+PunjIVPZNjYdQ8+A9SD
iZrZZtR58fq3tLdukQdETOra3TJctM6pgHgSRok+oKpnAqBILKmXHWRkWj8yh7kvGcV6TxLBkzIn
h83vNG1mH7OH1Zj5pluE9nOrVl7bEGI/MZNsarW1C595fhB+oHBDxMG0dC2z+WK2fGWqBucAlOo/
fArt5c76n4cL6go8cK4NN1OY4m+Hi+FUxtxZXngg2fIK5cq6kudBoFRqRI/a6c5ZbpHmpPOXwvJR
zvdm90KHczUGKNZT3XS3RmK/hAHONsjRFyNI3WV4aSObwc5c9gjCddYjIVxUkfP4XeAFXNkGfkAd
x9/4NJUbYn/NpG4eXTs8WYVzYDyd7NKRCHCyUZxNamXOrnL2Dfuwzcx66z88BcL93y89oALp+C4W
EKaRZJn9jwPW680SjzB8/N4qe0jdWl06Ms1FZr27Xts+zdoNT5WOfnoSLYeMyjeCmDa1p8cdEWkM
6DK//EgT0lrFcwrJ7OJllv2SeRDVK8CTiovk7FR1/+ZHHwGyhVs/9D+q0TQPVjXhejOk+WrH3gaF
Cp+0JsbCMhXX1iYIBFqWExbpa84i7gpr483QbUSudBKfGqBoz74H3jYvXzomRJsqG5eAmOKWluZw
rVkpP4x6+lRm06M3zXZNSWB25LivzRQ719aS8srB+Z7KyCTdQPA2JWTwjp7IfgBB8GhVhEC1OsMx
MhiXDo8RodXSIT9lLq8Nq5tNO1mXL60Jh/exSRkB9OYIFHOq5nvpiLvqyuLcVfXdtluymhBI3TOa
w9Kf0R0jnNyzez0bRYkNpc0jkhsdDBbg1bvZP7dmxepgMKmoJvXkiC7ZGy6pLWGr4dkZKFMxLepS
Ikb3SvVgOY2BiAk5zIjUbMc85JcH42WL0RrQP2Tn9dClwS3NxJUJRLqHH15vS4WeuMnBOEW088D9
sgqKtocYTxjJLrKS/GZG3QHtKXK+iD49IPydZp3wLwjQ8RmFd8PhyhDdCVWwFZWwwDEnHAWvVFnR
KUmZ8BkhnujmhyPI+67nCWnX3H+Ynt3s5xBRCj5Jhp0ddsfy/1J23jtuK9uefpV5Ad5hDoOLA4yy
WrHV2f8Qbbc3c858+vlY8rbsPvvsfQcwCqxVRUptSWTVWr+QIrCAr7nBNP+PIlbP4DgPChCuU4c3
3kKHb2oD1JkVbMPOZdw4S9MytGU/kIAJBiWi1I7vWmKBvhgCpNFN/Dljv8eFwuRM3zVZt4/2M8ix
GWaW4RLEqblPmoGCT+5KT39/Q1XUTyK5LOxMS7V0U7F1RTcdNHd/+1n5mGlg92ZJa6qr/XxiE54w
cXDnEXbHs2HUP1o21Zc0D93FoFTxMrf09K7zlS9tankIK5DIk7B9OWSO058rSfW3KPz088R3Hlnq
BZsSAQMWfJ2y0TTzBU1//F6H5GBkRnXCLwUoX9FWM82P66PjSnPHsDM2fOfej/zzVP67Z1EKzUJR
rWWQAv91Kdbbshqu7RbbwKRuOc8jvYKXWsxTSIsOZgYYojW6ZoHRqHEw9IQyeqZgSeFk75TRyVzb
2aHx/RysP9/HwFCsoxrXBQr84PR9TDxmgwKrOxnql6RTrXMXYbkGAW1i7a1wNsbjq/oGiHIbOKBx
Femsql9JZ7QbKaN6jn3hyGriaOkoB6hV123QFAGPYoaLjhvyEmurCuSkaVCncvFZNr1znYZAcNiO
UaobtkhiGAtBkTesnWaS5ovdfNwkZHBw1OicZ0i1h2goEK7Q79MRDBaLb+3ONxwYgrVVbGDWoxbk
ITKvQ8qejZi6nKKU5TlApT24zLki5Sw24H6VCN4D+8isnZl68go8+wRym5ARoKzBvxiPISQcMmF2
smhdsJlhhM+BY0fFMQAfMiJiga4Q/DxQk6EXJt+cCKCAE+IaVLrqTrWacSG+sf/7W/9/vO/Z+frU
q/713/S/ZTmFTM+vP3X/9Zgl/Pvv6Zyfc34/41+H4FuJmtof9d/OWn/Pju/J9+rzpN+uzKv/eHeL
9/r9t85SaPfcN9/L4fK9AhMu3gV/xzTzfzr4v77/TxSAFHlaev9n0e7/G79X0fuvoj/XM/4U61ad
/3IslYU86QJZN21+51fNHxZR/6WTVJEd1VAhPprcIX5I/lgIcus209lPG5rBKvGn5I/BkCFzu9A0
ZL5lVdP/vyR/rN+3T9P7UXh26Qr3If5QFry/34bgbw1J0sj6d5wZ/ij7wdv7oxEc2wbTKIfU1nsA
GiFS6vCjSBsME31Fg1FdhVsAK7AGS0qrftffe34LVLpJ+qVjGBmwkba6bwJ15tpx/iAar6FE18SJ
sfa9IX/wilw/NGDwWHaGEKW425G4l9u762TJHu7wtadYMXqYHeVxvqJa5h3GHOZQnB1ujZW32QEJ
C3wmhkDCwqgrEoR7/n2OiLXccfesnURHnJqq7nNpJQ06AVK3qPxCeY0taItF2XxXon43KE1D3Z+N
Vtuzmo+9KL7DJi5Ze0YNuWlS/SgsdcKkpKjnyVl5SFTAMHrt5huQRE+3kIiL5hYr7BibAcPBNZmT
pMCs9l1zL2mZ6c4RYuh30GHRAsOcCVNIjvimsQYvk3+L2yq49C7Lp3LENFs0137WR4yJCwV2ty3j
rtngakvMuJ6Vpv02NTTwkmUF6QFDvXukPMjggueeJ+D3dlLbGPCTI1hc0eCZ/37oYja707m5bQEI
U9UrU7s7mGnSH8TR2GUk7eyqCnfTqBioi8xbpwa2knKIdHoZlcUbeHOEjNoW/qbj2a8UssTq0XHJ
T/YZhnFO0x8poQ1wK638DTQjhgulThIpbPRnRUUdpcuLNxgbSNJpJXaG07QukO8zYM0XKzS7X04v
vFafS6RI1rnVGNYC+cHgjjXE+dp1g0g/UhGl3A8JfG2mMiQP3T6ZpkoKDkAy34hCgnXv2Cdr0rEw
psah5uo3io719J/xxk+pUanevQiJphlH56TDBKY02P24hs/zdJZ5GK1WSFvvEYzr9q1stPsxaTGe
wmBs9mlATLnFqiAZeaJXGYuF0NpVGkLxSlW8iF4z6nXJapCBz31fihniLovzaEwuPG0wdbrNTMsE
JLvRqj/OFCNBje19wVJPrIpFIyOPVUJ2OCZpU1+aXKl3ZRrcA8QOP1qlYiPsJ+8az8hZnDve01Al
2iLILPZUQOLXZq8kOzfs8p0VeMCS2eTtKMtI3RP1c7dcumoiHX32h4hxDcqmBzZ9vjZxSlErVrCT
+RmajiSb4he6D5D7fg4EFIjOH2rf+z/OnUaSEIeRMI31eTiZehR1YS/hQz22/EEX0egqn3Nj+vry
Fgvcce+EknZImr6+YALb7GVbup7kBqDmrADo0TBRUJ1mTPdRQoKbDlodAQC026E/VPoeOUx2SiX0
azHSTcMAs302lb7bAxdRrFk5MQNtPAxl8ESHsOG+18SFfwQ46h8NTyHu2iCj0yHSEQ+Y5jWj+2M8
qeQPDTj10Po1Kx60PKoyHi7WQhxfm07N2XMAWEVpQrmI2Ghxd4zccp9Nod5L0j3oydfbSTVIc9j2
v13UvV4g89oTKRqNj9FPz3aMbSl6OAd3pHcNRU21CjurnYsubgTp2RnU5Db3FjeGtFolMMtJhwzW
XTKmAJn1lkxsCH3L743kG64DkhSPX+XaLBZSk0TUw2ImGD+eCv88AUMzoIneP6QoFfnzQ9aRnUnd
Dx6Laeismz89ZLFZUrIa5ZvvJjCCTc3//r7XSoVtmdNOZGrDXBdJ/YQRLqxxtCaiZR2M2Tqf/s8b
W1pA/jGuAiwKdL0tCTj9KtfiTaIsvodKitWjrDJ2gXFQkpD8WxnZ2zQMv1JoBz8rl+t89N4jlW9o
3Bb9fT6kK9ETTdeSd2qSx2snD/ayPwbn2mcjaUAAn8mO00BD4mTSod08TctyK7oywChslpyZFdop
LGwDl+ERA0JQneHLGBcYgifhhyIHr1HUKE+ZGWiYlkbWalBsfKxbE92VUD4HoU5JPNYCDG5a5UBa
JyeLK6dPSprnwF/7aD0AQFyEjRohd4rbBDAB/SI1NJattDPuWu52AK9Jt42PCb7Aoiem2VWMkkLO
Sw+VpV+u0zDXwv7TVzUKHnalr3szlNZOHVhPhiWfzNJrv7oeKjF8u8bzWJTjrnE8d2EnffbVxfJR
aZbwp63FGOcsf/BqO/6yiPyx2v61nKJ+2iCyJbTg6VBRMWzDBPL3b3mXUO2TrCq9DxCICuS3MrpQ
BRjhQC+jUG0jPD0cKsV1cQZnjfu4izmUFvbJo5wn9d5KsabuPNw4NPKiuCTqOB9JvrRjLeoAwJOU
BV6P7u42II5ETMwT3U+x27mfBv5q8i3GChPsYG9t40BNKcXrxiHXI2kL69ddR9C0zvgv2nNfl2BN
WaRtNGqNZQcJpdK8b+AtFLDLHmYw3VTrg4ul3XWljN2w6PssEZKZNUWvhyJq1ka1Vv1gf50+nSji
DpytWRQ08b4LzXBTqJRPc/CIJxBRJHgjDUm1rD4NSuZ+D6R0rbRFvgX4n8wV6NXHWIUS2IVtNa/a
hG49wSLFYR8XpzA3ozsxT4QG18zAU4Kg5Cuf8GigvF1Ezp5KbvJI1t2H+NJqoEPk6N6LaOS8lomx
Kij1LLrXWim6t3U/WUeBVcxFTMzTJQzkEjbioCr+PLdDRe+uCYfXWwjhxeRgjdpW4798oZadumE6
rhl5pMGNyuE+meZONFAkAMhR8Jml0wrhNiCORAxpmfKvh5sSODg8GgldsD8vKI5q1QMFa1ba+xh3
5d50vO+ILCjHnlzWsxVDN8b07lEZve7BH7IlYFLpkgNfJY2veXOl9hVM9nQcVW31xUKTYOW3Xrzt
vAlIgxaHmKBG8ffcMKoHx0DRB2cWeZWTqn4pG3ut553y1XG9cI7/EfTxyM73PH3GhRiI15RP196I
3k1KCnieTaW/aEj9A9Q97OkNX912FSoqLI39h8Ktz0HmywewvP6DAht+E1qtPxeDomkldBxKBWr/
NP82o9ACTp/O+nkNMYMSpXu9Rh2SDO3URF0WLv6ZwH3h2FwPw4lpI2mYLgBR+HnYn0fERdZWgxhh
YTTSs9v644JtnLEBOys9y5oGkcDmaSBGzbJfSJYtIa+QSpcuadZk5KTnNkW/8Z9uW79lzHULiVq2
kwjZkCl2TPa1v+8nXT/qAymK0+8RGfEz3tn5rEPS4iuicND+sEmbRUclSMh+t167h5KiPtlNpt/V
obT3Y0Tj5uiayAtMybKVeLrZUazdgU2K78jfUdQDUjqsRmD3Ewa/W/792592478k/Ke3j1imrjsY
79rcdO3pSf5LNXGIE0Rlzd79kLrwUABKee4HJJ1iW3ut8LDapsiE4f6s6a+hzI6VShMbCjbMj0WW
bEc311+pVQabINPspehiHPtB2giNL1uS7i3De7ieDcNypdckP8W1yVneV/IBDci7tPsS9GN15yV5
tZNLlTqZOLz2gRbsxFFkIK2CKgAF9DrDDgGbuBYgfxa2wGKbeWUAcQ0bgzcBiyqyQRNABZn0MWPL
ujZhX3UlDA36XYj80pir0BQSwEPi6ae7mC9QW3nVFR8wvpr1Wwcg+AO/oQ8xoeTXPbMgMl9GpEi3
WAxGK+RlqrfYAG1Jhu69giWzinpuccZYq09wlORVWuXaUm7NX7v6pJ0LKv4hgdh3CCk4H8SRaHzU
xGdYfjQUb38bCEYvuapc/5bi+vWha/6ufyw+fva8msyTR6OgJsZ/+fihLg+y04fmR1vZpXkE6zWD
SV0e+kQ+ofw/oEdV06DrsPAD1V8ZU1cMxFK9DFVzuE4jc+9ufS9uZibUFkeRt2T9atW+Bw3o3kNL
RTqrSZ6RjnPvAZ249wMCpmsDGui8jTMrhG6HO24ExXItzhAToZK+cH+FuTadIeLmjGyxfb1E6um2
uKoYFmeIq2Ltp85vV/EHuBGhUQRrMS8gi1l41UoAYjFvifT59XACyIoj0XS2b9x10FuB1E6HgD1h
FGnGpolAqf39j1AR2IZb2W36GEh86VAMdfIZQPk+3UTUII2jPDDUD7QlSuo5RQQTL76Q1o7vrNyL
TqJpSeqfwkALAfja+UrExFxxVFJmW3YQROefBvqiq7etP7x+ig99GR3z7uFTOJpeXfXCPdq3/u52
fTGtkuC1qbEmXV9dxK6Nhr5ZNUHHf4lN77yS0hHWVsJP5+cfIo7SyosOHvubW/z2YhLeVnaqSDsx
KOKBXieow5bx+lcznskl59oXhjm/HApDH9dUmPD5cLzN9bWsQNawQ3f+l6jo1+SuF2aOZiYyhhYw
gHgqBHIE+0vVm/5ggJINeu9BA3e8LzKA+HbXIOfj10Di1cy392IEEXQKUlMXYka+giwBYj/EW82R
/O6pUpWX0am8Cxmo/mih24AzHKa0ceJgNdpGyn707PQRZPBOxNlMh6uutvNN4gfKm2peBrUtX6nr
m9tcwXBezPqLqyopWsJ//8UFFv9vjw9HQc0JfXeVZwj3s98fH2GWQRBr1eSDpAefsOki+tQ0qo3G
HtIikBt2opeF6CMsfBVVfzKuMAOmKb+MdOGmB1h8DdUDIreASm2HJShKY7fJ/eg51znAw5BxwJqu
9t1mLcM/malRA/O6r494qNv3yBCy/sFaB4ahcy9CEIEqRCaA8eupbd+rU5OPZrlKQikBGElXzItq
u0FtygTcN8VAWe8SnscAAVNjhzuxsRNHt0bETN+flN8ppokBCwG+8nr4V+f9MgyFeED7g81s4Oqf
r/8fX+726kXFI3GAFfEX78ypAQbG/B/tRrmX9hmCYHtxFATVcxsZyFD/HoeK+WOGmKuVrICdTJ+W
JuSRb+d/mtfpiC+WnWksPg1kWQH7ULxI5QEOtXm3gFx+BsUVTVJkyFNZR78xdBTAwReRogp3lH2x
pS7RZK+Ji0G7j5CeBCFrXOfdziD7du+6YOhvodtp4pq+vg7cB7K78h5NnWYpS3X3XKvGmzalvgE8
U8BO9XcTlvicJEKxdslcnnsvXpamjabTYI/wSUp2GE1h7f3KQjJMd803h0SN2PabMXK5ki/HD2iX
RBvgrPUmhdHYxYV7UqnA5baVP0tV5Z3yuH5L3Kx4Dr0o32NZiwDa1G0C39qi56ECPp7mJo2KIBHs
nmga7cqtZO0TZKDmftp0Zxik5XaQkc7MDYTHAEuhgGHF1gdaVaGNqgiuu5QkpGC82JMrdxsi0o8S
9PREb6jJgy6bQRGXNiJmhNV4HgL7eoIIkexvVqlfNCCdwvEiruR62r2DTsBBzGj7jD+QFNfScwu8
yJ2QLPFQeuXiesfrjR4Gt0sWaFAKtvLcKUUjRm93xttAxLPFUMlL30KduMjthnp7pVtMzFZ+Xt7d
KFvx3MbWkud47UCxFs/1a396ok+V1zVaJYdb6Pb4V/5iNSDm3RYHny53O5f/gvjHq+lK5//DYkHD
jeP3FbuhmfA1DM1SgAUYn3FykuIhCRxb2jdPk3YmZh02QhpRu4kSfBuufQdw1bkq9GrWh3WGOuY0
yS7sHKXgcmnVQwQv3tf88yiPwB8HciPilDpCLxrNczjxZReeCj3BLoEVOXquZngSMdGYsWOukdbJ
ge4wYEyNVareGhFsiNT/kE6cnH8//cVsrkDiAPa3DSqLn5ADGgYd8Lei6pteelsVY619DKAZlffw
e186o7wyigp8rTj0nJc6l6w7ng3yN09yHzOeW8+Kr0Hc6Q1nVzkWJW07hwBQZpM5TeHvrEZBGQbA
3GHsNefRTNRVQOn+NUU9ZNMCaVj2CBO+1nrznruVeUagN77H7uuNtP793z9Rpxro579VMRwgsCwH
ZcX8nDlVnMhWe1VOv5lhD8ss7M2LG6FyA6XoLHqybKsowcbKPIb/iLKamcHE4qMVo0lnlndApMqJ
N66vMNrxgWgjew1I1d2Jo1zrTq08koia4lQ8kfsRh6IxhgrTWoSBO89AKYGy3F0hteWujmp53WZ1
ffKRcF9YZCEebb/w5o2T6zPE5zEMrWyJ1zUCb++ZNGRSpZ04ErFRV8NtY7nrW+g2TczFkMODRTOd
i5Qm1wqC9ugNQfHEstNYWXaQrsawkJ7rAUf7WHerO9HFMeZFkhzjJHqyugC9Wj87vaydm2K8ZwUa
bv7+Y1I+l5Et2XD4QrIgAiOH3MfnZKUrKXKfl4b0NZCMfN2k0hctbtN70WBCDIcgDhG5lB3SOmij
HgI53TQI7dwHRpjel42XnCIjQf2mQJ4Y5VLzHEx6CW0wUFV+NzrJPYlrKdNVgRFTStDL4+01jIDP
1GZNKa4n4lJQPiESuqiRkrxvcq/h43edXeMawMDDelxBwwCIGib+POja7r2rlU0SZ/ofdtytU8Qv
39UOzCVYYO9hCMd61Sqpu5MjC8keLBoWupkdb+UgfUTeuNGU6NcSUWleHEx7QBFRIhqctDnESvGX
JwVNLcdodJoXazpBXFeyQVhOr1L7sYIK6xD9+gqGVJwDo+vgfGf1JUmK5lAG5TGI5PoiQvwoBqy0
tQgaMjOU1slWpFG8PlsUg2VC7S6/p1GenTstcHAFsR/QKTJfSxM+dgMPhF9VA9DVbw5t64RwKv34
VHY2MkRTvAUNvdShc25TFz5fCJhrIp5nO31ARmiCxN0aXzZ/dMu6f8LShBz7g6+22o489o9GhUCz
ixsDcjU6Pvo2NlDPm2JiylAn2s6vfGUd4acC+yNrXtRvpdVqL3JdDIekkClcT11JyvtViQMJlgOB
9oKwLTT8FruAH+dkXqFfFM83137nF1DBCn0e82d8q8zDCJ/xC5LQgIGkFpZCg5rgQHpDDtMvxWAM
0KzB3lpdPTwBftgk1Fy+aFRflpIWJdsMw8XXEBiCmJ9AbuXXmessKTndMWbTyW8p6m8bErnNP8E0
Aap/fhLyq7MM8Qx07Mm+6dPmw/A6gJpNmX21K/ZwWm6bJ2VqihGobJ3I4UrEuiYvKSbK6qa0eU7c
5vl23u3c2N0DuK53NsmfWWP1ytobGuel9bpl2Krje+gkCBPItrfXYX3fwXHaepJanvEO4YGUmlvL
D6A/TaFaD511a1TK7BYTA8Zo8gOO24OLFOC5KJ0AWQ5ECwD5sxlMNGAXlAu6neLbOoVncCSi62Ey
Aj1pEie+HoqoaVaqO/9lgjhEi2kRh2G/Fb16utp19nS2M4lmhW5k7lqcB2a65OYPkMyDTRXZrByG
VL4AZq5htE1+FKE1rITuumhcJu5RBZikMXQsmyZBdhETRyhb+Hgl/YeYFnXRzjUfb7PEVGpkwxxS
q7MA2i9TgmyspSQVcoj4vQUf1HTVrTHtvdxp82biV1S5ChCVKTRYcXaSEshqU0+EqjaN7yhMoCOg
YvyjwmN9zNiIalk1vBUAsTe6pxWrJjeHNz/wdyoLyMfJtIaynwYYb5rGB2PMUjsKjl3qapd2kkma
4qBhEJYaLG8ruip7uhDStQEpBc8yAGhZtAsN5Pzbwfcf66lpFQrwTv1wjfiJNvPiPkfVrDQAxyX5
DjnRndo3JR8BjaTz2cTgR++EIHDlezLuSqgcilF/bEE3yEO+lWzFWAyhFxyBqZR3VR9n6xo5oos6
yg6YVtP92hX1PKh197tpFi/UtMuXroLzJ08nIalfoclkhisYkAiqqmXE1lAc3uhjWDHAbRd9TXbR
bg2hXJLDLrSFaug2VSgE1YG0yuvcA49pA/IXtZ20peJogHNCGZrCD05GiBfhwGGDynlhERHPe4QV
Dq5vjw+kcI/plLrw3NRYRrXUA2W1wzujH62zr9fOXjEkRE7o4S1incWRLWdzBymUox0HVCVsFJll
1A9m4p6LY1C7qdXgTdx3jdR1fgyIfjL2i3HI1d2n+3NgaBc0plC0DIOcZ1Tiot+VdfdIRiOzWarB
U+xQ6IVn7r/B/vuwIjn/1mfwze0Etwunu8fBocU5ho5Zt+5RNHZhJvvQRSXRag3tOiBB2T5mqfIa
jBrFbDEgNY56zIt27UycHHcYaexE2YuuXccjupBTHw+RalNY+fk6bwpdR0WfnwfWMVMj5vEVO4tL
9VV8Cso4g8wZ6khsy+2DaBQW+sC+LmZGBcqdpKGg0pVrMYYrTnbIlfZJ9Bo3bR+KMvxqxD5i3hpJ
z9w23JNo4I4hxAcMBcj0n7HGjKRT5zorD+3G/S1uRda0a22/80rSSZUL9pzcy5P50BvKSgTFZDlt
w20ZpscIw5MtQJD4ddCcTY08y0NGUvncNOFXEYYsE62jBJEJ0W35os9CbmYnM3XtR6dGHnk6u7Yt
3NXjIFqokLVfo95XJsWobmUjEjaeMcj5kkm5Qy6VGwHMVOecpwmQMsUp31347FDrsVMD+wRsQetc
3m/brfShDdD9k+qdaCLV1KD1/OxjoIFSdVd4YFiZk4hhL8ybXWSq9U7J0cNtUHhfomOWni1HQje5
lIIPSLZWX/ffqPFC8nCD5pSFlUllteEZhoruc5/092JmoMrPYefYT4YyDCspduM7x5c/XcuzdfwE
zfxsdaOy62LFKlbiEJMArZiJQ4imqAY3HsZdMIzM9ltj8clUjtluLc8snooEcSsz7oIN7LfySUZW
A/xuZK5YtpZP2WDzH+mjjCRGHaQk1qNryAsxatklFGBUJeeiWyXc0nQF0TLR9Vs53TcoDl+7KR+Y
FevmxZvsW/S09b870PMat6u8meySrLFt60voppONh50+jIj3Lg2cjfjOt4jA2L636dCibOAZR9ax
QOFk2TmZ+qinKKHWVj68V7W8g8IhfYlUfUsy3ntEI8A+j9qwJDcf4hMlRW+uWSUHHLr8xwzZzqXR
ICyWpTjWUIIddhnch2SAlTw1CvW+65HoNoqV7LupuU2RoJEvFSMl+VV7w0pJw6UMvHMnGjLf9U73
QbPPatukoJXY0loq9WajkTA4iSZzElzE0vr9FhJHyPwoaMFlCsTWpIbcqA1fEtU5AcSJHmsrKHYi
7k3xUJZOUjQ89G2p7TogOwu42cg7DH52JKGcHcWRbJXZEe+bH6PD1BUxMeqgYbXv3HJ81Ss/n6sg
3Y8IXVQHCCXOXMqr4iv01vmI2sTb4DXlqlKTdmvkhfqQa967OrICBi66Qfq1PGYDgoTiSCXfh6a6
bc7JlfE5STbDYsQ2Q8p5MIm5HRO7DYiThwq+mmYN6VoMiNj1CoYaPGAX567xYtg7PMZA6AansMup
WRe2du0Olddduy6pesga+b7Do+guG8thV+cdHBQ0Ws5j3nZkoGXeOttlNFZ7mE01xmQRsjykW0Lt
KbWNgpxkgoP7712pNLuVO5DWS95dO+NLXCTao6xmwVur6RAWUhDFeh2bq76o9V2GHtTOaYZgHSMv
gk0PdbCxMEmAB3625pcboz6oP6dBKm+1qSdCAd6a0CeacG42YblKDUrh/LcwnPjYS9rK9B9bFgc7
N/0LKrOwH+AmrYA0N29+EgMnM5tHJWitfS7H2VxNivattmJ0fZugPwSqOT5ACDo4uHq+qSl8yT5Q
AY9Mp4PfmeF1EN4XeJ2Jwj0JCvtOFOtFY/mpc+2KAaTGqOXf5ugx9m+pUSwVqdEfVD1ctXFbv8T8
PncJcCsYi379Empdvup8CQ7vNMpHqcyqorNYejIqp4glaon9qNeFe04LcH3hIB8y2UWDKs7cM2XZ
8JCZ1K+nngiJJk3fht7UTjpAwfMoOTkcCOcsRyl0KTXJtm5RVc8wzPRZnZTWTnRjtX+HMWEcRS91
1Y0sF+FF9Gxp6eGX8CAnZjDHr2yh5ZD7q6Ez91ONrkWrjkPRF03Q9e6sKKG33CaKgU/dxso0sGH5
L9e7XeTT3L+6Jipc6lxGIpp1SGycGtULNloZ1LOAxEq0jFk3z/HOTJZy9DKYjflRI6gGLzDwZiTT
TgWGMW/YDJbzUdO8Szd9W9tOHnZDnJN5zzplhXlUtHF78ty9kiY7I6ccX3IX+eIZ4an0pPxRxAM/
+BFPlfhksE66qO17nUwyPz1ptzzvy69IqBytsPeeDQSgNnrKHqzCAeu5JP8gJkgmenSBovenYAiV
vTli+qRD+fqaGsGsB5v2JZFMKLShnd0p/mRmN1kuiVPtMPzw1CR/6LEl2uoNjF+MQvo3dEnmYoJW
Su68r0ccIyXdOuYaoOp0elddjKxwBi+e0mYI9wgsuACEi0bgvwVUXBzdBj7N+9QVk4sAeWTb7L3F
7VLi6NP1bq+BRzLm6OqYLwJTjnD4GPpNVQz1m12usraJvlQQOtcYmpmABuzoC0meeetaA7lQDaOw
riiWYlqCl5xDEuXRNePgLtVQewnqodz1nVXuAjmqdrduO8UiW2pY4EyHon+d+POUWyzPcNfNohJK
+l9M9msczEojAFSG1E4QaXwLVEd5bKrwm58b6QH7WgU7SNvAS9kYN7XkajMp4JGFiEOdWHORUOK/
x1gYUI5/STnZiOIVwcSBnsDLNkoQ7EaDl2sG6XbCtR9K3g71Fv8oj7m84Cft49oiz6nwYQAQqOOP
oykm6WHxh67lc0AQDpIVFtuSqRHdW5N5AN9r5fst8mnWqPeIkddxB8ytmeVlVl2iaYs0gCUCzlc3
d6Kr1JLO4hLZUuFgZZZ2Cu5KekMoCfMVDdtnTOWVg6RE8kJCVusN8eM7H/GNj6G3nmF2dc+pZxpL
vazUHYLI8qEJChmPXOjeXQ5nSrUSENouasipZkonU29/NFii2LOOXQvWlLF3FgM1PicnGRPLadYQ
6q6FCG7ZrUja3VVOOE9rr8SQSI6+Y1qf+078Rxv43wPZpmIlRewK/HE8+BTj7sqxQ3kRAegL0EQf
XzU9+xr3kPumk1gjnWsI7K9ypYcLB0m5U2MCJNd65JiDcuW7iKP60lh/LdqVQDyjFWPN+6QIjuaE
6lOg5QzZmN3rUoyKnJ6qX+tROmFZ4D4pdaCvDVln/RopKOPZ7qVKzfxLbxlPo5xkFytq04ts2SwU
CtR5RFcMSGW1QU6rPYqQZCVU7ykE1toLu2VwD0r+oUTVS5m4kF2sql5pjtfjTRuNJ7aGPR48ffoN
5xt7jIqPpC0oUuPvfR+7UrHlrVdrh4L5o1+jkiumVIO51mqle4PKgcpFYbl4LKkIrvO4WzTtWL8Z
KMCJ1yUhzheVNSp8WsjnFcaWR5zzfjQZ8K5dMtlR/4w7dg9Frg1B+Bdsm+a3ybc5Q0e5IBsQwW0i
4x7rrXAd9oX/zFIPI6/eTzbXro3KSezzR4juqCD9hQTOeCe6RqShHFXJzo5kmv9s1OAbCiUqD2I0
qN1XEtLWkVtp8Mw2+Jj3FnaJ08uwEll7iRddxImKhksgGgP3zdDPr8/thBJWF0nKTDy0RazpQqqm
pXm4hUQckFxXkE2uTW/Lhi+sL1AZ8RSP1HelboGPFgMyWFk8fgM4PG4auUpOuCXJQIORzG4GZTIt
q5yPgSKzOmAkym8PEWAyyV+CFPk0eSyai+tOG0EJqK3pdunOIXmxzpW0vierLs9lAKdo99ruwnQH
sDwFWOscw96LaJwm3sogoY7XXlCRpzWlrTnG0XWCLRnjWgvbZm6hD+01uBIYUX8QjavWMfK/U39w
Xls8e8fKc58z1/J3XQWpTI9G5zlQB2elphaeFFPX6VxrztfL2YrRUsP9I9XtozjVgL/cyKTLSHzk
Fy02rpNMO1f3uRbhYDldAg+5GBm+1FvKNfqQOkuTEYX5fYdFobJCfapA3ztGlTWsbDQySYfukc+C
lSaGMidTZmK+Jj6CZMgRao1xJ69YCKHUZrd3oZbci15mePXp97isdkgmiJgaowE0zdV8tbpOA7P6
yzVEXIR65N33pKqeMhkl2GkzRBULW7uGGrqlJsFLP8bXeCKjdWxmWbl1pvjv80W8LbPsscRPVTJR
Y2/aBhT5dKRiFbBTY7g6UkSyHOL1uMmKkRvTz0Wn8f84O4/l1nVmCz8Rq5jDVDkH23LYE9aOzDnz
6e9HyMc6/75hcCcootGAJFsige7Va+kkN8au2AuTbdnORXxlSygAyfBtixxeYtIr3dv/ur0TA2pt
/M4rxWdf9B/7ycdWsIk6hdhzg5CD+U7QpPsgAt5uXCNE5H7q+rCWEx9lIxSH6tGrSPUIuxY5fLFL
hDMD2UxfWvb5JecNT9Vukp8EFLnpVJdAkvsRqdK30m2Nq+Zo0SlwSg4Ck33iUZhxNM8JaDntUs1a
c9fJjrvjq0egeyrqEMjWSrFiaLWHeiO67Deki6sWfMsp6hC1H3kowxLSoW8hbIllqOhTIUemFO0S
MIp6KXs4lxG4zReGg0Azf17jmaC5vC9MyD29XNKfhcvXhB44J0flEIimIycvvVotR9UKrurUi0ru
iVkSvoRSN8I/j+CHORK2S+v+U+Pa8JJLb6BxBM5hl8ZxvW89E17EvD4OExxPNOp08IoM693t2mor
TOF0QPOnBoKwdA7iMyJBQwpPGiFbHyVvcBZphgiT5vbHe1fED/UoPwa5qe5ErxxVbqg23OXkCdds
gtxn0QDpfNN6s6CswHGfxwiGMzbv1rKcuo3LjkXPpW96VFvl3MvzFbur4SJ8MxjHoY5rpPtqyJUR
d7agUCLNKj1raqs+jz/7TjbLuTRkiOcgu4LiUWesnNIxt3r4iqiV/kd2qVVxjPrd83NvYaXmLzOo
kOAME47XAZyARqubJ6G3W6Z6eUXJ6m5K05bz+ORR97V1EoPCbTLZ8NFT2wGLj4DQUQ5sHywTsu4F
pEzPcilnGzY0I+C6Ceghhu+ehTJCa65p1fxfM4WT4Xm/oq6R5j1htaey0q6Jrg/vo8xRn/BRuxJd
6gW+xdy8LujN3b1goLhYdg3sPOCgODXsafgyji3A4S8bTCj+lgxpQRljjbyJHI9wXoDt7UO2pV0V
7N3e9PeiK5oRwVzSSjHMqRkiTHdHJYYUYiXGIzA40GNO08XMGoI3GXGFyiw2sd9WT17hU3+rW+0v
oFFcqO0POZYBA5QaNAdu0yG/w+PJ7Uygha30jdRE+0sN1Z0bKdckRlgl8aCMXjetQQo9INtvp6VP
5arOhqptxovWyd1SLVPt1lLBkMSGfDFSWbv19KKpJ8Y6Km7EGCz797G8jJT72H+fJ8buiuX/zNMd
RPegsvPnVZRXKDGlZNQGF7p0p+7WPAby50xzqlk2wZlM5Ht0YoKhWS+bJNB/dOCiZkOTqBdpLLN9
F6EKqoCH+VawN8tH7QciVvzLZWIZbRtEJ2CmyOtOAwryWSbsId8gihyXZeVru8Co+YIWFo/Cae0Y
jeXekwI0MAmbqJ2SbZQ6kg6AmCI2vbqxC4vE2FVx+3nVm9kGUTt/o2XJBPyZXB6j4uoxzddzWI5S
NzyxXZ/1hWa+exasXXkU9eveid33PkG/KdWT7zym6qWqJNHO5Pb8wp/pYnLjm3kQz82KcGxf3NIH
nBZBxOoMUvsihVFP5LyCknUabeWKekTCEVoKSTIxsArSEy16MiivfaFOnkCwrI/7x0qVBV49m6bi
D5uWVu5LqL8OieOglgOx6zwX3crinz81aNGiGSMu746TMZLCV4Vv0lrYH00xelfQdpTa5+Urt/3q
TznFHKhs+MWWt51BSB2/5Oi/AqBt8kPVBzIsK2E4z6X+FJVWf22tZLj2ccmWCKCAMInG6Iu56lfN
WfSIYPfX+6iY4JfsEFDYnj/WKB1u33HR7x5rBBB47R2/fBWmhFvJSYFaPhGlwADUrX07lQvXU/Po
JpL3FsiwN3miolgMgOuX65U+VQ+LvmiqyI3AkBdzscDfq/6rH6KaVKi6TUE6jFdQxtsoZUjyq64C
wzBrpV27Xq28tgrKB+gSG7tiVOLtMAXXPRWkkp8G2SpO/eTmW864jhtkvX0zjW9hOqmK+khHDJ0c
31oj8g9mqqGDILo+VUqqk91Er5BA7zpFWc9HJyr2ZagVe3H1aKTAJkUi+kiyOPbds/KaYh/WdTgL
8kZZmlLz4iJYDUVI3d2CKqx2ZW9Hc9ENTSNGsTg1ZgUcc7fMh4rB1XXqQSdnq5fsQ9vHMUQkRnfr
Ats4QinxM516KeGOUxgOr2IM7lzt7AT5RUyM0DGCGdzfizHIjIxrYUkrMZblufXkejANTKs4KU+8
Ov0thia+/JvC3cgLA7hVoYi2Ev1F+MEhB1EqEVHx2lanL0izIwgKGeJKa8z05nZQqRikKqkWyG6j
T3wyc6qTGLNDYMBq2MONOQ3yM4fhyylD+HqZKVkBSqXsqDeim7XECdK+n/hR0Asrc6jb3Tw45v/Z
QB7Wyp1yEOaxKXMi1Pr46RYqFE1B4bBovECtFsIHvgF8oCMfN7FaXj+7YqIYF7PDJpRXro94EREZ
Z5ebnbxjO0DMiUc2kB4j1g5aY0+6nchE1C5itDNh7IrSBXcqnBAYX+jySHCxU8fjoxl7Tz6qoR7v
QPhtlaknBoU9Goh/UwfulOtuREhEGFOFKvbZw4n4ebCsymba0Eh/WtiBVqR8Qep2UORnvRlDBU3j
ewDD2zv2UbR2Uyf3oaRIn4LBmvg4vnzEJWKqyQHWKH6vQ3+OLGSa1MDLd4UeVq9BwdMdbXSPeAzd
Ui2exkgOL6KnN/Fi1Nrhmd0LR43sEHkFVA1lkS0QMkLDb5S06Y6lX31IXFdDkHiL0EFae85WJ11o
bZatkJmhXi+xyLR7Mnmze18pnbOf2OMh0VX9Ktaxcx7gqXYZp/WyMKhPyMYDOeclhImCq3E3RPUf
YbrbIahaZ76OXsw0SdhaG0EJu/Wapd8q2UpxOp1dE/fIaPSgRBypFtVd7VhPh7NyaoRdgoICcnrt
KFz1ousQmUSMRtgebmLWl6+wJ/ZQHBSV732TB8M3+Mkgf8/k9z5AqaZvnHoVUtsn7Cj9jO92OdYb
Qy6alaMXwYyNin/Qi7Cb10WhQyPctk+DlXRPvrLx7Vq/Cgs7FHVDnFOaWaODMlOYyjI5JaPaSp7V
PumA+C4K5//7KIAgio8QYp+LyX4S/W6BEi9MKFtfm76AYjxRr1oTRxQWok3DIe1ZSQJ09b4LYxXY
zTM09iRfmJD2hCsys96LMZP9/tmRhjcx5hGuPapqlc6aOlCf7NZ4RaPkF/Jr7UtYeOZzDg+5VDv1
nOVuEsRUR30aM2NERRBBqTfCFQnTcQ1ZCcJS0yjc1c7hax11qMQ6YcR+tQsoHUYG6qxNJ6NiOi3l
qfashJ12FD1ProkF1XBcSxmHJSdAFnfyF4PZ5C9Xxt/+xG8R45wGXW0sT9agn1HaBbQUuyFylr29
M3OEnfIu1594SOlP0BUYyBc42bYufeMpVVTvPOTBRgwKN1+ZRGM8wvGPWUb3nFGsdhVz1Fxr1mM0
QOg+rSi8eqV8sl01PIqeK2X2zp5eWJ88/nph0YVV8BCVwc00W+VcGiUSBBHy5tCl/HFKbfztay+Z
pMEdmlN5rMCx+VEHXgNaRQN8xGNmVZTGuEfug8CaxCEoAyF5DawBQnLLNl6h/tx4aQv9Q588wxKf
PJdeR82JBEIGZZTk2bHZSKiBcRA94WEVaGU5jl4j2coE1B3CQzk4PyzdMjKWzTgyR0UDUsvqtlQD
5zMVOcUTWrDqNrHaM4gIpBZL0SKP7B0V+UN43E2UXkYn0S/IMoGMk/fKZBJ2c+RwkoZFv5Czpj1n
WsURJI6Kj7HSykUhK8OuqjT3rStf7ETNPyDcczddWzdLI4gKYpAT43U0VtxCJXmO1lz+lE2N7taI
l49+vhU2TVEI+HIMghj0iQJAmM4JwoLuyFoI1hgTXjlEDxRmFEeja7WzNjVGarTzzqjDlbBVSqSd
IZPQzpZvXTm4qLuHqdAa/RQoV7ViXzAT03Og4vzgkzm/aEpqfo1mZBxEI9nIGKJMTR9hQy4z3RsW
UHNWyP3+41T1zac7+V6DHeg/Xd9rtj2Z2S3qQD+5b/zuIesh7jmOB8X1A37BWftMwS8aaLbsfk9N
a62omvTHaB2kxuTix2CaMJfVifE8+JGzHCXLPIRapezgJm4nWLV3hXJhB7U/OC24t/vK+vDjxEY8
0ujXytSVSN7BkmS8oQhobcNW8ZZZRJI986GkiEdX2xixpL3BkH2jxNC4qH0avoxkV4W5ivxwL/mo
N4qup7nOAu5F/f+cpOVROjfGEvQWwelc8X+YvqEu8rrW+DUM3tlDK5VO/s658kNH1+jS6obxVBTu
xN6ev5cKdQkDcmVLBKWK9zQy4eztO5MEcx+8kom5z+5VBJm4pzeX2E52PcmYD0IxMHiAE1rF+eB9
aIN/cTsweRK30TNh/AJKHeyw3SgLfhhTcNPzPwqElUIjf/dTxWSjMYYLP+uRBWl1ZQne8iC7BFBa
TozHFh2COTJ/zUfZEQIaWi08gpyNXni87EWaG4HZdjXatbEWyXHq29AgCIbXGtT7fshLlICnbLhG
9Q91byUa6TB5XIfBeBfLFlmULKFAAso0vUqztBu3+Kjgbd1aZh0uRWYddu0PMtsdsc8K1upkhMxx
WnSE2HhhgA7YVsMPo5XDYaZow3MY+ZNSbd5na1+1/U1KzdMBXZFgFjW1s5ZrX6esYSIqrFtKGPqw
2xNcnfgI77YsONboJGVTz9DbdsV+ONpK5iDtyxwdjqpLnJegGKSz4cQH0Ys0fXyZOE+mIbvtmn2W
JQjT9CHVRJToHbKSPD3Sd96TC6Uz367Mf09s52feGtIv10X0MSTxM6vZ6NhdOfyEZwTZ3aAzXuGO
CSaAUQE0t4esMOjL51HqB6i0Cignpm5LZfLFkX0IIZWa8LYGWjOlYGHpa657ylW7ffaAVnEjfwr6
jk4HY2ekQXIgxiQ/74++XlCkyaBfRXhEyq/IGaJDREkBgl6ESshG1sjHcL4Yi0Q/5w0KXAIEpvbF
n1QeEvgDSKpZbHAXwq60/QqlxuxNKascDT4DzFuvmR9lRsi1qr7zK0aww6ecnFvrH9X1B+pi0PeA
y6FEoE0buANHEIEqk1rM1FC+ASBTXOLIZTZAjI8i9H8f/5frY75WN+3nfGEU0+/DZU28oEjVq90Q
N+rzqP1uycBCoCKeiAnsAm4JgNr+OXAk/7vqpeqsaHXnpSyo+AYJI58Jjytrh9pYGNjKai+FFYS9
shnvysRwr1BOtWvf8dkx97V7FbaOaghUhAtt1aZILlPBwPcwhn8nzcdi3QB5fh9K87sNw9KlpITh
OU20NQJqBafVZpxHowkSmfueuWx6gkSgGJqDq1adfRxyYAyO3y2MgQRkCvbjqQYksZF9NduAu5Ge
/I7fUM6+6aZFqHEoWpWQW3PLtzHvESY0jehoTF0JluHCzoIblD9ATFvrSZjrtHe2UZ74C5e9whvP
eBdQvtZuxKjtGH8oy3VOYlCYRLfOur1Oxf+t7zs4K7vIXupdo3wQETs2rWs8q6niHS2/eol6G95q
GUlIQA68uKqEqwYJmyUaKMGEsSs3KDlGFKPSpTBB2kkumXAIroKbFuTeSfGJ60vGR5r5b7IxGC/w
xaorsGLZEgJg80VzJyQtvLfo0EgGEjbs7vQc0bmuctBl7PqVVGqHxrDQ95kQnikENQB8w2g/TCBR
2KS87RjLEegBRoVfCMNwyQbwKnrdoMIHgSox9WTOFZBwvgNnZ158oAB8b6v+p4I8tt2myTdXD/0l
e3u2N6otn5rcQLlg8shhlZOy8GdN1Gpe2eTjXdhgD1ZpqbBiQ9tUNSh/SePJLIKDW1bpuxUqPmix
qNkZmpu8d8hbdTyGbo1ltqcuR8PD4w/x3saGu2Qnqq5hCi+RfiU+AumXNxsVIC5Z6y/jgq95oFLm
ZumadApBdu76nMcMv3/jRfXQZ9KKPL/qsR9uEk2Sjk6nfDaoQz4ZcHJsH/Ya5GWs9/V2QLeHCoS+
/5DG7NyAcf6DYNSiNOX4ZxoQ0TNLwE5UXUJR23BOlHu525sjLyyriflUI2c2UyFu+WHlyEKqxvBH
89zdQDTmW6Vm5VwePOdgGHCmShHkrDLl1a+BhjwU1DzDXHRL3zTXYFbI0k2jagQjh5+4xgp8WvlK
4hYmd8WyN8M0aqoEjEy9ILgzjbIZom655j8hEZx4HcG8ZkUeXcVKeUMNQlZ1L8B0hpdBQ8lzmqNq
arpx88w8N33/HUBX88e1t7pcV79JBiezPlLym0k5zbIa9PSYKAT3DT9J1wNx3qsMXHI++Eb2PUK8
kxq9+k9SGNuOQMu30PfKeRqU4zVSIdEPpKTepbk/HNEezCD4aNSbNqVqbYpVf0OEz/6v/sMt4Fdi
RvJrHccWYAIn4xtHTTwSwu66h7nhYjgggNXQWhmTwDow/nYnpS+ARpVgW1jomMFWUxHTGqyQFIke
lXvRiKFH11QDQFU2vGX/mpPGVFUoBVJUPD6yUzk1FZiThVJ27QLmyexEfAkImxhWqkmn/Gsk4EzH
jh0fMUpVy83hYFD328zmWXxvjMxjd9TVq6KLwatOA13hAsxIKxVqf9ndNqJbhqENCyGA1clFNkYd
eky3JfmiBHsy4oiDi8vBU6bLER3tzG1P95GidYN927qFvxKX//L37fNAgOXq6NUqIDryNspaeiSn
CKRs6ga1V200jZuD4rbem9yo2oKgybgRozypi9mYNd1RjJJUh7lLkp+hBi+epyX7WpFexZJBM9Yz
0RVLdmS/FqLrsb25Lym6sEMgHlhYG36D8q6qiVZ5lGNBUiYHs4dNXHXWRJzelT0aj5P3oxHzHl1x
9bCxYdlUTn0kw6NDJnCr84SCcK21L41n2RebWq7YzMbDw673PULBMZgJ4cH51r7EEyqxJhJLhuqf
qWrJn0Y1224m/PqdrpGU5f4crTu/sY/ldKXY4eeVsHFU+hz9y+9/GgWUYN/XQxnj6MLmGk1KQXVP
PSFMRFTI2o6u63Nxqesjuw5xeXcQviTz1JlvtwgUT1NFU4r54vJfk0iXWLscFYnF4FsJhQJo7QYt
QN0ENafLmCC0AmCZbSVUrOxwHZKPXwNDZHknyufnwu1hdyI4ZrlfALcnVI0EzLRKratHUMXd/uEn
hWqwq4LhvTcMa1u7Dqp0ldzv1Mjpd62hIycu+uMk2BbImasvH+N6njIuXIXx7n/vq7qHIj3hfqom
kSiWJ3L88buXmeVSjtN65wdB96wq9buwu0ilGcPQVyql+WzzYtXzrslE2Z3aMKjxZa8XZWWiKU+F
YrUh9SjDVtdDOjsiM7kHZXn3FlPYXDrnKH8RHXJ/zILUceWQ4joKm2i0GGwxEF7uKjICpa1dTcHT
qUp21lWpTpAncvhlpdKu7VBvhurnhrZQfc1ltbjGefSq5/nwDmcC7ISrws/lW30r0bi/VW6rca1G
bXsTWOfPa1ODeDLxxjNl2vY8NDN11WnIknktRFFAln6XWmMd1CDuX4IShKYvc3oKQrd/YZeLXg07
8IUYlVCyP1aj80MMxoWmsEXag0uIGwSWy5WieWdtaEE06oVzFE3SkOSeGe5Qr1vJCWf3/mNcXFlF
s5H1WN01TSQ361pClyFHzGvuhHm7N1piFYgJS81e9K3JKK7+stmxSik9kUk2YhoUIqoO3sfWgkPd
Wh7aX91nY1jQBffhWKz+GqBgAJ6rwpZnjwHie9450dPwyPdl/pddrOn62fMAV8dW9HpT7Q6lSyB5
qg0SNT6j0mVbQ8+Q+vqn7EfYDQ5plKI9Conw2Wr4PUz3K5vqocdywibW/PIVpr9WV31vr5hFtdF7
ZJioZoasw3CbjRMlYU4lQjOQpuuyDJ29aLqkL65SmFIRsQwOqp9z97Fc7QSFl37SUVqEQwgV01bK
T+bgQkSsBKmyCCX0EO+jOvuHrnUmqZ74CFaZT1cOwdug8jVCIiZZim7qGtkC8pZiC244fNOU8Lc6
QZvEYGQ88Suxbvi4FxKMl0KRgjewjM7ObKEzFE5eX5TcrpC4FV1+1miI6Xa1F87I/h5L0tFX2zTJ
p/GdEOYqMUpoac3g/qZUnbOc9O0OfcjTjyIyo4uANLBHqa5YqOCJLw+kAxj0vyyZ8hFGbXQBLFxd
heP/vs79dSrj/bFG11MsRrkywkQDmAICzf6+lN3BnAOgBxo2NVQ21ot0jLlPpDmiVK3UhIeEgtWD
uKqFcRwRLYjU2ufkNjmJ8aBS60//u5eYECVk1KE6A5r71yJi+D4ptPzo0OwyTkT7yGmqdds4LwR4
pb2v90Z5FJdBl3pUWGEc+EFy06CoAbSf1YKxo9CR70HgEg0JXWkfEB1B1O3UO79q2w0XUxgRqbgp
6Sgykf9zUlIMAQgo9sJT0vxV3ZUI0Dg9BCkUqBbqhCYtOZ/fadju/a/hSu6k7vTV7QN4qmeCm02B
/6haoLE67woj2vdKWHsIbsDpJppaQ1BheoHQIMty+ureV4DBqIcuJ+ko6hy7q/JhGoZ2FU1pqs0x
1H3g9j53r9ZHsiywSqRH00a7plWsXyMEaNax5Mrzh83hHryoIovE67SUGMisEu1qlQzjwybL5rsT
jfVerCTs3FcXaDiDVppmakoWXiQL9ZXp9YSptPWU9GzzJOaEFgW3ba1uA85YFO/n/UGruV+1rtOy
Qy3CWQphR8MLdyGtXBokuyaHwfUWUh72O2+amAsncemiHTpTQrtaPnZj5X/u1f7anD38Hhu2/9ul
itBUBtCFrGTLwWcE3yDEsl3gzLANT43ZXbzBQOKLx7wBMA1bkVmvRGD1rehZUVmeU00pzpZT/OqN
AlT1l0l4DKoWgyQZ881gQEUctbl0hGU1mLl+O7whnY4wSePWT32XmMs4l9yjU7fKRkfzZKdC4Hyo
7NFba1ldXiQd4bIQZdXbOKIBrreG/Ro3fbuXGhmKMRIkNjBNGi/pk0Ne7JU0cA6q6zEIVfDnoPBQ
1SE8INIxkzkYyzEqnNmUWAyD0DrZZrsUPdFI3AV2sVb/agcvCoGhBt06d4qKigW0tysz1neVR7G5
F/jSWh9G+6WVSg6tqbqvUQm2SGlfnOBkGUYE/SNNxNP4WkPdi8BkfRa9u91zdpwFpQMJiHGqtau+
uQiC7oSHHMfx1YZ8eUbq2kBDzZO9OQUaQBJQQl8/VpcTiEC7lMT5w5ZVsbQctThBcJplxIJN0Qxr
0up8oulNGVPTp1G9zX0/m93fgiNr7A1M5UWvxgHVK5gpjn7drh/vuTG19JIRPv3PT9f1AwQyCaD5
r9eDh/3+6R6mr0/4eAehbpMSQep3c3/JlOMGQBW2D4/XDC0LBp6UDNzjVdtAcpeUwn1+QrFgGaSf
n/D+1wpQirt/uvvaquGx3+HTCW+xvviEFcRpjzfZTZ8wqe//v/ufpcspAo/6z08nZsuWsZM8G1TU
9IcQs7Mk/RaqpbF7LG+Rdpz1pRQiWusVz+COpnpXOT/mZmM/kSp7rlTL+aD4Bo691AVgqbjFW6ak
89yUklOmOvrSGZESqFEj48ZkPKcqETl/dLnLBBFZz1hXD5KifReDoikAY2iGM9z9S0SOFzUB0JXI
h3ah3xzsPPr18HcU4oc889lw2vKi0ST2esVE0570/aIKbQW68Ux9gkPrYPe1dAyn3lBY3c4P+eKI
QeFmulDWs9v24cHExa196CjQIxeDolHrvF8mrZX/y+ZG1coxrep8f5UhrIj5uygjT2uIWbUeoApi
5slOdHtlqE6Am+89MauvoTMqzAI60q/36yNPFYyKfRGmEMKHDWQSqNR9rQtn+J9Mjqu98Ijr0D9a
anV/TWGC2504aB/5ZPv+eTPaR+S1zf1PAtg/X8thAoxf+9Y7R81N01MlKRSwDl5wFldGnFA6hZ7f
RnQtI4bJvVBBIAR6HS7+8nYiud+WVDs+FhAeouEV3HT4fIWH2YxyhNW/XuExEBfN56tkFKHAH89+
SG7hSJb9ZAmUmdA2m46VakgaJfVoFrOdh8x6dPo9WWebdHtZnBwHqYRe9uurBrpgQT7HfJF825u3
yAG+G4hKz5ReG36EWX0s7db944zkalJUtqiRJKvM1sxDrE9lfyL7Py1d+V1bnvTuJwiha+iI31Tq
ehYJ/KpXSpc4mmqafOLtKmvTb629JbX21kntcttLfHO1zBIyLOy8FPcnP67hAFQrb2aVaBW2/LXW
Jlsx0mvOVHGUkkueqW0yHO5WFA9nPQ+CJYiKlH9BzX85nQdoAi8USYlXjcL2ZF6kUzpbuaZRpT8V
8A+tgyrfBqUSEDN1vLPsgAcBXyxBQNnG80hN6uNYmfJTKFc3Ybe9SFuEY1nvuLsr1FRqizS3pA/w
rMrKUVGEFm59d8zUBtLdTve3/DSUpTBzQtx3aOK9hFd0sG3KwMy4hvzVoc5yxTaRICQZ33jfIe+2
r6q8pkZ5uhxVWCtsQ9l1ipcRX/QXgd3my3FIkxtKmdqm6RFHsC0zvqEabu3MDHyH6LYNJVdhJv8R
vVGqbRjSnaOYCeeL8QRL+hxuZJ7FU2OnG5Al9YvodFG+hrm9voq5STjedC+QT6LHJ4GJ2PXDg3CN
O0CADaH6LeED6SXh/Lnlp5DLMz2vAmL1NFqvBHPZSrXlGASftjGhnguG6wqgsEHYTziGvfrP8ORo
NmO+c4cMvPGXPTemQEMrR9xIx9cItZWZpRfxWysNKvT/PPlFV8uJeWqoyu48QFpv7AFeZaMIL5Sr
j68NUtbTHCVFdVDLW77H9Gw1pJ7JVNgJTFNi2yCdL7mgBKbRQeHm2KEvdxSjI/lvcEjebQBddTXQ
WC3rOHnTFTvYj3VQEo5nUtaO2coEY7ESk4xclkD5BhweUFjZw97vrrxJkkc0odDlcQJ0eOJJskcY
NbCEREehghm9snwOCWsNUaNem0grYVsOoiXygsFKDHaD7Z7JM957wlQ2nTdP44Gf0DTdIaW9V2qD
jFefk4CECPUmNV7I9p6VCAQ725DiAhDMfxSj+gGzA7CfYCoT1638gvC7sTbdcaqZ66E9lHhkO41Z
TZXVzgxq7/x7ZVE+pUxpdKVBLAro0k/TLfJZlGTyLfdNUi26qhLI1p1NB0PU1pHGCU+SB0u4ZLNb
FXM040vZ/SS+trivVKTRNu9a/XukU6lgUhj+3NREveo4SI6anJG5i3pvE8iWe/YtLVvYSpS8Bab0
K7Es43fcX+/rIHp1lZBa+WiMrgZ81UpXB9aHhTuOqDT18W1E1uolQA/ipa1Qgoqs9EmYwkofZ1Rt
gKyeBosmKVYZ4fSlGOXeGB1avQMiOo3m8Cm/1PvHWuTjpqhWVB/EuOUkybKx+JJJH6nTtC8DipEF
BM5vjWErwC8CbSa6Wm5YK9NvCqi76+qNkxhSTlFP+cTkrCXuisRH+6y4SflEadXd3JuJv0+zCR09
ecUZvznKR/r1IDfGvpPqeKYbUnec+CkWcuV3c90c+6OwiQYoQn+Mp2YMa3OBpBMu04wO6t4B7Coj
oq/KULQ+hoVNjEIHB3oqNfdyFYfzphvdU2V61rHOrH4+aKP9nRDczkP68zVH2W+TuVWxpiYzePf0
EW2J2P4uUdC8SNURrZ1WCS8o0iqU9arW9zQc3hTEJzwyGzPfTTtwjV1weTRW7R4rNjp7ihkLexbZ
TrQdJdOfCZc4sD6dvQDWZV1GYdyktGlmEqqbFUZd8fsXfU4XqyLhzxMY6XCpIDTbjR1QHlEd0A7x
z3KEWUlUDtT0gPT4sDlRVTA4wU/ZbIKTqA6YxurJ8/8xT6yiG/3WVsrgLI+UCkgViXjXiJwn3+ic
J7sCPmKbV2EZZII+0OTUCzEmbKZdr3qnHs+iFxuIzFcdzGU+InDpHJXtCzS9/TGcFstc1V6NqEgF
qmE++WisQKGZcDDRavNJzUb7GlvAXBgTlso0pKVLPfsizpBnBmAcLjUKQI4KqGy7LMN5GEblq5Kl
n1fCRplV8zz0+RwMRfDN6f5oZla+W7mZbi0K3JbC7HrB3rEanWQvdyukYybl1y74Fo7yT0r226sf
Ndlp0AZrJvyrVIMqIrO6k6PJydVV9d/Cbji5yz6gMKGt4Xfm2MVB2Lm31nBnJs02NBLvPdRJzk9v
R+qkeB1DwbYWXd6d8fXuus7ul9n0LmCY2ReN9fnuWrZS8051VxUsKmHRZb8LSzkTkc3exzBDizLq
5aNbO8W+yCB77Loguo0tEAXCKNlvqsHnUd3r50ZTk0Wjay5Ulx4iINPVo0kaaVibbXRwzObfduGr
y/qrp9v+rW31vRKb6rvbF/CQpZF/LJSG8njZzZZq4lpvvRqf3cBWfoVa9gQqLnnTPD5WV2bSPtTG
7gg7BZWjul99gJXfeuy9fylu/g1pLv0ml1K6snOC71pQy6fOG4OJNNP9FkneUrhCh4Sik5NXLxnV
36tWb7ydTCn7Gfaofq4qAz/iQW8hHx9cUG2jbm210NlwwIgEWdDbmJb1rBuH+JuRBz/ypHJ/EEk4
ZRB0/C7UcSlz20eMuj1CepKFs8aE/oaKkRmlHys9S8rfji9fEFNrfmht8HtsfWMjmU63klEeeXYB
72X5M3QR2XNbFhxAB1dZCVs76uWZwrFNmnXZf7F2Xk1uI0uU/kWIgDev9J5sr54XhDSS4L3Hr98P
RY3Qt3fmmth9qajKyiqw2SSByjx5zt0DukJv6cQ6YQwU5oYsePTT0LnmgQGKeepRiV+tmjgL1rUN
nQgy4JTaATQ5lipJaW6vnBuNInq8z9YudUmhXQfryIK8iHR3wz5/LbnbeFfvS8T+vpIp67AP6k1s
t9IilGLp6tqdeowHgHKRl5Vf2/AV/LH1LS4bdwnZuHLmH2aedYiWl+U00Qx/JtQhfw3NLkSajHOA
OQBRyeUOerUotL6Nek5FRuN/ybuo3QR2KO+l3JAf7dBHMmry6FvzWaMG8yVIdW8HP6gNeM8sX5pE
eRIOUBIlC0j9gJxVVblVpUDlLSBfBBQTeF31xQKTvZPiJN+UCMFYTeS/wviv7mPd6dZ2Lxt/mEOz
Cqx0eHPLXt/ZKrohwl7K3+o+iN8b5Ny2DfCjreIE5h9xkhh/aDYRhT6WrW3RdPH7EH8TcxE1zhuO
1doOyZbxbdBQXp7WKAYH1bBKVGJevf9KQHknLkF8x1oFUrDVzFhaloaP1BlniaPo5dNwtokJ3S//
L5dOd3TqKRp99WltD9L+AI89ipZQ/ImmDMEpF0GOLvJvG7KySJNLQbglj4AW0e+JeJpAn8CGZ9v4
/smu1pTc+l59/mR3vSw9NyD+W/RklxVVy8uu695Soyofiqly0YbD5/jbRNV79YA4zd1Elq0kiERV
rMSx1tcHZZWjqPfgZegw13oP4UnrOJtc0/Ozw0lvR1Vsf5Rr/p+kxd29Zzr5Mcn8dlfB8nk2XBh1
6igngyGh4hfBhXzzwwpOALf0nhKlhSE25GE0VOULMIDsWpqavDGV1l2kqeFysL6/F/KwgyOBk6lp
pldhEz03dowDlUEXMdKc0IPKKPGLc0VCKoi79Hq3hWWChGAixyt/GOQnisG9Qz2WAFhdpIk56/lL
ANDdg5g1kDNeWciJb8VQi+zulA/Zt6xM5KdKL5sLZIun2HOl11oNAzK6RrQTQ11XusUk93yfRUZ8
qzuR+0j21Huu1WYlvOyR55dS5zleploR4BdcM4Mxkifs3PDkl3r9GujlMho06JgtIoWj3jZrMWzq
6Du18cPNTtroIeXsadQxIFFH19a5WdTwXrIoQa0qI2OykzP0XS3TqB5LmyiwHgfnZuIUiWojOLfc
/MWcaLyuLteN6pdr01TGGCB0c9MNU956IEj2aeAmV9EoehGt5MJE0E7L0rstqMeEaiXPRwXUBM44
OQub6FHBWe7khgTnbHMl313B9qIsQB7m47qNe3IjEwdP4jTJIaSoaRszvrEOOru2afiBcl4cVXN/
BvGBG4b9Iyzcn2rTy69JKY3Akir/WmeVvYMRPoBr0dQvnUL9bq7lxasS5gH5jaL9AZbX0DTnp1aG
z+FzWso6d6jBvDd1YsFQ1yYPRZQhafqv9naa/GQjtmFQmbSIDf9nYXiVenHAM1OSIY9rHWDBORs1
BWxk+AOC8wFWl2E4it7cWIaSbJWooYoaeTdnanyeQ6h6nLqhVj63KhniWehN2FWJOn1huzv/9hOz
s3NfKsU6lnUXeW1Am4itDqCNzOBNVSQJ7kDZ2IeVF7z5UfI1MJ3qyo07eNOnLHhcvXqu1RMaTp7E
krGo1AMpw24pnGJOsCC/qPYgCss9ZeC2MXZUFhm9pb2Yoa6skmiorrGixjtFLhLwC5p5KsI43vhl
rzxaFIktO8pJ3rvReiTIPgH5efwiabVwqWQPXB5DfF0rl5Q71o96xR0kKRT5pEBMe0htyduNhTxe
cz8dVgNCpq9dxyk5/8JvTnLSDeS1oRzsFgS45GgFvDU+eVOZlNNQCrkQY9EAyQtBOKC2PcAl+GtG
7CHchc99jRirEoytXfs+VHry4E/U10rfZac+La7CFE4mEAjGOezqrTCJptPV5kqsYCHWzHbRUydO
7LsNj7vr7/2hBtveN5QT4nRJVF1tP81Owl8eA2njGmMFEEtztgaBreNYhMWhzjqHEHzjn+1K0zbg
26IbvPj2ioPL8JQNRk3CWCume26OOJPmreyGujM90pUjjC2QGCQTW4hS1tFGGEMltYt71/ZgaHaJ
pg1HeVCBoCmcpzOvqZ7aLgYJrrsEqxM52cpNBzFin+v7ISmLfTpFJkMYGTejU8a3XBKhbNV71uUs
WZpyVXxBR9iHJ5TQYgsxKdWcKY/Kw9adDlELgIXrtiugGkN2fWvZw8KYAB9tIQUHDuDovU1Dy2/c
BfUS0imMk/b1t1tjgS60eypmMl/75eZWpotoGW4Ouwm72M2c3MC1fHTjKcQEJzDGp6iu0ZyPbZL7
0aA+BaZZPvj8gpu1bxRLV6UooIWR4FA6sfpkmam6yzyDSv7J2Ubc5imltGdy1fMkWypg3XbCVZHr
+NBIwLXFULdqBC+dQt11FikhaIPkp8SHWdNwjOg19zj1NKNqfqlDHob59ytfoxEqCb9WvktpyzNX
DNE2sYqFTZgrXHjllmMGoqvgadZVlBQPklTpy6qh1LwM2/QZ/VBChyQBvlJEfs78hrhFaO+8MrN/
kp97cfuweM8TI19aUqE/aqDkNjU8qmczjLR9MyTaDgmG9iJ2hOonhZTLhTW77f2vZcbTKfeuKXZ8
37FIQO9MO+qtky+HiaRQBxa1F2ecvzsFfbKRESsOfkJoezR2PkWKYab3KQo7Q7JO4B+CpVvS8uQh
qPPspWiKl6zT1MvgtukLrzID3GgQkZkmRymD6s7WyoOYtZoqhL/TaHdilqxHAbuTa6LPyVrCsMam
ItbdV80FDE0B/l2L3+1APhmT6oppcTzxXOdLqpsT3WjQXJywApjZKi7H85qCsKhoF5Vm1T/GjetJ
+Y8yjvuFrkGJJefdO6UdzsmVyl9N3VTDOs5ibfFp4tPQLCtOWxRHCvsYZHCHOEgIJqPunPyaMDTk
6xxaQ4MTfhH033kig5C5737CfPiKoLj/xUngCaauqLuGcW/sKupyqHWx82tCQngFzba5NfXBWXJ7
422fmoYCg6Op2PDI9Rry4sKYoYqKsPQQkZk2XO5fY7AIdE8/dVXlPrteN31R1BphRoZJ65TrsjGQ
vJicUQkwt6OmQ7cxDf3GsQ4WYsj3razcaS6+1LyIpSOn4kcIj5bW5GrWTbfk0SfYxJwnqIv0xmiV
xxw8M03qtbcm4eenWnFu6P0FkOQe5YcA0gFjlUdD90POlaeULONXtzWrhWqZzisKZsMSzd3kSW7k
YA3x9NFJLHgC/QHO1nDM9j1IHJhPFClb1mV74FHDBs/OrGLp8VYy7HiVRW76lEzNQGaBTMODsMiu
d3KscS8zdfZ90zmrSmaM6HZTPi2bbrICItTJKzFfDkSEsxa+4qpxzyFx+WWh9/Yi9eXnyKL6yoSS
YTuQftqYblouBbOQIA4KpwLYOssn6XhgrfJYoa8Sq6+Wzp9nR+pVjGRC6CCvn9FUrW4KnMOHMkvL
lZdaxvvQZt+txEgecqeSLtBDk/Q2Or5H6DxM0cgHssnVt8Rvvhu8Z+/cXBq0L4EFhFoTLGFsvqE2
310yipjWgW2DJHYsJDOVrtqXHuXWLnyTA2pBCAzJ44lvyx/KyA8kOiAo3tWttzEdEJbwvQXfHf4x
Wikpu0gJpR0BwG9DCbF5okNAXsCH/quWBYbIVM2tN33Q3S1SJ+nWLPLmwTfzc+wOKjJkGkf/MvlT
rmF2Iejs36yweOgkP9z3fWAeIfGGEXJqjPjq5V+zwq+9hddRL5oF7c9O3ciavO2DwvniZ263rjW5
PNocIK4eL3EZNjxkaTA4bFDd1q/l2HjLjlgk1UJFCFO040eLuoksyj7lq6Y041dlkliFPAVOUSvP
+UQNm0y233y4dr/ZdgCzSkfBGTeUcGuWMKO4stG9OSZwrVL32z89Y9iWXkHirtGe21R3qNKTHjwz
3dU6ZAuDBenIEKnLukZkukt8exvBSX7M+qrfmbZ0cMcsXSuDcxzjql3IBD0IxDT9pg00c5O5zRff
SmsU3u1gUaVD8A1eppttFNaPnC8PVM5owEKDvnGkuj5A/XpwqG++4DCJmVOhcEkHcOkRMJDe88MH
0UBQphylCFb6yRRJErRiiW2sye0o584alLPc5V96O78VZko0PiufKR+PrxA7yy+ZpEDgpVgXNcyr
82CUty4EypMnYXgMnB+h3KQnGdIJJ+yHvWfBgAK8P9NP0sVtqFT0zeS9A5WxBZsONdM0lAbzOkW2
Hk217S6NWVO4LgFq06UwWJVy4x9VpzkrdWPDWT8hDidgou/Q4xHhe5T7YKQG6AuEXTQUY4GnFy5i
7PjVHzz0p7BoDy89akrXIg5faiWrLgRa+SaNHRm+rmpfZTsNFxRZJNsyaL/bZEIekAnWzn1vUdqo
+8GSp43sRO9BTEIa3z2giwBceYy+EdbHo1OMYe8EUb64jwPV6hdDpcaA6tJ2nfd28VpoYbNGBjPf
iqGpmdx+HAV+WW+k/s3Jh2VXUwZKlE1Lj/euxan16OpU+i0nUMUx8vRHUsHS0u+QXfSdQ1oNt2II
jaudgGrt6rXuaN851xULOay/dbrR3sY6Ie2UQfNZBu9jyfcwlNTl0ITVz05/6mwLlp/Id04FaaYF
LFTtqo8onmlCpMgDqXF3SOMRcOLrfEtg8rylU4809C1R44IiTkxiss0olOo6fivFUFb15CIp5bcI
VE+G0tlzGckt9yBoocTQCrzxPNgEy7jPPYP57B6TJltSBmE+55mcLAJgAiTO+49qcuM0jCONu65v
fv07MTnhISYcbg97beDqvzXrLJiyhyD+Wbi5fegLuB/tBn0bqm6SXaBTYUV9JpXJJdxkHLmHjZZr
xXW0S4tiS7khhuPdnLrIdhmP6sfUJi/n8/XfcQ8hOZdBpQDh4XiFlDlbu0EgPzZjZKEy1MnPefxQ
ljyATnK9D20bhrtWRxE+9Jz6OgRT8sWJy3fVTc9ywTc9invU1oEzEeXSlqaF5LrWGPqucUd5B1Ya
JfNMjdeKYRV7xWQ3wN3TLaMryEzzXEpB8lqVS/OHnSdPyoBMUJXJMrI10rozwvwnp7yLz2/hu9fy
Cjs/yqBoCppdOdQXm6/SNlLtbtsb9nCTLdtbwQGtvskkKFUzCX+m5plMFtBxvsw3s6+td8uH57Ro
leqRBFOzKeI6A+tSgo0mjMUzV3XLKr1ZppUVfSuyfulnZfxD9ktEENIgfjGBBm5a2E2O46jB0mKA
5fWdTiGnP5zVWrefbcdR+MneEOUqvga+QXmnLRcHV+8s8ITdD8WL+KG0LaD4RmUChG/CI1TE4ZrI
zXBJHDNftIbxLVRy75lSxGGnQJy6hfTUeeGMDlVk6v0JjQUAwjQZHodE7yj7KeVNmbbNG7yoB+ER
mPVI1RrxObWrsm3TVzvZ8uI9nBDmXiH/cOJ/GZH6q80r1BPOKoDIf930BN0HNRhOKWHfRR847rOh
64SDyv4wYU86DYbgogct2NfxOQCoR0VNWa9LA5lqj/dyZaL4uefmIr024egv7NYm/T3NVo2N4oyh
P8vyxEXqZjwU1dxISyAVmt52+6Yhej3aSvruxNaPDqTprXBC/ZZp/nfE2lMKoJ1FDo56SR0fDAuO
bO4RkRq2fRulj546Ra6zpvrThDwrCRrlB6ecH4UcWC8F1E9rRYne7aHMV+Q9nVsyNWCWYVIld7Rz
TUmV4PeolNVYglny3dK5CUfHMYHmhySxZ1su9SbRX35Ypl2EW0xc6Wbf975vFpuI6zTXvu0INkue
v7azPD1LXoUAwRhD/NRq8QnUxR8WgMlzoBnrzK+eoKAOluqonsbKOeoJcVzLsZVzjqj7chx8ZWXU
db9z4krdo0MyXPOpCXbpQMgFlEGwyz0nWOlmo76ZA3z6Zd//pBhu9DtO7NBavZTE2xdV7WTrDoIk
fi5jbzyQQVj6umQgFJVrO3kAxBYXpkKsxrN2biSlSz7yfF+V+IvvqNDA2IjAaHI+nEaKVZeJRjo6
NLV+1RkREXp5sCipa5p2EdXNE2RByU7Y5oaqsL9cKlvt1p3VaQueRs46qYI3u+oItlh68DqxUa7a
xNBukeM7G5/ibDcxtmSkxhMFRunOM1C86dQCxp+gPnelljzBqMBzNSp7YK/0fi9sSgL0BXZZ4KCS
feMoYP1QVMJQ4yRHZj96Gk/JqE18lSVpOPh6Nh7AY/PuuGQwAor6Tw3YIx4Eoy9SRdqhowh33ULA
vEuK3n6QETSVLbXl0IPSPHWvxEoDzjh+0CxjLwlOYIbTfTASsLCBeawKa1RXmu+4kLt0jx7RcMcw
SeGPoWSeaxCKLvVqD1LmZQ88S0/VzshGjCZPTR7o3RcTIQDEDX0e8uK6fEHliyB6pD/z+THB6Cxh
eE9vdjMpKTcvFsXINyKfyb0pyEuvChjC1sPkJSbConIvdf6nGCDtKq9JmEYryyrHGwxTzkJT6p4s
izbe7jbZMLdqbOvgX3ERE5wW9KsBRHKy5F0YLWUDAfdaaspT71jFqWniX70YqgUYuqFhhPQakLLw
uXf5JeJzFcvtJuZOeC4N9Iwl2ci3ieK4VFXS8DFw9k1tEb9Px7NRmtwAkvChLqSIrz8/izzBWmjb
wtCNsAklJKVhPQhbbWcEGitoS0Nb5ZhUuSTpiOqC+tuOcpqusmK4NNAB3WSYDZaa63sPPq96S2gu
JlvYwZrvjTcbMNGJL13VKSt4BXVu065+dHI12dah/t76bXT22+8EwctL3Az5xrFd2GICFIgqF9JN
0YNTGZoc0Z2b2rr0RT8QOkV+pDdlE6EJC75qKX53YUX5w0DeYmHoUv3K772yrEPXeyrsEqW2sHSv
psyHIogg7Qmio9mgRqw2BreWaSiaDlIPqiCdrM8WYkrtiVun3UrqYvWmVY+BIGeSzRh5Ht7gO3eT
TDhuT1UY6YuRohJOveoU6kPATRAsiabwFR4LfLPZKJ6s3ZmXyrpBfrVX4Rf6zcbUoWsFX7R5ijJ4
BPLQi1eNpeiHOqBe3wHM9az4ZvXIcXoh90n2DPPjGpik9DA9qLtNpbxpsVOcyiRw70MjT5JlOHTh
BgIXNFbStpfWyLVK2xiY7mOlZ39SOgFGLO26A9+1YNGRqXowsgi8nBOPW8NxAVyV0quPttVjNyRL
vSmrZ28YyucssW85ZMKX3JPKZ0frjGU7DA2/sAxtW3G3pCjClVu7FyPLu3ObD+4lRV4efs7wzUvC
ch/Ifk7hhhe9mRGxSeKQwU7MRtRRg5EnVSZmXQnhqjSSnmRblx+5f+yEubfa9BT7GcgmDpoAJEcf
8gYymIZWxSvqIcwXI44g8FbhDqeiynxJKmLfAM3klT0NjUFWtnnG7V2KLOMloUoJSKgSr8Va1Wm9
LQzfzfq+tgE5zN1eg+EXZ57wqk02uh48aWwVtX0AaTv1X2KoIlK5hplf3gjntAOTrkM7ep+VvSgl
dOPn2/vavndXEP7IW+GsUUyxKn3bvc/GZtWsLMrsd8JZDjpAT+2UhhXXHX1pqdd1tAU3ujMsp722
3mBtkmDMT3Z0zIjQPaP21Spy9zxV0jwnZf9Kfs45ZzAL7GB4gF1f67trU8d7Stqdo6VJsLEIW618
LUYqs+6mVuuiiw5SwZVzNYC6NNWPZEcOdmd3V+GflkG84vwcINiOuomVdjziBeSJ5TBGto7cRaL0
f6a50X7Nc19FGF0zrtSlh7sA3qiadNitMaKXRkYqzHRS9UBMvV2GTu+9lYSONxo8Bxsxq1TIftRF
jLrINJvpQPqqrL15ga29Nl+rIvF2qp9BWt4RtgsTs1xVUlFuQTNz37K9cTg4yFQY69Cw/urGU1dX
kkJdfnD40NUTJd9EU7WXZzwibuu9mvx5FC0PKwkaoFeNT9uDGyNENI0ko9OvoTc8ilE4ptmlAJ0n
RmCsjJOGQs8iELznJSRPdt/Ddz7tikCntpnYtVahKWnXwZV/Nbq0tyRKDmczD/z5IXYBU05Osz3W
4Vz0h8BcfprIvFBeFG4ybGdn4UI8grOOCdf878u5LQdGo1SUF4QJNtR3D+/2aLqrsXa606Ck8llW
CXc1KsDBkDOyP0A2EUyKQqIpJlkh0Ys1Y+LBQBh2tFAUEjbldy/OpiRzizztpwnhLGZh7UX0Y9pZ
LEPz14NHASKL9QiI+r5rRWwZ2BNJqWYBknkVDWN6yKrgV0NtYHog8p0eRG+emP3miU9+/4XLvD1w
Mwjvxf7zOjGcfeYr/Rcun7aa1/7jq/zHq82vYHb5tH3lSX+9/H+80rzN7PJpm9nlf3s//nGbf38l
sUy8H0o7oO/oB4/CNL+MefiPl/hHl3ni01v+v281/xmftvq7V/rJ5e+u9sn2//GV/uNW//6V2p5f
8nSoZYj2DjzaBdPXUDT/ZvxhKqp8VqXkCO+r7uNGj7KP4/uCD8v+9grCKLa67/Kf/Oerzq9a7lCh
Wc8zH3f6T/v9p+tzmOHo3ekhT+fzFe+7fn4fPlr/X697v+LHv0RcvR7Gm1F07Wb+a+dX9ck2Dz+/
0H9cIiY+vPR5CzETT//yTzYx8V/Y/guX/30r2ymhzi21r4NkBMdGaieGRMBmx/h3I2aiYSgOqnYT
ZmERvUosmH1NtwyPYrokgbR3YmTZtM57zLRGX3qVQW1VbUgPWRBDoFb3z5yCIbKdRnFO5WILvmWa
F2vGQDcPZN9/inlhd+GJ2owljFjCJpqqhy3D1AGB1ZDtn6CLvkLqEV8LW4r3ne0g+NxR52ub0b2B
oTI+5ykMpJOXFkUoyYnZwJKAs3ny6W4T02qk/2gBUBE5a6CWEVvlfk+dc67K67ujC6vkqjICG55k
g/qSbERih5M9OEzEVDd+hJarDd+NQf18V1x1ggbk7UOqe6bhEFjFtVDi4qoojbb19ALouljdatWw
cwuQDR9WW70DMDlt3iEXZEexsDJzZImM+mHeS2ztd1pFUNM73vcLkqI5hWkMLe9flxRuad/1Z5UH
i7ubPnJEs9SdI5c9RczoBXmTQv1drB56ZErUPwjXNzL1V+PQbQ3+b0dAud7JryYte9dgkTCK5fN0
AU7EkRz9kHQNqAo7Lyg6TWH6yKx9Xlj+feAogQMaZrLnwHEhuCJ4dV8hjPMyyRqjJUmPev1hzd2z
Gsp1Fyfp8fPCURn8fRNKD5/2EkMjM89Euo29Uhlo1ccIrY1y512CJvEuogfYy0O3tfS2LpBZ8trM
zhPCr3PG6DxSWTq5zivvG2nto21HMXHTQD+IZiR0dkAZWT+IHoJpwz6RkoWYTH67iaGr615KwQkr
MoqjEZuVFq0jAy9DbcyHeKwp1EsrScpFWFvE5NZgarWlmLjPTu6i140yIW/VOwnf2YOMk7mRcig9
wGv88p1nI8V/QmRIJWD7L5PamOk7XbW/znYTPKEKn1aakeVx5a2YmS/moGEIqq6DwmR61b9f132Y
UqpHqaG9Fi/CsDyVd6RMYNiy3YNojCxDsf7eztYuMrFm1IQQLZx8E5AtCF8PKN+NcSd92EAvcgIG
cRdL9w3viz5sWPZwvUowNKxUmNGP+tSEYd4cxVD05uaTjTo9aGM5iC3nif9pg3nZ/Rpq72wyqO1S
Dj5lf0o4IqKArCY3X/bTW2iknK5CBCXEBPG2CA1qRGozONLhpbUPlAIgTinGYE9/GS3Df0ZoQd4I
O+gx5zCvmH1LIWwpthFrZ59Pw9zrqcZw6v0oR+9Sk5LJyA2Y3PQwegoAqO1ti6CBzCfsrWi1nfCg
gMvhzO34N2uCsacZ1XW5GZdAqiwo/Cc4STvBSZoBUE8+5iapx6krjPU0I3qzj1hS9RurR75pdhXm
vxsGAqIy7xTL48Vt6+FhdIybXifdc8GB+5Drarkeyjj96ukGKSUAVoTOBkjephSUHLlfCgPgalRA
vxbWtbuQ6mEvwMYChSyaurLdpWE4yXq2CdhySlXdOgG/tRQTd3iy67jhVrP56H8APXt1G+1hXvx2
d2yo4q4CGHMRuHIPTuE4B06ueroQXdHAxW4AIajQtL9bS0q9+0I1NtrsCdmpiwzn5EPeCJnYqRHL
7aIOAFgSFsjNqocxNIVQXR69GtmcoLqUObzPoieafEiotk11UB1u9Wsi+t2LPUAOMDnrW+Esaxpy
0JEPJ2ptVdc+jV9D17EgH46BnErxgG7IX7aQVNZVTPhT75/sSZ++xr/3iNpnwpb5qXby6Az3f3Ru
SmtVOYQ+IfX6ZRKTY9GN4EkqJd9DQnuSR3voFsKn6kBQk/dEGT51IuoDp72Stq6CrejGjfHDDtRs
+8EmLhX+zOEFP4m+RMi077UEojvdOSRT05sKjJTzWPTQCUaXxKx2n+1S6xz+ztYbvnuQEH1C033y
ue8qrGIs1oimHSg9WYqZohjkHVnl1jCVm677+WtNvNmXAbKbsa+/EPWozSZ/9bxURkG9A9cvZ68K
EvJXozOfxIowt+NzmfPQmOtEa82GHxqdkuujn/ruUfSSLv9j8GxzI0bdULhHrwKSzM39L5fwd2+2
dcBMUcNxUZ+YZueJ+2Kxj9jx0+VqqnVWaZ1MnPj/sm52/rU2kFGhsIKN7AfZthh170GSS1joCyf+
QvTu3eh15Sfi2o6hk/q1vfAptqL63WkjUjph6z/6oc1vphFKR7M24+OnfRpIv45+V8J3w4f4pMiV
te+knPgTtAOLGvGcU4C8xHBuYAXctCHQS7AIZvkWRpKzjmHrWlgEykmYJtEa3rHm1EwNybqPzWwT
LoqsrKPSlvazXSyYh8JN2NJcM3dj5KDV9i9bGvn48Qrzei0kHVEnyc01DAqhYsQdLFjJt2IYy3ly
cZL4AsA2ypdNipqF56O25Ws1PF89ClyKFvQLSLU6Euf/0mTo9aL3asDtvRBTYafAYy26uZegAlsQ
VvtgdIvMXGtdCMrNqZpNoETKVHLgP4mm0SGQQOv+QYy8AgKc2aOb3Do8Amv8y4OnJvCPCvLeSpFW
K9KO3rkUJElFHfPY7mb9WhihzvTPgyBEiicnYfxnn3nN7FNNtEtiIgw1byeD1YNBKNde4AqJXCV/
aSuU6P4a/DVTSIW0SamOohhm+t3TvGwdQuWwFD+D869iNsCM608Ts+3+OzpN6INLIH36WRXNvNU8
MS+bt5qdMwSbiNcmKb/r9fhErX+/sMm4H8YIvRg1sTxyrZQUxZbbFMsKrhK/UR/7aRJiDHvZKCCz
hW8vmcYxqCa920xrC9IqwdEu1eAqZoOc/0iaQGMuhhaZ+Yvu9UeEg+Sncli31MdUIOmALExy53am
rdzG9PcpQhenxIKFizNRHq1EF2LxoVrYGchOylDLTT2kfbUoNPmX631+Xip6XTBxMAycVcSQKDvV
TD0gvEjKHm2qjS9urSnPA0nPpRZZ+h7UlPLsl5YN273nojidQxUm693SnLKvBpKve0Mr/ixG2ea4
OtnANHqAwJpyP055WNHonqLvg7r+U4yaKWcrfANKd/7Wd9pzXi56Yl8lk8o9LF3xsY+6gvp1nqcU
3oerXgKYEbZWoVqzdlxnOxaZdMmp010PdYvaXO/ly75KlMMomrgC4JRNcoILYfgwNc1ncH0cvKT9
1RMuH7y1KPiSZnK5A71THlQZYsnfaoOJlZAvm4ZZkB1Ji/hHYaqFKmGVkDoz5XSi4P9Ln1A4lyaV
c1KvAj1m/YcVvZIfDdPyjvcNxMy8y5hCd736/TKGtiJRPnrx0gjyH6RS8ycyUMWTJMV/kOtvT/o0
UmSj3wGZRMpq8sgLtXjKgmYF9fl4E/5KMSJE3FMiJSYlw6we1JrQ/bRcLHLdWAFwhNb3/QJ2nJyT
1KC2X8vzZUeoZGFGTnYUzqAIxr06UCkkro9ChLwfbNKSEFdbrfbWVKV2tiTgsWJoeZAqjzVVOWJY
OFa1kPXIOqeeJL/9WtO2inaWEnjG3cLR3uY1PMSGN1VF7c+H0zKw4m8JGJxrNjWkMJWrrybGup/U
S2ebmEj0DJ2ECJUfMRSNcPH14KkHnXiYTaJHzWhvEpyZ9yF3aB/cFMrf35e7e6rUmru9A9Z1egmi
6S0dBvXU33auVB8Nzp45bANqfVT7cmd23rCzlbqGnhZTrJoaVStiLLrCel8jlpsVSUSguEW19kfw
z02d/c2CTKbmMwqkndJwhBBN3HouqKtpXMmSejdS7vJrenb8ZBunFY3ZOL8Wi2ldi9WtAi7/89ZG
7NgJ2p7/sm1O6ctOG+BvhBckXkUoznxRGqfjTqsj0ml62RfFfoEU2XqF6Kw8VyGSgVYfp19Sd8jX
tkd5OUdsiJ5LeWFlsrJyJmQ+UtDp0ZiQm6InbCNAdGDF04xost89MYQmjWnHiKHl6aYbb9btZZ6Z
T/BSNzfFT9qbqhjuqutQvJltplx45yp3t8LUUXQJy+xE6aoNdr8XRtGEEENsTQAdE891c5sb8yms
3ewGOtPiqGhQxJlVpQPgngsWoSmfEwM0GyWmqxB6zV1Otvq1qXiHqtBAcnhSYqb+l+pqt6mP+jTs
ahCsVAi7JzFr2v7XbnCGi1gKAvaalP+HtPNoclsJ1uwvQgRQ8Ft6smnaq1sbRLcMvPf49XNQ1BV1
9e6bWYwWFagsQ4pNAlVZmecT5b1sc4xi2xpW8ijbQqVZEIGTPGuu5r70yA9DeHEt5TmElHdPwGZ9
l3tEpM61FLTB9ap1E0QItK7ey4bB9Kt7t3LaHSQt1iNz51tDGyh7VTNaBC/oJvsSx+ZvWp/AlFtf
OTsicmUcBNfR17agIhxD0bW14vvexu0DOASJn19koZpIQ00NArqyiqDxr4a6qEHTqKq/uXXO5lYk
J/pVEBeg537PEg9afvED4a77tkAg6HeDHGH2eO0ixQbGZCgbC9L2ntex9pmGaswMp1RnqT1kudAK
lljLW/3WjHAhwEtZH5um3NUGyctBPG1zzv+hPPndvacLvm/zlR6fIjQAL5wp/7JEXt7PXh/+QLLD
3NAVTUUGA8GkeIvXnpKQpx+5cAIB0O57t7Hvx7kgKxcV4ArvWKKF9n2Qmva9qXn2thlie3GzGZqi
HclwupMmOVT2BWOzaDIREKPIbLJR8/3w+jI32+1l3I6M4w42zZ0b2N2exGyS05Ni+mKx5F6lRos/
cq460KhI2zcehk6pn2LD3vqqmIg16fy7hAjTZSirhh2vk9avd7I1LIePyJuP6onOeSn59spesFUA
37MhRLSCqctayzZgOcKtrE5RSRSlFrgnWdUqIj6V7EumB+2ZJ1VyHYQ+C+RhSA1r2avQTWVRVcTz
y2pmA+wUCG4bJV9bq8hRWgAHtK8LO9ty09WfOGzgTg5I4Htogd8GiP8JI3BY2kh9X/7qa8AJQIuF
vlmCyjvLxxXJu+6qUSf9rpsLeSWLECmqO7sMvBIGOi0K4VaLTo8bgJtU46p+1N0m+tLHjRs9F1nb
fCnU9ofWhhvHLsuHolfFM2nphEdWNSvFMNCfB6I9Vr7Ze1vZGhrs91Et0QnAoPOI8vdd7BEmFc+d
K3yI96SAH2SjHB+V3xKH3ZC0BEX07lcKhOu5t1IA9p8Ay6umqa4SfmqPsiD5SjWDx97sikeSOSd8
SSqwy8mLk6WTsF3NDAMw6u/+TZdv9cA0z8IWP7wUQbKh15JLn3OnZDkJHZ9oxEs7F7JhyDJr7w/p
S2OV/5jmAVnmFKfKipbX/q3lH6JgOrUSUTrD5+XVrWj+wzam5v+r321YFPH9z5VmWBmJHxMr7UHc
GQ0yhuecU1EHAmIQhbzqCs5JFrL+VzOxoOEuCL2jtF9nkEP+6nez/dGngNWx4ffwQ1NLwSKDF/7j
lW5D5NXf7yYz8A0NLOsgY/I+/9fXu80t++mBYq5L7iqQutEIWPYOVGm+tXGxMWe2tKyDNgkJHiag
8WbrBx0Noz/q88BWGuWYW1E5dnQoil55IHDQfOrq7JuSm/1R1nC5ig17M3PV8b15QjhkF8b5cMxa
R0Mlh0yN0YoE+qaZuEibLLrMBHLpiHwtq4UyEbtbdtMeny3f/7YKXomGDslQ01q0AvNsY7hje4rj
2iVPJfQPykx+ZVIc1wQIBVPlE4PuBxd5ZQqeNrnWQkf+dwMqY3iPPfOLtFtTGoGhmLtoyc+65yBJ
zpHmTgAcYhDc5hQLBVlyQ68Ty77VyIGB9y1BmOQubZL8zh6ih9Aw02302yTtpVUFxeLvy4GMdqx8
0NfRsv2PTr9nk7b/fcrCc/+ZvSn8LUFOzlrr3exUJ2EHaIFMg4Ick0VodcGPjDBPkoh+8pd502Fj
fZm0vFl5mpNc8hySIHA/sRutUrtYrNFWVtcWS1L3XQ4fmukYGIRnb6qAVCK7tofVH0Z5KQvdJ0C9
a3SPcC1itontFtPx1jyCuG8XrcfHhG7yx60hBA+LEhual2qaP/K05XYMjlTWyJQw7up8epc1WfSF
MX9p+mot6jF/lDY1BARTTQ4/bkweYtsc1YZr2WbMJvAnYjsperu82dK0cRZjR7D6baIh/vQ0tMuv
s5IOdiBNLlrIOaQtc2HLeskQbaSNxVG4LEXY7OCMXPJiROIDmaXHzrWGE9zMUzTXSJMvH0co/Bug
adNKVmWBD/8HgfIR3km6JbXpXjxOvOUgaWrItt5CNuiWFWBo8oSHkUgyD2nGoRCXhOh4o5jCczPX
pF0ElnHH2uEga446GUQpirHc2khuLaTxWtSquHgCqTC9hTQnbUGv6mdjjBZ1WkVry1XKc1iYnM6C
5t0ltqaf+X87BDzb2ktncYCidkbwfSy0ZQoMhWTuzjhkRph/BCWJqw5UKmBHirKOp9I+GhBKDm6t
Glsbp8h9Rz7kCgSL+sXMw09OuKqfdrRFUcPfcJ+ptjbZc/etK6xlXvrYrLZ1Fzlr82PbuAfZaikx
xPtk5CuO1qi1U4mF3CdI3Kx0UVlH0uZ/gFQISKDQkPSeTbfiZrNgtO9ytSXfnB7Srgxj0cGy/mcY
uZv/P9P916tK2/wO2XeJtU+kfDUfXzZz0c4nr7Ig2WgVEfB7vJlkD1+M2qYVKn/Qua+0yfGySiLo
I/Hu5l7WbvOSJZPBAtnmpEsdWsLKZ5nl9LnsEpJF7a+g7N1LzQnbWGflLhdqeM76huxfU7ce8Aah
POV6wJXQIV0gi2F+Hcz2qY/5BitDvTR7zjjZ5d9d+ap/oFbl5eimYl2VBqkyM1lV6CaFvJoL2WWa
6azt7LUOp/TnJIrxwh0NzPUQdJ8kqxxK0iq/+MCNtuSXd7sy9CJkbNRPk+/YLnNs8Du5nb8OJCBt
XWca17JaD023Rqgp28qqN/XRSjX1aC+rrpjhVwhd3I3cKl99SFakG4HeKlVVOaH/TFxzBn6tVB3x
MmjZr2o1+1tl1Y1dDxRZ96tVVtP7wliPvvqjmyYX8qulojqUGMT6NllMdHTPDsbSUCzhP7NKlU49
yZos0iCdQRbiR9TrWboe7L2wcPTjNtBJh1H169W8WCcxpuw5BCLRTDYYIjOurfzUDFKU5t5JZYp1
IXrYs7+b3dLUi5Wc8TotmbWLMfOUdYNUzLJLuvxgxik6gcjFribizz9VEwiDcL8qU2+uJy0ID23l
ZE96rH8i4pluC98nTqf185MsHG9ojr1zkZWxLst2dWvUFV9bmhUSS0Nb9juAhq9eVpJM6FZi4Qpb
OTezYAinAf4lS6AtmZr+h70oM99Y9A7wybBp8RvQTY6CQNvtpw6lS44vovdWwKi0TOej6X0edHEB
J74jL6Ptmw5mRO5+gAn60IquejL0MT6wVNLWIJ77j5jlcaK7HwaeOk5qC5VYWKE9GpPzQ45jH8Dj
m7STh4GMR84jWoPnbmhekWTq8GRolvaVjFK0OwkR2cutoyxStkKBXfCYmneTsghL0j7VpkQgPLMd
SMPFZJ8K11rJTagTzXJtmb/UvEa91HGkXvLae69CX9vLmixkYxR7i57cuNPNrgthHNtCn0qkKtXa
fbUmfTpZXjguOhVRwQnI3NoVg7OV1VQxX1B1XqLGiibGjK0xtCjgUxPBUV7FU5DWC3np+05cL25N
qtOwaak0IsMZ8kfHX5fI/i2MxnKhOU7DMZoLHy9Mtqr0/s3OrXYrG1Df8pA+CfMvlpGRcVhUQc3f
uid6SF4GM3YnmkUt5gfO8VrMJJ9r/dqp5chNQ+sLINYcMy2jomt4bhrbz8BGYxQutYKrGD3XSeya
WbunJlyep3qk75pUiBe18361gr6LDmOPMhzrBGdBLp3/OdnxtooM4yeE/X0dtTj5gDSwffT2Vm3n
99KRn4hyWqh+FtzJqq8FwbpUQZM5sf1SDxP6SPH01fKcYpM0A85H167eZnteivErKbNgWfkKc7yz
LImQOuTqEL4ZTgzM2K2f2xEKZBp2P6TZSftgW+jDwkx3Fnu0A+RuSM3zlfHv6qgM/SxfSPP18to9
INwK6XDgub/H/DXPtbeGvEC2uM3pu/aDTR7Etsrs/qj4eY/gPVJWZq9dWrTMDcR8scnWWB36oyzy
KntWBt/exnVkeSdpAw1CDI0oqoUcQZBJiHt6nrXMpnincf5TIP6K1jc5SUXSb+LfyVz8Ae1pIVvN
MHrPa7XdTY0myGqYR4RBw0lQYYVk6f3uKLPAQPpYBJh9sI2NY9CWHQuagkVI1XCIsVWq2NoU8Myg
XQtNXfl+87MocOUrSYlOIHkvZFb8I/bO/xXZ97b/1SAF4K+2mZDxV4OT2SS/3qaRvaVK/FU4/t/z
/9c0N9tVPv73iMyErMJvl3cTzu8mnOWhZe/bezUD8egbmb7QlLpc4WPI71EYy+7t+Yr4AhKYrIu0
yGIKUJGresv+o6ubNCP7od11yO8ZhnJMuY157VqOlFMbjtqdR3xZ0mSkXYDihWngRg6DaDNFpu8u
NJ6rp8Lp15qsynFpkeQcZ6rGRvVJGyfNr2uPIRGht3cmX518X5sb/tRtbw1u03Z3NU7H69sw1FkE
TFkh5Gw/pLidWhdHqTBL5yGpXeNE3MtBtqmzKe9tQB36yOporsqGpmj7daW57kpErMOX7OC8RU37
rAZtX/vwR71YwHuOchbuCu0Daja3dmL/mj1Ul5PtxDsnbM1zY+YJz9eUI1CtVgnRgWxwjibDPMsr
x6/0vd80T9d+cojfJ98zL5t2Kf90HN+MsPlJ7JpaDxfWPKvsd5tqjgsd7SI/XF9Sg5URkpW16ufT
xr5rfVLwimInq2idIwRskookq04K6qNqnxAMcO7Ql7CvxV9V2SBtnRuFm2IMIsiDxP7pUZ8s0Lep
HtCYqx7CiDMvoxBkfPVjxcdMQZ7JnzbZmadgs0p6aB2yKvvJsU3E2sPAwXwd+9d8dR0026ImF1tD
9fzOyLtfhdvadz2LBlLgIS2RTPVPwyxZXiKEAI7TjOq82sAuhzkBZrDUSn8lZ/jjUk4re8sWD4II
PzSkkSYV8SjEN5HELFI04ZvIPZIyjZOtN1FLL/pUXV3rZKE6x2uv0fUhWFjB5x8tphyUz+OhnrP9
Jk+QZXjCesWoPOVuIquQ9RWFGRcKMsyc+gH0EdohHorwGJLnCn1eP0RpsvHxce4im7SqqSjNA2e2
1s43+kdF78myhoq80Keu2bCBGr/GeBHIPx3fhA8TgW9Is6mS7mrPrGq62vtU/GGX/SfCSa79jaRV
TqgqgmQZwCf1ZXmuZnXdJGZ73BRjeJhm7d3eRlpAQ0BvU89iuzoblx2/qGAlW33QrEfPinlAzWPL
bLTuVSXctXNflBOcg+N7ryBMp4fa6vRFXUHtgQW3gNitf+haizyG34XgzA1SXEUtFknkxucuLJIn
FJcuJTTxd8Ksso3l1wqANbd4d8lkxn9UkOyHRjsH/qgmpidSNKsT6GoEhEpEgHqnupp8KwBQxEl+
ddIqBV9aSni27Cz7yAZZlUVhk8fu+Sjy+MHMfLl1lFfKjHTO+2+36aVZTnKz9UH4tbXfkyGfNpVe
+9qmnCySFhW2ayuESMsl99GaZdTcZEZxeRxanbt46kbJBgdSuvgfo4ilig66q6+uk8j5rp2MuPui
KXq1i/QoPN8KKyeKuh+XNwt4pPAMxxKthCk0n3FJ+ntpu3WRV3XhTEtP05TVrUEbHYbhNfW3ZpeS
dzi/2NUoL/OKyA7oTSs9Mf58F7qNK64t2g+nivuD743dwVXtX4W0yapsuFX/6BKVSrL4o/57GmXy
jKWHrNZStt4G/69z2fMLK00R7NBs3oP2mLbhYAeLakZoNZD9QQE4xapQXP0uC1zQWxK1FQONOsWc
7yxHM8TZ61WjisolY9ScP8o4iTvZBfxACFkJASbfL8zdkNg2q8dKee97bU/mHDRuNRg4/JrZ5bO9
nMofegypI4wCcS4a41AH7aZXukNUm/lnkDo1T0ldeQkjo1wNtdLfW6oZbm3YGncO0hPLNhkLpO0E
8Pum+UhrO3rRC8W+z0kkzsC9vXicxzzn/kE2yQL0AyHNao1uIL1ZVzzUtbFAc/dbiVbwc4y4LcoV
ylLWTMSMnu2BH5kTt6uRtfbK1heWEsZPftB2T/GQRisn9Zptklrdk5rn0Yk74KtslMXge18dVotH
WQPHYW9rg9zNSMUttGQyZ57MtYNfk0110m5xBJ/GtuHAb8pZw8wQnw5CNjEncxXyydpuxLZMoAGF
odLzEP5HiUcK42hJDdjZJL701lDWxQcyLzaIZbwAShpwyjTE9zLSiijDS9mk8b0Mwprb6rkm2/wo
utRqoi7GhlWHbTYFx4WxuiBWv3i0cyN/ZC1NskQ2ZVtZlQ16Tp5wFNlnaarNrjqKxn6+9p8H+cos
l+qz6UnGLkqWvdF8Rq7f3skunGQ4l2aylrcBmtosVW6Sx1ozFrHNIjguws4EFZx4ezdVLlHlK2yW
CPw8I1nWndO+5vxfTUha8UB5bnWbnAU0iqqt52k6H6JXL0sz4IhsfpgmIoZtHCH7M9dkIRvzucet
2//dNnao8A01yb2xss4tBzohe2oH3Mh6jFLnbhiC8oJGSblEpTX99v/ukTLH8O85Wq1Ek0TP/V0Z
J81TPSpvHu/xmM+1KmuD3dQP2lJRjPpJz4fmKU7ehJHEj9JiojGCkqHZb2RbOLr22RjgJPl185BE
grDm0jizN0WZO+26z55HdmAq0Vtju/qmdvVwn8eqdW65GVi9491VPOYq0nW5HCZXWTsFAZCovjvg
MCfElqZGvIygl65V0Vnipe08+4/qrVV2/q+xGb6/HczbdBLNURauCvmAh24OyvEfm7xSW4gXuII9
TkGyOcBzTJHVVSFLrq7Gdo4mjVp7l1r6dJgK6NgSyt6igMQzyX7utEnZjV1LqH4mwne11JdAP4NP
AicJBwudF2FHSCQWxODEHWBXPTybvSLOMQQZkpv4mRxTv1hfG62osfeWr34JSGngqMd7zWtuEa41
tdsOAZtV7k76cxkY9R3HH91CVgVw8PuwjhHpqZR2qetfNFG0T7KtArAQK2VwljWtGIulc55CbuX3
MHCcuzFW4iUBAMiLjNZ46spJXyK3FHzaur1hpWR+6ZoCqoiAkGWNSvBazIJgcwc5Mp6FSaoBopMc
ydI6/JxKc5ONtvml7/ti28XrwAf9PRExXH0PS3QOx0ZTXq2u/6zMKr7Imipe67ZRXwipax84XDsl
SY7yd+txkikSfymrIuvTLaHA1po4vbeU/Ph9WVnZRJS9Mu0Koq5FgmtInQszGGBO/b4aUkgZbAb6
jWyQhVYk1rWfDfDjDmjY8jY+qTlEQf6orSFAeMHGzlDRGpyWnXE1xme3VQV3zER7hNTcL+OidvjQ
J39R25UBjksfloXj53dWW5bO9TL1ivxOc0xc0HYBkVH51urQuXG45UgNDYSBjzylcr1HFqdt+ifh
zZrhqRF9Szxvieux/ZlG3b0BjOp9GvnBGHpZ3DduXOy63sJHqKXirEelugo0Duxhdn/IQaOzL6AQ
/bDNPl0Eala9ZB1C65XtdYvKRwGc88EOoii/uXo0ql0TW+0zPolZa4zYdtla5YHPIY/xTTbaue8+
8cHIJlkgd/6Kfrd7kjXdqp2l7vREnM1Tgy7+z7lkY6lMzr/nChE8MXTNPRnzYDlXJJ79JDVW0u3W
mW2CulHY/PLX/VHvBsVZpi3EoXpeWzcC9scED2YHK8J8TrTI3pRdFq+bea3dRRXoW4U7cDdX1UGf
znitOfelpmiFeBriBzlQTmabxR4Fj55nHu0IBJVka6XunZxL1Yf/fiX/pfBDHj26710LXzQmoaNB
HG7arm4XssXtyl/Nsnrto6a1tifOY38bHBXsLHz4QQtt1LmNVsS43QkLbTPCWDkLTLi/ziZvxp6r
gTaGyDJxee2dhgTXKlp0mEDkqY72bqoBYcZN6216Px+/6hPsqX/MbQlpV5pV+z/N/+otJ8lmn96/
ektzEEXf3Ry28aA63Y6dk7mNodE/G6P/rbOq8RuQkEcFANGrISKT5CpTJXOzYvvTTtNC9gCzuOk7
l2xOLygIaG+/6JE2LHVO4E+sJiGvqkqTn2S9JW68n7lQbv+NpTWyXbnxM/OLM7oyznsvKtSOSrza
Nv7UbQVn52DXrXLsOlesp7yvnwGb93Dl6uFbXunzjcf4iWNoC3V40Wbu9NwR2AKfRCXGa/7UzIpw
j/+wo6F2aoxCffYdWLC9af7qHyIUdet/s8/9u7m/Z9Nfzi8/0H/3v72uzzx/9Zfv59/9/2N++f6r
+f3bY74eOEB51l3zR6C3/bcWCvQUJ+jDOAsy6UKA/2a2w2UgvqGf/n2IDPsA5LZjwWmaO+hB0cZz
vPErvDZQbJXyxRYwj8vZjnjx+BUiz9L4bc9ItLva5/6TY3Q7vCfNIkVw5a424qpaJKli3ZW9biPg
0YmVbJGFbLhV5VVV6wz5qzmP2kMbDMPuZh+13sRTFqhPqC7DZUpj8V509YvDqepPeLupYsMba6d+
N6BRsxzAsGySwq1A+1Ggp1UdZVVeyULpOS73jaaGhMIjSSFFq5iakyziwm1O4VzIqmcO5hLES7O6
2SqjxY8t674yRRvd8KeFHCeHyIaxgCpLTmcF3t9W37tJR+qt8l9yxwyPXW9rV/sYgTgZEgs5TRVF
EvYGxrnrwb/ESXoo7RYV9YRorq2bIdwNu1054uglb84mFXnSZ/5dNj0NIdsbN2e7ZY9PqINMTw7a
BaSUdogvzjbSbkaEXVlwhBZpfpa4J7ltfGoGFwQuYRmQj92qXPqDQ0ZBIs6y1QrnPCuixNaaHkxP
LSCueTfMYrJZ6qruvkXB+EWDS/gzie9tSIb+wrKIj5jmPEGw+us2Yd0icsIOOrX9Kshw67cozwVn
EFDzFlPvkfKFxDXsVDsgMkAD7KaWxUHWBlwjF3lVXuquHK7XCs/YlSkSPrOBQCBy+MkaSn1Sz0sy
E09VVgz5tupGlswA9ZYcTg4nk7StDBYUpB+9+/TqfDkUowHvtlDWvpqGh1jrp8fajEDOApbbDarp
rp0mqDfOgGKspvjDaxPPwMcmC/YiaofX0Ym0BRvADB0GWqcy5omCAJ6RhgMqJSVPjN8FIpC/quyP
ooPilvDoYQGdSYPqXmq7XbIW4dQk0rhtxD6aOHOVPHugd122igad/5Juz3TNnFhiXPBrq6jFW6HM
GuJ17F44cKvuDKJL0IZSOvIlg2DD5M2ibMiOyBxHPMiCxf1FVzVQhj7ssqsd7IChFPc1kdsPeUJi
SigmsNv/DDHCssdvGLzdTBOQzp2q49C+TcM5KcI2PBmvQ2vAlMtkarOV5iGEXBGMc4onoX8BxV/6
avMlN4V/doB5LqRZjQUKGob1pkG15Lzf2SDBTtxUjENxpYg5XFnN9lVcucqqjSr2SHlmbKZOSy9O
7GfXIkXqBGFoENgWoSjnnMjKraqjw2bW7XhJ/c4i+0azv4Jo3hSGn//I++Ytr7Th1bDVfq2IqD6i
8NYf8yYvV71om+euTL0VR+ThrtbC6RX/AmE0fkXyRa+Nr4HTflWINSFNkJrqm6xv0v7JyBrjWSV2
ij/v9JqhzHMfTO6j7FTOXxlyHrSFHUJaFlm7VdQh3pQG/D5yX4YXvXOPCs/dD8uBg6kPBOeEIaqT
pGTCpRv65qMcSaHL7cR5GCCL3fUacQAjkdofJc433bWLL5D3k51v++G2bszmfT4ykh1Q6YWBO2bd
oeqEeBJh+drid936+AJ21Qx+bVxNe54jjjZxZYcHRH9JggRmtUTsS3wOys9SKON3Akq5+5Ev/hi4
drjTi1DfObWnPjQ+bG/AY9N34ocAaCnfKt9JiLupxb1vI1tddzaSs4Q6ZHkd3bkzQVoW3jipR2J/
0s04h1bcbNcrB8i00/CFuraYc8dA4yO2dQOj/XsePhsLIVTk1coiGw7+ZONa/PtS1mUhDGM4qKSR
/M9OaqOoHDv7/XAwo5JZCGAMiBEClaASZKaHWnf2q9B8KKqhu4/cj8jQkVVP0iA7+qP3KNtstzEf
gqJTd1VGTGpPSkG0jM3AWHe5pXGGNdd9KLNLbs052De6uwaMx8LZpiWUv7EQ2m6qOJImmd1mHaxx
4lNPxH8jYNm193UdEvav9mdZA3jb3heWg4c5i8Va2mQx8xTQKtDOCJkwlbQ1nnhLNaU5XHuYbyL1
D3goJliiHblbObEWaMfM8Y+lsB84vY8uieoiMhM4D6le2g9ZajYHNLXDhaz69iAuqCniwuuc6aPW
+sMgiHRR3HjaNYphbFh0qO8EIII/Vfb1oDzgeeoeBruMD44p3IXv+T+NIp6XfLOGtflklaxNGs7N
FgME5RcRR8mq9sqa108QAiBK8GTXLFhsm5R1Na2cuzZQa05s8+7izXIFIGLHp7YlSnA0lPTN95Ft
tm1AdZYFXYA874fCq+NPVPz8RZcaCHv0INVipxaIQUSEZthd+gwuFi2sNrIfWhx/63Eg/JC0cW3T
lDXZGAQe7KxM6Hcdi9693/ExOup8j1CtZmdMfXwi/ZtbkTXEF6QWeSyyC3gYZzGT0i+mJ+TNVNwj
CLINtmPCXhm0N/QTYjIO+VHbgGybwC6/G+q4L7IZwu+ZZAy3ExIHaTAurE6zXyYLedywrdhU+xUZ
0iJeubVfvRGBhDKEngMf1u3qrUgW7IX8t1G18iMokWQpeyU2Od964iA7Mg8C+bJykgwsqqi7s1l7
Fb9pq0IKtVRencAlKdLFO5GL7sn0laU6HgPz3CVFiGbNkB0EEkrf9CL7bqpm9K5qhC+GkYOurGZx
7pokE4GyFqiL1K/OUq5HAO23Lacs9IXa193FmdPIZCatzLglFrMDh989OnM6rjT1sQ+dJenEwXWS
4mkid/GAyHS3KKu42w3ExG2QR1IvcROG8Cu0s6wRKUtgylxALmy2MXxinpC+Ea1LvRcLpUitR3As
YjEOlve1a8sLKhCOv+BRa81AW171FGYxmSNlFm4yPedJ2euxQnBUgqariGwSMxr7hJtKn1Y+CVes
E9vjtVp2ntg0JkAmh2Np/gxRtHFiTVUPalyjswVmdJEIrzzJIp0Pbyo++eFqjLMd9BrjKBvV1IA+
go9sXZqIeSQOUSGN4UfnRE83lgL6fiQOjJ9xbtxHnavfB3lXnkkwhOr6j6merxoIk94w2nc3+xAr
xtKqu2KjhbEPJxrBzt11Ou6IxO6M5nUqOTGSo+2xrvqfWj3B1h+C/Ed6rnun+aHEZrswnHJ8cqrJ
5X9q9Ad2tu6qb/JPVgAWKhocIXdqFnASRoqdrN4arlUOr2K3zk5/2QejVVcRXO2V7HYr8hwXhpHd
S4vhpIWzGkatXQrDzdaDd1CF3z3KInD4aD3RqXtZhVSuQfyFxDPU3aPCt/ARzGW29R0Hdfl5lLRB
0yR7XYvcg+zXNyS+xJO3uQ6Yu+UiyDb15I0rOaqvjO6xqtRXJEnzozQNDlqzXR2d5SBi93LURoJd
wQnFWetxxI0aypV61eOMBcvP3VO8K37qbwxL9w+4lbVHbQLvKnsMdv2Jd0t9qlWn2ldm3W+8Bq1g
NY/2dV6YOiIvwjuXDfn+rWseoZKAcEVLYGUaM6QKacIVGNhqj9/SebN4uISFbbwGoRYde2LQloVn
OW96UHMrVKuIXXZuvpoe8iepEyybnIh5TXPifZ3q2pH4tHAbRVF/yZumWEMbVR/x1ltLo66j17IM
NfgyKVx6a/yqIAjxre6ifRHrOs82Z9yG3uSRV0LRBtyc3WwU7G7wxlseYP1kfPfMxFk2kzvdlXFn
v4SJtQ6KCTv8la02wU01M314zwRe6Q6sq4cnAhVynSOQefiYExYWFENxaYupevCC/kMOLxxhrVIT
LLvg9DoO0xPOZn3vuoSat8XQnXXbztYBarvPZqmZpLBm4UdtoR4ttzxVvw+73voJ5ODFtOL8Pczz
cqnWmnjMhtHfyBl7th7XGW24rWcl7RGfGqz8uRwGk9B+Lfwwg+4kYsEmihkzoiq+a5x4jd9m7Rld
BM67Fer8PXpLP+ppYDwFPWEYfWK/9zqhLAr0gb0BRfpJ9RN2kQAKpkLNEPTKrlF0fma0d9w52qWM
oiOqtV2O2afnlCECVJ6zrLRK7HyXat8lwJL6HtVk/DXEUDfGNlSQCJetQ8wOLSAkeylb9ZKkdpvU
QrT9zDvFFc4KZrH/mQRrHv7aZ9lqDaJdqXo0wzq5jIqRzalqw/McYVbkYl/V1vjCXr84+CIK1jKw
7N/2cLbLQLR/2wvWC/9ll/2Voag4kUzNnZpE/iZ1tQAJej16CTpd2bYx/APbi+KXXijFwRKIX8rW
XEsU9h0jT6S51XUFaupDcpq0+RCnqT9luIehdMmh78EU3KI/pI3zTo7jf0d/KIORHKRNBojIhtrk
XKAmONTWAR27KLSdnEnnGFmJxHvpcGevhYXkSfHeoHj9Ws0AfZyAEM7mrskPM960OVGN0lNgjK1x
lldivgLofxmUKTlI082eZ1az7X+Pkg0ciP8a6jXmH6NEMH2vptrYCU2LLm0a26ucdJ+VWUBZlzZZ
+KQ27EThompFEs+lrrqWBS65f+R5Gctuijv+h7+HoA62dcvW+T+EndeS20japm/ljzlexMIlzMbO
HtCzyCJZ3pwgpJYa3ntc/T5Iarqk6gl1H6CRDiyRQCLz+15zuPaT1/I8SJPNTFz5qVJRPWtlT+Ad
WlGHyqoz82pXIXS7SNw6wHBz/oSYT5DXlte5jp4/wSw6e5V6GnEno3XvrEmDaacN1TfX+F7k0fBV
FJmx5GtIz6SWxU2AQdhGx273HGixwCOtttdK6rKz1Lrs2VI72Dml3u6GuZiJCunl2KluZCtiDh1Q
pqA/jmqYPYs2fXej3jrB6c6ezYitPE/VTRNw26gJn1pPavEGhg95o8CMTpHipg8wh86yXjh5DkID
0vCEo9Kb3Rer0bWyZ2zfzUPRhz+GeykSYyEq6ifDSv7rcB9Qy5s15dfhiLCbB9929aWdGqAxjNBb
xi7RntgY2Qs4bfRSt68uokZPTVUrFz8hkZ460UtrBM4NIZ4GT5sifhnYtW5UuwYtxW+ycBWr3uqj
h8OcUQWnocGdfUAfelePWCQp/titmqAQz1No/VkkuFOUyR3UZJbYMwkDvsYisvKTY5jDUTrtSj/e
uYr7HTsO8R+L3r+qqhLPwj6NPCCsVbuvkvI+Qp1a3cIJaH4q4h3T7rGKui9bNT8FcQXD0HPTlWGa
KCDOhzRt3xPkUvZjV2IcODZRetZQHF9Gtt1uZFH2U+eGdNRJIlZGdr1ANVQr10hA4XXG+Dh4RBEi
o37FgbAkQz6KFWikOaCA4Daa3MntwEvtWTTJIhZx82oalnrjDY6ylKN8X2+XqcAmWraqryPyfq8E
WsJjmuCkBse7YfUepaux9oqbOlStFWHNYNMlvMHRGOgseIzswGzzepoj1F0DyD2CHyJK0pH9j4M6
3RuzTM6KtbezaPqK9zsaZUuij9GT08Qgs/BK/Z7WIPU861sEDIGwsT09GBk2tMNg+gdTwGdDKiJc
Kzace1Hl+BVNhJvJpqOPKL72zMKkBn2kLbFN2A5eYe/hblunOnTLlTsm+muli7P8IDMMdjFcSKzh
eJEW6gTUIPeiszyz6vKbogQ2icBf6suqcTGwx108JfS5GxQ2nJ0qumNn1f1RnrVZ9OPM7oVyUEOg
4nT4qP7UFXf0/tradrOuilUQmIxJm8VtkO5crKyuabOeH+i21KNX2VjMcJE8XIyJkzzK5JetmF9Y
KmW3sgn/gGyl42+xlY0sQZLrtcrQVW7SgXRyEOv+BRM7scKoCWhTCJtd1nnzGXH3taLqpItxKbzW
l55e7zqytwvZ42NAEiIt5dpDCUrzPxcJU/4UJ0TkZ/4YWS9HxZ1jrtwYO3LZ8NPV+UDzHEZqccdW
on2qM+c2HDuQIHPJ0dInRQ3dkyzZdf7NS2dNjjHtnmwc3fGaLKajmIsFeOZFaTo90AlGqojWLHXf
7W7aeuqe4i4Ylyk+eXs5log31pKROe3k2EFlwh77wNxe/wYNhRGvwzVBjnVIcm1aQ002srWPPQH0
cfbXK7HgrFILC8WuL549K9pNqm6/W6ZirRLAD5CHguIR/uDlWo8qxypmP39Uh6y5d0z9i6yX1wnH
GnVOt5kuVgb3umsm531oTY3ZtqnOQRi7J0sXFmEIDQ3BJh1W9YCtZOkE/QUWZn9RZnp+xWtyUl0g
Z3/VC10EKxKXghUaPWSDLzTMKjIUWOYqv1AVF2HX8ZxhVnKQdakZRwtmTLEq900E+FtjFb8uXX3c
xyQ2H/t8umuqHp+ghljgaNfdo2VDRsQh4NjPpWtVgJpJheasLEXw1fAyT/qDLI5elK39JBg3XgwG
0Wlba5NJ5o4aeO2imE8xj9+YVRfMSxjq2pndo4HrLVZNFADCmXG42hRvU3e6yQpbeWuYUkXKipyt
9Q6RUe4uEJFvTeruMFHLn3hJ1AcUYmeHXerRCPpjxPVG1R5En+XBarwEZakdQpbZBwOejNMSIdeZ
tBeiH6r7TMncXTBGw3aIkvEx1Yc/CP1bf0QW8wh6CS95YSYbB+TFDcH08IIELnIyVmz94WT3ljq0
Xxsdi1/bs5KTqwEKqGtQr4qdmge0EeqFx7qHaY6iPHhxbx7mwAxw/7nyp1NX1hptmW7ID6P5OLc3
QouX7rzVZHm/xJDAOxK/Np1Vb6vhKlQUe9WmjX3CwbtlzxPxtARFuesMwwZfQ4MvagCjnRggKTJZ
72QlGS3n2iyCALKJa3WLAaWuVauhd6Ia1nSPd67YzsZSWHiNTcpsPHzH3KXCpiGa7n2XDSciKydZ
kgPIHqqrYd6qqkrRpixs22WZ1NVFdvF4h+2nXLMWBmrA92I++DriG34Wu3tZNDo/OQXqDsbzBco9
Yf3qWaC+4C8gzt+r/MlvgR/H2CWF+YMKd2WtplgMFKiy7G1vCvbslvxT4ob4IRF7eQj8Ulnw4Dfv
XZn8uKJODuQ/V6zRzdq6U6ausQrVd6YWo2lRVd4rQszfK8uoLgFMAuwe3WdZPRoq4ZV0crfO3Kuw
ja3QQ+2R3faE6bsu+K2p79DHXQ1guW9wpqpfs3Ql/x8mx36wDLa80OnsvICLnQw/F3G3VBYkoaxl
Ok4YLfVmdYwUCKebcT7tZisgeai10sY7hD4FAijNQlZ+9DFQ7t2KIlWXYUbYUToDa/q4yxoSVRHP
5EKA0Xwa7UQnDzTBA/Zzf91XjfPcWPMdlL9gLOae/D7881oCtLmrWe2tArPNX8YybZhavWzve0q4
cjyv2ygluGvdxakr7XhTeX235ZbNXzNET9o5cGtCgVnFRYz9J0K0d8K34wXWZtOXFiQpb7A0udPj
OCF96sNW/EuqUZ5JwcWrKuO1hY02q1xv89Gvi/p0GVqpsczw5uvbrL+M8yEpHeLofvG9TdEAkSVZ
b/ghLNJyZC2K/vK1m5tU5bkQr7LXR3UzssARep7uPhrKggBWZANglFeTn1ernQbe1cjiL0Xvr02m
hlNSD/hctWN4n4HlWeoWKNSxAsDQB3n5rmnNM6aX4ffMIBuqt8y6rrbNWq1gC2j6N7pTYyqliO/G
GBivbjkGRHDS4VHv42GVFaV56ZCA2eh1VN+2OowSvTdnQmffrT7w8l0wtEuncKHokTAjw9IH9a1s
ruGD4gzTf6/ZIG5LwsFI8eQxNnH53dRa+OhowLgypSD2HuuYv2E0ya8dNjcteLxXmHmye0ScZR93
dbCs6j7fMUshu1hH5iqYJ1x5aJqoCK7lWFRZtTBqmOT/+p///f/+7x/D//G/5xdCKX6e/U/Wppc8
zJr63/+ynH/9T3Gt3n/7979MW2O1SX7YNVRXt4VmqrT/8eU+BHT4739p/8thZdx7ONp+TTRWN0PG
/CQPwkFaUVfqvZ9Xw60iDLNfabk23Gp5dKrdrNl/9JX1aqE/caMSu3c8fhdRqhDPBvsRT5RkRwI5
Wcliqwn9UGG+w1dOK8gE72x40VGW+tqzH6G9gze6thqsLJG8PMuGXB+gVpU5umYOQl1ml6zbxihe
fSd09s6UNCtZRGswW1ZOGh0Hsyhe2xWI6vQ1NkgGJZOWLGUnNe66lUsodG9m4VPmZKepGaqLZnrF
zvXzbqEZOfRxWZmVDnS1wDvKEiHV6lJpyrjOajdeOWVaXXK7+/L730V+759/FweZT8cxNd2xbf3X
32UsUEMhNNt8bVDOAVOX3xVj1d31Sv4kTeGNDExRNglrIy3mo059lr3YTSRsptkR+Fr2vZg5M/Ig
Oq3F0yf+DjSvuuMnpz6K25u/eok5UvJXlepbJqq8arss/Gh4TtCtmDzSBbIENhgySvgcNEl7n00O
ZF76+IpXnyJhEhW5/P7LsOy/3aS25ui6aziarjmGOt/EP92kOqDHqWOr+HWq6majmW26MVkb7glj
Jk9Rn58dM1K/ZE5KgqUVIfHsIDoHbqIsZEPhmE9o63oP0I2jmy51x3U8lNjsVc0D5qNYVk5JcN81
UbK/FoM5dSDzByoB2W2rRBjPBEkLB/OvFpljGNFzj3usyj4yDvJMVwz79mOsHPVx0Z86M15+ruzx
Ue8NwFmRDuR+B8pxKLLRP9gwzfNrOTCwseTb2spWa+7y0Q+BvOA6wpUjPpqTKM2sJabz/j/MIro+
TxO/3q6uYWuG0O158+wY1q+/UK1qNXrmkLs7JSw3faq6uAeh/+O4ECoJM7AvxRrtFHlVdywaF5J+
lzevdq2HByPpsrtQRNmdluD+mfSuuZd110MH88MPCgxJ536yDnHblNhF125lsR2t7K4vdIcgatJs
RvnhnleQ1M3Lbg0lxEMGA5pybBpZsxgqBV1mI+a0BFFPiNSpl7GtFUc3KeDB/HTaIDi8iybv4qk1
aPco4xvvE7Hj2bSO01DG26E3wnMeJfoa2Gh/F/FErDBijB/9jhAVu3TvWSl6KGbDpLwlQfBVUQGf
K7pzRG96eoSLdV+ZWrObAEYR5mzji06s8yLP4Mp84wIoM/5VlTeIHEZN+my60+BcBxSlDzMzBRf6
Mb7poBV6hOFChacxnwXfJisv4y+EVSAm24gs+WppL03R4/OrC2i/81lsT0i1y9N6Ct1rpSwCNDdv
mj9FTO7XX4LVjudwYLJ2mwAIszz48c50RmVPcjNGwVqpjaXmBFgAQKI/IoHvHROl6Q7EmyHAU5L1
ll+xhv7pFFDzGjX26eajT+6yaFvJsqVbXyPTr7de3uxDtQieArUtVoLY+zGfTOfkkh9eGnOwu01n
Q8lEvPKKyTdkD809htzkR72WfGVljVeYvkTmD56PRZ8DlXMG8o+dS5y1Bm4kGwHfRue+gu8vvKlY
mlU6LkY1wv5q7mw0LmnWLHwH490cJ7dXT6AlfxyyDAMa9rr2ln3qpC/qLlVPkQYsD9n2jexnad/V
sQnOdhM7t2OGNfvgWcG728P6iEfBdqOrxcUe0HFzcyN8r7oc4pHnJOBjTOWBNNPJ7DzviZhMt3Cj
G3JE40nxKtVfd3hHktYERuaWxdlQ4A0gSYt1djqVB1mXgeVE61IrzkQqnvoC7YiKHai/ZotHYAds
525EpNhfF4JFm5KBi5Dj5BB55gYRRJqEf83HtSYHQfiEh2WdBAlfbAS2bG1OXrCyWS6vtUbnzY1q
/AmWQ34QXmWda1u3zmMEmu73bw7T+DwvGYauaqarqYapweA2f52XhspLG7+3xZfB89bG7KOgzQci
by3bfs4E4nYe2LT/VJbOEKwq0uM/1cneLeiwQ5wrJmoj82hZlmfBgKy8OqUknyYDacGm3RD9TthC
WvGpCpj25KEbsgi/DHmOrIKqIsRDL1n2KxdWkd8d5BhZf+0ChOgJPSsfRZ1aUxe5yOCzGRhd//57
ksuJX+Zvw7IN1xGW42q66chl4k9vWFFGuBsrVvFFMaNsaRMV2uZlgbcoQKa3TqBgh67dc+447YF4
MvoFc70ToZSoFmI6J5PiXXxhfusLa8Snlv0Ly4n6RuiD+hKVxULWB54R7oiGFhtZ1DIsQkFwPBK1
M45mMFTXy5ZawYK8UdPTJIJ0k+haj/FCEm50x3eYe2P7pUfeKJ5BsZ/qU39pFm3+7o+xs+4xBton
6C6+hGp+BRhHaJVe63Ezb18S4skS6Pupf0a9BAy7oRKh43AIKyd/mPOSqyILzY0sKmOTn2Gl7mLi
XQXCyzoM76DL91GbFw8YZJNhaerv46ho69//Ws7f1kO8a20SYYLfS+ikMX69q6uyNhyymMGXLmhx
gtbyl8mqvbsoLe1Tn1f9ohFt/za0AfgB37VgKzvaExo5Gyyx+zfRDcnWafVwK8y0WdcBSBcDfMlB
mw8OmbWDLMozWRcInVyNbd9EepxdWO8g6aLy2JR4IV8QC8QudmBy6Uu1OHra2B8LzDKemlGcgyqa
zogS5U+uLr6T72huZSmYg5RNEdQHWUzbsF9Wrt3vq3lk6bNV8yfD3srWENz42kireuO7enoTzJAz
MJDtsZv5RNasHd8um7qvj6D2gFrKGtn20avsdWTEHXYLWY3SVBv135j0rTm/l+oW+TFim/e8x4pd
HNUEUxKVEEas0tWIu7lr3fg724OcWbujfWsj5TYthJnbt3llnqpcjPtybpCtsl5rLPsffnj5w/78
mOrEKIWm2oZqslnTPi+Ee6Sou971jfdR96tVbhUgaoXSXw8xNzxqJO5zXkXWhi1FdGuVjnWXTgjv
2ggsyhJ58OQsOhM4KFvg2VSqW+eeGS6yGlzN2CNlJg9oRWUnx2bu9xtTYTGK57iD6hShluHUsSTe
//6m/ttUrQtD5XY2VJiwhmFon5aQsSlKx9Ai7d3WvJcaUvNtwyzz02HoUeeD76ixkJvsRYq49C2o
kX5lZp57KVM938Rs7zFSQoNUZLl3UzqhdaMCodl1yTTdet1QbQqsmS/Qz/pFb4zNoQg1YvFmUe8A
XYMSSqa146Xe3gS/dyPPCjXqrmfZX2f/rfWj7qMfibX4H15pf3v4deFauqOZjiHcefP+6ZXGAm5i
zz5W71Gafs+yM+F573aIIusUzlgeic8RehqvUDwSq486eRa3jn7UMNi6DijRqFnI02iaQcRGOW7k
BWRn2YCSzRz98A4jSevxB9S7Q2GgDMYArRWnv73Cv+WpOtSzVNOYrHtioOAOIIzqAHrghun12ZY6
JnOdHbba7bULqK9r0Zi7+GiuLNCaHZGBrbNLVaePuiPMG2k2hBNxdvFV0ewEIroQsCjKg+ybp/G1
bwre31mIMmh3vjJs+kivofs6rbZoh/IWpLzzHqgJ9vQOYDwiJDabWPFqNr77bvV2s4S5gLqI1juX
KkGMVZ8bEBsiHJwH2RlkjX8uJg/RzbkhG1njNd6IGbgI8tt2UOfwEA3RVLyYACJ//5jY8jn4ZQ6w
WNO4AFtt2wGEaHyODCBZmWho2b5bA8jxsg4JfuEusI6U3n4uTa9fibq2dsFcVHow3KrRZLeylVc3
7r1EhcdCiMeMJaasHi2wU7zcvqIGaj+3GvgPJzfVpWx0dWxYPB4VDnOrk98Fff+IO1F5EqWwb4Uf
6ssWZeWvwNxhVBnj61QXoP5wTdlnoV88Vkr1Ijt0SlYvrHZs7pB7jA+BPyXrxBuUL024kB1yPXNX
hRuMB6/IXHziPV7986Xx03tkH2A9sooxdoOh4EYmiZdOahH283t+X2SOtqoW1XfjfID+86Ouyszq
Th6QSvm5Tnb+GKtEXX3t91GnRyglsab45Vqfr1/aoILYTupkzx9sWz0FcELeEgN7obgcsn1eK/Zr
H6EbX9tvXQOHLunUCrUmz3qzS+zAoSyygO/AlWAwgsgZ9dAroSbUmXXpsgHN6wRqqOuW+64g8YdQ
SMJjYvjYRUP3j6DPVWN/YOHRB89u3jw4OtgXPa+fXQgCt5PZOA/A2Yx17yLuFuJG/DD6VYfNHb5H
EdIVSxYuIMyH9iz7DhMOXkmleLBW6etrJMOqfEoWsvV6yJul6UbTXcLG8SgGzdjqfwmlSL2TT/In
HyIrGGlPW6yYLx9VcsCn8Z+Kny7XwuhblUK3FnKslFn5uF6K5diNWmBplNvNuutz4yIKrSHBwcca
89kw18lWtXD169nv++Vohm9clRybN2PcLQl3l6d+7j0ZrWVeG4hNa0dXIuRlqzP3lmfF4ANOoV9M
jmgyIEFMrMVAUavRnTzkXoOYgRemyxlNc61rhDnt7WyGC8/92vmgNi38llg/fwyN7FY56VO77KNR
X6Nu9GQ67nhnq1O91Pqu3sqiPAyZ1i76zkn3XVNMd7JOS4EHK5CeZEnWF6O7z51ivP2oakWEfn4b
XTJDNBeRffc0UsV1gqMRodbxFVuv7+Qb/YuraOb9oAWnZrSHV1FaBmga1JtwSPm5Vx8z00CtPI1p
AS4fxuAyGo20XCb+yUPa7N5VleGh9iOiDaQMt343DQ96ORrHmX/ouF1WEp/EAwqcC0hB+na54kBG
4eWkxQ867wh0+cc7tsvFgzqk7drSen0ti6Mbh3fZWC5l6dpjLLWl6evKFsYyIUafWALCXna1MTzT
OIR6x+qvz3bYRNo7YVp9vZcN8pD0wD43rjBmLau+WsjesqWx1dsgKcp7zUU8u2xEfxvbjnbyWgBJ
gEjLrwkCZCmyji95mmbbDD3FnVDz4gnrrzvZ4T3UffsmsGslRI0OXofbmLeD4wzEnsbhDAU2PUEG
WFx7aKxkDkpsHj96yG5+keGiZjUgk03VYbFcOUQRAqzJBzHM31lSHTQfEfkgpZhYjbfPst5Yo9ZQ
oqxJQMcevPSrgYBOGVvDN4yKABZjqXnfTT7yOGlj7bxIHZl7HfvaJeGZcy37D4uksmRXXLIsHfe8
j1MUK15amF6Y9A0IANb5j4M7Fz/qitTkZ5yJlhsQbu4iIJf7ilXfUioHpJWN7p4KEDMqc/scqLyW
pWLANCb3dlrqx6LnW56KHsVnVBvfJ2emLGnKcEpVQnomZiK6ySYV5PeyaLTyHd4Q6KPAzeHStO0b
1Fwrycr3CZD/1qunYiuLiX5TDB7wsGEsd9No1hs5GEnIZQ7P7aVXFOSdvHhcy/qgDndNpImnYlK7
m6Q3xUpeRqvsk5oQLvSyHumAFt3JRFgmbEFveDOxMV6UtjQomsY7jNzfZb3mg90G3y2NDYbXeDgE
c3e9UdSdi2HfWvYqVHE2a4uULwjoW8MqFBQ7++FtFA0SAOUixm9t2ceOeLLU1l4MTT29Nn4d4/YU
jl9E5MNbr/RvRpTtSJP4gDCVP3O4kREBnXPJjj1YkObe9HlafY/99E4ZOuNu8sMMxrQYLhmw+SWE
CW8Tx/qs7au03m7Um5y13hDUay9KFhX6iWdXKJm3MDQYghVf6SbOfFTyozc9UF12WGWl3Hq9ptwO
NjpgsV4eZNVHvTxTe6/nH8WC81ODGRjKeuLDttVg4dA1xWcnCZHtMRXvacyMBESzq1zcvPDv2OE4
CwMKB5lY6iy/z05CD+5IUR4j1egPxqCZZ7XxxRm/kHiWZVvLKnlIAdpg0zK0N6QiiWC3LBlcVQue
+hjALdCXGBRJGz6h1GGf465kvqLR8uLhwTe+52UYPhWqXq2cMcXzyB2a22E+FHqEvENW7VQva25V
x+Ywn8lG2a00jWIpIPGtZd2nfmUyYHtpPULa0Y6Vrk6H3k1LDHTq6HEaSIP7gC++h/hmNKb3vRNB
uPCQniLf6k9rH8TYdRAEvnITJdpCAJU+2DrCsRqMtA7BSqPbKWZzuRZRlTePY406zMJem/DtnpoM
A4Oq4DGJRFo9lRAF1xiDBVvHt8qnzEDOklndxi2Gol6aGIk6OaKXczG0bXsXoCW9lEWn7cobFpjR
tYiionuAlwj+aO6cTpZ6qxf+t0R/9OJJ/QIU/I8IiObbUJfewq+E/ZhUer3KHSu4g/2Xb6J+UG8H
pRwI8o/qTTLyIyVWgcQKfj5LS9XbCwzbeKfy397SxuYEKU+s/GrU2GR33zQt6P/k0VCqJPkzYmW3
iLFGeC7DMVhXBRDhP51MT1exlfAEqJHlHvtS32GzyANQmNZzVmbGTeGN42UulU3BN+UH2RMo4GSh
aMaEiKmaPtm+CSTaV6ob2epqGZqL6NoDiadV74YelTt32sgiWeNo2xPQW09jlj6hR2Uu0laJj25e
B2dd1/5kMuxewiDNdwU8m7WFMOWLn7saYb9CRZWFVrcLjnrQ5PdNxgwifIRt5mq7NKsDbGY5oXYv
DXq362Ko1a1s5WZB5T6pEvBZXLLvVxUwpWcTGb2z3Zs/fS6kwHQtxxjtsNGxZ7TUrr7HcSwHmlxi
2RVb4clHanHlVGn9glz6C8wk7s+oX5Lxdr86kwdQax4k4J5sh0BgFT4PChyQWga2xi9TkFwHWU6/
dKrC+er3KQIVdlTf+/MnpXrw8ycBgqtfssp/sRRf+Z6W3U+fBKt3NynWgrlUgBKdk/EyRS8PVdps
/mGTN8c6cpmsv2blSaPppmoROAOA9Pc4T5t5RaCo8CnsKDAQ/mzjg15l+nOqR2+TH9VnhP/058CI
QbDW1eNQsvTpR28lO8HFxtYYqPV1SNCMN5EJqkgWZ8DkFhU6gx+OSziD0q/QJjF28opIRIKyKGKS
dHPrGEbnGAuai8au/IboT3jKcy/bBQk+C6zWEP4QU3j03SRfBBFbyjwcYJemA85YifUoe/jDC5pv
3YNsD7Ad4bObkyyFGq+idFSTm9ENnp3atRBMMdiNq9bWqwxlBhI6R7il0IPmYq1k0S6Oowi8EUU3
KQfkNV17J4tmY8EMLRr9EDjjAxPxs+5Y2b0dd9l9zJYDJCaZjK7gWVj6EQ9vmKUH2QpipL39/S+o
GZ8zD3Mm1HVVQazGgiUkPoWzIpvZpKydnh3eMG4JEE4G2duJidFLEcdqMNOObluhmgeryrip+LdC
tPNINFujuHjZV111ovuiyuP7EhPrvROLhjRiBLHcRUtURZh4W6uhsh7zontVO17MbWo0Z792UFsp
pn2i6N3r1PXTbhLAOAPE4V5LA+WNiRDYyTJxyAEffh0OPaTZOzWPTj9frWhhyLqOVd722JM8j8Cz
5fC6mPKbgiw6Blx0K2c4RWam1TEFffri/PhM163jg+Nm5lL28gWCfhqz40FeA00kkprjSnGiYTkQ
CbzoKMxdCswXfKa300eVK8DEGAOibbJOHjyseDYm6rrXocg5a0eztF5UTHSPPv6Ku9xI0Xubzz7q
/tvZ7/vZkfvjeu5fZ5+uEoeu2AKdJteq3tWd4m2jIAyXbNCmeZc23WlpkGxE2+Wrjzpfa6dV12rG
Wg6TDZ2pl0sztbvtR50tHATTRr3ciH76Bg4cecxaEzx5vroXBmGsSfQoVdehc4/+e760sqB90zvx
CH4sAISjrKmAwKQ65ckou/r99/f33xL+hsEegbSaBQudsK1s/ylhlFlsckK9Cd4QqgnjG8ve1Ub2
CMGr+W457VaMtfau+o5YBrptnEs09fdVMFlbyP75MUf9fpEDHFyAsOImnw8Ksv4rKwYJKot63Zx+
/ydrv2IUWCoIjdi5IQifmTrBs09QpxxioV0KP/uW2epw6TD6Qo1utq9qTPuhDnQNL0/hLPTJicDc
5sGdcKJ/COBrv2Zurn+DDX8aIXUX1bbPwTvIQ5ntVm72jZ2C/pKPbIGQe7M7hRxaYyuLMAZnBO1j
XXgRaLhOFH8idWVvg1ZkSJvFOJ7E8U3Mi7ENuxGgj6P9A5bD+PVPNMlTu8I2iAFbhmM6pvgUX7Q0
1Q8Dknfv0zisIneqQdJwMJMCa2zbbnZEE+JFr3o/6tTBxgkd27+Fnprdm53VBxiQoPI1mGhkW+CY
pWn/5kNrWKQiVW97pNUelDE9W6navxUV97GO884uDVawyws/02/HpiICPJjYkOcJayHLdTTcJWmR
Z/IgOwLo6LH3CvN/+Bb0X9/A/FC2aesucVZNNxzDNj+l2DRVT6q0LKLvA5KWaJEgltyr+V2ZaDli
+2O/023k3wp3GJeFKcJNotULo2eLKPUPigk4cTSihmIkG1Id9YavIF4UYZPe5WrmYmOOBdKkCOMm
i/tw6VqJsTZTgXhhHrw0o7r9/b3Pn/zrioLf0bEtpLMt2+QZILv8a8oQ7QTwN9lsOmHxmhRJmR/J
yvmzfTun9nxIdT8/egVKA6Qt9p/qZVH2+Ogr6xKRo9CbmDg8zhf51O+j+DE2d6FrwWWLUAI2+3sD
SftDINw36CJEvmpzxJbD9sXGMWta5y7wf5cDegkXWQVGb9jz/pxQJKZRXqRXMe+qndDcIUI43KtF
2SOhchFRziWVjhnJr1q0euYB8iKKVwYLQDP+QV4EXuF4ijEMlI2ibuO1V/SmTI8dEiLDbDQAr8Tz
QZ41tZkvENdu158ashSF/oXsaDFBLnUN+eCqLWxEFONpGRhh92gn1njiC7lv0w5Nt/lQDm/w5OKH
a7tFQJytUX2UbUCX9CxrjnmC05FVNij4+oGGU4ehHhOt/HEm6+Qhnls/dZZ1srVmutsLbsxlP/nF
QXVbQk5jcie0oiAb8p+DbJwcbA42uTkWB1n+aFYjhKxJFQ2k5l1clpVJ2RjzekubDyqopUhr05Mz
r74AT8W3U5Od++viC2rEBoveFnTK3Dp7OCG8mpE/BksjL9KVqXon2o1sk73CdKr2aO2OLE/nFdx/
+1StG/ehZ/741Cgd1KUzCIA66TShm4wtZ4LQ4lsNzgsuYuGeoes6Z1ns9VF503tyNwayG8du0LNz
mjVfcJU2TngJmCd5Znkm+368UayyMAkOTECvZENEdAfzkLpcy+LHQY6oUPP9qFJJOS1aLUYcp+mV
W+BfSPDpmbMJVEu5lXUfh8Dyg6VfhMkNOYP4gHIbvo/zmTzUijfmC3lKrjLZoIh7jtr/z9l57UiO
ZVn2Vxr5zhqqSwF09QNJ08q1iBciXFFrza+fRYusis7IQuZggIDDaMo93GmX556z99pheoyDHO6Z
VeYriz+DV8dlvcqAq8ASgQJOa3PE7th9BVUBNWXo8/umZVoxTKq8+nHYdN2tTViUqul+4Yq8puFW
lT0phDw5tIfunMfzkZZfegqY3AK75dLpt7r2PI6qsepEM2+uhwWRkI4+T8mlCpvgqaZOVexUf07n
qcem/odXGf1NhjWKTUYb0w1Smzc+zfsJSeezbxT1phjY9BZFWMIxje6uT4DvNzlm6Bs3Y2T3B1EW
gKNHu3xDA7y8gVVKlpcjlzuAk1JvukmfnesDCARv6Y+1j70flDCFwAgnOZ6FyFL31yeIChK5RKut
t0jRLd0k8/X+YbBpVfiQ+eiX1OvFevV99MBlIq1LsC2yUdK2fqTqT3qDIG95OLYSNPwGu9RsqI2V
FYpxv0jKcfsBHJRC6VBdOYOj7OUmyLSrHScok13YlBlubLs9jEXwu01HHfsPpkjlLcl307muKoaS
CG9fG31eKVErXaBsTHeTTTexRDm8TXJ1vFNha952+vH62PWeWjFLNGmh4V4P6Vjd6rpu7EnSDHdN
pGnrRFaKlylv1tffhTF2vRu2c3PO0orB7STEj18v+G0vz4v8VdH4UJPFJO/GcKzuBTFf11fmSgL4
rhQ4URrkaZIe2CsumuE3HDo//hCqD1pxsCCzaiS0XOS0yl2jBoch9YBOcx2ibVPhjsTSXNk/bkzX
G+RH/bjx74cm+f/nOX/+FrxP3nT1UuX8/BZSoIq/qzL+fFUmj0yTKQapuwz716uyEEFrZ0Y3Pur6
bF2StLsQ2lK9Kh2pqD1kns31MAfWYtQqbdKaebA7dDSep8Hzi0DqE349ZunmYBCxhkoxRoh/3ZJ0
06ZomuLN9daPRyvjbwbSwGl+LS0YSAvToFwyEI5pv+502TE2VYly/kGvB3CrsJblWlO2pg6C9Xrr
5332f7jv+jy7uJAV60xSxiwSUlC6ixhJ7Pu5ot+c2v6+V8vdlM+xtlFG31xPHVeeH8dkEq2hWEPC
GdPXvmtTT2tqc1/ZYGRFcx+bUkqRaeS7KIwylmcO46n/IHNTucHApmH1jD6uz6Lvk600i/y662Ht
P5gImZ5LxLTrvrFq45yOeQVhMCqf1Y76owlbUj+Xw6gsvEDz64cgm/VbPn+UsIssazLJ2ypsclZD
9vdW4qebEH7XZWC2fzT9cX09mpLOvlxv1Z0lw5YjRTExgY471zslI3uFm+bvfj75+np6k2t5eemP
515fm3Zcja939iNZ81Gg4Y3WFH8TRHJFrTKUzzT+TfQfZbq//k9i275jXq3Tso/6x77N6evzPzJI
qXAhCYxw1nJTvJZZ9D2M5+w9muNXvS50NnujzwlqofslEvRheULEdeIxEhVL3WAjlFzKpR83rzWU
OiX8ZZWpa1xd44f4WVjVSlf67s9SCi4tSRt4Ijdzp2drK5qrHdsL6wFxwK2mRdr3UvgJnMxAO2ta
WJ6DquEitDzQhfO55IP1aMt5sDOjul9XAwtOE79fH0dwEK7mNJf2eisviRz+sNLYzZzTlLpiUOzy
u2rHz3j7emCOqtgzvpe86/381t2YUOiXhaC7GTqz2ZilLb2EIIuuT0hJDVupg1bvoerHD3lEW255
QznQa9eaZuuEZ1y7NGXPIG55oPMZ88Mvk25Vv/EPc5ZVnpEJ+yYe8DVBo31q6qIBWlcGj4KtThko
03NvmuVxqnWoWVM+PWPuidZtpOX4MHg0KsHpSgR+na+P1jjdTD1/hq01nmvCMthh8awkmufNFEgg
sLpofm7jLnFlQo8O1xeZdrDqAPY9SM0g3Zg5+cHXb4zbaWfaYe9dX0TUZuq1vmXsANk1pzqGyDNP
M3KeZtkERrH2+POQdLDfD6vSrw80FP/34fXRqKbRdH1tu2RqRVVAIz9j4mzryD1E6O+joBe/3+TS
1y+p5JW/VzDvS6s/PXZ9heSLlZYYMkqgXZL7vnipxqYG1AJmEHkyg5qEsVyvGru0WICEfimTJmbG
h3LyxX0yW3c/7k9tg14r+nGrHf1bqunP6/0NJYmbNWAgsKqlN1lbtk64CIykiZCeLLT0izFXwxl1
NCkgMTDlvkNOBZJ5Zeatuf9xk5Qic3899hnBbQhbhYzERRYEkn7KJ+ClTUVA04/7qso4RfIs7f+X
pGq5L1BuJ4wMPosF5Svaxj6O3uohuDNjP/rsh2pDPnUROmX2lhELT4+ju7DRF6FTJDEck2D+bCb/
YtTW8Ebm0sdcF8qrOusjLDiwhiPDDodsAODKvmkCkkzZQWBbtLkOyT4U1d6itbncvD7peqvRWhLC
LCtzr/dJNUYpRwp5j+z6HsyNog3U1q/rwz9fZw0EzoXhXKx6PxsdG7g9DuMkWElGpZ/Z48p4mBX6
NXbcnVDrAQcUYXMvhdTK1lz33+ADXvwAjaojeUHe9z88bdFiZbv62a7etSDIlEM4o/daXG/tRCCJ
oWWF09ejieyQL7R4MQeVJBXaQUwhgoVZ5e1v4Ob1+yBsXpQlle/6hY5Pf9MF2amKDelwvev6VCME
BepDt/V+PtcMyZtURLhN41p4qjoFFzVrZzLLjIk8wlQ/tbHcr1S7yB9IQ1NxXGvBmzYifGqooZ0+
Kb0EmNN7MSYLd1HRH+0I5OX1nepA+f2diiWWVzMkdWNItTjR0CxEFJ6s5SClDD1lw5yC8xuqaN2Y
0pKGwSNmqse4T0llddG/0gSK2y03suO43IqVKjsGZd1uC3Inf9wK/33fL48WQTOsZAAOaELkvU1H
HM/VcjM0ZHkvCb5cD69fhGblxurHk+BZCpV4FZ5qJYbiFkoZ3fQAV1NLS58Reql7S+8aTzUwuENJ
gQcX0h3ApJjdWKlG+u7yABS80hvsztpXQWg/1WnnpoY+koyDMSYf+ml9PUTttyM/UDyQ6BQjEsD2
l8Jcp+EW86um+i6ixv82GmrkZsWCpZO0ep2nUX4ExoyCHdjyppqD/lax58kNQ5gFcsrISVsaZsHS
OmuHSN9Zef38867rLasadC9aMixlYp6UJLOO5NBbbPpxS8IXFK66HF7vu36Z6SkRRQlr0c0skIxw
om5r+nmuwhQUfHIJQON6PC/HYxOgXbsecxX/13GQ1c+6nEN6y+UXGdV4Vsv5FxtEUK25YL+EvCRM
dOMOhbixDq0yOhhmFpw6axkzSm392BU5zBN4zp/dW5omxVeuohyua9V6lFj2kIuk7SkYanVfmFmy
SauuumPXCdglq9K3npjV66uUvrwEE6sVck3fZWn9m56XKv7U8NVtU5UZBthCaDKn0x97XnSmw96S
S/9dFAv0YtaCQ0brEufTl9oEzVuWzKsX0QE3j/XFHhadJpVARKXBTC4JJbp06rgj/4qgx8rXqMiK
cxTXza6zPc0so01WFuFdmN+lSXsptEDfy0tDj24BMT5FmbpR36F70rHisGvSvUKeYL2NqczSwdvh
m4bsuu6eFV3SvXaC2kffrt1gOmKIoNUYqdqQMBNlbyySK1PGMwdG/EVVQKrl2kv8iV5au5mLRyII
bfRdcKtVptrkhVn5UVZ8ZZPV3aNkz8RTBYytISyILTP0zMVOKx3M+J6mByx3dWguYiJ/ze8xoUWw
ww+SbCK0gIvr5KTzrjP0yN7gk0pmhanrC6VYY3CU14OfautZvHe6mu96Wi0rk6mIK8DXrpl7jK5Z
l9Teotv5c5RucWCjkJpRiyWicAAzY+MlOU+K+JGbgsleIiB3Z5UzytF8P4AKjyUyO6eQaz6mbkgy
amKuUK9JK+SW5XrSLNVJwgHBRtJWngyGj7wPCELSoH5PCkCNvZFXqzzwc0eSqszLArW8i9GAIiRR
T6DL1VOLAzBRoo4cjtCFazTukZnbB3Irwd032AeZFIf3CVZZNx1VWo6k+SE9reod9EUPCioSjrjd
zaQXgOgoHWOkYxDP3XsmV9oR0dRbEGobM6RmMqoizh2/n6o9M5CgDbJjpulPY2xo+6CVTS8RQJup
WgI3VuyWxFCjYbL2wK4uO4JwyI4Vi/QUgvrt8OHUsV/eh3r5IESb7UWEQMHXD3TjL8DQjBfW3l1o
JYSFFgcrzE+FZsTPtZRuFHMYiDKLGrdgCH2rI6Hsa91JQxPNSxkS+0duIv7o2On7vj11xn5G/LJa
GK5ropxPXWrNp7BAliSZaCEwLh5Ln2xhGb/i2hx1sS+r+KnI/OHkTzRlE0gpllL7WyYetxb7UYcl
2doBqwUFro73Slx35+sX1YSXOVY5wYthjdSukrWDNjUIJDXzWDKDvwzoj7zJCAltMAkfRmLtDv7s
tPIpqCzxhDnXscLwUNHF3kuZNO4mu3/NoAacdHVEEa/xZ9SQNbuqRpw0O3okrahmvb4Gi+HPlroZ
qWS9TDXdSNLe5aFaqZHK5WUax5OcZzctjtVL3qGqBo0AFGXSWi/Ju5SiPVzRsLA3aWAWHuhszxiD
74aq9X+zrCl/7BlcR0gMsRSBBQBjyp+stnTW7CLBhfiRAVXbw300DqiGPLLsY4KhUphcBMb4To43
2aF56JO+nhKrrlq4RIXl/vVgwVb+sPm//jRkw4PptW2Fgfev/IARo4Hac3p/2NTEsFe6mhDx4rO3
wsU4NbXerNuJY8TQYqzR+tKk5L1r2/HYDfa8K3RrU8kmFTRNrC2Vyrj3pRDRWxuZayWsYNvPEC27
PnxBhyafmzk8J42pIDDpo1PWqemmIw1ErK6bceIyn6Ui8h21jB+irrpnTbVXQTlkpKqlYlPL2nOU
EjYZ65DjdCOBXLe0u+PO7vh1AULqKkNeKUG/y7JGdUMh9+4UKDV5YSZWpuWwNox01QzmIcB+RvZE
5mQjiZTAQr/sNgo3Impf1XwG71gWd4Wl23s1UPZDJN3DJ4ufEs4hR7Hst6wAWKhNnXxAG6Rv84Dl
rJDSeCN8tT4w+qsXbXXXfYlJv3B24sSr09U0wLCt/aQ7qnLbouu1CY6Qy0Nbde0pzYiENoKic2Em
J04iWxFdC+WGAAeJaUJEWmozzV9//fdX//T3X2a/aFQ4CTRmhb/OgRXJbEZsv/OHUqTvpLq1R9Qb
KXS5LEClCinmOpxWk/qE0GNDLR7swkkZVzQ3kT8PhbWOhPpGMEF3GgnLBQ0zSYcUpkA85bI3DL16
nAdiQf/6x1Z+aVpd53vEDOi2pSr2MhX7RZ6hJGws0DWZH1HNH15OxHe7G1SP4EEgIX5Q7XLTQCIz
t08iXNHG3QFP174V1rhjEcfUSw4hl6NyOEt96dCHs/eNOaVObJFNQJiBqzCEpiiylIeoUuTVFBZb
+FCy1zbBQbFgT/hEGBpN5pGfYuzGYG48emjWZrDo+gxtCmclIy+UcKYF850++9KYr80BGnPIEPZQ
IR9dVb4PiSWI+iMYVzr7zEexLBNJ2hVx41Tx9JbrTLlCHJFuIk3dagpGc10IK2RHUvReE/cVbsjJ
Xgedtg4LUd9qQ5vBGEjN1Uhu19rX9Zhrk03dIoKBPs/c4nfTKq/Wg9b1S0oYO/6OMTBsqjdJ18WJ
AanwJIn4XsUiOLTCzu+YcTTRFfEfsMrZu0GPvjoqAFxL1ypqnHYgeMtt2bSoidl/b7h2KHsYuhHQ
4HdZI9YXQIhW9+RqFW24M5api87Gi/TLiITJUN81QzCuBhBmTFJFfm9DZd/affcpQClmXN5UZatg
iLspG2qWCwIkKn0Z3ezen462WibbsBoUZ+r1aGbfnLuiSt2J6PMbzZSIla1gWQ6yHeYOPWzpNspf
ch0BA0kUSnYgb5MqIVe8YPgCNp7dN4VubPW+md2WZqQslBsA90vMEW7CYm6bv1mCfzEE/TiVdfAY
JhN7G+zeL4awTvZtPpem/2HUUch1tc+dxJTsdYICaa3IUcf4se/PhiH6sx4o5HvGwaFIQQCgRFiP
en/fL4GDOBcfMv4of/1J+/MCwSDdFjajZ8VQzT8BZjR1mOdkHJLPIeouyIaVe8VG7l6jMHZ91kxv
6ur0poWGhgCgdxV1wpGmWIrbCvQQkkaqd9MoxbfR6lDQJqaGCDLu783hwS6stymYyoeA6e/fiEU0
+9frGiN/TaUnr2mWrfPJ++PewVCiJmuILPiUAsA3M0jFoTAf2zTmogG+dG2M6uiEkl/s8OwwKEAW
ew9t+MZM7X2uGGJ3Lat7WTtJzYheL9+pA2lZRUflq5BP4QSoK812aE6aUu5iWkgbxQoWYAnGGohp
9r4eZtnR/GZDNND7hFLsVUssFBltfYozv97QJUwesr6mgcLq03bj81//5X5RsF3PK0unjLdkoaJ1
tX8RgsxZBzlhTOJPK1OblZ0YAQIZH9t3Y91qUZkcjFExVnilPieJoKhu3EtTIw7ZWK9wLwEgHsKT
Nsr1UWRhCd9aeTEJrr/RLGlHYmEvtfoTZl/SIDFreKgXI6dq0t5lew37JA6q85z73zq5Y1HzKa/x
uT76+HoOdQeL/K//r5w/f/p7I2xBE6RanKSGYvzyIaqHTDRWkOefqRCyh5J2OOMGtgna7gNzF1Fw
XLIo8VBM5Cd7Du71Nvzyq1l1E1kV61S3g9P1S2HT5IPcA+xBoKzEbhV3XXLLUuXvSqt5JYJ5PEo0
/qw2W0VSfSZQeQRUQaMMd+NZ52e70QEORZxbW1sPyLRPJf1mZPBzTvLXyNwRqZGSZkmOA1SD3NYc
UVrYXWXtsTK6lc+0Vkt05UAoOVr+tpch7ZIS1qGgyLHHlybXEjogWz+IQ7cjNMRpgnxpg1Nsz3ci
y51JNyRCTTJQKRh0LmAf8mO7UI+CzK6IsAcIjqqCH0x00pM0pZVHs/qCfrE4q+ND287Rls1HQMfW
wNSd5SUpw33qIgRX3Vl7RHGFxLMZPjujO9hVTZYPqzUwcIfxUnJJKaicGUHrKibxxMkWDr8haqKK
q/xM9WYfLKOIDowzCqdNdLFVQn/cT9b0NUadSv85V/b+kujqq/ln2FWgLuhoOYQGjMeSlA6/Ipey
he03shSuBWUKFjm2vjJwn6UppoulF9P3pkP0zGHsa6Bicfpk6DWZlksCr2rRfUE9gjdGOTTh1Jz0
/otRbXtJqR4cMCI7WG/DRvfr5Amh/96v6RYW05uVSsER7VC1HgOo3jXSOieeYEfQJZUPYvmCQ9oh
obU8Bn75BqPos8YHvlUKcQbsrN/pXTduTWiqA1zaixohqRxF9p539Uk3oNK3VnAzkLN1AyzVbZTs
juSI4ssMuBYaZ7q85nOuzIYz0YQ+5LJ6HoWi3k9KuJmsMrkZ2G3APJvaLcsSnc4hHIgQCnHSotfb
GhFNYPCkXIzLzF7FXMoPKN6nU9DRtJgtu7kJyD/7G8Gc+acejmkoQhPIsExbQW/4yzrck0zJWad3
nwbxMW4STpQ9Gb4sy+5YQykZLpZVcUI2a5Us99KJA4AnhhJ4IcGMGyOa37MxEps0ATgfC8Dj39j/
mg6YLHuXxEuvghqa69+RhEjMIKDwWOKCE94MJzHygfQX33BUDZt0MEyWpwQT+P5smI5y8y1J862G
6PMOREBBgGDenWCQiHVcKF9Xag6ukQ3ZJdpOjEwDwJclr1nTpx7WMa4iXYjKj+81ZJFY44lRN5gH
8IYGUXEYgGolS95n3tTdfRerijv3DxkzELhrY7yScxBK4Zx/jhaaE2Ps203gM1pIllPYr6NzH/fT
KTLETTuX9Y+x9f/5AzWuuVLk3guwYsiC2l8O/+ehyPj338tr/v2cP77if07RO7Op4qv9y2dtPovz
9+yz+fVJf3hnvvvvP533vf3+h4NV3kbtdNt91tPdZ9Ol7b/od8sz/18f/K/P67s8TOXnP3/7/pFF
uRc1bR29t7/9/tCiy6ccWIqrf/P1lu/w+8PLf+Gfv3l0lbjr4zP9r3NRt5//4cWf35v2n79JtvEP
QbUmTMzumsArSP0BMnB5SJH1f8g6IBYuHBi8bZmtSc67heD67H/gNEEnAAZRpaFp8mloCDBdHhL/
sDWUfSYvo3CRNeW3f/0ifscA/vgL/mcsoILq8w8XRDydDDdMQ1P5CQUMul+VquycysYYTfWoQdeU
y/31S8qYkbIWtnQkm+pGtaNyL3ER3/eJiqHr5/H1zlYOKL6l3PCaPij2E/juGTgABDZd2RUMdXDb
1OSxJliTYWl047xKi9RK+HRm+b5OopGPhXQh1SjfX78MgyVn24hcrl0y0WC3cuxATYUjk574/nos
VB+fVhVumMUQMG/jH3ezO4SP8MjC7Ckt8P5P2h3JDPI278/Eqc77pIhWxqSInd9fEilnAxjTCEXi
9dgE8wMi1e44DNmOriJVUCQ7xkRbLQ7piZoEUrqBbt0OUXzQfVoX5iLzJ4DzAA2k9Qi46wg70bet
omReMCHULpiyM9av3jVCpGjYmjelZrxUVnLXVMHtJLfPqaiIHRdVyf+QJoo1B64J4GBD4InqGJBs
q7wp3Tayv4zRy+osZTcaF9xhKU5etiebDS1L1ElvBQzrWTxX2XQRSX6rwI8SpZF66ZDdAgn2cpVw
slm+M2TEO1b3rbfhN2q6OnhjMNDZiOfN8obE7z1DE92zOhEsQ69f0B9xkmEkOyewp3VGyOLGFCNx
VQVRA0N+h8JPcf1CgbTFMCbWjmGbfysDfqujGbCMG+li+UMkG9WvsBoe/Km6V6r6xmrMRztUnhrL
rFhw4y3qmBN4YH7vxJuY1a0KOFlqiKrTe3ceUSUOdexBrP2oUCMQJp1/4FwYizp30tlfpag+2mF4
H4bm3dL8FCNUu4aUHMJbnpsUwKHYd0G0HqVyrcnRyK7cZ+9k7GqZsWejhNBWc4EgVmdioBo23C+m
5mFHJEVwy+wBzbbyKdIlJL6kFKdN0eaTwuRSfGVB6gpac3EbVE5nolYxhhJjH/9pKRaenSr8Ls2O
E68Ov0VDhYjNLKZ1rbba2iycqEpNFw3FG0S61KuH+pLnL4OsZY5dRrWrcD5QXxX3yjOjY5QSSmYv
gedrGdaaNtrr5XxClUZ3yLplct84qQxqVJ3Tmyjd5YNEVI7u9Zmxl0zjovYMjjW86I4eSWRTXLu2
08esgGKlac1WhfAJS5Y3uHOoGQWvVLLbepzo1MnJUw2vhczKc9sZEvmJ0yqAOucMWYfGrVQ/UFnc
SN3ebJXcrRJldksr3oK1SFzdCgtOCGVtleWjGIyPrmhQQGfkP/WAH8I6vQd/Mq9FEu/g3V00JslO
MZAIqGoE4vWDy9zbhJKAdsX0S6cCkoDgeItO/hkp6QAUf1sznyMWC9mQGp1qq30YEib2YD1wJ3Im
GyoD3txIn8o2sJzGzRiVemmBzawt4219z1SbP7Jp0m9AlzOJk5gr8jASKuRBBLftSNGcyoewcwW/
VELLkZwmaumk5fTFN3glgONGopHpJHX0pmfjTsb55jf1PeXyG7cjpxmMrSWBHR9jft4dzskEu3l8
RP1wR/MWyCG7sJlwcv4/jQj4Q6nWwIc0GYlSwirP6MvLphDJcR5fmqW1FFRfcSuRH3MmSPShreU7
Gzmh2yp8pnv0Tl14SmszdaK0uTW06AkMy1pq8NNVbbcbpAGbG1naaj7dERCYcpXg9Iq/9Rr95awx
vhoLlyQJP0vba6R9Kd/bMSczeB+S2eDiyhSr9rQdA6S1aQQiYFScMh3uWgIq+CHbB6XQaPRMSy4a
VTmdQESR9Fr4XPn3fdi/N1qBgLv/NrJXQeKdn3V16t1Wsjf8zz0LpVJo57uBTcfK7LLv0lg/KoPm
9ar+WKTVHimk5SaVUykk1BOfc+dzETD76UtR8wcyOTZ6FH+NQX6A4ryW1LJddQFXk7bVCaVc7Mm2
Z6YYYxWN/VOFnKc4SxVBEqro3abLH2XeXrVMajBfIVBCk7dpZqxqv2MK7NrvRsxa0YU3sSXeMYaP
q5EZKlOE6EQ+2rQSOesflEUiIBAVRz2hIFSRSaw/+5H8afoMTQtdWoWz3q3QaR19tV/b43AwJ8V3
+2y+ifwOemC9wkNZ8TOVrpyNbq+m30PEYHKA9DpBl9EeNW03JtmNnhHNZZnsmLtSrOrO3kcABNVW
2WAHuE379DOItRP4MCZz/fjdYsPuAQW+6UEhRMuna5xRvEnM1LFxfs4kn/b02VD6QhuI7Zp9OxoD
6ZvRxJaTNPa2wrcEca/3EsYiLvXKmcjm9z6fczYkpeXkM+D34Gkco7vAwizfx5nTdpW2jYwUxIUp
v+Q+kZfAzVpHsqbdWGn4yM1+p1b1cZSSmymknBh8V5gs8rnke6ExbGQBeT3r4BLE/bbwK/r0I++b
6AxtRoueSbIZYmNbkqRRCROJch0CYuh29P6UTWP5mhfEkI9G9TUYosANGu0t0+rbnl1sEMUbO3vJ
Iayb0/iJJ5tcGvOUDtpjqYj7fFSIMRy719hEQTxbw77B4dZ1Ru4UUnNXBeCnWRp2rc1cmZyucSxu
Sau70+cQjxyOYfpxmlola7s2bhS1BnfNk6z8wa7sdVMm3/UBV60RxU94784SsnunNLJDI8mdZ4qS
9Y7QKiSg1aaAQu1ks0w0qeC86ZES137buyR/E0GdVi9iYLQqC+4vZc7cnOnckZLCJfOQqxtniKbT
TMrTrVHqe0PW973BD1xG86M9Zod6gHwY26+I1aJdPBsf5FdsDLOC6zxIb+hbLbckoDQO6fAm2qlN
Q8NpqvRbOwg6umW8sRqNDc2AOlFOGB0HVbrAztUD/X/kZGqBOyZ/MEo+4kZWfdd05HNE+6IrqCB5
N8naqh61RGbnWZJRmKcpHFnqIb+Q+Dhoj0XPxzUsrSembzREHqPegPtt+s9JYkAFCOtX1SLyyihK
0gDjOyPzYWfV8kqyKZ9MFC/19Gy01p50TnSIcsR6M7QOXsI3rWSUrwbyudTe5kIBeJE+IN3THPM1
O/c6HAT4OIseihUx05sHi5452aPysyTJrF+MoB1fDhjF8BK5sJ7HssDWSJdfBrPisGLuST4lD51u
G97PDE5/f69Y5TsiQM2Wvw3C+mjCgo8PCSsJ5k7H1uPTFGaeSoqDT6CA04XyDZpwaE4zSZUaGQlq
awwLCt+TklElKQOBUbjt9HTHEJf6KAleCbJ+i6vge5XM51CL71o1Piu+TKKIYbvAG9C10MtgPlHP
BSeiqhDIHBK2nNtkjM/V/Wxp3wBGHgohbEdJ0/suNY7odDSnIRGB6ek6i4eboQieRTHCyoZJLCqN
dZcROMufJ+X6A2nCUEUNfRl2NR5iyRcBbJfFq7zxKaz5r3QQ6Yy69QaybO0wuJBVPIAa3NjqVqTJ
R64oAAzmfZCZXLSs6T02clcO6BvXZk76xDTT6xAHKnJJz8CYiWK9fM4rRhERoyrXWgSgfhidwBV3
zhwirjb720XK4cYNC9wUpne+JPjebcA3EDnJ4r3/HTv+Ay4RypQcHYeA2uroTfGcKEWwNqr3vNHv
YqlSnTQNv4/W8EI36gPB8qc6Gx6V9ltkowYEKaU5oR/fdRKDorTL9mjeN73eYovyuztFzTZkdB8Z
nB+IO/EZRNbfOsy91B31Oio2SeHS8Ii3cWS+QKk6+FX1FbZcYicl/TYQ/SYUa9sy43JmNblVuhKI
Qm29hy3DQDkfThgJL7ZCm8sMjbeWZEA/N7vVvOhXEW5wHS862XKR8TROZGQ7i+nsZkI501jdvU7n
XYsBuqqptWHBHbPZURUzZuioU/+DRnUma3xnwbnT6OHZ/i14ZjcJBjdvMW8XIY3wCKiPmVS3A6Nh
V7OJFgPZQ8n8OOr5wxQEXP5dQraIRc1mUrIG+AShLHG+EMNFQcBMQwgAzuMusmbdLTr1ModIH3z5
opYlKcxVs2urkU1QY7iRla17tTtWxXCv1oiimNRvu1n1LNl+14PprtGgOtddBfpQeZJL69Uv46MU
G6wvMh8wVFieAeArbWCIzGQmDJK66xEG4Fc3PrC63iYSjPixox7ADx/mrFCV/aQqfrAuGtycWiTL
rmzql1qL3KRVnhIzXAFD3FR+Pzr9kBGLkB1G/yEGDeMY6VLVEvKB3IELYDQ4OONOXVOH60gjl0Ar
xq1G1Jlr2wS6+q/wUdpdRydTAR6xCh8kmUDj3Gxbp5ksf29kR23ITHzn5qOmY7T3e7cYzHPJ7zUo
IWcW6Wenyhul6o+5+qyr/WcU+h/BPPxf9s6rSU5ky+OfiAm8eYWiXHup1Wr1CyGL955Pv7/M0p3q
q527G/u+MTEogTJdkGSePOdvXj3H+jYm9ktsEm977pn196PZOL/avEFUiWqEkzaIL4Df6oXVlldb
gWZ9z0ADUUe97dKHRWO+jOG+uLWHpFB00IzxiIuTEAwtKn+cwYuldpX5cd08QyM4D5ltQUphUeup
bRdQgflatiwiN6rYrPiSL0n3YOa9BSeKad5TElgt+Qd9M6hQrMnPzDX3Y/xsMe/BQvo+zlp5XszU
OaL/jERBhHqo2OQyzSCb2SB0QKn3hHIXAPYhaejrWESt5bFqEJyI1u04Km11nkQmwosfkrSdT0NF
9dRrmh/yfcWCcBL10HjnDTopDHmwFl+POGUWWjaO3tdjS6OPhwzjmjWYRiwcxd+ExRPfMOEsgABh
sYSq3n2NxDG5mXnSxq7qcXUn0e6X7WwDdW0d6pSJi1NOyifEXkpKIVHjt2lu1BCTPuQEbDMr90Pe
f5xWNNHsHDOFcVr22yUZM6f5CYUTQWKvz4WzDog/pcOu//vXVuJ3WVYfU8i0yvMgroBsNYge5IyJ
HPTKBQBSokdHPGiRqZ64SJaAfSiyKTa1Eldg2Q6thuVchc77FsifVfQKzKV3TfluZwXwz1NrVOdL
cyum0K7s9Ci/b+n7JYh6EdZ93hawoNerlCqNX1vFupOXVF6VfGDO7weNrIu4zPKeyHfIljx26Q5y
X26MwiuI9ZNja3q7YR4/yBufUqTJcQumI1x7gzzTLZTqW6/YdvJSyD9Sn5CmIhSudaJt0h3Axb4N
Sx+6fZFcrq9ZOdMWKqaBI2Zk0etIgeCrEUOsrFAq2g36+oEBtjqbYlNmtnPY4m0fx+hK+SproCOo
gdGmKFrV/+2L3/0NsumgdexreqJfXnm5e2miEkNPho41L50jEVm0sVPqo91T6PgATDO9XNyFdB+Q
kutTQxUtAuz6xwN1uXhtcl+nB1fZ+j2mG9oWUld5Q30cPXbxPMgNj8hZB6fIHPevDoRIyGOJ1e5e
/i1T1D4UcFD2De5xW4C9NjUoXdnLCyw/Qr5Ttv7jMW9sNj9hukE2llsPS4hcQh2R/2FPXxAtMCP8
tv7uPuIFdrvxApOwuInXo+zBy2ghhF5ZwTa2YeWQlopc8aT9x++16+IUAc0LvMoAgi6++9r3tuzO
JXQjNKxtAZYS44q4+rInyd3rsdoxQzEiwTR1wshp533iFI9OrNAR5evl5vq0vuuil6Y8v5EGPXoi
DyIu9uUtQ2IdlJehr/aXu1q1EA8QFT5dn/BrX5bH5G4seqE6Tft+yLlMQDnlOVN2dvmK6/v/7IJy
X9412bq8R+5fmn+cl7t/HLt026a1obHIU3VJFGVB44gb5LcKnVpZsQbqZANqFEMVFoB4Zem9r6/6
PgM771o9qyFxx2fgCqHtPFTb8EStlHSle6sXhIGisDjnT5VrHOcOhfjJbM7kGp+Qi6n7BZEvT0em
rc7V7mgo6q5plfGorMtA+ZtNjf7mGWC2rQZy3ylcUIaNCozAocxLNBZpgVuB1M7tljPy9f/crNwI
qXTkXPJC6LnYz6uZJTez2ESpMAOR+5Fu13Ygm6Pedce0Uw+zscwxYoR2fCNPxDETBboce7tkhC7F
Yyg3nuia193rscVYuMTy9KUpT7my219f/z+cv35yujj10ez0bEEmtNv217e/+7hL0xF/zrujl69+
d+D6B14/5Z+OXb9dnl1s662KOjc+GL0V/nHy+v7L1+mic/zx8VtXxXvUGz5dPu56cf543bs/9fox
Aykwf9ZZS12/KqNzaYX6JamKlqARttv5XZNKNnJW5eodR/QM1b/LL9rSNWe5kcdkS9Zl5G6/YEcc
qZBGxzQlfhJ1mVZffm9WeTDOEbLolzgOSZozjSRijuWPYfC/7ucl2DwSVQShctzHgJQwRmw82QFi
MXxiVdvta0N7kpUZq5yZ7wcxmKGNx4K7F+g3ObZteMVS5jDI0/JAunObnZdLTaeVIcSQT/ERZnrI
epmKUNUniRrKgk4s5iN1BIyQVvbR2SJCFCRBuF6xXp/lvlpVzVnurl73VlI7CDVnololHlrZIpI4
zMnWkanEHBDiVLoHI8nKvKtUbAYgdyL1v/VnV237c/N3649jXQc+m5RjSU6DCtagzb832Ad0sLPE
sUxdDnlZByoMOPmCyfTMQ9ISS4r7mZLmOcuWxoW5tOSxdNbpA/AN/HXNqlOP5jW7ltvggeLRlHdY
7tud/hKhwBXK8pqstqVURgpf3uZr9W1tujxgdU3GWMR1rdjIlrzTfxzDX7gnMdh+z+T0fqnAXdry
Rk8VObXBxblC3E55i68VOVtORZd9GV9uhF7V0B5lMQ6MBva4somqYQxrpB/qc562P6e0aUJ5B/Hq
xsDuekflwayqyc0Sq46KyhXYko5aPqO8kiXt2RT3FvogLBS5D8M527dl8cnqgdYX01DPN1hMD6fV
/hJhBHv2FPX95p+OkYE5KimU/UQz+vOqjL83A67rZCWNPLwegyg2nBFYqFmiRCaKfc1w3tJvRuw1
J3KQFqpM06ulwXig/sEzGMtbJJsjQ0ikx8le63v6+vVOyBtzvTtJp7FIddYVpTKetevGEYPTdffy
UA52HeYr1l7iAZM36J9u1Sjuz1zrzREnyp28KY3t7c2mtA/ySbvcIvnkuRncymqdKYkkTgsNm4z6
6qxYXSAaHmR6BsGVQeNkKRkq1JTSoPo232FwoyEhrl2M1O25cO2p8OX+penFzhSoCetneQlVcR0v
11u05K5mTqwdUwpg4mlJM90N+9z9LAdI+ex46+JtgWxenqXahvlQkz9rXErTdukugcHdF4opLKwU
Tcd4Cjh8ouo59nZzSP2SRLM8u4mRIqoWJbS35kX2pdZsYGeIzXVXtuQxS1EoPBBAyJ6WiMugiM+Q
mIH/h1f8L/AKwJY6KIT/DK/4vFIcr+L3qIrf7/mNqpDQCUtoV1nCztAxQGv8C1WhaX9hROJBifJc
albWFVRh/aVqBggM/iM9BVb2CqpQ//I8rDFUHM1U0Baa/n8BVQio0lXU0RI4ShDngD40HTENz+BP
eO9ip216jx84ZGCjfU2GwCEybZV9tQB9eFTL/wXRKB3X/qdv+wPgjimY2kDtnO+jO6Bxk2+/4FPL
qiN6gk1F6cT6XOc38Z1xqJ/TxjdfmzD9GR/Sk7kX0L46cIPkdn7RbsnxnFRK6gE5rQ3OTR3WN+9u
4m/wyXsPSiCM/47y4tJoLgBGpLYMk8zAf2PqrVqvIfNlandOD2dXzsJyAvYIZAvfhGRwnuLEQdNE
R6K3enb6DWZeuTK+jH/Px7KVxSSo46XDSFO3UIg3ydnqY4p+pthM2pYBalffQGQDV0UV6wwMYQ7K
rKkDeayKqH9q9trsWoQRoIL3aUBqddpvLsROObjKjSuTK9U2ZSHoYVATYo1+me+uYBQ53cndhsVt
Bd9zLyc62yK9IUitOJMSClw3SCt259XBviWm2iNHPbkpO9h8iBocr4c6LUUTfnMovXKRvN01LByd
hhFuHJs8HIBb+KmIlixn1o8VmJJ3k64tp95rHLWZUxokhbYGoD2jg8EyTw57csKVo6BseWISlrt9
d1sPmn6Sw2FpJMwDcr6QG2GNSrCqwMEFWuHLSVhOvU5lkii97tdm4YXFEn1uqd2DQ9UPk5YP57Ib
mFct9U5Nh2gvDw2bKKm44LTQcE+/yJAtHvJf7pQBghMBnDwkN9ddrc2ofRElKa2QnxZhpCU2QDOW
DdGDf0WQbhffOn2ZHq6/8l2oIZuqINSVW4ZcID9O/kI9V4je5D61nK7wVWP8gXorrO+2787ugsnX
ux8rf7ZmFsWRx+ESVCjqv0KOFPwMJYDt5C4tyzfHepHnijSKT6J8NOm96dtKr1wmwMuKgdVoDHin
frnsIg1XndfDNWiUrctSwVL142z2YAYILuUh7rgbDB59/hKlXNYLEVaXgUapANrlhFZIDGB58FoL
a8CBXErSphQtx2U+z7NDM0ZGP0w3ihqLly7nVOuW84y8R15XG3BVvkt220lEwZfWNj6VVjTs5brl
0l8bFFMLBE5Z4fQ1tKA+6u7kX4Pt6/t1jIXUyvm6tolI3ftpvQHiXOk0kctQUdb0HLkrN4s4cd39
4yWF2eR+16/KzgR9clZZR1BPygdC8KqDWerVBwgL8MXE2U20/tiljkpNzuvTnUnUtOtFos0wImi6
8i22RuqmKcbX68fLlsiTHEfymnKvSxBrAVCF7JXJ9Zp7FoSr2MiWPLY2C8N31aVmkE8JWkDihRve
cL5F6jG8nH73ykH9qUwKWjYibM9F8Cdbi5k13atsrrHMzonzch8KJSiCFp6YjOrlMbmR726vB6+f
Jk8Lxwu/qNxsJ688GMnf1xuRWQrNiv5hhF9zggelAh6cucOxJYYorWy948xqaZY/zYnpH/L3yo1u
TPnBi9Wby1mTGK1AhlaMepfzCcEhkiGfcZSsQhuQWbQ6oSU+5PJa+Sq5X2sEk9dd2ZLHLh/37j0V
ecrDOhc3Wqc7B0NV9tjbi9WZ+Ng/PuZ6DMUXNG71bvgBj7nZGR60LNFN3dmaQ61wvso9tMhZzor+
WqCEupPHZo3OLVvXzZ/HyoVFlG0Z6UHhapSKwkJKvqbakl+r+PH/+F75tuuZWr7vui9bf36V+Auv
x+LRRISfy7DqMB9V/Rf0twY2FItdg4W2szTFUUFFwIxSTAfEYl1uZrHIazHYcpAgXhpocipdFKnJ
fKspbmwo8vjqAK93NruRgYKNiz6YkZUYbYjR+LpRRXR93ZWtiuVjL5aPq/geeJYZRG20hDMxzVXw
19SQTPHIumTsdtd8qsykX3dl63JMzHodRj2MVwJ8CpBDDSuTi1zNeMyMa6sDvNqO2dyWe4S8MKAf
cRrrBsEGnE7geW8RdC8Oqe0sfsXcogL3V9Tpo0mhCrHWSzZXLM0uedvWrPMd0ByoyotH9cvi8nQd
C0xgn8cqTYdQH9rYj8SidSr7mZBNNBOxpJIboMIow9jxhldAvV9gzhyb6bu8NpahVID+8I8/9fp9
Ia6IvEq2mO9yp3/IoMYd4p4sWDlbv8bMaG9G1qnr4n5t+yTez4IskPfr0QPlRj37bMafkoyHtxcZ
j0WEJ55DKj/Ah+hDWk+Cy8Ax0R0gPBaoiGf8wb2ygQLRb6lLKiRMnH5HJerJ1ryXgVh3XWPMVOeb
utNystEsPyFinlDm1c9oa2iXDfgnrCHs/DgNK9mh2r1vQAQk+vbcltG0z1YS2XPzIdUIcBDu6XbQ
gzCUqJynzOwaSi6LdqlYyTTxNYF9zSqrKagyIPz5fytjyFx9alNhR7pvClKgSKw2lHsngcGi9pjR
dol5i+WEFzg6Isbo4p0md44fKLfjkDDjlQo7jGd2dFD/KZbDpYYBaPNXv6hlqItJTm5IATZnS6Co
5W5lTNphs91DVZs/mkV7rApjOueuMp1lq0XTUuCwup0ga55LfoGoOHNn3u0DEG/PlOLF4dxL+ss5
l6FjsrricD0kX3H5DLjshGSoIXogeini9mJuacWmQHJlC2RzNLPRj9Jp2DnmSPJFxUmCN4lXNTm/
Q75IthYxc8nW9YR83eUt25L+KDI4ZfKY07bewe3Mvd1UjARio26VyeUTTTq75mtbVe6I2YazPObA
NCWl3t1OArQtD8mTSTyPIrQjCa/kqGWQEwJYQeEV3lfYzZF7qkbrEX9dc09PYUrXE/xBo/kw2yjc
gJYSx4buZ+zGXag3RObykFVqCuISXobNG6+4nrjuzg/QlzxUCYpQ1vNDV9nRATRQvQcgmffFIc72
g3GD7JOFMenn6icliDsh4cfseEAr4BnTBF/7oIRwORMfZO4HtHKS5QBcggaY9hYZBnO3dh9AAUHv
EKukbJfF53V6GfWvE8DFBKkVN8x1dO5fzOxByw7YoZfKTZ09ONlhoPyxHhztxp16X1DLqlvsaFuI
+MvtlvmIVpTRzQAzzwts6ylGSNHbxekpL0Ha48yy7CNwCnv7XN26ARKa+K0N37d414blLwQ3uuEw
JoGjvHW1b4Fn+DggMZtlAG8f1s4v88965wMhhJXzyY799pumgAoHtfgMByYpfSwdR/CvAOGAXe0p
PJhIZqgUK05jA5p4n2PVbT4A/s0+ddljr34r7igM+rdITXx1/ex+8ZHd8oI02M7G2Qqyt/WW6vCv
dW98RWQCf8ud8mgxElX+8uYdlsA96T+0pyqcT/krBZyXFv2E5YjdTPJgHEl2+pWfPlIcQkDhkUVn
5yO/vyvvtGPzLWVhOdyD+RuaMEc1I91HCvRj3741pl2DACgR9rCrFT/afUMR+oEc2X57trfADPMn
5T7+uf5IXppfqLTcLqz8A2RZXysgHyyzsUrZWff6c/9q7n5iCX5zGt8igM9+eoBvEfAHE4ec68ez
AQns0OBCbYZoy9Q1UxayIT6iRrh5tK8giNLkwxyHOjztjoLmMdp7musX5QFupu85gf1xg4Q0BOoP
Eze/JFi/xCi6qKFt7Mjfgpz0OlQmgfBy0xDaJ0seEtcPsZ/1waaFDagrtXvrbm6dJ4+fVZ3soPpo
L2d3Cr0wPWnzTgESvh3r+IDaDyPkRuf4NO43xMGO3pO+q+7i/fI2eEH/Q7+NBa54l3vHON01y279
WOQ7EpPDchxQuI9OcNlr+wNyy9VXA73ibf9lKHeZ/lTlx6a+B/X6vVHCZgvDhJlU/I9szfrN+eFU
9MSgxlsBkJN6ExEKo8r0oHl+/tKuwQ3uFRCMb7R9s6s/Wz8S5kEMUTFI8G6jD7G6w6uvCtYoKN68
YYfyCieBHpnH6W199ppbHa3pW2Kvp+IND2+Enl1f/eZVQXGevqr0yhbTn4Do51DlOyrB8akgRrGD
ZAng6qcaS0Zf/1yh+b+LgQG+2N+mJ9SrXtvTcleqfjP7TXXL46+gMhLt5o+T7SOgPv6Ig+6nx+Oj
hRWYrRpdNhRe9qZ54C/k44uZRX+g3RlnA3cz4KahVx6RrEl/Irz+VflePJphHbBIe9Zf4x/5cwvr
tiZZENg+hP77/HP7ub5Rn0jJx/skpPqJpM19fSxQ9nstTub9y/rB+qgcjcfsZ9X6ThwYrW/t1F8w
quzzsq9DsO4MNN2n4TA96UcEaRDX8rsXPdlNX1kd5yek5HwzVF6FP9Q+2pG53Y3PYJwYC7WAVUG2
gtretdpuoETKkM0C4ml6K08dsEaPnwhJwVdv4x1j6mdTO6Pn9LHG2tcOUJ5CssbXWf3Ovu7re8yi
n7wvwMxfltDebcf8rTxY1E5AljwY+GICGQoYNHfxueoDYKcYq/v1LY9btidJh+oZSTL6IQgjX/NJ
fVEV9Hny9eyw3UOedZe9dVievkfH+JaV57E6bjyoRR64j8NRPc1CSW6PSCOsF2iFqufru/Yj1/SE
oC8C4eA3g4qeGh+h1cTTrlB3GY/1o/faqjiBIOcQtCgwgBUVOjl+e4/PiRWg4tIfYLIgaB7mQXvI
vswoMnxi7ZUpGNYElbe3PmsAvOh7eJjfujtYULfRvjzbL7gIuQfF145LHjw4ZYCMRLNvjgZzCpal
OyeISUdGwZiFP9cHDIO+mo/5p/guPiTfKlxd75eiRDnn73lRtuQcKKdJg6GjnIrhSALpjH9xd0iM
6F5zCW4GscqJamoh4CSb3TjPhp/2sJVRpXnF44X4+ggnUvfB2o47gyzYeRJvka1YLEpka7ZwMj1e
mp6aqmFWIMlu9tkhFa8p5ArnP7/byAHotz0IUmewMjR6UD8eahyvnV/gax0WVYk3nqFE/95knTqe
FaOYzrIlT/R986bUsHQVAXT35s48x9u2TzA5O/Vkr9xZgam5mYyWsrmo5B97q4EaYZu9idk2Qefc
gpCN3Wk5J1AckJCpEMuxDfIQmdyPHE45iPeteb4e0UImpEY4pqf8Sm1FtqBkcfC631FogzOOnMxk
oh1XdCuATEpFqtjIsrpsXY9p3oTTVjc+Ruq0SzUeABvmdMAShdVuW2nNbs005RDFD7GtIsMnxfvs
SjtlohZ3LQAOuXXfroq2n2V56e+NrChdj0Em5ipN6oPMfy6yDChWJ9gyMexeD5p2n0LB6HAOFitB
W4dDYG7mUaaEB5EWlC1bZIRRzVTRjED9ztY+FqoR7QHUM9YuUx6sDVNFNDbtTadq2t40GJPHl6Vd
59OcznvFWrzDNYmkunAV1twWD2Q6lrCvhu1cIn0YGEPHyO61LNl1os9xSneLNSL6LnbVOZ0Cl3DJ
m5AKFmqFGCdSIk427bnp3HZPHWAB3c3G0xbjYKQukC1xxzvT+ixcisOpWBC5loU/MzcwTcM8YOdK
2Jy4c/C6fm+ux6ZJXU96dCtrf5oE3pgjxgCr2T6rfX/vsPIB+G4fJ5GMk2k6QS8NrGli5BNIA7MX
maRLAvmaUNb16c1C880HoixEtxe8KdbhhvVvwujafsMczeMZgY0KptX4PPWuxuqNjVpmfgVJMuw7
WwtlalXeYLm57qKMk55NAaATJV15e2WBXlkdSGFa61lBIyqOK2R0uqCowV02ItVqNR0H41jbUeMn
LGmHKFA2jSydzLLKiuRl38Xn80JC//+C3P9SkMMmx6BS858LcgBd6/fVuN9v+F2Nc9W/LM1E1Bzx
GUvD+RTNjd/VONf8Cx0juM/I8biCrEzN7V8cZ+0vEtuQKaFA2PxjoX/2m+NsuH8ZnqNS3jN0W3Oo
Gf1fynHmvwupWcjSEPXqdGnNoLKH1c2/1+OiWYmnpLKsExXhneOa60PkLcJqtPcBK1jfDMw8M/eb
O2k4FNUqpEETH9qeEM1zq70FAYtkZhyFnTmd4PmwIOW8Z2TbPnenx6IuAUPPS3RGr2k7UvzZWV73
1Gg2TJeJXIY2l+hhRNDgjLJllZN4py27rweIkatwk0HwJc/VBJ1glzL8c1UfinVLjqUGldm2EZHE
oe3S0f+N1/++Eqf/wyXR4ZdbXBWKKLa4Le9LlAjzUWiayXFtikM8rqdGEBfKPUqq64EE4sGuEHZC
uisKl81gEZoc9S1/U9C72WUNXJGVXzo0HvYcMPS2LL71KHwFfUbsk9f23p0UHmLPfl0duzm963n/
VEV0PFHSfFfyRLDHEKp4tmVTq7VN4w+tiCjRi8Ye0/YUxdFrKSQ7G6N8Khdb9cuBPP66aQ8Vi2+g
kUwQqEa0ICpPZud+rtEEPGhdLFRBoEIgONYi0KCH9rwexyFHYCFDqwO5Q71HIQrH3qmBPm3ogJlr
hBjqGJJAbxU3RiEU4aBNa/r2lGptD0Ot+1laee830XDTFmkRNvVys07Ervp2l4OYYJnvvupT/Mlp
BogMqXZStwZPc/uk5Rniq+5jTHbH75sRiVcv/7TdFlO0HZVJP5XCngL+A3KlfQgqhoHRW6hZJgKD
9A2/LUxv7en7CmC5dU1U9qKNMu6Dq2idyPF3gA87z6+8H9iFYwpL8tPNovUUF3HPYqo8Fqb9uZ1Z
M2p9OwqZaIpPL007QJTUle/DmCs4Dg9I4xXjEVtiAbz0oN1FLOlRBcGkmd4yJ/AUkTI4ISvzXEG3
JZlQkj3gQ5Q6xspmRIOyrL7HEcp8+jwdnKyC9LFqX/P1manc9PPF/OomJw1mE6P98Jha7o2pNiaB
9Qhdu+xvUM7dx0X2ZdtQEI4KFK07eCi9ua5+WvZ3rbkZezWBPG1t+sGpqq9bvrrkOchjblu7G6fu
FU887uWcNkE7smhqazLIpruDUHNTetsGKalidZ7ZqLqSEXvQo7ENNH1nRNottP4RAshH10AKH4fR
0IPeUG4aBCDiuNIZvkWIsFvJhlDlZu6TtPqKoj8iMsPs7Ai/qj1o7ycITzDCm/VLOX3q0AgN8MF4
aVbzrRv6b07Rhpk5vjpoKPpI9P/os/QJ+8rG19L0ocsHles4fUay4MtmBYqJQ/OAHF2wKZi4uqi3
YTWC9TD5D9V8ddI0XGr9rlW3Lqgz/ZCuCKTmnUJOSYtRtNdK+g968JThYFSa60lNcIxl2kXO/2GF
kUzwc5vU3WFQ8DRYSA7n3XdHfzK86Tx65SfMVIowVpevimaF7TiecwM3UqhJtQuIoN5w9mKdhxtN
6zd5hB6DU1BUHE+ID4Her5PAVM3Pbo5dK/hzU9luswZIIKLZJbD+GN0GmLojmgZTWn9AI/Vrrfdf
kmLCWw58N0+SXyXj2+AeDbCECBlBhavcY6/hep57kUZ8k+0cL2JgtZ+3GhCkU3zrXfcX5aO3rljP
lWl8VfpEJJEZ0B2RE1i8x3SyXjPup5YlDxhF3eQtSbWu/YQBtADYPTqW9T2y+AGV+dVccQJzNHSD
q+iDmzV3maeAC4yB7CrWh8LswsEkaNJ0D/JgBFFxK6dDGWs/K548FEwXQeYvPo2YUyMEwpLYBsFk
qawT9a0mk7ZELJ+AKfeO0BAr9lqOuvKGOBmjBunCpjAealQ36lHx+eSn1XEf0yV/yuz13jOUY+MA
F2hc0v7WGIcOmluj5wHO7++x8jN8O4YhDEf11EfjKaMyCW/nm26Vt0qVfETVomOpsHxqClvfYYfa
+dGsPl6+Nx+2XWTXe9gkBLrZ1yJ3duL5XvtaEDmTm65MT1ERhUaGziaZwc2Mv0xtvfrbtPwsSqQS
IERxkQwMMrXHqNGexInMc17zGWW+xfumD+RmkLDo5441ZAQd3nXf3MW4jd2bKD85vRfvo3Z63U6r
io5BqxG7NxEuctsSpp4aJO3Yg0lT0f9r7EON64Lv2F1Jkt9q96OdPEezpUGqG0+6zpCZDNAhey3e
a+b8AJbwVA3aZ8MKzawrdrnj3Nu4mKOjd5On1iuc1wyLTxMZzq+qU6W7NiW5msJugogfViOKPaiG
7BzkO3xpsTkOznPfISCJMFHAYik7zbhuBg7TWwBPN2L+ejFSdOILTQDX9HlvmMZD0XQvUbI82g61
+bhyXrQe6mfek8ESUhCj8cMg01kPZE5w36MokpIXQShOnlq99kNjercVNiEsQCBzJsabTqaP6mq1
yzpStN5WMIQgkruU9eSvcErtfCMVuk2/FmN8slF4XuLym60u6nnpshnqtn3rzazj4nQRmOCp2eur
9RDDqCd7XZ6wgHpelHpGeXtlfGHuWTV+c659L1tqgQZZLHxYXZTsrS/5AvUki/SvDSnELhnvjAhB
9sqoUSyP1QM4Lgyq1bvSASOo6yR1p25FdWKtKMGv5l2jw/Re3Y+ZtewU13kt3dVDqtdLdm9oZ39d
yy0cKaV+tQhEMlYynaIPfmRCqgPdXYV559ybro5Ox0hXbAb7EVXd+agawgKgYWTBDBp+VPdoCrqb
OpSsVVGqcBuMV8k8VkhDec2djdDnDUKfPzZXfW6XafP5DRRu6PBK32P3qPnTqNbUpzyMnO36Z6qS
Y8ZZELcheGwljj2x5p1QDuH2DEYUutbzEKfx7RSd8FmEa1w6j6o5c7PN+ceWGqTHdSAfq/6JxXl1
MBXYrJS8g9FxnlH1Yn3tnvUBtRvVNxNW1bVlUFTkr2XcijZczmx7O1h0ibu9VWR3czR+3lzTYSwu
yXRQxxvMj/DMd86QD1/EpRtwpyRUgmhgWa9xO/7YFB7iMlFfZ0ewFSsS4qbzOdbKj1BzE38ctLCv
EQDs9GbvkMAbzOLHVE0k34m2B4i5QEfaG69QHmGnvZlMiMFmGv4cVZ/sakXgoKCy0Lb1i0vZczaK
+8RuT+Nqf1D0+QFAA0ny/Jnw86yMyzOMXgtQ3cjQRB2SfC/Kfpu/xdYn+euYHgMT27SyWIuT+Fqs
Tvd67n10M/snlWT6/OK8NE76NPELSduEc24e3ejeXtsHxev4w815hxC6ExWeP3To7C6eVzyO07dt
AiQW52N/IEmCspMR2s3sBBZa3EO5OqdhsY0AuicSACTDGOq1VQ/bqvk0D+sX2HxknmbSc4oJiLUA
VqJbFF8wWnUCxKrOpAowik2V7IirKxbAM9k7GxcyXIVDYLzDTe3Nj4Wj66FSZ+R1K8zOGx1F+i5J
Q3SCdtY4Nbe5CX99cKmh6qxgctP47mJedzNTWlyp2h+2FE9xBTs+ZINxYsRzJ0NPHOEGNK+HkSRx
rn7URpEpqcLIyg44h/D4a/OJuGSkruT9TOMuCivcNwI348Ln85zerjp027zvZnJcaYWAXnePfoz6
oULNjKRq+tSW0ANzT1HIe5stAxYmQQ2s86JHHbdHHbHoAzBBxq7BbxkVPnhlakPloJjVU+ugGWxa
w27FSNWvYnOHwFB555TkWxMnh8NeDLspSW7wdVcOqKiM5O9KMJEbKZ8iSpCmF2lKRd4U8ms7EhlE
UAKpMokNUsokMf/elS1tRXfbntODPDkr+QwdvGqhC/79BuOx6MAp9qI4ev0I2UJIaNo7k/LYjoDZ
a8RlYSyrzO/GIYk3+6SMIikypSDtEoFwUPR4JV6m08iN/HPlB8ndBtftKsswOhIwAzQLIafJZq5G
rDGihmyj+2UR7K+KpGxQWTPo+0xXTg2ut2WnoEXtICGRLpV5cjoKmaNVJHxV8dEB2zhmK+ZeFmUS
+fHiY2RLfoVsXU8UAk3kmqgo9xEDVKzkbXlcRVZPK1XuWzvfpn3snCZnDtsy7ihjatXJ61QKNB5Y
piJxSa57YuVkWM3BUPojrp7bDV0neegULXlY3ETbkzRyGA/6KiwalEpirc/ukyguwmXWux0GYpTm
IzwEFiaHJRr0D04co6OUjcmeSIaorkDaH0U/Cy0+MtKOXtb37aBDtNNSmDc5ar4muI8V/IkQ3zLI
VGMXWq/KXR2R2EvSGUEGoUifJ6DHp/qN2KQ+YW6X3qZJ9zKUykLEiFZhoe9XcE53KqJpj0pJIOGW
FI02RJcVrbH2ucbf0FtLfDtP1hdyDd+3bstPZUnE2ncR6JF90RcNWshUYkylMT8kWnb21nH0LeG9
bveMFVXDtDFgR0FRySreNiYnNzOo+DVTd9OKMdd0Ebhv4+6pNM3uRtc6JwTQ8dHU9OVu3lhYqeXa
74cRSUubtEcCXflBw1GRPJ0F9DBCYnmKsqfBG0AK8vgQdlTfpuF2yxUPvDyTGULL1U2lEZUhK9F/
itcUJyQFCC1K/QwayVS8Ok78VEfoCWGbQKnov9g7r+XGmS7LPhE64BN5S9BTlJfK3CCkqhK8dwk8
fS9Af7e+rumYmb7vi0KApkSKItKcs/fa8RA+j3PxYdWM5cCqUB3M3UmOgUVXe/xRp7k6iFHMV74m
3tYzu4KNeRgeYbGy3hSExo6muOQ+lcPkceoqCikZkCzSitgsy+nOdod70uIl8NPw3Sm76VSV9num
RETaOmhFRVzndur6BqiANdpE0ygEQ6Z7nuZ6etZczQDtTyvKycxH8Pfec6i1xUkb+twvyVdid+/e
K6B2qESqeQCtxMqV4oroN4OOymWEFxRJI6Ui2hFmJdz7tMLoH/fqitqQPo8MbsfEyI6e1bWXUI0v
mciwNRGoNM/intTKok8eG8OSN3HmHiO6hBCxCHecCCwkOAisfGV/j11ouXqeDnu6I94pUuiskDOY
u0Iys+r1d9C5FbSNhlkstr63TiJP2VDuSG2vbqvaQV1N1MXJpTkZO9Z9iHjlqGF9Zqu0tHJa0iHG
Z6OlADHb7tUlW/zONEW7CTOzPKghPMdgrvZRHvzuiCV6NMAHJcUgDlNEqXcm+xaB1PyDSKX0GJNt
ovTy1Bek5gx6eXH41po4FTcg8c5A06yTGFW7FxFpZbORPoqFrB80LQpA9qF6TntY8E0YZktjTRde
QkozC5wqVXDXgvGWxEAXUIV6iCdD7ktnbhGupM5Rn9nMG07lbIlvAGe4ZG4SldGqeN4VTQbvp+//
JMRh3vUK9ENuvQ6S5YyaG+JOpzViZxPVYX42wnI797N1MqJ2T9gOaMEJnioLCsCzTfzTQhEF8oec
qi49Q74NH5Kpug2sfNjFRVewCyEJi9a7VWiXyiMNxrBy9OPz66xnci+TvDjESXamZEr9pROKqsLG
VsqqNosFrnlw4vweKBIED5vkrb2m8Nx4tjq4E+F3Xm9BWVYFNDJtumNlnezh4HmnQDvMKSGBOkwt
Zu1M24Viug3SmZzTzM758pjyEHfSvYXXyxjTFNNB14OzDcPoBVXV924w9GvzrW60+LlXPdFTNW0j
RFEATd8A3TjQFGmnzmFmo5szdjVkbCB6LPKasmG5TX5ObrXmTjlBvm2V95so8Okwjz14XSzzlZat
FdN9RVz8lsiLl0nm3XFwSIenW+GrLJHHSu+RIHbFTZO+YCW9ClJbd2E3BucJrklXXfKSfsGctRez
bPUHKpdIl/lqbmgpoMcFpiTPYjmsZ3F8U9VMylqtIRJollPVEII9BMyPkXYOh+Q4TgNUDllNu0Cn
oqQ1igZFpi2NInoqCGsq7ZxF9UehGdOu1TXznFA13hjkKROzOAXkPPSlRZNqOY2rpZti19k5r0mC
Ijz9zswy1Bbe1LEK4UrrO5rOKp3P9hLN1uUJUZWOmADrIzgRADDYZ3j+etd6mFq62j0FD1qYtJzs
2JzPgzCHf52mZR3DmiPTL3f087Qc1jMTSiO7wW781+1uyuIt8dr5Nl1JA83iz1vOCnbjrPNR3p1d
FVrsegrEcjzQx6Hnl4TWAPhfGzkJEXB6SVhq5TgOOqtlQVO76DZdJvxd2KY/EXXjJ01BTX89uD5j
Pfx139dNXU9oFAF4NP0mZAP69V9qwWI2LEA2fz17ffTzLf3jFI/FTOktJGdheUv/eOTrtqe55HzA
qiLAmed8vuz6g/+PU2LoKza/UeOvj0c17fnOVOLzf67//a939N/d9/kuDcVVGncImZb1ISMfMcm2
ysDjLIxVzSWYry1pDH9J6MxVcJc0j3EodExvLh3J5SCCuD9TMsV9vt72ljtVC9eEvNFyV00TWzY3
z4kgGvphQ7v2CbX2sysxqyJaLlnaBr8khZ6dU04l4lfNoDO7/Om7sGFbHzQKPKiZPcmlLRqoGq1J
Hk2XrG0oBdBOYONP/z3BV6OK+dQM4+8oL8c9JDM3DK69WZ2LXKCuGSDPRJNDaJPAhmzyHYrR+jTO
8GKnoBCbtHqK46UbX6H9rAlUlfelQYpOmaINGdJb6q8fTQ9NNr6vVY/Kso/FtnJjoAXhdyyluBJI
uDFy691tNTzXmr4IlbS3HhW6OyNWITDoqNXqV5rnFhUPpbaR1kP0Dz1evZuuVql9IA8MmVSeitF+
SdLxOaqnateb3v3aNygCoGNZNv6yRsKPYPP6rll9a+w/hkrRrTnqLteHo5mfBp26j05a1DaKuj92
ofmRpS4iSlFwhwfTCH+ay++s0aRoLd80vItwkoClYMSrjduOlV7SA8DtkWOGYfGkpcVlVNLv8nyT
1mJTOPad6fSv5DhZESX0rH4dJufRKcl+KZEDdbH2u/VsfYsz4c6s1ZNnzC9pOaijYS9xbbK86Zr2
WGkYNRejUxqk5woWzjGX0yORh8PtEHyIcmIRVBMBG0Enm4K2RSRqXTGXZdsYXBqfhEVkZ9DQ0YYy
Nxqs/WX2oiwPld84771Lw9LKr1JPbiXVB1kDx1tIsT5aUuhDWv3Y1S9TOo0fcA4hQsnUs35ORI7V
KjgZfXBbg96Qg7x2BUnAnbUsxG91L3m2cWFsRCmfBJEI07V2iOvqhisWBkjlExAeGDjoLcpR+zXK
+ibFP3QoQxIHAOmZyTcVQEkLA/LZvCq5YFnNd3IcE4BC2kPUILjy3Oq9tBBiyVbuBkaQg5VYwp96
slbH2kXUh7sOV39t8GPkhJIT/Q2NLr+vaD3khIZt7MqB04RgKPU8JAglS3bo4WLj4uDe1vnvRhuV
P5sDC1/s0giFIg0+cp62AaFUfIDViMJLTuz+2J+jrZP+9Ci1WPer2fst+uzOFmj4TEUObkC4WVgG
D/ADgdAViF8pJD57ljvthBO8xKU4FHr7yhbsxK4BJdnA387WJWxX27nHaxsgm3CQgTZLTnr2p0Rz
GaVPZSY/vJHc4KGszjJFBGbNKMPQqP5sdQslVqu2EMPQxVFH9c2sgNfk1psEeu5WULU3v5UZVsMy
F5R/spg+BKKfja7qasOQkh7TCi0EXSdl996mmuvLKPjcZJh+n6R+6hWkQoda6cxHUBWas1XFz4xJ
bW8qeiWVm7M9OVeOQdyvcRskhMFkLFQX7ccu7ZhPNad55gvPSOOCgJFNN0BaICmrpFBHTg0l6ZnJ
sCRo124U1EUdum28CMkiyFh5Vm5JVOzp2bjKb0zidGkQMI0JSCx6CFILNB0qeX3SzF0WMlNnY0F5
+EdLkefSku+EZdCa+G0bfJegMf2ZNMzGS78TvzLvrLxxfKupn4JMEFVvZ3dpO1Nk0r7nStCWGrmu
FmhC4P40SxnwfvkgjQS88uzkt+xN6GWBS7Wnn60jfzVUQfhrGD+9Q9goc0cmKjBA9aej+9ik6WOM
0UCMhecHbviytKHpcdWbtou6g+dmh4YI0J1LUtNGpKs+CRN1ELCAN9JZbYSTJ/40JifS/+Jtkec2
PLzl1+9EvPUgF9eN5VC/E4esDtgb2+z8FBY9wY7Ebx39vtO0cTdAxjPrqD0k5J3uah1HgbltMvJW
Q9Om02d/DER95bUDcEW7U0uZHnQz3o4eCWAZbvFvojLFjR9J7ZcZJTdpVv4i8tremENCmC0FwsvV
kyE6FxlsKkuLD8I9guusToE5/aq5ghqKzcTGvg4xxZpuin8E6kNpUwVvzNqS/nk7GjR1NQreoBxn
nYKp7n6kFAj2VUXDgBqM3wFrjZy5OLJPavwc0SwyNa/E1RLlKSpMemh97ADJpFecpL+szMx2TjZT
B0TahQh0fJiB8KWMoZXmvIjUuABTrNBqmXdaPqhdb9hvXdujgeqzxu9a3lNW8qFrcOOCwr1L0hyp
ZtHKjae6LVc7n77rxT4riKRe/xT2M+000HmyyRmoJr4Qgd5AmNIevQVqnVcd0TrIJEu4ZAdlyXQL
KzjT/jTYnKgQ0M/pHQ0FaR5yDaj6Nc3uslLO22lGn9eg97Qq89r3tdrA592l/a2uk7FY9TAerf4q
ddjYAGoav55ZHJhZeFzb/P+rxfl/a3Ekao3/ixYnBfFb5m9/6XGW//QfmQP2v9mWwTfPJF4aqYT8
hztet0gWcF3hrIGpqxbmX3ocSyyPCMQ4i0nbFi6qi//Q41j/RjiH43jEIkBwcYgj+B9kDpjG3zZw
9kbkF5jIcngbBjb+vwQczZB6hXIN3MWxuGQlBfBxYmksUrmlSvs6NsDD1ayxnlAwY7Wn1DMs0I8U
GyNywgsa6hcmDoYJzSbuZrF91rRo9MS2TzLQNFSp6Cdt+1w0YUPwuXmKSFm/sAjAoJP61hDY/th0
76rGXjG3NKxyfNpY+7b2ZBxlJLnCXSiIs5UT9+ah2U0iFjVm6Ypz5TqvFZVFv2kB4TS65iKOU+K8
nn0dyHZVJrI86I1baAXacX2IjMClUbf8p3osxTnNw5Y4wPRV0gQ4VxPOqPUQtpVJnAzb6NRhblhv
spTN/Gwmr/DryesD6yFe/sd69vUDSLhsN5KwVgMaKwECH2hJ2XB4pANRh8gv60E3epi/MzJCh0Aj
dzLNs2zZ5H6eEXKXg7AkIy0dKL6K7hTgGI7KwUBLPtXZRUrtoa9JcSwD8otnA90USC7PArv9dUgM
nHegvDzfshep4nLAX+RsB7lUFxyzusRufJN4iPuL+9x1AL63qK8JtYmpgOX35uj9citWJAONi52r
Z9+zmZ1hFFc/PTzhGzmJh2BMiMdcXthG4XpJvILJuXAZysTW87QfPYGhG2vI9kOtpb4hCVaCwntj
eU7M3rMXW1vV5hXUM1DBtKNdLBHE7pOGJkw0pScNQbYw2xALSm9EN9r0YRVGcR0kGxvezHVscfkK
m7RWq8eg2u+SznwPxxlbmSKwt0A9d601bhpNF2wtp2RmaJwZAj5SyDgbnibK0yqV042rerlrnFZj
2exE18pJ4s9DN2f7MZMt1m7r2FZFfmtHstlEeTMcrDFkyWCkAwKUZpwOdq0dlI0IxyOXe2Pm4w3k
fPvGcjvELwottCqdGz2L3YPw5tf1MVmNDdhanVxnc2Da4Qlu4mKhabSDwa9/JXvJuhrLO+/a6HXQ
FjhrDOJmeWxeDm6c35GsLLaRPuP/SRCOgGXdTGkx3zQjv9roxnwmTgbXV/slZvzs88SEPUJrODhT
f3X7hkufoG02mazC963b/pf7xuZHE6W3cRfOfpZG+UUzpX6ctGZvkqwJWBck23r2dbPlvSwqVB4u
IgHSm0oo4yAy2cWNZ9i8ctJNly9vHtGdS0lQQIKlF7NA/XZ18zA74QtlRBrDk21itaIpih3SUVwz
teXeZwhWLb2fzriWNdgPw62VSnXunbliDQWkwqxj9B0uZTM8//cpwppzlXgmqR/5z9WGOMK+P5aS
jcCKFf3kHa6nlYA9ZKTlUQ+qbPZ/ZR5KdUJUxrO5WvOzNzKI+OpL2sPk7OJewN93brDvtWmmjutd
smFXZQDd2Y06ffkiqWCyLgkAMdVNWtNsXvQyzHdNvRji6cpgKTSh3mRu8itVw7CLFkxPshymxd2/
nq33KW84JCmpq61BAmMbUNqbDfeYd0A8q0HONCxb/COBfLMame3bEIjS+pbmPHwz4sbYfX6SPYV5
fLaaD8OqoYTGvpOK8XGSghQIZzZYOiGnkQVrV8UXm3VyhEcTpK1vhaA3xYq4+LIRd3rtntxgv9bL
Wr3QwXZZ+dFCE66D14iL+pD1Mtrnmjvth6R7wdXAoAzqdm+W4MkDPvR4WPry2tj6JACMUP70guY2
/km3s+R2pCIPbdCiAdXOAY2Sm3aoo73Ddhx7pzzFqEL7wjlqi3Zh6ae5KzptPV2twl+A0bEGduLF
WglKXo8OK15x/QKs0MT1DFTCY6f31X5FqK7EVOAizForRzXolzksQ19B3CiqVtFNRHhBHNeaFOw4
HA64JWxPws6aQKaZv2Dq6DunD+y9NbcPa0GUfFLryNZ1an847Z9wwWPRt5tAjyygJ+ETVGOcC0mI
rzIiy4889yP2kma3PpNsW0CiqGc/n526DKIk1LWbIOl3AurK0RvN+IivY99MpxrgO42ukVIRQ+LO
o25FKJ79zcweR2QUp79+9/Xm8EkmJUZraiPv82Mg19Q3dTSS64eyHlaOp6Pcm8yc3kcixP05IXbb
hiK2cygIoEqTOo2/GLMbfsZMn89tunxBSSrHEzdTujQp7JL4l7BNJ29xvlXCApSK86Gl7332iuZm
dErsRLQXNr1LIa+XiUGgLBrR2LVxsuJDRaBzThY8hk7ZTzkx1WvmPH2InvSOAaLPqxD14EhXVIke
2O2wreuZD3w5zMATwUUu1DpBdxbvkkt5+hQNdKoXwBuyU1RAcXDMXOaCqiGEfiFnuEtp7uuw3tfO
/YMeNt1+Hd7Wg7UMe1832bVW+Is1ShYh5uqoDJle++q4Xv2hvgjv19P14ElH0tEXi+iiu0lC5I+V
bpBaoIKR6jGHzkASYbbB5xiUzwzpEdkHRSGhERKtCBxtRhOn/1xfd/VCr+/lr5tzAN2wcPM9qnLW
hTg/yIo4BWmFZXSoJ/bGXvatdSj7rxXu9dBqmb0lyxOvoB7aNwZ244PZOR85yzCyObToYtradi4q
dSQfRAvcVId/zzczsvFWkjNNG365TD9pyvaiFfO6GO/k0gYfg5oeurNJBnrS5ghWv04Raoa72IP1
0wqTgbm2UgJ52/Swcm1X5ADWEmSH6+nK9l0f+XrYyI9t31unr8fWp65PSAK7Oonhp7U4x0HROscx
YKxbbnnLh5IsBo+vm59nlpuerJGhvXZDjPrLk8s0xAOyfo6V45bDJanLA0RiB5fK7BcmeCRiD0Eb
DGK+cXp5GioQ56HIJ5gbxZ84H/5l1K8rUH2GlIj8qCR/IQc+cQzxUj9eT9eHv57z391HlDR+TS1E
AL/8rK9DXojmCJ58+3XXX/9/fWClHKxnvao1X9OooayXXlXl8Xi3ntYNJiZEq9hEzZK6hmJA7ylv
13R5jsoqGRb/cwr9urmeDbONsHl9eL29TrNfN3Pyb/Jhns6dasjbNnS1sxYPk7kwLFD0Inldb4/L
deSgLf6EO3xxHTxdtcQHdb13HOrRH62qv1kPimio7cSM7GduvOREYzYPTIGAUzJEn6epH84BStb2
SHhQcJhQb/f10Z5gPrjVwjhaT5VcQIvZUtv/+6F/PCvuk1HfKZS4n88qdijVqtMsGH12q+WoXa6G
9Ww99DlEhM9HqtSFs7ney+YF3cd6Oi8XihG5ZX5cT6eVnvr1U0xK3sSSqiG7hAuquazZElDuX0Qs
nz/8n/d8/chggcWuP3G9T7Wmd+qFv97917MiGOnT5yOfp+urf76R9anr7bgWPGu9/fmKXz9KT4oa
G5jbFRchJgaIERjq+tp/vYvPt/318NdP//+4r8wviaj1ZthPaXCag4nwitSPSaMwXZz2bYWlWh+p
lRVoPmawoZh/61s70WGFj1hJh7l4TWISoEpZvaaVNbCYnZ190ej2wQjEfZuq6js74g+W6G+diOrd
HJnJtp61Yl+C2/GN0g79HIGMH7fRiyJUdtsnaXB2MaHbxJ7hQCZtqm0pK2ex7PZd2T1bZcxM40Ff
nplRNu4wPM8jIS59rX9zS1ABRN+RqiEuYUGhPYqbDfEA+G6XX9PGbkOmfbvPNCY+V+y7cUp3NetT
X3VJw7XQ4eNvi8gfsH8dqqL7g1o6XjTngR/pww8wHxQu3e9e0uHxrhIoKiAmbVzvkzJ+WlqGkGxP
iHHPQpsq2exqaAx6lybWXB7TNgUQyeeWtfalLLueoS/+EXldcRtFv8fpPZPBIbGKAGmHNuzDIvrW
0dVBphqd7Bp0e1Gqc2jh6+uqO6MKO/5UNZSBsP/tBpgwdekczIDCBKkk+7Bh99Y33TcC1347Ggqz
pY6RT8yt/NcNUu/HVAV7K907DdrEtso1387cXZRZ73TxHiQVitchf6cPvutZct1NPckIDWvdukH4
Euv3NYBOZAIWVuFJNBjBC3Ycdo/2ixLyaOnbjPDMU5miH9UzOzwllmp9NtoH1VA4JPiMFgKUaDQB
WCO97k2f22irmvAV9XtySek/YcXsu21qFpgKoGZodupuVO7sFOXrfVxFBan33lvCN/2cMFP7OKRm
fBfx86yMl0AsTQZTI2uKBWiOr7FwXOOguuA86qDDIlrkxzE0njxMtQdC309RXtuPse094Qe8Jf8D
zkFIj40cM/DBiO9rNW5nU9tJ6hvIzoMFwSMP2khmV5j3N0WcBL+1ob3hH4FQaZr7iMZLyEwMcK1t
gDIgHvgYs7bCAr9NSmw7jo36YtbvZNzgWw87eGAiudFJb76Tk0Z5WssQzZCg0/J9NQxsvDYq8qGu
t3DH25090oPwEIjslSk6VPXEqBEYbqMlO7dd974Sej1dqNNYfdNsj2GV7k9mkdCakL3roMRhTdQ5
V28uF/dIRMIX8FjyTgbrQAj9Y+FbyaTvtcwIDoWTfq8t591pnUebdL7vVVt+qxii/GmAQOPVvQ5R
bG4O5jwOV12/xhhifKHot9hm2fAsuusZHQbau7dlgRCOZuaYGg9u2bf3U/EBKvmpnFqaGQvaQEWM
fc/iptZl+thUJZY3ZVPH0n7PlNSLONhnEXCHCksDjm7II6HbHVICQ9nnw1AshvY3QktnG9jyyRF1
e4Q8lLT2wbYBWKAAI2amV/iftGzRDgdcbs55prjFMg9iirZIPck2bJEdoQru/7DIJVlSWTBUGJzK
fEAAl2EE72me5K0857gokACBOAmMbgff5SfAduYA/FFtRGkdfwMukJpFaEfZx6yKho5X8A22EAg2
Fxy8kx2jUX+qhBacsy4FvO/IXVfbl1Qnh1JTqJMTY0z3AuH92ElM+YxRAE9y5B8de1xbsYvu2tuC
GKRwsFzMBUQres9jj41KkiaDok3/TbD4xZngnphj/DaPmU8mou4viGDiJ41gX8jhGpjNq9U4NFz0
qdhPAx+0+ToM2UcVI6v0ZCOO6PQLR+PrW71RpuB3GuhX2Eb6QwbqiMj12YgQutCUImKRNng54xZP
bIVCz7aQaLveHg7q1sMig374prVgMrVl9ghfp0AISULTGHbZrqvici8nJLgJqXmRMS9YkLc+HH8q
jyyWeXzpwuxMDYtIrRa1QDy8oNMklMxEbNdGl0lTd4UJ6KLYd2jd/FigZBwQSde080oxAmHRP8ao
0rejMXx4RnFMsYxTkxMDiRh8/eJKYHyp5ls8kOwevCjdZ+HCyZEdbUQbLjY5mKQoVsW2sgqiLlgf
bREJvFfjzstKPFT9cBjTHuZE3aBhY+vpMVVlh0z218zSvZ0lw5ggMruGC2n8ngpEd0n83bYJfXTI
5duU7fDet7RQdFlxXaTRJo6Mdsm33Zo/B4FkNKhScaQOVZUYH93evg3beGkY4v/B2Uzmp+92tFFk
7qbYs6IftnOd84AgWtJ0opHgDDvof9hWei7ZDe+b0bn0ruveGkV0bfSywD5JXCNKnFvKzt4+yUkW
DcOF1kWVeBNP1QOdzSOzMNk0nb1PRGztzGT+hpKEiJKkc2nEmcU2YtG4GWnrbmKiDtx4MRhSarci
9WabiAYS/iJtm73iIVSsGc0/ZnkfOpSh7HIiHdaeGApf3dS8tG9VlLzYs/bWyRiqedCTTjoP6Ynt
6i2+MoRxIVSdwbjakVEcnOouL4x7bybUq5BJvR8Iep9lBw+hCw08ggzGEU3EfrBeupp40D5iXqaA
8Ghr1osIGCDTuNIfqrDoD02RWJR5NNgwqMFzfCLDUIV+3+XoFcgsBylE6nYk9cPctfdpww2BpF31
802s5/eqBEeY8CfLBe7EENh2YCNhM4S4aAVEsrKswFI02T5AFxBk6R0rv84PhXip0ubSF9G9iOv2
Ug72+6KoMKoGJWwc+8RVI3YLqAVGibdz+zzdBIZeoH8MfhmReu5nPkeNdh3Sc1wNzGOLHIN4AFmz
gh3MRwLRz06Y3M4Cdq1mdTsdBdiuapNwi/tsCyL7PSMGde/UzYiliFwl2WKjcby3IBliiqgsAS3Z
3ulTk9Olw3FgiUMCnCd0yvDPSNnThOvWy2+NVjzKKhw2hh1PlISrez0+jziNR3AYZzOJWT7pRO6l
prWv+vGRXS4TNVddY+Aisx2PsmfExU44KgqW6ZnN3hNmvPRmjI3diFwgJ02Z0Vxeo2UbMuePDrvO
bQpyYhTudC3s5sGIdeOi0Zqnw39pEwhkRkMolQ5ZjaytugKu0FBr9ozdHCIlmcOKbnxdXiiLI79K
Wd0Kdorad42OKR1t1fhy6Es/aeSealNxH8ZS3E1YNLpS/mQ4qjcWi/k9bVCgs70ybocmBRKhn7Fw
tLvYCBUzbUEnNotpxIw7MaFLLU00Mfak7oUFv03HP7ulBh77fVzRDKcyebRdIPRGfzRBh4VFXl6m
Nv0QKLTpB9NE0PviV5nYv2ONtVYmUHWHLK02Y6aru1GNu3R8LlgSHsyycndu1p+qUY/8Ej7n0WJo
YECU+sPYqZsorUk688Ce2c3WoEibaI6+Zamk0fhOabsGzH9Oe5vaUcP+C40KTZnRlwJxuKa38WHo
4m0S281pNJrkYLlNRlO7olmuME1Ytt+Zsbsvc9Q1tvHeu3m1nzNG5tjEg+G0wU2CQoPFVvQRt9ek
MPY5cyxLyeDo5NWj5T4JaRjPQWNsx3Bs99ITxFinW6euf4CS9bZ9Z77aJgt8KawHXPbfkK5vKeI9
GJ6bs/crup0yAIupVgbICufH0tQGnGhIfnU+9SlCTE6sGoa3qj9m6jL0KUp4oVNQVo9oTUldQQ+5
FQBU+ghhSm7ed/Q8/U4nj67wpi2gPnQi5J35WqBhomnmV08se4PA3CEVRQuCfQjpWEvaHk06o5oh
41Q6yxhaZGi/iDWOQOMz44xd9jzljfJh4P62CgGbArMTezKv3Rqxpm/K2qR098eM8o7Y0UBtu7Q/
x6R6lA2G+UbQKEzRupH3h/YwESAtM6LC2Omg7+6TPW3Ga+byylnpAJBqUZKN1p2OMIKVV7pD2Zjg
9TbIYY37nz3jv2/1hF1Eqfuj6ZKeQc9DTIiNy2j6N1d1z6iAH+yayno9U2fAFeQH865pCZ6wJvU2
FQQvowX+NuSYh3ShI5Cr3U0/401Loinn2z3uKKZdxGLEps1EWZ8iUO4Rxt5oy29pbkInuQuqgxhw
hrVgMMvLEMfvDuJ3fHoI/x3zlRCNjwYbNA49Z++Gwx97mm/zdPkDwgTgb8bWzYailTfTfpTli4eN
aTPl8ls6g8AWw58+Vy9mFJ5Qcx1Y2r8FaYRlXbJgLqT7qLfFNdLUc5oE5Ohp3blzenCKzrQtliBp
OOsOdqlNSSjcdrDUtQzHcxkQJafEG73f8Gau0PbHuNFfkSmTch6Wxk2vmxWNylpdOvt2AWhu3TmF
RjnnL3oKlGteQi2t3NpO2XTH1oVCkKPhANx1DMKSao3e9a8zJsZbNikm5oNNO/NpVRPewQLy4RR1
v+jefkQ9PoJ2pu4Yolh3kEIzSPyu6Z3tq9w6GENYc01E5qaTDNqB422ZnrEFagNzaEjOLf110rrp
LEgHFJtWv7qhPuwZI0LvkQtndGCC2yNyvQkiYp7Fv/U5mjcid34gYWknghSLtBVbGb+LxqHmx9ex
FSgpFU3rTTzg8C/meKsZ1BLbpvwAMAA9M5pQB0/vRtGZfj0kpyBY3oA+FEcjamDJIxyute99uEQn
4ZhlifDN6qynBhsHQvgHz4jvZMIfKE9CKqk50ko5H+qO6Yl9fN1bOBPi6CUUWLcrskitMPXO0dQt
MIKIDXIU3kuzJLkjj1j2RQULgKw3dpAIoPh1eA2JJsSDY/oK/ZOVyQlrJIv3XhV8IAEzpK0TMFo6
HcJeWjcRvNeNPpX9JsbGdJNSYIgdsjoyMb5ZdfvD6zU/RxJGiwx3eTYmr6AKItP4EebIkDpYTxuC
M/BA2348GC0ArIWDS59EuVeTXIJLhR0XwVuwQVSBgFm/UHzC+Q/DGbuFXt+CBPLtvn+JJye4NuMS
o8E0bJrvZW8TfA+pc6+xi+dsfJwqsTc6Xd8NafohG5u+ZK2fA0FaUWtFhPwI3A3SGpGhTdiB886g
kDiJbaaV5b53HlWpvfTjh4woervGy+jUPRgI7+eiTRIuk5w15Cz5II9lbBZpE6FL4uIXIa/fZEns
0/s6RZW4dSq99ucyNG6KCYpRz0K1TkAemkhHVQno3kD8hhxX+LnX3kcaPcE6tRkZknsZEcnb6+9G
GDSgl50a2x+DHu85sjx4crTNDVajjdSvyxYVT2ewMQKj5oLkVwoLFWGSN/aJZpoIZR1W3m5NSDKW
906Pd9qYbXsZVjtjli+YyD66vPxYVCVOHt8NRWls2KQESxZLHb9GqCa3JkT0NM5YmGvfMV9jH26d
6SriX3aW3zv57JyQNiHxZMmJE2XamLV11VvtBVMzDWIXTMQQ6BvjNQ96X7ELYAwm79bool/aAMuy
JoaEjT063uqZufJqVfODCPlq5jtr+RsB/ZD+OFj8fuAP/KEGnTmHfFP0CJ+SiM1dSNj7oMtHazR+
lMliHEEAY7mnKnETRMbiKaL2vPHsa+qgMMgCcgnC6J5SHM7cMQVUQOcUkUXdjs/ulDzHw/yoVPwQ
xtMp7qrbrs33/87eeSRJjmxZdi89bk0BUbBBT4wTNzPnJCYQ9yDgHAq2rVpCb6wPkP9n/MqS6u6a
1wQCuAcxAqLvvXvPreurlRgfBW/B74K1U30vIZwEvbiHhMypJe6GWW2dT85urkknVUAemVjLBvrN
TIJPwzdfMN3o6EXVXpGIHodOjUmBKJlsTvcWLy4R8aWlXTrl6as6mgVpPm/Xqmzcv5AD+bZMX24x
ZmuhfHKn6bmSA9G4H8wTUNVBzGsx4MYd2ZYZZ0stc2i9Vr1pJwiUwCknx/mGovGEW/USduUv1Xjf
TKW+8vyrb3zk08w2Ms1/YYL0UIlqndn5L4MXm07lrwDpa2oVzyQjQvXOPawcufPlcS7vm0R95Kyt
V1PE7SiuxmRltsVnGtfwCZ2nPGI6JFN6BMNRjvkmNcony4rPdaO9OXrz1DvZLkR0tylc/8EdsPMa
Xf0rcZMHL3jtQR4bjbgL25ic5vR7qTFQqmdrq1A7FCPOGuAO6Fq4tjiKcXUZevUmovtyij6StvmZ
BVezqREzlSWi5Na9QM5fFSq8+TpaBWFimrF+WTpU2EDOfSrDvHYdEELGZzSQWGSjPEfSefLbN1M2
GM7ea8j/x6wdHwT019TB7ZhGj1O0/29JX84IcPx/SvpocP5fJX2ghv/3v+X/XtG3/J1/5t3o9h/S
tj201mDmDFP+i6LPkH9YNnArujOYE23N+03Ysv8wYCRZaACx6lmmx4v4h6JPAt/yyGp3TBd/vpz/
1n9B0adD8/r3SCbNkqaFMtAgWYL6UzPm4Jfvn4+k+DT/63/o/zNp1JT0yovuc/+bqxHQscS62NA4
aMaOhzGF1lGo19CsfMIV3JbeffLiwocOtLBZ4/zN195fDLxlzy2Ik/Wh/Q82+S7pYMIDQhe0bGpG
rW1V0NtyLOrSP9lz7fyMHMQlDZTBfJJN4cyBwllsbFoMatSX1dHW9WLbhqiaY2AIe3uYQPiQOLNr
kq6n9M6SgzK7s2/K73Eq/PuKXvoOuccrqQdIISwMQAxYcELVQT/eq6qKHhI3O/qsF/XBJViyyS6W
Suoj95SvyA5PpT+JcyCR2lSiz3d/RuEtE6V6dlAve2qRhxjDa9nTX6oKmz5KXu6t1LomnZYwTYlz
htM0Vgf/O3wjAKypO26LskjgHtmMMt1Bp8sT2bCt1S7XaSaV88brBpMh8WePs/ZcUU1tamx/64B3
I+LTkrBhzrKBJZ9sOVz29Dx/HhJ6of78HeSBLQ6YFFcdjsdzMjUt3siR1U9H+PRf8zGP5tWBheWq
TYAwrJc3p/G/YagrgWX3bbSlJfDcm/FdHGrpeRwNtRkLYu6NOnFOrgqtDcvvGxXrRhcSvzTqCTKS
WaMFRrrJaObiZ9O6homhTaQAwvglRCdq7WPguw1tciyeK72lX2Ap21gNvVOf/YnMW9LH6U0G7s7I
AmevOZ1+NL1//ej/9k38/naKKIFgW6tfpsz3Gsv4A3B+hFRzPAImRbQe8wY9Ur11C+unho0GYmvf
nAIb8duSU7TE0yx7vzeDCJuTkRJQK0drZ/Lfn5bN8ob+dsicBzz5hGK1NiBchLOCYr3AHP/cJRf5
vk+psyPd+JCzuIOGHDPdee/34RK3Mjk1eAtUpMs3vcStLHu/N8vJsBxO48Csw6Ld9PtidKacSnZJ
klx+uJwdKBPezYzm4zJaXT6635vfPzNDnGxJfFpIoQszNF20EeZsNdTnzfKbdOqx5JQzx3imhi68
0GXzmzGZLVKDJqF4txx4F0sCZE2oBF/+PIH/l+M02dlj+yAbdK9bdx4jh4zxKYXTzyCB+dp2BSov
4aKWh2h0gh444cllsxwuG8NDTyWDUqyonWIEGzTr92UHkhohm7lBJUk6oOEi2FlkyFgP2EXflO/z
oT3Don9zC3pMhQFmOlLiBNrueXQnJPuLtm95UXLbkuN50uaLbfmBPt8Jl435195y6MFW2cNQ2OvO
HP4z/wUMOcaeQv5iO0z+ALoeE7Koz3bGGI2czWArzGLifbPRhBjxxfbRbpLDe5TV3ikSYXiS0wt3
0AS6gkRl4M8g3G6G445c8Ds/tBg4tcG5duQzsIFst7zEBQkRZqw/B9vIYKUy+19+0UVxVr07mlcd
R/xT+lXv4+dxbLH+6hr07+mh8SrMOL3E/tY113gavtoaubQp+n6ldXdAReqVzUp/bRj+j8jT0yPd
QX1XZe3G8Oun1NUikM3qVZPVwXN7PHW595kh3N1Mffbg7ZRXp6co0+76LEp3ecWfqKKWVj1R26oH
UdiM6aV0nXzvDsPH0E8bLH0fgSy8oznEjL0zd6KbOrGom0+FYbiZNTNRXWkf/sgKq9DhOQ5KXSOj
CHZFPCdc58RzR13UELkBh6oNSrmtR5vEUTRPSZjfkeubcYvoojsJOBCVWWYF2WW2/NFxmM4Unmh/
ZXQcW+OiV3j4wkaniof/rGWOt+pjRYaU4vlmucMBq9x5iolAKN0ZtzWEzdlLxtehZjA7xgIpaJj/
SCBIrQZXfReooU5TqTtb001dBjYNUqXuwXcF7F2ve4mo7fdlPN5E7BJKPhLMDR6EEjwd+zWV983E
EHd2Gis75okL9Bs9egrnnb6QvbX8BMwKMzsYMy0CleIsas9EvFahSRiaat8oxrFm47dbK1LGJuhv
RYBm1pJVixgcLWEN/YoFMiEBFmhxZVJ1p7Grcw8vTOxSprkzTQV6IUt+jvqk7QNvfFZ0X1KYLM8p
ANEtlAAECqYD6641KVMm/Fo0nj3doEsbk6xclfyjhCzdtxOReHzxw9nIEwGXJuQvBz/CMbWvbiqA
kfslTSQ/exnKdtgmTqzvkEp8K+KSxJRJnHJzIS22wf2YlmezdbXdxIxHiFpcFYIyKicmoirryEaw
kuEJSXoDQFSNm4B5leMq/eKW8FUynYRq3MHVV4okZ8EnEISpUpy0vbF2XfMND3io4PxoGJRy41iE
3UbToh9JEDLOQdUAj1FcmCGs9RHEfcfz/NAOXEBdHn7QkCs32gR0sIOZcgTSNFJKeVsjscWFF/PD
kSMEOUMXW2wVwDh+6Ll572T+Q146lyTlM7W1Amo/TZAKXvvgXfoiO0mH6zYxKkJI4uDam6F7MFKH
hjiXKraMFv9rSOfPV3dNplsvk+OL3VjQ/rAoLmzYR8lIvWOJk6oHfWdLoUChxzsjjqtNT4QtbY/w
tbC976kR8zjRkFSTtCiuU7tVWRHvndHmmtQz/Ae9htsKwD6Ka3XvzdqAzrMwqnf992BOFElSPz5M
KaKa9hja+lvfaMamFPKDsv3UY01BsvjSRkAJQDD9AgZmPeT1cz2Gd6UXDFuHrLljndiIaGVunPKC
QAwZ+4fGxM3sW0m2Ld1DTebR/UyT4oXeR1Gg1g2ShEs8ewvH4Nhk9s94NN+nMjDWdqXdmZrvbqXW
1evALDdRKK+4ldsdUzoPDIASwL40ccn8HlpUGp01s/pVFszw604DxJzagjG0mBPHiGfMjGpLGfoF
aeEWC49wHq26RP4Ub4sutNdDot+1ariaIwN5KBwPhsMoX4NY33Tts4S83oQ3Jvb1ObRhVDsZzUSr
QKyQdPoq0ZF5UQITWeFifebWT0aRSze5KumhdUPz1ieT2pS3qEjGuTcTkk+BbcZu0r2ZKHFxZ+ya
9c0cI/9c+xUJlCHIJI2rvq1ou2dJct87LGU0iZJGZ+WdN19099Odw3BxyptdqPL3MIhYiU80b1PE
xrrjvYUu0m8VoS2dJAKTkNwKVWpnMcAe9KSHRU1UP3JGjEc+CMB28a20iHjA93xPpCOzzXXoxBaN
dqwoU8njCO/RCvUa9vFiGEHKBN5p8ZCapUuSZGGcR2B83J7UlWdpsC7VPahvxVAiEhsjN/hgRyir
tg71X4uKgxPFlDlat01QGfpzdCJdfPo8VgcnYTle9oKE3yyH/QycHAVLsjm0admwNkXe+dchj8R8
h7HkdZD0lrssj7dsCArvYxB+czX0O4frb4eFGqxjMCC1Z71n8jRB/TU+mSYMnG4W/9d9E50dxaCm
rJj+LbJpuHcpVRINb+bZUP2JhBry9MUstHEnvGbc4g9nccP8c6fS8Psi/I5mnfiiEF828TCwAnZZ
BgHv9DdZBczekUD44ekydJhtD7lJbk86b3QGWbDso7tawvSgn/iZBGIkXyo7Rn3X7Zcf13rEKNbo
DhkwfrOoxhOBWOOJGgOzhWa1G8skrUHM8c+ua/wYcUht3SV4ktxMC3f+Sc2JVr837RxrZgQZIjTT
w7LyT9X0IpjOShp03kI6qGBwLWLpVlqjtg3mYy/1xx2JXrdFgpst0tpld5HaLpLc5VCfw5wxH8wr
+z5psXJjoqlO3LsQfWgsDFW/n4Hw17EBhxVJ/ckyi1dGz92BpwitykEjjqGrLpPM5LMM/DWUJ6hS
BSd3oYsb0/4fKjST/ewiYwJJTplboljz23i4QnkbrmBbfk6pne4WiIjoCUvTa+ojpFAeQogO5H/o
a9+ifEYS2N+jAPaBHIFgoYy31tZ8isAEr+jTZvZN78aDn7NeyEP7UxXSuqsgqKRhFFxzr6Q0zRCj
JSJFCW4zC2xq43Og5HL6pnhkkJmVT6IqIKnUb3obB8+2K5wVGhNrQzUuYCnk1kuHHpsUAOhhsvs1
4mS4tHprrCBiEX8x14uaacittPA3keNb30IV1Lfetlh/agUKgdg6c+Yxvgy5ZdrkHHBVFoTvRbYV
bKQIh4vhjQ9D2lxI6r7yRTCcS634Xuo/6aUlV1kd43wCRBiW9sbM45q+dIqQYkKEnoFf3TXeOJMi
o/EWT2G/021/3SU6jIpiGB4yZSIzHqpL12fU/5wwdGCZw5TVAmcctgQiYlYKsvo4ADbymYdfvTFq
rqqAg1TSmUXbEsWXxsbaoPX1T2ukaeAF/h4gYDW1GK6QhA6jvG8it4A+3SM2FFQyWcNLt8xgLQEp
HxiOnWzW95AmtOmMtBqYF2RKYN3xCriVAUqk+VEZ2MhiMN0H0fs70YXAEyr83mPUcZXr430PhRVK
+n3I0Pw4IgsRwB8f4iEMd24yfNZe8E3ko3nfjlV3zWW5BhEmLha5DHtPMfnGpraHFCbRg2nqwdQY
64zWwMzUn/YsH66dnqfn3OpYz7nrHAsPWk47X/Vmb9IU504Vo29fK1OvbhmaRie60YO7wx4mr7Eh
zhoSyoMcsu+tifd8nCk6oRvHV8NlBJKrFJhSFeSHjod0z4aqebxzBoNARi3YdnmLHLDW9WOdvo9u
THlS8L2mGLk2oQJHqHrf2IRN3Gxa3hF0tcbh5Cq7fRi6HkBwXk3ECj7nNrNvppG4lwQM2YjzjBlI
cTJoOhxUFb8VNoXslLR39qoUif+AcuKxoktz4J+FFheAHXXhsEpRQ2woACTzvW0BXCU3I4IJFfn+
nesPJlhVeaKh/ECjmTyw3Onvlj1KFGOdiFjb2Had71MqaiIJ45K6B753z+iZqu8iQlh4I/KueFaU
+Fp87sjZ3ACNnN3zZOoUiMxkEWHnxgyz0m2nJzxs68d9t9UqJt+G7Z1kVtlPSaLCRyQTq7cqsfbI
eGYXmrZP5hpHBPEN7NQAa+ii6d1LOPjao5Z/qJbrC8rzruoy7drZhb/l7pqs8/pLR3O6xmLRonvT
sJca2XRkjgzmoVOsyQgTvTUIvm5uidsvbb56LZiVwmZ9hJYVPJdTcELy6x6rmn8ijYsfvQ4s3bWh
5BIeTaAw2rmgLq6atPYx4rZVWFftmbjSTyfVzTtPxRinFLa8WLf4VlOfsZHVqINViB+qdMadksjW
tNx+TeqiQ8QfP6nWq696aIE1k+ge5ntsMzWPAZKEowis/qrHGeX9iP0DIOGpzeu1VmTjSWopJ4IK
kW67OjjZPrgoy9iZRZPdh6YG96T+aHwdy5s7PDgug6Ko4AxsfbVSJWggq8367SjpQqCTF6sxHQCr
Ot4LN5r0CFX0SAn8vbTq9DIGaB5b2yHCLW2d/XHCLLdFbeBuit44GW6odqkLZSPTXMh83CM5Y94T
TLssMVtEo4Z+ixJPx83XmRu6xjZqS1xPwk5QLIU4DEujvg1Trx7nbupwSFXsfG/tft82NtRvHVeC
TaYM0rb5HC72Qf4le03jcugOCP7106B/scToD0k+Yma0LAD6IekBtgv3QDXVLk+Yzoto2GPyO3ip
8zNm2f4iWd0rGIFrhok29lM4mVl1GPPxkyBhC9AFl5LdgY6VTPZ4rBj+S3LJPOsYR3Z67ZLCemB5
TRhPncTbqJ/zRGA5MBXxfjUkF6xyu21Z6qI2d2xrjkbyXSKqWGArPX+uzAAw8ijWbtgjFR0MlzEU
MskhAsfTGCxgJ/J8Nou9puprc9fXxnVZijEChVBqtUgQi+a1Zbi7CetCP3mW+VJxn5YwGJEaKodW
Q9CvKhUQFqoVd4wOgzurHwBNjzRjWKy3LX1ry3cLxAhoCEk7p+kjUIRM2T5Q6fehHr0NEekQwo1X
YN3t2RTy7MWqBVViVBDq65UDKuLowh16Vpqa9Yefsp/Cc58i/ChHYqS0BO9uN5UbHd3hxcvm0DkD
BH1GBqUGHQR17jmH/nVh0l12hcPCl3ROy+3GpwDRWdJAT6YVBaQDEee2aHyUeVEaXlOLtbcjp2RH
kNOPKiICVQ/hOJfECWqwVrSwrYjz6T+tmpDPpMy2VkWOXGT7KD0H/3kaE5PWpiDnEtrExWNavbU8
7Q4BjL/VHBEeJ5ZACAc8KlfjiWrqVzdpA/neCJKpGhvg9sYvj1REnbnKEQzlFpBLtAkS6Cb0id07
ZVjmtsSSflaotbwatRbEgvwFqdhwU6Z/syF1xLF6kyrmwTal9ap1m++KT+HqiQScqNdeRRvSjCJj
5Jw3pBFqsnuoamTIAikSl1/WvcqypsXZ6I85j7mgyrw7QknextRjhVjNFnTBxvGL6pxpaII7CfyP
p8w8OE14Gg7wvULUMMz5UnEXWFq3ir2mJiWkP5Q6svx8Pl3NGvauHEiMK4eL9Bqxr7X6fbBG8tv7
ODw7vPhBOMUavZeBL6nUD+nkf2ZBWb6MXIZRx3gwtLzhUVQAgksRPMU+DBTQM5ssZ/qhx8iQpsYt
9paL3dFr1abPerlJKWy3mRZY65bHzDZEas7AAr5WwoT70Ht5dw5rHBI85MXGb03jEs3/C1NMrPH6
xGMUXQbu/ZGYh7ijt27pzybT7I09kFnmMqqheKgQVcWPhZ1725z/dE3CpYEihfVpUhVXNyC3rLbO
dVL7aC3T9Ngm6YMucPx6fS02jtdaaNWQazGK5vZPgb0GsaiOkQH+PQjTC22JfS9hNTCLb8746Nqd
bAhe7UgkYBDk6MfWLr5jRgbx3bnt3hcWrGiPhkRa6cGBNdEOGz6fyIQSOJpcGsdGVx6twqVaK+p6
Qwey2zi9MDdhLvL98kHrIUAKXR+vAtKzbfra2SlZBVOcocLZTXm0k3HlHlpQBX7kIKPUjHVfltxs
e4tG1zchvWqdu8WzlsbTwQpMcYoDBLKj0V6KrP/o0knnHova2R8k/cRMTZBqaaLe9U3yLqsBM0Q2
kamdZd6+GrOvNkvIwcR3DY5LS+lG5sxNzPwusllawDevASXU8XnWpeqiBDg3MK88JkjnjpbGyIkY
Up7Iwdlt/fRiZxJ5EhdJq7U7k3e2L4eIstAKHn06m5eRk6WL3qM86u/cpCWD0DerrXRb+5Q6HiVa
IR7JF3XOy8atu5h/riZv1JTZzSpLQB09cDs3YAFZZW69j3rHuaBszC+8bVdF4iZj+8OyMDb681Hr
xB8D58OZkr6jfc9doDftt8wR+RUjRYHE0YCKNtTnOGqhBVKxbp1k2JbG2D/m82bwmm2aq0evo04F
al3fKmhjjqfO0kIQRulg3AkH0cJUIbZO0rg6T5EeHwsv6Td5qt8byNae0GNxrpMEsImGCcWXnFNE
+OLWYVM6R6HIyos0uSstxpUdyNF95LJy9bhrrSvlx5BDphvmFP1QFMOX7KroYPClXnOCVkQ2Rhcv
UO4aJTZ57bH63g+WfICIsfF4ID91sMPCVLsKJG9XKt7jRK7TXYVOHR8PS3PiHwuruXm6m+7qEn1g
3ihiBH2wXWhH6G7L5GznLBot2rbpiKTerTfoDngUUJgCI042eWLVxzLj9puhzbt4A/UK/aZ7t+Uk
MlHissi8U3VeXRwah5GFxa3orWeU7Oeyrtx9HxJ0H4ByC1yomkbVMj6pvOQGteoG3687pTQEm8Tr
V9IrIijKOZ0aDNK9RLUaY0VodFzCjDC91cgNFF0pQ54WofNWL3JzOxthuYd4XNsdNva4/qnFdrX3
cveLkBIS5LuMgCZMZX3cKKS2ldpa9XStob2tJ2RW65D29KpkQrwfh6Hdy5SHfUzhtOszAE4qJ28x
EuXerRCLhkagXjOrvlPCNo+mw8R5Gp1yP2YIMrW0D89W2j5qrirXXdHyWgcW6qWrnkvfc+9o4T4H
Oo8S9D1MeyPUzLZyjs5sUajKYzYC3K39uREHojxS1HCEfewziw6vPlVAngwMZm3lPuCgKw69hZNB
CEHCMHT0Va7oK1V689MMhuKcVw5pLlZxiOJ8m9n+r9RWb7ldfKCSg+w89p9Ksbx1h3i7vBXlVriI
J+dNFIb+3OvqJXQ7tQ0LoJZje5v8V3uQAcr/auImaNMg9pjcIqJFP9/K5zI561Ib3pGXR5u+lkC2
LHX6nSP3t7nfMgFcfgbO7zmsoBHTzaXZm829pHIexKqm2CofX3QRyvXk4qNl+JRvhKdS7gUYZRZI
hJ5r2Tp1Zg3Cchw3DTS4LDjSPASh6qF5NG0YLXofsnyXcjghVk+3kYygomjBQ4DMbNWGcbRZ5vbt
PMZnDdUfENqi/46QJmjZZ2a6irasOHj1La6RKgRzrns/sxRgADtAqEsCR2y9PwUGIPqKgKFVHOOY
WzZhGl/9to32glbNqRkBd8iBUztjikX8CfBtljMPvYVmDN7aqwWzi5olQjBGLVOc41SHDJhBQ9U8
lzaGrZclWVSkVIfJeExnrm1gTojnZ8aHM6fOe4vCbcJiRR/0RY8F8QYxslgPYs6f0XtRiD+VEgTU
xfxOlo03/9V0bvL9/pkwjXhHlvTL3+bQvskSKaEasWZQwPLOl72ixIL++3DZc8ox3tQmkyTKQ1bB
M8Vi2XP/2lsOw/kDKwzjeWqra1iRvpqVA+yEoOP2YYU4DueNl5Ngm5pwBTtZq9OysXh+HSdcGQRe
dqcJHhYm+Xm3xCL052Y5nAwWonFceJCYh7vOTcZzE0waKwE+jPm14azl7NssMoxkESkk3J/n5Meg
ZFrBgjc25xgRN9w3pfauj6bAUUXTVGhskqVfyiqEzE/HeoUkQVQJk+VTNoNclr1k3gvz1II/Ed+W
HzFIHI6h89rOb6eI4n9s2oXl0mH162Zb/aKUCWz3BM6eIAZRklBLvGPn0jTLEWSvUvwrWN7+uenM
gsWwXu+7MEE1YnURddXcEWY4qG89M07IIrNpI9LJjAZ5L91E3/23Quz/RyFmmpqBouo/h749/8zz
n03z8+e/asT+8bf+oRFz9T+oTx0dppvp8I/9I4HR0/4w8RERsegiCnDZ/qUPM+0/YL1ptisNTeqa
bv0L8U3+4bmmjW/Oo2FtemQm/hf0YYZm/IfIPmhvtu5JTTcRm3l/J7454PNF2EOJD4kJWC+3hkWT
AsqqPbba6yKOKUyjBImpucB2UHetm7lV/1s2w8KGm1G7tPPn3ywymt+/Xn6x/CxXALEHlfrUvfCw
/lI4aQHL/D+P/9x16SgZqdfucxsAWir91SJocmbVxbK3bFSkzYgC0jF2ojJvsYv2Qm8atMTLbu+D
Tdwuu9XMZ6FQpSTQzdJYFRZoKruKFLMgcaykHSAPD5Dmu8mrlXJXqrhfof/HyDmdexP3ZMYVrWvc
iFaTzzh3MHJ9i2TgrFe0KbOmYiTpAV6VnoGNFYDS0JIsPZQvxAeAukyc7+JmSu0jG+3wOhpovMJh
dodP/iEUtGozJek3l+mt1br7XobJlil/sUbWAPgH5UBElk6qAvA+ROJgY4/3FOlwe2SNtniIzm3r
UE0pHDt5+F7W5nkELUfohKmvUJhcnIDJpTDV3GjfR7K11nKPCWUCmfKCxRPcEqp51Q+SERbZUZl8
0+z0uenbaWv7HqubFJNeDmZbz7IHhpcMLEkV4jlNgIbrPbmBDjwYvTHh9O57PuGsKOsBEQKqjVHz
7kZMbMSPMAtnxUKzp2lKpsoemcU1xHZRxdu23ce4AV9E+Ni38Uc65Ns8Iq9PpnjDfXJLErPTd94E
mNnx5DoOmff3xCiuFJ1XI7CeMi7AgwbcgGQW4uGU3Dl6CqktarnZp83GcL0cF417kQ2gGSn1XyIX
9iaPDO9UpeW9mdTVg5GcLLAX25G18Xq0edRqjty5GTygYDTkJsefuy7F9OhQ4u9Cwk/E6Ip9lHrn
oCUhDtFEtsIv8WFE2CCB5Ok7zEjUHr79RTmOfGa8kLzxnpOieGC6gGfQnb5FvhHtdHdaLxfK9NSQ
XLoZGWJrOdOeyAoA0EeIZWQovwetTTq7SaRO6nDa+HF5JAbIYM1aI+kARNMSn6HLZF9nqUdDrX/0
NGyXQ+U3O2hWiAODkeEE/viw9TaQ/9BLEUxCXYfTvotgH/QUpQCja3u4Q4GVbfwHdNdHGkqb3O26
tV1bT0bUfaWKEL9xKh7aFpivPk8jkMJIbmu7sjbGY2gi30kYbvllhYTIoIsXNY953SMuHKJ1MVDM
CgtGq2i4ENtDDlMV01WKOQrxTYI+grFM8lxr8KEioZ+16VBJhhgGsY9ZkgGZLrQ7vQ2YiUr6MsNc
ZLhm8cXZgUVX9dFWi2yTcPci3OQVi25BE9ski4yzeBNF9XtH9N5Zpnt0ewUDwHLlJ7k861q/Uu3I
HKlFPE8Nt3KtiawlQ4acWcm2AR0eMaNKERyIoqn3MA+9HSfQQ0HiN6D39wZGPIsMtBrj/MKqvJDM
TAK0mWHQHJkaZrr9LXGQv+i7COdgX2Xf7MbT17nOON7ziWGjW3kxTeenspz2gPAYRwUB7xtpyGJT
J81byml2cMwOHXkP3mPCdylInfBpBm8bkOald2EBz9eTrbwOezKoyX2sFYRTeF6zQR4Ro1XDher0
Ot6mI9Ov9yRQNJFKE6hiHu5TyaURwtqpwvxmz/9JUWX7qesZTjrUC/48UBDoh4baulea/JFa3FMD
tVPRcD90UXsdU1AHHT27Y+M9IVQBYgEHmw8owg5P3hAioVkkYuNtRLEaGqJajcw6913sEOSBNMED
Odp32ncj4YgG1mcg1nUEHWVIoo2PVha9ZLfxw8cxIF/DCIFxg7NABWxEG5zyM3FzK0P6VhUdT0/a
r+agcR1EKDUGkojWg4s9PWDw6gYqW4vcCXZO7hTbqUeL3Bpk8/nYZ6Oq98+hgXqnR0HTj5i3e/cn
aXUSfciYQsHjOsc0B/DhW2rnx9LnSeXW2bslf4kMKZUuCKFp0+hIqAC2//KXWyBcwYB2EDVm1aBP
n4dsdiqLugarSdhNnIb2vRVm6zjH1s6y/jjh9dXUj7IKAKpN5itQzQ5VGhPapOnzTZF7hM0MWPQp
OhC4EfmQjkfHeYzdELkvDhKwAg2iNfQDhiv6I6HiZK/pWXc3xV9TibEzMVvrjMk6s/HQd9U3s0ZM
JkGGbXB/ESqbhPjJ4vyLBs3nMGKFw2WhYAmgZ0KzonknVBU05og4cVA3jnmSHoGNfNSF1h/n8YbR
h/rRz8I9qcfQONrcgbkxpQeRjv6+TkPKX6kBZ55IV4FytULVTsag4W8zp2iO4WgrBi/UQsO50bkk
4Rf5mzqMH8YB0FzzWmddQHnNh4dXtKNvNO4HbwBlaiGMokV6QIQKwq9aJ5NZ33JUSkTphs8Vbejt
ZPT+PtXwZCTEvBE098sKiI3KejNFmgYsINbA1DZviEXou42XUkF8Boy3JzTkzWWOxSwZvdRcpqCT
+4UDUqw9qwblGFYkCPFQCZrxNibTc2037S6x4xG7IIB5Hfs5Ig35GOjRNhaTdU7CCS14c42Qnu0s
s3qtPdgmo2ZfRbzrmnTYi0a70RQJ1y281a1ZcE0g0on2trQfhbAOZDbM40YDTWY5MET0NwQGgnAd
r05uPXHlvGsu+apVWQ77OgkpbSislk3CQoJZgbt16LJhawQtU23QB7F86ChLAAHAAcKXlyFsODKk
104Lr88MjW8Zj/SN5roXX2+dbaVN6D1p8IYlJnI39L51YcbIl7H2EFjmHq37wL1OQlaMMusZkyKC
Bn/80MDFbmnyEhoZQgIttQyflZt/lnMVpZbyMBEmq8wse9QSktZGVDpBbAdH1CSHCv3j5BTVzvd+
+CSJbC0dUCwaVcxvveuuWE8ceiG+uOc3O2yZRGN21m6RjthCmmu798J1YkueWdhACaRxAcuMMafp
uFZGNO5jq3nII/JkAdAcW0yDVjettfn+HfcwHOoZ9GfkXbWD0Pm4qFN6yHz0QDqEEfSHzU1vov5O
zEc7RvggbOjBi4xGIzQNvvq4WliY2ZIlI2ZYH7DdW4Qw1zHBSRDKkJ801P9mrNtr7v+X/8PeeTU3
jqRd+q9MfPfohTcbO3tB7+SlUpVuECpVFbxJeODX75Op7mFPx3wTs3u9Ed0IECRRFAmT+b7nPGeU
3ELPMof91KbI2mNnN05ks0mAGh0iGBBzJ2AT5OahEqQ9x5442aDpdpDsHsu2W45W8jTjsW2ol8A0
qtB0IvZxA1yY5FcfvaBIduTxCGK26EuRcXCigLouXRPd3UxTjhYkY8LAzHdaVz+nUHKIs2Ukveux
eixB5hyL3hy57oEPHYF1RTWYX+gs2ZZexU/haN02K9z4KFyyADyRblxhhFRJCDPpAHxu9AQfbBz2
NTcGwKaKaVqEb3YbvqQLg+WW2KwNJ4lu+Y8FHejDGOtfLNMlRC2iM0DPf2zp8CJERBzp2d0hNfrt
MhA52jXwqqJWP7W07al92eR55tFyqsDPbj24ryjZ2/2S40SQ838oh1pHQLwTlW9ieCpS/+eYcL2I
KUqXSP/2lZmj3rZeJlglOBqeE6GZ66G2BupeFva01H0PEmIRF1Xz8PnlCcYVMtuAsTmnkxHlX5ag
N/jg9ho96lfGgfEuMNMLmGRyICp9l5vDT8hy2nbBehNlI7bP+Fc35WcVcVTrzzVmsqOiiNpyEmFX
2i52W/KS/LpZ98gJGI3q3roMKgHg6Bnpa7QtddlQkDnq5ZQ9aMIRdByGLS4icVC6LbJrsACB9CD8
oQU4EjyinYa0LRdj9EGpbgaShmbeJCnbssjSWumLEWCAB+SKvH2tyaAeipHt3mLiZo+xtaPf+Y0R
RbByCi42nk0XFS+KqGWUULH4m2gqXwQX251LM6aeh3OSiKeBsvOeluxwxhMA89pH/0Lg+ZJrpzbp
3hk9fMkFlH7NbQEGT0gIUntHHIAuK4VoJfRVFtTEjMcO6HHf3RvcyA6t09OQk06kusjNE80QqrfV
a6K5E8lPCVI8eVLTxngwhYkLaqIqTRNCnJRkzLVBjU65N1MwrAySJN+8lCz7EJv4Gr0oYtI+v+RT
x6XD1cjgwyG9iooJfZCflhozwuhAKiIDvjlBshpEm6IvcDcmGXLRESzpPTzkfj127M6zoudqjtxd
R2Duucf7fETKw5AvxWnspsUuoOQUeRZqX2/hgjdzkDiCTsCSnkS5LnP08GgWcAD1CH2jkDlz1QZf
RIJCUmkF1WE+x+jUuPBk28D9hsv1Lc7qaj3M9SU1jbOL2HtrEU6CooWBkGPgvl6AZi2Lc2p0htRk
ygBNHS8CvNkxtt+KEo+mCRZqI/xfBR3ck1roOsA3pLrWw1gsHKNy7mpH1e+LvO6/DFU77WTT9XO7
cCEGWBhIt2oRuthYCenuL3C71SAdpbjxoNSOhoi6E0pXY6t14t2xlmAVJFivJm2CuLbQxyyQv58U
hRKhvI8c2aXyTkmCbli3i3MxkS8mhl33imDCgOio26dEFM7nWjYiY0HCdCQLAkVd5rQSNIL1tdSk
+xaS6aaLEL+2At/IiIdD2OI+gGOz113hHRbhylYJWlb53HWhtuUpcMqIOLltIF8iqgLmX5o+lkh/
dtNcZScreTBt2J9RGc4fNsUVknB855RWGTdQxNm3QouifezCUakCL9x0wkQN1XTdyW589M1Z9XU0
4PHPNtiuEczjuvLMn9G+Dq1vdU+toMhwJ6zyJuZg9v2Hq2ZSCSdDeZc0Yka7qcCRoxZ6OiyHEvOA
1brIA6TnQUls1EJbHoSluUd1W7tuNtHeORJW/Y9AtKWvn8vOhnHj96RBJvZ72GbRzghNzBQeB1W6
cPFdOEYPUUFpGDvjuXSHAvt8STuEsrJgqp7vaGUfI00D3RXsuAbo3F1ihKlxYd+rRaHpsPuqJ6fz
2nUXGC8isHpunOE2aWhGZWlyrhoHIbXZ1fumNU8Tg9J9i7TAo09yE3PkrW0jKjdWZtgXPSWCMU+/
ZLMVfZvKR3QQZBKPclLI105aSuwZybs9kJHV5k6L3y18iCHlPNUwWgLdX9cxPde2DJ37MMD3XcT5
D9w2+zAYfFjl9AEEGcx02ZF9uVlW4VYfhmekpWfHi0I0F0wOJmwu58Z8W/Ti6GcBvmi4y9BmVlWd
Wq9tnZr0uXHCT6QiYoiG6VRCdqVzNq57UKdH5JA/uz5/jvUiODg9YuIJxUg8MkUL42rCZ5wcl7J8
pwNtfCD9OVEYeJ3pOT82OfIyJy3tjRmZ8Wn0oZ950XRbJ+IHjY1lk0BSIwDd9qgXpsN5xMLjdKZ3
M6Aq3CFiwdjlj8Rq1t+NMbfO9d2UF/YjsxASaWiOg68PNnbMVbGal/qYmsx+o9oogA9BX4wixhSz
W5rAubwens60aURJDyNsmsuIFfMS2emjM77PU5y9mWSu0OR2t+lkkbjmvvuvQOGDW+6M0UbpGWJo
GUUXmMepRgYPwGK+dMgId4sGP9Kb2+ASVxlEGEkda2CMBGiUqcVPp5ouMFaObN571i9MPsvRdVLk
GQxJmIT42jZvw+dqAUYVITyh/WlPN6JFr2117rCJ/fF7riXtnVO2r3Els+5l/yaUrRs6Wd6GymXx
KaDWJPd9TrLiEOntLrR6A46ehArJW0A2uAvROn1HYEX6rDYxHppP90J2TNRCAWrT0aLbYi4gRWWl
dpCVWqW51ip/E7QOJ2DQ7iwSJdaVwQGYG3q1A6X8ksmrdzNwy4ysGPQF5rZALmazuWdmP35uMlXh
tTbdl27CnmYqy59cfGrnXbGrEH8gCOKuI2L0stV8VC+yuNufWuUTJPuRTB99gvVitgywFU9YEY3V
wpzaDRFoVA507Ka9G+N7cKginNTAJ2z5o9UayVLEMpbGFzXbqZjaeEUM6XICaDdxoKBu/mEIGj+Q
QI7keAYHza2DsxlJUdJA0TCgtBIaUNpACKSHOuLHG6acvM8u6LHzMKsUUBUALyCLiLmGaPeTgRxq
CDtjs1AzgIvo/kT6Zpxn2z/7yFkpAS41Grx+m1ePcZSeYmMEHFym/SoNs2d3QW+zeFSQE7NIV/Qc
s01diTsYZVyRhI3yXDj3kRmFWwTZ7dqZx/CGo5VOFtYuZj4oE7daRsi4v8R3fofEthz2lSXOEdi9
tY+WnhLSuCFNk0tNdN9b3n06wDDqs2iTCxTIXuo9ZlH6i8JWtuf3pgG2q2O92eZLQsxIPbxkKTxh
W0Tb2e/BAzvUDRp+glWjgYxN5tLc+jT3d036kifWz34uwZUm5AaOUfzOXP4O/gzx4hnVHlxnuyZI
1yYFRi6Pw24S3KaBT8MV2VPYsA70L9MVFcZha4FtWtmSCI1vjOu5D9ShTviyvYXINQ+pAaF0Sb8j
AMsefbLVdXfTL973MguOdIcvhcAtt3CuNsHy6ozeCUQt+ajZHbgX6nQu7kQwMoKUBRi6Bd+QpjPA
yVze3ctr2LKc+xm9g9cvT5MBNJwBbLpNgSCuWzSIubDqi8wRXHtaatzJtL7C1DhA/eRi8eW4BqRg
ilLjjpYGwfSBuHGpl+Za+nPSqevKaLyJnsDaaoq3ZAycg0nKGeqDfLN0YBZb7TxbvrUSnfZEsf9p
K0J6MLXxdWgp/c7OPinHd50ZNkY/vX0sluRrxMjosSV2lTYNRHq7Kyg6MyRM8uiJyUBKSsiMMyNK
4qcWJdnaDrnrYQ1el3XxTLTGjce4mEZlfINLkRjz2RYXD043KfMr2zU/POEvO6/7Uga5u8oL74X2
zxeH7LMtQm17j8LmBq0PaGw3zBj81bcCrQjNBfC2Tmog5w69Yxsb5qEMjRukNVTMEGKve33nN9Nr
nybIbEDZ+YhcDBcFZc01i7tag7eBALq5R6dqEb1FQ63ekfiC/BQHWO64j1AS4fTgYNnq0bgl7OLG
pRzXtjqtk6JuQN8De0JT/JARiUlrd7WYpFygB93p4Qja3LXLzQyJxB1HZ6s5GeJLAy1CRLunCECG
mNZPLeh+WGZ8a5YVWF/i2Rkcf4PtgushhGA4IGUhN1BniCDNVRSxHI8CsjtDRB0vxGJiCwTD4xUM
FBhMC74sWLIAeH2teXMa+9f0UdIppNVf3pBq4VwgILyW6Qez1ZgCXpdtu4yju8s3umsybavv58Qi
RzOgcmVru6lo6+fW5gDxlifh6D5zJmsD/LY898lb1aO+npCHIo39Cjl1pERg7bp2hqOaRQRv5+6p
ztyNXlckb4yUBZApldy6LEIUKLU0KOMJots05teKqHvS1awXuzO/J1ZZbwXOP3Bc1ZeSbAEsuQCV
AKOdm74BxDRNDJepKJaz8UxIpQAsBt5LENhjP4dJ0BxCb7gUVfYMLdleBym0Hndg8FME/i5OZ2To
SfkeGTitaselKkUUjUX3ZG2IR2Tjh5FRT0se3g4cUYU//SWzaREl9WHBILjxPe2RNOXuKbZJQ5yD
b2UGwJAPF+w7Lult7N6aYfIrSm2ZsRdhLYCsxiQtpW+EVrzAjQP2uAVt6BeAlQjUwKccn9qcvgJ2
PO3Yj9SOgzk1ti4obuh3JLiNBlIUbmzQfxLte6u1eyfEG4e7dJcmYOa8ybC3fgMby8PB4GgfnOzI
kMEl2eRvUVowmWAjx/XMO6s4DwZnmkhfBHO0lQv6d1/pNCzayPji4RbcM28+Ln59gdh7RC8ri3hZ
tbGr5pIFS7cf8x1jmjsgwhjsCQImZbFlNzcLMzy+iOxJ1NYvs1kOdNf4/N74bfSgeYdYzYkDzG/i
Zwl97sez65R0gYTL1xCwiyGuxU2ojSsSHt508M4rLeleaSQA47BM7DhESKaVdhYOkl97GWTKFCOQ
vLvDsgJhe1iKdVZU3m7Z1k6CbAtF+UZK2xqskp2HHGwqLbqDotoNefDRhRXfzFK7N1G6HAd5QrXU
iUI4FivSljxyECBqQdDJuE+0LuXekvslxLvIWLUT89C5b5kH6d7Wd+E5liFRUC59B3xSfe69UeH8
EBUUYjupV9N49AA+PpPbSUso95hHMEiMrI9k7s5oaPSjuYjNMhVHQjkMnE/RlkTQvVEW+joviRjV
Ulk2Io++AJkQ6/od3tl3umxil3QdGm6Pa5mtpU9NBcLbwQU64INe6RNNu5JTGorSXG7zGmVZVmb9
xm2nZ9sjYqQgVNwXxOZOMV3IGFJv0XZAycA7HVvPB0k6w1zz1wu9o1PUeLtcZsPaM+NKneG6mIoD
o9+vAosVY0HoVGLA2ECTc8zLd9AqTm7dmvXwTeuJUGicyj46pLFgWXa3yBLcVVwi5XImHyyh3/7i
GkPysu5hF5qGcxfRYZgkZNYYqL7GS7/1i+B7RZnKW2gHE6tCxccHCK27SFQpH1aDXeX+vhvseB/K
Me51ocRPSgb1l23Xh9oiU1CYkkVrUWLLV7qasrOinKapJNJA6qNM4iRiTRunXs/EgyMslBIcS4It
/vT6JjTpgRf5S63erl7zp9XP3cl9VrKggJQfpqPchW/1d8ZiLHTy/kDgqPdeH35+iOu/96ddqxdd
X/75781jjacRgO8OgO0ILo9/5crmGJ0UdYP6pw03Ng7Fovdoz8wXfbEgiEZ6ucO8+0FhbD70XY0P
sfKrQ8noeguc7MOds8MwvCaCJCephySLobr1PCkVK7+lyzi/xYiUsOp4F9/siUgyQYr1etPpZMzJ
uUko8WfCZ0bT9f1bKM2dSmqmFqnvIgNRq0gNAqRJcioTm4GgtyNXW1jup8KhyDvYR7IW/vq82p+n
PKLqKSVgU2tq4ZrpH3v63GgvDCbJpmbkRmC0/BfU4vqxPvd1ffyvXvOvttla5x+9di9k1dxpZ6wA
1BexS4DeVg9JbeDP+cezak1tU8+qh2qhdnB9+K/e+692VRAbxUCNL7+RHRHpWRayOh/x13JEy8f/
cqNF6NCfn6/km5Lrm9Rj9U5XMN3p/eMo+wVNzzFMk5rVsPLm31fVU2rhYPbWyNm5vv36Ea7bLB0D
xf+Xnf0nsjPTcc1/mzV6j+wMGsrwXib/nDf6+cbflWee/ZsbmNCd4WTCTv9z3qiv/+YYgIB5mvq3
YxnmP9RntgmdLHAJLPgjpvQfdDIr+M1Dv+p6BrmegStTSv8v1GeGqcs80SpHdFEef/z9vxzb92xI
IR7eCNszDARv/0wnywsLDmutz4cpr4FyQAMKi/TJhleyDsmkad1gF2nGHaxApEq6O658k9ZP4ev0
PXP6ncLLH5FzFa3kv3ajvWe802xddALopKN+5U3UZ918mC6V1z6MgdluC60jzzGeJI2FksuF+b+/
ItGzwIHB/1YUbSNrepxGaAGB8VqGRHSGyYKsG2Yf+yJW2re0WzOPKa3eciMN76vvaTMkgCmovTlY
rRBDxwfoaM6WABH6iqWdblqR1Rub9Ov97MFUo8T5GtDZW+VSW90HaA2a0U3Pfdu9pPEjTV506AFj
wy7FpGd63+iENXsDq8HcRr/GlngAC+RNPMMwn+vgYlekaaNI1VZanp+obs+45hCeF0OuM/+06JeR
krjSUR4x8wOSkKe2vgp7Y0aXkjEmBNdAz775Dh3iVwxWYlNZ2ovrQbFfUjxN/ZzgXcl9yiUxaCbX
vPFCZHxB6qfHxG5vMutmnLgrZuSalDGpolYZjHgAl2mDZdM/TpkZr/FiiONi6tAbgiy5neOZkGzK
3ZU73BCy050N93sbt9mFkfONpVke7KS8WE9o/bcNnhKkApj9qKZjkZq8bJcBv/Bq7pLejNRirnPC
4jviIwbdJly9JI/BSpNX28RKGk9zt4ZwQ4GljttNtRRUBbyWwkt9HppxITfDP8TEk/sYdnWt+wiN
6r0hII7ESRcXrYerxYZB7LnAWzX6peuu7W6WPNeOZGPfORWIVi+JzdvAhO5T2d+QKnZ3aMkvhO/V
Z23Aqhl4Bn01K8eH5O+tSpufwx5heDul6zQbg/O8MFscQdTlkU+MUh++0KYq1m5F4HlrxwWyNGu1
K7sSDGmGVsh0lwGHjQDe5NpwGHxzOvR5RbnHGx3uXT8aEtThZOAsLdoBNFWxc0rtJ9hXxA7TIsOk
eSqKrEeIoOggvWOKDaoxU6Jb2oiIwBFLKzpAg6YOeQxBx3EChpavW8Ne5tqUkQaC1MfJ7I9LPdAN
Gry3Djr9gQoekPXajbat6Ai17fSvE9yz9WAirLEncaN74gcjcN4ytU+BSwEyasO3QhtBgpZPS2xw
xJXJje1H2ICgoJRZ5m51U9chrltf4Ug95a7TbhySrxD7g/4MNf7UvG731ezeVO/JImVyct45m09z
olM4LceHQMPEb4hDTxN7085FtM+T8Bmo6k8/QR2YTSNsemc+Gqm590T2RF1GbItOb9e1Uf4qGnj4
Laky8RJSoaqZF+rezjei5uIQWbTykXquy5br1ly2Zz6s9cC3/D1JUcKXCZoHLkjb3PS+C48JXBGI
OysInhujubQNIY1AHOmBB0V37rKXIJOVbH1v1wtEBncpHrI3Yxp+ZMQzrZap76hWACJKdG011h3J
VGBFJLKcJvOypF9DYTjryPHXhO2UC2USPMw0NsJV4drn0JfTkg4w4ZThfKJn/92CB3kyCMlkGC/2
Iw430ue7fOeYwXOJwg2AW0KMVQYURscpjUSPvCTBuSQMqskSsbNQxcMq+NBYRKzWU1wcTIeLkWF7
+3FJSEQke1HsyX8IypfcbAOGf4JUiXPWi32MQFHTuT44wd72TfPQmHQQ0OpvC198dfwRqmBuiX2F
QlDo1muV18aqm/uEkIoZ7ZBFXrxjOPj7p4xo+SHcwFDBs1emhN63x1kgN5o6p/2y2Fzoxu65kxWZ
dPSjA+PsdL0U8XlAfLB2LRmTaz94g7kbq3Fe1xF5J1U6v9Q5Kt7E6/zHr0tOdR+B6bJl1j0PHQRD
wByTnoG8h587W3pGkMPJktl9JW1u2zqNY0aWxNxRBYMkeJO5ibvpnA/KkMiqqNAEqCI2QYFGWNb/
yiLcayZG36HRzW3bIX4WmVZSljpp6J4Wz/lhF8ajTobPCkeDtm3wMrnugtStSr4vnUXMYFK+dsDr
TDkPLTeAkNKNBby/C13SGg9eTytsSMS2s+I9+Z4k2mFYi2hBoD/sjxou0ZXDdGBldhsrsn4h0fiS
OVwwwClAFG5g9cML2Rk+1piec3AVB/lNuGSPZjVzKHRmsA4b68kyE5Ab2MRmIfqDVnIeMxDZD7pL
KmAZUXe1Uhz4M3NWolksGT6A0bAmwruqZouc5ttuCLHrwmuBq7S2AlAICKKqwPgmSBDaTtRhdnC3
0HaaA1r1cWayQdaQwzx1zP0nvaJ8V3gm2PlOItT1gSqJj8W/9rgV5zZoZZCGxCMkIHFWkVvtBVP7
tRtGD42xHEszRkFYI5lejhAcDHRtfb6Ow+Rt0B3nBsMqaTb0hRKnLwntouLJ7JregXVbBOVBazOq
VIYhq3MeP3Pn0+sfxw9/EOQb+XsAaO/R7L0Ec4DgU9BKdorppDPkz8T8kWl+tGEqis9oGffI92kt
Zx/42I4YhFE5Oq/J7H+gEjQ2ffOlRYMMzebesMfXiABElFot1LgLF4VQIprOnUsqAB+wK1Pqvf2N
Zkv+p2vdiChzj0nOTdYbum3JtWDdh4je227edqFAe9NykazDYzIcnUYE9KgBpvpz+x1hbJFgWctA
qRIOcjFqwXAEV1lvptGFBtRdNQy0R6mZUZG6iToOLsAgN1UYR/t0Ku014KljVFWvTY8goeHqtvYq
b58Y7UsQ4BS25uwH5BZ/N2nWXV0OLwtuLVBb4BADWvnj5JmIruc9B/fWjyMNDUnN747GJxUIAfP8
sQRaXwrxA3PMLkO9TgavC6ZOKun9ZzugAsI5tw91OqwxVRor5uizswbK3qpmbFVbDawah/Z676Jt
ItnlpGM/j3zmOQfu7IQESF2TWowdNfQ+L4CNEFFeYxqnQEKoxDGMxunUSCfVdaG2qVRWtY0DgCGn
O+BakNGhhMT9vlCN9wabCBwL5G6ULRTAIFFoXfWYkzM/kieCLA+rl+ocLoNL8K3UWoWyw5bWT0VG
UXVIGm2l4p1V0LNaZK3bna65z049uhv1h2hUsWVkDpod1ehTOdhzVx5laNtebfflk2pNLdQr2l58
kFXfbq+b1Jrax+c+r7sz6pC7ZD1ntHfFd5UFXA1PUaIHR5fy5R44y21MQRM1DRymk3qBt8w6ftvw
6Dk2wFPVifQV+/Tzn5BNybBPob5zz1orzVwjjR9N4dG4Uatq43Xxl21qj3/ZFhL4iWC+Ofxl+/Wh
HyblOk0hp1QVF/I4RutVy5m3UtQprljtjh7sXbnRxk6W13OwHeUvev1ZVZ5qrkpW6mfOJxm5rp53
p/FLAToPla/cpntRdWgpDFzfrNb+skMEnsxXJIlVpZ5eF6oh+9l6lfGoCQTJTeMhQbxGumbqGFM7
/FyNQveVorK7VeqiXlor1VqmYLG51Md1Vv9jkMDkII9pg44jANZiQvinsj8pXBwjo02dlZeinf/8
2aKIAKHf19V3n7pczSEOSB/LRPFO5SorAJhau0LBxu4GJoUsw9okIXymFKtVpenM/WjvCC3jz+pe
1WmkFh5NTrT08owCADJvfOgUpEYFDt5hikdWyUk0z9S01EO1ht++IaRaFp7U42BIM2ai3TYsPfdg
1dU3LfDhQSZDhPjFPRC119yzGeZg3Tw7BHM3XErMbn5rRQiWZ5kejfZCPTZ79BNn7zTh1yYEi+pp
tHAEQ+ld1olmV3shNpmOKCgbdUxlOTtg1g+lhf4GGWK6j6uZ22UPaIzrJZM5N5m3vjEktzHk65Xw
8/TQLu6HaRjpYegBZ8nqvLF4xFqloG2wWWyCxPLXLW3YozExdvBH+Fet22bnUQZMUMEtbk2z4p7o
QusC7tOvalKMibYgY8GJ6jsddJTr6Oa5n4Zvgyl5CHWOlThq2i2qU2sjohly2Fj+4px+trm1H5uA
mZimJfGh1/V8hyBs3uQoMGE/3XctZonQRc87azOgEz9cA0onDSTirzItxoBg0qBxUMwqDpnZidUC
oZYxBAdcIa/DowPpdsa9k63U6nXjX16jng0kdPj6uqolsqeBboW39UY9B4CFEFy1Suei31WTeU8D
AhGMD8DZkAv18HNhRvM6yDPu7D1iBkBkBuwJFF/HWN+79URYQtAHGzon9UkbgvtJp76rdtSOqILV
WpMRCp01y3R0J8CI7F89F+KR3QxaNhKtzTYhJ/X6TCSkfGMvF9ddXB8KlyiMRse/rD6f+rgZ6Y8H
GU1Mdh3G6FwWw9XqdZGD1dqP7nhMZbkT/hvZ8fIE4BDnzJC+OCaexue26xNqTS3cJhjJJSG0b9+X
HlcI3qsWUTa/m21KrvE/NtVtbdPB405fy+9MfTdp7SV7AraJaJHOPtu1L8Ql+ztP/lrqt1C/qnqo
1tS260O1zZS3Jt1yXg2L5JpG10wUiixmwLUnM44jfCmLvx6kSq4v+DsbJzJPY1qbAB/njXIlMjSv
PjHsSPB/X7tus00AaeZoBvmmAqYYydJ4Ke/Awaj+fsLphOcm6TZcHqoCFZW2QPOBanoc5xtTRVJL
zYtaG4pi3uea1NYgi3NmtOaVbx2Yu0bbhnNlxTwn+d0buahrouKDqw/TjDa2m1KXDif+9ckFWl7V
1q0ilcNAaI/+8DZLIPHYz6RS6OZeocFhTNHmQuR3Zcw3tIDhE0lH5iQBiOs2JHoonaIkR21Cs9GT
XEc7byakZj+VtV4tcODbxaGXklMdjmB7jtK52gd6flJNC7VoOwI3G4+vWzUu1PvUE73qZnzyxlN1
IwHQP5OlxoH2p1fJnV//RfVvqbf/t9v8Nua2ct2DWlPvu267Przu5vrxrttSwdkbRpTNWi/9El73
rF5MJ5+ByOdnv74nzv0YlxNNEnmfVIvPl2imR+HEkewpKQ9fZG445C0Xy1x2Z6pU+NlLtj13X2b5
nNvKnEb9Kq4OV2Z8tUwvY4eQ3U5T97CMxMNIMmmFjHZjNzg+YR1wyKgjVx0n18VE+60JE5RzS0qf
aXxILRoZymqf4AxZjUiJNktZgEctUZOtOnkrruF5UQL4B71eb4an0SRS2SfrIEqs4uBqHjp5IMUb
3yeVxgeggcF1VUn5qVWIBEFwg5kCrmF6VAb6ZDbugewGyZob+KqTwlS1D27kKJvHxen2jZFzkYqH
fUJedgPG6f+ht3CTfDRVW/3q/tf/+Jj+50dVzw3sok7VtK+PnquC//7tS/7bHf3Tftv/rXYS/aw2
7937Pz3YqrbAQ/+zmR9/tmRX/FFXl6/8T5/828//pLlgGXjK/52nff0O9gJFxd9+/Mz/9tQ3/2Rt
/3zzHw0G/zeHnXlESEiXunl1t/vWb5bjkWFiYVRHsvKn/oLl/Gbq1GNwJFguxVePpgD1qS7++39Z
5m+UZqlcOA7CKxWn8sf3cP/ZNuAr5JfiG/z98d/KvrivEkYIf/8v0zK9v/QXAg+0kW577NTFf6D/
Jf2kT8ysxOBSHZqqi4hgH7xLIvrnwqYO6U2vzTi0j0OLE6uZBhSZtuFc0vnMtBNRUpkEe+g6QcWl
ksEQmcMhUcSbABbHvtKME/arCYlMGG7D+XZu6uYw6MFHmqIW0JaMWh7IPBQPKQm1SYtb2Z2qTXSL
bTF9CjDGClPnWhDk1QGnob8pJmjpxoKDe3IpYUBX23dk1m6cyPcx/PjRzkb4Afy0C07MSdODWWE8
racA22IE3QkDpou6ImPIh+eWigOnTLUNmGEeqzA5QdRHJauPlFGaKNiXdbLNkILvwg6JRDS6ty2h
tm1b50/Yppn2kpd8ENmCjQMhDk6B+qxPuJXFSAcAaiiGy+kliH0ygEleumjOvp/85FxPprsG1NJ+
06xpWkER20dpGhCXndhgU9JiFXK8yEHhjyZDPVlWjMIHIDUgg3pnpRkUFg3XwbmZtF/zKsE4rsUw
+spDmlJssBJh7RHIH02OqjNBysYpH63vjfSj+60ocdIcvcQAVyRa4KmJoIZDuF9ZxMUlIiCzJ9YZ
czR5WjgLYUu/L4STF9aLw7gUNl9lbNNwfLT0tIRRjuGXWaRPZtMqGrxkE7jFY9hB38601r4bZ7vA
2iqHUDERIGHk6Wen184ZrtBTDFn4Nh0C8LJB/TK4MYitfkYvksQOiQMVwWox0aekaYctruExpK9l
wa5tZBzrUtF0qhdx0Rvvy1RRb7YcFCBzqHuPFHlABGs0x0Q/A43FRBv0+OYIdIhJNa7WhGI5X8K+
Q4cWWoS2Ro80rSz8ySk2nDreiqK81wkPPVvAD9ZkCmYEerrLGX8iopeO+q1nQSRvsdIE8tZCQlmt
BQAfAqY8Wk5UYT6k7mapR2qgGU1qLYusXdT8MPhzV6bnevc28WmrClNBYdTv85pYGdr95QM8Wxn0
1w7rxhzc1zhx0G3NzqGsdSysXn7nufkMohtRtkMxhPT0+aaIPe1e856BldfneCoe8exuk757grKw
nOYmloWfmEQd9xK0oUVoxogV0LO8hxAOW22CDjLK6AA+trkk0zSurM62jjEAsqp6TC0RbDqfViIA
I+RDTt+eO+laqIbsgH8NOtiPVCOdw8OFxzFUPJHgSdsvmR+qKPxR9HjjTU/X+WlLVKxRX+5iEdDQ
KlyJiUNUB/CXEDhz2mh1OR40QB9nMzwb2ps3B88iaQScAjIXYTXxW4FN9zdz6l8Aeo9EWbTaikF3
cJIRl2lrASwM4Cjk5R0uQFDk6E4mc8rvyn2EgMM9VzgFzhOa83WC/nNrp+apN/wACQadHwL+xh0t
qlM4EaOQDWm8bSeYoSMhUAGYx8Aq4+fG/EIA7rrwicEudSO5jSLPWKcBkRqG5sm5zzMXIO9+HPtf
cWsxIixD+EwVNS8XqsVFLyMuG7VFXYNDy+bd+1RIn3ZWwQdwxS1jSe9SdQF2W1zI6zkBENx3PckH
fv9Y1ALCUuLGG38EigOtz9qS0Aw+og4Svh/zzaCVDM8vC/Z63P9o3WwXIQrfa1GeHVKrLVed3fz0
+jnfTmNmbDodLPaY+sX9BnO2f4Y0+JKnoblLrIyqcM1YqXThfFVzBeM50u4XlIbbZYqHLamHv+wg
/NLgG5GdH2uFJ8zeV69oRula+nD3UxGGfO7pjq+WNsxcPIryZ5F3/QtaCpltuoEE4hx0O+0lJQR8
Mm1Mf1x3UTocG8MstlpIhN7o6NOGIHlQ99wCYh9hpzf/DBF271tBsBNIzgWFpnhNHSMjzbJBnclr
4CZ9haaIHpNKEEaR6aX8P+ydx3LrypZt/+W1H27AJUzjdUiCTqJEUV4dhNyG9x5fXyOhE0c3Ttyq
qA94HQRIitybBJDIXGvOMW30y5NswDbCvw5lTWBQ88/ZqY4dVfANUROfmRZkaz1pD12NrtqeCOct
0tQzNJwsWartaNITymkoaPRh72PmBaYVTFudJYkkfT+V00iFy5AQ0BlYmVyvoMsb96OLidNJ7Gsz
1d6CWePshCTKJA6ktgXl3QaPlc+MH0YtKNoHQ8ZoP8IBk3amRnk2UWxOdKc9UbrGYXLptk3Dhxiz
kYaMM+5gk2UHY65e9WD+cEL0u3XNGtnsLw0R6lMi7rBhR8RMaxQ1WowBJEELEqz4Io0Z3dUhieDI
hvMt3o0A9azi5QntZX8kCyS33a2WBHLdr60VI3GPqdbSBTFhCc4pBDxVPTm9mCWekHiuMlf3To5p
fsbDS2UNcACjHWpMivs2BPygEflNRlg9dp1sJhpT9rBoNjI3htEg8lh4NL2Z686V56Mm2rsJUSuY
0p9xhIR7vYX9q8HzQCqXv5NJS9uK+gyWJzyxMGY39NQ4TTjDkOwzyNqyj1aeLSsOHsdM2Wcj3foQ
SkAzm1+TbYenOQ4NCFsoubT2z5Q52kPe7NUie9Hsobxgm38uqvkT8n/gkdCOn3eKYN/CGEQWmSoG
qN6d6yvKUevqV8dKqn2VBtJFgFzah/yIZt+2dq49Z/ea3h4wqGK6ZgzfErZMuYQvYNSOdudauG9y
JXqZkgMNX39Pky/xdGQhtJeHaK8G9l5YQfuc9Oa9E413DSyMl16nZyrwnJdxJx4cX3lkbIIgEbbP
thZ8hSYmDaxRzQ35TYTIMZNZN0L1pQWdUU6tDBAKWA1eWBa/6VPb3mj0eTZufG0FuvneqwEiUBu8
Q0sWkgMA9yqUYABq4va7CJ0Xv/TfQ8JaDqpE/QPkA/EapPY16mPzobdriAAqV4gW9KyDquAiLKCH
NdCM/TxBMWkjopNKWoLHTowXE/fWCbxivtFnpdxbAalHfvhdQXNdCauO7xM/xckEqAEapiFu44Ev
L8zCgnuLlsSowkOZDOYfFAwMhun1oE/fIahQO7TLA/H1FT4YbTtXZQChkfQPUqkBK0xaflRISbWn
Dt55fkmyGqBxWB5dqjAwHTlrySjsP0eEtaVVXSKnQSziq82BRDWMKsU9PxWFzyYCcUF5d2th9r02
0jq4cqr4PQpsCzug03EExKaoNYgBYxQ+WNDFmVz1GZqdlJaLHeZi7WbVI3fbrVUHyQFbDUSH0bh0
ZXNeTOK18+b4BCM1pMTeI8wwoBXO+Slijsro3MpqGuCIyCflOoA71BbKpiT0Z6PIsySpndhLoCEQ
zyqbjLnxB5ObgBlhWvssV88O6MO5eTYHUX+hTHz19RIUAjIX6W/llhab5F+JYWsgm7GC4mmkDrah
iqWjixERTJW42IxiDl/9c25EJ98exu8AnF9ohvPr1Bj3ii0+GjcvLrnRHyY6bIw+jBeOkcJSqa6t
ASiRxmm5Gruh3VnDixiIJc4EU9Fi7ZZeMWv1ty8XuXYDN9fpzas5zBRPVf4YiESuKocfLFZjSXAk
rH6kUOtpdkJwtWIOCHmHllxoPzpb5iYLIuXJ6Uzs70O4GYifuC18cMzakHyVTpJsmkGb9oU/PldF
Q3aMQuVymt3XpK9PfsV/P7ZtdS8kNCgyn3wHHKOt6n8GFANoMhyy2CFVY0dNcjIKii8jH7HR6h18
5Z5IQJmtrOvR09IIYL2B5KhA+4K7sDsubxwkyiE0MaBQGaNdOvr35aA0IHhx8rCwilMCEtTwCaY1
fst+/HLIp/JiHchCWrU0+BzolaoCLFhWULogGH42gyYotpZ39JnUTZFifQ6jg2NzxumxdVNoxJYw
5TqhVQk8vyR3YfEULZtBohSifnjVyFsgIxdEo6FSqUZPZ6+n2oOQP5B4Z7nrtNelB5HOeD4F80a1
cbRxzSMS9SXPMilLnDpl/Kxhott2oA+VhoKmJsacICbM/ZEuPWBNdxXYHWW10MTFRuAuCBVMbLpE
cwzMJj2CU+Rc2fpoq1HxMnDuFJfJTMdf9lCNEBgbB02zMQdbEhjRckgeTDuFd5Wwra2Qsk4mJHNl
Xwqon3b4YSV9ct1+hYQMsGiIbzPRwYPGbYTJrblCnx0cQCab16N0pEWkB7TYnyDJhCdN8RGFJGQ2
CSe+dWws4nEYe0EW42txbPcEl/apCIsKLYkZXZIh3WmVte47mtpNmMQXjQ5rKapvl/Dke4w6rGBR
MMPpBa2W+DHUtBmxOd6gtZhzdZsE4MP0qMI7KsV8AtsQlySpD+ExJs+oHYz2fo5dpPWB8xqPrJ3r
PgRZlL4g4X+FKLxrS+3aHsKPULjEngMyU+pTiAW0asEyoYvp1zrIKX7K+bZrp1dAtNsZBYM6pAFr
DgjQgYUdR45soTrJEPUDq5GrJI8pft6kkVj5WXFVpfrGFOq0G1gK12Hf73NJFOgUfddMjk+TRGMy
PNNh7lj4rQDcW/sOCgdoH2UbjOqtaY02eJrrHlz20eiq9z7GNtNF4qI0tKJJF1Ohp2WwW8KnZHDe
rdE4c+2e8y559o3SOg6ESqv6dGNaVBSZyi8fRGFQ21dlsq98mlZNyY2jNDTPxwAl7PmZbB39yi+4
jkOw+l7Vg9wHXgI+X55+XZINrHuoGaDmgCWFH9YnlKiQ9ekpM/ZphT+oHtx0lyTKbT+M61bk5gHt
SoWhiTJ6oPOdmh7grgauAhye02zUqbtn4LmLOjBecca0MQN2tulrFiCeMRAkPmQki1IwD2LAQbfl
GGsHdCFkkclMUyrz/kFpv5SOlW7t2h2cPLyJE+nYzjg52yixx82UjS08fH5IkCQd6xzngbWUOJpG
hT+eqdrRDTtjJ/i8sjTRnwWCCAnwVatJjmluN9ybc/aaWu2t3kXtuhuGaVMoTJyYvDxoePH3uUsA
hwr+E1NM8Mn0p2YmH2BqCcVO1cXjMPqoeHrlkhMIpHUX5LOJl7RDsurtDJ1QeqNi8PGCuYzX3F6f
VGtCOmGFp8BOvzIHGajT5+ZWUXdEIJhM0lPC5NIwRnGe0BTqxp3ZI27AxvRoD1GIgXf6HvLXBsHJ
va5/W7P7lI0RptsE43FfQXenNYiCwtF3aXibTQMh6Rask1EhJQMYnh9iTY3t9kOrtH0etmRQ6faO
rv85DrS3Tts0eYeVqFNfWwp/xwK6jphmlGhdF+8LWlF+g8M9NoA/ae8uZYiVqNodVjLhEUzPumUC
pRDo36VSuaebbnLdN53yGBF8VZcRpU05LHCCK6uBwUB+Vb+qdNzLpDmtwikwNwHdvS4xhtsWoxC4
7VjfErOwG6MsvtaZ2K/bugk8NQU73zflsTA9AfXMnAiImIT2NYxpSMlMzvgph3BeWle+EtirKHZI
QDC06hZ+xVcsike1bCFAwfkD8jBvGkmeG5JeWp+JLVPMILy1m0ynODMkm74jF5eE9GiVFCQgKtEE
hJc1b8Vpva9TSORzek7y6tCOxbdAGboCHbyLbGxPSjrelo+hjRVrhF4X1k+uggAnDdNz46aN10Rv
sMeLlSpS1GRzshO4KsOWAa0g733Wb7iuyX8pybzMvsuW00HH2Wv6BAzC6zuFSo+fHrPlqKPm7ad0
ZZb5u0r+oeid+5bm4TqkM5v4MgvJhIIG/eV9ysd9b3CXc42G/urMeMWizbZwPrbwIm3BfaFgzmLg
vWTBEZlfThx+USx0w/h+DLLOSwyDA1S/JFbySs/wu2kPZs2R02Bsm/jyhS/u4HtQW+3Td2JGTv1I
4yNHI5XiRAYpdrBbf49l5cshR2MsQD6mLayNvEEaFOaeyUx5RbhYv+5b9WAiq7lmFXWlxsq5JL2Q
Es8t8KKHca7vSwy4coTfxsxvmBxduEbI+oTY1H9b0lDdaBbKqPGmsPhxKEqQHHSxAvUY6cpH5BsY
W1OY7sTgqg7EBpNhPmgBtKheo1XZlkFNWRHbea5bvNfuyIiLYwm00fPs1p/zYH4j/njMTNJWCCmM
neGpgVrq5uNn5IPR0urppETGhzJW9yShrvs4+upV7WLPAxhoRGlJ/tqnGhbegooRmLZN16Xvo1Ii
Zx7GL5KTV77ecvlwHFio3Jg6tVKWCQc3soqVCLRHwxKHqUwOAS46t8HWXLavRSUeBlYBQxFvUwbz
tEj2TW+u0QwRNqbssswGUlFQahV7WjWKwQFFMJKUWgw30vhyQpwnhQZf0CaPr2vTJ+Ds/B/95mKz
ClEhkK1aR6lIY8WV75Qf1H7P4cHMvooK115dn4yayERVxQI+D8TAQAQ8gQD4aHU0qKhsiwHQOUqw
J+QEBQspeDEJ87KWsvhUpN+TCWgFfrpI5erGyfYTyFLN+cLG/gqTDBaPxvyxyB3PKvPbCh23YpxT
0CvAgHK+e4EgzuWcCpw1HagNxE28Qo2gvszILtAUBtiKW4Pird53yPZJSrZsu1iNZiotqg25Ph1z
a3x/93nIKsiPzSccr0niEBVDxaPg7TOF5zYniyeoxz+liT66TNxHQnMn+Bbzaygdo8I3YG3FKhpv
6ivuEP5pcuOmFfa0rihld06HPKRDnxnm6qkqvicqX4RyepERGru8g5lqdZdqzswDIJyQigbt2GTy
zEEeke7SuGO6Tp3ex+0ennxI1yzDSZebfeCkUXSb9bAzZPkmryLJvmfo1YSGkT4fdnWvGgctJPly
9scPhEpv8PFXdUQeiaxtsORO1xp6b2eqZaxTd5XSigj3qJh6VJw+3C4/2AAjR6VYU4gyS646KKBr
XQVrQOAj2c4Na8w6hI8TkZK7avxiula4rHRCojZRRrZbilK5sUvzgIWFbPCsY+IJ3hy40bsVBsNh
VKsEzBi+VE79lRgTFXk7snw9Etb1mOyMEWq/DvfFEJnkBR4zeEpV2UWrrhePgcavPNxYQnvP08/K
741HJ6QtUDfdCjRKfNVMmoYRQCB5KIKccCqEY0pab7Wur1HQESsEWoioZtMLQUVt8j42to0eXea4
K6iRmwTzVl1EjnHPSj2AIO6jvKtFiVqs7m7E7dx9qqVhroe5cLjLTUwbAezoylRAt+wfJl2VipgL
FMaKn4GShIq11gtjzByIh+nmDGg0igDXQjLuuC+ae33slI3ZJs3GFWhXDT9/mpTxXAfEb7mpWMG/
f05awJZiMG97Bi1Xq/RdZLlntTIftBABuU6o0smq4VpGQWqsQeFdyiauD1NosmxJ+o86DB5a0BYr
swkYdwIqqYVee2rT3Dtp6zAauBCfAEeQDqdNh3bCgulQ8lnFJXeIkuo8DWauTsdFVg+flbmIEbpn
oDVbARkZKmvFmeKr10AZ4Lm0+j5pc+YojvMnj91sTfDa3gIT6vWVtQ+rYvKi+LmelPJsAiHQak7D
Ng+8LiWSTc1aLwRfF7nqExPcem2XNsHP1ESYgaSfXaGgkdAfg8SuDonLIky4mXGrBvNbIzKL89oo
bvqw3mZp9Zj5NgQU0p3XYkpZ5A3lRsn897KbMW1oegh51+0pQaU7HdjACvIKltr+ifo+4TLdd9xM
x9HIvoa23zR6gVJfsV5NK7+dMRVZ8FcrUO4rqEkveZOgzXPz+9HmP6XeOTZx5ejHmPFC/TPfdHu4
d3JKGFBeVNzRFBQCxOVKPldbVhUVCRgQHq2N2Q381ITaM+UikViNALbk6V4bm71mk2OVKMQ4tuSs
TT5ar3ufkk4E9xkNHgs4FUB+Nvh3im/fN+QpMS2g2D+7npIFiVz9b2yucbfRsaHO4ADchIICnYfL
VJvo1QEcAS1M38MYk7IZ/MmmL/KMTrZKUJ9W0utDTXLRCfZwYybf5i6b4psyq9/qoeWMTV8F011r
hDKMIodq77pUMI0IYgUZlftzItcGxuwxnTm12bM10i7EqMScS60I0OxZpmSsUih3GTsZZ6iPwzMt
RQ+p5qbW7SPZEn9mfpJemN/OmBKWVfIpQ7DPOPci493wG9z72RcK6jFw77CNjGtNGnxceNL4k82a
aGy8YXe1wIzdJNBJE8+2glMVNW+NnXgIC57oYZjbqHNuutE+KVYMUJZV60rV0oe+a19K4R/lZ9Ui
OYEBvmLGumuNl8qtoVLKJtN41Li3RuawQ0J6Ra5eZecvrk7Uo2pdXPCrrQ9ntH/RdfuaI4m4aKOT
YE9c2KbBK0QueVAZ3pRrO50hcjUyM6kL4aUMUnUr1ycqEWPFzFKnnE5GyVAZZdq9M80PUZO/jBQ6
WiT4oGOvM4vY7KF4TM0HfrUNV+khAv7S0QGpR/dWDN2tPF6dQgU3i2/5J2/wOaiFdee3zdtQUtWa
Y3jWVsdaewSYUZjzSvH3sNL3WMrilZ5i068z7owmlXS01UTKTdWdlXbPlYMaqW64A+gX3XJWSitW
sTWfrbj2SHbZ0sN+jYXR4MSo7hr3DijaDSiEQ+1MWwswYM60eDVU4inq9C2SRDTA+amqO2NVJsrD
CASNX+4ujqlUTZmFWz+Y4l0KvAsw3BetxHWKh35dEh5udMkFjTdirbTfj20NH5ouQUMqSyjTJMve
vK10EA5d+FWkdFnDqnS4UJ7wxISMhDVgBL0lVVrVb60b33yjsHWVTr0OYJEKdQ9c2Q12+QCSk1Vy
Nm8GhkezOwcQB1vOEbAnp8jUdlEcHro4fNBjJt6KsZ2RuSdNufcJ7hZJja1uPEOpOPrlSB8JOofj
Q6IR3T2g9K20OjDs7kYTNyKD4rVeRF4W5ffyxG+V+L1IqXpwTyv6mwG7Q29Um9qwXzA2XtUKXKxE
YDpxHumuvwxgJGIxXrHCZriq1GdtcEg5nv7kBo5rcCN3E5c8UyrcYgV06PWg5VdMPUC1mAddrXdZ
oyHj8x90qg8l85ci02+I6IObWb7Ts35tRmevxQARQj3b2cNnDoIlp9FpKvNGIq8VRlSnVT5mrfnq
MvNx0p3HJqTuTjHiK2+thwlfmKIQoNpWT3Qu38DCi85/UwXJnnPzJ6mwAOQ4BUVyR6P5AHRwnUy0
VtFTQMq6VfudUlQPVthtaEltIzf90FU6v5ZxnwdkhYnukzLMfsZv1SXvtaKCPmteM656JS+vuzB+
0UtwGa1CPiEerj6x90mWnWearkQSUd7U622VcAOSWVgZ3VwbM6mNLs8KHnVDOxccE8Nxvvi/rqoB
lg1E8SJ7VOmbWdw/Ky07x+MDDaVvfwKcEOg3TQppuqT9Zsf7NAyuo5lgYaKzDYVkLcO8qo3yOwJp
WCf9lVC6F4OLykLnb01atonokibqXdpEr3mmH9Nap57HAhdYBNac5lko4lpE8GApNpZ2RdJweRPa
8JN7milqO9wac3k76HDDZuNGyTTKz9wvneDY+Mk1VLEHikv3NfeU1UxHpNBgGk6z1xac2oyeQlNX
E9YoP9PPOBQO/iUXAyhMmKeUIq2uvbIKufoCnpzihLFvxaQD9BFEBLggZ9fyZPH17OwHZ80Hv19i
aouoXzHOIFWzmzpd+zlFK8RrfmZMSCbKbVGDDw9uzT7du23+QEiH10O0tgthrNoC0bpaErg+Ibm7
N+LhICYDRQIV/kB/EVNu7LKREpA93ZN2wD8x4B0R9e3cm6d40s+AhD/gPu4DzLphNl/79E2beb7J
kuYt66ILujI3DLGy2Pbz5Lz57nQYxfhZKNBNwYvdtE1y8deOlPNp1fvQbfu6If2teQnN6dWGY5kl
7lPocMnl5io1m/ZzwlJlUgWnLbIr8Tetgbm31KmKw9jqm0gJ9oltE84LAaRHDIPY7WpwqcVltJ+T
4kRsws5PmCMxYkCr4TANyPXs0bJXCG10may5rZhmwWe+15Qp2PS29kh36+Tm+oqO/pE1zj4y0yez
57If5oBPn69Uyg+l0exzreb0o/AkzDNz3u+J133N8VwXsqB2a1XI7NJ6Fxh34xw9I1u+xyKNx5qp
ugo6vg3XRYnmPy63ihJSoBauZ2nmH/nvkmd7pxruVViFJyh5AjYr+hz5D2amdm9nEAqi0L0eA+Lf
QrAcDWdKGD3qmb5t++LJXmPoOgmNmEbC9liHICskAPNKCek2yz8as+q5swOWe9G33oTtys6sh0Iv
77pwSwyuQTJ3kd876EhMcnATqCZ6gyTUMMRFnQHnuO5mZgFHPmlMZXhsaCPOT8bcSW70tgT/Qzz0
2jIpipA7ktCHL9t5pVNgBvB+Qr2O62vidjAO+9rub/EpUSY0D/7Q3E4KYXwBbN+QhIzZOJgvfUcR
e3ro52gzRtPecbpbM3oNZClzKL6xNX5QbT2QA4dQAlxQgOHUfaRFsw/89Ns34XSHoN4nqzo4avM+
+9YFz703dOHByangdMaafwDnYENE8cwQiSFvRwlv3U32G8pQdSPoh6cpoQkJUHyEW6Y3c9dag88n
zJG26jpuM8QKCAXoQOVr06ACMGb6qxwyg2Z8sTKotHR/rLXS3FpOa4B8UqsjhHCYxxsfncRJ4OvE
+d4fQeX+f6TE/1b1idDyv08y2rwnRfvfaj5561+aT9f6l0mMhyUc1xDCtGRikCzu/b//g4LJ/Bfm
TccwZWtMtwRhQzkiX5SdpviXa5oqLSFH12zbNiA9/CX6hDdhOhIqYRmuRjmZd/1D5Pk/iT41w5ai
zn+DSqgun6GrKjwJ8BYoTaUo9PP9gqUUkaj2f121yVvfr5SrWIlQL4eESOdcJetOp3o3NsmhCRiU
FcZZ1qzSeuofUSW8zJlyJo8A4n9Fqh+wItD30Hf1HmSZtodxSKYFd/FgOAcA/+1o3viI+P3aodah
+qvJyGlHm2m6LcKAJLGYgrULjalzca0W2aWxuBnPzS5AU0BpKb8Jx3xXVc5Zk9eHWsziYNRwPa3O
l/XnV7W27123eKSDcTOY4ycTPiZ5JgNlNl2ZOfMif0Q/kl+LRIMBFBKz68rYcz25FG30YcQzxntu
ZjgRK8iACR0g8hoj2ys7uBetAPgep/jRR3GN2x6PTLSBf5hzI8j/hGm6U83xKiq2edl7c9OdCbol
nDptDv1IqKRf/BlC/jhKgWW1pvnYDSYr4ORJsSkv5gbfWfjQIIYGPSPVPWzeFiso/XOGeza1A0LV
Sr9UaXJ0LHFPQDmhDvjYcUC6G6dW3lrRP5RV/t6ijmozvPq4lOK6XusGwv6kmD1lrB81lSgSdWB5
xi1EoINcWxFo28A6KTbxUtr4BKH41BdVt1KG7CQyvm7Cr4A1C9J13p+RuBRrcqlZj+BJStSDRVm4
pTDuzOiDtS4hIEOMa2cgnpUEm3cWHf1KmeBozE7CCuCcBOKWfus9NPWtxWdsk66kdUG8zGagDa0b
ZYx4lMV0rCg3Ph4sGFXjR50l14rEYJOFG5FpdEmjS2l9qqN1Gsp0OLb8CFMJgHcitSCeeojcH04S
XeEoU9dl5z+IcT6HHGu4dcVukNZc6GukMlf2gegfJgUEatcaoIowDR87Y4BsUUu/nF5elXb/gM+b
JPu0w/0ukm1vM7cXDYAQDuaqbxJO5Vh7ztIRJoGxdGqSa2hq+L3rdWkiziHzbi+a8MbotZK5DTer
sM9fMqd8SdCerHL1ybST5zIp8WD2oFMR+jxBqf6c+pPq5icdMLuT0PmBcKyzdrARccEabYv7YrAu
c+YcitDE91ICJgpUPGlZR9HaPwN8gLt4YytBtNHolGJVAK1Z7MWMBUMYdQfKcV4ZBTGP46CtjdZI
Tr+bBigMUSl8xcwJXG5bSc4FPUwvtCmbFaJp32m/aTqhZnBybTWniBinKnssSw4RilWPhh8xR+Zr
JUtAbYjOLEfYsilBgee9cZcCMaOZobDmonhe9XW8yad+49bMc0VLK0rNgQJE6FYHGUO/7P0+p1So
BmmMSGfWsukAdv/sNXJPDsbeaDovf70oKWDV4uDqzN99ZS4FHHmouD+v/dvHZdyNzVJtN6VudqCt
W/z+PRZ8+Sip+Zk8LaIbb+hFu9JHnzZJlYGxwybprk2mS0ciez9tlYVq2alVvSdrEWUgxeAsh+sS
+e4+jOV8n2YgqYtu0R6DefxrbzDgVE5kEv4+tfxFTCR7NEb29vfvWc389c6Je8lmFmB5lAIHFqle
5bE0ZliHtr6rI5mtsTynyheWP1k2eeCLQ0AfVb7p953LX0W2zKjAFZ0zuGm0enjnzydBSuCV5Yk+
ii/wf2tgpJzdoi/um45uQZJH5sOQQWPFSAXO4Z2Fv03ng+HGMV4pnPgz3Rm3ihyQa3Z11uT0cGhH
8wrl166r2vhq6IuHYaJC1umhDoM4v1nwxshEAho2eXQglDdn4oXCaX5Hh0rq+oZKKoVCKmNbbDRU
vys4EpmPUmPqH7JIKby8L6yVb88KwrLUOda2Xu31oHhspMTWNtRrpSw7r8VY56UY0tqwvepmKj8U
HnDxo1SYX5iyswBUXmfDUalY1jOgZNgLRdIcEl0FHDw371Wj2RAcmOST9vJhQhTHGlSF+7DpncfI
9UkOspM9mjfLKwkNO4AveIW3+J2HXXOxVL846zBFDPqvkh3zMOdddJyL/Nz5o7JCV11Q4Eu8bAov
WRz6W6Wxaq8MrdhrbPWFzI55lwSVcyTF4eg3Gtqxr64c6xs9vKs5u7ZDRj5qMVXNUcuRx6AugwsZ
wEqlmMhlXA6rPkAMDnkm3FlosE15nS0u67DGN7BfHjv9OjZ690BgDLyYRcC0bNDU3/Y9AgBmE9lx
XJyJbdvAqnJMWWPqhc8lIlMHbbvXDml8tEaZPb64zOcO1ocYiY6opaVw2fjSUhgvgSm/jyfpziux
6YUjnaW1Lt1Wy6alVY5tlDO0PloSRTc2OBMUhbApGjHHxV5e/723PPf70J7LJyVHRLR4vhcL+JRz
d4dlMXgRc4W9BiCSIhMwxuVVsyxiZEoYJ7M2MiBwa82qzKfo8IslEBqhdevl8Y+1GqulZfWOt+S0
CGYFutnjxZBpDJQB2uNvOMPykJizTBomerTmEhg4ypCVn12WdjI9ksfKQLJunJSfZjADxrRY4Mdk
4HBG8jOQuAzVKp3saQ9K6SfbppiwJLhxL9bLcZ0X1mMoqYyizCxczO52OcphPG/4hct9L22Fv0d5
sbQ30q+37C0vpFPyjSgBSYz0sf/SHpYT4ffhsjfjyFi3kG9+jvviZl82kYzuWc6FcsEQ+LUVbDOr
elyOvanNWPWWXaC57AZK80ILXEDKVMuDGn0sgAZf9ZEoBjmt1OVnlT8RiQjNscWv4XU5rZrl4bJZ
fu8gbrSdGNv9QoX43fwEu0hW4j+em63Xqojbg9MONI9aKWpbTrdlD+WohV4LK9Jyvv1ufs/B3xPR
TulVcmHtekXN+Eapc5vkxbx1pEtx2Sw0d7GEPC+PB8nETaPqeyEO/By7n2t04SEsu3jAGNoS/EJ/
Hzg7UOBU/KdjiMiTGbzdIVbBGt4v1+zPlfuzL+Ly05aoiuXA/B6i5Yj94zk7d/t1lebU1OQlvFy9
PyCC5dgtj5dXdMA5XkWrVZNOzp+Lt274BZbHzeKijBAEHZj2AcBBUPUTbbRcSku+0bK3XEbLnhZo
O7vR6XsHBbhJ32Aena+F3Yy7RiL8zZrE3+W1nz+QzxVBCzFedPaGRgmR1kqIM/PvvX88p9QVWVTM
3Vem42C8jFg5kNATUdsN5/rKjeadbjP4GL20K8u93A01D9XD23IItcWLIg/r8jAzfW6jyxEto9za
N7FC/5xLcLkkiyYMQZsGGiOlSBzQ832wrzUHo/fPOHvjDlX8c0kalm1QX4rpWslL0gJ/ttJALnvL
xWlRL/zrTejb7lDZ19vlQMMmlqZ9ebUuG9/hnk+al8/J29GdXzAh7i885N8eN45FWzUFF4gyhirU
L2piwU/84CiyvlVQR8bbH+CEHKMFXLPj8nDZWzbLoV+e8wuUGnnl7n+Hy3QJAlhGzp9dPv81dwPs
GEljbhdHeybPWmCtSM+c5SuMRN79RSPI9KCeveUvRo350X7ZXd72a4RfHga6ishAt5SPvgQI8+G3
SbYLpMW7x2h3XPZ+N//puVzBXgMvkLf8bDL50yy7//jzkbWKl83hn+X5dHkfUW9XQsClDX7f9p/e
+4/niMHDYdaQ9Rb9/Q+DYH4HajdgN+b/Uozt2mqKEmVN+6UN8naUa7jnzYCgsGVDWl51/H1ugGfA
fFFVtiq9wd04pFeZ0mU7A/wfgiD5tmCK2F3esrz5P33M8sK/vYcgRk/ExnUuv3xYG89aCGN7+auf
j/v5274cobY6/Bqa0Se75fVlAxCuOv682s9E72acKIQBc3umOMp0V1NVQmFDYqUaq5y8vgNPve//
NktHIVExQAR2s7wyNbkZl5s7MZ6MOm2hJcf5/hfQWi2zhIUGG/jZS62awlt4AFgq/K0jw5skLcfH
OEenLvLz60nxZb4DV+BiYl82y0NnGXmXx/TrIcmhOtj8E3q8PP6hGjtTe4dHt92ib/7KzLL2FvjB
4mVbzOvLQ3O5I8T5IxlpqDOlF92UIw9ejZyfzUfpJwE68inlbwZuEGvWrs/SXeuKsdw38sa1MHUJ
3Us8x6VXsiB+F0rDD5d4AQKrcZqsuzGf1qETMfYt2e9L4Puy17RZeIScMssBVKTqqxhm0+tkaEoj
N8ueJvoNVtVuT2KbnLjwp8teTQg93Jd5D+6NgGZJdkgGnVPwJ6NdPh5wS+2Rf+BlEGqxjyT1yRYO
Gj9dmIyS/kvbz8NM1gOTxV8WwKyK4CjdVZkxY1eVsyGnApy97GHdQAI3d6e4ElTzddnG4MqVk6pl
Y3X0uYgcAuWClvVILZfvrcoJRcFaHuuHJBc5nZ9tYmwwxyEkoIsKIFF4A6HTCxhjUoJzJYpxu5w4
rkRtINxmNF52fSSkst93XZHleSBTIjuq1LOm9bLbSVZLTtV7lyMj/SVbL3scI+4Lv0+qPXlaXV0h
hJFf4nfzX+ydx27sQLZlv4gFeganyfRe3kwIWXrPCJqv75UqVBWqHxronvdEUKbulZRKMuLEOXuv
XYjU28BhpI3+r+ed2w5EFDDj7C6kRWI7LdQw7e7vu/0Btv8++8+H6LYp9Ub3IotIrP6+ERnj7F1/
n7pjwR/eTrPAapWz7W0OY4dQRXIbMyt1bjX434c/uHPsxEtYf+NWzzTe4L8vaBXCBUEG2T9Z5TdK
tvALHGB/j1FN82mMn4Y31/owlXkoiwjV5t/F9/choUeoE7gd/dLsa1YmbU6+NZavGRXXrqnBiZG7
Ay5Ot+H6/OcxI17SMWpBQG6GnTLtQU+Km/EWtiPjxL9nkyThl3PKL8Ayas9MSu2jkA9/D//Hc2kb
aPi5g2I4wvipLg1C67MMW0IQzBV1DY0ilSywsYXrmVSLoHe1ByVwXyQ4sdax6bqB8Kty40E1RCFb
NOuJ4eKq1cV8NYr7SS89yBbE2NTNQ93N4oCo/3G2w3DbEXyNEsR9M40pPt4Mzm0161cpjeqYR9s6
FCfK7fQkJ906jAayttTjhrhplYi+XCUGblGB+olu7rNAYr7LVF0ukXLepyhg6ML01kLpBBlmNCrJ
kQ23LbiWLJySbQPl81AP6qgsN9wOZKpqiBXXOGvH5exqJ+lx/Ji6tNmC14rAWiCs9ceO4UyXn0k1
0VaYeMuNPXFFu40riZKRWz9CUhc1jnOOvPmYJlKjFTy9DJZvBYM3TAFhlNbC0MAOm5i5dr05XOhs
NYcWp/Lh7zOYmz+dVai103Q18TJ/RS4BgZk2xsuIPmcw1zfBm2zVzTkHfCoCTamFaByd3E7OcP5o
fHIaXxdQL3OsVbplV1sSh6NtiaZ+Vh6jJDzflkzEejLBAkIPxCpT6sMmypHqM6UKYrO9tUEi8KuM
bYLWG9eEoMmjKUqd2EuplpZtpgEOWxRyQpyssi3XHqNscl4RlafILUR959TaY+5b/UYAPMFr6lwK
i2E7SWWWbw4rWq0bSQjXgnkbJNo+LpbW6K/sUH1XBtwAIOWC4eWyCa1HBwHIKSQodms709Oow21s
0rLHa4ULoI5nAadRvlf22GJgMvKgpbM+pfonsKvvqlTfaNaMRT3rdPj97QwmObBceSo7G92INcBK
Ael5nPP0vnGNdoMXr1+HNwN06Yz6HTGkkJtL4np0AqULsmfXgp0iyJgFqz4yF7nvrBRN8GBsMIs4
GnADDSW5B0NrUYG9BE1YzcdoiiTp8LcgI8J5dvVskhkzRgxo0Qrn254UWYsS9jgTHKQbUbyQlH24
GMrbMBOGsFdUJ8vSUlpN/OD6Fs6UT0Z8RkU8Uct6eEctKLu9ZJiRiOand271psWkM+OAiZG4WkrQ
ZZxEScsYe72nA1FsEqvvIecamxD3+dKqsL2EibGyms5fMnAewN2KS6jfSP5udmxEv9XzuthlWfNZ
oz8JKsPql/9/fvd/Nb8D2wJe5f88v3v8GT+6/0K1/PN//GtsZ/2DwB9wBv8Eq1jef1gtzEn+4Vpo
yHQwLX+0ln+P7SyGfb4LQB7Ii2/8zeb+NbYznX+I2wBQ2DqtWOHr/09jO7IFjf8e2xkGhY0pfM+E
KOOyRPj/PbbTe01TTUW0ig1Nfet26qFRHVtABH2q8ghz8hEsmCG25Yiq1J8n7AA+/jFur4l/YuYs
ieFcoe8Ua0e09wiCP/CJlLCFvW1N/yHW1aNvI0hiPHVHyPUDXfAjejmixGcnCFUs8anbT5nmVkGm
m92RocJHiRxds2Hqwe8YE3RdBmEwibE3UkxvsmbXILEGN9/LXOLStuPyyP6bstM75F92Z3yUUJjL
gXwrfyQdskGjLjFvlt28GUS2pkNzMGUfLaMZPqT2hbeNUVJmAgJvPaZ6tIM9w1wOVcJwwMBL5O3Q
Z+sLMCf1SmTzRhryueDUOjON54WVG01LHjsf7Pzgwc5GRkbLaOgXpDqasFJhGstiLcLuvRHGWrb2
Uf6J3s0Y7CZ/D6QOntob9BGUNxEZ1hSHatD4BUzGH7WKzBN+MP3gpSRY3h7RUjVPf58ZrWvtch2/
vGcb0I75O5cVCJ0KQgivwu6OjGrHQ6dZLqSC2VgSQqBdSqeKrijko2vVaJuyGubjPJFW0uakOvpO
o1+j2aFeIRHjnw9lFTbXCca+nvhry5xiRFq05j3VmfvKU/aCCOOYoV/4EoWldkFwB/46SoDLaiK8
/H1AN6hdarN6UNZn4Y/eNpy9HpdP7iLdiSqsrAWtWLvgOb1tUNjxLqeJluKdKHBhzVlXLS2nshAC
mmRc1aVHGh2Xd9BrmTgOxP8c2wkhNnGuBwdQ/RFdRkuCRlgvk1zF17H1knMy5LjtZS5otUkJps4c
N/lQXn3MrSc3wzfXTUm8mSLwo/DA+oeydew7Qz/ToYZT1D7pWsUH/T2y5vDh74FJ2WsPlbre8GHG
kLpPqhCLP+M95+f8YOlEKiKhTV/nGo0n+WLY8jvrdaw6UPRW/6wo6j/TgUnDONv2nUKktK+ackTV
rg/BiEqHMDr89loERd6FOSzG+gw5274lA1QrnWPa3sc59mi61tl3GSK4+gBnozUfcJ5N36IpdtFQ
S5z0JVF/GODeqoFbPPdJoyfOmxGmex8zXXk3KKIQVFaCjZpIp0j34nU3uP5ClGqmxY45p+F9vsPl
oIIEaP+7mKNdTUT2pyJiNtQgc4z98NR51byN41Fbi87qXrO5WuFINy+ECsqFPsAnGjUHphPBX884
O/AAIVxdCVItAa5anOWdSCfbi6/6g7kxmMoFqe0Jamw5vXid8TJlWnXtbJIAxxZlgQgdxMxdp76L
Dw3E7X1GIwPyR3PIC+WfuxGfUmS4/iYfEwGnw4SUUhLaFrtIg1J+dN5RPRLbpwAetN3eVeaTb9on
mgLRR6FhjG0je75Whj6d4ixmly5Gm0mOkR0I8YK4KBD85rk/PlTaMD6UwNSlA79n6Eq1Tm/PD7FC
kQd/bfX3L1DN+XgVGPNyTAhoTk53GRXdnWP3w6lMkv1/nuK9zChZk0PiunASxrJ+wdpQbGZRadg5
eThNJrVHHPJbFZg3B5W/wC25hIyS7pxZZk8T6CM3G95dIgRPlPTlIzEe54S0gcvfozEaoqUZU95n
3BP0lMQjKxA5RcUUHck/1V8KPUIg4DiP0zjIa+v4z9TKqI7cHLmhmd/1nDXKoYMV4GJG5IxfnOx2
zE8aaX6VJQnPwg6YLWomWIfQfLQhi5LpJLx15YXOQ2277WLKw+aHdDhJcu1RNZ65dLXap17OylPJ
WfvC+0cWmFIx4bBhiaa3eo5srXvQSqM4SLbLJcjieu0xOt7WrnWJYK1/C2FcRK5rX+NaGu4u96Lp
RSOjYk/2B7OM28NldcvWaGVj7trORpF7y5eMjezFhoRKhJaD7KsoxCuaOyxyXF4LIuStmyi9egUz
Y3ntK+fG8EAjvQmMuv9VGveT6RqXeijUs6tBGNMTo9i1KkR353dU9pEWoqd2brYx8trD3gPhpxr7
2k5dGSidW7gpBbR/vyhxQLbh1gWJ/uyh3goKhAOHMSnPYVX7sIRkEcSRF+35ldMnz8nJZsqnVzP0
cdPYUfJQ6JW8E6pA767HD81gs1aHbr0FTJQfzbQ/Zo1QVwyvGrd5Kl9aRyMsr6L7C3bnaezaIbC9
EjZFk6DsaxtCR3Ve0d9Xye31Mo2KoJh3UaRL6P9eO18dV94Z0Yzf/u+520McPNUKcvAzEID+JG4f
/j6DtMt2qZx41Y9IZ6GLK3QEfIafNQrAYxHsGYeYliN237FkedLbzr0hhCmoTbMmDvEWIQPm4pob
w9bLul/ad8bGVxLft43vg94a26Cb7xMyZYDn06LDOmhz/YitFRV+wIWPQax5s1xj2GVJtI1zXe6K
KkFmm7KxDw5VTuuFxxo9ilH26dkksLG9kmhT3GmssgsZMWXX3B+DUB3E/1q1KXTYvpnZNQd102O4
if4whEkaGGlobGcrJJNctP66AsNtWc1b5BcbiCbmalTZsHWG9pNFeAbgr/mXaAJXgEL3pWGOflL2
+GE3iANkLQMofAhvMtcL6ukhUfinTIVentMDPxaSBOgmQJDelzelj+DZWVHJodZicvna8c5wMJ92
bfPL0SKQstXh5Oo9iY7GlWhMktVN9W2N0w72KKAiXCdI3J2GOB7O3/SCONvaiLf8YoHrzGEjzc21
547NekjqENBauiSA5SvqwERztz5jLoDOba3IRCIcJCpWfuI/W435ZRTaqff0s6aHYyDtN1HHm8EQ
d7KirZPmA2wpD2NggxolSdynSHbPoLE3nQvhpJHY0urpJyOxaOHkWiD78cUJ6y+m8yrw0cFSanjW
YGCI15eYZuEYx3fRXGE8XOuDrlahCt8rYF2L8puJMRdzLwPgfcjFZEgOaWvgzob2MSCDdsgTh+ce
fZlZm9I0du5qMnCb/CtJ29fZdpa4Yzbl1GIhT4pjCEazual8Z8d4qXr9ISRssJK+zwyS+0n/heeP
4f05JHGhNolSixxE1to+UsTXzOQ+IyPiasLZipxMXcdOBKItGCvE2r2ytI+bxEuP9B060GWqAcD2
qm3GSkxS0/gIAhLAiVbj7KR3vUAMwOh6JocHlY0C0O8Nj2YyF8sZYhRdtIaApBoZqyCpDpv7mrAn
yuB015hOt7hZKMeh4M62XAJpADXYDSYFUHc+ez3wt7q5NBFyozbujtRPuKhJbItDcNXGiHBo8Je5
DUaa3gh9CBMfUUj0iO9dOh8VU0t0C0Czg9nw2a3sTvAdroroFTdBec599eYVzQEkzVeJZHzTadOj
zv247Nsh5c9obQtzPg5kIOCE50ZEosjo3PGC0p+uxgRXyEqzMugFqD+8JTAj5MOUFYdCx+lXCr0l
NwRRWtgaay51TvcCEtoc6c96ZZ2JrCRX0bcAhDvp29xYnPlzXncnosBH1DH7Jq7jTj13hfVGY4Ie
j+G8RW1+tiRpwRPascUEbMjmHrG05kvVybDoZIde7skr/HdPGJ+p+GYHuIYtyAeyVR3cCAsO97+i
mD5t1zyaPRYZeNIttDN5zTpnYJ90l4kG58cSz5Nh/yg84FPSHO36p8PzFxRVcbTLeOeghb65eL9i
J7mDiZABeK8/DAQ64Ismtq8J4xp7kUrqdwR4uB4bsRHOuK3i+ETB/EpS9kskHRSU7lnU/l2OQQoL
/o3fML5h2D5VDDpt9J6URlgt2vibDj5wNC5A/EbhIq+6tZJpu5hr99JmLgoYuLUOogLGkR4MZ9Fd
wzLjpmxLLpKZ/rhFWPOgDVfNSK9pbb87OoAx9l9Xg0JSjTOJpJ1EzGxvsfRB0wMxpqfLtC2uSoXA
r2cPTAw+hLYoLpFLUg203hYg/0KTcbTE6bGsxbudIQtp5vlHigG3Ma2+zsVVkWL/DMOAogFn6+xm
W2tILl1uwg0y1FXAPENFj5lA7irNS9e2MsgAQ79XjslJNgorUW8YGzeJlobd6Nupwc+jVR9VSSPS
JngWgZ7mnDnvY4GuW+qNyqRa4nxsCP4GPgi8k50iAvS7+Oq1IRmo7W82dYiEFDAAK1+H6IO/ovv0
QUjrARNj8phV1ksYsrVHXa0ttXDYK6cr1lRZ3c7xuaRKX47b2SwvcOCZktkQrMBAYrCd8ObAM2qX
eGNjYr+HE6HV+r2WP4KnR7Dq1PYytxCsSgXGqIENMbGaYOWflo2f7O0pBuDmAotvVOpstFHErN3u
c9wnxJSK8uJlU7pWNysd/ehDxrt20HilpFvvJktFq1rPL5o2mMvGEZdhEB0avmLtpj5yR7slfBpN
4VKw9GOwGd/d1pM7zok7B1sHXA9c6Xj73pK0MgmZ4BRfdjp+fXJDkJaCF/PR9OGEIOm8mNaQ5ZrX
jlF136KV4eD/ALVAwdJwP0zLGoKoYu17p0FoByTTzdtecG52efMBSejImxLvjsA0kpNLETStuGcK
zmGitZ5102W7bHM0+6g08H5cwNDdTSELPI3qUyc1tSrTUNClA4OoI/P1+z3hwxzQ60l76pjPAKVP
lq2fvDo5AmZMqKeh1H/RmOZsZUm5BbAQrYzG5mAd+etOMoFrbzB7Wse3aeW/H/89SXLgS2bOhJbd
nh8KeJUoSf7nv/v7cqqDig7HZvP3X1vAJ1VCM+J/+5Z/X9RDKkJ71I9/3/LvqaFRS2SvN0EuG21o
ReWBmXeHqQkZE7bKznJ2Q1ud04lGUjn8xAXFbD8RR2aytuw6DfSPqfW7qusvdt/iiDAh2PVqUUr3
1UnUZ1bPP146/TQWohg54buEUWgNw88MTn9RVfEjm9ihiIPG7yHiFLcREIyNxWybPxMctkzEy7Y2
TtWUYLX7nmfijnP4F0g0iFWrcfAmJWYIaemBh4E/6ERtsHLCzUat3+/VBBn777M5h26ihsYLTImu
RQ46Qhi++Pch7vtiPQ/OU5Oh9VJIlYsYWg+syK0a7IbjqrfIRzlCfO19MBOQ6nQbbS15xd2+MdF2
44hDTfT3uOaMv68lluz8rsKztelSED/k/g5k4MSsC3G8z9wcTJVDdTabxUtuz/F69tA5NbOBHDZO
32dBa1lZkYk7yDL++cH892cu/T9KqYibeARyJJSZ7Qi+JaAmfchvLKEOexk5V6ZLD05/6M3omRHk
ocuKJYjEk++0X5D9nrxk3IKscMzxXBBdkxVHJjErUyv3tgFNL51PljFUcJHNY6Q1K5sIZ1Pqy6QC
Kj6SqoCMHzBcyLXBIeUmT4eOxBCxq80VEMcMXevdH2VsQkHpeqve194b4t4Wg1ciXPW/60nsko5U
L0oEB18/MZJLz8/vpOEcvBKXXHOHI+lUl4DAoPMgymD6grgd/Am9P0r8ZuVg0mxk/G7M+slqiDPu
5kjdRN50U9qeZoN+FaXfLOP7MjPDrSWHsz/i2tNsCql8PXf2Af6gC2Iz0+qjrac41tD/ysZg3zcv
ZpheshuDZUylSzDDsFEcqMnpzniZHldw2eSPlaRxWeVgpeHV5o/TRGy5bYYvhqY2OOs4XzBuNC+2
1wJByvvPUDDXatPQWSKZuJrpztJ7Y2Fb9W9W32IwtL2YRHcwe7l3XDoCAtmaGv3qXLPwL0aqFkdU
O7McbxmBqt7hw1+NogY8I49NET5VtasvmWxeUpLy8IRdJrsUm9Z+m8LwAQjxzZMe76v0Kh0sV31X
ewFTWIe60djPst8U5Ux92aVkuBUvoRSr0bCcIE9iOqxx8ljbG1l4iKSwTtOkYvghoEHULWwWmHzC
x8DburgYOnt6YvzNOqJaVFLNW0zbQZBQyolpUbTdl115+97OmlWapF9pVYgljVs6k9OwNIcTuTTv
I6Gde6vj4iyjFmRHvQXzGUOfJW+MIKzvabLkObGpHhknjRnbWC78lzRzYE9I+ZhClfBcySy6HIjs
TjBW5T+D270Y9rRJs/mrB4a9wJNN7LfpsTKEw66YH3KzNVF/SaK+RvgpuoaeIvNBlVf7eJLEPkrn
oCc4oJP7wtMvEYbhsp/uVFRrO6N/te1uq/Uv0kv2VlxjDGt2em7fpyVmYd0zzgNCRUC8SRdARv1t
NQvfcrjCIHCpGmDWRXjK0eguZmuy6KFgWFU/zYxBLb2CXnrJ0XAsyxpDol661npwWdEcp1+rIT76
KozeZF19GW62szrtONqSDM1nRoR3wDN/EeY1QS3CO8Mf/SXZV2vkqQ9Np7/YTnqAsvcQmZhF8oE9
OjvMDQBYRn0FZAuAkR/kqhHtmTDrqyxYM30m32Lbjzf1bH+GqYsPEmN8UDjVIxGWD8Vc/8YsFObc
/IKxCvSwv8tv/C3POIIwJRaw/JyT8TNkUTCM4lf4xqmX9R7sKpEb9buEo8A6tezsEo9JRe9fGVWx
HuD4ehmBhXCkzLfWHtOtP8+PnTAe8iawQxsfgvZU6cNdLsR7DW8q6BJ89QN52vyC8wmQ+9afnmRB
Zmc0VfvyVqpCDP7ttX6jm4jQrdBCW5p8yMi42D6Bcjr4FWMq19XsrVE5wfCZoxNb35pu211ujESk
f5lsYXUoAaqab5ZxllRv7lSeq3mAZxXdway4d22KsvkWWkrbw2mW7pBd7WogFzHRLmNf7DvHAl1n
nxIDO09ieQ9N6pKIM+0c/JN0fAXdaeNt0P37mJFlJIgS96gN9RuIZ2hMGNw5Lxd2I39tsLqBOVFB
5ys3ouCZq/Hu9ieWRf3o534duKwIZM+tzT7+gtJd3hwzlDm8hJgkcwi5TOCBIhKD06X+kzkap8Hl
QQkOtZ2RL7jg+XZOXlxF8qU6ZzrZSewvHEd7zZP8zcKuydEKM9KcPbcRypDhaSiZPLtFcvm7kfqc
S7/+pfh4KhIwStGYL9Ne54wmro0LAWmYfLrtmmkGHq58emfaYtLHF8/lRZkhNbsG4YKOFNtkNp9M
g3MRM1TGY3wvBbOXK4YdvQlMpl2bWOqfYYzgLYuvyWB85p5gkfeba2T03PcQw6eq5q40+QO2KR3s
23G7AqymV5FxdGvm9Ebmn3n3d4pgA1xstEO0kcilyKZtdPNFRMLZTuwdAUY9DF7OE2DK99FBVOAZ
T2FMg0MNv9S4zzJ/wGxVrUkgXIaDWy25tpC2WEDmGDuxryQC5c4YR9SRE/44kA8c+n6dwSX0YBDr
bJzuo5qfDwFfrmtps6Ga5icKcDJWUK1MTnhypHwackTond6c58ZnAg7kH9zIwcxnIPQuB+1b1E4h
J4eWK3VpR/NJF4tYGQzdZkD4TbWOc5PRYRmldOiMt9n4KIb0mVRtKIRZSJ/htkI2ZBWM6sO1EC6J
IYZlroyjyKlDc4EznkulXYyV07OO9ssxZG9VY0nf3QRWC1twYv/xggZSOmOvtStxorUOYdQqx75N
gxvPEAzyZd3HYB3i6OppsbtKpv7WeoUk1cdiPeSesSDeAHQ4svuubWF3+C8zMilr6L9kQ3DiaM8T
91x08XL/rjPpkvbWQ9+ML7Xln1XELCNvtFc6to5ewpiNq3JbaLQoXRioZsmGliTTZxJP22SGpsQx
73d253LRKs6szPmCiSQAOF9sBAOpP/TX/V2YfNK297iFEDPY4GUt843wG7bsPPkehb6yC483Ls6y
1Uywb2R49wu36xWan+o5tuWq6vkFVKxjLW/pKs++XOFzjsiKEEvpc4kb1W26qSAgNIW1aWzlrHvD
/6K8eYpIxqES0paRnIkCyKffMe6/CrIc+sSjdvVJNg0NlwNkuNZLAD5GL58Nn/OT7C4jzO0sPAAp
awCJDRetiq2lVAyCO+kv8jZ78iCuLeIlxZK0z57bjAelg37Jo8o4xmQlE4QXxs96bcKZGCJ/xYSt
oEH+Yc8uUCEFyTZUp3K0k6UtICX0RBOQDLxmeSY+6sb3ZQaFB93HVzE+6ll98iLWPL/igJbF087z
6w/bZJwUR7u+GGliqR9Rk2zocm4yUnOB+vcJQMy0ThqdLnycrh233pWZPhMMQNZI1f2UWuNgk7HW
Nn1+o342eubS6Dxo5iXJZ30YuwLPlsIIBZrASS9uAYUim8SP7AT9f+Z6JBpAnrqtAIXNCHqA8T4V
66Ip2oVSBYJpYqbBOSUU5T7uHP7ibUQevSQEHTKOb7Rx0FtSJ/MQSl7n3XGgfYzD4QMGpbeYekHq
oIAJqVtvxC9Om7CXBG+N7XuX098yEohn8WhnK0PivpsMCDOQx0Mdmr5g5bM0kBE479QY2zTVoTsz
TVmZJGoCIKtQeXpIDuvWpQTNxRaH0n4Cs70sFDwK1/0ebJ0TjKcvDGlBu9QNd5m64OFVl343jMyC
oUwfPYifC5NOQNCCcFuARGv5ySYTgaVizAUss3t3oAgsRovCGKrRyvdEEhjt/BxpGlnKEvXmIBC9
uaWYllIfv6THUw54CwEaJBDjPmLysqQxxrPjfe8QGuzFyAzi6qB8EirAX5F5J/rAIJx3KhDt1Kam
Alru91Pnh8vJmPHoNWW/MoVbLIdEv4kKKCadl9Cz7uwxAnmR0CUUhgDIVL5VUUIiyLNMYT/FlT9t
cxUaB4vk+NJr1oADqW0fvdr0looFZl/M6NV6MhEY6wOsybmTmTxZ29TTSGOJbH0dgv5Yy5FNpnaJ
5iJ99Sfh8BfEIxut76zbCjYyAbxDke+yaTrGQzdsi3zGamu7u4E8DFbDluBQUjMkw550iE9w9utd
kkMYytBG6bm+i3IDiIKgDHEJefDwP40Eemw0maExs5J12VEi2O24Fmig2WD6NkhdDuRzp71WrbdP
iJFc1/Wya6oDmNYx0CMaKjf2/MqeiMJQuQLdmkEwVZXfrad++kSoOp9yXS2ZnuVLvbhPonEOGmgL
ocxGhrTcGIheqyrNjmWYPIRyoPBAaU579mZddQAcG9o2ibN1ynRy0bfynnPsWuq6vzJSJrWEC+R7
VVabOdl3Znl1SgYLNefshSby+0FF/kuIyJYIitrRvunOgeB3NyCmA2NimyGC4BKaQi21VCUbft5H
rGpWTWCFPbFjwYhVa22p8hNY5rLq0mg5xx5rrGb1q4mOiB2lZ6c092yh97Xn7hQSzKXTy5jdBNhY
6lJvhi6J2Pwvmm3eF/qfcuvIgliKOBVo8lKmPag8K5NIc+fWyWEeGXnGZ6lF3UHW2qWB2xt73pOY
0IuFYZ5dtBQiab6ueUnbqIriHceSA6Z4EBER7RCkETuM3wGSozlI9eI6yfloeUm+ZLiz0PvuSsg6
ow5cuAZ2E3YHXLgkE0cMlzgxtR6h21n8YInSCpoIwgX2c+BpYcQoUbOeGr+6V3EvOXbEHDmV9ZSE
zXq2bzJCho47/Mq43v0BQ7tPsn1HvkNYztdcO9taj0bVpGGQaWdEBSg/bvbCWdGX4AyHeCdB9Dtr
H02cPolXGvqHXHse7GlnYTxbDpHjBqbP1qP/WAM4lL7LsTzjc6EXxMRBfugcvtwahRDyhjuloJn7
Ge/kbI1UrqJwV7YLAJZp9IsyBeO30lpPc90gbpmxgNd3akJKGEc+SLcC0odVuYI+kjjH/i23Safa
M8v4VLS5d9YyD5qygwjKymitybcE9dBmgpbDZR7SqDhhCnqjO8hJpAcS65pBZkpo9L0A1kGoDpMP
+5wrGQwwE/DFbL2iIBqC4bIWENMIlcykk812e0BbbQR1pz7dytYWjt2US0u9srbXzCeNb6MTTZB6
KZ5rSxerwpenYiNCtRzaGF8ace5jRv2bSbUhB6uhOlyRdsiRiqZ8YyGnZGZZLjnT+cFNYbwyMlZs
B/F0q2h8E7jA/hwSvmWVsAnSqDiMtaHw4BPWitRka3vdb2SktLmyX7si3rTmHRHKtVZuk+wBhqOL
QJka259TMlx8R9ubBpmNE5YhkainvkofUngOvGUpPtnhaeLVmKp/n5KP3ukxrKFDWcW6uYxdr1zb
ZZmvqknnUlfD7W1K73sL52GB/scw5BWiNokz8CRtq3jI7LFHcgq8TFUesvWKrOuYKY/uVo8hXAdk
E2+S8Ts+dRYiv4HTksZbKmndm71tTibqAmLgL4Oq51uSqM7pzqZrS1ChfPaM8XSjkK/DiXbdoAod
nmIBXDz/cCfLZOU0DwjKv0O3pKKl9qe+FY/K3cTInddVOmDWbs6+f8MMJTEshEiuQpq4sMLNbiOy
7jsD6c3hkwo414lFk419QGHqr4o+WzeeFhKiYj6gHAU9mjEo1JH8xuELg6l2TbOC96aHLFnBesm6
usUFOi1tOhpBMhbvrvB60hDYlkQ8su77+5R9PJB5uqkL1SGsnrFBc56sST3BMt/9MIqDj2shvCJu
ZaHo05WTn2N4sG4+XHxhDLvoaNqBq7jg+NasDGlnb9qD6zV0Omz/QYtz8itU9420i0NUDhDBdKd+
M1kWlP4OVL1japsqodg0jOdZ177baLT3XV3tWt0nyfcIJGqMy0MXwd+uUpd+Z/TgWj9unnbXKp3v
IhzgAZFD4RiP53FecItw4upguVmDky0md4ZD0pyI11AwcoGACavWgwTP0KJxe0CrXfXiCF1/hWB7
31rOZ+Vkr1EB3tdOJ33Nqqa8e4cG68bCV4znHGYuR3+mYWXvnNyCBTIDfU6bCRCiBy0zcsRurF+y
jrzZPwej7jSfVaeafVEDAArlta+tnoWBErOSNHzqVoPG19fLKHI2cY9EcuqIQG8ae1Fq+TlE674z
1DRdDI/Er6jHX5q0EDVm/ULjgB52Om9aaHINizEBTg22CoP4qAS8ZU+HPgDIgDweMvjtw7FK0vA7
LhixjU29Sl1/o7lhvgmZLy11U1vJZhxuMO7N6IRnzGbsWRaXgVDpeZrcB6MKrXs7r3b+AJBxjIyH
hFnUdrxlVE09PiLnf/F1XrutK9GW/SICzOFVopIlOecXwpGZrCKL8et7ULtv74uNg34xbNmKJour
1ppzTNcAG4j/l8E+Yb4BxBCTzOnReDLoEDp2P2/zSNfWeTUYV6blf2SCtiPcy2I7lUDOndxdkSnB
rgXIrWF30LVLUUEoo5sd6OmzMbcJWD710aKy3yWsNJWrleHU0CEjFmcHZ6JdG4WNZi0vYARXQXtA
B6KzlLzDeBH4LSpty+wd5Ab2IeieHuDEVL9tJQnjEdLvGUR070jjBlLtZig/I93Jn4uouEsL69Mp
4FWIUqMZ25NvG21yGWy7ZLgvOBRQ1KoGdu2y+9Wg0bnfqlEvmuyCTUqoZ+ThFylq0yEvg8JINN9u
XFKYBl7LPhD8mzK5UvZXQy2gc8r4wDrFbqpKXkh2YPW1kPaVhHyNy47zO/VVdW2n6ZuouS6XtKtT
rapWRZtflRzUe8u3sQiRNGRJauuhXgiWG4+gP7QZ87vFZhg65doVWb7Ra6YYqXqNzCbdBLl6a80m
Wke08NZUyD9DI4gmaMFRBLjzwyClaScrCuRugN3jedtS43idhw4GLUKSQm94sWYVrOM0JWa6yhhD
eEfBYuMt7Mpe6i861X3ogenVYxiScmkT23Uqwq5W0BcCRTSXO9FzcqzQSbpp5bE4kQ8eXU0OmCxC
K54q0yFzq7bRzpoW0XezVm113GlIOhO5ia3poyHdVBGZhFDKu63x5O3cYHa2Bekma4Qrz3lKCTjM
1XM38LnZFvixwoNYq0t6vCYBbvj2HvW+n/cyhGU6wfP1kSG0DrlSeXRIgnjkjdrJ8WKI1RdL1uU7
+imINRen7P//NpPd+/+11F7+cLqYuv7fwwhKobWLJaI6GlklifnhES9/I/56cenj+5jj/98zRrlA
g3f5OZ0SfnW5w//69u9L+vMbh8XG9A9/X+4/r+LPi/zzjFzv2nnzv2+JsXaFnsR1dXTJdPvzGi/P
/ueFXJ7NvASL/31ioeWUEJdnlLm7mKGXd/bnwS/fXr78fU+6R3TtpucgPQT9ewzr7cov2/qAN8U8
qMVvayy8kct3l0zuf27z5wUE8PdvMkRWdNUWjMnf+8SLGfDvbS2g4hEu+f5y+59HuPz2z53/636X
X/99GEdbZD34zJeEvlYnXNEwqBvim78vRJoaE4jLY/2vb0nVbXTco7yey6Ph8SF+YnSeSBFha97n
+rT1O/2Gs7Ail5Ev2WLbT5Yv/9z298fLd5XyTh7wa1jl/3PXy3eX+1++uzzI3x9nqlD2Phh+/uvv
/rnt8mNxSXH+r8e63PZfdyEmEYdZ6yRrOiC7v0/+5+3+fW/khGXz+p+H+fNH//Wwl7eSz8FV0HZi
5y7wnLaiLDOwwrL74kcvShmjLV/++VEfFRbpf3496Pg//W0WLB0XnaSly53+fvnnNrKZoFOOtrP+
+wz/PM3f+/7zVP/1d0ZAOBmqzv95tegL5VVzNV9uvtzBFhhf/7yzvw/wv37/z5Ncfvz311pQiv1E
suJ/fgR/H/bv6/jPh7n84T9/c7ktQUG2GTzrp0s7e43OFxnhBVNQDYrRh1FajbqN1ZBu/ywXg/Ws
OS1m/nNiiqfLulAvBn6ISPUB+qEH22HpPpQAp3ONliJbNtfSlosY7A7D+FC4DnZMf5vjhAzp6Czf
0a1rbLbYrtjg+HZ2vOdr6BfJSvfLR51knj1BHLt87B/hz9Ny1GhpeuAYViPsWdQL8VZE/U1r1Gf8
uSjLOmrmtpxuJ9F/Y68kEgA9gZUp9h7MYekBQnstpinUSXaj5adHu9LQv4NifDREkBNtiiiiHGvE
RY2zmowo3ZglVVKcn8slNatJ9Rr3jEhOUJvLc7zMYWqQzcNUXpcGWgCG2NDM3QpBAKUwU3SxsXMV
3QnZwfifPOCqs45HHE7lDMnFctmujt4LpQlbGwXUbGgpdEy/jbdk9FCJMQPvS7b6fKZhzV6Fnd6N
bRrkDxuTtok0MPVLPwZTC0L/+cmyi0MlxBmVrlinLRyvQV7V9VQsqH+yJ7m2U6GckpiJFJjUOGTH
XpODAxS/O9GVYI+R0QbU9LoNY7jMusUUIFJ2uh0kn52jrH3kJ8kjwFtcmFjjtIj8I8HGvPWnG0Jl
fluPD8bvgzdm6oxH+wDTXw5sp+Bxqky/MoQYd8zOTmavJ4ieMvYtTfIi+98sooDUdSqCkRyuXQS/
XRNqr0zG31rj71Lb5ZO2aaeLdrA31MbP1JLjtpV6DSm//fbS2zJmaI8ukPu6tJJ3ljZN9+aCd+gG
jcq8mNdelL+3PfEDjO/LPeDAHCECZHx/NoadrYqtj0ZjY9q88Rhd4z7378Y0aPZ+y4seZzSfMVaA
K73iHw2wCnAwdCzDgnzg64wNOJeUyc4+0X5VBPy6Gc/LEWRmrjqTLPzDCJsyuWU8IO13iMrRdW12
X5K8+LXJ6bdGBtivxgmpXJIQfGDrpPZFuGsYUwxhgzcECNMYFsi3LDvXdnNOlIOrCJOlIcsMx1Qv
UZoj5odthmatRz1o8IJ5LhclWVipuQcH0E9XTeego9O2ZdxGd5OhVrP0P8G82atYjz+mXtsSe7Kg
rqnLDOtMPyE5JjCmnSD5hqNUoA9M6GuP82sgSTRy7b2h/XgBJFMztdKDZejlAjy9mxX5g9ZUkMZE
EITh408LTp1P9V1rdF7J41tJLf/KJaFWs6QwpvEIGtd/TpYK2skwVDcFwQPAluiFaPVpXgINB0Vq
QGoYNzEQr03J9LXTPxxpU/YQE7fpmoc2l0+I6Yt1QKfSDcSbofprZmgEflhqC8fuudYjC6RVRmcc
cydNmp79hjFico4J3lET447MS/aOvcTwSePeJRoFQJO0sa0VBXuktpR6COP7yvINgpqMbm9YCC6L
YnqBrfYRxbJhalx/Z/PrbOaAylCH6ike39Z88mXy1OM+OFapMrbDMTC2utsHHwo7b0i7iihXEJ1Q
R1duZP4CgiLq133LBucaXeZLXwAPN/mz0hjOlo7+Ts12tumRtCjRnqC0AYaswKkniUuObZXsp0+X
NJOoeMyr7t3oKuZCarqFqgfPEs+gSycRkwRrt80gTPYVIqmOBmszhDHHBKb0DnVc9gHuFv2PQAiD
zeIgRixY2LQIgmWPmOjU7B5+nxZ3s9g2JXRy1ChqM0RBhi/YewI5EFpVx0Kg0XEoilcCkIvQCAil
axvaEW1bvgjAW2uHwPRizNMwzoc5dBudhgy4fR2V/abVimc3M+/6cWlOv/QuU1+ZkqTRIohIze9a
y7/L1PxqpUWXo0HlrmOx77wSx0xHuUaE1Do1ENL4S9hgMsWvBiqFsUTXCSj+Qc/ktWyxJVfTCQjg
j9XSsDJB3OMI3wYt1jtdERIyau4CRBU3zK0ACpGQYXkx+9Z4PMCrTviPVLkLmFsSG+EoNyYw7QBt
5IYoWcxDRQ09m8aW5R2kdD/alGzM0b5N/KIMbb3YJ4ZHdlikVNhB5dy6/nClmKzHLtGukqvuprMy
dO1Dn4euxuwGcd+EvqEaw8jSvnzJgC/qx51F2o89DWiUyK9l6v0Ih2vnqZKUZ9vcOfNwzpPqqRr1
rW0UCNET5CGTLN5S7Pu1Vr8Geg2paB0n/soR8h4N8GPpFM/TTDozUQaPhMR+1aP7YtboamgNw/va
uvF4nv3QA8W8NlqkrIbrnmuBjKbGeE1zzQtdG+ZehEIldeF6arhLUKq9MbV/J2n+0RXdaXTJRtAH
BK7FvrWLt3zkmMhUuzU7agOrPyUzIqIJn5ve0NSC+Xmbak1oNZyfBL84BXADhHx9wawvHVwk9jUZ
7bHzPqnxPW6ZCXoFklCfyBmgiG9tmX8NXvpkyfGNwKefjCFtH1u7uU8PnV0+Ml9lIqfX9wJXaZdq
TMdzjP58HmTqIUip57Tf5AZBcSWGVzuIP1q/PcQdthy6m2B5SUkelPfT2u1M2AWD804hYahsxk86
cguNBCZZkRAfLR4hVd3lBPSsDIQRG0xRu9ENDm9lS6CEZKxZj4zpMalBZJjsGpQ312bNJKyxY78c
IWi3PXO/6KiliKoVKTFH5XzpJcYjfXjteFEHXbwQtCNX+lQ8B1AOWPke0iYSq67z+Ojja4MI19ox
dyob9mMdbdt9Swu55WNhkUAqkWK5Wg2MCd+TicFg54nr1F/UC4qgmnZywzE4ER/3UHRg0hkKYVLh
7CXT9Kcoxqs6H5w1UREvqEJOZqBuO79Ye91wJ1T87oADYQ5BGyobijcvCNAfYPZctzNNLcumNzxz
bOTEhkI5oGxoDCJW1bjxFwgk9kK7m+YDMIeoLq/xBqC2wQyEZ4bTpXtxFW05AJLw6+P6pgCHvMLl
w6dpo+e0yviR4DSS5zCulKoYkF53TymN+H2TMFVB0OPhWsBjgO68ivsj0q1khYbxHRtMyJJLKgfg
D6/tz1YTnBXIfrgNaOmLFM8Xo3WLnC8m9y9ljjqV7E3C1mYQ773Fh+zxMXoeDoISlVXYmR7sVjzs
9FmYrJYP6KnJeMkRM6GhXjltk96rfqMiVz1ygaOSvAu+9bHrTjBB1q2qnb1PiKpmT+zmgu4dze9q
mrQUu2z33rTBNu59phrpxG+RzBE9tmmYihCFLENk85w8FGESTaCMGZ8x60OQSvxfOff+AYDaCywL
gENIc3qBDpzaeBo4Peuei2FKqEW96+PhZgwyDheZ3hssP2Hbca5FUc6YUJ4IcPslAZj2uMG4PLee
ota/RnDyaYyoUuampfTGJBSB52Dce+5ieXQpFmOabIS7XlOCrLLGOZtp/kyt/ey7llg7MSFuszl+
0ZVi2OITg+cHXGrcKcz97iMWKVdz906DGLiqXYl0m1gnMazdht6t05dMm1xyCSHEeWuX5IssTn9J
u7LV0akNkBoOCE9jHJ6cetgYprOErMCcTj32wW53iw2VYa+W31r0xpm5ftISq3aM2W6knJlizqD4
0eVaYH5Dw6+eUBB9slOWayeXyF4NJv4eB432a0bmR1rnh8hlOpgmAFrs61Lo9jpIEBMXJYXo7MQI
7nJ/HWDKyWbn3HTBI6CvH0Y7VmCf0jHaIHkPJ5zSK6xGG9XHt1lv24hI5NvYZFddNd/PFi2XXrxL
W0OtGiAaA0L4JGwko6OInvwBAa3UY+pOTPloZTGA+2g5dBACiFMYr8z73p0A/DkfWVeSGQXbhdgq
c2tb06OpY17KOAMTPmEic+NFcvbjICgJC+Wt2CMm4KxSlyST8Yq5zxOgcX1VloPclAafkz3Y1/FY
nieszMsmyaQca89t7rxoMAbAo/ClJzCoPZJK5+ojYwAC7Oza3hIFhnFCQ1wNph0f6PTsL97dASxP
nrOwadbRStq3PrE+QcZN28jsH0CjQ+smEHCKi2KdNlSEkN8zLF1TsKEwiTlDcgoqsjRSJH11bv1a
jCsgunY/DLUv6+YqlY65hnR1l6KuJzLHC/OA2b0GM2TlOeaH4/s/KfMlrIL1wTIHyJxmwOTBuJdO
gHTKCBAVW1jncmB63GGTpo4KEWDtRz9nMA4pxUAU6Rm9Tx2QibURIOFB3PGaGfJAjNNRQ6Aoa0R/
bSGesqI6J7p71TeS0OkluEsRnYR5WK7cYrH8ZeGqbudrWgGvwv6ekCSJcs5CBlb4xNruzquGN68d
vtJS7WeG2q5pvKPvdEJBTCgx3JKMiQZb3zwwEODgEfYDuTB3HcNQyNrlucexpDGjJM4oeMsc9Cfo
nx4jdd/ZxNEEbN1XVeMD5vKikKHSuSCZ2TaYfOax2rjwacJG924Eu44esESYMBUI7OHJ7LUnPSD0
NE6mexxusKdH766MAgbhWXRgq/XqB/dQDkHWmiVoZ+bIawWXODAoMBeQUUjKdjgNzhWysRXxdTvl
JeiHcD0XTxIH6JWeRXuOyXUjEmszZqBhkdvxp2ZK1qDp0nm+AiaDyL3F5xeDmQo6vKeVtxmk/qoV
xZXfdOYuGqddPUbbui8wvUhCfeNefSWSFEnHOlBf4AmnwCBbwqGqZPc13Oj5gUraOWiL8qRPAxQy
PTlwrbuh3tfwfQSvlbTQ4PnZ9+Qlr4lKNtOEIVnribPISNQ6eNNLbafFJiISFwzJquqrctXianEz
Rnt295pXTNgjpp0hsdRIzNwGLUxA+GFD3Ebg7fmzbBFfufnTOC4hJzWCVjFQcvSuWkMRhxadEN4d
eMGVXX+LyCOGNxHXKk62Vu5AEZ/Go8jNT0AQhJNkJBXTBKcZ8pUO01OOim2r1UEAunu5iGgee0MS
a/BmttfVtA3AjE9TGqP1VLCN85hRaB3FJDBu7KIXK4BtDAZAzIdp+l1HxUn30DSxBXPY1juCpMp2
n4zAvX3q7FVTm9+DhamjeIK/Xu0Qvr17qFm8eaR/EkDwscR3zQxo69XFN3SzDyrqYSvN5HqOEapK
vqzbZX6vzzdNEuy925GrKafiNU7lj9SMYFj1vyBZriPg6YQ/tmfDazZl7z0HxnicGg0lh2QXX1vN
Td/Y6MqY/nlMr/LA3GlLKzwR06lwdAUXtuq2KQJGl2HzSojhmXMUNYghELkMhK428bTjfgRqdXGY
k50Fl+wJD6oWpkz/nm0T7cggozuVfAfji/StF/Qzj17ZUW1CXXHQWazbKEpXiDpQJKGl9NgtUPBy
bqLZreVONu7WetNdE/+H9TyWncYH2tzXfHirarDutAIurbKt1x7uhxEPfQi3CYlkEcQnLASP8ewC
WqZAJ1K4pRQGVIxgxGcPi0kRf1dHvJKqcT32hAol8Z34YeGNYsR80jpBn7srbHZqbmOi2xkkEgL9
Fb6uuZrM+tophscRncJ2StLbjCg3gGIEXDGTtRnDhmwCTwM273GyHowPpNQfHs7lVufAzJ1nL3Ef
TLcK8eefkwDKtsKCQgx923C2xFin/XHfWvprp5xPzUMSwvs6YKra4salGZNx/ffm1FrpZn+Q3XUu
3XPLAhDYsM4aZbxFy+bV1+LT3KDVgNyWmy65cH37JeS4aAWei06iZUiQaw0AdXSdaM8y4mihiumq
Gh6XjpvKYYJcR+qzsvs7kXRACjOHPU33AGr4iMiCEB8NEwt85LXPxJIXpgFzLbMfCgCDoYypSJ2r
v5Iy2WdODvQ92eq58534DX2qphGAX414O6Y7cxLXuZuP60YWB9GP+El0sZG185EbLfRuJrGBkwKm
xn+bKesziaq7JnU2vIRjR1o0NIR2Hk6VBv0md5FupOAvBus+UhrujOh3rrRHc/Gs4dh51PL3Ho2D
M5vE2euCmstE21mK0FLGl9epgxmkDxBx4kNd5d8qWj7spHifjP4lr7CqVBZO47bmPafD9ZQP5zpL
H7BQfFBCfOiLzNmrYcWJ6b0TRBv5+pLsWwakQc+1vZ5ND3lzd+lUjruRJTO0JlqzempeoVqnm5C8
B1iClpnqqSziIyro+9If7JWnA4uPh5MuCTQLCHRgCQeKslN1jcRgMFHVwN8b0te0aOz1r3TEl2MV
n5EQEQV8fVdqcoWEjcXFxR1DOsLWBXAHkDzC9urS0StyQxytgmxzpiCVh4akQv0yDViYEiN6yTJU
sU4H+WUevGM6E7ymC8T0Wh3vXFkNa32t5pG4Li/Nt3PsHclu+nBt+Y50/KYvI3+TcpxyhrzgdiDn
uwuDqj4T4xjvzCZbk/IVbzytWhOhcq1FICuLft5Jx9pAVba4/kBoIUHeNzm7UFH2e6dHYb7oqUcf
i93ypoQV3I8ezRswTezKqeg4iquzVTxDkCGVo75tEvWa9Ghfl0NwnqS5qiiPtrHLgUIv/xq7346O
+GvkqWs6tzcRYEt2CebA6mQAnRXHwi4fVGK+laNrs9FLKGsHsfODeZPYigtjlT6gXuA6rC/Jrbol
9uzGHtRUvhJ6/sXu93HwlTp4+EFIrolCCAKvjjg1InqjPOgOSUKJEtGoP2m+TZwI9nvE9hBVS3NP
wjFtvWyyKBlkfCon7VR7Qrtmr/kylvR2584jtjGtQpQWA3t6hDgYauiM20UOapA0TI0BAQ8Aw0r7
Yt+7mrr+0U4jfz/O2rVgV36Iy5wmJuFyfTqwaSQ4y5pabS0yRPcClN7UlgbxrWiZJVB0JhEeGzU/
0XdlZOymKZAHR/OR40+Bv8YBVt5rU4umBjIHOdL8+Oc20v0yzkvGNyHgaxjflTC5VimHbXxZ74rE
D+NqfPXt9Mzgp9u6Hp4qSZJb7ZUEYPreu0sf2cBAvfKsTtvzfrazQaHagcRsSqNcs7V5noum3fVU
6M3ANaxvaECm6gEu8EenQEClLlefWRsOttEHOy/69bwJ2EvBaEjSN55bSTYBjk2kr8Wb1k0KCxOl
vTsYP7iBOWmosMso+rQyG2wO0U0hVCU7wCKf6Au33GVZ8uUVzpGlea4h2vT3XuR9JYGJ+cVeZROL
cNRFB2tOT7pNx0oF5kuQX3dIEfAIn+XydOkygbFcUJtD8j4E/rNvQ8TwiU/Af7Pup+w06+59KW5E
BoYBZQ0ZijjcMTIdGmHT0vRu8DCuGo8Q79EhvjSG5OUUd9kyOgi0krbh2BxtPR5wQVicEaT+bTpd
XXU9ukcZAzasJyRrCN04ra1D1ds/ge6we4Ofgk5c5gmdUDfqVoYnWo4si8SiCeMdCKmbJutfCayk
HIL1uYus8ndI5/ascrWLaW/rDjtlKw64wE5AWHBVbYJEf00n7xzEv6igsqPeLF4ENpwi9SuWx+yh
HJ4jC1tK77NHS2LksTXWb9IsUAmTTeMHGXtnD1keDJldlurGSx6wWucKSF1OiwUalLMz0uOFcen2
9jV77EdXL1/a0i82WoPBgBS/Vycmh7v0CXFepHAZikz+iUSne/repnNIkwqdJm1PjL9zwawES7MA
DE/48PXo5PkOZRD3Mo8Ws7Ct7rsfM4bEcqBVGfUMV/qYe7UL402N7OE0C8JSRdJ37rqk4sz9o0F0
PPMuibMY0s/KomHliO88k7dNUA37YlrcRQWeEdM+qFIR5xMzmGpnmk+el390NPm42tQaZlM6ZkWd
HOKsXwpo881x8b/SrYx3/HVzq5dolgYTedsyeoreJR0WjEsatas6YRzANIihMi6g6VGM3EVgXoDM
0ezsdC3Y9de9tiBoyk5sgsppqPkZe7j94B86SccvnbuBeRkHTGDFOQyOJkQ8RzZdk3d3kgBdQnVb
/jVDTbBwdo4duAodfZuxQI480NaklhKHrF8CybkiJNIGO9Cl+lkxdsdRyiLmmR4em/Rc2fpNIGxr
Z+ud3PZTfZhlhkGD0KFkSS6cYy4OcWy3x4F+e+5jacjy8dmt8IHq6ompGf//agY2R0c2Stvsqqhp
q7NvJYcCfWFj9dtKt5r1IKv0pDzmp5LEbWADo3ZsOIphgAELVMg92UC8kge7qZyl/qyVc5wJjMpZ
SYu0fq7c2drjOctYwurpym6XmVCja6vOKPFteXlDXUuqeN3RVrMTDguSOcwj88ZScaKxzXKd57LA
NuYZVbT27XVlQolwBoFvllO0Ff5ySt4UI0+RT5zCVtE4a9u2LVR08oS/9kW5fLaRoVwoezkaGk77
sByfG5d3LB2e0swxmI2xy7LGSMb1+xcncIghwPDt05Q8xvWdTguFI4pBN/+VTZK3UB5BImwintsQ
09aSLKHGUmV5zHo2ro8SPIv7vc3GfaVrpbYxO7vaMSy2EqfaBsgwk4QU705+kHin7ksz2vTZ9AKO
4SR6r4eakNXoKbFWEE2KDR6AAORY/kj7tUsw2o4Tfwo4sqHnd1cxM1Qah4EZNAAsaJu74ttUBR/R
lN32i1PXj/znIun9PT4lEtGlIFYNDWpoSrnvqmNTcSQ7Ea4pTiTILOJsT4rlZqzMg2fi7KSscDjm
bGF8j7HzoZu//Th/d5W8C0S2cRx5O7euftWmGMvb6APtHve2TRdD92MEWSocBUtmQcXjakN/PTBj
dvFPZUm/aRPtLWgITu2MRl+z3iEpsDXyhGb/K8kJfkwYe4GipdJhn2OvJipW9rU7s2atLMcpD7ls
HzIrmq5crDirlK2PXXUUszEccU1ou0KkD0or9G3j35q2RmGoT8/9CKCq1ekKE/WmeiYi7oDvLq7I
8BsC8DpjMfPq43PSqrfCZURm/Zp9euuz22cTzFWx78cX22Q70OFXWyWBRs2+b2onuYlrXAm1xdhg
CWFu0fPW/RvwCDTd0RnMLllZ3ffg09AXGS34PtYeFU2B2iwCIn0rl+aH9dRDJeYqp0oC7IcPja17
k3gT5LDUPpRZdgfJHwiNA92GFJ56VQf0r42ePR/UOJr/ovrRreFT9ToVizvsDdaeHTkpsD6LTxzl
EffFXKL57IxNr7nnHWUcVfiKGuEUu8QC4znLMNeyfanDFmoi6xYub3ZVo0teAyqP+ZBJUQuOHEfV
2pB4bRI1DNcCa5bdIGQZQWcl3cc01TdcYTOqYGuFqSSFiVqhAxHbKavbE84yuv5BJm71WXxnLVoQ
lWQPpk7qUyJpvSa1A6FP0jjBQNfdVO46LbUveu3DO3m0TF+RsWv2dd8yZpvH6svz4IN6Nlujpr2W
izMnM/R5F0O1u0mXLw7dt1ILvKvLTfhUvnqHzoPIXd5t6z8CLhjJHfNhHiCBoEFEnpwWQBZs+ikU
knU4EsZj1qUZx4H+0opkCA3TJKLZ2vsunjF7Dl7iNAEq09DTrtty2DQRGxmw79RCq2as5UGO7WPv
iXlnYkDa9MCURkLumR0znYMFInecPLiIfSxKinx5PAYjAxmNNdZFZc/OK683VtN2173w74uKD7Sa
8asKo7lWgRKrPAVJyf0RwGuK8YYcspsmmmjy02bEUfg5dAZMUo+xfNYZz5YrPdQd70JWERFRGKxr
0GWNd1MyEQuxsCMnRjkfCW3bM2I1Cq0Na6BlGaatyO2xhsPQb7pxW5YSeFh0DZTsHLvsVdiWoYMV
8GK1nH6MgR46EIIiZ/xhyQXG5i0Rlc2d7HLaMC4kjon5p811KS4UOwG8mVF/m0W4xlPH6kMFzH6r
FeDfpOH/ek6P91A9jwqlmU1MztqbUNi2E+uzNX/bRDo3FnTW7NdzOUDnsviSIyQN3VtCmeFZEz4V
HwdLPDU5YgrFwWW2j2PeHoMGhQ8+zQ068ycjh2vgBfaX3Tf45C0DtFxgWuvI9E4mfOuC+cumj91D
gOTnSmTjkzFj4YuFxrS95gPw7G+4Absu0dY4RYrtGPlZSGzII4QI5qYeTn5k5MjpppveYnrg2NFb
cosChVVlHZEF1pkq1PrmDHis2CHLOEx9dCNaBsQevYjcGJHqeDwmNqiXsnJ+mnk82+ANqFLDJEqO
GJKJZHNdDUFQu81tfFr5Up0xR7lxswRLd95i2OytvXTUwYCY1JXjgzbNxrlDC2QKh8tAuodLQXJy
YP2YuQXOGFaEVpOK2M05FwM+N1OuS4noqfGTo2KWRs/tw7SVOqH/ZLX3p62mVBC2cJQDO+FoSe+K
Gi5fzFpfN7vWNg5uX3ApB5C8KQzxXrgp1roRu5Kp/cRO95Hb+aeCqMzRb+4Gyf/FJpUTH1S+decW
XC1NyCwrN5qWMUGz8POZNUgQGxcbHQYmtg4fc49mGeETK+xVprIn/v/33meDXzIk34/n82n6t4GO
75BtlRP/jO1435rejyjUC7l2D0whoJBmWsyHrpg74y6DFM+Ww1jUO8xRNTzXrg3eSE8Cf9WVs2TL
rzN19iLrKKTxaUQDmKUKndgyzapUjPCl8IGFVYIIVPfYN1eTNe08zqAK9V7Jwh252ivk/N/GxIkN
y3rc1YCahwj3fPNTee1LIGK60UuKgr01Iq6crOnktAT70u7PI0AJvLMDw5NN56dI6nRbbGMKVSm8
YuMsNhcWn2/P/GGg6W+SOTiPSNLCyrC/iIK8wyycXMEQuhqd+WIoPwsAYRTu5ckFFJhXstypydE3
yOYcqguIjZW7M4YxPrVKyG3cynt8YBvdqTn9c/uqYVMaK6lhlAc9UAZSscJjJMt+EohrmBbUwao0
3jc4Rduli0N5yybMjTfaNGCBSIIjnQ0Sd6vlOgg3fvSqx0Q0t1ZnhSNQB15GGg74aEOfbvm6oefn
AsxdScbl63SCoedZ+Slz5R3hYksupWBiNTLEGMuMZlWxk0oDUCJu1KwbUJv7La4J8Go5RZlo9zU5
nnhXYmLvIe8oMnr8ZD6n8KvXUSKrjS7ImvSzAzlFKNxRHBkAGDfwa15SNovFiN+lbykBVAwHjqIf
AMR3zEBPksmKFEpLQ20yP1wlb2xd7cugmDbKoN4tFO4Q6mptXRU1rO3hVsXWp7CPscWqOaaDxzjs
N0DjUNsOxMo++PEm9UHzy5b+MxOU3VjFzEryo8WmNIkpI8bYvPGy8SYZkFQTFG92xkHERbk1aA+4
pXs7mpjhaE81OyH1K7gyoM0a86Ud4d1IGqZOCWZFEZEbVO51NVsPkZXd26wpW9/rdjmhj4EwriKu
5LafrbuaAZkLMinL6EZigcuwSJiSRFhklPy0JKgyBOIKBs9YV+UhrUFV98bWU4qqhGZjQIjWSmjF
yR6b7yjrv/OWWUU2k0RyX8iu46SZsMLUr+juv9PR+en6ehNBOrdIENjp2si8bAJkKNm1u8knLVkG
9hjIaJ5pN1Y9PyaO95x54143rQOmTBlqyjylg7bgZdHodFwQnRav7ekXLfVG6oILRtus+8DeOpIr
rD58Ilm/LfJP21oAB/mBpu4dljASG1T9Mkf/h70zW47c2LLsr5T1c0MFOAYHyrr7IQIxR5AMzskX
GDOTxDw5Znx9L1CqupJKplvVz20moyVFMiY4fDhn77U9X4E+wOpkPHmlQo3kfSNwA9tCHJ01MAkr
hHYdwtnxbOfuA14rCty5+6Sr/twF5e0Xyv9ff4z/Fn6Ud7+mV/8ac/2jrCYVE+f+p2//z2OZ89//
Wv7mP37nKyj7H99d4h8K5f1n+7e/tfsob97zj+bPv/SHR+bZf3t1/nv7/odvNl95BdfuQ033H02X
tf8e17385n/1h//y8V9KPbB1Ib4+ql8/qeUZfvvL5S387//x/KFyPGx/yD349W9+yz2Qxi/gN0HO
mboBUd42iR34La5cmr9wbaUuHdqnOrnjPNM/4sqBAliGa9lSN1Et/D6tXArP8PiJTSqCbcn/Tlo5
gei/jyoXnm0bnid5geCZLUsnFf33UeUubu45LiGvhI73w+2WaIEratsRN2ttrn73wfw2hP6FPtld
SRQiSefm8mC/y0VHO22YvFPSHEzSGnDc/vHJgq6vCQEJg/2kjHQr3GXL1KMfM9ADbmrgWPrPptEP
XcrtMl28wn2ttfGQ5Siu4j5/o8JxLDN68GpAcIvO1IfkEvpWymTgFvET9evHikbV2nHMU0w9yK9E
PZDhRMPYQpQxjhIavR2fy9DdDw37B43CCAdmdff3b1Qub+TPb9R2dFfnQG0gDvrTpxo5iKnM1PX2
U4hIoGWfbSZu6ncxGFmM56mBmMFGCImg8DOLzX21lJ7igh5cwBEwrlogi/k+0vPP3MrPWdYPvpvi
tXGUvUkLka8nB3SbINRNlA1h7jmFvQ6Dt9ilHdmXwjUPPVI+EKAW9vnWhP+RXrKkok9GznJXmjRY
9BIFT/IcL0ahGSj78etfUYGzn+46sWAZGnCFckeT8Ntti5fe9pxFB6mjw01JD5dh+zrVVGKisN5H
rvFUsGTSA4PjTuVxnyCVJ7/GtPmT+NNIpn1RDXf4Y4HkNGbqE709zR91Vt+levhJJwQBWBo/VB1F
h2Hs2ZU1rj9Z6beyXgRKyHZ78LPr3EH/9f9wvaTFtbIp13KX/mlg6sqqzLydyZCONJc5P3hMzPTN
a3HqIsFEL4qlUBUQ4UOLvh/OPCLg0d+id9s3mkSZD/QNmeY+TE0Xulak75V0NgFUIV/EwxHrprOx
a/d1bNAPCA5uK72fUPkn5NA64Y595bhSWUuVZroaL72OcFIgcrITr+EcxKmvliZH/ZKxX/faRg2D
t5kt73sWWePRVPUrTLozUAUXsJ6doNqkMGanp1xUi2vvLi8ZfHKkIzj159hAZG8Xd0EzYUQ8lv1w
mITjCyO7SQLtlmPE2ZbrDK+ZqTf9GiESPWjhQLbhKhLEBEHA9a66MdCcmZZyfpLcet7kS+hcY5N+
sm04cqHuc48R80+u01/cVi7HMIMYGUs6Qv/j/AEYpOsmOXj72KxQ3C/hcW5oT4BSYWqKB1B4r3//
hIb8q2d0ddO2yMMkt+VPA8MG5sSJmWc0R3bljnM3uzSWreVmcIruhQbTDaQYuqwu+o1pQXeiU8S/
KZZMXLoOcfjZGFTTwn3fffv71/ZXc4ynS3c55jPNmKwdv5+5qbIXRa5lSB/E2WvY/siIl8ZqRmXU
ljZbKICkxZz/k2vwF09r6YZl2tI1oWdbf7oGHi1oNxs0d4/c+BOd96NeMR+4ZfLZ1EAjwzGlX+s+
/v17NfTlYf80o9qC/y3JXTX/8zqVhIYgAMNx93qLGiYOb0mfwzQ7ZOeg0slWqQxiNHsEoxaKRfmY
okdY1aMgcwHCuGF4ONKxV3gsTdx2+cVJylOdMMkEeop2g4fJDG83eUhmimRC+qRjBakyJ/UxLN9Z
C145m+KXQmnXwnKORc9HPckw81On3NQ87yYb0fODnNkm1dAyNu8cs8S767B/T7OcMytDhlC3Qicu
vXwLyTbDLRXSnIuAY5JAuapLnGuOq360aEeqFHd5BxMiWIDeAXhUxCpv7cApyuaVDalM/bSGWR2g
EmXHbH2OMBWNAH56ErcYd3N0tykMMRRwDlqWaZl4snE+WyELgm5h5Jm4bBy6NMcNVzEtu7WZTY9m
Xz6RDsHvsryuPBw6smXdqbVeX3Wx9wiwmRfm8eHatfnqTDOs7GV1mCT+nxr6hvBo8ETpXhEuwNGH
pAKL1IGlPP9PRoQwlzimPwwJcAOGwUAU0nU8z17u3R/v93ERsvcw/mcggqyLZjXuw0XhM5jbpOhv
0RjPOy2gi9J7VyxIEw37imAyRL5RKy8EWpJLhmd8Gi3P7zdZ75pLixKCoavvDXcAZJajjMoRMkAj
7OnFoAvpQNJoeofiUhhPHbnW6OlTejPbjgndb7sE1pHVe7SX0OXAMowl2tyJphMdYrG2XTJF8qxF
byfJOzXkujFnlxUEXVaUT59t4RyliHXfsr3vpE8pbPJeuahswMWgBGx3IrXUhRL7T6qPiDyD6REd
KFJM1wYPROEZzVU1P5h6hF6puHdrdxFAKmR2JbyXyhCvXpcNW2HJLRpuHDKcIjYt/hKbpGR8/Gyz
QkI52tmgrWVQgCnQO0W99kKpkt5UNO3c3HyiIvMtgNSKKM1+IZ0Dk30WPyQJWooaGZgTaD42Mch1
FPGcRrupZ3x15JD4fSuvPG+zDqS3DztFi86dVnU0PJhJtadiviHuPgZdOlwUpkr8jRI/Dh+V9dwO
GcX2ur8vavuTFjFlDtQKRUW0AKbAxHckrxsm8DVic70mpIiCKAEUKcXidTYL/jaaMChTj0dY5vNZ
+dQOaZpri5CVbtwG4d5BoypbVelhHHNGMn+7pl79zvYM+jnA+qSdsmWHamwtAyAWR0mirmjKu1F9
7EIHi2OzcMLmuFinCRjxxCwPo/QWsi1DgrTgiOG/uPQS5K8mAU4wmRPok6mgqWLrh2pZnM04X7lZ
1G5cq4oo1uWv1ElW5ERGz3TqHhK7PsUJrT8nEus6hfYErm+fA7HIahPbQrUdSIKILAbDhA9Fl2XH
RndMGXb7WudgHrhltxaTd/VCB7aD1j9QbPHWFIOfcm5X0KDmNRqkduib9GQAu0IPd3RSHoalxNlV
gfVs1zZpSmQSNAbxr6lt7khvRYg81syCIiTbK0KraAOgK+OnIh1PidE3aKp0E1x89TQKRG2zl1Hf
GEtzlXcki2OL21spE2OUggpHcjhuaaAD00CyVQDRHiZYtf0sb2EenObIvJ36blNp2nsOjJPt6orV
BiKDKdg9jTnn86D/Rkjofahz/XOl6yfSz46N1A+iZ4dqs1sp7SrfFp32YAbMzGh+bj0rLMj6jNZZ
El8Tt+B+cof7BuEmWSDYCAhLRDy25EYY3NVokfdTSkIjJREaNvQNRwJQq2ACrTcklzQhToGQ67ou
vymzbFZNLJDmoE8Bt4subczMd689BlH3k+L0cFAD9zHJnbsGjEhW1w+Fax+u28GLLlCwKb9rxQUQ
FDz41q9k9JzmsGwlWoleD7AiVQQ6nTqn/tbW3aPXiDeKZinZovUETjH2SrB1k6RQoIpkPcvhJbNt
v2sDNt3tDnn7zTy2dMYLOIoJch0kMCXpSfmTynqEC5n3nro1+vB0fMio1q9yxEcOYrdF1dVvM6b6
QgPx3Kps9qeevN8wDZCcjsYOhHyKaa5B0ZKd+yJ4pCyyHsZypgmDVKkS2TeqkFx367nShxx7a1yu
NCihyFOGF0+wmmiJnl4rzSv2siQcyjPqKxp2bVtyOkBiudfGFjfGtA44O6JEmJAkCIc6uwU1jMdE
Jd+gcjT7+xpXarIIbquS/Nraap+wQl41QCKp2SZ+Ad0iAW67al13g7sCJeYsn8jyKQ5zkVsENcXM
kXNToYHHI0FF5+C2UbYxPAzAOKDfg/gRmW67HiYmzci8FiGSAZBFK8fctaMVocwH9VczkybKOaYL
1YhcmJZAQI9yXQp9htBB35aW3KAVNtlKok0fhqfKQ8rZiA7Y9NwdKbdB0WK5nTTQ4Vyr1Ju+a/Eb
d3mzCZIh8QnIfDZreR0IEl2FXvrUVGpnjQaXn1y01VVXeXhwmnyX1rHcmNFU+lFVg3eBgarn+ll3
Ofmxj6RV1lFbnc3XyiOExkLLgTAGX+0qi/vuZDsF6rLwhwkcKwt/5BZmiLxGH8Ju6gnkCwm8WYVu
0x6OImhedM37EeTx3qlQgk2B9gzKYlhJo/Q57/f1phzTfadbryiSHnOmF0I93FvKamC1Zbb3es9P
B46RaUZMlfxMEoEW01W80L58GRadqUQjMhTRTWlGr0H4isokKyjV6inpn4np7YxqhIYWif3X3w4o
mKnGdtsGOvI0oiswPbYGg2FPILzXdPLoD4XDS+QMKC01chT7BH+hkhZtom5+0roM11of7Qsvy/yR
nxfYnaY2/ewI9Fo5nqKPOhkv5bykbOj2RtSWsdGt5jgzx1GP0PGduu5pVB7kXp6M7DJutTB7jiqc
QHUFHqgOnyLBcc1cQpKGb61WUi6Wr+Si2q+auiLjuadPqDY0FnD0arO3HvC1IdnP829pqe2wxvvD
lCRQQN1xY1c0SzTP+IgSXR276b1onbth0ACSUEk4aNX42srw3EYBqEBcNYUWrUtbe5pIVMEXD8pv
qBDasuEBMzRbPstABjzGuksrzIvFwVIofTROro21DRxbp3RKCDkHQPXrF3umXWKVOX05x76yXZ23
pQlm1k0R03SzRm2HYjr6XeRyvN3uOC61iK9//eNLuBQp8oSEH73rh9Uog/nYo5aE++vuUJvh8810
Qh5q9t/tXN5MYzofIQbMxyQna8rLZvgiy4O7rZDE+o6oKcO95Xqn0CWhEODWTWQQkp3WxbNyc3iP
iuyDOBCsHAMd3khG9SpNjF1niktl6xeYr34xCBLGWnFJBGKoNH9iiLPsWilmlBBkVxeyG7HpLtca
yCQkwKfZpanUoMxFUPnRqfhumHOTYnbxYRvZRZIJGnP2mCcCKYPxwjZpRPcf3Q1l81Q06UOdxidi
KD/UMJ5igX3TFe9u57xZR5iOr2nvtfSRyg+RhXeiRbYkhpzjDyb4BI8Eu4xL3zms693T2OGlU92p
r5dtihX5iT6z9FEQQ7yMXpEME21KmUxbnmWO4U1VXv7GuW862no3wWHEZtBjE8OuZeQ5ogBuV1FY
hx415LGifbBQVroFn+IILE92Vz477IRwNYV0gbnQ5PecQD6Uay0GSrbA4o5fX4oBeL8epzfsu+HH
aQzZuWMaywZ7R5EGloeeQrWOc+WsalU+JmlLo5+9ytfV/frX11ghlNXw4ylgn00ydLQLlpx4Um3y
49e/XKsj6bp2MDtFHlo/79ER4PnsfP4uytxAeRYdgIeBjKf6M/TFc+AGu2IpaOhJ+klU9yMHpj18
L8xfhY0vNHzyaLztJsdbBNv2Ph5Z3QpEpCtsdKQRUN9Bo8HBtSdWi5vg8IXspGnR0nfnsG6BOtPg
FmxsQU96Gg5fdcw2WXyGNEJDxFIumYsrgpG2s+peObWxPdLJD3Lmi0ZwhZAmkng5bqDzM9YjST5p
+NlbFOQWf9fYJzRMFG+gFXASK0J4wplOksUW8yg5XpLqxo1IfuKmdj7TZVlfSn9fh8QAJVXlICCx
8Bu5pWWgbuDIPfc8thFjNMv79oCjx/XH5eniwHwyjGnjkUzH6cWlqUuZC9n3Y61nb6QNsa+FVbbS
s+RHEwBGHGHSttnBGXl/ibqJdI088hDJm9B1wlVb/T4RLjU29III6m414JUrr2R1dSKjWKOP0zfE
7QHrhQQ5hvO2gxTYt8bsG44X+Y64CxDvsDyzhUvi6t1tgwdbFUAtLblWZrqXWfeeOxNe8V4cCMqj
YR+fM4JRSVEUSCsLsY4cXGGSmio8tXJJvGbEYBx0/HqpYzozcR3RtjeoHkDTqlA7jZiwp3gd6q5N
GYGSdMM1H0ANkIaqZ4fR5j7vltLiUAJ9D4bx2kraVA5VgWKYTpURsmfvKVY4SfMSuNUO0QKHUb18
NjqyF60adkqSDidFTAa+PVbuQVmb0mTjRO298HMlgWpqvDBHa+9iHrYzuL2/LlDEXBNHMEycIHlr
uRSkgxfPQmcxS6gNDnZ5S/pQwQCahyVK6X62RhQtc8UNkpo3mukidqN0Etfsp13PvdcWjfkIM3Pd
8rnIhDoGTflvcRdfNbIqfh136RhhINQhZo/UEoaReC5D/5xndhBR/2spJFUMnxkVFAMMVc1SYQQo
8ZglxP4hI8ErrC2xe83BtbEd8FRmtByql1oMYv6rUrShq8UrhV+aUtJHrOk3hfUQ9Sj/lpimrw80
ToB8gh9YSpVTyF2Kw2CJAfQeyxQIe16y9emjs8yXSq5GToLTQKBgiG+GllCGcbxJ6MAjROU0l8cW
rXudUHKE/S2tOOOSVcjLKTesbJYKHEbL8tby8X+VtwvKcdS2hwPoHhIGqPFoTl5sSrQjOHjzJZcr
2QgQIBB5rXhvtJBZsinFNZnbh64d4MVMyVtoUYcxtHNvUJZQSXnMcus+cBEhASlgQY7kqR6MaENn
HEpxj1E3J8KXGIh27wUPUdPEuyiYuW1Rx3MAK7oSLG9Sptts4Kwwe+PBiKeD0uxXkqg+ORfgPymC
Yxum34cw7Q/gTRM01fNnroMoZfjaEaU1zUvf4gEbtQo4IBc8SUrlDMEeG1K5y03qczrI3/Vsx2Az
gasvA48KBn7z9PTVmcm05JMCC5d5cB/jTNwQhHbFdUBevbFpsrzdSMzv+GzS1dcYmy3Mh+jgUDIA
NYx7JTZoXa9NY3EWKNNPfWau7dTFZLIkdiMnOn7CiIaq6SQQ+fmU7PUclaDAzjf2mQ+2jcqaVh2m
FHGwHnHpvLL5gSfkstRxg/Tc1hgb+/BFz7mtRwd/1xIE4fXNUkljH4x3++AEduRP3M28w+ajJh5z
DcT0ZNM75lxiGvvEokTqYd8HxM/MEs0GFQgabnnYk8HmVcFmiO9TZ3xXdX9kkfUDIL8c+ZcQZ/is
1AzRJrFPHDnoQLUOdqLVbkMkHGV8KOu90gU54SUCnmEXVgBC6RW8xFZ71eFil9SkDJGEpFUhmpEc
POByR1yPZ6clEKUDOO0PzjdlZLQ6sunJgfVq5PK9d7Ufqi2JdjA0CzXsvK3Ng2OwMYyTmGKUba4V
J5xKJC8VhlykE+MbsnNt1cAv7s3snOYGJ5vCQLaw2IJ6p1l8eXu7FY+1KtZA7G/0mrjAKSbukgyL
LI/Ps5c4qyBTe0/p4akune9Gl72Sxn7OY9Tp3sJvSDLGo1zwDDraeCO2X41gDrdDQ+CRZ9U7irbA
SGdyNBbQvNV2PXvhtDyNhDAcnfYaW1Q0gaHupzmfNsI2P4JZ1C5hKzUhxQYvNaDXf/z6Eup1h0z4
P77/UjmD/DhqTemeVG2onamF94pXcDTybFpLizmkH7Xp1EATYC6pfdg7lERnXT/OOR4gJP6og01c
dSkidaqKZnEOaMaCDSjo00nINehxoliEm2LQ0Z+SzzpppnFs0xRvBSulcazsUBy//vX1BcAX3VLW
7E3WTuL49SXosoizLeKYNkrNX//f1w/mKD5T6x83YUJ9UJWA20LzIexMNMZ+CKAq535Ll3g+yiH7
IqA3SamUI3GzCNpdUnwWcW/Jar36Ikj944vt4eo3rY7obgK8IXCr41cB+P8LEh6nClnBOyCcwo+b
VsU/2j+KC8ylnfyvv5c8/FGQEKsQPdH7X/zRvysS7F+E5dimI2hrucI1aB39pkhwzV8c5K/S8iTq
Atszaf/8pkgwvV9QHFgMUN10HOZh6vENqvuIRr/zC49mukt3xhVCOM5/R5JA7+o/NZl4fhNRgoM5
xdZ1lzf8+9I+iOwSmWRo7Nu5vtIPrIElFMlGnu02ZgsbwlvBaL6TNXf4LE/tQjLoiZzM8WmuchOq
/bSc9gZjMgHA35Q9UZRi5Gg+qupYVird9ylpCoCIoQ1Dm4HnOuFenw1E4XaHHY9zUWYS/9Lp0I6c
3g+M8V5Sowo791jrzYMjnmYXb3iD1pRy2CUzoOfL6CZlR6NeqmDEN1fpW9Nj2ZvC8W1o7uJntt8Q
moYTSBrqFqJ6S5rw+xh3II85hUCxvI+Fc3abxvDhZqBLOEyfcaN8WqGkLjYFiTVS9tNeut4akJg8
DnoISFmAXwkK55aNqTg2pYXGWHZ+SrQ1LTGS5zFWuIfZYlV0JKq+sCIkxJtmnzL/p8yhRuT8ca2w
yvNJD/6E4yAZswCoSXKv9OfM+2na7LXi/pLE3hOmNYzOYmyPWQMdkst3Hwe92oamwN+1fMntVa4l
SA1sglBUDvO2hG3D5Ku56zKi/yL0AgUcCPeFZhdYIGmODkYuX6nCek20IdzOSbxr58BapzGvX5gm
HmuGPTrG+rWkhGllxYmW0yebzupcxc4pq3nbOfXao6C8ZGO0vxMdais7KEi6sDX6BSzc28IL9+YU
xre53v6shr5DyZzMEAwC73myJgN+ErK2ycD1wHLB+dnA9BlQRZ1D6E/4afducoWnKFa5hxudlMzb
flIBcCv6FKbqWloPd9NSwOg09oezScGkKp6qiU/KCyEuc2ThpVjhqY9HYWDjQ7wxuvCnRo2/67Nd
ucSkoe5j8L8BwebYo9KBCAXxbMdFBFCDpNmY6tFhdPYx/oU1ke50l5ZaSJJ92IP3OBD0M4Tlz9nV
vsNiKreDIOBUDyY24hYLJsfwplpPxVLAd4szlB51FEZBnFLkHl3qa7jSbD/nbSF+SLGYG+Y2DaEd
aEBAUMexOA4WLY4JybBiZ44y3ViXTv5QzUmzJR7m+ziKYZOIRB29rj/TIkl3aKD6oz1ag0/CIhaX
zC0o2fBF5XDlZo3TrIAdeXTA7FKOpZ8Pc7I9tssXi6YauUn2Hv9CcRxhYCnvm6WTLK1o47Rg9/L2
R+q6u7CFnJQo6KWN5UrOQCNncFQCrOvZJ3Wg7tchGzc08krKDsRo/cxk/qJynVpDtoGR3mxGNCYo
LegZDMGS0CsbdIh8CbTsEE/zsLObqT42kayPNAVnaL40uUpfanRQk0ijM0LVbe9VEns4H4yW15ck
V09p0u4TNSL3pd+xSXqHTcXCXAwgb1K/pORbxoRalHpzVZ0DiydxblwnoZyV2jd1bWs7x8t8rUru
ZK0wb9gRvRWs7W0YDtRj2IUIi21Tm82HtvS2bai3h8npbqPEI7EOycmqrxBETkOub7IBYSmJvHvZ
aYpenYUg3wLVylnB3Kpev605h2AJBcorO3ISvl5nbD+gGRwQ9wPjLXSukFliY6xHbRMN0bsbNRRV
+SVD9kSz5um0H+J6Pf+kXjMexfIlmCExDvfp0FIs72gLGYQ6QWM/mtK9qULJR+vQQyuT/ECbZN2M
coJZwBipNYPdOXoVKFjVEaJ6uJMa0jGteB9yXCjdZNyFhK2vOqYC/LPNd2xwMRkgcsI/JWzGUn21
0Tv7muQqQaSTR3S96L5FMt3jDj0TcRhR/dHmHUmsoaPu6BeYN7QlKQ3KGbD0xmHwbt1RyeNchY8q
Gotd5mEdDIZBMiNQ5RgmfMAW9OyIDDFhk6cwDcA9CI/zbeh1JxI54iVYfhtN6SKfr46jsi60Qyp/
CosBwgowKUMEu6BJr8iL1A0FkfJeQRkLDaWeJ1Uyb9XNt6/vwDgkWzDlM179l6EQBgFujXXD6Uqt
60wLdyVJOXu0x+G6CEI+9YA879DTNbonhnU2avHR9tExV6W6pkQXWFa87t12fhdReROpdGl3mOi8
BsUBpPZMpC7OysX4e5r0ajzDbiHKNW0vXRSb22IW3XJ0wTOWmTFKoWQ3jnOzN4GSPlkDMvuQ7Al3
EtjDoR2h3W8ZfGNAXLGlLZGeAEkaGkuE7DnyyPhvwPkt2RP4Mu/C6LsVzPaprBfEhKqMDdE/d2qe
XWb+Omb0oeOlz5ddyhHHW5C4a05YAxnw7sG2ScgUcH4WosxZof7YwU0s/WJMX5rW0s8EyJJihevx
XLY0dqmtpD7aI4TVIDA3QRbQDQxBp4kmeXYmLJM0cUd/INTkyNIO8BxDIpSk6MWhw30OOxxeVUw6
VVoNzl7wIfgSPe6qLbGKjBRoH+iPWkFGsE5R3RLIVR5w1DpQL1CqpBwF14EBozvPfhYmKwpcoBkx
uXsaYqs7GJTQ4sHQ9wO7M+aMrqSgbNj7TKMgZgCav+g8lv/1Az7HYjku75igaLzE6R2HiLtk7vqH
wkR0XzbhfacFEKtpb984XlFcKoxhuJWS+6zT422ge49haB40zXwO2jRAMoZePyYP5aIMjG1J+kAY
99GQFilf49z58MHaoyvj9h1veaYP2jGam3xj4mvfJei843WedRSGceDqKjm1vQX0rK+c8X4wm4OU
2l0ylN7VGhBk0BFTJww2ZogSnI4hBX8TNf3EpaUazJbO8PawAx5LrGmYCWgLuFP2rnXePWf9/DaF
nNPZPTAzV07nojrD4OD0aQfi2MnxItve8SOFDrsMrdsZktIWSAb9m/DgWiRyk2QBJ9Fhj1YFw7du
dsM7g3CeQtTexm7ddVExboPefOAS0dZxzuxUW7z9Fc5QQ3ulHIXNzivyJ0IvEF0muxBdwDkYUmim
YzNj435AtqIBrRxApASwOafcKE+isR5sHfYSxW3tNtKn6KI5TLPu21SE4R0bCh3lAMazjp4ibWYY
BCnSmkqT3VO/4E66pRZkNHH31LkpFccREMY81zBquOUmt6yfcuN17gy1D+n/HEtyzSIlL0Zpc3If
fjJ12JcC99dGSAuMLX5uWCXzQxvHxhkmYrpr9VK8xGLnmp1z8los94Yc7XPVxifNE6zHXZufE0KP
g6LXjlUjqMPCdNni/WErAG0Nzl5U7ShtmWd6aPY+AEaojzqAzmWiqBlma3Q+0yZywnfF+eQ2TgZ4
RtgN90mIa6cxBxyyZVxSps3d69irWy+Zrv3sYeyLxLhBJtldUqmFx2ibKC07VQnp66JK5BN+/jdm
w5VZxe1TPLZbEx8snwADj40ZVuUxrPk2zs6yzn8kSakRuI6XYk46+xW2bhq+4QLuMUCgQYDjQIiu
suCks2jeTp157024x1gDwHmQhUX/M3K2NkreHVtptdMaqAsTctxjOAJs0sD+7anxpv6c4pAWzWQ8
UPIjxKMA+Qsl6aVt8PTqoayedIHzIO+t6KfdA47GzfekZmL2gD9oo1RPBQwcXK5jSNWlJlR3hCLT
JFSbCkMLT6j0BKlXDsWvvvwuc9UfQ3LnAaAXNuk2NUoN4hqM6HsyqFubSiAhCOUNqDGHalmFqzCm
Gdy5uNrrDNzROEZLCZe8I9+2q3KfzlQlmPaYqkDBBAQfgDH5aOjkrqdBspmiF2hibYAj6jA0+FA1
jUpskbNpDtTLBFIGSVrI0Y6M+G2vOebBzieL+F/a/EmEz9ybUz/MC1iKnXRfozxA2U0jcZp6tHOu
AmbZUAr3cqI3ZD3elF7yzqMEp6J2KOBKwDlwCcWtGZHdE3sDhJWR+K1gNF6xla8wjd4rZVjvga43
B8Pgo05Ca1NhaL/DM4kYpWhCGvCQgfUKy3sWSWNnZ+3naJbRQ5riYAVqgC4QhXZuskUEXAz3J7QO
82xeXLjjBBpajFzbW0EuCu76LLh2kW1zs2ifRWUmB0c7kDgMkYD4kyJP1R7j6rxlbFFhbzWwGuFg
7d2p2ldBo12ENp0TVs+GaR5DDpXuxIW8As4kO6H/rH2EK9tYd7QLe7BbXEucj5CPrRTUU5YHWrUd
dcLCtr9Hw2xsm8TBoOVV9AfCRu7insK0RhPxMmbONe7ax8GjoM3+lwzrvoJH6YTnqqYT0ApR8shQ
MRW1x2bmkWVtftoBZp6aLrePPCJBpDmw66iM5l4loB2Q8/TrPGnJp/MgQYJbDYgPlpUvw5wKMvsM
3wnCmzF3u5vgG4WIAZlDo/Y5pYxVM6IOQJFhHtpJXuNGa/fjSC+GKCqk6A5GSvSfMFqzy2wjkGFN
AiHUwXoIIvk6mRHSMZk9FYF+q4G/L/IoB1VbI/Wr0501J9izuWoJdmu/pbvhl0NBOHqKUVpSUj0W
BPtpYc/dPbDiDzlBuTOZJl068yEHErkKCAdNMhwTgyIZRWuzaj/mzqpPZMvz6gvnXYUkDA1WX/uy
aPWjhvpmRcCLR2xRsg4TABGqcborWSzfjAh/Ia70kL0fMiCjtLKdloTDpkdoQ7whDN40MffTkvzi
Vv24t3VIM/WU38VR724q0Glbw3HbY4VHvp288mRPAG866PeBvUhC6hR8koa/bpAzqrAs6S59mT5q
+b1tdtEDotD4gnThTtfC+Vj15b2mSlwWdCJJcdesC1DmM9CeYRUuC2DkeLeRDdlxURDkzEJTa1kn
Tf7Uy3Y6CbiBlOxrLmRWH/XyYega85j2/Cigstk5WXhAyRwfXEFweS3CUxNqznZqzODRwkEVSa/c
jHP11uYNw8e4K5SMEHqtKOTU2zESN01Pmq5RquIGz3+yNtG6bD0bdIS7LLSSpFZmyHzct9A2SFnt
rqNsGLpDou9JgcZUCsArcpasI4UFpoAv0Zdue0pi0zdKg82h2zxO3gQXocW06xDt7OuL4ElAC9sU
dDK2rQkOGTtr0trJGys0HUEo30enG+D4h8CMGsvHdKoOgHqeoJNgeZuQ1DiCTESla+LoPGUaDpWS
DUudYf/1TIrCjUQWl0bPDn7vc5hxM4kIFSdT/qr6Dmd4vMLjz2nF9j8NghiisrOIZbf35lDbmym2
PhD/fdjZKHZwgH6A+1MHqN9birbOhfMwZkkHkjtwOfFsWgckEARVe8V7OoBBmj2a56NRIe34v+yd
13LjyLZtvwg7kEBmAngVPSmKMiVTekFIZeC9x9efAVWf2GVOdEXc5/tS0V1GoshE5sq15hyzo6ui
q3ML74vLNj7FTpDz0JMYAumreeCdeJFNNhyK6EQFGN7l8x6idH/k0ktchPDM66TnVG9vKiufnv2A
4GuePHs9VTK7Z9CGKTqYDga5XX3fPYHZR14FPOigwgIvvgE/01jkOLXINzMyrbsCWR7u6kOgmvYL
v6znMlkluFQfwthGc9ZvjSGk/nVq1n0/oN+x8PZSLl2iiP6C7KeI9Dhig4xml0je2gm1M06M+rMm
aRA1InCphekagJC9z43ogfG5S+SD4e+6l6mJe67y3XaoRbnm9+INTbdmZeQkOhpbJp8DKChFr7At
2eNaKJS00PchwX2rjEbLmugBgihp8ROQCloBd6G36sVbNWfF5tZyxud+AHfjjAXHYMeArptNhjHD
dJOELukdaaaZdNC+X+uuvEPp7ELgBYBmGS5lGJPnqi6jz1bYH7hRpa9Eg27kgmLsoop8Rs+OqNIb
4Ikjqt25Cm3eVzoyzUhwsTDpw7j8SGsd+l9VUjCuqzV+h3qio2pk8aGP2ztqRPu2MWwSMF0ixUab
9ofpNd1+jvmBNVPXNfPthlpGhPuadQf5lJGVRKJdfssCbv+CyGUhmx6MsxfeyqAbdkNat5z6oH3I
VlZnj+HSxpmYgLSIXNIZ8UIVnNMc5c7EQW5rIlDDCd4IaMXrCP73CRXNrrG77BPjWzYAHW27Tj5E
A8qBqkVqG3Wb3lOfigrSWHYcWS9TkUKi0/lrBXcdhTKLkuueDkoGoWO7IiiDU7ERF89YO92xiRNE
8xUDzoABVz8FZ2uRQEO9gwnA0LJZaB5YQZADeKAH6xKug8GqIhX93eiBMHvVsyDtuUKCNUbWax10
u9pHkDHW+aVGUQNDge3KazGY9vYj724PXKe7KKv8PPpyj/90x1TsbuYEpK5BAZi7NtEqhH7ZyTsw
K07NR3Kzb0s3RM0y2Fd4A+g+B7r5LiONFKMIkfcw7Uqpda7yybowwYRyq3bd0J1oW9ewICHg58SM
8xA/BsMEd7V6DFMZrIvIeIRC59Gw6UJat+V4NYchj1n32Z7gNfXqDHoQ3jfUPXoAGoiqB5dqjLNn
VFJgEsriWdEbMag01IA+FiMSkHC8ViP/qizmz1Z0G4bUCGX6wlp8lRmEiT63SZHRzec2lKARhf/k
+fGXZEzkDuD2qZy6AZCpsxrY/S10KUYDfnS2JjSLsbhXE41TehRXWpPVl6QkvCyLVoa0V4x7R2DC
VYPtnGi+PQUT+DRMVCWtAUkCXGbtJOQS4jniR4niwEpTtD9q5GJZGPNa8kauhYFPviHkrZisdVHz
8Zl5/LmjPwgEXfsErNgrcCd43rP5e2q410kwr62RQ1JgziivNRG3YFnxYJfd3mkAotO/fO/c8d0x
StrGtAxIH6VqmrCTZQb2DsbgItBrp228FXgQrpPVNx35r7MGXl+PCZ9TetPFroMNB7P3sAH3c3S8
ai+kOlngKFdyTq67ABmKmvJFgeHcFmC0WGrQkPp22LsD0+u5aF59slUcAYfGnLmxC685TYxDhJPs
pXesSDfYFPRXuEAT9xwzIGyiU12WXwKHEm6Ge8/wOodid/KG+d1MMwMeXIs1JEZAOkTvgRyaA6iB
Ff2729icxGHIoHP3xKTJjr3JdexrzR/BeoOGGxb2Kimbb36lhssMSSATwZfBkv0LZQrSQTjkKnJ2
gz88OVTbDCsDMmR9arrC5q2tyxGWXtlVryQqQqIwnOTSTrQZKoOkKpef7coDZdQqOt44gFjZPRQR
q6wP40yApYpJ1xkC14ZFb90A+SOOmXmHYXdPpDlAijg4zIVfTRtJZWZ8N2ILte7MisMCGhwUil7E
ltHabLOJTQrs8ExUGaAuZuGq7x5Db0SNWDa3mHRp1FjpdWsb7tFK+x5pC2VZ2rIQGG9UnxTF7CgM
ToucqyvBDbeyJ9EiaZCqQ79ud7msnrmC1Z9jXXJJHXtj7yPkXSujwQrhI9sAJYEMoR+7vZGAmvGy
9uza6trLS5wBCMe6W2MxnlvGUO2EQ+cF8Qu8AQ/Dhg6rQxPSThz7/AaI+b0eW3tLP4bBR2Ct80be
6QGmEyZycyY+OkMAxrkl0UgOLnQrgw57VRi3dnEjmvCepKqCfm5xmYf0fjZJs40HmL7xTVaj5Fc4
z4iihBFCCMwF/5w+NP38iiDzvbMAl9fgXFbcYN7ZbkTrFzt0pAPArfdgEOm2D89IlZeDvJ+2TqAI
92wIDkrJANlA4ai3ng4dpNyw0tMgvUaRlR9yagK3A8AvUf9OPh9fEyDInuODjWh41ULEhoJKInTt
f/ej+fuUSHmnTMY5QPbucN/i/Us4FJZOldSgMhyYijw92DFUbSAAfx0RUcL6DV5CReZxQ1BWNd4J
Mn03jQXFoQ7UKYuM2zxpDu1IukdqinYtwSugb7FvPKt8Z0VkaK56iDlnaWC+gKianHOPKoLBEhLg
uX0c+sXu1c3ttZ2WB9DiGKVdoJVRNa+zon6KvfZeI6ZYuRVDuawlDUXZlOc6fctTnIx05p+mAkbu
OFcCx/Jkbft60tdOScZd6zwS6SSuEr+ABE4S1b6OwPqZ8Y6zDqi+4b17RTa8pOZrEeIRsLn/76cK
vXU1GdC0UFaxNTX+vjp0euCCg+ogcZ7dofjEnA3+gteMzwPs/BFVc+RHuzmzXofCR0Q3h4+ir5Dw
CQN3meM0EJmt4FXU7obsmuziZMGeseQVHwSuYeKd8+ilp5Q8o2VbTQZ911mnJ3rwWG5pG8wZzhtB
VeeVKKF8u9tUNlNCgjD4Dta9wR7JzRCIk+9zHpX5MfD1cQorwUwXP0aJZLKSfCfcyhrZYfEtV7Lb
FvrrUKJtzEpEtUUCmkSM1P1Vdukq3jGSYGzEGtFIFETGLGnfAW1YKZLszX5GAQQ8ielNd99aJpDd
2EWx5jDDdYavmQ7ro5GZ053GTdU37FsYb7ayRtCk9OKjN4b6JsU55U4n8j27O8jM9KWgK6Hw3NbJ
Ad7vvJd4Uumlk9szWLuA2RtCy2w6qKbclnGfHQmhePbq2L2S1lPToENrR+dTPxePVts96NjBmt5g
ctb7IBuyQ9CbyW3ZE60QUw4iDfYegrI3T6hrz0mo+xu1EOJsbVyYfemScPC2uO5bDlnTiQ5OiHNs
gkV4Qo+Qv+QYykvB5o179BYzzy3ldbUeQvsAvVmQKW4mu6jkrMqiJ8xH1nVGv6RWvnnLM0zhW3Fu
cdCsGllSXeCMt/W4XOUnpHg1tH5MDOvBpD+uyhsX289AyPoVB+tUjgcIX3e9bSarUVYv3Zcog6kL
+/AVyF+EyykjGrlLHwht4H2LTLQIYwk6oHfXHT1Ht6A5AfRgjY41GdAKVJNHT3zO8qsMZK2vJuuu
FhHuRKwHXg+HQGb9zjX4eJq99r1PRHF35yVoKas7czv4Ph2HtDxS6y9hQpwJMUidOj4QQF6u05K5
SBXKx8BD01pi+swS+xQ7lF7mdD0vxrYKaBp64JEMNCfdtWiBd6FaLhpeAh0KTmQT3MG3YW8nAmpH
QsN59qx6LSasijOdf0YG1O4szLB9j0sh1k6Yb4sRNeYs2KEL0Qw3g/felyDg43n6BEGTotgeCPXh
RikT61s6UcYmM+PJ0NBPKv7exfY3LAvXJaiEzZiiKHSDHFxbSRPPjTCHzjF8pEE4d07gHMh6AKVO
O9arnuisZcfWbp+cUvSAhdQl4krKkCWzL14G42nwvybOgtfOlXGoDAewzwDykwynDSZ0IdhHGwhI
7uzej35NRgw44uvSHQ+WHiTXYoR/oi6+zF3MtWFOMGo7roAh2e5KLKWDT7kL5wkdcje+9UKvRV/i
43DeRgcrZJO+Ec+xdxX+odThPXYKc1xj4wEsFc1w9zoSs2ybaIbCiG/6jAw0i2zYur+4pn/HO7jV
vn+rQqva4SHGI+6v6wElqR+gbGb90voc+9vBwyCUK9BYPXJDzJsWc7DhIGabrOnC2QF4/GYkz5hH
6PRCzau1fTMnY7Tp5gKLJDLs3r6jx/siFsy8w4WyAXs8Eu/kEVKx79VtjqXpZZzrYaN7NJZtWjOo
5kq/q/OBW+I8bNuovIkBOhoFymBzGr7yA8GtBDi8C+HQm/m9dzfD3XlkyEWugFuedatuFCPEKVE9
WE4uscr375PMcWlzFptlpgc7AD6HlVQ7ls9ZVzX0AUW4QBveiyg4uxVJM8Ie4eIq59hCS6WERSAb
eemhixZdtLthtjGApeUDmpdgFQQQO4gFM3HKzOfDecZ2N0M3dOhiEHNNAl3AZX/UV3HG7lrgRhS6
cjeLZJQIGpe+GAYeY5gpuq3q0hfhC7M+TeDHa5F4BjIb55L66q4S1rVh2vddRXg9vbmzCpAxCItG
UEdWkTd+ybKAyPLJQpeBf1pA8Fhps2/XcGJyEkV43nKOI2Nada1dviThpE6LtonalXj4rhn6Dcmo
GHcmEutZEbvaNLu1XXXlOnQGsRtd+O861DCjnYH5YohSEp3zlkaJu+a2l1z74fTSuO2ZhI70VGX4
aoIWXXarj0GECFVw7ZLjiAQlLU5Ck9/VRfVAPqO86TKP+QAzp9UYQwsO8+a1w0/ghF4GpIJJiq8P
o48uCZrqtnY7Ts3RI2Ukf1v+NBrAyoEFJK7jxMVrQ1+PZMynmFe+5OaUmk4EsV9SIs4Jh7uxbZ5M
xplzaHwq2n64Tkvrk7lHHcxJXp+FzUiiSbz8gO0ahrC+96Js/OSnxkaECTA7wOzbqgq3+Hh6eLak
JJVBj+OyD+jJtsIg94gX6Ezlee5o/C8lsOV8zO+iNVdzYHo6ZBAWvFVcrlf2BPVOR+u0U+62HfuH
UVAkBZ4kSsFMMZiaGrZeo2qYwLG3KSWSpiYJiHDKmuVjM+VGEJu2oZky3yZBd3YGOqI+avu1ZT0o
ZB8buuHVuvDzsx82IcMhC2MfZVcGTh8L1CrvEUgNSXExHeKfRq73iCvna8sfTwmfyWIm37oBvWs7
H96GiXkzKFTeIncsDr0L5ReWGRCSDUCiciuNylrZAntritacVpLhJs4axGW5CT77yfjc+WmygdlN
gonbeuBljmnYaU65U5C753DyRm5Xob9bnloI+y2SoNHMgXL5l5Z0IbPhY1ARfPDl0jBVtLHJnSl6
uATYFfSh3iQgH280mXe1CaPLrd9GkaD+B2iwAdNXnywzuHQxbV04dN/kNMdbaY5fQ5ThPVc1O+69
XRpwR7ZxKd5pY18iktoXFuEUsUj3MeOXvqi7VVvkcAqhMieGPWwcbaI6whqa9869KdUuouJah+A4
+dtlD1lUROjQ2wtixuhg+RHFt0t8Rn3JbfphPPkPlr20bsJ8b7ftqbPdXZMyTujHkOfEKiUQvhTx
MdxRdHxGgopnfoj9ptrp6rGboQcvebKcvOTjEjxiNtOjl6nH2KJFOMVk5ZK52Ts0jdKeGLDGefMK
K9z37+2kXybmDhDEkO8MkbgHRgA5ZqIv4kX6PXRTXE1RBW66qL4jJhqNZVKbg0VLFSV7xW3EKbLH
ZuSQjc+Wu6lcwWwuaMx9582HNNKbnJEylVY+kygRj9OGbO3iSCQRXGjcqrS/oJBC8OGmscz50vwl
wc9f5vHXnOD2GoT6ydbMmzyKwJHjqqH3ueFOfCgoF5+m6tzUU/+qQkUIQmIiszxQi3n8dw+SXBXn
ykyuJQ152ssPuVfc2Z3V4J8iVLzmB4AVkeB2srl8Yormkuy4+6JjOVF21Vf2VBZvtRHhAUHrr9i9
Dkbk4cn7HruxPJlfcu6na7Mz1EGVCDd1ZoVYxdKOTQAtV2KRFhyq+jqsEkoZ8T0acUoy4PwkTJ/2
gXZeOtntokyLW2F04pbunLjqA5rBNjNghnrzymcYB1NS1ZtxwJwx9urFjDD1Mas1A67cIYA4OajP
mYiGS2rdjd5N1ObWM+cEP3esR9zqWDzV3NFTcXFMO6ipkojgMtlWV6kJlr/gcy0TerCi6bgteWxk
6M7mqzS2n9r+1WdYeJrJViQ1ssME32W7YQzXTuNfp0ZNcYpNKSahx2nK26if9catCU6uuN9dJXX0
TOKNMFos3mN2aekPb3N8djnHzCZkkLcKNMEZE+hxGy86yqjbyZ8q/JMYHLP0ftLuua/yz60DBwqv
6ypRMBbaBLChriiJLc0gakIR25bpxLTehsyI4CrzoZU49ZcmXoDv04oy/KgagizJJ6GTOht3/ZhQ
QpYek+0wwb1gb9XiaZI6jcBALTcD2aS7HNQJy5ucUb8ijTddp4AWuesNgAzIvoZULvYm2CqevIqF
bbLvTWo/Odl8yEKfYtVSNJU79tQeweGqdYr3ngP/OOOySw0yuLqY9q608mdYWzg2Pf+CAqXAZxdO
e7oGTZ3tCeTL9xpZ5THR9DO0h2Q+jw+C2OHQay9mwzNhzwv3uFLM1fxsi/LqPQv7apdY8D/rrGdf
5u22a9pNFhd1jPmgcstQhwiIY+fGo4ByCVyg+VciDXNLUCIhj+DkyTNxSsQ+eGod9JqdQBnnpsq+
+XEMeHJrjeZnsKeM5mBd1PW96qb+VDt1ezBSAXa6p77PZrJAbT5jm7jlwHPlPkUMA0Stj/uCrIxe
rFWOMVvH6iZse0SM9NE4UrnA5cjyWHZX6ciyJIRxw/yH2xhAz9PM0Gwa4/syh/piN/6j1byJxRf8
oQcmdPcj/omkwYjZZygpVqZS+VelUyGUWDR/eRQdIpkSqB6Lb/OE1ziwF6nyYtic6FNVkx4OJE6r
Q1aHIJuZDiLgjrEtmvWn1LPSbWoIC34c6+VjmtYjIAxGPzma1bhOyN7kBGmjbZpW4UFh1q9kST4B
yMeVUdGcG8MnGT04QszM4v17u0ur7YfEM68AifgNThUXTM8oLXryi9iSk+AiZ7RjnpsctW0R4OtF
I4Dj6EzrmeZKW35qFrNrT3odILcGucRwwave7HyfBvhVA7L/WCsyM0M/OHy8HB/0EVc7VHFJ/DDU
+JmZ3ch1Bprz6of6m3SK8oiF9J5mN+SeUhdw3GqslL1vrvseuM2K6AhGqUwykrWhurvOL6cd2Rz2
FKPgqNxiZUIJvWoyPlVNXtNKC4+WuIfoLCAXEYw1LFGkAFtMOF9Kt9gPAw+HNsBypiGWIW9qqo3n
fe2bvtpC4wCKofcDMJLD2ICYSFiITZbdd5zDcGUXUWmx6G4NJ38rzMzakFCu0qse9g5e6HgT+NPn
uV9GkK3zaTY7F9Uhas6VqAO5c1Sx78Is2zSz8SroQDBeye90AsOCxDhnw2N7RoceMxO1XvPZM4/M
ifilGopDBEWzDElKlwE1jGfNmFYl/puCZBJt3ScmDPIYT4rLsPDHL2R34Fwux9282JyHJHrRuXoI
NYFiOjoNE33tLhiPcSS2o8qZz6ExCfgtvITjBZjx4+y82W7Qo+dALZx6cmcr/EulVIdEWN8Do/c4
ZglVSTxfANeL+ZhdSKdpWclNhZ5pYTZQSPqwpCYXR5BUyLZbMTzZlrB3FZuc5/T5IabvfvQT30Vn
766JcyJqC9r0ip7UoqUNJ/2eYm9Du5hXqxAUPse/JsC8Ld+44j67oxhBE0FCEpjCpYmbu0gZ8btF
LLdVW90jnR42Uebce1wHFDcScjp2NOcJ9c3pak5TeqLzXKFt4ukD+yAemrF4mmHPwHoxXnQzWtx9
F+Ns+vahHHaoPn5onSeaqDsZe3dcHCieYOwkizmgnZMl/+4CwD44ziZ0luAGtfaSjdZWq5haOAiW
ZAk/H1dMmeUxz7FQ87khO92aiieh44hmvCXWhkcrs1Sq3tZ2+vDxVAmfbgge/mZTmiE+JP/W5mtv
Ppblh+r545e5Lhjr+8T9YINojTsQK0wFlldelFUGqnJ6AhBGltVIf9IByMfRE2wnBTXBsFDd+Z25
GxrigDofrd1kEgvBP+uWV1sX6FaqZaWYvhmfJNkkazOmNz7qYTkdps+hsJujUQV8CYXlpcRNALGf
I2bwq4uaua5Uhf+S28bZ13G0t9mTdJ/dp/gTtiIgOYjJFdzgsg++EYfCOVfj8JsQOKMUzbaAIGFb
W8a+rZbVHUOICXjJ5iK3b0P4lBZ8I1Mz/BlkSsMs8HfVLFFb2tmBKLg1jbkRPxwI3ypEWX+MmAuj
0R2/0iDn3Mf6D6Td5MPg2QtstgTDIhjcNWhWR4EkWnHZ5KzkoRPdBl5H2hDqI1S3aiYymeiJ3fcJ
A1UPmAjaj62DzOfKKxseN1mgunLAyfwVHfYbOMwzbYULWhB7JQW+l8V99BM4LPCGjov5WKNQj7/N
gNTXsXITWOUMkybS8oDhsH4tV8kjqhOLFgpTs0m/ebTxdj9Zs25/0Mp+RqJa7u8UM8+UtnCVha+c
q4ilfsP4EblBgInZFHvTRD7tKFlviZlBbJSYZ6usHriRgGevwXCiu7plslUz8LDzdSPcGcFyETyR
5pzwaF0TNpZfLxJoWs33ZUimqqZTlvfNOpZTSPcJEsMQuvnasULjIiknY4fUQKZ19rHFXrvGWEBA
vXRQTLZMOkXU1qvWjaejm1M4DWCNIiGT+7a1wB7MNyWJhd+Z2L+bvenuhVWGaHERGXHkdDzwzGPN
jESW1ujk46S2WAICqB+ReYdVn9196NUhTZgaqILaXirqH3j+5adA1u7VEIsty9H4XKDbtatDsXRR
hsq4sUaGhVlIBqlbmtHz7FFa6jTfBFDb1jHJLKSCtwffLPVFRuWLVUMXCkKjOEU2l5rJz++NsnaP
tCCwFNS9uCHFIViXdcQWuaB0YOtzWs6ufTGX2WI++tceFPcnGihpwLycG7e9dVV8MzgOHZiGiQQS
W3uXpjRnnSJ2D9DLZybaqbez2EY3NH0wGgcMDgrDfEnVTAyYcu9llc7ngkb0ui1htFZR2YPVjRuy
t8hwHWX9nvg5kXeoe/FHkBQqrNS4pmv4lWNCHJOJlwlGDKuryNyT9O0d0b/jtZOzAZJRNZ7RBxqr
TKqLOVTF+xgmwZV7xwmRvyEyoNS1jR3jBAWNCpeEa5VPUZyGT0YsWe5YnUM5c77TUSwyy/pkwcCh
Yow/4zbZO2XqbpCxtUgC5fycAadeRWX63S4tIGAZawgbyoRUOqmfPKd9Fakg3qKnAzZMqXmWus4O
0s9uu+X/Pn7LQYT2479y1tLZJplmSz4OjYLlr3QM2GiDLP/58RfdipG/OXZkWi9/+7//+L9fED4x
/aMpD1lmfGnTMYi276dpTxIFwcws9KNsMah2ONuumGo1J1lOzUlFJOUgqTuEyhvviQsBTyZQvY0N
TSD3ScYoCnJG0yGpGKsicGbUsulDMRXVufBIqjCTmESAku7qTG2FLgTHLU9p/tAMJxRE2a2ZOcG+
1DbUCne69ryBtjGULDNsNXbqqt5aRv2tMoC8eU7DmVDQ18D/lYP5reU9FSiiaqKMKh6GrvOR/ZLl
tA0KH4MU7/mlHYB4eEPins2F+JW1kghb2of3vscdKuVSc/DJub/qfHx8PVwLUcZgsNT3KughZqF1
VKINNg3u8w0qTQVzztymPlaYxG2JK0jR+Do6pjs4Oe9uUNR71+rltR90D40RlOex10w2xbiNSpuW
cVljZOxmmntFna55z+qtL0knVrR2gEyhqiGkwR81nnAq5TC3b2JtDke7KDYp6LlTbNcfXaeWWyOR
pUFBYAqF8HByY02MUSMI5HPKaEc4+ztN33qF9i/dmVOxd1M3WquARs2/b9cC7PYvzEksoUpLCX+W
MCOMsr8dHUmNQUc3ZoF4O4peTCuLr9VApFwQJ99qVjbWmRTtgBsVqN7h73nKjK4JRr6IihtTnmMj
YejynbbiX16ZtVhif6ZhfrwyT0vsvNK1/0AYu7Wm24cQag/xy940AS6NwWWSh9jLOpkprJ4uI4/U
Z0+XCREsbWpRpirbuO3jYS3MuzSnBx/SR4S457a7vh6ds0apttDBwbLZgo43gyuah+VVQ2VPz7Ow
/nIcij9PQ2C7rudpV5qe7akFV/7T0VwaCOjNaSzQjeXVWQbqFifeleYWslZC5ecmO5ZFfx2wIdLM
qhYUmmS0iRqP/WhA0F4+yjqKSJ5+Y6403dAnM5DsZpjD/n0lSPuP95ukPaAoniUc2/vj/caPaPiF
XyOBB8q4siqyOJvSxPTjDus8qLDHNMOXMajvqtatX1r9BSZSe+3opt61Oa4O189O2iaWh/Aa8p8z
7zmvnFOWT+O1i457UxOJwOSy8qi0Letq9OHr6LxUR5g+qBqZhF6VAPl2/VBbay/LdhaXi2cC6b71
88WY3PGuLANk0KncB5Gnsc2i7Tdb+jyJg0KCFj+JxjO4CEZ6H2/N/3fm/82Zr1m1P62iP6ICnqPm
SwH5JP/Fmv/jX/1jzXf1f1xSnFnLlnId1zN5AP6x5nvWf1xXaMvzpO1i+V6ejf8NC3D+Y/LMS1fw
J5bjLOD9f6z50voPSlnH5FH6WK28wv8lB/xTnv5IefhvCMTP5ar4ddUDRAOzy9COapUvJ7T92/Np
CTNMOqwtJ2/Z/R2/HS9k0ymR13tVjdPWLfrwRuUgGJlOHvKgHFe5OW0ixzZ3nRzOP719/7y8X17O
r1ToHy/HsbTpSYHAXYtlU/xpu0h4U0om++pE1YbqowzLbUyg6OSUFzN/g6VSMjDJWlKLysvgDekP
BsWPpIf/4/v/ulv98+2l5t31YBjgjf7128MnmRsPt9SpHv3Phdt3D2r09wzT8tNgIncaNIzKviQ5
UvV/uzmI5a3+74b/8c1ZKqwVpdD3mvK3n73G1xd0eDlPSTaot8KfEuYKgFWnDjMqspxP+AVOaISS
wpmPRhx/1Vl6XNy1p7iR7c5uSFQJwsXHNDTz/i8fzK/n5I8XJwDvQUxH3+18vPifPpihQnllkh96
onlG/GlTfVZpVTKp88U2a5gYdbTqr2it06XK3bURZbu0W3DavfWQFsZEbiN6gNHd/vvrkv/Hm8bT
IDxLaeFqnJy/fmIjE9/MGSN5Cntf7oLKH9dNW5r4+bzvTlnjbYpnTOpN2isaSRl4fPLDd8m+iaW1
t5t+i1RkOk1T62xBF3QkGwTxxRRHz+vXyDjqB7ug8zQ5kkOLOetp0ONXpDsaqs1nXTXO3ksk+ZwT
bdAoKF516z0iGJT3JJ/d8nAlZw+BuNnG4k6b8TYNrPLYedNdF/jfm1zWd35hcCNqyHegVfzZ0Naz
aeXe9b+/S4JEkt+WFjd2V2sGYY4mF+G3KicWIcSYwJenqCiIhPbxLmgqwzWCcIi26RIVPFYxlQFu
RTevvxRwGVb/ry9ECHYcaKqCB+m3ByyICeMJp0melNsOR6b8Z6z69j2j3F1ptQ8TnSO1FO7SJ/iV
FCCUbuOnf38zlp/118eMZBYA6oocFuWav9/PI6pYQ+OrOPV++N2w9miVmGR100F63q2M4i2f0d+2
tT93Wb4nJl7qIAjn9AZ+XaVmHzNrtZZkeVPtRwIj10ZjPZBaclv4mbGNPXPG2BffWC0C72R2zkw9
EMgL+wnE318eGevPR0abtuWQimFLPojfIxBccvWYSQv7VCTtNUHZ9rXtoRplfkC17d2b7vRFOURR
QRanSRwN/ZYbz1kA+z00M+lgdliKMxgZ94ppjDoOWHU3nk7vbXCH3OtjIlbrBIQG2jCy46ZtQviX
Eou7D13rX6o2688dW9NvMfHlsGlK6/eV7VvU775O5GlYqqh8Lv1LXQf2lRrDbDdye6t8D1+5AW8R
zqk8MOsHEj7pV5s+4H3DGG4ocaWVXZIzpIGHbA91gpAAt0U32JBGLONmEY76pLoxfxTZxuwSZlFT
4GxTh9Efd0Lc6mUT7cj2qP+y7f6aVrHsuvxQ0vYk0V3KcT5CFH7adZPUQwqZkPNlJ6raj0ZJHsRi
ovuwhFf9Cw3sYvPvj8f/uVeQp+MqgS7K/qN/NZZuXdRY/07RcmfOgmC6LaP6VpQMWT1Ve1sPwPgu
c8t58Rcw0vsKZDX7y0H8+73McomE4AbkSaoS58+ntAzbAnp2aRxbn/jzSJgPMvVSboYBFo8xGncW
Xq9t6br4ZgPDxrvRcPo1Nawcq+l2XEDXQVAHDxDK6r/cadSvuymFh3RcKjCgScvHY/9xp0FobWnh
IJtH/6uN1NkI1carpAeUowOSU3oUECteG30KqzmJFitI5ruEqvTrYEhxmVXcgYLeNk6DIkdOj9Fe
9QHcO68itVF5u7pgCee5cvbj4G48KrGrKGi8zWjxD+OJjiaKidMoOnU9VgTWenElblzuT/updVGZ
SP/ORH5fBi4W1EYd25rGUgMQdofdl3CPpdZLwizaZcm4BbuabSiJSNWdI2AtcbERDDf2gNTM22Ef
iaI4/fsaWz7CX3ZhRbnrcG7z0NK7xeypfzsIcneM5ZjZ2KcDQVa40o/mHEISjiCC6zy72KM/cGB3
5jo2WsA7vHaYNDpeUZXR9/uA6MQxZ0hlMqyOCLa9MotqOmY2MI6YfMUPHFpEwAbRv/KV1KXDDF+T
tYNcIixHG6CUto+eo+8QQuKyTmDUS6PoEfi22PIt55i7TYyIYLipgjjAtcu49WMUFMpgWtUYV9DR
SRBOH+iPmIve/GPu9gMFEqf2uvEctHW1zQFTOi76tBlt/VyGzG/7npRBmy5mCGWam613HMY9ASHT
TT7MsGu67GQNQb5qLWIQKQ1YQkNyaivCtebJ3bNnRCiH6flVdkwoQf4Mp7I/zGF+z+3+nj0NzAul
EM2L1ykaN1MaNg+oEjH5hVhZvcoYQcCSZJ38D3tntty2knXpJ8IfABLjLQlwJjVLtm4QtmUn5ikx
P31/4DnRdaoiujr6vm8YMm1LFAlk5t57rW/ZOM/1wnrsWD8fRq2rgqFZYrTgNcxaY9k3aawuhfJg
4tvSDTNCRVBfKf/SSQaVlY+/GJLEdCIamOzyJbe2LurqQC80gEAYENLG/ObqwF8T2edbMUw/wJhr
L3n+yZj9m4B2sRhJaPRkx7swlC7KGqvtMuofML7kkcHCj77r87BWqbkhDJfUYwZAe+XmFNouqeJd
MYjTriqbNWmYnGR7uCW9cK7kFpPsWA24gdQ273z3ZZSLv6kgbzUeHVwfbxij6PkNGe94mfDemrYe
H/XC+V1OYJ1V7DfhaOBpGPUq2VlGD2A7JrhxIEJoo/eMbXIVf2bl/GB55YFcjOHZNfnMR8Hhveuf
HaCTF4Z2zkYCrUKohl8pq+JXppYu8RY0+zw8klZRtOg9nA4xFbkLSZn/UQ4sD23AlaATET7aGUiM
mO7z1BGQpmzazKV8z2qcQADngwTX1a2LiFY3mZ9+G+sWpkl5bdLRPUfxqp1WeAlxNI8hokWxpsW2
rz3IAygMe4gheO7V/OwVMW37eLppxG6IIiE3t9YR+HFZHw3GmGgrEC979c1sFmIu6XofuNYELqme
s4zBZyMYnG9is/S4lcjzwouw5mhyhbclRPwi4kr1+Yoorj9+0gJGWqqve78aQ9+NRcxEMbFAxhFp
RsyiPoOaQhGh1E+Nu+ItEt/TkhSVLCG7YeRAISic93VspWcEedeV4j42c/OiBAZra4weO6cL0lmh
ZEsLI/Cd3wmS2NAuWlQfWmxgwh2qYyEXDARIra00BcW1pPJpTpsflpjwQSi/PijJzHMVv6WOfxss
q3nkd0NuZSbuMW7g2PjRfO6K6g8O9PEqQfIGUQUjUucD3dBSS16lzcVVJicFgvXdil5aE+yO7Hv3
i1Qu3BPPlamAjZI9ghxPtA9A4fA1FAVmkZJwhuaPPxraNbfVD5WvsaDuQNLG8lPqJZ3rflY42gUh
30n7LdGPqCHcD1W1nwnBJqoiltypEHDICNXB7PnZFbXTdhxdpP2KHzhVLgF1Davf0lDvkzR363GG
Anzng9ILH722HutIkLX0QtvtvaX63duj22xbWDasAdWvgpMEruYMuaNRP2LIVYgWswvo0uhqxg45
x0v5ok9xtHN8AU18+YztWYRpg5zO0Nz82AwWOKLhs8UI0hdq75fK3VIS9Sz6xC7wljqXxDMOxNNg
/JjUk2DGSFjvzukwSVl2m3LHVQr8VUfVWZnGa+keJAD8V5TaGLJylFEwsS+akUXvjWX9lmuEkLfM
GVUzr2Qoe/GU1zgaSUz339FiVzdwg3mQIiQIylgHNiW0EjSbhbEzJ200aj4mDmYboG8tEQL9dCkG
/zVeUR2NGvZiMqwHSLDhBNEkaCY1bURpz6/yMukDh2pLJzZK6rekgq87yGY7Gqkk8IwSupjso1IN
mS2d8dhEDf/d6i+RUt5VW67tgFL0XpOVFMI7s1uz4ts2Bo1Md3rf9iW+SXPJOSa+LAq9wYT54eiz
MD1lZNVW5RQyWbLPc7Y8ll3LW2YiZS2KpEWko17parkQ3D1U9pn/GRVO9VwsfrlNuxQR+YgZoDQn
8TFYxoC1BD2ixrqEvl5dYLD+1sEVwc8Xw7GMIhInKII2o930YVntR0qFII6tOawIXeUiMZ+kpuat
Y1NC+GYUc+tmNiLPDk5Hmb+62pRfhLrMQ6sd/KrpA6Lt5XzuF1AzZj09Kjw9rcUoK1YRtBpTe2OQ
a20ibSAYQkp7P/WIQlGjst23rhbmPWsKilDUlRpOYd0VD+aY9ZsMz5GJDuNbo+ZvQ560h6lAL4hq
97vWcLqW8yoQNAon1AE9BGVDREu2IOKu15rCGONvQ1EPL956M6TYKzo30c9ZxUCkn1ZvnFX+KRTe
C0+zxYUZ11PnYBzylEFCTFdPu6L38Md37RPHcFLhUUuEfmTv8rqNz7mymgAwGIIge1cTn3HS8O0e
BWM4fRE7zD9QYVG3krYrdKbAmXMc54niUmAx87VhnyyGvpuQemqTlW6Y/06XoUVs36Vpy+eJ1yGe
EFIoi7aN0WCgwvt9Qg1Rn6Gm59t2GcYT67FeUhH77uxSjoNEcSoSmw3feWirBpdplRLVYsUrmc7Q
z+aQ3/y+/WpMMX8mcj2Dmfs2nrXrpKzQytL+piLE2JGR4fQZ/FvaCPp7S13tp3XM6XV0ukxaqOz/
ZopcG+0lctv1qJx5h2gVCg4FykpPobaHBkwMjCiiXYH+4zrn9Bs2TaPZ4f0npk3c72sHq0Rmf8+l
MV7SyNe3NPAIQDBTG1TIkCBOas2LlZ8EkzUcgbN9jOPSC6PeyUjP7vq9cJTPfe/pCOW1HZsjnK6F
cOXO+xOvQYvKsz6H0vmq65RqF1V5GRHsAyDhJ4JPpGOqiINRGx6HokNa1k7cB6Ts1K1oQyQAF10M
txIlSSCt7rup+cduwkLAdV4Y9W/LNj4ZVHCXmcR2RVO6N6aEPcQivXeMEVQX3/oqQ2bMCD7USdRU
hvMMFGPaRZ4Nyb6MPx3nnGXybYqhpbgV4mDD/jOVCzBGs/jpuf2HrbKjqzs7J5kIV60KyTmOQIIx
AXy/qJeJWzdUeNNxJn0qr872xWQs4bxK85upO+a+jHatVQbtjFcmio2r1bTRdkjVVTOhJuol4h8D
+ePrAMB8007iHYTOZjb42MZu/iTRygFTOQGAJ5cot/HTyaH6gUHrR08uE8qxX3YI7K8k0i1/GeDv
BTXK4K1VW+TSv2t9Ak4n87EW2gpitf1lkpeGgL/NkZODp+pzLOt8GOAcOGX7ZoPJ1kR8Otk3sCsI
nBpsqnMOXEvU+DfLVONjIccGvJ+1jWX5NOgNOvS5Dw00lpHQmH8S96XPCW8PhJk2yULAkZdm8lAl
pg6Eu1HiBAEkx0EyqMDVBDm+m2BMqhuCLByDw841sQbgd33pa2j0eWMOR/i0SRTolm9slYGRyxrz
R9kNjHWW6WA4ZFEtQ035Ie0wtmvqnQ4XpomvdMDzpg12FtYa82nIQrjUa2VtjJSxYDOhOU4MDUrA
vuqSMczdPN6mPrI/Z3loMsj/2fc+0z9B53g7y5mcbYfGQNjlg+a2+z7Su+3gKxlQrAUcEwHPAyML
PIQgfZP8pujFf0jEWWtFZTC01jsbxCPH0S9rIURxJLQnhXcVcPQcA0tznzwtwfRPrIxo7QbGYPOc
lxBAmJk1YebFOw7pmwm2VFGBwu4nVjlXP9Ra83vGYr4VFZT1rv5ooxGfM50kW4C+7CQkjEqaL/qq
1EZsyPjfrc7WakEoRPZCYXFaRlXBziu7LS90X0oxs445Bx+6ZJAqgXdbSeb2vVvso+wLQePvcULu
Hgvd3ak5RZftviYg6cOsidkQ0igsCkQ8jpQX3RDNTnSmvhm8gWl+ET0VdXZLvPG55hzM+kGCnUVk
0oBlfDO0dOeZ9sgdGkYHBPvUOIEY7BcxWguU/OhtbMWXqFELiZ5+eeHmQdskOBDNHWY/ogYdA6Ri
xQmyYhtSnYOMpP8pysclj6fN6Gt2kMEK0JztuEBNxVZZBcVg4yWsfubajIKTrMVDZn5lA7IycJf2
Jl+INyWX3ZhLBRZHbsbOAMWDI8bp8ktteySc80GXIHvQ9NQuK+0Uf8DVbNTNi3CCRaMvt7mlnkyT
76lFJD3wQo52xG+hdNzpw0CYB99uGWDY1+0NkToFu/tUDrHCQmSDPTfyk+18t1scFLZVTcTCHaLU
NPCL2MU2HWIcNC7vMZeux/uf3cxBQiI2qMgtelWhVVjoHReSn42fGLsmAABYoX7kZMBNGoPRwsNP
6PVwjgkn6MhXtmzQCXprEYNFiF1SymfLgRRdZ6InAxfWj5LQzVp218Kw95AmPgRMNoAdA2P4g8mw
2nUGiHbfcrP70vyMY0oH+KrboGbqETJYZyUSCGdJK/bVYlxq8MxbS7F5EnZwssb4gLv5vdTrPzDj
3qYeO0g6+lTEtrftvPwm2eUiE3dh5juPWjfXOwHaZKE7fUAbIbem7j/DR8XSXg4XOqDji/QrI6TG
gI3r0ygSS9OGtldW7D5ZGhp6fkBTSsSlmH20ltYnDU/kyhEENKYFURAPfX4wwCvSxZr0Xa+VRCEg
Xd02jYvjfgQSOFXNbwJ1javjYPplGT4ZCQfuwHd3+tA6G1Ov8CZYU3rj+6S3+1f5VKa3WBaPYo6X
47+eV50FiW2ZiWB0qoTKSgccYnJf3P94f6A4qXXeZnbcWiBF7i3U4ZMaEDKg+b7VQuA76nCqnppo
PHbrc+39ubmLvwi9jg/V1MrbiE5S6sg+3SaWt/uD/b+/Aiunbyc5t5tJem9idL5ZuRgOS5FFV7I4
IlJVHP+aK4hesdQuzH7oR8FL4iSFisjOtrVvMC9oEjOsk7z+zHf1yEeJYD4/lAm5VnMKpLl0B2/b
a7AQzUL/pEKeAtfAgenXCOVR7+uGRJ9bf6kyBQAAYglP5/DkjQeQk8jHKpL3akTBlY++lyRq4zwr
NnLdAYSqHYYSA5OdzVta3NfWHon5RECdMzxkBS2swHW0L+Szl8WCZwBfqiSQiIQFuyfoUz4QI6Dv
kWXu+LYPNGhADi6Ud77h55sNU9psl6Rk7LXD/Koa8WNOSEelXvnTL2sCitVwJ639xlhQDuDXLgCE
w+Fh4AbJy22PylriZxLpL8oU8WNPkKKRxNfRKvcTmWlXoZzhsi6ZAF8FWzi4NlGmAizbaNMcITje
zigPK7CjWxog3nmq+w6ceoNxuS8f1JKgWZQ5rAi3nfYJvtJNlCYaPgnjYBHzFVBVm0elT/Y5L5av
eSX8McW4umYXXzzMqJBENA4Ic+Q/OD3YBNU+6ZnrH1rOGJsFmMoLEpU2wLw7BBpxb2dlFw/4XNi1
4Tcd0mIuDlk245Ucu4m+RxRvRdzIk54Y6RHiA2xEz2KZXgjIUHGyb82hetRpmcE/rYi48VFnpkvo
muNHEWsyYMRhX0iBfnEadMIJDqNqRUPj9bmOdRLvPKxpm1Ka3p7Nc8Sb9ljqyg3J1DGe7Pg5y0FP
jFEiPwZV3O4QyAqQmTfRfHMSN6gb4HKa2Q0wM8bvAAZz+G0dRqSpgak2E8xRuW+p27HGjxMpVPya
mVHt2onNQOImfcnTY25aiFXi6lfbtOqBwKzksAweOteZLRbB5ac/uO+LCbehaY3izK8e7+vCHEJ4
lqdqFCdOq9m+9SyHMsVyzlNZ7lwq3YzEOxSDj+YiXG5JQMuMJX2Eww4oFEWOLVPBEepiOz/XnPE7
0N7nSlYfZlXo22TK7YNLxOPFa8oXf852vlY1O8/hENChhL1UBc0UbKRhN/nyo62jHwRiJSen8p7n
0WoviC3ejNw2zsZkLhuHXh2cPe0NZGv1bAhxpPb2gqqBZnCvRM2KwGGgs1faRvKxVxK7Z8mHnwnZ
7Av6iFfytPRrbqXGVen4f5nJ+juldJxK9yfvf83aOF69l3LhCGc56im29PhlHDNAGMyBg/vl+tdz
MUcUAM1Pg48Ulj0RjFVl2ZeBNsNlmBgC3P9YRZMIC0esbij+4q9/sv6t6Ed6JyWQbe/VqLX2ZKU0
OZZq3lZlNYcNRRG2EOfVJzz30LQF4boAvmC/LFjmG+SSJoNxfheGXeYIZSOluM4jom5swlq5sJ/j
xfimT99SzPWByFfTs8guSge6AAIHi0E9gQmVURwgczYSVi+d6jSET4WR/pzzilnxzCLAHcR5z0vw
nzjZtqjirwS3MJdWYFrlldk+vqHELncFbpMeUixlGk7lOSezNot/gRBDmKhpM5YOZ9uzch88BYfP
MnvnqMv3esAacX/gxnperPQXZl+W1dUHhGsVtLmHaaYfceTcv6qmtblfp6YKS7oKm7ST1VmnJRD4
AjzV5Dr4WpTNu5J79DrjZXURgfzjjHZaoPaeh2Gd1NENGPH0QpkKBs8AUDWgu5Ro4qsBRaeo6a54
sJFKbhaddVqX2rTzYyTRAou2pGd+pIgnDm52XubR+aUk4XKpc19sjdexmez9YNRPIyZNGCtuE072
9JCkJOAmA2FbZNW3Avt01RNOIi0WMyVGegJ9eooF6UiugIUd97+hLE1H11JnbRkZYnGADxz4aeCJ
KSNk9cduM+3MVnCgR8cG11vzIfPAd1AIzo4Y92Xf5icPv1+9uMlT4kYbz5a/e6txTtXMK55sLQ0H
uJUbCjWS4lp5NRxMdXUBACHVUs5eJca8oorEgdpW5i7wS5bSFb49E/yIkRUh5pU2VBYCXuLISINi
A4r+XQyaeSZk8GVq9bUvAjhFEsPj0vX3ZCcZoPkPekb7ys/bT06y8zFN6LgbOVCXjmpBpbRUeyvs
J6LIFqVnuz4H+GKmK/AWGiWNoF0xm/OJYnRjzenyKHCpjpPCNh7vySZ8hoHhAtroG6y3QboQ8YDx
3w/7VMd4YDnMSjUGHDba1ZSTij6vHhuXHIlIE98Tw9T3Wt5esVYVx3wy4ENU0T6u8z2zBm8bF7UT
mtAHPBtNIQUVZEdWRp8WIlWQtzRfOq2jIndp8DZrI2giVSuuf7iZGd/i6WmBqXdYMv3RkOCkkNFg
nSm9W7JSV7EoR0EPI0erxn5bVS2zbcD4tdnKkBbJsCmTIogXUHwDWSha78Wc9TBKlbXzu7GKfuf6
GaR836ccwvakVR8OO8VOgg1B0gqoKvpe+DoWfcMfcSgNOE4zEBGVVZI1SORQOLnBNFNt880IH8iI
ubLr6mnIIvhk9U9Fq/zg+GRcxT5cPudZWqA9OjP6ah3tty0FhsXIw3uWN58JIh9yoDhyWzkztsal
Okpi96Q3tbVjgXiLYfHrpidD6UTfx8JZgnTwyt0EjH87KsQOGfsAcAwGOF3hHnJdhH4JKF3K734r
xm2NVXlbQicL5jkxgspPWBWoYeMEylwWMWUVUdBpzYB8Biv8QjWvlDBv7py+d7FYzRbtc9r2v5ap
41L8MyYcHRrmUWYy1mfY8S4rxc5LaZXANVz0b0ub0OBPGjzEGfSUGlbI4pOsrhF5DlyXTG8NTNL4
y0ecvm0ZVQejBWyrbYq9VkkO7zgBU33PqJgtMJ9QahnzxaBxsUNT9mZP8J5Hlb/bTltjOwULV9gc
pf0a0C5+6SbIwAUvmvW52v5ZDzwT318Zznh4Qt8U7ZauNMkykcViIdbLW/tjp7OOS7XJQ2fGok/r
mkaIcW5WKwNTWdb4uflCL8bt4akvHQ9mMHXkEHZpXAdmT8i7QWtopEr3XY7ly0B7Q/d2zUhIb1E9
AS/d+5reQVPGaNnURA3X1jw9giciDTW+NtBhN7WiWonoeTM8IIwB1m76MlHYn4kIEAjpyMLB3C/8
lAOq42db5DZpwLJqbzWnsU5kLXAFNct3V3bdGyZI+8GJh4ce4PQTcMiDb4/Za771mLi22NsvY86a
EGl1uoevlu5GkBk4NDDpjhz2oFKgGS9g2zv1RTVr2uhb6Xk/nLyqwT+7hybr3Iea5DyfLv5uSdp0
DU64jPgz8EOq/CFZBuJhxfRSMEvc5GX3ukgtOsdAny5WH3PgsoKRuOP90lv+vnY5OdUFqHJAwlTH
JjVTURNZmBDKrBzm/DOMSaYKXH+98ZaTUQkmJQvKrD5pgyVfYAX9BkpPg6daYAZU083uvXE/m6IJ
9br4VS7g52jtEQOheT/QcZk4vIX+bsoFU1AiCHzJ1KFOkm2feaQGiemx5ASGD4B+jOV/VOsoJALx
Jabqo4AGBWFnxD1hxL/Mit+mGnq4MqRUoIBa1L5LSTyouo60efz7cC71fekWKwSJ40pSaztjCImm
S8gAIrjbw5lWlDWeShpQ2yipdGbEstsM/KBXW5Zfldv/soAV7LvIuNqV411EMhzIrciPrVfX20rk
OGIrAZUyH0Nhs0MzYfICFQP+7ONaHoDxgdnMcMpjaCTRFLYqnaze2COW+cmgumMK0Dx5rMV74eUw
yhx8fbpqESOWRPulOE8LXOnQASI+HnqaiV0z/5qsJ2kUe0dQn4KuPtGfD2zs3GFPyDIGJ4KWGTxC
FvCbjlMwkcWJ/9y3Nh5MCUxKTh5AiSnaYhy/ljY89HnOTgh4gN1pLtiHsmdoyaDciAsTBySbLiQZ
dycS83s08MnFqCZyc6oRIGRHnZUTgBMjU9q8mU1A6zJwtUeb2MJAprBmcnJHV5CqQ4St5SRCwFw6
0KENVLL4HSbjptM5ilTMdbY6IlWiSNGjN+4ws9WsMPhSGjtTB/ExLGim/MWpz4SunzO3O0Jh/Na6
Rbkf1smhRWokhKH0zwwGfwO76edkA6DoveVk5TN1eyNl0Kl538gmv7QgfvH14I8BdSpJuci0l6jZ
k5sQtIlbMS9CVEJSWrstf5Mzg5e8togImeA/uaa1gQlMvKVtEuK+w/OuPZClFRiiXYVOnCatGNRK
7ybM1kZasCNR43G96ZTCkevUXKFxx7FQEYSpQzGHRY8AraHWVk50EIRaHNOMCkujTpIms3INAdOW
jjkVgxsnu6SgEpWuFZpt5p/wwqSPcS5edaRqWC6JzRwtbed1nOBSs4n2RmOEzjdzKgxwhhQ3ZHHw
HdPvlNweu6uv78hR+tN4pRGmHjpCIzkUSUEMRpys24ZCVu2PJzbQ25B3BMpXKUxm2GeaAbijbdst
THj0tH19GZwWPEREtEI1n0FT5rdmIexaLYQiIIxjqoiwnHhp6OrOAGkfZzDYJuif+HuaN3fmVvG0
/K3W+3oXRyNddF2dF0UYOj4odvvBXm497xxCm+5kufzoWg3tZvG9hbACErrKpD8imDlIszsIvzEp
eTXM5BzlGEhQzKYtNFiXrAwubPRYq4QeBBVzlbmVhGRDpcImPz+ONuFE7Dhe6PXNBTlDBzVleQSd
CXmYsozcoBrFg9uRQqes4tbWxrzHxkl0tulOQZd21KSCSOtseE+32IXMBxdcFk4PXe3cCWlJPLiw
LxuxM3F5A+pkvlMPTFKAGD1L9IMvhW+SrsX71hgw8gljgTHYh7D9P4jWHLa6tPEYLm2QSv8MfenN
XlLSMePDvyz3d4Pz/eH+3N3l/B/PabkOYU+ICY5kpoUgET4mwgdOyeoPTl0bxvL9y/uT94fGxbGu
lDNu+xYvd4VuM2pUe7qHfWmLAWHq/ud/PelqRHg37F1Ymtcv7/9SRVxncccIvnBdCvKR1WITEf/L
bJ/vVpTLOarYJjO94jXcf3J8fzn3L3GVFkeMCH8lht1jw+4PzTDn+T+edMm/ChMn/aWlcXO6m8EX
W39uR7BVll3Ze81UQPX5u3/9A72JHMrWGqwTg5q/Xu1fFuv7C78/xCbJZi7JZkOTpBzrnQ7MMHl4
94Sxkds/X9Ov7gZuhq2kthNRZa92bj9D1Oc4NEjXP92fGj1R7ZS0XiCbFaygkmz4LINfQN8VxAEZ
3fuKUNTDsLrYGzBVzmJ/3f/73cRdW167N8pXBb7XNScOx5qPIOIuv/v/fp7X/560aYCpRgz9f07a
PPwYfyT/9PL8/T/+9vIYtrWaedBvC8zdOCT+NvIYjr7mb2I9N5CVu7pAMPq3kcc0/8cU7CDYAl2M
6Xe3+N9GHsP7Hx8Xj6ebzJEM/sb4fzPyrBryf+jafQ/JrkWjykTlj3rWWx0c/9AK68TJLSnRsS96
nWqHfM5BAufVjBjMuNJz0z7ytdNUj+UqSLXgJ643nN/OJ9IOfJoIC4BQ5pt5VMIuSnQj0BdrOnV6
EUCx1s66TmHroEgAjKKi7dQhha47oFY9w7qyseXz6GnlRWTqNam9nd4lB9fqtNOcgVTAO7NGYxvb
ztcg9pgEavWGBGY86CqUI8NMY3I+PT8mpdNw3S0pzKxh3igOpMUDzC5H9yBKVHREMy+PUFOQVa5S
BBRr2S7z+if8rsgx9c4ErsfMt0Preu0gNCzKeWMQjqpAvTTVBMiXyNtF6+wzRH+obhLGvVgO7B4k
C7oMhhGsGUwadlxK7VZPIpTfLY70yCXjPLZG60EN4y+F8pF4KArGlESuoh77/ag5P2GTfniYOm5A
tZ5Mq60fhg7re05rFIVL8TSv5ylPudTAqW9tGMmuSk0I2fDqPxC1/GnqHitu5he7STjaBhMA+by9
s204j2U0Bg+m39M8M1R5mFIApMPY32xLXgEBDMfUhcGfO9apqqY/VTVmD2OvfdMS/VFV5vJMbx42
YcZWVCbtrnNBiMQsodehlcbGJNL+SJD9n5HfEU2q/gu3sHMjXyUOEB4QHax3HfXq8tpMrtzWXVzu
SeNrHgtJDtg/brnHv67Yf3rAnBWQ8B8X8io24ubQdeZJ3iq//seFXCyWlWqRcl5KLCkZppyDDa4r
jCc86Awco6Nt1ASyJTRH8vRTt4njY2K68eisniBvqofBr2q0YAYW8bHaj9lgPLnlZAcKDvhjQznh
y1ejouRGSStPbj08JZk+7Jc4nUNgSDsyHZL92Bvgd7P6CPBl60PYOk3ztJVj4+69FgWF0bhYIbR6
uQxI9LjLQh0o961iZIPiZQqdvKcE7/Jfbp39cDnsfiiMR/7ivg/ACJ9jYu/g+3yaBcIpwEtIfyRd
SyWqh9SYV2hLtxV9RStWjuZrm1dE5Qi4I0jw/Jf//oabqwfx399xC80TixDeLuwG9n+aoGuPxgaE
hfLFbYheizFDARKZw3GIxVXIYosq6aOUsXzILzQjh3M6a49TPXx2uqYFWVITUUFmACaK9pfdkyeN
dA7QnlG0lzkBZZyZ18RARpR65pozz4NsgGkakmmlqkfjlE4MfFqazPQlxaORVscV+gxW+acsrewE
VfZDZZp3SPPksYmZ++kJ6bKLV7y3HEJHOSVvwMeNM+9SedFMsfd66Z5y9F805KdH24vepUVmCkUX
Tf/aIF24HIetSxcatUD9fdRBHOR1uUdaqe0t76LqpQtmrGJh409ABr36e6Ir7xHC7Amrc3FAg/WF
cOeCV9c4uCxuM/a7fYFUZdvQyHyfJfmPJEfZhe6GnaXBCSX+pfdoxMQpBaVIUQIAx/OxnhH0NupZ
kFB8kgUSWxxSjCP70C3XoeQYs+0HorP3sTkeiwRM2lA5u7ZmqK5S/5tr97+qJblksYgutfUGtjJ5
sS1GfB3n2lyhXJci28dV/IyXiri9dWhOs8LHxyL1Q+H3hPkBH4HkAzYdBmiaazcG84waUzIaoXu+
OeXygNWz2ekqm4J5akyYL2Si+KSXHMhfQSYau2iUF0DVS0v4WULZXNfNockz4KMycNt5PGuxx04y
cEsvQz2fG7DL8CWqE0FPgTcSqIP4nsk0CPch12lWUC0xUUeULw0AtkBd7BfP6w/3Bv48y+sw2MWe
G/0LAw5RMljyN70JQjnysl9lTJOiAG5wSvQA3D7IiVRsPTsD2gn5pbHbIE71+tyzmJg1zY5xnMvd
bBi7iKJy16gle5jmJwAj1mNE55zETUSFib2E/WzXe8d3oeGuDy5pDnVD3vPMb7aRtFIOZQFAx7e7
KyMSWCyj9ynMRO70vs3oapLA55nZoSckyJ9tTqtgVTblaE6HVBfkAKSS9pSyt6Mpxd5aUA7NCx5D
mckL9lA2bK9G2qx+9bhF/y9eI0SF/7YM2LrumT46PSEM4QuTFO9/X3hNOUSRHFztOc1b5JuxwVC/
ZP7ju6lPIMhyXHwci1njneYJ/37r9v526bexBvybm0WF9OPn85TQ5F3o8VLJD++yJZvYYHs/DnL6
WqRO6mxxQiJar8pZBTQutxt4NJqz11qKsKKuu5MGGgyFDfFCXv1t8mlSNcvUH0ebK1mTwPvRjpkX
X+ZJ6MDCftA71w1NSeXK7XipEibNlVJdSDoPVZAofzvw4M+4a71NbBrwVOpoODOkJFuW/KKtLFFn
AlUHajFtrDji+09JitDSxEYK4Dn6iVMFGL1uFecW62QP0ZFy1DvpuWtegaSWIRq/ZGsLe77U/HgG
AJpJ6WlxHqoNDv46DssUiwN7T27tO/oyQT91xa4T4IZFSRRIM+vv4KQ/B9JlHE36eyQuW6SQ8lwY
9DUHCTrchsynXIRJnbPQ9QJz7FpQY3xyWk4t8VdkncHl4wY+Oz6EAQxGJMdF9JsTo7Pgx4h6481o
pgp/5lxGAOI5kXy83QQvwoEvygKQ7RWtmZiu9AH9e3alQWIGbZWX0FHG7OLJjEaa4eyb+TnR/Hhn
uba21YWmnhmY9Je8cV5JzYnoXF0MrABVUxeXHuDV4/3hMA39n/++eTnrRfmv08J60QoOz66OuxXn
tOeuFrp/nBbGxoBUsrTRsyJ8Ehw79XPk1P556Ux1wDH4XgN51Ihmex7sX+niz1fL3hkwvrZk7TY/
cJ/uNXISoEtisRjMSQWJSdZanJkIu0faC9ryrBERdZo6R9tnrfek2fn83SsViULo45+BNsCq9VHR
W3A5k0YVCG9If63xym19r6V9VxbTtalYy4TbLnR6J1LtJLMnJOfRnpfxk4gp49zZ2RKSJxp2SlyH
6amMXO8yQSfZMilb4ceW/r+4O7PmtLEsjn+VVL9DaV8eeqrG2NjYDl7iOMm8UMSmJYEW0IKATz+/
K4nEkt3pTN/UjGpUeUkgR9Ll3rP+z//cmzNSH7nLj2alyqNLAedgH9SLUj/kIzxBC/KSM+oN+e2S
8WiwEoeQiTNOaxMUg/GPF95od4RXC2+I2Ia+VkWntN/RFjHQ71T1Pfs+tA4wBy3V3RTCcm/82SgO
s9t450JFD7j4lH4ksJ4wDQ78qwT8IJgy6uh7Y7C8j5Jp7JuDM6hU9uN9sLJOi9X6EVY182q78Qaj
1AAkPMjhQzykJNmYjTtl/PeA0k54peIZTGaJR4oJlTHSEnqxEy0kJjC366sQtjRYYM2bcOV8SWM/
uaTXwocFfhZfWytIVDDnH3IaoU+ZMeCN8ZInAyOb/VUXo9vmM6gXiWkHqqpptkvup7NIZZQGKXAY
8x4fEYu5XGnQ3d9lMCNepv4W7E02+2xpAp5OHf9SgWKGcAXi+s1WNSYRY82I/834fJUVwE/NHXW0
WYRba2wAwtrrDaPqXJX8lHpF3yG0SC7ZXX0WpSJpYk2cdcDItjx4Dy3np6RQ4IDLrn3m/Ck2ac5s
TZW51ByROy/GuRW556Qavu79yAThtj882MDoQOy6E5L8DCbOAsDqDMKlFAVL5/IwpkEoPtUcUvIq
nGLT0EDJrQLqMYMgo5l+T4TjJsblJqdcEdFDdZKRApzs430Jymm69AL/80A1TZBSn7aDIr0OCmp1
xcp/b1sMoCr2vvGgqJTd9NXBuqLsrJ/gSKBIaBkMtqMlkKkbJjFS5d6W5bm2GxtUh0Yb0PUjxuEJ
5nfzsyVa+0pinbNdGZsnsDqCxkwy74ISoHq6jC31KqFAo9Aj40JGPcBpulWNkjIbNZnTAdCR91TW
R5oP33eWMBexCIv74KCMBzkjIjf5xpoekpl9ugwUHxBJ8LnQM9RGthNo1a/abpfPnZXG2E8Hsj2T
GXwMJiFBp9i3s60O5+Zov2OqRA4X2imDME3AnBStKgtk+PGtg4K6hmxwSrXjJixV5ybdDNKx44ew
7WtQRYbZ1DDLyUZhHjbwsFFiJyqsZqPEZBSztrSZ2euDfYhT71FfieZUUul3wYbhE5ZPgXSvfIpy
R/1IvnGyCpkLHu8Ge6JOUqx7jQLnVoDL8oETM+bIvs3XHyPokZglT5QDgmqs0R88ijM0jweRnLbV
r7IdIzI22+KqNALqHGG5sNXCPgUYyNSvIGV0gBatHhhY5wcDn4YDCmTrDDr56q8Avs7taPkE5COZ
7Hd4cRwpwl4IibcOvUjOimU3Qu0ab4kcYpl/0PV9xPB1MM92DoB3v/OgH9OBEv5Y06HMujbG1Umb
u7D6mVXCphORkkmPimy13dybFs7BLnLFOODCvszIqEwxSvcHupFOzDQ2bgAhfaCubp5om4wBRSWY
0f1s449UsvpnwHFvdrqZXulLg0zm7HYQxXeGtowf4B23tPxwpzAj9yIApEmywdc+uk5mjAKHHitn
q8TnibZ+yJeOea5k2O1Kz+opxGgBEMWJP2MIDYCR8sZZzZ6BI98roe4+eB6zPviZp9TV6QNRl3B2
kUAZYTOdM+rt65G2dXbneLjKKdkZgQZg4FJWMjfdHlC+mKlrULQ+XN6uGC8elvY4hY0IoIjjTGeb
xAMSsqE51NrE3NiLb8wCBN8+mBE6uRAexV7xxV4fJsvl6vBgqRuKdh7DHTY7DSzu+m4b52TeB4n/
Ecjq5mIVcN+QasZDNPtgueLbyoH+EQr9ExfKaMZEuLR5zNBuiu3dbdVIeU9fB5OQFJ0OD6bilU5K
5sPUP2UWjcU+KPlra4Ofv/UNEEZ7ZXnmFvZTlHjxvVfQagIuz7uymfQLxd9F7OrllSrcGQ+KRTI3
Lqg5UdkwcZnucxXuVXII55m7Y7S6ieUKYgoUKwI62iLw5oPBBkri7TkzCvKTyI5m9EsyZXWgUGH2
FYjiHZ9BWnk+iKfZbkVeoxw8BttkS9sI5c10T93ItgrCDJwOJr6aVzGzExR/c2UKqPYMzs7RLFma
Z4Xln8J/CGAlKq2TbeF641kc0KNbWilbZ7PJzxwQvhf0Z9A64S0/+UsPlNROgVeekVhgCGlBgNGQ
GBaa8S2lyTvW4ZRukKfSDBldbeUQcSS6dxms4+zGIg1vJ7S45+UmeqK/DYsLhC7JyO9DO3btqWU4
WSWiBOzOrmZGJBDwATy0RfgxVM2vJGzU9xvxt3zjwjR0uN9sQh2yMkt7oKwNObRqGPSgPEYAtm4y
JdNvZ76oZqcreAMzJWYQdeTwE7qr+2qk4Soh/DZWf8zS8qu1cay75aOmiyHhGSgKpsIu9eQuGDwH
tK+M8jR1rvzQhJ3GjnWmTZoO7GiJ89E4hJRdkxzczhIQ6aok7sIMPA4yWjfgH8iY76czNTtWoLzA
/u6yqsk2Ch7CPZPQaU9aMrA0/rj2kuK8UGLlcq08bJmdRnVLD744WxAeAHsOXnJ98MT4iSR/VvWl
c7WPtHRs57BAHyhfe6ofTJU4D+5KL5+Yg6019oxBjHpd7x9XM7YdzpFPgfEzfExsntU2BmjLOJk9
Wvw6CmMm+MVf1rvIHsFsZF+I5qatsU5ubbCuNIfswtu1kX4ocscbh+5mME5Ml5HKBVgVd0Z6chvs
8MloyLv0iuWnONDMMwcfalQ4bnQexUwJir2tf2JqzJsBEkvDYrm1b5fmmpxD+kyeQgPhzSTpXcB8
yJgRLbSLhdY5c1xAnkCuHHi580Dx3NTv8VYmgxg8vGP4H5ezfHBGWT2kVeVisy+XpMFMKNTWe9xA
4ifm+hmziwhi9zHs0empvlS39+p6HMHHCQYs85mT4AeHEyaP3+5MEqfGNg5p6WUmS2Hos0tI8WgI
MelkshnhcQKNF6ycu3J7mm+AyydhyDiF/e5cB/YSMcb4pHKb4c/M6b+bELx/OACiHu339JFDp69N
IaEL3f35ulg+hcsyBKvhKNeawCIPKJ6WNvjPJMkg3N/Prpm2d5iWWyg6QdToJ3QO48wqqnNxUPUv
Nh2qapZ9AQSuXdDqtJu4Kk7CKl9aYAPscqouN/86kCw+U+hwAUxV3lNDcFk0l8bNFSU3pSin4Zp5
kZtY/yPceJTqd+r+k7GPb7wUWAaFP3QaDZD3q9Qau+4jIxHjzw6589M8NJWTnV9kFxa+e20p/28K
S82LCB43MJtBDs/SAsDwIivC/Btrmvj0FjBT/pD8vS8d6djeFvRuUd35L0pVgjEDqptWqap6qOqJ
fyQjnPNixfPi998MSOR03YSty4AUhovgI0xir/l4oCru0KKJUPAAVbd6sTx/tgA/frd6JX/8nR89
e700k+fff8PF71bq/tPX16mvuXhsxPj16+O1tV/fHJqCyUWkFFjo//7bPyUFjdbsPy9IWhSCmuB+
+5nfviPh+2+vu0MwDdQiRcHz5Vu77hA9oxvEvnDccZEv+Z+8/Pw5ArASZHkaPOWtmmu1UX/m7Tsi
Xry9NqQxyKASSglJXJ2d71hDx+BsaApN1dXVu0WA8OnntsCfL4IxJIULI5YKcZm4+KVf7gRVVYcs
kulSFK8WifPRr53gkNqTXQS2u+LYlgbvc321F8E2h9DFWwY0aPXH9ar/93VB52f8rgl1UAVkleTO
gw7UABYxTVWrX/rVeVCGDiPPHLZEvQq17u3RKti2C4OU1CIY6hCqU5X5zKTlxNWxBzZKQ3c4Llrv
9oDqCg4yqbfXga5gDsGmNAeB5XypDSCjhTOKdBuAlOrq3yIYrlMbq5rO9Zt79Z+4RNoQHI5lgsWp
37JjGFwds6kA8VGaz3t3EMhAyfqFuj3UTAPyOmgoqqtzEFACQwvMko3mOerMfhkGJn1Iq0SBvsL7
U4Xv+/Ig2HjNlDRcS7CWi6t3vrGmGNIHQTjHpmZjFTtvbw1tRcVvgHKyuv5XvvGf2kNMmChcSylD
zRmSyCXy0Tuv76AFHdi2NXCc1dW/1yeY+cngoLOELfdYdOw4DrjE6up4ho4+NAwQjngEPV0FvFpL
Vg0KfwAdp9tMD60udtVLRUCk5KiKWKL+WkQeX/IoGMYQRcdrHnV9xy9QVWNomVB1EkZXt+qRU6hR
f5a1A4YyhGrepL4Du664Oh4BGgHqU52KfWML623Xo1WAy1qR9o2VocoOMMiW1Bqhswscd8ht4GJx
vodR/XIJeDRD1kcmYWaoKlkTwKdv6UV6cYcw1rLehGTiqm/Yo72gm4xxkNQIuIdYRpdBKG/7yLYz
BNtmAzFv8mo9jBQY3SC7Cu4Q/9gVKOTmalsHUkiEilQ3QPZXV+/cRHgGNNkTgZsIUz42UHCPi6sT
KrgO1oN8IqnGbyemX3qBiYCOrI0QJwJfmRaPrlo02QQsDZ0d9ev3bxO4uLKyR0EZAsMnjSbQSy0P
SSWnoDo4Y80h6d3ri+SZtG00yIxY2EZyUNXV8ZZZGXp8BDdfo3p7ZA8YOS5GbEgFS4Y51MkWUJ/9
fsZf7gLLHdLCrtJC0ISMvdsFDIcQ077kVkEbkhIhJqJR4i1NaJNMVyi56E1o3qNNQNbXlS2mESY4
vLtLwqQ+BK81IQuDuRRGU1y9S5xpqAJZp8CwOAquSqK0CQm75tAYcuJ0EhT9i5WYpyX7+jqxkEY1
5VsQ0M2ekDcEskOk2HiG/dsEKHJpn4iyMf0Rtiu200tFaBMkYSMBojcJhf69vopnL6kIcQl1y6ZK
0MRAYle9XAVRSIDCVMSKfdUE7FFpcyAqZtDP0p1Ym4OOa0QWmX5cR/jN9SrUXkifrAJqqo7c/n45
BZQB02/gbiEf/5ZRVFULjcBpIdd6/Lxf4QGOW4OA+PurYOhDC0JtlSzR23tBFB4pQVcNreIb9RHs
1V5QVenSGikknVdkoli9Ch29YJNHxHLAZlofiB7WVeh7k9aOBAsaOWXVaGxARy9AyzpUaVkivVLb
oX7tAkvWODKdlNoR00TB1lRX5/3BW+AggEo6glJ6ZyN1XWkAAH9fI+gm+CIKBxAxvHkWSB7BIEER
9ohP6qFGsMSQQrmQiXSqYdFvgV6or7anIAJnEic4y0eVUN2wTyeCH1HWU2AvmODtAB3UW+FVCo3k
EgpBYfj4t1Xql42kH1gejKbyUzOSCYhRvQzdyAlPAp2Bv9SUJPvnLxkoLdkTAQ6L+IBCSpMv7ARQ
dYGBNWpwb306CgJQKfv65Eg0esyPkYGAdL0MHcihmIKDQoASq6s+ez1aBRJhYpyqlFoUTjOJJCzD
2/m0Cpdpk1XVrP4ZR5IIsi4SqSTFNpkr2k0nA8Cjh5uZmrhH1dW7whKDKqVLrcTPIJOpMVJjq65O
OtlRAF/pNh5ioyn7dwhg55FWBUQD/MqUK4/1tbYqoOBMwYW40e0rEAcVrknHTHjLpEoZFtuogo5C
BH5CwZneN3yHerP8vIf0E1rzW8vLyA/C5zPRlxIssrd6Yv7sC8dWj9efN20eopdDdDO0vih6X+p7
1zBn8fd/tNBKVTPGiw+PzRnVfZr/3rzg61u37nV8q+M/XgSLdJ4+wV5UteE0jzmdRzTM/DOcf51H
89fNCN+f5PffWs/5whT8heBs1ZEr6jLSctPgkMRtwVXjgLzg1TxmpOTxEcXPWIOQZSWPmLrzR5LG
Qeupa1SrtOwkTNL5c/LyqetGInnJcbx4yoOnIm8Jr1DpssJPFyG8g+nipeS69UFactNe8y75492I
btvoa3vZaxyt7F3GrHrw3Po9G5CmrOTzRZJ67UfGRRb4R1nJFdNjcJRTbe+aHFJW8OR57rc2oAr7
ByZcWm4YBnEStE9kjfySFh0/B/OOFjEqBI205KRsb4sawi8r9uq1bqqxLtKCEVA8rfbHn6vaFzWA
RFY01CBB9mqZa3SGrOz38yBuaY+m7C8vN92H8/j55XI04HN50Vk2f6LNeJHnrT3d1Oql5QdP8DbM
212VdR1cXjS2gFFtrZ3dVJflZWdZwJ/1uqWbtLp4+yukJ0XaFS1KgtKikzjv6JCmhVlW8nTxNZ13
vKcG/i0vejtv2y3KQaIoJi+4fHcxj9aZH7TNelNu+hXyLxdptmhpKsi4RBXnVwh/v9gFTy0zhnBR
HPkVwr8wtOwoqYoPdOBDx394sy/+W77lR072FDpO/91oDhtd0LZmWl31l3726gan81X37JMW+AUu
yQ2zYo6rUC1LjW6XfeqbVYhH0o5qAM6LvLa06HThdRvXqySprODbRRxn+3A774QJWl25lxV/7yfP
i3eT7JVtq3OcsuI/MGXg7Y3Y9PL+mhu83ogN2lFW/AOrv8iyRculaMpi8rJ37aiyKS7Iyv2Yz/3j
hhaHp0nUyop9XKQRlq0luU6BSksOiGw627tB78uK/jTH7sRe3j6aTYOEtPBFlr97fOvh69yotPwg
e0rg4ml5boyvEhlHadn7BM4J7yio2id1Fu/Hkt/KNH3jC3mdfzqyoLz139rJNfGNp3AxT//xbwAA
AP//</cx:binary>
              </cx:geoCache>
            </cx:geography>
          </cx:layoutPr>
        </cx:series>
      </cx:plotAreaRegion>
    </cx:plotArea>
    <cx:legend pos="t" align="ctr" overlay="0">
      <cx:spPr>
        <a:solidFill>
          <a:schemeClr val="bg1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6.xml"/><Relationship Id="rId7" Type="http://schemas.microsoft.com/office/2014/relationships/chartEx" Target="../charts/chartEx1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microsoft.com/office/2007/relationships/hdphoto" Target="../media/hdphoto1.wdp"/><Relationship Id="rId5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1</xdr:row>
      <xdr:rowOff>38100</xdr:rowOff>
    </xdr:from>
    <xdr:to>
      <xdr:col>7</xdr:col>
      <xdr:colOff>114300</xdr:colOff>
      <xdr:row>14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EE270D-68D9-A970-9695-19738E30B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739775</xdr:colOff>
      <xdr:row>1</xdr:row>
      <xdr:rowOff>0</xdr:rowOff>
    </xdr:from>
    <xdr:to>
      <xdr:col>15</xdr:col>
      <xdr:colOff>612775</xdr:colOff>
      <xdr:row>15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68C82F-3B56-18ED-4B69-31E9BC94D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695324</xdr:colOff>
      <xdr:row>17</xdr:row>
      <xdr:rowOff>42862</xdr:rowOff>
    </xdr:from>
    <xdr:to>
      <xdr:col>21</xdr:col>
      <xdr:colOff>552449</xdr:colOff>
      <xdr:row>35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83AA95-1DBC-3AE0-8F39-3A278D67F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200025</xdr:colOff>
      <xdr:row>62</xdr:row>
      <xdr:rowOff>9525</xdr:rowOff>
    </xdr:from>
    <xdr:to>
      <xdr:col>6</xdr:col>
      <xdr:colOff>323850</xdr:colOff>
      <xdr:row>69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Order Date">
              <a:extLst>
                <a:ext uri="{FF2B5EF4-FFF2-40B4-BE49-F238E27FC236}">
                  <a16:creationId xmlns:a16="http://schemas.microsoft.com/office/drawing/2014/main" id="{4CDC68B4-D5B9-C990-4D43-4043E240AB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7975" y="118205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99221</xdr:colOff>
      <xdr:row>9</xdr:row>
      <xdr:rowOff>63498</xdr:rowOff>
    </xdr:from>
    <xdr:to>
      <xdr:col>12</xdr:col>
      <xdr:colOff>809625</xdr:colOff>
      <xdr:row>20</xdr:row>
      <xdr:rowOff>194468</xdr:rowOff>
    </xdr:to>
    <xdr:graphicFrame macro="">
      <xdr:nvGraphicFramePr>
        <xdr:cNvPr id="2" name="ventas">
          <a:extLst>
            <a:ext uri="{FF2B5EF4-FFF2-40B4-BE49-F238E27FC236}">
              <a16:creationId xmlns:a16="http://schemas.microsoft.com/office/drawing/2014/main" id="{5D298984-EFA1-1C15-5643-DAD73E7C6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339723</xdr:colOff>
      <xdr:row>36</xdr:row>
      <xdr:rowOff>125405</xdr:rowOff>
    </xdr:from>
    <xdr:to>
      <xdr:col>12</xdr:col>
      <xdr:colOff>590550</xdr:colOff>
      <xdr:row>56</xdr:row>
      <xdr:rowOff>196850</xdr:rowOff>
    </xdr:to>
    <xdr:graphicFrame macro="">
      <xdr:nvGraphicFramePr>
        <xdr:cNvPr id="6" name="ganancias">
          <a:extLst>
            <a:ext uri="{FF2B5EF4-FFF2-40B4-BE49-F238E27FC236}">
              <a16:creationId xmlns:a16="http://schemas.microsoft.com/office/drawing/2014/main" id="{99FD6802-3485-D4B8-B2DA-1E0DC676F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15875</xdr:colOff>
      <xdr:row>9</xdr:row>
      <xdr:rowOff>99214</xdr:rowOff>
    </xdr:from>
    <xdr:to>
      <xdr:col>18</xdr:col>
      <xdr:colOff>635000</xdr:colOff>
      <xdr:row>21</xdr:row>
      <xdr:rowOff>31750</xdr:rowOff>
    </xdr:to>
    <xdr:graphicFrame macro="">
      <xdr:nvGraphicFramePr>
        <xdr:cNvPr id="7" name="margen">
          <a:extLst>
            <a:ext uri="{FF2B5EF4-FFF2-40B4-BE49-F238E27FC236}">
              <a16:creationId xmlns:a16="http://schemas.microsoft.com/office/drawing/2014/main" id="{0E6F8611-0668-D4B0-06CC-069282F5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119059</xdr:colOff>
      <xdr:row>21</xdr:row>
      <xdr:rowOff>125413</xdr:rowOff>
    </xdr:from>
    <xdr:to>
      <xdr:col>12</xdr:col>
      <xdr:colOff>825499</xdr:colOff>
      <xdr:row>35</xdr:row>
      <xdr:rowOff>127000</xdr:rowOff>
    </xdr:to>
    <xdr:graphicFrame macro="">
      <xdr:nvGraphicFramePr>
        <xdr:cNvPr id="8" name="average ticket vs ordenes">
          <a:extLst>
            <a:ext uri="{FF2B5EF4-FFF2-40B4-BE49-F238E27FC236}">
              <a16:creationId xmlns:a16="http://schemas.microsoft.com/office/drawing/2014/main" id="{53C04A98-36CF-82CB-5504-091736D81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464341</xdr:colOff>
      <xdr:row>0</xdr:row>
      <xdr:rowOff>61911</xdr:rowOff>
    </xdr:from>
    <xdr:to>
      <xdr:col>13</xdr:col>
      <xdr:colOff>19050</xdr:colOff>
      <xdr:row>6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ategory">
              <a:extLst>
                <a:ext uri="{FF2B5EF4-FFF2-40B4-BE49-F238E27FC236}">
                  <a16:creationId xmlns:a16="http://schemas.microsoft.com/office/drawing/2014/main" id="{98405216-2D8B-4239-3C29-F05AEB5A3D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56591" y="61911"/>
              <a:ext cx="1461070" cy="11763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221454</xdr:colOff>
      <xdr:row>0</xdr:row>
      <xdr:rowOff>35721</xdr:rowOff>
    </xdr:from>
    <xdr:to>
      <xdr:col>15</xdr:col>
      <xdr:colOff>673812</xdr:colOff>
      <xdr:row>5</xdr:row>
      <xdr:rowOff>47624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hip Mode">
              <a:extLst>
                <a:ext uri="{FF2B5EF4-FFF2-40B4-BE49-F238E27FC236}">
                  <a16:creationId xmlns:a16="http://schemas.microsoft.com/office/drawing/2014/main" id="{5BDFCDD3-17DE-1AB7-7183-C089C0CF3E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hip Mo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91490" y="35721"/>
              <a:ext cx="2545898" cy="9644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226219</xdr:colOff>
      <xdr:row>0</xdr:row>
      <xdr:rowOff>71437</xdr:rowOff>
    </xdr:from>
    <xdr:to>
      <xdr:col>1</xdr:col>
      <xdr:colOff>550194</xdr:colOff>
      <xdr:row>8</xdr:row>
      <xdr:rowOff>116133</xdr:rowOff>
    </xdr:to>
    <xdr:pic>
      <xdr:nvPicPr>
        <xdr:cNvPr id="9" name="Imagen 8" descr="Logotipo de super market logotipo de tienda y comercio electrónico de  negocios logotipo de tienda en línea diseño de logotipo de compras | Vector  Premium">
          <a:extLst>
            <a:ext uri="{FF2B5EF4-FFF2-40B4-BE49-F238E27FC236}">
              <a16:creationId xmlns:a16="http://schemas.microsoft.com/office/drawing/2014/main" id="{ED9679A7-3DB4-893E-EB5F-F23CD8102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219" y="71437"/>
          <a:ext cx="1678781" cy="1568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357190</xdr:colOff>
      <xdr:row>0</xdr:row>
      <xdr:rowOff>114299</xdr:rowOff>
    </xdr:from>
    <xdr:to>
      <xdr:col>8</xdr:col>
      <xdr:colOff>892970</xdr:colOff>
      <xdr:row>8</xdr:row>
      <xdr:rowOff>47626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FD3903A8-1B9E-B168-425B-D804E7C48A4B}"/>
            </a:ext>
          </a:extLst>
        </xdr:cNvPr>
        <xdr:cNvSpPr txBox="1"/>
      </xdr:nvSpPr>
      <xdr:spPr>
        <a:xfrm>
          <a:off x="2762253" y="114299"/>
          <a:ext cx="8941592" cy="1457327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ctr"/>
          <a:r>
            <a:rPr lang="es-SV" sz="3600" b="1" cap="small" baseline="0">
              <a:solidFill>
                <a:schemeClr val="accent6">
                  <a:lumMod val="75000"/>
                </a:schemeClr>
              </a:solidFill>
              <a:latin typeface="Tw Cen MT" panose="020B0602020104020603" pitchFamily="34" charset="0"/>
              <a:cs typeface="Times New Roman" panose="02020603050405020304" pitchFamily="18" charset="0"/>
            </a:rPr>
            <a:t>REPORTE SUPER STORE COMPARANDO AÑO PREVIO </a:t>
          </a:r>
        </a:p>
        <a:p>
          <a:pPr algn="ctr"/>
          <a:endParaRPr lang="es-SV" sz="3200" b="0">
            <a:latin typeface="Tw Cen MT" panose="020B0602020104020603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9</xdr:col>
      <xdr:colOff>642937</xdr:colOff>
      <xdr:row>0</xdr:row>
      <xdr:rowOff>95250</xdr:rowOff>
    </xdr:from>
    <xdr:to>
      <xdr:col>11</xdr:col>
      <xdr:colOff>166688</xdr:colOff>
      <xdr:row>8</xdr:row>
      <xdr:rowOff>59531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YEAR">
              <a:extLst>
                <a:ext uri="{FF2B5EF4-FFF2-40B4-BE49-F238E27FC236}">
                  <a16:creationId xmlns:a16="http://schemas.microsoft.com/office/drawing/2014/main" id="{A4BF95E4-9BEA-A6D3-CC05-E6BEBEB80B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53294" y="95250"/>
              <a:ext cx="1605643" cy="14882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202403</xdr:colOff>
      <xdr:row>13</xdr:row>
      <xdr:rowOff>95246</xdr:rowOff>
    </xdr:from>
    <xdr:to>
      <xdr:col>6</xdr:col>
      <xdr:colOff>920750</xdr:colOff>
      <xdr:row>38</xdr:row>
      <xdr:rowOff>79374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6555DF1B-5579-4CD0-8BDD-7EFE350BC8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1753" y="2895596"/>
              <a:ext cx="6785772" cy="57467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193675</xdr:colOff>
      <xdr:row>39</xdr:row>
      <xdr:rowOff>62139</xdr:rowOff>
    </xdr:from>
    <xdr:to>
      <xdr:col>6</xdr:col>
      <xdr:colOff>746125</xdr:colOff>
      <xdr:row>55</xdr:row>
      <xdr:rowOff>15875</xdr:rowOff>
    </xdr:to>
    <xdr:graphicFrame macro="">
      <xdr:nvGraphicFramePr>
        <xdr:cNvPr id="3" name="SUB CATEGORY">
          <a:extLst>
            <a:ext uri="{FF2B5EF4-FFF2-40B4-BE49-F238E27FC236}">
              <a16:creationId xmlns:a16="http://schemas.microsoft.com/office/drawing/2014/main" id="{6DED9E66-1937-2DFA-C681-924581BCC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87.480984490743" createdVersion="5" refreshedVersion="8" minRefreshableVersion="3" recordCount="0" supportSubquery="1" supportAdvancedDrill="1" xr:uid="{B968B115-EFA8-4146-A511-A26B65AE22E5}">
  <cacheSource type="external" connectionId="3"/>
  <cacheFields count="5">
    <cacheField name="[Measures].[Suma de Sales]" caption="Suma de Sales" numFmtId="0" hierarchy="36" level="32767"/>
    <cacheField name="[Superstore Orders].[Segment].[Segment]" caption="Segment" numFmtId="0" hierarchy="19" level="1">
      <sharedItems containsSemiMixedTypes="0" containsNonDate="0" containsString="0"/>
    </cacheField>
    <cacheField name="[CALENDARIO].[YEAR].[YEAR]" caption="YEAR" numFmtId="0" hierarchy="1" level="1">
      <sharedItems containsSemiMixedTypes="0" containsNonDate="0" containsString="0"/>
    </cacheField>
    <cacheField name="[CALENDARIO].[Semana del año].[Semana del año]" caption="Semana del año" numFmtId="0" hierarchy="8" level="1">
      <sharedItems containsSemiMixedTypes="0" containsString="0" containsNumber="1" containsInteger="1" minValue="1" maxValue="5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  <extLst>
        <ext xmlns:x15="http://schemas.microsoft.com/office/spreadsheetml/2010/11/main" uri="{4F2E5C28-24EA-4eb8-9CBF-B6C8F9C3D259}">
          <x15:cachedUniqueNames>
            <x15:cachedUniqueName index="0" name="[CALENDARIO].[Semana del año].&amp;[1]"/>
            <x15:cachedUniqueName index="1" name="[CALENDARIO].[Semana del año].&amp;[2]"/>
            <x15:cachedUniqueName index="2" name="[CALENDARIO].[Semana del año].&amp;[3]"/>
            <x15:cachedUniqueName index="3" name="[CALENDARIO].[Semana del año].&amp;[4]"/>
            <x15:cachedUniqueName index="4" name="[CALENDARIO].[Semana del año].&amp;[5]"/>
            <x15:cachedUniqueName index="5" name="[CALENDARIO].[Semana del año].&amp;[6]"/>
            <x15:cachedUniqueName index="6" name="[CALENDARIO].[Semana del año].&amp;[7]"/>
            <x15:cachedUniqueName index="7" name="[CALENDARIO].[Semana del año].&amp;[8]"/>
            <x15:cachedUniqueName index="8" name="[CALENDARIO].[Semana del año].&amp;[9]"/>
            <x15:cachedUniqueName index="9" name="[CALENDARIO].[Semana del año].&amp;[10]"/>
            <x15:cachedUniqueName index="10" name="[CALENDARIO].[Semana del año].&amp;[11]"/>
            <x15:cachedUniqueName index="11" name="[CALENDARIO].[Semana del año].&amp;[12]"/>
            <x15:cachedUniqueName index="12" name="[CALENDARIO].[Semana del año].&amp;[13]"/>
            <x15:cachedUniqueName index="13" name="[CALENDARIO].[Semana del año].&amp;[14]"/>
            <x15:cachedUniqueName index="14" name="[CALENDARIO].[Semana del año].&amp;[15]"/>
            <x15:cachedUniqueName index="15" name="[CALENDARIO].[Semana del año].&amp;[16]"/>
            <x15:cachedUniqueName index="16" name="[CALENDARIO].[Semana del año].&amp;[17]"/>
            <x15:cachedUniqueName index="17" name="[CALENDARIO].[Semana del año].&amp;[18]"/>
            <x15:cachedUniqueName index="18" name="[CALENDARIO].[Semana del año].&amp;[19]"/>
            <x15:cachedUniqueName index="19" name="[CALENDARIO].[Semana del año].&amp;[20]"/>
            <x15:cachedUniqueName index="20" name="[CALENDARIO].[Semana del año].&amp;[21]"/>
            <x15:cachedUniqueName index="21" name="[CALENDARIO].[Semana del año].&amp;[22]"/>
            <x15:cachedUniqueName index="22" name="[CALENDARIO].[Semana del año].&amp;[23]"/>
            <x15:cachedUniqueName index="23" name="[CALENDARIO].[Semana del año].&amp;[24]"/>
            <x15:cachedUniqueName index="24" name="[CALENDARIO].[Semana del año].&amp;[25]"/>
            <x15:cachedUniqueName index="25" name="[CALENDARIO].[Semana del año].&amp;[26]"/>
            <x15:cachedUniqueName index="26" name="[CALENDARIO].[Semana del año].&amp;[27]"/>
            <x15:cachedUniqueName index="27" name="[CALENDARIO].[Semana del año].&amp;[28]"/>
            <x15:cachedUniqueName index="28" name="[CALENDARIO].[Semana del año].&amp;[29]"/>
            <x15:cachedUniqueName index="29" name="[CALENDARIO].[Semana del año].&amp;[30]"/>
            <x15:cachedUniqueName index="30" name="[CALENDARIO].[Semana del año].&amp;[31]"/>
            <x15:cachedUniqueName index="31" name="[CALENDARIO].[Semana del año].&amp;[32]"/>
            <x15:cachedUniqueName index="32" name="[CALENDARIO].[Semana del año].&amp;[33]"/>
            <x15:cachedUniqueName index="33" name="[CALENDARIO].[Semana del año].&amp;[34]"/>
            <x15:cachedUniqueName index="34" name="[CALENDARIO].[Semana del año].&amp;[35]"/>
            <x15:cachedUniqueName index="35" name="[CALENDARIO].[Semana del año].&amp;[36]"/>
            <x15:cachedUniqueName index="36" name="[CALENDARIO].[Semana del año].&amp;[37]"/>
            <x15:cachedUniqueName index="37" name="[CALENDARIO].[Semana del año].&amp;[38]"/>
            <x15:cachedUniqueName index="38" name="[CALENDARIO].[Semana del año].&amp;[39]"/>
            <x15:cachedUniqueName index="39" name="[CALENDARIO].[Semana del año].&amp;[40]"/>
            <x15:cachedUniqueName index="40" name="[CALENDARIO].[Semana del año].&amp;[41]"/>
            <x15:cachedUniqueName index="41" name="[CALENDARIO].[Semana del año].&amp;[42]"/>
            <x15:cachedUniqueName index="42" name="[CALENDARIO].[Semana del año].&amp;[43]"/>
            <x15:cachedUniqueName index="43" name="[CALENDARIO].[Semana del año].&amp;[44]"/>
            <x15:cachedUniqueName index="44" name="[CALENDARIO].[Semana del año].&amp;[45]"/>
            <x15:cachedUniqueName index="45" name="[CALENDARIO].[Semana del año].&amp;[46]"/>
            <x15:cachedUniqueName index="46" name="[CALENDARIO].[Semana del año].&amp;[47]"/>
            <x15:cachedUniqueName index="47" name="[CALENDARIO].[Semana del año].&amp;[48]"/>
            <x15:cachedUniqueName index="48" name="[CALENDARIO].[Semana del año].&amp;[49]"/>
            <x15:cachedUniqueName index="49" name="[CALENDARIO].[Semana del año].&amp;[50]"/>
            <x15:cachedUniqueName index="50" name="[CALENDARIO].[Semana del año].&amp;[51]"/>
            <x15:cachedUniqueName index="51" name="[CALENDARIO].[Semana del año].&amp;[52]"/>
          </x15:cachedUniqueNames>
        </ext>
      </extLst>
    </cacheField>
    <cacheField name="[CALENDARIO].[DAY OF WEEK].[DAY OF WEEK]" caption="DAY OF WEEK" numFmtId="0" hierarchy="6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CALENDARIO].[DAY OF WEEK].&amp;[1]"/>
            <x15:cachedUniqueName index="1" name="[CALENDARIO].[DAY OF WEEK].&amp;[2]"/>
            <x15:cachedUniqueName index="2" name="[CALENDARIO].[DAY OF WEEK].&amp;[3]"/>
            <x15:cachedUniqueName index="3" name="[CALENDARIO].[DAY OF WEEK].&amp;[4]"/>
            <x15:cachedUniqueName index="4" name="[CALENDARIO].[DAY OF WEEK].&amp;[5]"/>
            <x15:cachedUniqueName index="5" name="[CALENDARIO].[DAY OF WEEK].&amp;[6]"/>
            <x15:cachedUniqueName index="6" name="[CALENDARIO].[DAY OF WEEK].&amp;[7]"/>
          </x15:cachedUniqueNames>
        </ext>
      </extLst>
    </cacheField>
  </cacheFields>
  <cacheHierarchies count="51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>
      <fieldsUsage count="2">
        <fieldUsage x="-1"/>
        <fieldUsage x="2"/>
      </fieldsUsage>
    </cacheHierarchy>
    <cacheHierarchy uniqueName="[CALENDARIO].[MONTH NUM]" caption="MONTH NUM" attribute="1" defaultMemberUniqueName="[CALENDARIO].[MONTH NUM].[All]" allUniqueName="[CALENDARIO].[MONTH NUM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0" memberValueDatatype="130" unbalanced="0"/>
    <cacheHierarchy uniqueName="[CALENDARIO].[MON]" caption="MON" attribute="1" defaultMemberUniqueName="[CALENDARIO].[MON].[All]" allUniqueName="[CALENDARIO].[MON].[All]" dimensionUniqueName="[CALENDARIO]" displayFolder="" count="0" memberValueDatatype="130" unbalanced="0"/>
    <cacheHierarchy uniqueName="[CALENDARIO].[DAY OF WEEK]" caption="DAY OF WEEK" attribute="1" defaultMemberUniqueName="[CALENDARIO].[DAY OF WEEK].[All]" allUniqueName="[CALENDARIO].[DAY OF WEEK].[All]" dimensionUniqueName="[CALENDARIO]" displayFolder="" count="2" memberValueDatatype="20" unbalanced="0">
      <fieldsUsage count="2">
        <fieldUsage x="-1"/>
        <fieldUsage x="4"/>
      </fieldsUsage>
    </cacheHierarchy>
    <cacheHierarchy uniqueName="[CALENDARIO].[DOW]" caption="DOW" attribute="1" defaultMemberUniqueName="[CALENDARIO].[DOW].[All]" allUniqueName="[CALENDARIO].[DOW].[All]" dimensionUniqueName="[CALENDARIO]" displayFolder="" count="0" memberValueDatatype="130" unbalanced="0"/>
    <cacheHierarchy uniqueName="[CALENDARIO].[Semana del año]" caption="Semana del año" attribute="1" defaultMemberUniqueName="[CALENDARIO].[Semana del año].[All]" allUniqueName="[CALENDARIO].[Semana del año].[All]" dimensionUniqueName="[CALENDARIO]" displayFolder="" count="2" memberValueDatatype="20" unbalanced="0">
      <fieldsUsage count="2">
        <fieldUsage x="-1"/>
        <fieldUsage x="3"/>
      </fieldsUsage>
    </cacheHierarchy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0" memberValueDatatype="13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0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0" memberValueDatatype="7" unbalanced="0"/>
    <cacheHierarchy uniqueName="[Superstore Orders].[CALENDARIO.DATE]" caption="CALENDARIO.DATE" attribute="1" time="1" defaultMemberUniqueName="[Superstore Orders].[CALENDARIO.DATE].[All]" allUniqueName="[Superstore Orders].[CALENDARIO.DATE].[All]" dimensionUniqueName="[Superstore Orders]" displayFolder="" count="0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0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0" memberValueDatatype="130" unbalanced="0"/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0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0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0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2" memberValueDatatype="130" unbalanced="0">
      <fieldsUsage count="2">
        <fieldUsage x="-1"/>
        <fieldUsage x="1"/>
      </fieldsUsage>
    </cacheHierarchy>
    <cacheHierarchy uniqueName="[Superstore Orders].[Country]" caption="Country" attribute="1" defaultMemberUniqueName="[Superstore Orders].[Country].[All]" allUniqueName="[Superstore Orders].[Country].[All]" dimensionUniqueName="[Superstore Orders]" displayFolder="" count="0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0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0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0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0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0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0" memberValueDatatype="130" unbalanced="0"/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0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0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0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0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0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0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0" memberValueDatatype="5" unbalanced="0"/>
    <cacheHierarchy uniqueName="[Superstore Orders].[Promedio de envío]" caption="Promedio de envío" attribute="1" defaultMemberUniqueName="[Superstore Orders].[Promedio de envío].[All]" allUniqueName="[Superstore Orders].[Promedio de envío].[All]" dimensionUniqueName="[Superstore Orders]" displayFolder="" count="0" memberValueDatatype="20" unbalanced="0"/>
    <cacheHierarchy uniqueName="[Measures].[Recuento de Sales]" caption="Recuento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Sales]" caption="Suma de Sales" measure="1" displayFolder="" measureGroup="Superstore Ord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Profit]" caption="Suma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Discount]" caption="Suma de Discount" measure="1" displayFolder="" measureGroup="Superstore Order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Unit Price]" caption="Suma de Unit Price" measure="1" displayFolder="" measureGroup="Superstore Order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Quantity]" caption="Suma de Quantity" measure="1" displayFolder="" measureGroup="Superstore Order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Recuento de Order ID]" caption="Recuento de Order ID" measure="1" displayFolder="" measureGroup="Superstore Order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Profit]" caption="Recuento distinto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ANTIDAD DE ORDENES]" caption="CANTIDAD DE ORDENES" measure="1" displayFolder="" measureGroup="Superstore Orders" count="0"/>
    <cacheHierarchy uniqueName="[Measures].[Promedio días envío]" caption="Promedio días envío" measure="1" displayFolder="" measureGroup="Superstore Orders" count="0"/>
    <cacheHierarchy uniqueName="[Measures].[MARGEN]" caption="MARGEN" measure="1" displayFolder="" measureGroup="Superstore Orders" count="0"/>
    <cacheHierarchy uniqueName="[Measures].[AVEGARE TICKET]" caption="AVEGARE TICKET" measure="1" displayFolder="" measureGroup="Superstore Orders" count="0"/>
    <cacheHierarchy uniqueName="[Measures].[SUMA TOTAL DE VENTAS]" caption="SUMA TOTAL DE VENTAS" measure="1" displayFolder="" measureGroup="Superstore Orders" count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measure="1" name="Measures" uniqueName="[Measures]" caption="Measures"/>
    <dimension name="Superstore Orders" uniqueName="[Superstore Orders]" caption="Superstore Orders"/>
  </dimensions>
  <measureGroups count="2">
    <measureGroup name="CALENDARIO" caption="CALENDARIO"/>
    <measureGroup name="Superstore Orders" caption="Superstore Orde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87.491201620367" createdVersion="3" refreshedVersion="8" minRefreshableVersion="3" recordCount="0" supportSubquery="1" supportAdvancedDrill="1" xr:uid="{E6B645FF-EA30-427A-BDDF-8B5E0C35FA8F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1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/>
    <cacheHierarchy uniqueName="[CALENDARIO].[MONTH NUM]" caption="MONTH NUM" attribute="1" defaultMemberUniqueName="[CALENDARIO].[MONTH NUM].[All]" allUniqueName="[CALENDARIO].[MONTH NUM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0" memberValueDatatype="130" unbalanced="0"/>
    <cacheHierarchy uniqueName="[CALENDARIO].[MON]" caption="MON" attribute="1" defaultMemberUniqueName="[CALENDARIO].[MON].[All]" allUniqueName="[CALENDARIO].[MON].[All]" dimensionUniqueName="[CALENDARIO]" displayFolder="" count="0" memberValueDatatype="130" unbalanced="0"/>
    <cacheHierarchy uniqueName="[CALENDARIO].[DAY OF WEEK]" caption="DAY OF WEEK" attribute="1" defaultMemberUniqueName="[CALENDARIO].[DAY OF WEEK].[All]" allUniqueName="[CALENDARIO].[DAY OF WEEK].[All]" dimensionUniqueName="[CALENDARIO]" displayFolder="" count="0" memberValueDatatype="20" unbalanced="0"/>
    <cacheHierarchy uniqueName="[CALENDARIO].[DOW]" caption="DOW" attribute="1" defaultMemberUniqueName="[CALENDARIO].[DOW].[All]" allUniqueName="[CALENDARIO].[DOW].[All]" dimensionUniqueName="[CALENDARIO]" displayFolder="" count="0" memberValueDatatype="130" unbalanced="0"/>
    <cacheHierarchy uniqueName="[CALENDARIO].[Semana del año]" caption="Semana del año" attribute="1" defaultMemberUniqueName="[CALENDARIO].[Semana del año].[All]" allUniqueName="[CALENDARIO].[Semana del año].[All]" dimensionUniqueName="[CALENDARIO]" displayFolder="" count="0" memberValueDatatype="20" unbalanced="0"/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0" memberValueDatatype="13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0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0" memberValueDatatype="7" unbalanced="0"/>
    <cacheHierarchy uniqueName="[Superstore Orders].[CALENDARIO.DATE]" caption="CALENDARIO.DATE" attribute="1" time="1" defaultMemberUniqueName="[Superstore Orders].[CALENDARIO.DATE].[All]" allUniqueName="[Superstore Orders].[CALENDARIO.DATE].[All]" dimensionUniqueName="[Superstore Orders]" displayFolder="" count="0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0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0" memberValueDatatype="130" unbalanced="0"/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0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0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0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0" memberValueDatatype="130" unbalanced="0"/>
    <cacheHierarchy uniqueName="[Superstore Orders].[Country]" caption="Country" attribute="1" defaultMemberUniqueName="[Superstore Orders].[Country].[All]" allUniqueName="[Superstore Orders].[Country].[All]" dimensionUniqueName="[Superstore Orders]" displayFolder="" count="0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0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0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0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0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0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2" memberValueDatatype="130" unbalanced="0"/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0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0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0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0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0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0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0" memberValueDatatype="5" unbalanced="0"/>
    <cacheHierarchy uniqueName="[Superstore Orders].[Promedio de envío]" caption="Promedio de envío" attribute="1" defaultMemberUniqueName="[Superstore Orders].[Promedio de envío].[All]" allUniqueName="[Superstore Orders].[Promedio de envío].[All]" dimensionUniqueName="[Superstore Orders]" displayFolder="" count="0" memberValueDatatype="20" unbalanced="0"/>
    <cacheHierarchy uniqueName="[Measures].[Recuento de Sales]" caption="Recuento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Sales]" caption="Suma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Profit]" caption="Suma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Discount]" caption="Suma de Discount" measure="1" displayFolder="" measureGroup="Superstore Order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Unit Price]" caption="Suma de Unit Price" measure="1" displayFolder="" measureGroup="Superstore Order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Quantity]" caption="Suma de Quantity" measure="1" displayFolder="" measureGroup="Superstore Order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Recuento de Order ID]" caption="Recuento de Order ID" measure="1" displayFolder="" measureGroup="Superstore Order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Profit]" caption="Recuento distinto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ANTIDAD DE ORDENES]" caption="CANTIDAD DE ORDENES" measure="1" displayFolder="" measureGroup="Superstore Orders" count="0"/>
    <cacheHierarchy uniqueName="[Measures].[Promedio días envío]" caption="Promedio días envío" measure="1" displayFolder="" measureGroup="Superstore Orders" count="0"/>
    <cacheHierarchy uniqueName="[Measures].[MARGEN]" caption="MARGEN" measure="1" displayFolder="" measureGroup="Superstore Orders" count="0"/>
    <cacheHierarchy uniqueName="[Measures].[AVEGARE TICKET]" caption="AVEGARE TICKET" measure="1" displayFolder="" measureGroup="Superstore Orders" count="0"/>
    <cacheHierarchy uniqueName="[Measures].[SUMA TOTAL DE VENTAS]" caption="SUMA TOTAL DE VENTAS" measure="1" displayFolder="" measureGroup="Superstore Orders" count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318012099"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87.494972222223" createdVersion="3" refreshedVersion="8" minRefreshableVersion="3" recordCount="0" supportSubquery="1" supportAdvancedDrill="1" xr:uid="{6F5E63BB-491D-45B1-BB4A-4095C7E7A5AA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1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0" memberValueDatatype="20" unbalanced="0"/>
    <cacheHierarchy uniqueName="[CALENDARIO].[MONTH NUM]" caption="MONTH NUM" attribute="1" defaultMemberUniqueName="[CALENDARIO].[MONTH NUM].[All]" allUniqueName="[CALENDARIO].[MONTH NUM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0" memberValueDatatype="130" unbalanced="0"/>
    <cacheHierarchy uniqueName="[CALENDARIO].[MON]" caption="MON" attribute="1" defaultMemberUniqueName="[CALENDARIO].[MON].[All]" allUniqueName="[CALENDARIO].[MON].[All]" dimensionUniqueName="[CALENDARIO]" displayFolder="" count="0" memberValueDatatype="130" unbalanced="0"/>
    <cacheHierarchy uniqueName="[CALENDARIO].[DAY OF WEEK]" caption="DAY OF WEEK" attribute="1" defaultMemberUniqueName="[CALENDARIO].[DAY OF WEEK].[All]" allUniqueName="[CALENDARIO].[DAY OF WEEK].[All]" dimensionUniqueName="[CALENDARIO]" displayFolder="" count="0" memberValueDatatype="20" unbalanced="0"/>
    <cacheHierarchy uniqueName="[CALENDARIO].[DOW]" caption="DOW" attribute="1" defaultMemberUniqueName="[CALENDARIO].[DOW].[All]" allUniqueName="[CALENDARIO].[DOW].[All]" dimensionUniqueName="[CALENDARIO]" displayFolder="" count="0" memberValueDatatype="130" unbalanced="0"/>
    <cacheHierarchy uniqueName="[CALENDARIO].[Semana del año]" caption="Semana del año" attribute="1" defaultMemberUniqueName="[CALENDARIO].[Semana del año].[All]" allUniqueName="[CALENDARIO].[Semana del año].[All]" dimensionUniqueName="[CALENDARIO]" displayFolder="" count="0" memberValueDatatype="20" unbalanced="0"/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0" memberValueDatatype="13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0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0" memberValueDatatype="7" unbalanced="0"/>
    <cacheHierarchy uniqueName="[Superstore Orders].[CALENDARIO.DATE]" caption="CALENDARIO.DATE" attribute="1" time="1" defaultMemberUniqueName="[Superstore Orders].[CALENDARIO.DATE].[All]" allUniqueName="[Superstore Orders].[CALENDARIO.DATE].[All]" dimensionUniqueName="[Superstore Orders]" displayFolder="" count="0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0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2" memberValueDatatype="130" unbalanced="0"/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0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0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0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0" memberValueDatatype="130" unbalanced="0"/>
    <cacheHierarchy uniqueName="[Superstore Orders].[Country]" caption="Country" attribute="1" defaultMemberUniqueName="[Superstore Orders].[Country].[All]" allUniqueName="[Superstore Orders].[Country].[All]" dimensionUniqueName="[Superstore Orders]" displayFolder="" count="0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0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0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0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0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0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0" memberValueDatatype="130" unbalanced="0"/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0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0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0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0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0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0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0" memberValueDatatype="5" unbalanced="0"/>
    <cacheHierarchy uniqueName="[Superstore Orders].[Promedio de envío]" caption="Promedio de envío" attribute="1" defaultMemberUniqueName="[Superstore Orders].[Promedio de envío].[All]" allUniqueName="[Superstore Orders].[Promedio de envío].[All]" dimensionUniqueName="[Superstore Orders]" displayFolder="" count="0" memberValueDatatype="20" unbalanced="0"/>
    <cacheHierarchy uniqueName="[Measures].[Recuento de Sales]" caption="Recuento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Sales]" caption="Suma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Profit]" caption="Suma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Discount]" caption="Suma de Discount" measure="1" displayFolder="" measureGroup="Superstore Order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Unit Price]" caption="Suma de Unit Price" measure="1" displayFolder="" measureGroup="Superstore Order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Quantity]" caption="Suma de Quantity" measure="1" displayFolder="" measureGroup="Superstore Order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Recuento de Order ID]" caption="Recuento de Order ID" measure="1" displayFolder="" measureGroup="Superstore Order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Profit]" caption="Recuento distinto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ANTIDAD DE ORDENES]" caption="CANTIDAD DE ORDENES" measure="1" displayFolder="" measureGroup="Superstore Orders" count="0"/>
    <cacheHierarchy uniqueName="[Measures].[Promedio días envío]" caption="Promedio días envío" measure="1" displayFolder="" measureGroup="Superstore Orders" count="0"/>
    <cacheHierarchy uniqueName="[Measures].[MARGEN]" caption="MARGEN" measure="1" displayFolder="" measureGroup="Superstore Orders" count="0"/>
    <cacheHierarchy uniqueName="[Measures].[AVEGARE TICKET]" caption="AVEGARE TICKET" measure="1" displayFolder="" measureGroup="Superstore Orders" count="0"/>
    <cacheHierarchy uniqueName="[Measures].[SUMA TOTAL DE VENTAS]" caption="SUMA TOTAL DE VENTAS" measure="1" displayFolder="" measureGroup="Superstore Orders" count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21948945"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87.480995949074" createdVersion="5" refreshedVersion="8" minRefreshableVersion="3" recordCount="0" supportSubquery="1" supportAdvancedDrill="1" xr:uid="{DA4ECBE4-6483-4576-B192-96C25C2A3CE9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a de Sales]" caption="Suma de Sales" numFmtId="0" hierarchy="36" level="32767"/>
    <cacheField name="[Superstore Orders].[Segment].[Segment]" caption="Segment" numFmtId="0" hierarchy="19" level="1">
      <sharedItems containsSemiMixedTypes="0" containsNonDate="0" containsString="0"/>
    </cacheField>
    <cacheField name="[CALENDARIO].[MON].[MON]" caption="MON" numFmtId="0" hierarchy="5" level="1">
      <sharedItems count="12">
        <s v="abr"/>
        <s v="ago"/>
        <s v="dic"/>
        <s v="ene"/>
        <s v="feb"/>
        <s v="jul"/>
        <s v="jun"/>
        <s v="mar"/>
        <s v="may"/>
        <s v="nov"/>
        <s v="oct"/>
        <s v="sep"/>
      </sharedItems>
    </cacheField>
    <cacheField name="[CALENDARIO].[YEAR].[YEAR]" caption="YEAR" numFmtId="0" hierarchy="1" level="1">
      <sharedItems containsSemiMixedTypes="0" containsString="0" containsNumber="1" containsInteger="1" minValue="2015" maxValue="2017" count="3">
        <n v="2016"/>
        <n v="2017"/>
        <n v="2015" u="1"/>
      </sharedItems>
      <extLst>
        <ext xmlns:x15="http://schemas.microsoft.com/office/spreadsheetml/2010/11/main" uri="{4F2E5C28-24EA-4eb8-9CBF-B6C8F9C3D259}">
          <x15:cachedUniqueNames>
            <x15:cachedUniqueName index="0" name="[CALENDARIO].[YEAR].&amp;[2016]"/>
            <x15:cachedUniqueName index="1" name="[CALENDARIO].[YEAR].&amp;[2017]"/>
            <x15:cachedUniqueName index="2" name="[CALENDARIO].[YEAR].&amp;[2015]"/>
          </x15:cachedUniqueNames>
        </ext>
      </extLst>
    </cacheField>
  </cacheFields>
  <cacheHierarchies count="51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>
      <fieldsUsage count="2">
        <fieldUsage x="-1"/>
        <fieldUsage x="3"/>
      </fieldsUsage>
    </cacheHierarchy>
    <cacheHierarchy uniqueName="[CALENDARIO].[MONTH NUM]" caption="MONTH NUM" attribute="1" defaultMemberUniqueName="[CALENDARIO].[MONTH NUM].[All]" allUniqueName="[CALENDARIO].[MONTH NUM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0" memberValueDatatype="130" unbalanced="0"/>
    <cacheHierarchy uniqueName="[CALENDARIO].[MON]" caption="MON" attribute="1" defaultMemberUniqueName="[CALENDARIO].[MON].[All]" allUniqueName="[CALENDARIO].[MON].[All]" dimensionUniqueName="[CALENDARIO]" displayFolder="" count="2" memberValueDatatype="130" unbalanced="0">
      <fieldsUsage count="2">
        <fieldUsage x="-1"/>
        <fieldUsage x="2"/>
      </fieldsUsage>
    </cacheHierarchy>
    <cacheHierarchy uniqueName="[CALENDARIO].[DAY OF WEEK]" caption="DAY OF WEEK" attribute="1" defaultMemberUniqueName="[CALENDARIO].[DAY OF WEEK].[All]" allUniqueName="[CALENDARIO].[DAY OF WEEK].[All]" dimensionUniqueName="[CALENDARIO]" displayFolder="" count="0" memberValueDatatype="20" unbalanced="0"/>
    <cacheHierarchy uniqueName="[CALENDARIO].[DOW]" caption="DOW" attribute="1" defaultMemberUniqueName="[CALENDARIO].[DOW].[All]" allUniqueName="[CALENDARIO].[DOW].[All]" dimensionUniqueName="[CALENDARIO]" displayFolder="" count="0" memberValueDatatype="130" unbalanced="0"/>
    <cacheHierarchy uniqueName="[CALENDARIO].[Semana del año]" caption="Semana del año" attribute="1" defaultMemberUniqueName="[CALENDARIO].[Semana del año].[All]" allUniqueName="[CALENDARIO].[Semana del año].[All]" dimensionUniqueName="[CALENDARIO]" displayFolder="" count="0" memberValueDatatype="20" unbalanced="0"/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0" memberValueDatatype="13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0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0" memberValueDatatype="7" unbalanced="0"/>
    <cacheHierarchy uniqueName="[Superstore Orders].[CALENDARIO.DATE]" caption="CALENDARIO.DATE" attribute="1" time="1" defaultMemberUniqueName="[Superstore Orders].[CALENDARIO.DATE].[All]" allUniqueName="[Superstore Orders].[CALENDARIO.DATE].[All]" dimensionUniqueName="[Superstore Orders]" displayFolder="" count="0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0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0" memberValueDatatype="130" unbalanced="0"/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0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0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0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2" memberValueDatatype="130" unbalanced="0">
      <fieldsUsage count="2">
        <fieldUsage x="-1"/>
        <fieldUsage x="1"/>
      </fieldsUsage>
    </cacheHierarchy>
    <cacheHierarchy uniqueName="[Superstore Orders].[Country]" caption="Country" attribute="1" defaultMemberUniqueName="[Superstore Orders].[Country].[All]" allUniqueName="[Superstore Orders].[Country].[All]" dimensionUniqueName="[Superstore Orders]" displayFolder="" count="0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0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0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0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0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0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0" memberValueDatatype="130" unbalanced="0"/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0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0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0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0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0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0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0" memberValueDatatype="5" unbalanced="0"/>
    <cacheHierarchy uniqueName="[Superstore Orders].[Promedio de envío]" caption="Promedio de envío" attribute="1" defaultMemberUniqueName="[Superstore Orders].[Promedio de envío].[All]" allUniqueName="[Superstore Orders].[Promedio de envío].[All]" dimensionUniqueName="[Superstore Orders]" displayFolder="" count="0" memberValueDatatype="20" unbalanced="0"/>
    <cacheHierarchy uniqueName="[Measures].[Recuento de Sales]" caption="Recuento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Sales]" caption="Suma de Sales" measure="1" displayFolder="" measureGroup="Superstore Ord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Profit]" caption="Suma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Discount]" caption="Suma de Discount" measure="1" displayFolder="" measureGroup="Superstore Order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Unit Price]" caption="Suma de Unit Price" measure="1" displayFolder="" measureGroup="Superstore Order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Quantity]" caption="Suma de Quantity" measure="1" displayFolder="" measureGroup="Superstore Order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Recuento de Order ID]" caption="Recuento de Order ID" measure="1" displayFolder="" measureGroup="Superstore Order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Profit]" caption="Recuento distinto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ANTIDAD DE ORDENES]" caption="CANTIDAD DE ORDENES" measure="1" displayFolder="" measureGroup="Superstore Orders" count="0"/>
    <cacheHierarchy uniqueName="[Measures].[Promedio días envío]" caption="Promedio días envío" measure="1" displayFolder="" measureGroup="Superstore Orders" count="0"/>
    <cacheHierarchy uniqueName="[Measures].[MARGEN]" caption="MARGEN" measure="1" displayFolder="" measureGroup="Superstore Orders" count="0"/>
    <cacheHierarchy uniqueName="[Measures].[AVEGARE TICKET]" caption="AVEGARE TICKET" measure="1" displayFolder="" measureGroup="Superstore Orders" count="0"/>
    <cacheHierarchy uniqueName="[Measures].[SUMA TOTAL DE VENTAS]" caption="SUMA TOTAL DE VENTAS" measure="1" displayFolder="" measureGroup="Superstore Orders" count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measure="1" name="Measures" uniqueName="[Measures]" caption="Measures"/>
    <dimension name="Superstore Orders" uniqueName="[Superstore Orders]" caption="Superstore Orders"/>
  </dimensions>
  <measureGroups count="2">
    <measureGroup name="CALENDARIO" caption="CALENDARIO"/>
    <measureGroup name="Superstore Orders" caption="Superstore Orde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76897574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87.480997222221" createdVersion="5" refreshedVersion="8" minRefreshableVersion="3" recordCount="0" supportSubquery="1" supportAdvancedDrill="1" xr:uid="{ACF09F19-DAC7-4323-9637-CD3F195CDF59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ALENDARIO].[Semana del año].[Semana del año]" caption="Semana del año" numFmtId="0" hierarchy="8" level="1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  <extLst>
        <ext xmlns:x15="http://schemas.microsoft.com/office/spreadsheetml/2010/11/main" uri="{4F2E5C28-24EA-4eb8-9CBF-B6C8F9C3D259}">
          <x15:cachedUniqueNames>
            <x15:cachedUniqueName index="0" name="[CALENDARIO].[Semana del año].&amp;[1]"/>
            <x15:cachedUniqueName index="1" name="[CALENDARIO].[Semana del año].&amp;[2]"/>
            <x15:cachedUniqueName index="2" name="[CALENDARIO].[Semana del año].&amp;[3]"/>
            <x15:cachedUniqueName index="3" name="[CALENDARIO].[Semana del año].&amp;[4]"/>
            <x15:cachedUniqueName index="4" name="[CALENDARIO].[Semana del año].&amp;[5]"/>
            <x15:cachedUniqueName index="5" name="[CALENDARIO].[Semana del año].&amp;[6]"/>
            <x15:cachedUniqueName index="6" name="[CALENDARIO].[Semana del año].&amp;[7]"/>
            <x15:cachedUniqueName index="7" name="[CALENDARIO].[Semana del año].&amp;[8]"/>
            <x15:cachedUniqueName index="8" name="[CALENDARIO].[Semana del año].&amp;[9]"/>
            <x15:cachedUniqueName index="9" name="[CALENDARIO].[Semana del año].&amp;[10]"/>
            <x15:cachedUniqueName index="10" name="[CALENDARIO].[Semana del año].&amp;[11]"/>
            <x15:cachedUniqueName index="11" name="[CALENDARIO].[Semana del año].&amp;[12]"/>
            <x15:cachedUniqueName index="12" name="[CALENDARIO].[Semana del año].&amp;[13]"/>
            <x15:cachedUniqueName index="13" name="[CALENDARIO].[Semana del año].&amp;[14]"/>
            <x15:cachedUniqueName index="14" name="[CALENDARIO].[Semana del año].&amp;[15]"/>
            <x15:cachedUniqueName index="15" name="[CALENDARIO].[Semana del año].&amp;[16]"/>
            <x15:cachedUniqueName index="16" name="[CALENDARIO].[Semana del año].&amp;[17]"/>
            <x15:cachedUniqueName index="17" name="[CALENDARIO].[Semana del año].&amp;[18]"/>
            <x15:cachedUniqueName index="18" name="[CALENDARIO].[Semana del año].&amp;[19]"/>
            <x15:cachedUniqueName index="19" name="[CALENDARIO].[Semana del año].&amp;[20]"/>
            <x15:cachedUniqueName index="20" name="[CALENDARIO].[Semana del año].&amp;[21]"/>
            <x15:cachedUniqueName index="21" name="[CALENDARIO].[Semana del año].&amp;[22]"/>
            <x15:cachedUniqueName index="22" name="[CALENDARIO].[Semana del año].&amp;[23]"/>
            <x15:cachedUniqueName index="23" name="[CALENDARIO].[Semana del año].&amp;[24]"/>
            <x15:cachedUniqueName index="24" name="[CALENDARIO].[Semana del año].&amp;[25]"/>
            <x15:cachedUniqueName index="25" name="[CALENDARIO].[Semana del año].&amp;[26]"/>
            <x15:cachedUniqueName index="26" name="[CALENDARIO].[Semana del año].&amp;[27]"/>
            <x15:cachedUniqueName index="27" name="[CALENDARIO].[Semana del año].&amp;[28]"/>
            <x15:cachedUniqueName index="28" name="[CALENDARIO].[Semana del año].&amp;[29]"/>
            <x15:cachedUniqueName index="29" name="[CALENDARIO].[Semana del año].&amp;[30]"/>
            <x15:cachedUniqueName index="30" name="[CALENDARIO].[Semana del año].&amp;[31]"/>
            <x15:cachedUniqueName index="31" name="[CALENDARIO].[Semana del año].&amp;[32]"/>
            <x15:cachedUniqueName index="32" name="[CALENDARIO].[Semana del año].&amp;[33]"/>
            <x15:cachedUniqueName index="33" name="[CALENDARIO].[Semana del año].&amp;[34]"/>
            <x15:cachedUniqueName index="34" name="[CALENDARIO].[Semana del año].&amp;[35]"/>
            <x15:cachedUniqueName index="35" name="[CALENDARIO].[Semana del año].&amp;[36]"/>
            <x15:cachedUniqueName index="36" name="[CALENDARIO].[Semana del año].&amp;[37]"/>
            <x15:cachedUniqueName index="37" name="[CALENDARIO].[Semana del año].&amp;[38]"/>
            <x15:cachedUniqueName index="38" name="[CALENDARIO].[Semana del año].&amp;[39]"/>
            <x15:cachedUniqueName index="39" name="[CALENDARIO].[Semana del año].&amp;[40]"/>
            <x15:cachedUniqueName index="40" name="[CALENDARIO].[Semana del año].&amp;[41]"/>
            <x15:cachedUniqueName index="41" name="[CALENDARIO].[Semana del año].&amp;[42]"/>
            <x15:cachedUniqueName index="42" name="[CALENDARIO].[Semana del año].&amp;[43]"/>
            <x15:cachedUniqueName index="43" name="[CALENDARIO].[Semana del año].&amp;[44]"/>
            <x15:cachedUniqueName index="44" name="[CALENDARIO].[Semana del año].&amp;[45]"/>
            <x15:cachedUniqueName index="45" name="[CALENDARIO].[Semana del año].&amp;[46]"/>
            <x15:cachedUniqueName index="46" name="[CALENDARIO].[Semana del año].&amp;[47]"/>
            <x15:cachedUniqueName index="47" name="[CALENDARIO].[Semana del año].&amp;[48]"/>
            <x15:cachedUniqueName index="48" name="[CALENDARIO].[Semana del año].&amp;[49]"/>
            <x15:cachedUniqueName index="49" name="[CALENDARIO].[Semana del año].&amp;[50]"/>
            <x15:cachedUniqueName index="50" name="[CALENDARIO].[Semana del año].&amp;[51]"/>
            <x15:cachedUniqueName index="51" name="[CALENDARIO].[Semana del año].&amp;[52]"/>
            <x15:cachedUniqueName index="52" name="[CALENDARIO].[Semana del año].&amp;[53]"/>
          </x15:cachedUniqueNames>
        </ext>
      </extLst>
    </cacheField>
    <cacheField name="[CALENDARIO].[YEAR].[YEAR]" caption="YEAR" numFmtId="0" hierarchy="1" level="1">
      <sharedItems containsSemiMixedTypes="0" containsNonDate="0" containsString="0"/>
    </cacheField>
    <cacheField name="[Superstore Orders].[Ship Mode].[Ship Mode]" caption="Ship Mode" numFmtId="0" hierarchy="15" level="1">
      <sharedItems count="4">
        <s v="First Class"/>
        <s v="Same Day"/>
        <s v="Second Class"/>
        <s v="Standard Class"/>
      </sharedItems>
    </cacheField>
    <cacheField name="[Measures].[CANTIDAD DE ORDENES]" caption="CANTIDAD DE ORDENES" numFmtId="0" hierarchy="43" level="32767"/>
  </cacheFields>
  <cacheHierarchies count="51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>
      <fieldsUsage count="2">
        <fieldUsage x="-1"/>
        <fieldUsage x="1"/>
      </fieldsUsage>
    </cacheHierarchy>
    <cacheHierarchy uniqueName="[CALENDARIO].[MONTH NUM]" caption="MONTH NUM" attribute="1" defaultMemberUniqueName="[CALENDARIO].[MONTH NUM].[All]" allUniqueName="[CALENDARIO].[MONTH NUM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0" memberValueDatatype="130" unbalanced="0"/>
    <cacheHierarchy uniqueName="[CALENDARIO].[MON]" caption="MON" attribute="1" defaultMemberUniqueName="[CALENDARIO].[MON].[All]" allUniqueName="[CALENDARIO].[MON].[All]" dimensionUniqueName="[CALENDARIO]" displayFolder="" count="0" memberValueDatatype="130" unbalanced="0"/>
    <cacheHierarchy uniqueName="[CALENDARIO].[DAY OF WEEK]" caption="DAY OF WEEK" attribute="1" defaultMemberUniqueName="[CALENDARIO].[DAY OF WEEK].[All]" allUniqueName="[CALENDARIO].[DAY OF WEEK].[All]" dimensionUniqueName="[CALENDARIO]" displayFolder="" count="0" memberValueDatatype="20" unbalanced="0"/>
    <cacheHierarchy uniqueName="[CALENDARIO].[DOW]" caption="DOW" attribute="1" defaultMemberUniqueName="[CALENDARIO].[DOW].[All]" allUniqueName="[CALENDARIO].[DOW].[All]" dimensionUniqueName="[CALENDARIO]" displayFolder="" count="0" memberValueDatatype="130" unbalanced="0"/>
    <cacheHierarchy uniqueName="[CALENDARIO].[Semana del año]" caption="Semana del año" attribute="1" defaultMemberUniqueName="[CALENDARIO].[Semana del año].[All]" allUniqueName="[CALENDARIO].[Semana del año].[All]" dimensionUniqueName="[CALENDARIO]" displayFolder="" count="2" memberValueDatatype="20" unbalanced="0">
      <fieldsUsage count="2">
        <fieldUsage x="-1"/>
        <fieldUsage x="0"/>
      </fieldsUsage>
    </cacheHierarchy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0" memberValueDatatype="13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0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0" memberValueDatatype="7" unbalanced="0"/>
    <cacheHierarchy uniqueName="[Superstore Orders].[CALENDARIO.DATE]" caption="CALENDARIO.DATE" attribute="1" time="1" defaultMemberUniqueName="[Superstore Orders].[CALENDARIO.DATE].[All]" allUniqueName="[Superstore Orders].[CALENDARIO.DATE].[All]" dimensionUniqueName="[Superstore Orders]" displayFolder="" count="0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0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2" memberValueDatatype="130" unbalanced="0">
      <fieldsUsage count="2">
        <fieldUsage x="-1"/>
        <fieldUsage x="2"/>
      </fieldsUsage>
    </cacheHierarchy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0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0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0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0" memberValueDatatype="130" unbalanced="0"/>
    <cacheHierarchy uniqueName="[Superstore Orders].[Country]" caption="Country" attribute="1" defaultMemberUniqueName="[Superstore Orders].[Country].[All]" allUniqueName="[Superstore Orders].[Country].[All]" dimensionUniqueName="[Superstore Orders]" displayFolder="" count="0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0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0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0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0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0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0" memberValueDatatype="130" unbalanced="0"/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0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0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0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0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0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0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0" memberValueDatatype="5" unbalanced="0"/>
    <cacheHierarchy uniqueName="[Superstore Orders].[Promedio de envío]" caption="Promedio de envío" attribute="1" defaultMemberUniqueName="[Superstore Orders].[Promedio de envío].[All]" allUniqueName="[Superstore Orders].[Promedio de envío].[All]" dimensionUniqueName="[Superstore Orders]" displayFolder="" count="0" memberValueDatatype="20" unbalanced="0"/>
    <cacheHierarchy uniqueName="[Measures].[Recuento de Sales]" caption="Recuento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Sales]" caption="Suma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Profit]" caption="Suma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Discount]" caption="Suma de Discount" measure="1" displayFolder="" measureGroup="Superstore Order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Unit Price]" caption="Suma de Unit Price" measure="1" displayFolder="" measureGroup="Superstore Order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Quantity]" caption="Suma de Quantity" measure="1" displayFolder="" measureGroup="Superstore Order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Recuento de Order ID]" caption="Recuento de Order ID" measure="1" displayFolder="" measureGroup="Superstore Order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Profit]" caption="Recuento distinto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ANTIDAD DE ORDENES]" caption="CANTIDAD DE ORDENES" measure="1" displayFolder="" measureGroup="Superstore Orders" count="0" oneField="1">
      <fieldsUsage count="1">
        <fieldUsage x="3"/>
      </fieldsUsage>
    </cacheHierarchy>
    <cacheHierarchy uniqueName="[Measures].[Promedio días envío]" caption="Promedio días envío" measure="1" displayFolder="" measureGroup="Superstore Orders" count="0"/>
    <cacheHierarchy uniqueName="[Measures].[MARGEN]" caption="MARGEN" measure="1" displayFolder="" measureGroup="Superstore Orders" count="0"/>
    <cacheHierarchy uniqueName="[Measures].[AVEGARE TICKET]" caption="AVEGARE TICKET" measure="1" displayFolder="" measureGroup="Superstore Orders" count="0"/>
    <cacheHierarchy uniqueName="[Measures].[SUMA TOTAL DE VENTAS]" caption="SUMA TOTAL DE VENTAS" measure="1" displayFolder="" measureGroup="Superstore Orders" count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measure="1" name="Measures" uniqueName="[Measures]" caption="Measures"/>
    <dimension name="Superstore Orders" uniqueName="[Superstore Orders]" caption="Superstore Orders"/>
  </dimensions>
  <measureGroups count="2">
    <measureGroup name="CALENDARIO" caption="CALENDARIO"/>
    <measureGroup name="Superstore Orders" caption="Superstore Orde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185332403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93.454343865742" createdVersion="8" refreshedVersion="8" minRefreshableVersion="3" recordCount="0" supportSubquery="1" supportAdvancedDrill="1" xr:uid="{20E13E2D-23D4-4A03-848F-F81BBD688BAD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Suma de Sales]" caption="Suma de Sales" numFmtId="0" hierarchy="36" level="32767"/>
    <cacheField name="[Superstore Orders].[Sub-Category].[Sub-Category]" caption="Sub-Category" numFmtId="0" hierarchy="27" level="1">
      <sharedItems count="17">
        <s v="Accessories"/>
        <s v="Copiers"/>
        <s v="Machines"/>
        <s v="Phones"/>
        <s v="Appliances" u="1"/>
        <s v="Art" u="1"/>
        <s v="Binders" u="1"/>
        <s v="Envelopes" u="1"/>
        <s v="Fasteners" u="1"/>
        <s v="Labels" u="1"/>
        <s v="Paper" u="1"/>
        <s v="Storage" u="1"/>
        <s v="Supplies" u="1"/>
        <s v="Bookcases" u="1"/>
        <s v="Chairs" u="1"/>
        <s v="Furnishings" u="1"/>
        <s v="Tables" u="1"/>
      </sharedItems>
    </cacheField>
    <cacheField name="[CALENDARIO].[YEAR].[YEAR]" caption="YEAR" numFmtId="0" hierarchy="1" level="1">
      <sharedItems containsSemiMixedTypes="0" containsNonDate="0" containsString="0"/>
    </cacheField>
    <cacheField name="[Superstore Orders].[Category].[Category]" caption="Category" numFmtId="0" hierarchy="26" level="1">
      <sharedItems containsSemiMixedTypes="0" containsNonDate="0" containsString="0"/>
    </cacheField>
    <cacheField name="[Superstore Orders].[Ship Mode].[Ship Mode]" caption="Ship Mode" numFmtId="0" hierarchy="15" level="1">
      <sharedItems containsSemiMixedTypes="0" containsNonDate="0" containsString="0"/>
    </cacheField>
  </cacheFields>
  <cacheHierarchies count="51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>
      <fieldsUsage count="2">
        <fieldUsage x="-1"/>
        <fieldUsage x="2"/>
      </fieldsUsage>
    </cacheHierarchy>
    <cacheHierarchy uniqueName="[CALENDARIO].[MONTH NUM]" caption="MONTH NUM" attribute="1" defaultMemberUniqueName="[CALENDARIO].[MONTH NUM].[All]" allUniqueName="[CALENDARIO].[MONTH NUM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0" memberValueDatatype="130" unbalanced="0"/>
    <cacheHierarchy uniqueName="[CALENDARIO].[MON]" caption="MON" attribute="1" defaultMemberUniqueName="[CALENDARIO].[MON].[All]" allUniqueName="[CALENDARIO].[MON].[All]" dimensionUniqueName="[CALENDARIO]" displayFolder="" count="0" memberValueDatatype="130" unbalanced="0"/>
    <cacheHierarchy uniqueName="[CALENDARIO].[DAY OF WEEK]" caption="DAY OF WEEK" attribute="1" defaultMemberUniqueName="[CALENDARIO].[DAY OF WEEK].[All]" allUniqueName="[CALENDARIO].[DAY OF WEEK].[All]" dimensionUniqueName="[CALENDARIO]" displayFolder="" count="0" memberValueDatatype="20" unbalanced="0"/>
    <cacheHierarchy uniqueName="[CALENDARIO].[DOW]" caption="DOW" attribute="1" defaultMemberUniqueName="[CALENDARIO].[DOW].[All]" allUniqueName="[CALENDARIO].[DOW].[All]" dimensionUniqueName="[CALENDARIO]" displayFolder="" count="0" memberValueDatatype="130" unbalanced="0"/>
    <cacheHierarchy uniqueName="[CALENDARIO].[Semana del año]" caption="Semana del año" attribute="1" defaultMemberUniqueName="[CALENDARIO].[Semana del año].[All]" allUniqueName="[CALENDARIO].[Semana del año].[All]" dimensionUniqueName="[CALENDARIO]" displayFolder="" count="0" memberValueDatatype="20" unbalanced="0"/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0" memberValueDatatype="13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0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0" memberValueDatatype="7" unbalanced="0"/>
    <cacheHierarchy uniqueName="[Superstore Orders].[CALENDARIO.DATE]" caption="CALENDARIO.DATE" attribute="1" time="1" defaultMemberUniqueName="[Superstore Orders].[CALENDARIO.DATE].[All]" allUniqueName="[Superstore Orders].[CALENDARIO.DATE].[All]" dimensionUniqueName="[Superstore Orders]" displayFolder="" count="0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0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2" memberValueDatatype="130" unbalanced="0">
      <fieldsUsage count="2">
        <fieldUsage x="-1"/>
        <fieldUsage x="4"/>
      </fieldsUsage>
    </cacheHierarchy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0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0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0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0" memberValueDatatype="130" unbalanced="0"/>
    <cacheHierarchy uniqueName="[Superstore Orders].[Country]" caption="Country" attribute="1" defaultMemberUniqueName="[Superstore Orders].[Country].[All]" allUniqueName="[Superstore Orders].[Country].[All]" dimensionUniqueName="[Superstore Orders]" displayFolder="" count="0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0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0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0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0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0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2" memberValueDatatype="130" unbalanced="0">
      <fieldsUsage count="2">
        <fieldUsage x="-1"/>
        <fieldUsage x="3"/>
      </fieldsUsage>
    </cacheHierarchy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2" memberValueDatatype="130" unbalanced="0">
      <fieldsUsage count="2">
        <fieldUsage x="-1"/>
        <fieldUsage x="1"/>
      </fieldsUsage>
    </cacheHierarchy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2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0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0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0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0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0" memberValueDatatype="5" unbalanced="0"/>
    <cacheHierarchy uniqueName="[Superstore Orders].[Promedio de envío]" caption="Promedio de envío" attribute="1" defaultMemberUniqueName="[Superstore Orders].[Promedio de envío].[All]" allUniqueName="[Superstore Orders].[Promedio de envío].[All]" dimensionUniqueName="[Superstore Orders]" displayFolder="" count="0" memberValueDatatype="20" unbalanced="0"/>
    <cacheHierarchy uniqueName="[Measures].[Recuento de Sales]" caption="Recuento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Sales]" caption="Suma de Sales" measure="1" displayFolder="" measureGroup="Superstore Ord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Profit]" caption="Suma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Discount]" caption="Suma de Discount" measure="1" displayFolder="" measureGroup="Superstore Order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Unit Price]" caption="Suma de Unit Price" measure="1" displayFolder="" measureGroup="Superstore Order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Quantity]" caption="Suma de Quantity" measure="1" displayFolder="" measureGroup="Superstore Order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Recuento de Order ID]" caption="Recuento de Order ID" measure="1" displayFolder="" measureGroup="Superstore Order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Profit]" caption="Recuento distinto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ANTIDAD DE ORDENES]" caption="CANTIDAD DE ORDENES" measure="1" displayFolder="" measureGroup="Superstore Orders" count="0"/>
    <cacheHierarchy uniqueName="[Measures].[Promedio días envío]" caption="Promedio días envío" measure="1" displayFolder="" measureGroup="Superstore Orders" count="0"/>
    <cacheHierarchy uniqueName="[Measures].[MARGEN]" caption="MARGEN" measure="1" displayFolder="" measureGroup="Superstore Orders" count="0"/>
    <cacheHierarchy uniqueName="[Measures].[AVEGARE TICKET]" caption="AVEGARE TICKET" measure="1" displayFolder="" measureGroup="Superstore Orders" count="0"/>
    <cacheHierarchy uniqueName="[Measures].[SUMA TOTAL DE VENTAS]" caption="SUMA TOTAL DE VENTAS" measure="1" displayFolder="" measureGroup="Superstore Orders" count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measure="1" name="Measures" uniqueName="[Measures]" caption="Measures"/>
    <dimension name="Superstore Orders" uniqueName="[Superstore Orders]" caption="Superstore Orders"/>
  </dimensions>
  <measureGroups count="2">
    <measureGroup name="CALENDARIO" caption="CALENDARIO"/>
    <measureGroup name="Superstore Orders" caption="Superstore Orde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43984519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93.454344097219" createdVersion="8" refreshedVersion="8" minRefreshableVersion="3" recordCount="0" supportSubquery="1" supportAdvancedDrill="1" xr:uid="{4A41B675-AE2A-4240-A7FB-087AAAB914DA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Suma de Sales]" caption="Suma de Sales" numFmtId="0" hierarchy="36" level="32767"/>
    <cacheField name="[CALENDARIO].[MONTH].[MONTH]" caption="MONTH" numFmtId="0" hierarchy="4" level="1">
      <sharedItems count="12">
        <s v="abril"/>
        <s v="agosto"/>
        <s v="diciembre"/>
        <s v="enero"/>
        <s v="febrero"/>
        <s v="julio"/>
        <s v="junio"/>
        <s v="marzo"/>
        <s v="mayo"/>
        <s v="noviembre"/>
        <s v="octubre"/>
        <s v="septiembre"/>
      </sharedItems>
    </cacheField>
    <cacheField name="[CALENDARIO].[YEAR].[YEAR]" caption="YEAR" numFmtId="0" hierarchy="1" level="1">
      <sharedItems containsSemiMixedTypes="0" containsString="0" containsNumber="1" containsInteger="1" minValue="2014" maxValue="2017" count="4">
        <n v="2016"/>
        <n v="2017"/>
        <n v="2015" u="1"/>
        <n v="2014" u="1"/>
      </sharedItems>
      <extLst>
        <ext xmlns:x15="http://schemas.microsoft.com/office/spreadsheetml/2010/11/main" uri="{4F2E5C28-24EA-4eb8-9CBF-B6C8F9C3D259}">
          <x15:cachedUniqueNames>
            <x15:cachedUniqueName index="0" name="[CALENDARIO].[YEAR].&amp;[2016]"/>
            <x15:cachedUniqueName index="1" name="[CALENDARIO].[YEAR].&amp;[2017]"/>
            <x15:cachedUniqueName index="2" name="[CALENDARIO].[YEAR].&amp;[2015]"/>
            <x15:cachedUniqueName index="3" name="[CALENDARIO].[YEAR].&amp;[2014]"/>
          </x15:cachedUniqueNames>
        </ext>
      </extLst>
    </cacheField>
    <cacheField name="[Superstore Orders].[Category].[Category]" caption="Category" numFmtId="0" hierarchy="26" level="1">
      <sharedItems containsSemiMixedTypes="0" containsNonDate="0" containsString="0"/>
    </cacheField>
    <cacheField name="[Superstore Orders].[Ship Mode].[Ship Mode]" caption="Ship Mode" numFmtId="0" hierarchy="15" level="1">
      <sharedItems containsSemiMixedTypes="0" containsNonDate="0" containsString="0"/>
    </cacheField>
  </cacheFields>
  <cacheHierarchies count="51">
    <cacheHierarchy uniqueName="[CALENDARIO].[DATE]" caption="DATE" attribute="1" time="1" defaultMemberUniqueName="[CALENDARIO].[DATE].[All]" allUniqueName="[CALENDARIO].[DATE].[All]" dimensionUniqueName="[CALENDARIO]" displayFolder="" count="2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>
      <fieldsUsage count="2">
        <fieldUsage x="-1"/>
        <fieldUsage x="2"/>
      </fieldsUsage>
    </cacheHierarchy>
    <cacheHierarchy uniqueName="[CALENDARIO].[MONTH NUM]" caption="MONTH NUM" attribute="1" defaultMemberUniqueName="[CALENDARIO].[MONTH NUM].[All]" allUniqueName="[CALENDARIO].[MONTH NUM].[All]" dimensionUniqueName="[CALENDARIO]" displayFolder="" count="2" memberValueDatatype="20" unbalanced="0"/>
    <cacheHierarchy uniqueName="[CALENDARIO].[DAY]" caption="DAY" attribute="1" defaultMemberUniqueName="[CALENDARIO].[DAY].[All]" allUniqueName="[CALENDARIO].[DAY].[All]" dimensionUniqueName="[CALENDARIO]" displayFolder="" count="2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2" memberValueDatatype="130" unbalanced="0">
      <fieldsUsage count="2">
        <fieldUsage x="-1"/>
        <fieldUsage x="1"/>
      </fieldsUsage>
    </cacheHierarchy>
    <cacheHierarchy uniqueName="[CALENDARIO].[MON]" caption="MON" attribute="1" defaultMemberUniqueName="[CALENDARIO].[MON].[All]" allUniqueName="[CALENDARIO].[MON].[All]" dimensionUniqueName="[CALENDARIO]" displayFolder="" count="2" memberValueDatatype="130" unbalanced="0"/>
    <cacheHierarchy uniqueName="[CALENDARIO].[DAY OF WEEK]" caption="DAY OF WEEK" attribute="1" defaultMemberUniqueName="[CALENDARIO].[DAY OF WEEK].[All]" allUniqueName="[CALENDARIO].[DAY OF WEEK].[All]" dimensionUniqueName="[CALENDARIO]" displayFolder="" count="2" memberValueDatatype="20" unbalanced="0"/>
    <cacheHierarchy uniqueName="[CALENDARIO].[DOW]" caption="DOW" attribute="1" defaultMemberUniqueName="[CALENDARIO].[DOW].[All]" allUniqueName="[CALENDARIO].[DOW].[All]" dimensionUniqueName="[CALENDARIO]" displayFolder="" count="2" memberValueDatatype="130" unbalanced="0"/>
    <cacheHierarchy uniqueName="[CALENDARIO].[Semana del año]" caption="Semana del año" attribute="1" defaultMemberUniqueName="[CALENDARIO].[Semana del año].[All]" allUniqueName="[CALENDARIO].[Semana del año].[All]" dimensionUniqueName="[CALENDARIO]" displayFolder="" count="2" memberValueDatatype="20" unbalanced="0"/>
    <cacheHierarchy uniqueName="[CALENDARIO].[Trimestre]" caption="Trimestre" attribute="1" defaultMemberUniqueName="[CALENDARIO].[Trimestre].[All]" allUniqueName="[CALENDARIO].[Trimestre].[All]" dimensionUniqueName="[CALENDARIO]" displayFolder="" count="2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2" memberValueDatatype="13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2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2" memberValueDatatype="7" unbalanced="0"/>
    <cacheHierarchy uniqueName="[Superstore Orders].[CALENDARIO.DATE]" caption="CALENDARIO.DATE" attribute="1" time="1" defaultMemberUniqueName="[Superstore Orders].[CALENDARIO.DATE].[All]" allUniqueName="[Superstore Orders].[CALENDARIO.DATE].[All]" dimensionUniqueName="[Superstore Orders]" displayFolder="" count="2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2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2" memberValueDatatype="130" unbalanced="0">
      <fieldsUsage count="2">
        <fieldUsage x="-1"/>
        <fieldUsage x="4"/>
      </fieldsUsage>
    </cacheHierarchy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2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2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2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2" memberValueDatatype="130" unbalanced="0"/>
    <cacheHierarchy uniqueName="[Superstore Orders].[Country]" caption="Country" attribute="1" defaultMemberUniqueName="[Superstore Orders].[Country].[All]" allUniqueName="[Superstore Orders].[Country].[All]" dimensionUniqueName="[Superstore Orders]" displayFolder="" count="2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2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2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2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2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2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2" memberValueDatatype="130" unbalanced="0">
      <fieldsUsage count="2">
        <fieldUsage x="-1"/>
        <fieldUsage x="3"/>
      </fieldsUsage>
    </cacheHierarchy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2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2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2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2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2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2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2" memberValueDatatype="5" unbalanced="0"/>
    <cacheHierarchy uniqueName="[Superstore Orders].[Promedio de envío]" caption="Promedio de envío" attribute="1" defaultMemberUniqueName="[Superstore Orders].[Promedio de envío].[All]" allUniqueName="[Superstore Orders].[Promedio de envío].[All]" dimensionUniqueName="[Superstore Orders]" displayFolder="" count="2" memberValueDatatype="20" unbalanced="0"/>
    <cacheHierarchy uniqueName="[Measures].[Recuento de Sales]" caption="Recuento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Sales]" caption="Suma de Sales" measure="1" displayFolder="" measureGroup="Superstore Ord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Profit]" caption="Suma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Discount]" caption="Suma de Discount" measure="1" displayFolder="" measureGroup="Superstore Order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Unit Price]" caption="Suma de Unit Price" measure="1" displayFolder="" measureGroup="Superstore Order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Quantity]" caption="Suma de Quantity" measure="1" displayFolder="" measureGroup="Superstore Order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Recuento de Order ID]" caption="Recuento de Order ID" measure="1" displayFolder="" measureGroup="Superstore Order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Profit]" caption="Recuento distinto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ANTIDAD DE ORDENES]" caption="CANTIDAD DE ORDENES" measure="1" displayFolder="" measureGroup="Superstore Orders" count="0"/>
    <cacheHierarchy uniqueName="[Measures].[Promedio días envío]" caption="Promedio días envío" measure="1" displayFolder="" measureGroup="Superstore Orders" count="0"/>
    <cacheHierarchy uniqueName="[Measures].[MARGEN]" caption="MARGEN" measure="1" displayFolder="" measureGroup="Superstore Orders" count="0"/>
    <cacheHierarchy uniqueName="[Measures].[AVEGARE TICKET]" caption="AVEGARE TICKET" measure="1" displayFolder="" measureGroup="Superstore Orders" count="0"/>
    <cacheHierarchy uniqueName="[Measures].[SUMA TOTAL DE VENTAS]" caption="SUMA TOTAL DE VENTAS" measure="1" displayFolder="" measureGroup="Superstore Orders" count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measure="1" name="Measures" uniqueName="[Measures]" caption="Measures"/>
    <dimension name="Superstore Orders" uniqueName="[Superstore Orders]" caption="Superstore Orders"/>
  </dimensions>
  <measureGroups count="2">
    <measureGroup name="CALENDARIO" caption="CALENDARIO"/>
    <measureGroup name="Superstore Orders" caption="Superstore Orde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134680408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93.454344444443" createdVersion="8" refreshedVersion="8" minRefreshableVersion="3" recordCount="0" supportSubquery="1" supportAdvancedDrill="1" xr:uid="{90C902FB-6A17-46CB-A678-4B1969604C31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Suma de Profit]" caption="Suma de Profit" numFmtId="0" hierarchy="37" level="32767"/>
    <cacheField name="[CALENDARIO].[MONTH].[MONTH]" caption="MONTH" numFmtId="0" hierarchy="4" level="1">
      <sharedItems count="12">
        <s v="abril"/>
        <s v="agosto"/>
        <s v="diciembre"/>
        <s v="enero"/>
        <s v="febrero"/>
        <s v="julio"/>
        <s v="junio"/>
        <s v="marzo"/>
        <s v="mayo"/>
        <s v="noviembre"/>
        <s v="octubre"/>
        <s v="septiembre"/>
      </sharedItems>
    </cacheField>
    <cacheField name="[CALENDARIO].[YEAR].[YEAR]" caption="YEAR" numFmtId="0" hierarchy="1" level="1">
      <sharedItems containsSemiMixedTypes="0" containsString="0" containsNumber="1" containsInteger="1" minValue="2014" maxValue="2017" count="4">
        <n v="2016"/>
        <n v="2017"/>
        <n v="2015" u="1"/>
        <n v="2014" u="1"/>
      </sharedItems>
      <extLst>
        <ext xmlns:x15="http://schemas.microsoft.com/office/spreadsheetml/2010/11/main" uri="{4F2E5C28-24EA-4eb8-9CBF-B6C8F9C3D259}">
          <x15:cachedUniqueNames>
            <x15:cachedUniqueName index="0" name="[CALENDARIO].[YEAR].&amp;[2016]"/>
            <x15:cachedUniqueName index="1" name="[CALENDARIO].[YEAR].&amp;[2017]"/>
            <x15:cachedUniqueName index="2" name="[CALENDARIO].[YEAR].&amp;[2015]"/>
            <x15:cachedUniqueName index="3" name="[CALENDARIO].[YEAR].&amp;[2014]"/>
          </x15:cachedUniqueNames>
        </ext>
      </extLst>
    </cacheField>
    <cacheField name="[Superstore Orders].[Category].[Category]" caption="Category" numFmtId="0" hierarchy="26" level="1">
      <sharedItems containsSemiMixedTypes="0" containsNonDate="0" containsString="0"/>
    </cacheField>
    <cacheField name="[Superstore Orders].[Ship Mode].[Ship Mode]" caption="Ship Mode" numFmtId="0" hierarchy="15" level="1">
      <sharedItems containsSemiMixedTypes="0" containsNonDate="0" containsString="0"/>
    </cacheField>
  </cacheFields>
  <cacheHierarchies count="51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>
      <fieldsUsage count="2">
        <fieldUsage x="-1"/>
        <fieldUsage x="2"/>
      </fieldsUsage>
    </cacheHierarchy>
    <cacheHierarchy uniqueName="[CALENDARIO].[MONTH NUM]" caption="MONTH NUM" attribute="1" defaultMemberUniqueName="[CALENDARIO].[MONTH NUM].[All]" allUniqueName="[CALENDARIO].[MONTH NUM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2" memberValueDatatype="130" unbalanced="0">
      <fieldsUsage count="2">
        <fieldUsage x="-1"/>
        <fieldUsage x="1"/>
      </fieldsUsage>
    </cacheHierarchy>
    <cacheHierarchy uniqueName="[CALENDARIO].[MON]" caption="MON" attribute="1" defaultMemberUniqueName="[CALENDARIO].[MON].[All]" allUniqueName="[CALENDARIO].[MON].[All]" dimensionUniqueName="[CALENDARIO]" displayFolder="" count="0" memberValueDatatype="130" unbalanced="0"/>
    <cacheHierarchy uniqueName="[CALENDARIO].[DAY OF WEEK]" caption="DAY OF WEEK" attribute="1" defaultMemberUniqueName="[CALENDARIO].[DAY OF WEEK].[All]" allUniqueName="[CALENDARIO].[DAY OF WEEK].[All]" dimensionUniqueName="[CALENDARIO]" displayFolder="" count="0" memberValueDatatype="20" unbalanced="0"/>
    <cacheHierarchy uniqueName="[CALENDARIO].[DOW]" caption="DOW" attribute="1" defaultMemberUniqueName="[CALENDARIO].[DOW].[All]" allUniqueName="[CALENDARIO].[DOW].[All]" dimensionUniqueName="[CALENDARIO]" displayFolder="" count="0" memberValueDatatype="130" unbalanced="0"/>
    <cacheHierarchy uniqueName="[CALENDARIO].[Semana del año]" caption="Semana del año" attribute="1" defaultMemberUniqueName="[CALENDARIO].[Semana del año].[All]" allUniqueName="[CALENDARIO].[Semana del año].[All]" dimensionUniqueName="[CALENDARIO]" displayFolder="" count="0" memberValueDatatype="20" unbalanced="0"/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0" memberValueDatatype="13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0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0" memberValueDatatype="7" unbalanced="0"/>
    <cacheHierarchy uniqueName="[Superstore Orders].[CALENDARIO.DATE]" caption="CALENDARIO.DATE" attribute="1" time="1" defaultMemberUniqueName="[Superstore Orders].[CALENDARIO.DATE].[All]" allUniqueName="[Superstore Orders].[CALENDARIO.DATE].[All]" dimensionUniqueName="[Superstore Orders]" displayFolder="" count="0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0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2" memberValueDatatype="130" unbalanced="0">
      <fieldsUsage count="2">
        <fieldUsage x="-1"/>
        <fieldUsage x="4"/>
      </fieldsUsage>
    </cacheHierarchy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0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0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0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0" memberValueDatatype="130" unbalanced="0"/>
    <cacheHierarchy uniqueName="[Superstore Orders].[Country]" caption="Country" attribute="1" defaultMemberUniqueName="[Superstore Orders].[Country].[All]" allUniqueName="[Superstore Orders].[Country].[All]" dimensionUniqueName="[Superstore Orders]" displayFolder="" count="0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0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0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0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0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0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2" memberValueDatatype="130" unbalanced="0">
      <fieldsUsage count="2">
        <fieldUsage x="-1"/>
        <fieldUsage x="3"/>
      </fieldsUsage>
    </cacheHierarchy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0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0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0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0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0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0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0" memberValueDatatype="5" unbalanced="0"/>
    <cacheHierarchy uniqueName="[Superstore Orders].[Promedio de envío]" caption="Promedio de envío" attribute="1" defaultMemberUniqueName="[Superstore Orders].[Promedio de envío].[All]" allUniqueName="[Superstore Orders].[Promedio de envío].[All]" dimensionUniqueName="[Superstore Orders]" displayFolder="" count="0" memberValueDatatype="20" unbalanced="0"/>
    <cacheHierarchy uniqueName="[Measures].[Recuento de Sales]" caption="Recuento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Sales]" caption="Suma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Profit]" caption="Suma de Profit" measure="1" displayFolder="" measureGroup="Superstore Ord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Discount]" caption="Suma de Discount" measure="1" displayFolder="" measureGroup="Superstore Order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Unit Price]" caption="Suma de Unit Price" measure="1" displayFolder="" measureGroup="Superstore Order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Quantity]" caption="Suma de Quantity" measure="1" displayFolder="" measureGroup="Superstore Order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Recuento de Order ID]" caption="Recuento de Order ID" measure="1" displayFolder="" measureGroup="Superstore Order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Profit]" caption="Recuento distinto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ANTIDAD DE ORDENES]" caption="CANTIDAD DE ORDENES" measure="1" displayFolder="" measureGroup="Superstore Orders" count="0"/>
    <cacheHierarchy uniqueName="[Measures].[Promedio días envío]" caption="Promedio días envío" measure="1" displayFolder="" measureGroup="Superstore Orders" count="0"/>
    <cacheHierarchy uniqueName="[Measures].[MARGEN]" caption="MARGEN" measure="1" displayFolder="" measureGroup="Superstore Orders" count="0"/>
    <cacheHierarchy uniqueName="[Measures].[AVEGARE TICKET]" caption="AVEGARE TICKET" measure="1" displayFolder="" measureGroup="Superstore Orders" count="0"/>
    <cacheHierarchy uniqueName="[Measures].[SUMA TOTAL DE VENTAS]" caption="SUMA TOTAL DE VENTAS" measure="1" displayFolder="" measureGroup="Superstore Orders" count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measure="1" name="Measures" uniqueName="[Measures]" caption="Measures"/>
    <dimension name="Superstore Orders" uniqueName="[Superstore Orders]" caption="Superstore Orders"/>
  </dimensions>
  <measureGroups count="2">
    <measureGroup name="CALENDARIO" caption="CALENDARIO"/>
    <measureGroup name="Superstore Orders" caption="Superstore Orde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41653169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93.454345254628" createdVersion="8" refreshedVersion="8" minRefreshableVersion="3" recordCount="0" supportSubquery="1" supportAdvancedDrill="1" xr:uid="{4D6626A9-A7AC-4094-9E31-068E15A037BB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CALENDARIO].[MONTH].[MONTH]" caption="MONTH" numFmtId="0" hierarchy="4" level="1">
      <sharedItems count="12">
        <s v="abril"/>
        <s v="agosto"/>
        <s v="diciembre"/>
        <s v="enero"/>
        <s v="febrero"/>
        <s v="julio"/>
        <s v="junio"/>
        <s v="marzo"/>
        <s v="mayo"/>
        <s v="noviembre"/>
        <s v="octubre"/>
        <s v="septiembre"/>
      </sharedItems>
    </cacheField>
    <cacheField name="[Measures].[AVEGARE TICKET]" caption="AVEGARE TICKET" numFmtId="0" hierarchy="46" level="32767"/>
    <cacheField name="[CALENDARIO].[YEAR].[YEAR]" caption="YEAR" numFmtId="0" hierarchy="1" level="1">
      <sharedItems containsSemiMixedTypes="0" containsString="0" containsNumber="1" containsInteger="1" minValue="2014" maxValue="2017" count="4">
        <n v="2016"/>
        <n v="2017"/>
        <n v="2015" u="1"/>
        <n v="2014" u="1"/>
      </sharedItems>
      <extLst>
        <ext xmlns:x15="http://schemas.microsoft.com/office/spreadsheetml/2010/11/main" uri="{4F2E5C28-24EA-4eb8-9CBF-B6C8F9C3D259}">
          <x15:cachedUniqueNames>
            <x15:cachedUniqueName index="0" name="[CALENDARIO].[YEAR].&amp;[2016]"/>
            <x15:cachedUniqueName index="1" name="[CALENDARIO].[YEAR].&amp;[2017]"/>
            <x15:cachedUniqueName index="2" name="[CALENDARIO].[YEAR].&amp;[2015]"/>
            <x15:cachedUniqueName index="3" name="[CALENDARIO].[YEAR].&amp;[2014]"/>
          </x15:cachedUniqueNames>
        </ext>
      </extLst>
    </cacheField>
    <cacheField name="[Measures].[CANTIDAD DE ORDENES]" caption="CANTIDAD DE ORDENES" numFmtId="0" hierarchy="43" level="32767"/>
    <cacheField name="[Superstore Orders].[Category].[Category]" caption="Category" numFmtId="0" hierarchy="26" level="1">
      <sharedItems containsSemiMixedTypes="0" containsNonDate="0" containsString="0"/>
    </cacheField>
    <cacheField name="[Superstore Orders].[Ship Mode].[Ship Mode]" caption="Ship Mode" numFmtId="0" hierarchy="15" level="1">
      <sharedItems containsSemiMixedTypes="0" containsNonDate="0" containsString="0"/>
    </cacheField>
  </cacheFields>
  <cacheHierarchies count="51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>
      <fieldsUsage count="2">
        <fieldUsage x="-1"/>
        <fieldUsage x="2"/>
      </fieldsUsage>
    </cacheHierarchy>
    <cacheHierarchy uniqueName="[CALENDARIO].[MONTH NUM]" caption="MONTH NUM" attribute="1" defaultMemberUniqueName="[CALENDARIO].[MONTH NUM].[All]" allUniqueName="[CALENDARIO].[MONTH NUM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2" memberValueDatatype="130" unbalanced="0">
      <fieldsUsage count="2">
        <fieldUsage x="-1"/>
        <fieldUsage x="0"/>
      </fieldsUsage>
    </cacheHierarchy>
    <cacheHierarchy uniqueName="[CALENDARIO].[MON]" caption="MON" attribute="1" defaultMemberUniqueName="[CALENDARIO].[MON].[All]" allUniqueName="[CALENDARIO].[MON].[All]" dimensionUniqueName="[CALENDARIO]" displayFolder="" count="0" memberValueDatatype="130" unbalanced="0"/>
    <cacheHierarchy uniqueName="[CALENDARIO].[DAY OF WEEK]" caption="DAY OF WEEK" attribute="1" defaultMemberUniqueName="[CALENDARIO].[DAY OF WEEK].[All]" allUniqueName="[CALENDARIO].[DAY OF WEEK].[All]" dimensionUniqueName="[CALENDARIO]" displayFolder="" count="0" memberValueDatatype="20" unbalanced="0"/>
    <cacheHierarchy uniqueName="[CALENDARIO].[DOW]" caption="DOW" attribute="1" defaultMemberUniqueName="[CALENDARIO].[DOW].[All]" allUniqueName="[CALENDARIO].[DOW].[All]" dimensionUniqueName="[CALENDARIO]" displayFolder="" count="0" memberValueDatatype="130" unbalanced="0"/>
    <cacheHierarchy uniqueName="[CALENDARIO].[Semana del año]" caption="Semana del año" attribute="1" defaultMemberUniqueName="[CALENDARIO].[Semana del año].[All]" allUniqueName="[CALENDARIO].[Semana del año].[All]" dimensionUniqueName="[CALENDARIO]" displayFolder="" count="0" memberValueDatatype="20" unbalanced="0"/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0" memberValueDatatype="13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0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0" memberValueDatatype="7" unbalanced="0"/>
    <cacheHierarchy uniqueName="[Superstore Orders].[CALENDARIO.DATE]" caption="CALENDARIO.DATE" attribute="1" time="1" defaultMemberUniqueName="[Superstore Orders].[CALENDARIO.DATE].[All]" allUniqueName="[Superstore Orders].[CALENDARIO.DATE].[All]" dimensionUniqueName="[Superstore Orders]" displayFolder="" count="0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0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2" memberValueDatatype="130" unbalanced="0">
      <fieldsUsage count="2">
        <fieldUsage x="-1"/>
        <fieldUsage x="5"/>
      </fieldsUsage>
    </cacheHierarchy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0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0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0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0" memberValueDatatype="130" unbalanced="0"/>
    <cacheHierarchy uniqueName="[Superstore Orders].[Country]" caption="Country" attribute="1" defaultMemberUniqueName="[Superstore Orders].[Country].[All]" allUniqueName="[Superstore Orders].[Country].[All]" dimensionUniqueName="[Superstore Orders]" displayFolder="" count="0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0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0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0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0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0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2" memberValueDatatype="130" unbalanced="0">
      <fieldsUsage count="2">
        <fieldUsage x="-1"/>
        <fieldUsage x="4"/>
      </fieldsUsage>
    </cacheHierarchy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0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0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0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0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0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0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0" memberValueDatatype="5" unbalanced="0"/>
    <cacheHierarchy uniqueName="[Superstore Orders].[Promedio de envío]" caption="Promedio de envío" attribute="1" defaultMemberUniqueName="[Superstore Orders].[Promedio de envío].[All]" allUniqueName="[Superstore Orders].[Promedio de envío].[All]" dimensionUniqueName="[Superstore Orders]" displayFolder="" count="0" memberValueDatatype="20" unbalanced="0"/>
    <cacheHierarchy uniqueName="[Measures].[Recuento de Sales]" caption="Recuento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Sales]" caption="Suma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Profit]" caption="Suma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Discount]" caption="Suma de Discount" measure="1" displayFolder="" measureGroup="Superstore Order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Unit Price]" caption="Suma de Unit Price" measure="1" displayFolder="" measureGroup="Superstore Order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Quantity]" caption="Suma de Quantity" measure="1" displayFolder="" measureGroup="Superstore Order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Recuento de Order ID]" caption="Recuento de Order ID" measure="1" displayFolder="" measureGroup="Superstore Order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Profit]" caption="Recuento distinto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ANTIDAD DE ORDENES]" caption="CANTIDAD DE ORDENES" measure="1" displayFolder="" measureGroup="Superstore Orders" count="0" oneField="1">
      <fieldsUsage count="1">
        <fieldUsage x="3"/>
      </fieldsUsage>
    </cacheHierarchy>
    <cacheHierarchy uniqueName="[Measures].[Promedio días envío]" caption="Promedio días envío" measure="1" displayFolder="" measureGroup="Superstore Orders" count="0"/>
    <cacheHierarchy uniqueName="[Measures].[MARGEN]" caption="MARGEN" measure="1" displayFolder="" measureGroup="Superstore Orders" count="0"/>
    <cacheHierarchy uniqueName="[Measures].[AVEGARE TICKET]" caption="AVEGARE TICKET" measure="1" displayFolder="" measureGroup="Superstore Orders" count="0" oneField="1">
      <fieldsUsage count="1">
        <fieldUsage x="1"/>
      </fieldsUsage>
    </cacheHierarchy>
    <cacheHierarchy uniqueName="[Measures].[SUMA TOTAL DE VENTAS]" caption="SUMA TOTAL DE VENTAS" measure="1" displayFolder="" measureGroup="Superstore Orders" count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measure="1" name="Measures" uniqueName="[Measures]" caption="Measures"/>
    <dimension name="Superstore Orders" uniqueName="[Superstore Orders]" caption="Superstore Orders"/>
  </dimensions>
  <measureGroups count="2">
    <measureGroup name="CALENDARIO" caption="CALENDARIO"/>
    <measureGroup name="Superstore Orders" caption="Superstore Orde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200348352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93.45434571759" createdVersion="8" refreshedVersion="8" minRefreshableVersion="3" recordCount="0" supportSubquery="1" supportAdvancedDrill="1" xr:uid="{83767915-C339-4553-B542-AB077849D88C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MARGEN]" caption="MARGEN" numFmtId="0" hierarchy="45" level="32767"/>
    <cacheField name="[CALENDARIO].[MONTH].[MONTH]" caption="MONTH" numFmtId="0" hierarchy="4" level="1">
      <sharedItems count="12">
        <s v="abril"/>
        <s v="agosto"/>
        <s v="diciembre"/>
        <s v="enero"/>
        <s v="febrero"/>
        <s v="julio"/>
        <s v="junio"/>
        <s v="marzo"/>
        <s v="mayo"/>
        <s v="noviembre"/>
        <s v="octubre"/>
        <s v="septiembre"/>
      </sharedItems>
    </cacheField>
    <cacheField name="[CALENDARIO].[YEAR].[YEAR]" caption="YEAR" numFmtId="0" hierarchy="1" level="1">
      <sharedItems containsSemiMixedTypes="0" containsString="0" containsNumber="1" containsInteger="1" minValue="2014" maxValue="2017" count="4">
        <n v="2016"/>
        <n v="2017"/>
        <n v="2015" u="1"/>
        <n v="2014" u="1"/>
      </sharedItems>
      <extLst>
        <ext xmlns:x15="http://schemas.microsoft.com/office/spreadsheetml/2010/11/main" uri="{4F2E5C28-24EA-4eb8-9CBF-B6C8F9C3D259}">
          <x15:cachedUniqueNames>
            <x15:cachedUniqueName index="0" name="[CALENDARIO].[YEAR].&amp;[2016]"/>
            <x15:cachedUniqueName index="1" name="[CALENDARIO].[YEAR].&amp;[2017]"/>
            <x15:cachedUniqueName index="2" name="[CALENDARIO].[YEAR].&amp;[2015]"/>
            <x15:cachedUniqueName index="3" name="[CALENDARIO].[YEAR].&amp;[2014]"/>
          </x15:cachedUniqueNames>
        </ext>
      </extLst>
    </cacheField>
    <cacheField name="[Superstore Orders].[Category].[Category]" caption="Category" numFmtId="0" hierarchy="26" level="1">
      <sharedItems containsSemiMixedTypes="0" containsNonDate="0" containsString="0"/>
    </cacheField>
    <cacheField name="[Superstore Orders].[Ship Mode].[Ship Mode]" caption="Ship Mode" numFmtId="0" hierarchy="15" level="1">
      <sharedItems containsSemiMixedTypes="0" containsNonDate="0" containsString="0"/>
    </cacheField>
  </cacheFields>
  <cacheHierarchies count="51">
    <cacheHierarchy uniqueName="[CALENDARIO].[DATE]" caption="DATE" attribute="1" time="1" defaultMemberUniqueName="[CALENDARIO].[DATE].[All]" allUniqueName="[CALENDARIO].[DATE].[All]" dimensionUniqueName="[CALENDARIO]" displayFolder="" count="2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>
      <fieldsUsage count="2">
        <fieldUsage x="-1"/>
        <fieldUsage x="2"/>
      </fieldsUsage>
    </cacheHierarchy>
    <cacheHierarchy uniqueName="[CALENDARIO].[MONTH NUM]" caption="MONTH NUM" attribute="1" defaultMemberUniqueName="[CALENDARIO].[MONTH NUM].[All]" allUniqueName="[CALENDARIO].[MONTH NUM].[All]" dimensionUniqueName="[CALENDARIO]" displayFolder="" count="2" memberValueDatatype="20" unbalanced="0"/>
    <cacheHierarchy uniqueName="[CALENDARIO].[DAY]" caption="DAY" attribute="1" defaultMemberUniqueName="[CALENDARIO].[DAY].[All]" allUniqueName="[CALENDARIO].[DAY].[All]" dimensionUniqueName="[CALENDARIO]" displayFolder="" count="2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2" memberValueDatatype="130" unbalanced="0">
      <fieldsUsage count="2">
        <fieldUsage x="-1"/>
        <fieldUsage x="1"/>
      </fieldsUsage>
    </cacheHierarchy>
    <cacheHierarchy uniqueName="[CALENDARIO].[MON]" caption="MON" attribute="1" defaultMemberUniqueName="[CALENDARIO].[MON].[All]" allUniqueName="[CALENDARIO].[MON].[All]" dimensionUniqueName="[CALENDARIO]" displayFolder="" count="2" memberValueDatatype="130" unbalanced="0"/>
    <cacheHierarchy uniqueName="[CALENDARIO].[DAY OF WEEK]" caption="DAY OF WEEK" attribute="1" defaultMemberUniqueName="[CALENDARIO].[DAY OF WEEK].[All]" allUniqueName="[CALENDARIO].[DAY OF WEEK].[All]" dimensionUniqueName="[CALENDARIO]" displayFolder="" count="2" memberValueDatatype="20" unbalanced="0"/>
    <cacheHierarchy uniqueName="[CALENDARIO].[DOW]" caption="DOW" attribute="1" defaultMemberUniqueName="[CALENDARIO].[DOW].[All]" allUniqueName="[CALENDARIO].[DOW].[All]" dimensionUniqueName="[CALENDARIO]" displayFolder="" count="2" memberValueDatatype="130" unbalanced="0"/>
    <cacheHierarchy uniqueName="[CALENDARIO].[Semana del año]" caption="Semana del año" attribute="1" defaultMemberUniqueName="[CALENDARIO].[Semana del año].[All]" allUniqueName="[CALENDARIO].[Semana del año].[All]" dimensionUniqueName="[CALENDARIO]" displayFolder="" count="2" memberValueDatatype="20" unbalanced="0"/>
    <cacheHierarchy uniqueName="[CALENDARIO].[Trimestre]" caption="Trimestre" attribute="1" defaultMemberUniqueName="[CALENDARIO].[Trimestre].[All]" allUniqueName="[CALENDARIO].[Trimestre].[All]" dimensionUniqueName="[CALENDARIO]" displayFolder="" count="2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2" memberValueDatatype="13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2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2" memberValueDatatype="7" unbalanced="0"/>
    <cacheHierarchy uniqueName="[Superstore Orders].[CALENDARIO.DATE]" caption="CALENDARIO.DATE" attribute="1" time="1" defaultMemberUniqueName="[Superstore Orders].[CALENDARIO.DATE].[All]" allUniqueName="[Superstore Orders].[CALENDARIO.DATE].[All]" dimensionUniqueName="[Superstore Orders]" displayFolder="" count="2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2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2" memberValueDatatype="130" unbalanced="0">
      <fieldsUsage count="2">
        <fieldUsage x="-1"/>
        <fieldUsage x="4"/>
      </fieldsUsage>
    </cacheHierarchy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2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2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2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2" memberValueDatatype="130" unbalanced="0"/>
    <cacheHierarchy uniqueName="[Superstore Orders].[Country]" caption="Country" attribute="1" defaultMemberUniqueName="[Superstore Orders].[Country].[All]" allUniqueName="[Superstore Orders].[Country].[All]" dimensionUniqueName="[Superstore Orders]" displayFolder="" count="2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2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2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2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2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2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2" memberValueDatatype="130" unbalanced="0">
      <fieldsUsage count="2">
        <fieldUsage x="-1"/>
        <fieldUsage x="3"/>
      </fieldsUsage>
    </cacheHierarchy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2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2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2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2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2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2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2" memberValueDatatype="5" unbalanced="0"/>
    <cacheHierarchy uniqueName="[Superstore Orders].[Promedio de envío]" caption="Promedio de envío" attribute="1" defaultMemberUniqueName="[Superstore Orders].[Promedio de envío].[All]" allUniqueName="[Superstore Orders].[Promedio de envío].[All]" dimensionUniqueName="[Superstore Orders]" displayFolder="" count="2" memberValueDatatype="20" unbalanced="0"/>
    <cacheHierarchy uniqueName="[Measures].[Recuento de Sales]" caption="Recuento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Sales]" caption="Suma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Profit]" caption="Suma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Discount]" caption="Suma de Discount" measure="1" displayFolder="" measureGroup="Superstore Order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Unit Price]" caption="Suma de Unit Price" measure="1" displayFolder="" measureGroup="Superstore Order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Quantity]" caption="Suma de Quantity" measure="1" displayFolder="" measureGroup="Superstore Order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Recuento de Order ID]" caption="Recuento de Order ID" measure="1" displayFolder="" measureGroup="Superstore Order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Profit]" caption="Recuento distinto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ANTIDAD DE ORDENES]" caption="CANTIDAD DE ORDENES" measure="1" displayFolder="" measureGroup="Superstore Orders" count="0"/>
    <cacheHierarchy uniqueName="[Measures].[Promedio días envío]" caption="Promedio días envío" measure="1" displayFolder="" measureGroup="Superstore Orders" count="0"/>
    <cacheHierarchy uniqueName="[Measures].[MARGEN]" caption="MARGEN" measure="1" displayFolder="" measureGroup="Superstore Orders" count="0" oneField="1">
      <fieldsUsage count="1">
        <fieldUsage x="0"/>
      </fieldsUsage>
    </cacheHierarchy>
    <cacheHierarchy uniqueName="[Measures].[AVEGARE TICKET]" caption="AVEGARE TICKET" measure="1" displayFolder="" measureGroup="Superstore Orders" count="0"/>
    <cacheHierarchy uniqueName="[Measures].[SUMA TOTAL DE VENTAS]" caption="SUMA TOTAL DE VENTAS" measure="1" displayFolder="" measureGroup="Superstore Orders" count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measure="1" name="Measures" uniqueName="[Measures]" caption="Measures"/>
    <dimension name="Superstore Orders" uniqueName="[Superstore Orders]" caption="Superstore Orders"/>
  </dimensions>
  <measureGroups count="2">
    <measureGroup name="CALENDARIO" caption="CALENDARIO"/>
    <measureGroup name="Superstore Orders" caption="Superstore Orde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165633429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87.480985416667" createdVersion="3" refreshedVersion="8" minRefreshableVersion="3" recordCount="0" supportSubquery="1" supportAdvancedDrill="1" xr:uid="{66F735A7-2569-460B-BA64-5BF06D7D0D39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1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0" memberValueDatatype="20" unbalanced="0"/>
    <cacheHierarchy uniqueName="[CALENDARIO].[MONTH NUM]" caption="MONTH NUM" attribute="1" defaultMemberUniqueName="[CALENDARIO].[MONTH NUM].[All]" allUniqueName="[CALENDARIO].[MONTH NUM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0" memberValueDatatype="130" unbalanced="0"/>
    <cacheHierarchy uniqueName="[CALENDARIO].[MON]" caption="MON" attribute="1" defaultMemberUniqueName="[CALENDARIO].[MON].[All]" allUniqueName="[CALENDARIO].[MON].[All]" dimensionUniqueName="[CALENDARIO]" displayFolder="" count="0" memberValueDatatype="130" unbalanced="0"/>
    <cacheHierarchy uniqueName="[CALENDARIO].[DAY OF WEEK]" caption="DAY OF WEEK" attribute="1" defaultMemberUniqueName="[CALENDARIO].[DAY OF WEEK].[All]" allUniqueName="[CALENDARIO].[DAY OF WEEK].[All]" dimensionUniqueName="[CALENDARIO]" displayFolder="" count="0" memberValueDatatype="20" unbalanced="0"/>
    <cacheHierarchy uniqueName="[CALENDARIO].[DOW]" caption="DOW" attribute="1" defaultMemberUniqueName="[CALENDARIO].[DOW].[All]" allUniqueName="[CALENDARIO].[DOW].[All]" dimensionUniqueName="[CALENDARIO]" displayFolder="" count="0" memberValueDatatype="130" unbalanced="0"/>
    <cacheHierarchy uniqueName="[CALENDARIO].[Semana del año]" caption="Semana del año" attribute="1" defaultMemberUniqueName="[CALENDARIO].[Semana del año].[All]" allUniqueName="[CALENDARIO].[Semana del año].[All]" dimensionUniqueName="[CALENDARIO]" displayFolder="" count="0" memberValueDatatype="20" unbalanced="0"/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0" memberValueDatatype="13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0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2" memberValueDatatype="7" unbalanced="0"/>
    <cacheHierarchy uniqueName="[Superstore Orders].[CALENDARIO.DATE]" caption="CALENDARIO.DATE" attribute="1" time="1" defaultMemberUniqueName="[Superstore Orders].[CALENDARIO.DATE].[All]" allUniqueName="[Superstore Orders].[CALENDARIO.DATE].[All]" dimensionUniqueName="[Superstore Orders]" displayFolder="" count="0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0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0" memberValueDatatype="130" unbalanced="0"/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0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0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0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0" memberValueDatatype="130" unbalanced="0"/>
    <cacheHierarchy uniqueName="[Superstore Orders].[Country]" caption="Country" attribute="1" defaultMemberUniqueName="[Superstore Orders].[Country].[All]" allUniqueName="[Superstore Orders].[Country].[All]" dimensionUniqueName="[Superstore Orders]" displayFolder="" count="0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0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0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0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0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0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0" memberValueDatatype="130" unbalanced="0"/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0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0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0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0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0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0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0" memberValueDatatype="5" unbalanced="0"/>
    <cacheHierarchy uniqueName="[Superstore Orders].[Promedio de envío]" caption="Promedio de envío" attribute="1" defaultMemberUniqueName="[Superstore Orders].[Promedio de envío].[All]" allUniqueName="[Superstore Orders].[Promedio de envío].[All]" dimensionUniqueName="[Superstore Orders]" displayFolder="" count="0" memberValueDatatype="20" unbalanced="0"/>
    <cacheHierarchy uniqueName="[Measures].[Recuento de Sales]" caption="Recuento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Sales]" caption="Suma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Profit]" caption="Suma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Discount]" caption="Suma de Discount" measure="1" displayFolder="" measureGroup="Superstore Order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Unit Price]" caption="Suma de Unit Price" measure="1" displayFolder="" measureGroup="Superstore Order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Quantity]" caption="Suma de Quantity" measure="1" displayFolder="" measureGroup="Superstore Order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Recuento de Order ID]" caption="Recuento de Order ID" measure="1" displayFolder="" measureGroup="Superstore Order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Profit]" caption="Recuento distinto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ANTIDAD DE ORDENES]" caption="CANTIDAD DE ORDENES" measure="1" displayFolder="" measureGroup="Superstore Orders" count="0"/>
    <cacheHierarchy uniqueName="[Measures].[Promedio días envío]" caption="Promedio días envío" measure="1" displayFolder="" measureGroup="Superstore Orders" count="0"/>
    <cacheHierarchy uniqueName="[Measures].[MARGEN]" caption="MARGEN" measure="1" displayFolder="" measureGroup="Superstore Orders" count="0"/>
    <cacheHierarchy uniqueName="[Measures].[AVEGARE TICKET]" caption="AVEGARE TICKET" measure="1" displayFolder="" measureGroup="Superstore Orders" count="0"/>
    <cacheHierarchy uniqueName="[Measures].[SUMA TOTAL DE VENTAS]" caption="SUMA TOTAL DE VENTAS" measure="1" displayFolder="" measureGroup="Superstore Orders" count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45885190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87.480986689814" createdVersion="8" refreshedVersion="8" minRefreshableVersion="3" recordCount="0" supportSubquery="1" supportAdvancedDrill="1" xr:uid="{43E45D5B-B564-4FD2-8747-0F3D51256AC5}">
  <cacheSource type="external" connectionId="3"/>
  <cacheFields count="5">
    <cacheField name="[CALENDARIO].[YEAR].[YEAR]" caption="YEAR" numFmtId="0" hierarchy="1" level="1">
      <sharedItems containsSemiMixedTypes="0" containsNonDate="0" containsString="0"/>
    </cacheField>
    <cacheField name="[Measures].[Promedio días envío]" caption="Promedio días envío" numFmtId="0" hierarchy="44" level="32767"/>
    <cacheField name="[Superstore Orders].[State].[State]" caption="State" numFmtId="0" hierarchy="22" level="1">
      <sharedItems count="25">
        <s v="Alabama"/>
        <s v="Arizona"/>
        <s v="California"/>
        <s v="Colorado"/>
        <s v="Connecticut"/>
        <s v="District of Columbia"/>
        <s v="Florida"/>
        <s v="Georgia"/>
        <s v="Illinois"/>
        <s v="Indiana"/>
        <s v="Iowa"/>
        <s v="Kansas"/>
        <s v="Massachusetts"/>
        <s v="Michigan"/>
        <s v="Missouri"/>
        <s v="Montana"/>
        <s v="New York"/>
        <s v="North Carolina"/>
        <s v="Ohio"/>
        <s v="Pennsylvania"/>
        <s v="Tennessee"/>
        <s v="Texas"/>
        <s v="Vermont"/>
        <s v="Washington"/>
        <s v="Wisconsin"/>
      </sharedItems>
    </cacheField>
    <cacheField name="[Superstore Orders].[City].[City]" caption="City" numFmtId="0" hierarchy="21" level="1">
      <sharedItems count="350">
        <s v="Auburn"/>
        <s v="Decatur"/>
        <s v="Florence"/>
        <s v="Hoover"/>
        <s v="Huntsville"/>
        <s v="Montgomery"/>
        <s v="Tuscaloosa"/>
        <s v="Chandler"/>
        <s v="Gilbert"/>
        <s v="Glendale"/>
        <s v="Mesa"/>
        <s v="Peoria"/>
        <s v="Phoenix"/>
        <s v="Scottsdale"/>
        <s v="Tempe"/>
        <s v="Tucson"/>
        <s v="Yuma"/>
        <s v="Fayetteville"/>
        <s v="Jonesboro"/>
        <s v="Little Rock"/>
        <s v="Pine Bluff"/>
        <s v="Rogers"/>
        <s v="Springdale"/>
        <s v="Texarkana"/>
        <s v="Anaheim"/>
        <s v="Apple Valley"/>
        <s v="Bakersfield"/>
        <s v="Brentwood"/>
        <s v="Camarillo"/>
        <s v="Chico"/>
        <s v="Citrus Heights"/>
        <s v="Coachella"/>
        <s v="Concord"/>
        <s v="Costa Mesa"/>
        <s v="Danville"/>
        <s v="Dublin"/>
        <s v="Encinitas"/>
        <s v="Escondido"/>
        <s v="Fairfield"/>
        <s v="Fresno"/>
        <s v="Hesperia"/>
        <s v="Huntington Beach"/>
        <s v="Inglewood"/>
        <s v="La Mesa"/>
        <s v="Laguna Niguel"/>
        <s v="Lake Forest"/>
        <s v="Lakewood"/>
        <s v="Lancaster"/>
        <s v="Lodi"/>
        <s v="Long Beach"/>
        <s v="Los Angeles"/>
        <s v="Manteca"/>
        <s v="Mission Viejo"/>
        <s v="Modesto"/>
        <s v="Oakland"/>
        <s v="Oceanside"/>
        <s v="Ontario"/>
        <s v="Oxnard"/>
        <s v="Pasadena"/>
        <s v="Pico Rivera"/>
        <s v="Pomona"/>
        <s v="Rancho Cucamonga"/>
        <s v="Riverside"/>
        <s v="Roseville"/>
        <s v="Sacramento"/>
        <s v="Salinas"/>
        <s v="San Diego"/>
        <s v="San Francisco"/>
        <s v="San Jose"/>
        <s v="San Mateo"/>
        <s v="Santa Ana"/>
        <s v="Santa Barbara"/>
        <s v="Santa Clara"/>
        <s v="Stockton"/>
        <s v="Sunnyvale"/>
        <s v="Thousand Oaks"/>
        <s v="Torrance"/>
        <s v="Westminster"/>
        <s v="Whittier"/>
        <s v="Woodland"/>
        <s v="Aurora"/>
        <s v="Commerce City"/>
        <s v="Denver"/>
        <s v="Fort Collins"/>
        <s v="Greeley"/>
        <s v="Louisville"/>
        <s v="Loveland"/>
        <s v="Parker"/>
        <s v="Thornton"/>
        <s v="Danbury"/>
        <s v="Manchester"/>
        <s v="Meriden"/>
        <s v="Middletown"/>
        <s v="Milford"/>
        <s v="Norwich"/>
        <s v="Waterbury"/>
        <s v="Newark"/>
        <s v="Wilmington"/>
        <s v="Washington"/>
        <s v="Boynton Beach"/>
        <s v="Coral Springs"/>
        <s v="Deltona"/>
        <s v="Fort Lauderdale"/>
        <s v="Hialeah"/>
        <s v="Hollywood"/>
        <s v="Homestead"/>
        <s v="Jacksonville"/>
        <s v="Jupiter"/>
        <s v="Kissimmee"/>
        <s v="Lakeland"/>
        <s v="Melbourne"/>
        <s v="Miami"/>
        <s v="Miramar"/>
        <s v="Orlando"/>
        <s v="Ormond Beach"/>
        <s v="Palm Coast"/>
        <s v="Pembroke Pines"/>
        <s v="Pompano Beach"/>
        <s v="Port Orange"/>
        <s v="Port Saint Lucie"/>
        <s v="Saint Petersburg"/>
        <s v="Sanford"/>
        <s v="Tallahassee"/>
        <s v="Tampa"/>
        <s v="Athens"/>
        <s v="Atlanta"/>
        <s v="Columbus"/>
        <s v="Roswell"/>
        <s v="Sandy Springs"/>
        <s v="Smyrna"/>
        <s v="Boise"/>
        <s v="Meridian"/>
        <s v="Pocatello"/>
        <s v="Bloomington"/>
        <s v="Bolingbrook"/>
        <s v="Chicago"/>
        <s v="Des Plaines"/>
        <s v="Freeport"/>
        <s v="Naperville"/>
        <s v="Oak Park"/>
        <s v="Palatine"/>
        <s v="Park Ridge"/>
        <s v="Quincy"/>
        <s v="Rockford"/>
        <s v="Skokie"/>
        <s v="Wheeling"/>
        <s v="Woodstock"/>
        <s v="Elkhart"/>
        <s v="Greenwood"/>
        <s v="Indianapolis"/>
        <s v="La Porte"/>
        <s v="Lafayette"/>
        <s v="Lawrence"/>
        <s v="Richmond"/>
        <s v="Burlington"/>
        <s v="Des Moines"/>
        <s v="Marion"/>
        <s v="Urbandale"/>
        <s v="Waterloo"/>
        <s v="Garden City"/>
        <s v="Overland Park"/>
        <s v="Wichita"/>
        <s v="Bowling Green"/>
        <s v="Georgetown"/>
        <s v="Henderson"/>
        <s v="Murray"/>
        <s v="Lake Charles"/>
        <s v="Monroe"/>
        <s v="Baltimore"/>
        <s v="Clinton"/>
        <s v="Columbia"/>
        <s v="Hagerstown"/>
        <s v="Laurel"/>
        <s v="Cambridge"/>
        <s v="Everett"/>
        <s v="Franklin"/>
        <s v="Lowell"/>
        <s v="New Bedford"/>
        <s v="Canton"/>
        <s v="Dearborn"/>
        <s v="Dearborn Heights"/>
        <s v="Detroit"/>
        <s v="Grand Rapids"/>
        <s v="Jackson"/>
        <s v="Lansing"/>
        <s v="Rochester Hills"/>
        <s v="Saginaw"/>
        <s v="Trenton"/>
        <s v="Eagan"/>
        <s v="Lakeville"/>
        <s v="Maple Grove"/>
        <s v="Minneapolis"/>
        <s v="Moorhead"/>
        <s v="Rochester"/>
        <s v="Saint Cloud"/>
        <s v="Gulfport"/>
        <s v="Hattiesburg"/>
        <s v="Southaven"/>
        <s v="Gladstone"/>
        <s v="Independence"/>
        <s v="Saint Charles"/>
        <s v="Saint Louis"/>
        <s v="Springfield"/>
        <s v="Great Falls"/>
        <s v="Helena"/>
        <s v="Fremont"/>
        <s v="Grand Island"/>
        <s v="Omaha"/>
        <s v="Las Vegas"/>
        <s v="North Las Vegas"/>
        <s v="Nashua"/>
        <s v="Belleville"/>
        <s v="East Orange"/>
        <s v="Morristown"/>
        <s v="New Brunswick"/>
        <s v="Orange"/>
        <s v="Paterson"/>
        <s v="Perth Amboy"/>
        <s v="Plainfield"/>
        <s v="Vineland"/>
        <s v="Westfield"/>
        <s v="Albuquerque"/>
        <s v="Carlsbad"/>
        <s v="Clovis"/>
        <s v="Farmington"/>
        <s v="Las Cruces"/>
        <s v="Buffalo"/>
        <s v="Hempstead"/>
        <s v="Mount Vernon"/>
        <s v="New Rochelle"/>
        <s v="New York City"/>
        <s v="Rome"/>
        <s v="Troy"/>
        <s v="Utica"/>
        <s v="Watertown"/>
        <s v="Yonkers"/>
        <s v="Asheville"/>
        <s v="Chapel Hill"/>
        <s v="Charlotte"/>
        <s v="Durham"/>
        <s v="Greensboro"/>
        <s v="Greenville"/>
        <s v="Hickory"/>
        <s v="Raleigh"/>
        <s v="Fargo"/>
        <s v="Akron"/>
        <s v="Cincinnati"/>
        <s v="Cleveland"/>
        <s v="Cuyahoga Falls"/>
        <s v="Elyria"/>
        <s v="Grove City"/>
        <s v="Kent"/>
        <s v="Lorain"/>
        <s v="Mentor"/>
        <s v="Parma"/>
        <s v="Toledo"/>
        <s v="Lawton"/>
        <s v="Muskogee"/>
        <s v="Oklahoma City"/>
        <s v="Tulsa"/>
        <s v="Hillsboro"/>
        <s v="Portland"/>
        <s v="Redmond"/>
        <s v="Salem"/>
        <s v="Tigard"/>
        <s v="Chester"/>
        <s v="Philadelphia"/>
        <s v="Reading"/>
        <s v="York"/>
        <s v="Cranston"/>
        <s v="Providence"/>
        <s v="Warwick"/>
        <s v="Woonsocket"/>
        <s v="North Charleston"/>
        <s v="Summerville"/>
        <s v="Aberdeen"/>
        <s v="Sioux Falls"/>
        <s v="Chattanooga"/>
        <s v="Clarksville"/>
        <s v="Hendersonville"/>
        <s v="Johnson City"/>
        <s v="Knoxville"/>
        <s v="Lebanon"/>
        <s v="Memphis"/>
        <s v="Murfreesboro"/>
        <s v="Nashville"/>
        <s v="Abilene"/>
        <s v="Amarillo"/>
        <s v="Arlington"/>
        <s v="Austin"/>
        <s v="Beaumont"/>
        <s v="Bedford"/>
        <s v="Brownsville"/>
        <s v="Bryan"/>
        <s v="Carrollton"/>
        <s v="Cedar Hill"/>
        <s v="College Station"/>
        <s v="Coppell"/>
        <s v="Corpus Christi"/>
        <s v="Dallas"/>
        <s v="Edinburg"/>
        <s v="El Paso"/>
        <s v="Fort Worth"/>
        <s v="Frisco"/>
        <s v="Garland"/>
        <s v="Grand Prairie"/>
        <s v="Harlingen"/>
        <s v="Houston"/>
        <s v="Keller"/>
        <s v="League City"/>
        <s v="Lubbock"/>
        <s v="Mansfield"/>
        <s v="Mcallen"/>
        <s v="Mesquite"/>
        <s v="Missouri City"/>
        <s v="Odessa"/>
        <s v="Pearland"/>
        <s v="Pharr"/>
        <s v="Plano"/>
        <s v="Round Rock"/>
        <s v="San Angelo"/>
        <s v="San Antonio"/>
        <s v="Tyler"/>
        <s v="Waco"/>
        <s v="Draper"/>
        <s v="Orem"/>
        <s v="Provo"/>
        <s v="Salt Lake City"/>
        <s v="Alexandria"/>
        <s v="Charlottesville"/>
        <s v="Chesapeake"/>
        <s v="Harrisonburg"/>
        <s v="Newport News"/>
        <s v="Suffolk"/>
        <s v="Virginia Beach"/>
        <s v="Bellevue"/>
        <s v="Bellingham"/>
        <s v="Edmonds"/>
        <s v="Longview"/>
        <s v="Olympia"/>
        <s v="Pasco"/>
        <s v="Renton"/>
        <s v="Seattle"/>
        <s v="Spokane"/>
        <s v="Vancouver"/>
        <s v="Eau Claire"/>
        <s v="Green Bay"/>
        <s v="Kenosha"/>
        <s v="Madison"/>
        <s v="Milwaukee"/>
      </sharedItems>
    </cacheField>
    <cacheField name="[Superstore Orders].[Order Date].[Order Date]" caption="Order Date" numFmtId="0" hierarchy="12" level="1">
      <sharedItems containsSemiMixedTypes="0" containsNonDate="0" containsString="0"/>
    </cacheField>
  </cacheFields>
  <cacheHierarchies count="51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>
      <fieldsUsage count="2">
        <fieldUsage x="-1"/>
        <fieldUsage x="0"/>
      </fieldsUsage>
    </cacheHierarchy>
    <cacheHierarchy uniqueName="[CALENDARIO].[MONTH NUM]" caption="MONTH NUM" attribute="1" defaultMemberUniqueName="[CALENDARIO].[MONTH NUM].[All]" allUniqueName="[CALENDARIO].[MONTH NUM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0" memberValueDatatype="130" unbalanced="0"/>
    <cacheHierarchy uniqueName="[CALENDARIO].[MON]" caption="MON" attribute="1" defaultMemberUniqueName="[CALENDARIO].[MON].[All]" allUniqueName="[CALENDARIO].[MON].[All]" dimensionUniqueName="[CALENDARIO]" displayFolder="" count="0" memberValueDatatype="130" unbalanced="0"/>
    <cacheHierarchy uniqueName="[CALENDARIO].[DAY OF WEEK]" caption="DAY OF WEEK" attribute="1" defaultMemberUniqueName="[CALENDARIO].[DAY OF WEEK].[All]" allUniqueName="[CALENDARIO].[DAY OF WEEK].[All]" dimensionUniqueName="[CALENDARIO]" displayFolder="" count="0" memberValueDatatype="20" unbalanced="0"/>
    <cacheHierarchy uniqueName="[CALENDARIO].[DOW]" caption="DOW" attribute="1" defaultMemberUniqueName="[CALENDARIO].[DOW].[All]" allUniqueName="[CALENDARIO].[DOW].[All]" dimensionUniqueName="[CALENDARIO]" displayFolder="" count="0" memberValueDatatype="130" unbalanced="0"/>
    <cacheHierarchy uniqueName="[CALENDARIO].[Semana del año]" caption="Semana del año" attribute="1" defaultMemberUniqueName="[CALENDARIO].[Semana del año].[All]" allUniqueName="[CALENDARIO].[Semana del año].[All]" dimensionUniqueName="[CALENDARIO]" displayFolder="" count="0" memberValueDatatype="20" unbalanced="0"/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0" memberValueDatatype="13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0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2" memberValueDatatype="7" unbalanced="0">
      <fieldsUsage count="2">
        <fieldUsage x="-1"/>
        <fieldUsage x="4"/>
      </fieldsUsage>
    </cacheHierarchy>
    <cacheHierarchy uniqueName="[Superstore Orders].[CALENDARIO.DATE]" caption="CALENDARIO.DATE" attribute="1" time="1" defaultMemberUniqueName="[Superstore Orders].[CALENDARIO.DATE].[All]" allUniqueName="[Superstore Orders].[CALENDARIO.DATE].[All]" dimensionUniqueName="[Superstore Orders]" displayFolder="" count="0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0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0" memberValueDatatype="130" unbalanced="0"/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0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0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0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0" memberValueDatatype="130" unbalanced="0"/>
    <cacheHierarchy uniqueName="[Superstore Orders].[Country]" caption="Country" attribute="1" defaultMemberUniqueName="[Superstore Orders].[Country].[All]" allUniqueName="[Superstore Orders].[Country].[All]" dimensionUniqueName="[Superstore Orders]" displayFolder="" count="0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2" memberValueDatatype="130" unbalanced="0">
      <fieldsUsage count="2">
        <fieldUsage x="-1"/>
        <fieldUsage x="3"/>
      </fieldsUsage>
    </cacheHierarchy>
    <cacheHierarchy uniqueName="[Superstore Orders].[State]" caption="State" attribute="1" defaultMemberUniqueName="[Superstore Orders].[State].[All]" allUniqueName="[Superstore Orders].[State].[All]" dimensionUniqueName="[Superstore Orders]" displayFolder="" count="2" memberValueDatatype="130" unbalanced="0">
      <fieldsUsage count="2">
        <fieldUsage x="-1"/>
        <fieldUsage x="2"/>
      </fieldsUsage>
    </cacheHierarchy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0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0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0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0" memberValueDatatype="130" unbalanced="0"/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0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0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0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0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0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0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0" memberValueDatatype="5" unbalanced="0"/>
    <cacheHierarchy uniqueName="[Superstore Orders].[Promedio de envío]" caption="Promedio de envío" attribute="1" defaultMemberUniqueName="[Superstore Orders].[Promedio de envío].[All]" allUniqueName="[Superstore Orders].[Promedio de envío].[All]" dimensionUniqueName="[Superstore Orders]" displayFolder="" count="0" memberValueDatatype="20" unbalanced="0"/>
    <cacheHierarchy uniqueName="[Measures].[Recuento de Sales]" caption="Recuento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Sales]" caption="Suma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Profit]" caption="Suma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Discount]" caption="Suma de Discount" measure="1" displayFolder="" measureGroup="Superstore Order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Unit Price]" caption="Suma de Unit Price" measure="1" displayFolder="" measureGroup="Superstore Order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Quantity]" caption="Suma de Quantity" measure="1" displayFolder="" measureGroup="Superstore Order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Recuento de Order ID]" caption="Recuento de Order ID" measure="1" displayFolder="" measureGroup="Superstore Order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Profit]" caption="Recuento distinto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ANTIDAD DE ORDENES]" caption="CANTIDAD DE ORDENES" measure="1" displayFolder="" measureGroup="Superstore Orders" count="0"/>
    <cacheHierarchy uniqueName="[Measures].[Promedio días envío]" caption="Promedio días envío" measure="1" displayFolder="" measureGroup="Superstore Orders" count="0" oneField="1">
      <fieldsUsage count="1">
        <fieldUsage x="1"/>
      </fieldsUsage>
    </cacheHierarchy>
    <cacheHierarchy uniqueName="[Measures].[MARGEN]" caption="MARGEN" measure="1" displayFolder="" measureGroup="Superstore Orders" count="0"/>
    <cacheHierarchy uniqueName="[Measures].[AVEGARE TICKET]" caption="AVEGARE TICKET" measure="1" displayFolder="" measureGroup="Superstore Orders" count="0"/>
    <cacheHierarchy uniqueName="[Measures].[SUMA TOTAL DE VENTAS]" caption="SUMA TOTAL DE VENTAS" measure="1" displayFolder="" measureGroup="Superstore Orders" count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measure="1" name="Measures" uniqueName="[Measures]" caption="Measures"/>
    <dimension name="Superstore Orders" uniqueName="[Superstore Orders]" caption="Superstore Orders"/>
  </dimensions>
  <measureGroups count="2">
    <measureGroup name="CALENDARIO" caption="CALENDARIO"/>
    <measureGroup name="Superstore Orders" caption="Superstore Orde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87.480987962961" createdVersion="5" refreshedVersion="8" minRefreshableVersion="3" recordCount="0" supportSubquery="1" supportAdvancedDrill="1" xr:uid="{4049E05C-4364-40ED-B557-1A5565621164}">
  <cacheSource type="external" connectionId="3"/>
  <cacheFields count="4">
    <cacheField name="[Measures].[Promedio días envío]" caption="Promedio días envío" numFmtId="0" hierarchy="44" level="32767"/>
    <cacheField name="[Superstore Orders].[Ship Mode].[Ship Mode]" caption="Ship Mode" numFmtId="0" hierarchy="15" level="1">
      <sharedItems count="4">
        <s v="First Class"/>
        <s v="Same Day"/>
        <s v="Second Class"/>
        <s v="Standard Class"/>
      </sharedItems>
    </cacheField>
    <cacheField name="[CALENDARIO].[Semana del año].[Semana del año]" caption="Semana del año" numFmtId="0" hierarchy="8" level="1">
      <sharedItems containsSemiMixedTypes="0" containsString="0" containsNumber="1" containsInteger="1" minValue="1" maxValue="5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  <extLst>
        <ext xmlns:x15="http://schemas.microsoft.com/office/spreadsheetml/2010/11/main" uri="{4F2E5C28-24EA-4eb8-9CBF-B6C8F9C3D259}">
          <x15:cachedUniqueNames>
            <x15:cachedUniqueName index="0" name="[CALENDARIO].[Semana del año].&amp;[1]"/>
            <x15:cachedUniqueName index="1" name="[CALENDARIO].[Semana del año].&amp;[2]"/>
            <x15:cachedUniqueName index="2" name="[CALENDARIO].[Semana del año].&amp;[3]"/>
            <x15:cachedUniqueName index="3" name="[CALENDARIO].[Semana del año].&amp;[4]"/>
            <x15:cachedUniqueName index="4" name="[CALENDARIO].[Semana del año].&amp;[5]"/>
            <x15:cachedUniqueName index="5" name="[CALENDARIO].[Semana del año].&amp;[6]"/>
            <x15:cachedUniqueName index="6" name="[CALENDARIO].[Semana del año].&amp;[7]"/>
            <x15:cachedUniqueName index="7" name="[CALENDARIO].[Semana del año].&amp;[8]"/>
            <x15:cachedUniqueName index="8" name="[CALENDARIO].[Semana del año].&amp;[9]"/>
            <x15:cachedUniqueName index="9" name="[CALENDARIO].[Semana del año].&amp;[10]"/>
            <x15:cachedUniqueName index="10" name="[CALENDARIO].[Semana del año].&amp;[11]"/>
            <x15:cachedUniqueName index="11" name="[CALENDARIO].[Semana del año].&amp;[12]"/>
            <x15:cachedUniqueName index="12" name="[CALENDARIO].[Semana del año].&amp;[13]"/>
            <x15:cachedUniqueName index="13" name="[CALENDARIO].[Semana del año].&amp;[14]"/>
            <x15:cachedUniqueName index="14" name="[CALENDARIO].[Semana del año].&amp;[15]"/>
            <x15:cachedUniqueName index="15" name="[CALENDARIO].[Semana del año].&amp;[16]"/>
            <x15:cachedUniqueName index="16" name="[CALENDARIO].[Semana del año].&amp;[17]"/>
            <x15:cachedUniqueName index="17" name="[CALENDARIO].[Semana del año].&amp;[18]"/>
            <x15:cachedUniqueName index="18" name="[CALENDARIO].[Semana del año].&amp;[19]"/>
            <x15:cachedUniqueName index="19" name="[CALENDARIO].[Semana del año].&amp;[20]"/>
            <x15:cachedUniqueName index="20" name="[CALENDARIO].[Semana del año].&amp;[21]"/>
            <x15:cachedUniqueName index="21" name="[CALENDARIO].[Semana del año].&amp;[22]"/>
            <x15:cachedUniqueName index="22" name="[CALENDARIO].[Semana del año].&amp;[23]"/>
            <x15:cachedUniqueName index="23" name="[CALENDARIO].[Semana del año].&amp;[24]"/>
            <x15:cachedUniqueName index="24" name="[CALENDARIO].[Semana del año].&amp;[25]"/>
            <x15:cachedUniqueName index="25" name="[CALENDARIO].[Semana del año].&amp;[26]"/>
            <x15:cachedUniqueName index="26" name="[CALENDARIO].[Semana del año].&amp;[27]"/>
            <x15:cachedUniqueName index="27" name="[CALENDARIO].[Semana del año].&amp;[28]"/>
            <x15:cachedUniqueName index="28" name="[CALENDARIO].[Semana del año].&amp;[29]"/>
            <x15:cachedUniqueName index="29" name="[CALENDARIO].[Semana del año].&amp;[30]"/>
            <x15:cachedUniqueName index="30" name="[CALENDARIO].[Semana del año].&amp;[31]"/>
            <x15:cachedUniqueName index="31" name="[CALENDARIO].[Semana del año].&amp;[32]"/>
            <x15:cachedUniqueName index="32" name="[CALENDARIO].[Semana del año].&amp;[33]"/>
            <x15:cachedUniqueName index="33" name="[CALENDARIO].[Semana del año].&amp;[34]"/>
            <x15:cachedUniqueName index="34" name="[CALENDARIO].[Semana del año].&amp;[35]"/>
            <x15:cachedUniqueName index="35" name="[CALENDARIO].[Semana del año].&amp;[36]"/>
            <x15:cachedUniqueName index="36" name="[CALENDARIO].[Semana del año].&amp;[37]"/>
            <x15:cachedUniqueName index="37" name="[CALENDARIO].[Semana del año].&amp;[38]"/>
            <x15:cachedUniqueName index="38" name="[CALENDARIO].[Semana del año].&amp;[39]"/>
            <x15:cachedUniqueName index="39" name="[CALENDARIO].[Semana del año].&amp;[40]"/>
            <x15:cachedUniqueName index="40" name="[CALENDARIO].[Semana del año].&amp;[41]"/>
            <x15:cachedUniqueName index="41" name="[CALENDARIO].[Semana del año].&amp;[42]"/>
            <x15:cachedUniqueName index="42" name="[CALENDARIO].[Semana del año].&amp;[43]"/>
            <x15:cachedUniqueName index="43" name="[CALENDARIO].[Semana del año].&amp;[44]"/>
            <x15:cachedUniqueName index="44" name="[CALENDARIO].[Semana del año].&amp;[45]"/>
            <x15:cachedUniqueName index="45" name="[CALENDARIO].[Semana del año].&amp;[46]"/>
            <x15:cachedUniqueName index="46" name="[CALENDARIO].[Semana del año].&amp;[47]"/>
            <x15:cachedUniqueName index="47" name="[CALENDARIO].[Semana del año].&amp;[48]"/>
            <x15:cachedUniqueName index="48" name="[CALENDARIO].[Semana del año].&amp;[49]"/>
            <x15:cachedUniqueName index="49" name="[CALENDARIO].[Semana del año].&amp;[50]"/>
            <x15:cachedUniqueName index="50" name="[CALENDARIO].[Semana del año].&amp;[51]"/>
            <x15:cachedUniqueName index="51" name="[CALENDARIO].[Semana del año].&amp;[52]"/>
          </x15:cachedUniqueNames>
        </ext>
      </extLst>
    </cacheField>
    <cacheField name="[CALENDARIO].[YEAR].[YEAR]" caption="YEAR" numFmtId="0" hierarchy="1" level="1">
      <sharedItems containsSemiMixedTypes="0" containsNonDate="0" containsString="0"/>
    </cacheField>
  </cacheFields>
  <cacheHierarchies count="51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>
      <fieldsUsage count="2">
        <fieldUsage x="-1"/>
        <fieldUsage x="3"/>
      </fieldsUsage>
    </cacheHierarchy>
    <cacheHierarchy uniqueName="[CALENDARIO].[MONTH NUM]" caption="MONTH NUM" attribute="1" defaultMemberUniqueName="[CALENDARIO].[MONTH NUM].[All]" allUniqueName="[CALENDARIO].[MONTH NUM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0" memberValueDatatype="130" unbalanced="0"/>
    <cacheHierarchy uniqueName="[CALENDARIO].[MON]" caption="MON" attribute="1" defaultMemberUniqueName="[CALENDARIO].[MON].[All]" allUniqueName="[CALENDARIO].[MON].[All]" dimensionUniqueName="[CALENDARIO]" displayFolder="" count="0" memberValueDatatype="130" unbalanced="0"/>
    <cacheHierarchy uniqueName="[CALENDARIO].[DAY OF WEEK]" caption="DAY OF WEEK" attribute="1" defaultMemberUniqueName="[CALENDARIO].[DAY OF WEEK].[All]" allUniqueName="[CALENDARIO].[DAY OF WEEK].[All]" dimensionUniqueName="[CALENDARIO]" displayFolder="" count="0" memberValueDatatype="20" unbalanced="0"/>
    <cacheHierarchy uniqueName="[CALENDARIO].[DOW]" caption="DOW" attribute="1" defaultMemberUniqueName="[CALENDARIO].[DOW].[All]" allUniqueName="[CALENDARIO].[DOW].[All]" dimensionUniqueName="[CALENDARIO]" displayFolder="" count="0" memberValueDatatype="130" unbalanced="0"/>
    <cacheHierarchy uniqueName="[CALENDARIO].[Semana del año]" caption="Semana del año" attribute="1" defaultMemberUniqueName="[CALENDARIO].[Semana del año].[All]" allUniqueName="[CALENDARIO].[Semana del año].[All]" dimensionUniqueName="[CALENDARIO]" displayFolder="" count="2" memberValueDatatype="20" unbalanced="0">
      <fieldsUsage count="2">
        <fieldUsage x="-1"/>
        <fieldUsage x="2"/>
      </fieldsUsage>
    </cacheHierarchy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0" memberValueDatatype="13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0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0" memberValueDatatype="7" unbalanced="0"/>
    <cacheHierarchy uniqueName="[Superstore Orders].[CALENDARIO.DATE]" caption="CALENDARIO.DATE" attribute="1" time="1" defaultMemberUniqueName="[Superstore Orders].[CALENDARIO.DATE].[All]" allUniqueName="[Superstore Orders].[CALENDARIO.DATE].[All]" dimensionUniqueName="[Superstore Orders]" displayFolder="" count="0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0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2" memberValueDatatype="130" unbalanced="0">
      <fieldsUsage count="2">
        <fieldUsage x="-1"/>
        <fieldUsage x="1"/>
      </fieldsUsage>
    </cacheHierarchy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0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0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0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0" memberValueDatatype="130" unbalanced="0"/>
    <cacheHierarchy uniqueName="[Superstore Orders].[Country]" caption="Country" attribute="1" defaultMemberUniqueName="[Superstore Orders].[Country].[All]" allUniqueName="[Superstore Orders].[Country].[All]" dimensionUniqueName="[Superstore Orders]" displayFolder="" count="0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0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0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0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0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0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0" memberValueDatatype="130" unbalanced="0"/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0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0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0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0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0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0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0" memberValueDatatype="5" unbalanced="0"/>
    <cacheHierarchy uniqueName="[Superstore Orders].[Promedio de envío]" caption="Promedio de envío" attribute="1" defaultMemberUniqueName="[Superstore Orders].[Promedio de envío].[All]" allUniqueName="[Superstore Orders].[Promedio de envío].[All]" dimensionUniqueName="[Superstore Orders]" displayFolder="" count="0" memberValueDatatype="20" unbalanced="0"/>
    <cacheHierarchy uniqueName="[Measures].[Recuento de Sales]" caption="Recuento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Sales]" caption="Suma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Profit]" caption="Suma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Discount]" caption="Suma de Discount" measure="1" displayFolder="" measureGroup="Superstore Order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Unit Price]" caption="Suma de Unit Price" measure="1" displayFolder="" measureGroup="Superstore Order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Quantity]" caption="Suma de Quantity" measure="1" displayFolder="" measureGroup="Superstore Order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Recuento de Order ID]" caption="Recuento de Order ID" measure="1" displayFolder="" measureGroup="Superstore Order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Profit]" caption="Recuento distinto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ANTIDAD DE ORDENES]" caption="CANTIDAD DE ORDENES" measure="1" displayFolder="" measureGroup="Superstore Orders" count="0"/>
    <cacheHierarchy uniqueName="[Measures].[Promedio días envío]" caption="Promedio días envío" measure="1" displayFolder="" measureGroup="Superstore Orders" count="0" oneField="1">
      <fieldsUsage count="1">
        <fieldUsage x="0"/>
      </fieldsUsage>
    </cacheHierarchy>
    <cacheHierarchy uniqueName="[Measures].[MARGEN]" caption="MARGEN" measure="1" displayFolder="" measureGroup="Superstore Orders" count="0"/>
    <cacheHierarchy uniqueName="[Measures].[AVEGARE TICKET]" caption="AVEGARE TICKET" measure="1" displayFolder="" measureGroup="Superstore Orders" count="0"/>
    <cacheHierarchy uniqueName="[Measures].[SUMA TOTAL DE VENTAS]" caption="SUMA TOTAL DE VENTAS" measure="1" displayFolder="" measureGroup="Superstore Orders" count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measure="1" name="Measures" uniqueName="[Measures]" caption="Measures"/>
    <dimension name="Superstore Orders" uniqueName="[Superstore Orders]" caption="Superstore Orders"/>
  </dimensions>
  <measureGroups count="2">
    <measureGroup name="CALENDARIO" caption="CALENDARIO"/>
    <measureGroup name="Superstore Orders" caption="Superstore Orde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87.480989236108" createdVersion="8" refreshedVersion="8" minRefreshableVersion="3" recordCount="0" supportSubquery="1" supportAdvancedDrill="1" xr:uid="{CA846CE5-6A70-4490-AC59-56839F08C30F}">
  <cacheSource type="external" connectionId="3"/>
  <cacheFields count="4">
    <cacheField name="[CALENDARIO].[Semana del año].[Semana del año]" caption="Semana del año" numFmtId="0" hierarchy="8" level="1">
      <sharedItems containsSemiMixedTypes="0" containsString="0" containsNumber="1" containsInteger="1" minValue="1" maxValue="5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  <extLst>
        <ext xmlns:x15="http://schemas.microsoft.com/office/spreadsheetml/2010/11/main" uri="{4F2E5C28-24EA-4eb8-9CBF-B6C8F9C3D259}">
          <x15:cachedUniqueNames>
            <x15:cachedUniqueName index="0" name="[CALENDARIO].[Semana del año].&amp;[1]"/>
            <x15:cachedUniqueName index="1" name="[CALENDARIO].[Semana del año].&amp;[2]"/>
            <x15:cachedUniqueName index="2" name="[CALENDARIO].[Semana del año].&amp;[3]"/>
            <x15:cachedUniqueName index="3" name="[CALENDARIO].[Semana del año].&amp;[4]"/>
            <x15:cachedUniqueName index="4" name="[CALENDARIO].[Semana del año].&amp;[5]"/>
            <x15:cachedUniqueName index="5" name="[CALENDARIO].[Semana del año].&amp;[6]"/>
            <x15:cachedUniqueName index="6" name="[CALENDARIO].[Semana del año].&amp;[7]"/>
            <x15:cachedUniqueName index="7" name="[CALENDARIO].[Semana del año].&amp;[8]"/>
            <x15:cachedUniqueName index="8" name="[CALENDARIO].[Semana del año].&amp;[9]"/>
            <x15:cachedUniqueName index="9" name="[CALENDARIO].[Semana del año].&amp;[10]"/>
            <x15:cachedUniqueName index="10" name="[CALENDARIO].[Semana del año].&amp;[11]"/>
            <x15:cachedUniqueName index="11" name="[CALENDARIO].[Semana del año].&amp;[12]"/>
            <x15:cachedUniqueName index="12" name="[CALENDARIO].[Semana del año].&amp;[13]"/>
            <x15:cachedUniqueName index="13" name="[CALENDARIO].[Semana del año].&amp;[14]"/>
            <x15:cachedUniqueName index="14" name="[CALENDARIO].[Semana del año].&amp;[15]"/>
            <x15:cachedUniqueName index="15" name="[CALENDARIO].[Semana del año].&amp;[16]"/>
            <x15:cachedUniqueName index="16" name="[CALENDARIO].[Semana del año].&amp;[17]"/>
            <x15:cachedUniqueName index="17" name="[CALENDARIO].[Semana del año].&amp;[18]"/>
            <x15:cachedUniqueName index="18" name="[CALENDARIO].[Semana del año].&amp;[19]"/>
            <x15:cachedUniqueName index="19" name="[CALENDARIO].[Semana del año].&amp;[20]"/>
            <x15:cachedUniqueName index="20" name="[CALENDARIO].[Semana del año].&amp;[21]"/>
            <x15:cachedUniqueName index="21" name="[CALENDARIO].[Semana del año].&amp;[22]"/>
            <x15:cachedUniqueName index="22" name="[CALENDARIO].[Semana del año].&amp;[23]"/>
            <x15:cachedUniqueName index="23" name="[CALENDARIO].[Semana del año].&amp;[24]"/>
            <x15:cachedUniqueName index="24" name="[CALENDARIO].[Semana del año].&amp;[25]"/>
            <x15:cachedUniqueName index="25" name="[CALENDARIO].[Semana del año].&amp;[26]"/>
            <x15:cachedUniqueName index="26" name="[CALENDARIO].[Semana del año].&amp;[27]"/>
            <x15:cachedUniqueName index="27" name="[CALENDARIO].[Semana del año].&amp;[28]"/>
            <x15:cachedUniqueName index="28" name="[CALENDARIO].[Semana del año].&amp;[29]"/>
            <x15:cachedUniqueName index="29" name="[CALENDARIO].[Semana del año].&amp;[30]"/>
            <x15:cachedUniqueName index="30" name="[CALENDARIO].[Semana del año].&amp;[31]"/>
            <x15:cachedUniqueName index="31" name="[CALENDARIO].[Semana del año].&amp;[32]"/>
            <x15:cachedUniqueName index="32" name="[CALENDARIO].[Semana del año].&amp;[33]"/>
            <x15:cachedUniqueName index="33" name="[CALENDARIO].[Semana del año].&amp;[34]"/>
            <x15:cachedUniqueName index="34" name="[CALENDARIO].[Semana del año].&amp;[35]"/>
            <x15:cachedUniqueName index="35" name="[CALENDARIO].[Semana del año].&amp;[36]"/>
            <x15:cachedUniqueName index="36" name="[CALENDARIO].[Semana del año].&amp;[37]"/>
            <x15:cachedUniqueName index="37" name="[CALENDARIO].[Semana del año].&amp;[38]"/>
            <x15:cachedUniqueName index="38" name="[CALENDARIO].[Semana del año].&amp;[39]"/>
            <x15:cachedUniqueName index="39" name="[CALENDARIO].[Semana del año].&amp;[40]"/>
            <x15:cachedUniqueName index="40" name="[CALENDARIO].[Semana del año].&amp;[41]"/>
            <x15:cachedUniqueName index="41" name="[CALENDARIO].[Semana del año].&amp;[42]"/>
            <x15:cachedUniqueName index="42" name="[CALENDARIO].[Semana del año].&amp;[43]"/>
            <x15:cachedUniqueName index="43" name="[CALENDARIO].[Semana del año].&amp;[44]"/>
            <x15:cachedUniqueName index="44" name="[CALENDARIO].[Semana del año].&amp;[45]"/>
            <x15:cachedUniqueName index="45" name="[CALENDARIO].[Semana del año].&amp;[46]"/>
            <x15:cachedUniqueName index="46" name="[CALENDARIO].[Semana del año].&amp;[47]"/>
            <x15:cachedUniqueName index="47" name="[CALENDARIO].[Semana del año].&amp;[48]"/>
            <x15:cachedUniqueName index="48" name="[CALENDARIO].[Semana del año].&amp;[49]"/>
            <x15:cachedUniqueName index="49" name="[CALENDARIO].[Semana del año].&amp;[50]"/>
            <x15:cachedUniqueName index="50" name="[CALENDARIO].[Semana del año].&amp;[51]"/>
            <x15:cachedUniqueName index="51" name="[CALENDARIO].[Semana del año].&amp;[52]"/>
          </x15:cachedUniqueNames>
        </ext>
      </extLst>
    </cacheField>
    <cacheField name="[Superstore Orders].[Ship Mode].[Ship Mode]" caption="Ship Mode" numFmtId="0" hierarchy="15" level="1">
      <sharedItems count="4">
        <s v="First Class"/>
        <s v="Same Day"/>
        <s v="Second Class"/>
        <s v="Standard Class"/>
      </sharedItems>
    </cacheField>
    <cacheField name="[Measures].[Recuento de Order ID]" caption="Recuento de Order ID" numFmtId="0" hierarchy="41" level="32767"/>
    <cacheField name="[CALENDARIO].[YEAR].[YEAR]" caption="YEAR" numFmtId="0" hierarchy="1" level="1">
      <sharedItems containsSemiMixedTypes="0" containsNonDate="0" containsString="0"/>
    </cacheField>
  </cacheFields>
  <cacheHierarchies count="51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>
      <fieldsUsage count="2">
        <fieldUsage x="-1"/>
        <fieldUsage x="3"/>
      </fieldsUsage>
    </cacheHierarchy>
    <cacheHierarchy uniqueName="[CALENDARIO].[MONTH NUM]" caption="MONTH NUM" attribute="1" defaultMemberUniqueName="[CALENDARIO].[MONTH NUM].[All]" allUniqueName="[CALENDARIO].[MONTH NUM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0" memberValueDatatype="130" unbalanced="0"/>
    <cacheHierarchy uniqueName="[CALENDARIO].[MON]" caption="MON" attribute="1" defaultMemberUniqueName="[CALENDARIO].[MON].[All]" allUniqueName="[CALENDARIO].[MON].[All]" dimensionUniqueName="[CALENDARIO]" displayFolder="" count="0" memberValueDatatype="130" unbalanced="0"/>
    <cacheHierarchy uniqueName="[CALENDARIO].[DAY OF WEEK]" caption="DAY OF WEEK" attribute="1" defaultMemberUniqueName="[CALENDARIO].[DAY OF WEEK].[All]" allUniqueName="[CALENDARIO].[DAY OF WEEK].[All]" dimensionUniqueName="[CALENDARIO]" displayFolder="" count="0" memberValueDatatype="20" unbalanced="0"/>
    <cacheHierarchy uniqueName="[CALENDARIO].[DOW]" caption="DOW" attribute="1" defaultMemberUniqueName="[CALENDARIO].[DOW].[All]" allUniqueName="[CALENDARIO].[DOW].[All]" dimensionUniqueName="[CALENDARIO]" displayFolder="" count="0" memberValueDatatype="130" unbalanced="0"/>
    <cacheHierarchy uniqueName="[CALENDARIO].[Semana del año]" caption="Semana del año" attribute="1" defaultMemberUniqueName="[CALENDARIO].[Semana del año].[All]" allUniqueName="[CALENDARIO].[Semana del año].[All]" dimensionUniqueName="[CALENDARIO]" displayFolder="" count="2" memberValueDatatype="20" unbalanced="0">
      <fieldsUsage count="2">
        <fieldUsage x="-1"/>
        <fieldUsage x="0"/>
      </fieldsUsage>
    </cacheHierarchy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0" memberValueDatatype="13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0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0" memberValueDatatype="7" unbalanced="0"/>
    <cacheHierarchy uniqueName="[Superstore Orders].[CALENDARIO.DATE]" caption="CALENDARIO.DATE" attribute="1" time="1" defaultMemberUniqueName="[Superstore Orders].[CALENDARIO.DATE].[All]" allUniqueName="[Superstore Orders].[CALENDARIO.DATE].[All]" dimensionUniqueName="[Superstore Orders]" displayFolder="" count="0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0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2" memberValueDatatype="130" unbalanced="0">
      <fieldsUsage count="2">
        <fieldUsage x="-1"/>
        <fieldUsage x="1"/>
      </fieldsUsage>
    </cacheHierarchy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0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0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0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0" memberValueDatatype="130" unbalanced="0"/>
    <cacheHierarchy uniqueName="[Superstore Orders].[Country]" caption="Country" attribute="1" defaultMemberUniqueName="[Superstore Orders].[Country].[All]" allUniqueName="[Superstore Orders].[Country].[All]" dimensionUniqueName="[Superstore Orders]" displayFolder="" count="0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0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0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0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0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0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0" memberValueDatatype="130" unbalanced="0"/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0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0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0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0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0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0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0" memberValueDatatype="5" unbalanced="0"/>
    <cacheHierarchy uniqueName="[Superstore Orders].[Promedio de envío]" caption="Promedio de envío" attribute="1" defaultMemberUniqueName="[Superstore Orders].[Promedio de envío].[All]" allUniqueName="[Superstore Orders].[Promedio de envío].[All]" dimensionUniqueName="[Superstore Orders]" displayFolder="" count="0" memberValueDatatype="20" unbalanced="0"/>
    <cacheHierarchy uniqueName="[Measures].[Recuento de Sales]" caption="Recuento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Sales]" caption="Suma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Profit]" caption="Suma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Discount]" caption="Suma de Discount" measure="1" displayFolder="" measureGroup="Superstore Order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Unit Price]" caption="Suma de Unit Price" measure="1" displayFolder="" measureGroup="Superstore Order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Quantity]" caption="Suma de Quantity" measure="1" displayFolder="" measureGroup="Superstore Order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Recuento de Order ID]" caption="Recuento de Order ID" measure="1" displayFolder="" measureGroup="Superstore Order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Profit]" caption="Recuento distinto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ANTIDAD DE ORDENES]" caption="CANTIDAD DE ORDENES" measure="1" displayFolder="" measureGroup="Superstore Orders" count="0"/>
    <cacheHierarchy uniqueName="[Measures].[Promedio días envío]" caption="Promedio días envío" measure="1" displayFolder="" measureGroup="Superstore Orders" count="0"/>
    <cacheHierarchy uniqueName="[Measures].[MARGEN]" caption="MARGEN" measure="1" displayFolder="" measureGroup="Superstore Orders" count="0"/>
    <cacheHierarchy uniqueName="[Measures].[AVEGARE TICKET]" caption="AVEGARE TICKET" measure="1" displayFolder="" measureGroup="Superstore Orders" count="0"/>
    <cacheHierarchy uniqueName="[Measures].[SUMA TOTAL DE VENTAS]" caption="SUMA TOTAL DE VENTAS" measure="1" displayFolder="" measureGroup="Superstore Orders" count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measure="1" name="Measures" uniqueName="[Measures]" caption="Measures"/>
    <dimension name="Superstore Orders" uniqueName="[Superstore Orders]" caption="Superstore Orders"/>
  </dimensions>
  <measureGroups count="2">
    <measureGroup name="CALENDARIO" caption="CALENDARIO"/>
    <measureGroup name="Superstore Orders" caption="Superstore Orde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93.454341319448" createdVersion="8" refreshedVersion="8" minRefreshableVersion="3" recordCount="0" supportSubquery="1" supportAdvancedDrill="1" xr:uid="{68D9017F-55BB-4B36-A6A7-2AF24D5AC8BB}">
  <cacheSource type="external" connectionId="3"/>
  <cacheFields count="4">
    <cacheField name="[Measures].[Promedio días envío]" caption="Promedio días envío" numFmtId="0" hierarchy="44" level="32767"/>
    <cacheField name="[CALENDARIO].[YEAR].[YEAR]" caption="YEAR" numFmtId="0" hierarchy="1" level="1">
      <sharedItems containsSemiMixedTypes="0" containsNonDate="0" containsString="0"/>
    </cacheField>
    <cacheField name="[Superstore Orders].[Category].[Category]" caption="Category" numFmtId="0" hierarchy="26" level="1">
      <sharedItems containsSemiMixedTypes="0" containsNonDate="0" containsString="0"/>
    </cacheField>
    <cacheField name="[Superstore Orders].[Ship Mode].[Ship Mode]" caption="Ship Mode" numFmtId="0" hierarchy="15" level="1">
      <sharedItems containsSemiMixedTypes="0" containsNonDate="0" containsString="0"/>
    </cacheField>
  </cacheFields>
  <cacheHierarchies count="51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>
      <fieldsUsage count="2">
        <fieldUsage x="-1"/>
        <fieldUsage x="1"/>
      </fieldsUsage>
    </cacheHierarchy>
    <cacheHierarchy uniqueName="[CALENDARIO].[MONTH NUM]" caption="MONTH NUM" attribute="1" defaultMemberUniqueName="[CALENDARIO].[MONTH NUM].[All]" allUniqueName="[CALENDARIO].[MONTH NUM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0" memberValueDatatype="130" unbalanced="0"/>
    <cacheHierarchy uniqueName="[CALENDARIO].[MON]" caption="MON" attribute="1" defaultMemberUniqueName="[CALENDARIO].[MON].[All]" allUniqueName="[CALENDARIO].[MON].[All]" dimensionUniqueName="[CALENDARIO]" displayFolder="" count="0" memberValueDatatype="130" unbalanced="0"/>
    <cacheHierarchy uniqueName="[CALENDARIO].[DAY OF WEEK]" caption="DAY OF WEEK" attribute="1" defaultMemberUniqueName="[CALENDARIO].[DAY OF WEEK].[All]" allUniqueName="[CALENDARIO].[DAY OF WEEK].[All]" dimensionUniqueName="[CALENDARIO]" displayFolder="" count="0" memberValueDatatype="20" unbalanced="0"/>
    <cacheHierarchy uniqueName="[CALENDARIO].[DOW]" caption="DOW" attribute="1" defaultMemberUniqueName="[CALENDARIO].[DOW].[All]" allUniqueName="[CALENDARIO].[DOW].[All]" dimensionUniqueName="[CALENDARIO]" displayFolder="" count="0" memberValueDatatype="130" unbalanced="0"/>
    <cacheHierarchy uniqueName="[CALENDARIO].[Semana del año]" caption="Semana del año" attribute="1" defaultMemberUniqueName="[CALENDARIO].[Semana del año].[All]" allUniqueName="[CALENDARIO].[Semana del año].[All]" dimensionUniqueName="[CALENDARIO]" displayFolder="" count="0" memberValueDatatype="20" unbalanced="0"/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0" memberValueDatatype="13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0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0" memberValueDatatype="7" unbalanced="0"/>
    <cacheHierarchy uniqueName="[Superstore Orders].[CALENDARIO.DATE]" caption="CALENDARIO.DATE" attribute="1" time="1" defaultMemberUniqueName="[Superstore Orders].[CALENDARIO.DATE].[All]" allUniqueName="[Superstore Orders].[CALENDARIO.DATE].[All]" dimensionUniqueName="[Superstore Orders]" displayFolder="" count="0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0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2" memberValueDatatype="130" unbalanced="0">
      <fieldsUsage count="2">
        <fieldUsage x="-1"/>
        <fieldUsage x="3"/>
      </fieldsUsage>
    </cacheHierarchy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0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0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2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0" memberValueDatatype="130" unbalanced="0"/>
    <cacheHierarchy uniqueName="[Superstore Orders].[Country]" caption="Country" attribute="1" defaultMemberUniqueName="[Superstore Orders].[Country].[All]" allUniqueName="[Superstore Orders].[Country].[All]" dimensionUniqueName="[Superstore Orders]" displayFolder="" count="0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0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0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0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0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0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2" memberValueDatatype="130" unbalanced="0">
      <fieldsUsage count="2">
        <fieldUsage x="-1"/>
        <fieldUsage x="2"/>
      </fieldsUsage>
    </cacheHierarchy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0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2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0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0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0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0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0" memberValueDatatype="5" unbalanced="0"/>
    <cacheHierarchy uniqueName="[Superstore Orders].[Promedio de envío]" caption="Promedio de envío" attribute="1" defaultMemberUniqueName="[Superstore Orders].[Promedio de envío].[All]" allUniqueName="[Superstore Orders].[Promedio de envío].[All]" dimensionUniqueName="[Superstore Orders]" displayFolder="" count="0" memberValueDatatype="20" unbalanced="0"/>
    <cacheHierarchy uniqueName="[Measures].[Recuento de Sales]" caption="Recuento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Sales]" caption="Suma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Profit]" caption="Suma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Discount]" caption="Suma de Discount" measure="1" displayFolder="" measureGroup="Superstore Order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Unit Price]" caption="Suma de Unit Price" measure="1" displayFolder="" measureGroup="Superstore Order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Quantity]" caption="Suma de Quantity" measure="1" displayFolder="" measureGroup="Superstore Order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Recuento de Order ID]" caption="Recuento de Order ID" measure="1" displayFolder="" measureGroup="Superstore Order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Profit]" caption="Recuento distinto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ANTIDAD DE ORDENES]" caption="CANTIDAD DE ORDENES" measure="1" displayFolder="" measureGroup="Superstore Orders" count="0"/>
    <cacheHierarchy uniqueName="[Measures].[Promedio días envío]" caption="Promedio días envío" measure="1" displayFolder="" measureGroup="Superstore Orders" count="0" oneField="1">
      <fieldsUsage count="1">
        <fieldUsage x="0"/>
      </fieldsUsage>
    </cacheHierarchy>
    <cacheHierarchy uniqueName="[Measures].[MARGEN]" caption="MARGEN" measure="1" displayFolder="" measureGroup="Superstore Orders" count="0"/>
    <cacheHierarchy uniqueName="[Measures].[AVEGARE TICKET]" caption="AVEGARE TICKET" measure="1" displayFolder="" measureGroup="Superstore Orders" count="0"/>
    <cacheHierarchy uniqueName="[Measures].[SUMA TOTAL DE VENTAS]" caption="SUMA TOTAL DE VENTAS" measure="1" displayFolder="" measureGroup="Superstore Orders" count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measure="1" name="Measures" uniqueName="[Measures]" caption="Measures"/>
    <dimension name="Superstore Orders" uniqueName="[Superstore Orders]" caption="Superstore Orders"/>
  </dimensions>
  <measureGroups count="2">
    <measureGroup name="CALENDARIO" caption="CALENDARIO"/>
    <measureGroup name="Superstore Orders" caption="Superstore Orde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93.454341550925" createdVersion="8" refreshedVersion="8" minRefreshableVersion="3" recordCount="0" supportSubquery="1" supportAdvancedDrill="1" xr:uid="{0B4454FC-30FF-4A32-AB9A-EFFC72641A0E}">
  <cacheSource type="external" connectionId="3"/>
  <cacheFields count="4">
    <cacheField name="[Measures].[SUMA TOTAL DE VENTAS]" caption="SUMA TOTAL DE VENTAS" numFmtId="0" hierarchy="47" level="32767"/>
    <cacheField name="[CALENDARIO].[YEAR].[YEAR]" caption="YEAR" numFmtId="0" hierarchy="1" level="1">
      <sharedItems containsSemiMixedTypes="0" containsNonDate="0" containsString="0"/>
    </cacheField>
    <cacheField name="[Superstore Orders].[Category].[Category]" caption="Category" numFmtId="0" hierarchy="26" level="1">
      <sharedItems containsSemiMixedTypes="0" containsNonDate="0" containsString="0"/>
    </cacheField>
    <cacheField name="[Superstore Orders].[Ship Mode].[Ship Mode]" caption="Ship Mode" numFmtId="0" hierarchy="15" level="1">
      <sharedItems containsSemiMixedTypes="0" containsNonDate="0" containsString="0"/>
    </cacheField>
  </cacheFields>
  <cacheHierarchies count="51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>
      <fieldsUsage count="2">
        <fieldUsage x="-1"/>
        <fieldUsage x="1"/>
      </fieldsUsage>
    </cacheHierarchy>
    <cacheHierarchy uniqueName="[CALENDARIO].[MONTH NUM]" caption="MONTH NUM" attribute="1" defaultMemberUniqueName="[CALENDARIO].[MONTH NUM].[All]" allUniqueName="[CALENDARIO].[MONTH NUM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0" memberValueDatatype="130" unbalanced="0"/>
    <cacheHierarchy uniqueName="[CALENDARIO].[MON]" caption="MON" attribute="1" defaultMemberUniqueName="[CALENDARIO].[MON].[All]" allUniqueName="[CALENDARIO].[MON].[All]" dimensionUniqueName="[CALENDARIO]" displayFolder="" count="0" memberValueDatatype="130" unbalanced="0"/>
    <cacheHierarchy uniqueName="[CALENDARIO].[DAY OF WEEK]" caption="DAY OF WEEK" attribute="1" defaultMemberUniqueName="[CALENDARIO].[DAY OF WEEK].[All]" allUniqueName="[CALENDARIO].[DAY OF WEEK].[All]" dimensionUniqueName="[CALENDARIO]" displayFolder="" count="0" memberValueDatatype="20" unbalanced="0"/>
    <cacheHierarchy uniqueName="[CALENDARIO].[DOW]" caption="DOW" attribute="1" defaultMemberUniqueName="[CALENDARIO].[DOW].[All]" allUniqueName="[CALENDARIO].[DOW].[All]" dimensionUniqueName="[CALENDARIO]" displayFolder="" count="0" memberValueDatatype="130" unbalanced="0"/>
    <cacheHierarchy uniqueName="[CALENDARIO].[Semana del año]" caption="Semana del año" attribute="1" defaultMemberUniqueName="[CALENDARIO].[Semana del año].[All]" allUniqueName="[CALENDARIO].[Semana del año].[All]" dimensionUniqueName="[CALENDARIO]" displayFolder="" count="0" memberValueDatatype="20" unbalanced="0"/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0" memberValueDatatype="13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0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0" memberValueDatatype="7" unbalanced="0"/>
    <cacheHierarchy uniqueName="[Superstore Orders].[CALENDARIO.DATE]" caption="CALENDARIO.DATE" attribute="1" time="1" defaultMemberUniqueName="[Superstore Orders].[CALENDARIO.DATE].[All]" allUniqueName="[Superstore Orders].[CALENDARIO.DATE].[All]" dimensionUniqueName="[Superstore Orders]" displayFolder="" count="0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0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2" memberValueDatatype="130" unbalanced="0">
      <fieldsUsage count="2">
        <fieldUsage x="-1"/>
        <fieldUsage x="3"/>
      </fieldsUsage>
    </cacheHierarchy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0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0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0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0" memberValueDatatype="130" unbalanced="0"/>
    <cacheHierarchy uniqueName="[Superstore Orders].[Country]" caption="Country" attribute="1" defaultMemberUniqueName="[Superstore Orders].[Country].[All]" allUniqueName="[Superstore Orders].[Country].[All]" dimensionUniqueName="[Superstore Orders]" displayFolder="" count="0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0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0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0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0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0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2" memberValueDatatype="130" unbalanced="0">
      <fieldsUsage count="2">
        <fieldUsage x="-1"/>
        <fieldUsage x="2"/>
      </fieldsUsage>
    </cacheHierarchy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0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0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0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0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0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0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0" memberValueDatatype="5" unbalanced="0"/>
    <cacheHierarchy uniqueName="[Superstore Orders].[Promedio de envío]" caption="Promedio de envío" attribute="1" defaultMemberUniqueName="[Superstore Orders].[Promedio de envío].[All]" allUniqueName="[Superstore Orders].[Promedio de envío].[All]" dimensionUniqueName="[Superstore Orders]" displayFolder="" count="0" memberValueDatatype="20" unbalanced="0"/>
    <cacheHierarchy uniqueName="[Measures].[Recuento de Sales]" caption="Recuento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Sales]" caption="Suma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Profit]" caption="Suma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Discount]" caption="Suma de Discount" measure="1" displayFolder="" measureGroup="Superstore Order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Unit Price]" caption="Suma de Unit Price" measure="1" displayFolder="" measureGroup="Superstore Order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Quantity]" caption="Suma de Quantity" measure="1" displayFolder="" measureGroup="Superstore Order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Recuento de Order ID]" caption="Recuento de Order ID" measure="1" displayFolder="" measureGroup="Superstore Order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Profit]" caption="Recuento distinto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ANTIDAD DE ORDENES]" caption="CANTIDAD DE ORDENES" measure="1" displayFolder="" measureGroup="Superstore Orders" count="0"/>
    <cacheHierarchy uniqueName="[Measures].[Promedio días envío]" caption="Promedio días envío" measure="1" displayFolder="" measureGroup="Superstore Orders" count="0"/>
    <cacheHierarchy uniqueName="[Measures].[MARGEN]" caption="MARGEN" measure="1" displayFolder="" measureGroup="Superstore Orders" count="0"/>
    <cacheHierarchy uniqueName="[Measures].[AVEGARE TICKET]" caption="AVEGARE TICKET" measure="1" displayFolder="" measureGroup="Superstore Orders" count="0"/>
    <cacheHierarchy uniqueName="[Measures].[SUMA TOTAL DE VENTAS]" caption="SUMA TOTAL DE VENTAS" measure="1" displayFolder="" measureGroup="Superstore Orders" count="0" oneField="1">
      <fieldsUsage count="1">
        <fieldUsage x="0"/>
      </fieldsUsage>
    </cacheHierarchy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measure="1" name="Measures" uniqueName="[Measures]" caption="Measures"/>
    <dimension name="Superstore Orders" uniqueName="[Superstore Orders]" caption="Superstore Orders"/>
  </dimensions>
  <measureGroups count="2">
    <measureGroup name="CALENDARIO" caption="CALENDARIO"/>
    <measureGroup name="Superstore Orders" caption="Superstore Orde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93.454342129633" createdVersion="8" refreshedVersion="8" minRefreshableVersion="3" recordCount="0" supportSubquery="1" supportAdvancedDrill="1" xr:uid="{5B051AB1-8985-42FA-81E9-DE73DB8F5274}">
  <cacheSource type="external" connectionId="3"/>
  <cacheFields count="7">
    <cacheField name="[Measures].[Suma de Profit]" caption="Suma de Profit" numFmtId="0" hierarchy="37" level="32767"/>
    <cacheField name="[Measures].[MARGEN]" caption="MARGEN" numFmtId="0" hierarchy="45" level="32767"/>
    <cacheField name="[CALENDARIO].[MONTH].[MONTH]" caption="MONTH" numFmtId="0" hierarchy="4" level="1">
      <sharedItems count="1">
        <s v="junio"/>
      </sharedItems>
    </cacheField>
    <cacheField name="[Superstore Orders].[Segment].[Segment]" caption="Segment" numFmtId="0" hierarchy="19" level="1">
      <sharedItems count="2">
        <s v="Consumer"/>
        <s v="Home Office"/>
      </sharedItems>
    </cacheField>
    <cacheField name="[CALENDARIO].[YEAR].[YEAR]" caption="YEAR" numFmtId="0" hierarchy="1" level="1">
      <sharedItems containsSemiMixedTypes="0" containsString="0" containsNumber="1" containsInteger="1" minValue="2014" maxValue="2017" count="4">
        <n v="2016"/>
        <n v="2017"/>
        <n v="2015" u="1"/>
        <n v="2014" u="1"/>
      </sharedItems>
      <extLst>
        <ext xmlns:x15="http://schemas.microsoft.com/office/spreadsheetml/2010/11/main" uri="{4F2E5C28-24EA-4eb8-9CBF-B6C8F9C3D259}">
          <x15:cachedUniqueNames>
            <x15:cachedUniqueName index="0" name="[CALENDARIO].[YEAR].&amp;[2016]"/>
            <x15:cachedUniqueName index="1" name="[CALENDARIO].[YEAR].&amp;[2017]"/>
            <x15:cachedUniqueName index="2" name="[CALENDARIO].[YEAR].&amp;[2015]"/>
            <x15:cachedUniqueName index="3" name="[CALENDARIO].[YEAR].&amp;[2014]"/>
          </x15:cachedUniqueNames>
        </ext>
      </extLst>
    </cacheField>
    <cacheField name="[Superstore Orders].[Category].[Category]" caption="Category" numFmtId="0" hierarchy="26" level="1">
      <sharedItems containsSemiMixedTypes="0" containsNonDate="0" containsString="0"/>
    </cacheField>
    <cacheField name="[Superstore Orders].[Ship Mode].[Ship Mode]" caption="Ship Mode" numFmtId="0" hierarchy="15" level="1">
      <sharedItems containsSemiMixedTypes="0" containsNonDate="0" containsString="0"/>
    </cacheField>
  </cacheFields>
  <cacheHierarchies count="51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>
      <fieldsUsage count="2">
        <fieldUsage x="-1"/>
        <fieldUsage x="4"/>
      </fieldsUsage>
    </cacheHierarchy>
    <cacheHierarchy uniqueName="[CALENDARIO].[MONTH NUM]" caption="MONTH NUM" attribute="1" defaultMemberUniqueName="[CALENDARIO].[MONTH NUM].[All]" allUniqueName="[CALENDARIO].[MONTH NUM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2" memberValueDatatype="130" unbalanced="0">
      <fieldsUsage count="2">
        <fieldUsage x="-1"/>
        <fieldUsage x="2"/>
      </fieldsUsage>
    </cacheHierarchy>
    <cacheHierarchy uniqueName="[CALENDARIO].[MON]" caption="MON" attribute="1" defaultMemberUniqueName="[CALENDARIO].[MON].[All]" allUniqueName="[CALENDARIO].[MON].[All]" dimensionUniqueName="[CALENDARIO]" displayFolder="" count="0" memberValueDatatype="130" unbalanced="0"/>
    <cacheHierarchy uniqueName="[CALENDARIO].[DAY OF WEEK]" caption="DAY OF WEEK" attribute="1" defaultMemberUniqueName="[CALENDARIO].[DAY OF WEEK].[All]" allUniqueName="[CALENDARIO].[DAY OF WEEK].[All]" dimensionUniqueName="[CALENDARIO]" displayFolder="" count="0" memberValueDatatype="20" unbalanced="0"/>
    <cacheHierarchy uniqueName="[CALENDARIO].[DOW]" caption="DOW" attribute="1" defaultMemberUniqueName="[CALENDARIO].[DOW].[All]" allUniqueName="[CALENDARIO].[DOW].[All]" dimensionUniqueName="[CALENDARIO]" displayFolder="" count="0" memberValueDatatype="130" unbalanced="0"/>
    <cacheHierarchy uniqueName="[CALENDARIO].[Semana del año]" caption="Semana del año" attribute="1" defaultMemberUniqueName="[CALENDARIO].[Semana del año].[All]" allUniqueName="[CALENDARIO].[Semana del año].[All]" dimensionUniqueName="[CALENDARIO]" displayFolder="" count="0" memberValueDatatype="20" unbalanced="0"/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0" memberValueDatatype="13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0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0" memberValueDatatype="7" unbalanced="0"/>
    <cacheHierarchy uniqueName="[Superstore Orders].[CALENDARIO.DATE]" caption="CALENDARIO.DATE" attribute="1" time="1" defaultMemberUniqueName="[Superstore Orders].[CALENDARIO.DATE].[All]" allUniqueName="[Superstore Orders].[CALENDARIO.DATE].[All]" dimensionUniqueName="[Superstore Orders]" displayFolder="" count="0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0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2" memberValueDatatype="130" unbalanced="0">
      <fieldsUsage count="2">
        <fieldUsage x="-1"/>
        <fieldUsage x="6"/>
      </fieldsUsage>
    </cacheHierarchy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0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0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0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2" memberValueDatatype="130" unbalanced="0">
      <fieldsUsage count="2">
        <fieldUsage x="-1"/>
        <fieldUsage x="3"/>
      </fieldsUsage>
    </cacheHierarchy>
    <cacheHierarchy uniqueName="[Superstore Orders].[Country]" caption="Country" attribute="1" defaultMemberUniqueName="[Superstore Orders].[Country].[All]" allUniqueName="[Superstore Orders].[Country].[All]" dimensionUniqueName="[Superstore Orders]" displayFolder="" count="0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0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0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0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0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0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2" memberValueDatatype="130" unbalanced="0">
      <fieldsUsage count="2">
        <fieldUsage x="-1"/>
        <fieldUsage x="5"/>
      </fieldsUsage>
    </cacheHierarchy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0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0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0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0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0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0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0" memberValueDatatype="5" unbalanced="0"/>
    <cacheHierarchy uniqueName="[Superstore Orders].[Promedio de envío]" caption="Promedio de envío" attribute="1" defaultMemberUniqueName="[Superstore Orders].[Promedio de envío].[All]" allUniqueName="[Superstore Orders].[Promedio de envío].[All]" dimensionUniqueName="[Superstore Orders]" displayFolder="" count="0" memberValueDatatype="20" unbalanced="0"/>
    <cacheHierarchy uniqueName="[Measures].[Recuento de Sales]" caption="Recuento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Sales]" caption="Suma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Profit]" caption="Suma de Profit" measure="1" displayFolder="" measureGroup="Superstore Ord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Discount]" caption="Suma de Discount" measure="1" displayFolder="" measureGroup="Superstore Order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Unit Price]" caption="Suma de Unit Price" measure="1" displayFolder="" measureGroup="Superstore Order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Quantity]" caption="Suma de Quantity" measure="1" displayFolder="" measureGroup="Superstore Order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Recuento de Order ID]" caption="Recuento de Order ID" measure="1" displayFolder="" measureGroup="Superstore Order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Profit]" caption="Recuento distinto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ANTIDAD DE ORDENES]" caption="CANTIDAD DE ORDENES" measure="1" displayFolder="" measureGroup="Superstore Orders" count="0"/>
    <cacheHierarchy uniqueName="[Measures].[Promedio días envío]" caption="Promedio días envío" measure="1" displayFolder="" measureGroup="Superstore Orders" count="0"/>
    <cacheHierarchy uniqueName="[Measures].[MARGEN]" caption="MARGEN" measure="1" displayFolder="" measureGroup="Superstore Orders" count="0" oneField="1">
      <fieldsUsage count="1">
        <fieldUsage x="1"/>
      </fieldsUsage>
    </cacheHierarchy>
    <cacheHierarchy uniqueName="[Measures].[AVEGARE TICKET]" caption="AVEGARE TICKET" measure="1" displayFolder="" measureGroup="Superstore Orders" count="0"/>
    <cacheHierarchy uniqueName="[Measures].[SUMA TOTAL DE VENTAS]" caption="SUMA TOTAL DE VENTAS" measure="1" displayFolder="" measureGroup="Superstore Orders" count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measure="1" name="Measures" uniqueName="[Measures]" caption="Measures"/>
    <dimension name="Superstore Orders" uniqueName="[Superstore Orders]" caption="Superstore Orders"/>
  </dimensions>
  <measureGroups count="2">
    <measureGroup name="CALENDARIO" caption="CALENDARIO"/>
    <measureGroup name="Superstore Orders" caption="Superstore Orde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93.454342824072" createdVersion="8" refreshedVersion="8" minRefreshableVersion="3" recordCount="0" supportSubquery="1" supportAdvancedDrill="1" xr:uid="{4036E0ED-A224-4691-83BA-0F18EDD95BE1}">
  <cacheSource type="external" connectionId="3"/>
  <cacheFields count="9">
    <cacheField name="[CALENDARIO].[Trimestre].[Trimestre]" caption="Trimestre" numFmtId="0" hierarchy="9" level="1">
      <sharedItems containsSemiMixedTypes="0" containsString="0" containsNumber="1" containsInteger="1" minValue="1" maxValue="4" count="4">
        <n v="4"/>
        <n v="1" u="1"/>
        <n v="2" u="1"/>
        <n v="3" u="1"/>
      </sharedItems>
      <extLst>
        <ext xmlns:x15="http://schemas.microsoft.com/office/spreadsheetml/2010/11/main" uri="{4F2E5C28-24EA-4eb8-9CBF-B6C8F9C3D259}">
          <x15:cachedUniqueNames>
            <x15:cachedUniqueName index="0" name="[CALENDARIO].[Trimestre].&amp;[4]"/>
            <x15:cachedUniqueName index="1" name="[CALENDARIO].[Trimestre].&amp;[1]"/>
            <x15:cachedUniqueName index="2" name="[CALENDARIO].[Trimestre].&amp;[2]"/>
            <x15:cachedUniqueName index="3" name="[CALENDARIO].[Trimestre].&amp;[3]"/>
          </x15:cachedUniqueNames>
        </ext>
      </extLst>
    </cacheField>
    <cacheField name="[CALENDARIO].[YEAR].[YEAR]" caption="YEAR" numFmtId="0" hierarchy="1" level="1">
      <sharedItems containsSemiMixedTypes="0" containsString="0" containsNumber="1" containsInteger="1" minValue="2016" maxValue="2017" count="2"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CALENDARIO].[YEAR].&amp;[2016]"/>
            <x15:cachedUniqueName index="1" name="[CALENDARIO].[YEAR].&amp;[2017]"/>
          </x15:cachedUniqueNames>
        </ext>
      </extLst>
    </cacheField>
    <cacheField name="[Measures].[Suma de Profit]" caption="Suma de Profit" numFmtId="0" hierarchy="37" level="32767"/>
    <cacheField name="[Measures].[MARGEN]" caption="MARGEN" numFmtId="0" hierarchy="45" level="32767"/>
    <cacheField name="[Superstore Orders].[Region].[Region]" caption="Region" numFmtId="0" hierarchy="24" level="1">
      <sharedItems count="4">
        <s v="Central"/>
        <s v="East"/>
        <s v="South"/>
        <s v="West"/>
      </sharedItems>
    </cacheField>
    <cacheField name="[Superstore Orders].[State].[State]" caption="State" numFmtId="0" hierarchy="22" level="1">
      <sharedItems count="26">
        <s v="Illinois"/>
        <s v="Indiana"/>
        <s v="Kansas"/>
        <s v="Michigan"/>
        <s v="Missouri"/>
        <s v="Oklahoma"/>
        <s v="Texas"/>
        <s v="Wisconsin"/>
        <s v="Connecticut"/>
        <s v="Maryland"/>
        <s v="Massachusetts"/>
        <s v="New York"/>
        <s v="Ohio"/>
        <s v="Pennsylvania"/>
        <s v="Alabama"/>
        <s v="Arkansas"/>
        <s v="Florida"/>
        <s v="Kentucky"/>
        <s v="North Carolina"/>
        <s v="Virginia"/>
        <s v="Arizona"/>
        <s v="California"/>
        <s v="Colorado"/>
        <s v="New Mexico"/>
        <s v="Oregon"/>
        <s v="Washington"/>
      </sharedItems>
    </cacheField>
    <cacheField name="[Superstore Orders].[City].[City]" caption="City" numFmtId="0" hierarchy="21" level="1">
      <sharedItems count="15">
        <s v="Palatine"/>
        <s v="Overland Park"/>
        <s v="Detroit"/>
        <s v="Gladstone"/>
        <s v="Oklahoma City"/>
        <s v="Milwaukee"/>
        <s v="Shelton"/>
        <s v="Lowell"/>
        <s v="Philadelphia"/>
        <s v="Mobile"/>
        <s v="Jonesboro"/>
        <s v="Bowling Green"/>
        <s v="Greensboro"/>
        <s v="Tucson"/>
        <s v="Farmington"/>
      </sharedItems>
    </cacheField>
    <cacheField name="[Superstore Orders].[Category].[Category]" caption="Category" numFmtId="0" hierarchy="26" level="1">
      <sharedItems containsSemiMixedTypes="0" containsNonDate="0" containsString="0"/>
    </cacheField>
    <cacheField name="[Superstore Orders].[Ship Mode].[Ship Mode]" caption="Ship Mode" numFmtId="0" hierarchy="15" level="1">
      <sharedItems containsSemiMixedTypes="0" containsNonDate="0" containsString="0"/>
    </cacheField>
  </cacheFields>
  <cacheHierarchies count="51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>
      <fieldsUsage count="2">
        <fieldUsage x="-1"/>
        <fieldUsage x="1"/>
      </fieldsUsage>
    </cacheHierarchy>
    <cacheHierarchy uniqueName="[CALENDARIO].[MONTH NUM]" caption="MONTH NUM" attribute="1" defaultMemberUniqueName="[CALENDARIO].[MONTH NUM].[All]" allUniqueName="[CALENDARIO].[MONTH NUM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2" memberValueDatatype="130" unbalanced="0"/>
    <cacheHierarchy uniqueName="[CALENDARIO].[MON]" caption="MON" attribute="1" defaultMemberUniqueName="[CALENDARIO].[MON].[All]" allUniqueName="[CALENDARIO].[MON].[All]" dimensionUniqueName="[CALENDARIO]" displayFolder="" count="0" memberValueDatatype="130" unbalanced="0"/>
    <cacheHierarchy uniqueName="[CALENDARIO].[DAY OF WEEK]" caption="DAY OF WEEK" attribute="1" defaultMemberUniqueName="[CALENDARIO].[DAY OF WEEK].[All]" allUniqueName="[CALENDARIO].[DAY OF WEEK].[All]" dimensionUniqueName="[CALENDARIO]" displayFolder="" count="0" memberValueDatatype="20" unbalanced="0"/>
    <cacheHierarchy uniqueName="[CALENDARIO].[DOW]" caption="DOW" attribute="1" defaultMemberUniqueName="[CALENDARIO].[DOW].[All]" allUniqueName="[CALENDARIO].[DOW].[All]" dimensionUniqueName="[CALENDARIO]" displayFolder="" count="0" memberValueDatatype="130" unbalanced="0"/>
    <cacheHierarchy uniqueName="[CALENDARIO].[Semana del año]" caption="Semana del año" attribute="1" defaultMemberUniqueName="[CALENDARIO].[Semana del año].[All]" allUniqueName="[CALENDARIO].[Semana del año].[All]" dimensionUniqueName="[CALENDARIO]" displayFolder="" count="0" memberValueDatatype="20" unbalanced="0"/>
    <cacheHierarchy uniqueName="[CALENDARIO].[Trimestre]" caption="Trimestre" attribute="1" defaultMemberUniqueName="[CALENDARIO].[Trimestre].[All]" allUniqueName="[CALENDARIO].[Trimestre].[All]" dimensionUniqueName="[CALENDARIO]" displayFolder="" count="2" memberValueDatatype="20" unbalanced="0">
      <fieldsUsage count="2">
        <fieldUsage x="-1"/>
        <fieldUsage x="0"/>
      </fieldsUsage>
    </cacheHierarchy>
    <cacheHierarchy uniqueName="[Superstore Orders].[Row ID]" caption="Row ID" attribute="1" defaultMemberUniqueName="[Superstore Orders].[Row ID].[All]" allUniqueName="[Superstore Orders].[Row ID].[All]" dimensionUniqueName="[Superstore Orders]" displayFolder="" count="0" memberValueDatatype="13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0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0" memberValueDatatype="7" unbalanced="0"/>
    <cacheHierarchy uniqueName="[Superstore Orders].[CALENDARIO.DATE]" caption="CALENDARIO.DATE" attribute="1" time="1" defaultMemberUniqueName="[Superstore Orders].[CALENDARIO.DATE].[All]" allUniqueName="[Superstore Orders].[CALENDARIO.DATE].[All]" dimensionUniqueName="[Superstore Orders]" displayFolder="" count="0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0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2" memberValueDatatype="130" unbalanced="0">
      <fieldsUsage count="2">
        <fieldUsage x="-1"/>
        <fieldUsage x="8"/>
      </fieldsUsage>
    </cacheHierarchy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0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0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0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0" memberValueDatatype="130" unbalanced="0"/>
    <cacheHierarchy uniqueName="[Superstore Orders].[Country]" caption="Country" attribute="1" defaultMemberUniqueName="[Superstore Orders].[Country].[All]" allUniqueName="[Superstore Orders].[Country].[All]" dimensionUniqueName="[Superstore Orders]" displayFolder="" count="0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2" memberValueDatatype="130" unbalanced="0">
      <fieldsUsage count="2">
        <fieldUsage x="-1"/>
        <fieldUsage x="6"/>
      </fieldsUsage>
    </cacheHierarchy>
    <cacheHierarchy uniqueName="[Superstore Orders].[State]" caption="State" attribute="1" defaultMemberUniqueName="[Superstore Orders].[State].[All]" allUniqueName="[Superstore Orders].[State].[All]" dimensionUniqueName="[Superstore Orders]" displayFolder="" count="2" memberValueDatatype="130" unbalanced="0">
      <fieldsUsage count="2">
        <fieldUsage x="-1"/>
        <fieldUsage x="5"/>
      </fieldsUsage>
    </cacheHierarchy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0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2" memberValueDatatype="130" unbalanced="0">
      <fieldsUsage count="2">
        <fieldUsage x="-1"/>
        <fieldUsage x="4"/>
      </fieldsUsage>
    </cacheHierarchy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0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2" memberValueDatatype="130" unbalanced="0">
      <fieldsUsage count="2">
        <fieldUsage x="-1"/>
        <fieldUsage x="7"/>
      </fieldsUsage>
    </cacheHierarchy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0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0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0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0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0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0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0" memberValueDatatype="5" unbalanced="0"/>
    <cacheHierarchy uniqueName="[Superstore Orders].[Promedio de envío]" caption="Promedio de envío" attribute="1" defaultMemberUniqueName="[Superstore Orders].[Promedio de envío].[All]" allUniqueName="[Superstore Orders].[Promedio de envío].[All]" dimensionUniqueName="[Superstore Orders]" displayFolder="" count="0" memberValueDatatype="20" unbalanced="0"/>
    <cacheHierarchy uniqueName="[Measures].[Recuento de Sales]" caption="Recuento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Sales]" caption="Suma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Profit]" caption="Suma de Profit" measure="1" displayFolder="" measureGroup="Superstore Order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Discount]" caption="Suma de Discount" measure="1" displayFolder="" measureGroup="Superstore Order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Unit Price]" caption="Suma de Unit Price" measure="1" displayFolder="" measureGroup="Superstore Order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Quantity]" caption="Suma de Quantity" measure="1" displayFolder="" measureGroup="Superstore Order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Recuento de Order ID]" caption="Recuento de Order ID" measure="1" displayFolder="" measureGroup="Superstore Order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Profit]" caption="Recuento distinto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ANTIDAD DE ORDENES]" caption="CANTIDAD DE ORDENES" measure="1" displayFolder="" measureGroup="Superstore Orders" count="0"/>
    <cacheHierarchy uniqueName="[Measures].[Promedio días envío]" caption="Promedio días envío" measure="1" displayFolder="" measureGroup="Superstore Orders" count="0"/>
    <cacheHierarchy uniqueName="[Measures].[MARGEN]" caption="MARGEN" measure="1" displayFolder="" measureGroup="Superstore Orders" count="0" oneField="1">
      <fieldsUsage count="1">
        <fieldUsage x="3"/>
      </fieldsUsage>
    </cacheHierarchy>
    <cacheHierarchy uniqueName="[Measures].[AVEGARE TICKET]" caption="AVEGARE TICKET" measure="1" displayFolder="" measureGroup="Superstore Orders" count="0"/>
    <cacheHierarchy uniqueName="[Measures].[SUMA TOTAL DE VENTAS]" caption="SUMA TOTAL DE VENTAS" measure="1" displayFolder="" measureGroup="Superstore Orders" count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measure="1" name="Measures" uniqueName="[Measures]" caption="Measures"/>
    <dimension name="Superstore Orders" uniqueName="[Superstore Orders]" caption="Superstore Orders"/>
  </dimensions>
  <measureGroups count="2">
    <measureGroup name="CALENDARIO" caption="CALENDARIO"/>
    <measureGroup name="Superstore Orders" caption="Superstore Orde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393.454696180554" createdVersion="8" refreshedVersion="8" minRefreshableVersion="3" recordCount="0" supportSubquery="1" supportAdvancedDrill="1" xr:uid="{9FB0C127-F33F-426A-BD98-9B1C00698C80}">
  <cacheSource type="external" connectionId="3"/>
  <cacheFields count="5">
    <cacheField name="[Measures].[Suma de Sales]" caption="Suma de Sales" numFmtId="0" hierarchy="36" level="32767"/>
    <cacheField name="[Superstore Orders].[State].[State]" caption="State" numFmtId="0" hierarchy="22" level="1">
      <sharedItems count="35">
        <s v="Alabama"/>
        <s v="Arizona"/>
        <s v="Arkansas"/>
        <s v="California"/>
        <s v="Colorado"/>
        <s v="Connecticut"/>
        <s v="Delaware"/>
        <s v="Florida"/>
        <s v="Georgia"/>
        <s v="Idaho"/>
        <s v="Illinois"/>
        <s v="Indiana"/>
        <s v="Iowa"/>
        <s v="Kansas"/>
        <s v="Kentucky"/>
        <s v="Maryland"/>
        <s v="Massachusetts"/>
        <s v="Michigan"/>
        <s v="Minnesota"/>
        <s v="Missouri"/>
        <s v="Nebraska"/>
        <s v="Nevada"/>
        <s v="New Mexico"/>
        <s v="New York"/>
        <s v="North Carolina"/>
        <s v="Ohio"/>
        <s v="Oklahoma"/>
        <s v="Oregon"/>
        <s v="Pennsylvania"/>
        <s v="Rhode Island"/>
        <s v="Texas"/>
        <s v="Utah"/>
        <s v="Virginia"/>
        <s v="Washington"/>
        <s v="Wisconsin"/>
      </sharedItems>
    </cacheField>
    <cacheField name="[CALENDARIO].[YEAR].[YEAR]" caption="YEAR" numFmtId="0" hierarchy="1" level="1">
      <sharedItems containsSemiMixedTypes="0" containsNonDate="0" containsString="0"/>
    </cacheField>
    <cacheField name="[Superstore Orders].[Category].[Category]" caption="Category" numFmtId="0" hierarchy="26" level="1">
      <sharedItems containsSemiMixedTypes="0" containsNonDate="0" containsString="0"/>
    </cacheField>
    <cacheField name="[Superstore Orders].[Ship Mode].[Ship Mode]" caption="Ship Mode" numFmtId="0" hierarchy="15" level="1">
      <sharedItems containsSemiMixedTypes="0" containsNonDate="0" containsString="0"/>
    </cacheField>
  </cacheFields>
  <cacheHierarchies count="51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>
      <fieldsUsage count="2">
        <fieldUsage x="-1"/>
        <fieldUsage x="2"/>
      </fieldsUsage>
    </cacheHierarchy>
    <cacheHierarchy uniqueName="[CALENDARIO].[MONTH NUM]" caption="MONTH NUM" attribute="1" defaultMemberUniqueName="[CALENDARIO].[MONTH NUM].[All]" allUniqueName="[CALENDARIO].[MONTH NUM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MONTH]" caption="MONTH" attribute="1" defaultMemberUniqueName="[CALENDARIO].[MONTH].[All]" allUniqueName="[CALENDARIO].[MONTH].[All]" dimensionUniqueName="[CALENDARIO]" displayFolder="" count="0" memberValueDatatype="130" unbalanced="0"/>
    <cacheHierarchy uniqueName="[CALENDARIO].[MON]" caption="MON" attribute="1" defaultMemberUniqueName="[CALENDARIO].[MON].[All]" allUniqueName="[CALENDARIO].[MON].[All]" dimensionUniqueName="[CALENDARIO]" displayFolder="" count="0" memberValueDatatype="130" unbalanced="0"/>
    <cacheHierarchy uniqueName="[CALENDARIO].[DAY OF WEEK]" caption="DAY OF WEEK" attribute="1" defaultMemberUniqueName="[CALENDARIO].[DAY OF WEEK].[All]" allUniqueName="[CALENDARIO].[DAY OF WEEK].[All]" dimensionUniqueName="[CALENDARIO]" displayFolder="" count="0" memberValueDatatype="20" unbalanced="0"/>
    <cacheHierarchy uniqueName="[CALENDARIO].[DOW]" caption="DOW" attribute="1" defaultMemberUniqueName="[CALENDARIO].[DOW].[All]" allUniqueName="[CALENDARIO].[DOW].[All]" dimensionUniqueName="[CALENDARIO]" displayFolder="" count="0" memberValueDatatype="130" unbalanced="0"/>
    <cacheHierarchy uniqueName="[CALENDARIO].[Semana del año]" caption="Semana del año" attribute="1" defaultMemberUniqueName="[CALENDARIO].[Semana del año].[All]" allUniqueName="[CALENDARIO].[Semana del año].[All]" dimensionUniqueName="[CALENDARIO]" displayFolder="" count="0" memberValueDatatype="20" unbalanced="0"/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0" memberValueDatatype="13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0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0" memberValueDatatype="7" unbalanced="0"/>
    <cacheHierarchy uniqueName="[Superstore Orders].[CALENDARIO.DATE]" caption="CALENDARIO.DATE" attribute="1" time="1" defaultMemberUniqueName="[Superstore Orders].[CALENDARIO.DATE].[All]" allUniqueName="[Superstore Orders].[CALENDARIO.DATE].[All]" dimensionUniqueName="[Superstore Orders]" displayFolder="" count="0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0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2" memberValueDatatype="130" unbalanced="0">
      <fieldsUsage count="2">
        <fieldUsage x="-1"/>
        <fieldUsage x="4"/>
      </fieldsUsage>
    </cacheHierarchy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0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0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0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0" memberValueDatatype="130" unbalanced="0"/>
    <cacheHierarchy uniqueName="[Superstore Orders].[Country]" caption="Country" attribute="1" defaultMemberUniqueName="[Superstore Orders].[Country].[All]" allUniqueName="[Superstore Orders].[Country].[All]" dimensionUniqueName="[Superstore Orders]" displayFolder="" count="2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0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2" memberValueDatatype="130" unbalanced="0">
      <fieldsUsage count="2">
        <fieldUsage x="-1"/>
        <fieldUsage x="1"/>
      </fieldsUsage>
    </cacheHierarchy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0" memberValueDatatype="13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2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0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2" memberValueDatatype="130" unbalanced="0">
      <fieldsUsage count="2">
        <fieldUsage x="-1"/>
        <fieldUsage x="3"/>
      </fieldsUsage>
    </cacheHierarchy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0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0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0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0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0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0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0" memberValueDatatype="5" unbalanced="0"/>
    <cacheHierarchy uniqueName="[Superstore Orders].[Promedio de envío]" caption="Promedio de envío" attribute="1" defaultMemberUniqueName="[Superstore Orders].[Promedio de envío].[All]" allUniqueName="[Superstore Orders].[Promedio de envío].[All]" dimensionUniqueName="[Superstore Orders]" displayFolder="" count="0" memberValueDatatype="20" unbalanced="0"/>
    <cacheHierarchy uniqueName="[Measures].[Recuento de Sales]" caption="Recuento de Sales" measure="1" displayFolder="" measureGroup="Superstore Order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Sales]" caption="Suma de Sales" measure="1" displayFolder="" measureGroup="Superstore Ord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Profit]" caption="Suma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Discount]" caption="Suma de Discount" measure="1" displayFolder="" measureGroup="Superstore Order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Unit Price]" caption="Suma de Unit Price" measure="1" displayFolder="" measureGroup="Superstore Order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Quantity]" caption="Suma de Quantity" measure="1" displayFolder="" measureGroup="Superstore Order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Recuento de Order ID]" caption="Recuento de Order ID" measure="1" displayFolder="" measureGroup="Superstore Order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Profit]" caption="Recuento distinto de Profit" measure="1" displayFolder="" measureGroup="Superstore 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ANTIDAD DE ORDENES]" caption="CANTIDAD DE ORDENES" measure="1" displayFolder="" measureGroup="Superstore Orders" count="0"/>
    <cacheHierarchy uniqueName="[Measures].[Promedio días envío]" caption="Promedio días envío" measure="1" displayFolder="" measureGroup="Superstore Orders" count="0"/>
    <cacheHierarchy uniqueName="[Measures].[MARGEN]" caption="MARGEN" measure="1" displayFolder="" measureGroup="Superstore Orders" count="0"/>
    <cacheHierarchy uniqueName="[Measures].[AVEGARE TICKET]" caption="AVEGARE TICKET" measure="1" displayFolder="" measureGroup="Superstore Orders" count="0"/>
    <cacheHierarchy uniqueName="[Measures].[SUMA TOTAL DE VENTAS]" caption="SUMA TOTAL DE VENTAS" measure="1" displayFolder="" measureGroup="Superstore Orders" count="0"/>
    <cacheHierarchy uniqueName="[Measures].[__XL_Count Superstore Orders]" caption="__XL_Count Superstore Orders" measure="1" displayFolder="" measureGroup="Superstore Order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measure="1" name="Measures" uniqueName="[Measures]" caption="Measures"/>
    <dimension name="Superstore Orders" uniqueName="[Superstore Orders]" caption="Superstore Orders"/>
  </dimensions>
  <measureGroups count="2">
    <measureGroup name="CALENDARIO" caption="CALENDARIO"/>
    <measureGroup name="Superstore Orders" caption="Superstore Orde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006E4-0C9C-4D2C-8C76-26FBFBF5124C}" name="PivotChartTable9" cacheId="195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8">
  <location ref="A1:G16" firstHeaderRow="1" firstDataRow="3" firstDataCol="1"/>
  <pivotFields count="6">
    <pivotField axis="axisRow" allDrilled="1" subtotalTop="0" showAll="0" sortType="ascending" defaultSubtotal="0" defaultAttributeDrillState="1">
      <items count="12">
        <item x="3"/>
        <item x="4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s="1" x="0"/>
        <item s="1"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fld="1" subtotal="count" baseField="0" baseItem="0"/>
    <dataField fld="3" subtotal="count" baseField="0" baseItem="0"/>
  </dataFields>
  <chartFormats count="9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51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uperstore Orders].[Ship Mode].&amp;[First Clas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uperstore Orders].[Category].&amp;[Technolog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4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3" columnCount="6" cacheId="2003483526">
        <x15:pivotRow count="6">
          <x15:c t="e">
            <x15:v/>
            <x15:x in="0"/>
          </x15:c>
          <x15:c t="e">
            <x15:v/>
            <x15:x in="0"/>
          </x15:c>
          <x15:c>
            <x15:v>774.66833333333341</x15:v>
            <x15:x in="0"/>
          </x15:c>
          <x15:c>
            <x15:v>6</x15:v>
            <x15:x in="0"/>
          </x15:c>
          <x15:c>
            <x15:v>774.66833333333341</x15:v>
            <x15:x in="0"/>
          </x15:c>
          <x15:c>
            <x15:v>6</x15:v>
            <x15:x in="0"/>
          </x15:c>
        </x15:pivotRow>
        <x15:pivotRow count="6">
          <x15:c>
            <x15:v>69.930000000000007</x15:v>
            <x15:x in="0"/>
          </x15:c>
          <x15:c>
            <x15:v>1</x15:v>
            <x15:x in="0"/>
          </x15:c>
          <x15:c>
            <x15:v>192.96700000000001</x15:v>
            <x15:x in="0"/>
          </x15:c>
          <x15:c>
            <x15:v>4</x15:v>
            <x15:x in="0"/>
          </x15:c>
          <x15:c>
            <x15:v>168.3596</x15:v>
            <x15:x in="0"/>
          </x15:c>
          <x15:c>
            <x15:v>5</x15:v>
            <x15:x in="0"/>
          </x15:c>
        </x15:pivotRow>
        <x15:pivotRow count="6">
          <x15:c>
            <x15:v>1328.5136666666667</x15:v>
            <x15:x in="0"/>
          </x15:c>
          <x15:c>
            <x15:v>6</x15:v>
            <x15:x in="0"/>
          </x15:c>
          <x15:c>
            <x15:v>2396.9682857142857</x15:v>
            <x15:x in="0"/>
          </x15:c>
          <x15:c>
            <x15:v>7</x15:v>
            <x15:x in="0"/>
          </x15:c>
          <x15:c>
            <x15:v>1903.8353846153846</x15:v>
            <x15:x in="0"/>
          </x15:c>
          <x15:c>
            <x15:v>13</x15:v>
            <x15:x in="0"/>
          </x15:c>
        </x15:pivotRow>
        <x15:pivotRow count="6">
          <x15:c>
            <x15:v>573.17399999999998</x15:v>
            <x15:x in="0"/>
          </x15:c>
          <x15:c>
            <x15:v>3</x15:v>
            <x15:x in="0"/>
          </x15:c>
          <x15:c>
            <x15:v>683.34244444444448</x15:v>
            <x15:x in="0"/>
          </x15:c>
          <x15:c>
            <x15:v>9</x15:v>
            <x15:x in="0"/>
          </x15:c>
          <x15:c>
            <x15:v>655.80033333333336</x15:v>
            <x15:x in="0"/>
          </x15:c>
          <x15:c>
            <x15:v>12</x15:v>
            <x15:x in="0"/>
          </x15:c>
        </x15:pivotRow>
        <x15:pivotRow count="6">
          <x15:c>
            <x15:v>583.61900000000003</x15:v>
            <x15:x in="0"/>
          </x15:c>
          <x15:c>
            <x15:v>3</x15:v>
            <x15:x in="0"/>
          </x15:c>
          <x15:c>
            <x15:v>172.62533333333332</x15:v>
            <x15:x in="0"/>
          </x15:c>
          <x15:c>
            <x15:v>6</x15:v>
            <x15:x in="0"/>
          </x15:c>
          <x15:c>
            <x15:v>309.62322222222224</x15:v>
            <x15:x in="0"/>
          </x15:c>
          <x15:c>
            <x15:v>9</x15:v>
            <x15:x in="0"/>
          </x15:c>
        </x15:pivotRow>
        <x15:pivotRow count="6">
          <x15:c>
            <x15:v>228.60900000000001</x15:v>
            <x15:x in="0"/>
          </x15:c>
          <x15:c>
            <x15:v>6</x15:v>
            <x15:x in="0"/>
          </x15:c>
          <x15:c>
            <x15:v>225.77799999999999</x15:v>
            <x15:x in="0"/>
          </x15:c>
          <x15:c>
            <x15:v>7</x15:v>
            <x15:x in="0"/>
          </x15:c>
          <x15:c>
            <x15:v>227.08461538461538</x15:v>
            <x15:x in="0"/>
          </x15:c>
          <x15:c>
            <x15:v>13</x15:v>
            <x15:x in="0"/>
          </x15:c>
        </x15:pivotRow>
        <x15:pivotRow count="6">
          <x15:c>
            <x15:v>772.37599999999998</x15:v>
            <x15:x in="0"/>
          </x15:c>
          <x15:c>
            <x15:v>5</x15:v>
            <x15:x in="0"/>
          </x15:c>
          <x15:c>
            <x15:v>569.53133333333335</x15:v>
            <x15:x in="0"/>
          </x15:c>
          <x15:c>
            <x15:v>3</x15:v>
            <x15:x in="0"/>
          </x15:c>
          <x15:c>
            <x15:v>696.30925000000002</x15:v>
            <x15:x in="0"/>
          </x15:c>
          <x15:c>
            <x15:v>8</x15:v>
            <x15:x in="0"/>
          </x15:c>
        </x15:pivotRow>
        <x15:pivotRow count="6">
          <x15:c>
            <x15:v>127.61150000000001</x15:v>
            <x15:x in="0"/>
          </x15:c>
          <x15:c>
            <x15:v>4</x15:v>
            <x15:x in="0"/>
          </x15:c>
          <x15:c>
            <x15:v>236.81899999999999</x15:v>
            <x15:x in="0"/>
          </x15:c>
          <x15:c>
            <x15:v>6</x15:v>
            <x15:x in="0"/>
          </x15:c>
          <x15:c>
            <x15:v>193.136</x15:v>
            <x15:x in="0"/>
          </x15:c>
          <x15:c>
            <x15:v>10</x15:v>
            <x15:x in="0"/>
          </x15:c>
        </x15:pivotRow>
        <x15:pivotRow count="6">
          <x15:c>
            <x15:v>166.86439999999999</x15:v>
            <x15:x in="0"/>
          </x15:c>
          <x15:c>
            <x15:v>5</x15:v>
            <x15:x in="0"/>
          </x15:c>
          <x15:c>
            <x15:v>257.47092857142854</x15:v>
            <x15:x in="0"/>
          </x15:c>
          <x15:c>
            <x15:v>14</x15:v>
            <x15:x in="0"/>
          </x15:c>
          <x15:c>
            <x15:v>233.62710526315789</x15:v>
            <x15:x in="0"/>
          </x15:c>
          <x15:c>
            <x15:v>19</x15:v>
            <x15:x in="0"/>
          </x15:c>
        </x15:pivotRow>
        <x15:pivotRow count="6">
          <x15:c>
            <x15:v>429.54700000000003</x15:v>
            <x15:x in="0"/>
          </x15:c>
          <x15:c>
            <x15:v>6</x15:v>
            <x15:x in="0"/>
          </x15:c>
          <x15:c>
            <x15:v>1957.30575</x15:v>
            <x15:x in="0"/>
          </x15:c>
          <x15:c>
            <x15:v>8</x15:v>
            <x15:x in="0"/>
          </x15:c>
          <x15:c>
            <x15:v>1302.5519999999999</x15:v>
            <x15:x in="0"/>
          </x15:c>
          <x15:c>
            <x15:v>14</x15:v>
            <x15:x in="0"/>
          </x15:c>
        </x15:pivotRow>
        <x15:pivotRow count="6">
          <x15:c>
            <x15:v>376.40253846153848</x15:v>
            <x15:x in="0"/>
          </x15:c>
          <x15:c>
            <x15:v>13</x15:v>
            <x15:x in="0"/>
          </x15:c>
          <x15:c>
            <x15:v>411.56392307692306</x15:v>
            <x15:x in="0"/>
          </x15:c>
          <x15:c>
            <x15:v>13</x15:v>
            <x15:x in="0"/>
          </x15:c>
          <x15:c>
            <x15:v>393.98323076923077</x15:v>
            <x15:x in="0"/>
          </x15:c>
          <x15:c>
            <x15:v>26</x15:v>
            <x15:x in="0"/>
          </x15:c>
        </x15:pivotRow>
        <x15:pivotRow count="6">
          <x15:c>
            <x15:v>977.37666666666667</x15:v>
            <x15:x in="0"/>
          </x15:c>
          <x15:c>
            <x15:v>6</x15:v>
            <x15:x in="0"/>
          </x15:c>
          <x15:c>
            <x15:v>482.61353846153844</x15:v>
            <x15:x in="0"/>
          </x15:c>
          <x15:c>
            <x15:v>13</x15:v>
            <x15:x in="0"/>
          </x15:c>
          <x15:c>
            <x15:v>638.85452631578949</x15:v>
            <x15:x in="0"/>
          </x15:c>
          <x15:c>
            <x15:v>19</x15:v>
            <x15:x in="0"/>
          </x15:c>
        </x15:pivotRow>
        <x15:pivotRow count="6">
          <x15:c>
            <x15:v>541.8011724137931</x15:v>
            <x15:x in="0"/>
          </x15:c>
          <x15:c>
            <x15:v>58</x15:v>
            <x15:x in="0"/>
          </x15:c>
          <x15:c>
            <x15:v>676.89364583333338</x15:v>
            <x15:x in="0"/>
          </x15:c>
          <x15:c>
            <x15:v>96</x15:v>
            <x15:x in="0"/>
          </x15:c>
          <x15:c>
            <x15:v>626.01466233766234</x15:v>
            <x15:x in="0"/>
          </x15:c>
          <x15:c>
            <x15:v>154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IO]"/>
        <x15:activeTabTopLevelEntity name="[Superstore 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B3F60-85B1-491B-8573-8E0EFE317BD9}" name="TablaDinámica3" cacheId="1" applyNumberFormats="0" applyBorderFormats="0" applyFontFormats="0" applyPatternFormats="0" applyAlignmentFormats="0" applyWidthHeightFormats="1" dataCaption="Valores" tag="131585f8-d3d3-45b5-ae8a-a602cc5a3c7d" updatedVersion="8" minRefreshableVersion="5" useAutoFormatting="1" subtotalHiddenItems="1" itemPrintTitles="1" createdVersion="8" indent="0" outline="1" outlineData="1" multipleFieldFilters="0">
  <location ref="A65:B91" firstHeaderRow="1" firstDataRow="1" firstDataCol="1" rowPageCount="1" colPageCount="1"/>
  <pivotFields count="5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>
      <items count="25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</items>
    </pivotField>
    <pivotField axis="axisRow" allDrilled="1" subtotalTop="0" showAll="0" dataSourceSort="1" defaultSubtotal="0" defaultAttributeDrillState="1">
      <items count="3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</items>
    </pivotField>
    <pivotField allDrilled="1" subtotalTop="0" showAll="0" dataSourceSort="1" defaultSubtotal="0" defaultAttributeDrillState="1"/>
  </pivotFields>
  <rowFields count="2">
    <field x="2"/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ageFields count="1">
    <pageField fld="0" hier="1" name="[CALENDARIO].[YEAR].&amp;[2017]" cap="2017"/>
  </pageFields>
  <dataFields count="1">
    <dataField fld="1" subtotal="count" baseField="0" baseItem="0"/>
  </dataFields>
  <pivotHierarchies count="51">
    <pivotHierarchy dragToData="1"/>
    <pivotHierarchy multipleItemSelectionAllowed="1" dragToData="1">
      <members count="1" level="1">
        <member name="[CALENDARIO].[YEAR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4" type="dateBetween" evalOrder="-1" id="38" name="[Superstore Orders].[Order Date]">
      <autoFilter ref="A1">
        <filterColumn colId="0">
          <customFilters and="1">
            <customFilter operator="greaterThanOrEqual" val="42736"/>
            <customFilter operator="lessThanOrEqual" val="4276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22"/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Superstore 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5C1F6-14E0-49F0-AE74-939C26E5C76E}" name="TablaDinámica2" cacheId="2" applyNumberFormats="0" applyBorderFormats="0" applyFontFormats="0" applyPatternFormats="0" applyAlignmentFormats="0" applyWidthHeightFormats="1" dataCaption="Valores" tag="968960fe-e08e-4537-9be7-9160d56c8450" updatedVersion="8" minRefreshableVersion="3" useAutoFormatting="1" subtotalHiddenItems="1" itemPrintTitles="1" createdVersion="5" indent="0" outline="1" outlineData="1" multipleFieldFilters="0" chartFormat="2">
  <location ref="I20:N74" firstHeaderRow="1" firstDataRow="2" firstDataCol="1" rowPageCount="1" colPageCount="1"/>
  <pivotFields count="4"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axis="axisPage" allDrilled="1" subtotalTop="0" showAll="0" dataSourceSort="1" defaultSubtotal="0" defaultAttributeDrillState="1"/>
  </pivotFields>
  <rowFields count="1">
    <field x="2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1" name="[CALENDARIO].[YEAR].&amp;[2017]" cap="2017"/>
  </pageFields>
  <dataFields count="1">
    <dataField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51">
    <pivotHierarchy dragToData="1"/>
    <pivotHierarchy multipleItemSelectionAllowed="1" dragToData="1">
      <members count="1" level="1">
        <member name="[CALENDARIO].[YEAR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Superstore 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5FF60-3010-4F9A-88FA-EE8158CA9E8D}" name="PRO. DÍAS DE ENVIO" cacheId="171" applyNumberFormats="0" applyBorderFormats="0" applyFontFormats="0" applyPatternFormats="0" applyAlignmentFormats="0" applyWidthHeightFormats="1" dataCaption="Valores" tag="74f5ff97-2796-401a-9a6e-0c36f1658aa7" updatedVersion="8" minRefreshableVersion="3" useAutoFormatting="1" subtotalHiddenItems="1" itemPrintTitles="1" createdVersion="8" indent="0" outline="1" outlineData="1" multipleFieldFilters="0">
  <location ref="F11:F12" firstHeaderRow="1" firstDataRow="1" firstDataCol="0"/>
  <pivotFields count="4"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PRO. DÍAS ENVÍO" fld="0" subtotal="count" baseField="0" baseItem="0"/>
  </dataFields>
  <formats count="7"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dataOnly="0" outline="0" axis="axisValues" fieldPosition="0"/>
    </format>
    <format dxfId="4">
      <pivotArea type="all" dataOnly="0" outline="0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</formats>
  <pivotHierarchies count="51">
    <pivotHierarchy dragToData="1"/>
    <pivotHierarchy multipleItemSelectionAllowed="1" dragToData="1">
      <members count="2" level="1">
        <member name="[CALENDARIO].[YEAR].&amp;[2016]"/>
        <member name="[CALENDARIO].[YEAR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uperstore Orders].[Ship Mode].&amp;[First Clas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uperstore Orders].[Category].&amp;[Technolog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PRO. DÍAS ENVÍO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uperstore Order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CCBAB-49A9-4A1D-87FE-2831B9C51AE2}" name="SUMA DE VENTAS" cacheId="174" applyNumberFormats="0" applyBorderFormats="0" applyFontFormats="0" applyPatternFormats="0" applyAlignmentFormats="0" applyWidthHeightFormats="1" dataCaption="Valores" tag="d76e56e2-2058-40a3-921c-9509f6f7ead0" updatedVersion="8" minRefreshableVersion="3" useAutoFormatting="1" subtotalHiddenItems="1" itemPrintTitles="1" createdVersion="8" indent="0" outline="1" outlineData="1" multipleFieldFilters="0">
  <location ref="D11:D12" firstHeaderRow="1" firstDataRow="1" firstDataCol="0"/>
  <pivotFields count="4"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formats count="6"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type="all" dataOnly="0" outline="0" fieldPosition="0"/>
    </format>
    <format dxfId="10">
      <pivotArea dataOnly="0" labelOnly="1" outline="0" axis="axisValues" fieldPosition="0"/>
    </format>
    <format dxfId="9">
      <pivotArea outline="0" collapsedLevelsAreSubtotals="1" fieldPosition="0"/>
    </format>
  </formats>
  <pivotHierarchies count="51">
    <pivotHierarchy dragToData="1"/>
    <pivotHierarchy multipleItemSelectionAllowed="1" dragToData="1">
      <members count="2" level="1">
        <member name="[CALENDARIO].[YEAR].&amp;[2016]"/>
        <member name="[CALENDARIO].[YEAR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uperstore Orders].[Ship Mode].&amp;[First Clas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uperstore Orders].[Category].&amp;[Technolog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uperstore Order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E2F9E-0C3C-41BA-92CA-092A63D397BE}" name="TablaDinámica2" cacheId="180" applyNumberFormats="0" applyBorderFormats="0" applyFontFormats="0" applyPatternFormats="0" applyAlignmentFormats="0" applyWidthHeightFormats="1" dataCaption="Valores" tag="42544513-47d1-4d8e-8a63-b37598a33358" updatedVersion="8" minRefreshableVersion="3" useAutoFormatting="1" subtotalHiddenItems="1" colGrandTotals="0" itemPrintTitles="1" createdVersion="8" indent="0" outline="1" outlineData="1" multipleFieldFilters="0" rowHeaderCaption="6. Trimestre" colHeaderCaption="Años">
  <location ref="O35:S84" firstHeaderRow="1" firstDataRow="3" firstDataCol="1"/>
  <pivotFields count="9">
    <pivotField axis="axisRow" allDrilled="1" subtotalTop="0" showAll="0" dataSourceSort="1" defaultSubtotal="0" defaultAttributeDrillState="1">
      <items count="4">
        <item s="1" x="0"/>
        <item x="1"/>
        <item x="2"/>
        <item x="3"/>
      </items>
    </pivotField>
    <pivotField axis="axisCol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6">
        <item x="0"/>
        <item x="1" e="0"/>
        <item x="2"/>
        <item x="3"/>
        <item x="4"/>
        <item x="5"/>
        <item x="6" e="0"/>
        <item x="7"/>
        <item x="8"/>
        <item x="9" e="0"/>
        <item x="10"/>
        <item x="11" e="0"/>
        <item x="12" e="0"/>
        <item x="13"/>
        <item x="14"/>
        <item x="15"/>
        <item x="16" e="0"/>
        <item x="17"/>
        <item x="18"/>
        <item x="19" e="0"/>
        <item x="20"/>
        <item x="21" e="0"/>
        <item x="22" e="0"/>
        <item x="23"/>
        <item x="24" e="0"/>
        <item x="25" e="0"/>
      </items>
    </pivotField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4">
    <field x="0"/>
    <field x="4"/>
    <field x="5"/>
    <field x="6"/>
  </rowFields>
  <rowItems count="47">
    <i>
      <x/>
    </i>
    <i r="1">
      <x/>
    </i>
    <i r="2">
      <x/>
    </i>
    <i r="3">
      <x/>
    </i>
    <i r="2">
      <x v="1"/>
    </i>
    <i r="2">
      <x v="2"/>
    </i>
    <i r="3">
      <x v="1"/>
    </i>
    <i r="2">
      <x v="3"/>
    </i>
    <i r="3">
      <x v="2"/>
    </i>
    <i r="2">
      <x v="4"/>
    </i>
    <i r="3">
      <x v="3"/>
    </i>
    <i r="2">
      <x v="5"/>
    </i>
    <i r="3">
      <x v="4"/>
    </i>
    <i r="2">
      <x v="6"/>
    </i>
    <i r="2">
      <x v="7"/>
    </i>
    <i r="3">
      <x v="5"/>
    </i>
    <i r="1">
      <x v="1"/>
    </i>
    <i r="2">
      <x v="8"/>
    </i>
    <i r="3">
      <x v="6"/>
    </i>
    <i r="2">
      <x v="9"/>
    </i>
    <i r="2">
      <x v="10"/>
    </i>
    <i r="3">
      <x v="7"/>
    </i>
    <i r="2">
      <x v="11"/>
    </i>
    <i r="2">
      <x v="12"/>
    </i>
    <i r="2">
      <x v="13"/>
    </i>
    <i r="3">
      <x v="8"/>
    </i>
    <i r="1">
      <x v="2"/>
    </i>
    <i r="2">
      <x v="14"/>
    </i>
    <i r="3">
      <x v="9"/>
    </i>
    <i r="2">
      <x v="15"/>
    </i>
    <i r="3">
      <x v="10"/>
    </i>
    <i r="2">
      <x v="16"/>
    </i>
    <i r="2">
      <x v="17"/>
    </i>
    <i r="3">
      <x v="11"/>
    </i>
    <i r="2">
      <x v="18"/>
    </i>
    <i r="3">
      <x v="12"/>
    </i>
    <i r="2">
      <x v="19"/>
    </i>
    <i r="1">
      <x v="3"/>
    </i>
    <i r="2">
      <x v="20"/>
    </i>
    <i r="3">
      <x v="13"/>
    </i>
    <i r="2">
      <x v="21"/>
    </i>
    <i r="2">
      <x v="22"/>
    </i>
    <i r="2">
      <x v="23"/>
    </i>
    <i r="3">
      <x v="14"/>
    </i>
    <i r="2">
      <x v="24"/>
    </i>
    <i r="2">
      <x v="25"/>
    </i>
    <i t="grand">
      <x/>
    </i>
  </rowItems>
  <colFields count="2">
    <field x="-2"/>
    <field x="1"/>
  </colFields>
  <colItems count="4">
    <i>
      <x/>
      <x/>
    </i>
    <i r="1">
      <x v="1"/>
    </i>
    <i i="1">
      <x v="1"/>
      <x/>
    </i>
    <i r="1" i="1">
      <x v="1"/>
    </i>
  </colItems>
  <dataFields count="2">
    <dataField name="Utilidad" fld="2" baseField="0" baseItem="0"/>
    <dataField name="Margen bruto" fld="3" subtotal="count" baseField="0" baseItem="0"/>
  </dataFields>
  <formats count="32">
    <format dxfId="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44">
      <pivotArea dataOnly="0" labelOnly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41">
      <pivotArea dataOnly="0" labelOnly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40">
      <pivotArea collapsedLevelsAreSubtotals="1" fieldPosition="0">
        <references count="3">
          <reference field="4294967294" count="1" selected="0">
            <x v="0"/>
          </reference>
          <reference field="0" count="1">
            <x v="1"/>
          </reference>
          <reference field="1" count="1" selected="0">
            <x v="0"/>
          </reference>
        </references>
      </pivotArea>
    </format>
    <format dxfId="39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4" count="1">
            <x v="0"/>
          </reference>
        </references>
      </pivotArea>
    </format>
    <format dxfId="38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4" count="1">
            <x v="1"/>
          </reference>
        </references>
      </pivotArea>
    </format>
    <format dxfId="37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4" count="1">
            <x v="2"/>
          </reference>
        </references>
      </pivotArea>
    </format>
    <format dxfId="36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4" count="1">
            <x v="3"/>
          </reference>
        </references>
      </pivotArea>
    </format>
    <format dxfId="35">
      <pivotArea collapsedLevelsAreSubtotals="1" fieldPosition="0">
        <references count="3">
          <reference field="4294967294" count="1" selected="0">
            <x v="0"/>
          </reference>
          <reference field="0" count="1">
            <x v="2"/>
          </reference>
          <reference field="1" count="1" selected="0">
            <x v="0"/>
          </reference>
        </references>
      </pivotArea>
    </format>
    <format dxfId="34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4" count="1">
            <x v="0"/>
          </reference>
        </references>
      </pivotArea>
    </format>
    <format dxfId="33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4" count="1">
            <x v="1"/>
          </reference>
        </references>
      </pivotArea>
    </format>
    <format dxfId="32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4" count="1">
            <x v="2"/>
          </reference>
        </references>
      </pivotArea>
    </format>
    <format dxfId="3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4" count="1">
            <x v="3"/>
          </reference>
        </references>
      </pivotArea>
    </format>
    <format dxfId="30">
      <pivotArea collapsedLevelsAreSubtotals="1" fieldPosition="0">
        <references count="3">
          <reference field="4294967294" count="1" selected="0">
            <x v="0"/>
          </reference>
          <reference field="0" count="1">
            <x v="3"/>
          </reference>
          <reference field="1" count="1" selected="0">
            <x v="0"/>
          </reference>
        </references>
      </pivotArea>
    </format>
    <format dxfId="29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4" count="1">
            <x v="0"/>
          </reference>
        </references>
      </pivotArea>
    </format>
    <format dxfId="28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4" count="1">
            <x v="1"/>
          </reference>
        </references>
      </pivotArea>
    </format>
    <format dxfId="27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4" count="1">
            <x v="2"/>
          </reference>
        </references>
      </pivotArea>
    </format>
    <format dxfId="26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4" count="1">
            <x v="3"/>
          </reference>
        </references>
      </pivotArea>
    </format>
    <format dxfId="25">
      <pivotArea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" count="1" selected="0">
            <x v="0"/>
          </reference>
        </references>
      </pivotArea>
    </format>
    <format dxfId="24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4" count="1">
            <x v="0"/>
          </reference>
        </references>
      </pivotArea>
    </format>
    <format dxfId="23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4" count="1">
            <x v="1"/>
          </reference>
        </references>
      </pivotArea>
    </format>
    <format dxfId="22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4" count="1">
            <x v="2"/>
          </reference>
        </references>
      </pivotArea>
    </format>
    <format dxfId="2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4" count="1">
            <x v="3"/>
          </reference>
        </references>
      </pivotArea>
    </format>
    <format dxfId="20">
      <pivotArea field="1" type="button" dataOnly="0" labelOnly="1" outline="0" axis="axisCol" fieldPosition="1"/>
    </format>
    <format dxfId="19">
      <pivotArea dataOnly="0" labelOnly="1" outline="0" offset="IV256" fieldPosition="0">
        <references count="1">
          <reference field="4294967294" count="1">
            <x v="0"/>
          </reference>
        </references>
      </pivotArea>
    </format>
    <format dxfId="18">
      <pivotArea dataOnly="0" labelOnly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17">
      <pivotArea field="1" grandRow="1" outline="0" collapsedLevelsAreSubtotals="1" axis="axisCol" fieldPosition="1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type="all" dataOnly="0" outline="0" fieldPosition="0"/>
    </format>
  </formats>
  <pivotHierarchies count="51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uperstore Orders].[Ship Mode].&amp;[First Clas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uperstore Orders].[Category].&amp;[Technolog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Utilidad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Margen bruto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rowHierarchiesUsage count="4">
    <rowHierarchyUsage hierarchyUsage="9"/>
    <rowHierarchyUsage hierarchyUsage="24"/>
    <rowHierarchyUsage hierarchyUsage="22"/>
    <rowHierarchyUsage hierarchyUsage="21"/>
  </rowHierarchiesUsage>
  <colHierarchiesUsage count="2">
    <colHierarchyUsage hierarchyUsage="-2"/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Superstore 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37A25-323F-40D3-BCF8-7C99D1A8BB3C}" name="TablaDinámica_utilidad-margen" cacheId="177" applyNumberFormats="0" applyBorderFormats="0" applyFontFormats="0" applyPatternFormats="0" applyAlignmentFormats="0" applyWidthHeightFormats="1" dataCaption="Valores" tag="445d3912-df99-4250-8e59-64b5d50bd435" updatedVersion="8" minRefreshableVersion="3" useAutoFormatting="1" subtotalHiddenItems="1" colGrandTotals="0" itemPrintTitles="1" createdVersion="8" indent="0" outline="1" outlineData="1" multipleFieldFilters="0" rowHeaderCaption="5. Mes" colHeaderCaption="Años">
  <location ref="O24:S30" firstHeaderRow="1" firstDataRow="3" firstDataCol="1"/>
  <pivotFields count="7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4">
        <item s="1" x="0"/>
        <item s="1" x="1"/>
        <item x="2"/>
        <item x="3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2"/>
    <field x="3"/>
  </rowFields>
  <rowItems count="4">
    <i>
      <x/>
    </i>
    <i r="1">
      <x/>
    </i>
    <i r="1">
      <x v="1"/>
    </i>
    <i t="grand">
      <x/>
    </i>
  </rowItems>
  <colFields count="2">
    <field x="-2"/>
    <field x="4"/>
  </colFields>
  <colItems count="4">
    <i>
      <x/>
      <x/>
    </i>
    <i r="1">
      <x v="1"/>
    </i>
    <i i="1">
      <x v="1"/>
      <x/>
    </i>
    <i r="1" i="1">
      <x v="1"/>
    </i>
  </colItems>
  <dataFields count="2">
    <dataField name="Utilidad" fld="0" baseField="2" baseItem="0"/>
    <dataField name="Margen bruto" fld="1" subtotal="count" baseField="2" baseItem="0"/>
  </dataFields>
  <formats count="17">
    <format dxfId="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2">
      <pivotArea dataOnly="0" labelOnly="1" fieldPosition="0">
        <references count="2">
          <reference field="4294967294" count="1" selected="0">
            <x v="0"/>
          </reference>
          <reference field="4" count="0"/>
        </references>
      </pivotArea>
    </format>
    <format dxfId="61">
      <pivotArea dataOnly="0" labelOnly="1" fieldPosition="0">
        <references count="2">
          <reference field="4294967294" count="1" selected="0">
            <x v="1"/>
          </reference>
          <reference field="4" count="0"/>
        </references>
      </pivotArea>
    </format>
    <format dxfId="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">
      <pivotArea dataOnly="0" labelOnly="1" fieldPosition="0">
        <references count="2">
          <reference field="4294967294" count="1" selected="0">
            <x v="0"/>
          </reference>
          <reference field="4" count="0"/>
        </references>
      </pivotArea>
    </format>
    <format dxfId="58">
      <pivotArea dataOnly="0" labelOnly="1" fieldPosition="0">
        <references count="2">
          <reference field="4294967294" count="1" selected="0">
            <x v="1"/>
          </reference>
          <reference field="4" count="0"/>
        </references>
      </pivotArea>
    </format>
    <format dxfId="57">
      <pivotArea type="topRight" dataOnly="0" labelOnly="1" outline="0" offset="A1" fieldPosition="0"/>
    </format>
    <format dxfId="56">
      <pivotArea dataOnly="0" labelOnly="1" outline="0" offset="A256" fieldPosition="0">
        <references count="1">
          <reference field="4294967294" count="1">
            <x v="1"/>
          </reference>
        </references>
      </pivotArea>
    </format>
    <format dxfId="55">
      <pivotArea dataOnly="0" labelOnly="1" outline="0" offset="IV256" fieldPosition="0">
        <references count="1">
          <reference field="4294967294" count="1">
            <x v="0"/>
          </reference>
        </references>
      </pivotArea>
    </format>
    <format dxfId="54">
      <pivotArea dataOnly="0" labelOnly="1" fieldPosition="0">
        <references count="2">
          <reference field="4294967294" count="1" selected="0">
            <x v="0"/>
          </reference>
          <reference field="4" count="1">
            <x v="0"/>
          </reference>
        </references>
      </pivotArea>
    </format>
    <format dxfId="53">
      <pivotArea collapsedLevelsAreSubtotals="1" fieldPosition="0">
        <references count="3">
          <reference field="4294967294" count="1" selected="0">
            <x v="0"/>
          </reference>
          <reference field="2" count="0"/>
          <reference field="4" count="1" selected="0">
            <x v="0"/>
          </reference>
        </references>
      </pivotArea>
    </format>
    <format dxfId="52">
      <pivotArea type="all" dataOnly="0" outline="0" fieldPosition="0"/>
    </format>
    <format dxfId="51">
      <pivotArea outline="0" collapsedLevelsAreSubtotals="1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format>
    <format dxfId="50">
      <pivotArea dataOnly="0" labelOnly="1" fieldPosition="0">
        <references count="2">
          <reference field="4294967294" count="1" selected="0">
            <x v="1"/>
          </reference>
          <reference field="4" count="1">
            <x v="3"/>
          </reference>
        </references>
      </pivotArea>
    </format>
    <format dxfId="49">
      <pivotArea outline="0" collapsedLevelsAreSubtotals="1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format>
    <format dxfId="48">
      <pivotArea dataOnly="0" labelOnly="1" fieldPosition="0">
        <references count="2">
          <reference field="4294967294" count="1" selected="0">
            <x v="1"/>
          </reference>
          <reference field="4" count="1">
            <x v="2"/>
          </reference>
        </references>
      </pivotArea>
    </format>
    <format dxfId="47">
      <pivotArea field="4" type="button" dataOnly="0" labelOnly="1" outline="0" axis="axisCol" fieldPosition="1"/>
    </format>
  </formats>
  <pivotHierarchies count="51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uperstore Orders].[Ship Mode].&amp;[First Clas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uperstore Orders].[Category].&amp;[Technolog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Utilidad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Margen bruto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rowHierarchiesUsage count="2">
    <rowHierarchyUsage hierarchyUsage="4"/>
    <rowHierarchyUsage hierarchyUsage="19"/>
  </rowHierarchiesUsage>
  <colHierarchiesUsage count="2">
    <colHierarchyUsage hierarchyUsage="-2"/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uperstore Order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9DD8B-E1C2-46BE-975C-6F9D8F48A19E}" name="VENTAS POR ESTADO" cacheId="204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11:B47" firstHeaderRow="1" firstDataRow="1" firstDataCol="1"/>
  <pivotFields count="5">
    <pivotField dataField="1" subtotalTop="0" showAll="0" defaultSubtotal="0"/>
    <pivotField axis="axisRow" allDrilled="1" subtotalTop="0" showAll="0" sortType="descending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36">
    <i>
      <x v="3"/>
    </i>
    <i>
      <x v="23"/>
    </i>
    <i>
      <x v="33"/>
    </i>
    <i>
      <x v="25"/>
    </i>
    <i>
      <x v="17"/>
    </i>
    <i>
      <x v="30"/>
    </i>
    <i>
      <x/>
    </i>
    <i>
      <x v="24"/>
    </i>
    <i>
      <x v="28"/>
    </i>
    <i>
      <x v="7"/>
    </i>
    <i>
      <x v="1"/>
    </i>
    <i>
      <x v="31"/>
    </i>
    <i>
      <x v="4"/>
    </i>
    <i>
      <x v="16"/>
    </i>
    <i>
      <x v="27"/>
    </i>
    <i>
      <x v="2"/>
    </i>
    <i>
      <x v="10"/>
    </i>
    <i>
      <x v="34"/>
    </i>
    <i>
      <x v="6"/>
    </i>
    <i>
      <x v="8"/>
    </i>
    <i>
      <x v="9"/>
    </i>
    <i>
      <x v="26"/>
    </i>
    <i>
      <x v="12"/>
    </i>
    <i>
      <x v="13"/>
    </i>
    <i>
      <x v="32"/>
    </i>
    <i>
      <x v="15"/>
    </i>
    <i>
      <x v="11"/>
    </i>
    <i>
      <x v="22"/>
    </i>
    <i>
      <x v="20"/>
    </i>
    <i>
      <x v="14"/>
    </i>
    <i>
      <x v="29"/>
    </i>
    <i>
      <x v="5"/>
    </i>
    <i>
      <x v="21"/>
    </i>
    <i>
      <x v="18"/>
    </i>
    <i>
      <x v="19"/>
    </i>
    <i t="grand">
      <x/>
    </i>
  </rowItems>
  <colItems count="1">
    <i/>
  </colItems>
  <dataFields count="1">
    <dataField name="Suma de Sales" fld="0" baseField="0" baseItem="0"/>
  </dataFields>
  <pivotHierarchies count="51">
    <pivotHierarchy dragToData="1"/>
    <pivotHierarchy multipleItemSelectionAllowed="1" dragToData="1">
      <members count="2" level="1">
        <member name="[CALENDARIO].[YEAR].&amp;[2016]"/>
        <member name="[CALENDARIO].[YEAR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uperstore Orders].[Ship Mode].&amp;[First Clas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uperstore Orders].[Category].&amp;[Technolog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28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uperstore Order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C184E1-FAEC-4D34-8A53-205E113FCFBE}" name="PivotChartTable6" cacheId="198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6">
  <location ref="A1:D15" firstHeaderRow="1" firstDataRow="2" firstDataCol="1"/>
  <pivotFields count="5">
    <pivotField dataField="1" subtotalTop="0" showAll="0" defaultSubtotal="0"/>
    <pivotField axis="axisRow" allDrilled="1" subtotalTop="0" showAll="0" sortType="ascending" defaultSubtotal="0" defaultAttributeDrillState="1">
      <items count="12">
        <item x="3"/>
        <item x="4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Col" allDrilled="1" subtotalTop="0" showAll="0" dataSourceSort="1" defaultSubtotal="0" defaultAttributeDrillState="1">
      <items count="4">
        <item s="1" x="0"/>
        <item s="1" x="1"/>
        <item x="2"/>
        <item x="3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51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uperstore Orders].[Ship Mode].&amp;[First Clas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uperstore Orders].[Category].&amp;[Technolog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4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 %;-0.00 %;0.00 %"/>
      </x15:pivotTableServerFormats>
    </ext>
    <ext xmlns:x15="http://schemas.microsoft.com/office/spreadsheetml/2010/11/main" uri="{44433962-1CF7-4059-B4EE-95C3D5FFCF73}">
      <x15:pivotTableData rowCount="13" columnCount="3" cacheId="1656334295">
        <x15:pivotRow count="3">
          <x15:c t="e">
            <x15:v/>
            <x15:x in="0"/>
          </x15:c>
          <x15:c>
            <x15:v>0.15624766297834985</x15:v>
            <x15:x in="0"/>
          </x15:c>
          <x15:c>
            <x15:v>0.15624766297834985</x15:v>
            <x15:x in="0"/>
          </x15:c>
        </x15:pivotRow>
        <x15:pivotRow count="3">
          <x15:c>
            <x15:v>0.01</x15:v>
            <x15:x in="0"/>
          </x15:c>
          <x15:c>
            <x15:v>-0.1195577482160162</x15:v>
            <x15:x in="0"/>
          </x15:c>
          <x15:c>
            <x15:v>-0.10879510286315719</x15:v>
            <x15:x in="0"/>
          </x15:c>
        </x15:pivotRow>
        <x15:pivotRow count="3">
          <x15:c>
            <x15:v>9.8240301630318189E-2</x15:v>
            <x15:x in="0"/>
          </x15:c>
          <x15:c>
            <x15:v>0.41641906818243857</x15:v>
            <x15:x in="0"/>
          </x15:c>
          <x15:c>
            <x15:v>0.31394458796938651</x15:v>
            <x15:x in="0"/>
          </x15:c>
        </x15:pivotRow>
        <x15:pivotRow count="3">
          <x15:c>
            <x15:v>0.24574771360878198</x15:v>
            <x15:x in="0"/>
          </x15:c>
          <x15:c>
            <x15:v>9.1444731956419445E-2</x15:v>
            <x15:x in="0"/>
          </x15:c>
          <x15:c>
            <x15:v>0.12516019865802649</x15:v>
            <x15:x in="0"/>
          </x15:c>
        </x15:pivotRow>
        <x15:pivotRow count="3">
          <x15:c>
            <x15:v>-6.9115924373035612E-2</x15:v>
            <x15:x in="0"/>
          </x15:c>
          <x15:c>
            <x15:v>0.19343771481976382</x15:v>
            <x15:x in="0"/>
          </x15:c>
          <x15:c>
            <x15:v>2.8472383459609868E-2</x15:v>
            <x15:x in="0"/>
          </x15:c>
        </x15:pivotRow>
        <x15:pivotRow count="3">
          <x15:c>
            <x15:v>0.15835013786275548</x15:v>
            <x15:x in="0"/>
          </x15:c>
          <x15:c>
            <x15:v>0.12465190205802666</x15:v>
            <x15:x in="0"/>
          </x15:c>
          <x15:c>
            <x15:v>0.14030933911452864</x15:v>
            <x15:x in="0"/>
          </x15:c>
        </x15:pivotRow>
        <x15:pivotRow count="3">
          <x15:c>
            <x15:v>0.21457673464737378</x15:v>
            <x15:x in="0"/>
          </x15:c>
          <x15:c>
            <x15:v>8.3684538281183246E-2</x15:v>
            <x15:x in="0"/>
          </x15:c>
          <x15:c>
            <x15:v>0.17442905217760643</x15:v>
            <x15:x in="0"/>
          </x15:c>
        </x15:pivotRow>
        <x15:pivotRow count="3">
          <x15:c>
            <x15:v>-3.0192419962150746E-2</x15:v>
            <x15:x in="0"/>
          </x15:c>
          <x15:c>
            <x15:v>0.11380400221266031</x15:v>
            <x15:x in="0"/>
          </x15:c>
          <x15:c>
            <x15:v>7.5746675917488196E-2</x15:v>
            <x15:x in="0"/>
          </x15:c>
        </x15:pivotRow>
        <x15:pivotRow count="3">
          <x15:c>
            <x15:v>0.13350433046233948</x15:v>
            <x15:x in="0"/>
          </x15:c>
          <x15:c>
            <x15:v>0.17195991336608601</x15:v>
            <x15:x in="0"/>
          </x15:c>
          <x15:c>
            <x15:v>0.16473194463061355</x15:v>
            <x15:x in="0"/>
          </x15:c>
        </x15:pivotRow>
        <x15:pivotRow count="3">
          <x15:c>
            <x15:v>-0.29896767214453052</x15:v>
            <x15:x in="0"/>
          </x15:c>
          <x15:c>
            <x15:v>0.34465699852973913</x15:v>
            <x15:x in="0"/>
          </x15:c>
          <x15:c>
            <x15:v>0.25369258633381681</x15:v>
            <x15:x in="0"/>
          </x15:c>
        </x15:pivotRow>
        <x15:pivotRow count="3">
          <x15:c>
            <x15:v>0.31853819346023371</x15:v>
            <x15:x in="0"/>
          </x15:c>
          <x15:c>
            <x15:v>-2.0742062500432215E-2</x15:v>
            <x15:x in="0"/>
          </x15:c>
          <x15:c>
            <x15:v>0.14132822326291902</x15:v>
            <x15:x in="0"/>
          </x15:c>
        </x15:pivotRow>
        <x15:pivotRow count="3">
          <x15:c>
            <x15:v>0.19487121989816275</x15:v>
            <x15:x in="0"/>
          </x15:c>
          <x15:c>
            <x15:v>0.27934635070328612</x15:v>
            <x15:x in="0"/>
          </x15:c>
          <x15:c>
            <x15:v>0.23853447898030652</x15:v>
            <x15:x in="0"/>
          </x15:c>
        </x15:pivotRow>
        <x15:pivotRow count="3">
          <x15:c>
            <x15:v>0.13232095448680309</x15:v>
            <x15:x in="0"/>
          </x15:c>
          <x15:c>
            <x15:v>0.25458940420077686</x15:v>
            <x15:x in="0"/>
          </x15:c>
          <x15:c>
            <x15:v>0.21473492726997037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uperstore Order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0C9F4-1613-4C0A-835E-A8FAB0CA937C}" name="PivotChartTable5" cacheId="19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2">
  <location ref="A1:D15" firstHeaderRow="1" firstDataRow="2" firstDataCol="1"/>
  <pivotFields count="5">
    <pivotField dataField="1" subtotalTop="0" showAll="0" defaultSubtotal="0"/>
    <pivotField axis="axisRow" allDrilled="1" subtotalTop="0" showAll="0" sortType="descending" defaultSubtotal="0" defaultAttributeDrillState="1">
      <items count="12">
        <item x="2"/>
        <item x="9"/>
        <item x="10"/>
        <item x="11"/>
        <item x="1"/>
        <item x="5"/>
        <item x="6"/>
        <item x="8"/>
        <item x="0"/>
        <item x="7"/>
        <item x="4"/>
        <item x="3"/>
      </items>
    </pivotField>
    <pivotField axis="axisCol" allDrilled="1" subtotalTop="0" showAll="0" dataSourceSort="1" defaultSubtotal="0" defaultAttributeDrillState="1">
      <items count="4">
        <item s="1" x="0"/>
        <item s="1" x="1"/>
        <item x="2"/>
        <item x="3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Profit" fld="0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51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uperstore Orders].[Ship Mode].&amp;[First Clas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uperstore Orders].[Category].&amp;[Technolog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4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.00;-\$#,0.00;\$#,0.00"/>
      </x15:pivotTableServerFormats>
    </ext>
    <ext xmlns:x15="http://schemas.microsoft.com/office/spreadsheetml/2010/11/main" uri="{44433962-1CF7-4059-B4EE-95C3D5FFCF73}">
      <x15:pivotTableData rowCount="13" columnCount="3" cacheId="416531695">
        <x15:pivotRow count="3">
          <x15:c>
            <x15:v>1142.7755</x15:v>
            <x15:x in="0"/>
          </x15:c>
          <x15:c>
            <x15:v>1752.6123</x15:v>
            <x15:x in="0"/>
          </x15:c>
          <x15:c>
            <x15:v>2895.3878</x15:v>
            <x15:x in="0"/>
          </x15:c>
        </x15:pivotRow>
        <x15:pivotRow count="3">
          <x15:c>
            <x15:v>1558.6815999999999</x15:v>
            <x15:x in="0"/>
          </x15:c>
          <x15:c>
            <x15:v>-110.9769</x15:v>
            <x15:x in="0"/>
          </x15:c>
          <x15:c>
            <x15:v>1447.7047</x15:v>
            <x15:x in="0"/>
          </x15:c>
        </x15:pivotRow>
        <x15:pivotRow count="3">
          <x15:c>
            <x15:v>-770.524</x15:v>
            <x15:x in="0"/>
          </x15:c>
          <x15:c>
            <x15:v>5396.7929999999997</x15:v>
            <x15:x in="0"/>
          </x15:c>
          <x15:c>
            <x15:v>4626.2690000000002</x15:v>
            <x15:x in="0"/>
          </x15:c>
        </x15:pivotRow>
        <x15:pivotRow count="3">
          <x15:c>
            <x15:v>111.3856</x15:v>
            <x15:x in="0"/>
          </x15:c>
          <x15:c>
            <x15:v>619.84550000000002</x15:v>
            <x15:x in="0"/>
          </x15:c>
          <x15:c>
            <x15:v>731.23109999999997</x15:v>
            <x15:x in="0"/>
          </x15:c>
        </x15:pivotRow>
        <x15:pivotRow count="3">
          <x15:c>
            <x15:v>-15.4116</x15:v>
            <x15:x in="0"/>
          </x15:c>
          <x15:c>
            <x15:v>161.70570000000001</x15:v>
            <x15:x in="0"/>
          </x15:c>
          <x15:c>
            <x15:v>146.29409999999999</x15:v>
            <x15:x in="0"/>
          </x15:c>
        </x15:pivotRow>
        <x15:pivotRow count="3">
          <x15:c>
            <x15:v>828.66959999999995</x15:v>
            <x15:x in="0"/>
          </x15:c>
          <x15:c>
            <x15:v>142.9829</x15:v>
            <x15:x in="0"/>
          </x15:c>
          <x15:c>
            <x15:v>971.65250000000003</x15:v>
            <x15:x in="0"/>
          </x15:c>
        </x15:pivotRow>
        <x15:pivotRow count="3">
          <x15:c>
            <x15:v>217.20160000000001</x15:v>
            <x15:x in="0"/>
          </x15:c>
          <x15:c>
            <x15:v>197.00559999999999</x15:v>
            <x15:x in="0"/>
          </x15:c>
          <x15:c>
            <x15:v>414.2072</x15:v>
            <x15:x in="0"/>
          </x15:c>
        </x15:pivotRow>
        <x15:pivotRow count="3">
          <x15:c>
            <x15:v>-121.0121</x15:v>
            <x15:x in="0"/>
          </x15:c>
          <x15:c>
            <x15:v>200.3535</x15:v>
            <x15:x in="0"/>
          </x15:c>
          <x15:c>
            <x15:v>79.341399999999993</x15:v>
            <x15:x in="0"/>
          </x15:c>
        </x15:pivotRow>
        <x15:pivotRow count="3">
          <x15:c>
            <x15:v>422.5686</x15:v>
            <x15:x in="0"/>
          </x15:c>
          <x15:c>
            <x15:v>562.39260000000002</x15:v>
            <x15:x in="0"/>
          </x15:c>
          <x15:c>
            <x15:v>984.96119999999996</x15:v>
            <x15:x in="0"/>
          </x15:c>
        </x15:pivotRow>
        <x15:pivotRow count="3">
          <x15:c>
            <x15:v>783.08150000000001</x15:v>
            <x15:x in="0"/>
          </x15:c>
          <x15:c>
            <x15:v>6987.0030999999999</x15:v>
            <x15:x in="0"/>
          </x15:c>
          <x15:c>
            <x15:v>7770.0846000000001</x15:v>
            <x15:x in="0"/>
          </x15:c>
        </x15:pivotRow>
        <x15:pivotRow count="3">
          <x15:c>
            <x15:v>0.69930000000000003</x15:v>
            <x15:x in="0"/>
          </x15:c>
          <x15:c>
            <x15:v>-92.282799999999995</x15:v>
            <x15:x in="0"/>
          </x15:c>
          <x15:c>
            <x15:v>-91.583500000000001</x15:v>
            <x15:x in="0"/>
          </x15:c>
        </x15:pivotRow>
        <x15:pivotRow count="3">
          <x15:c t="e">
            <x15:v/>
            <x15:x in="0"/>
          </x15:c>
          <x15:c>
            <x15:v>726.24069999999995</x15:v>
            <x15:x in="0"/>
          </x15:c>
          <x15:c>
            <x15:v>726.24069999999995</x15:v>
            <x15:x in="0"/>
          </x15:c>
        </x15:pivotRow>
        <x15:pivotRow count="3">
          <x15:c>
            <x15:v>4158.1156000000001</x15:v>
            <x15:x in="0"/>
          </x15:c>
          <x15:c>
            <x15:v>16543.675200000001</x15:v>
            <x15:x in="0"/>
          </x15:c>
          <x15:c>
            <x15:v>20701.790799999999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uperstore Order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15E77-F0F6-4FCF-B777-C53F1341FD34}" name="PivotChartTable4" cacheId="189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1">
  <location ref="A1:D15" firstHeaderRow="1" firstDataRow="2" firstDataCol="1"/>
  <pivotFields count="5">
    <pivotField dataField="1" subtotalTop="0" showAll="0" defaultSubtotal="0"/>
    <pivotField axis="axisRow" allDrilled="1" subtotalTop="0" showAll="0" sortType="ascending" defaultSubtotal="0" defaultAttributeDrillState="1">
      <items count="12">
        <item x="3"/>
        <item x="4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Col" allDrilled="1" subtotalTop="0" showAll="0" dataSourceSort="1" defaultSubtotal="0" defaultAttributeDrillState="1">
      <items count="4">
        <item s="1" x="0"/>
        <item s="1" x="1"/>
        <item x="2"/>
        <item x="3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Sales" fld="0" baseField="1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51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uperstore Orders].[Ship Mode].&amp;[First Clas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uperstore Orders].[Category].&amp;[Technolog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4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.00;-\$#,0.00;\$#,0.00"/>
      </x15:pivotTableServerFormats>
    </ext>
    <ext xmlns:x15="http://schemas.microsoft.com/office/spreadsheetml/2010/11/main" uri="{44433962-1CF7-4059-B4EE-95C3D5FFCF73}">
      <x15:pivotTableData rowCount="13" columnCount="3" cacheId="1346804087">
        <x15:pivotRow count="3">
          <x15:c t="e">
            <x15:v/>
            <x15:x in="0"/>
          </x15:c>
          <x15:c>
            <x15:v>4648.01</x15:v>
            <x15:x in="0"/>
          </x15:c>
          <x15:c>
            <x15:v>4648.01</x15:v>
            <x15:x in="0"/>
          </x15:c>
        </x15:pivotRow>
        <x15:pivotRow count="3">
          <x15:c>
            <x15:v>69.930000000000007</x15:v>
            <x15:x in="0"/>
          </x15:c>
          <x15:c>
            <x15:v>771.86800000000005</x15:v>
            <x15:x in="0"/>
          </x15:c>
          <x15:c>
            <x15:v>841.798</x15:v>
            <x15:x in="0"/>
          </x15:c>
        </x15:pivotRow>
        <x15:pivotRow count="3">
          <x15:c>
            <x15:v>7971.0820000000003</x15:v>
            <x15:x in="0"/>
          </x15:c>
          <x15:c>
            <x15:v>16778.777999999998</x15:v>
            <x15:x in="0"/>
          </x15:c>
          <x15:c>
            <x15:v>24749.86</x15:v>
            <x15:x in="0"/>
          </x15:c>
        </x15:pivotRow>
        <x15:pivotRow count="3">
          <x15:c>
            <x15:v>1719.5219999999999</x15:v>
            <x15:x in="0"/>
          </x15:c>
          <x15:c>
            <x15:v>6150.0820000000003</x15:v>
            <x15:x in="0"/>
          </x15:c>
          <x15:c>
            <x15:v>7869.6040000000003</x15:v>
            <x15:x in="0"/>
          </x15:c>
        </x15:pivotRow>
        <x15:pivotRow count="3">
          <x15:c>
            <x15:v>1750.857</x15:v>
            <x15:x in="0"/>
          </x15:c>
          <x15:c>
            <x15:v>1035.752</x15:v>
            <x15:x in="0"/>
          </x15:c>
          <x15:c>
            <x15:v>2786.6089999999999</x15:v>
            <x15:x in="0"/>
          </x15:c>
        </x15:pivotRow>
        <x15:pivotRow count="3">
          <x15:c>
            <x15:v>1371.654</x15:v>
            <x15:x in="0"/>
          </x15:c>
          <x15:c>
            <x15:v>1580.4459999999999</x15:v>
            <x15:x in="0"/>
          </x15:c>
          <x15:c>
            <x15:v>2952.1</x15:v>
            <x15:x in="0"/>
          </x15:c>
        </x15:pivotRow>
        <x15:pivotRow count="3">
          <x15:c>
            <x15:v>3861.88</x15:v>
            <x15:x in="0"/>
          </x15:c>
          <x15:c>
            <x15:v>1708.5940000000001</x15:v>
            <x15:x in="0"/>
          </x15:c>
          <x15:c>
            <x15:v>5570.4740000000002</x15:v>
            <x15:x in="0"/>
          </x15:c>
        </x15:pivotRow>
        <x15:pivotRow count="3">
          <x15:c>
            <x15:v>510.44600000000003</x15:v>
            <x15:x in="0"/>
          </x15:c>
          <x15:c>
            <x15:v>1420.914</x15:v>
            <x15:x in="0"/>
          </x15:c>
          <x15:c>
            <x15:v>1931.36</x15:v>
            <x15:x in="0"/>
          </x15:c>
        </x15:pivotRow>
        <x15:pivotRow count="3">
          <x15:c>
            <x15:v>834.322</x15:v>
            <x15:x in="0"/>
          </x15:c>
          <x15:c>
            <x15:v>3604.5929999999998</x15:v>
            <x15:x in="0"/>
          </x15:c>
          <x15:c>
            <x15:v>4438.915</x15:v>
            <x15:x in="0"/>
          </x15:c>
        </x15:pivotRow>
        <x15:pivotRow count="3">
          <x15:c>
            <x15:v>2577.2820000000002</x15:v>
            <x15:x in="0"/>
          </x15:c>
          <x15:c>
            <x15:v>15658.446</x15:v>
            <x15:x in="0"/>
          </x15:c>
          <x15:c>
            <x15:v>18235.727999999999</x15:v>
            <x15:x in="0"/>
          </x15:c>
        </x15:pivotRow>
        <x15:pivotRow count="3">
          <x15:c>
            <x15:v>4893.2330000000002</x15:v>
            <x15:x in="0"/>
          </x15:c>
          <x15:c>
            <x15:v>5350.3310000000001</x15:v>
            <x15:x in="0"/>
          </x15:c>
          <x15:c>
            <x15:v>10243.564</x15:v>
            <x15:x in="0"/>
          </x15:c>
        </x15:pivotRow>
        <x15:pivotRow count="3">
          <x15:c>
            <x15:v>5864.26</x15:v>
            <x15:x in="0"/>
          </x15:c>
          <x15:c>
            <x15:v>6273.9759999999997</x15:v>
            <x15:x in="0"/>
          </x15:c>
          <x15:c>
            <x15:v>12138.236000000001</x15:v>
            <x15:x in="0"/>
          </x15:c>
        </x15:pivotRow>
        <x15:pivotRow count="3">
          <x15:c>
            <x15:v>31424.468000000001</x15:v>
            <x15:x in="0"/>
          </x15:c>
          <x15:c>
            <x15:v>64981.79</x15:v>
            <x15:x in="0"/>
          </x15:c>
          <x15:c>
            <x15:v>96406.258000000002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uperstore Order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73913-4A5D-4C8D-9224-EB6FBBB9BC78}" name="PivotChartTable1" cacheId="1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5" indent="0" outline="1" outlineData="1" multipleFieldFilters="0" chartFormat="6">
  <location ref="A3:D17" firstHeaderRow="1" firstDataRow="2" firstDataCol="1" rowPageCount="1" colPageCount="1"/>
  <pivotFields count="4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3">
        <item s="1" x="0"/>
        <item s="1" x="1"/>
        <item x="2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1" hier="19" name="[Superstore Orders].[Segment].&amp;[Consumer]" cap="Consumer"/>
  </pageFields>
  <dataFields count="1">
    <dataField name="Suma de Sales" fld="0" baseField="0" baseItem="0"/>
  </dataFields>
  <chartFormats count="4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uperstore Orders].[Segment].&amp;[Consum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5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.00;-\$#,0.00;\$#,0.00"/>
      </x15:pivotTableServerFormats>
    </ext>
    <ext xmlns:x15="http://schemas.microsoft.com/office/spreadsheetml/2010/11/main" uri="{44433962-1CF7-4059-B4EE-95C3D5FFCF73}">
      <x15:pivotTableData rowCount="13" columnCount="3" cacheId="768975749">
        <x15:pivotRow count="3">
          <x15:c>
            <x15:v>14075.248</x15:v>
            <x15:x in="0"/>
          </x15:c>
          <x15:c>
            <x15:v>9034.9240000000009</x15:v>
            <x15:x in="0"/>
          </x15:c>
          <x15:c>
            <x15:v>23110.171999999999</x15:v>
            <x15:x in="0"/>
          </x15:c>
        </x15:pivotRow>
        <x15:pivotRow count="3">
          <x15:c>
            <x15:v>13885.5638</x15:v>
            <x15:x in="0"/>
          </x15:c>
          <x15:c>
            <x15:v>31629.144</x15:v>
            <x15:x in="0"/>
          </x15:c>
          <x15:c>
            <x15:v>45514.707799999996</x15:v>
            <x15:x in="0"/>
          </x15:c>
        </x15:pivotRow>
        <x15:pivotRow count="3">
          <x15:c>
            <x15:v>49294.989000000001</x15:v>
            <x15:x in="0"/>
          </x15:c>
          <x15:c>
            <x15:v>50232.455800000003</x15:v>
            <x15:x in="0"/>
          </x15:c>
          <x15:c>
            <x15:v>99527.444799999997</x15:v>
            <x15:x in="0"/>
          </x15:c>
        </x15:pivotRow>
        <x15:pivotRow count="3">
          <x15:c>
            <x15:v>6026.6490000000003</x15:v>
            <x15:x in="0"/>
          </x15:c>
          <x15:c>
            <x15:v>23211.841</x15:v>
            <x15:x in="0"/>
          </x15:c>
          <x15:c>
            <x15:v>29238.49</x15:v>
            <x15:x in="0"/>
          </x15:c>
        </x15:pivotRow>
        <x15:pivotRow count="3">
          <x15:c>
            <x15:v>15800.227000000001</x15:v>
            <x15:x in="0"/>
          </x15:c>
          <x15:c>
            <x15:v>5589.0770000000002</x15:v>
            <x15:x in="0"/>
          </x15:c>
          <x15:c>
            <x15:v>21389.304</x15:v>
            <x15:x in="0"/>
          </x15:c>
        </x15:pivotRow>
        <x15:pivotRow count="3">
          <x15:c>
            <x15:v>22631.847000000002</x15:v>
            <x15:x in="0"/>
          </x15:c>
          <x15:c>
            <x15:v>18991.373</x15:v>
            <x15:x in="0"/>
          </x15:c>
          <x15:c>
            <x15:v>41623.22</x15:v>
            <x15:x in="0"/>
          </x15:c>
        </x15:pivotRow>
        <x15:pivotRow count="3">
          <x15:c>
            <x15:v>23888.811000000002</x15:v>
            <x15:x in="0"/>
          </x15:c>
          <x15:c>
            <x15:v>20273.117699999999</x15:v>
            <x15:x in="0"/>
          </x15:c>
          <x15:c>
            <x15:v>44161.928699999997</x15:v>
            <x15:x in="0"/>
          </x15:c>
        </x15:pivotRow>
        <x15:pivotRow count="3">
          <x15:c>
            <x15:v>24844.991000000002</x15:v>
            <x15:x in="0"/>
          </x15:c>
          <x15:c>
            <x15:v>35041.521999999997</x15:v>
            <x15:x in="0"/>
          </x15:c>
          <x15:c>
            <x15:v>59886.512999999999</x15:v>
            <x15:x in="0"/>
          </x15:c>
        </x15:pivotRow>
        <x15:pivotRow count="3">
          <x15:c>
            <x15:v>32174.634999999998</x15:v>
            <x15:x in="0"/>
          </x15:c>
          <x15:c>
            <x15:v>21059.737400000002</x15:v>
            <x15:x in="0"/>
          </x15:c>
          <x15:c>
            <x15:v>53234.3724</x15:v>
            <x15:x in="0"/>
          </x15:c>
        </x15:pivotRow>
        <x15:pivotRow count="3">
          <x15:c>
            <x15:v>41449.862800000003</x15:v>
            <x15:x in="0"/>
          </x15:c>
          <x15:c>
            <x15:v>49790.0648</x15:v>
            <x15:x in="0"/>
          </x15:c>
          <x15:c>
            <x15:v>91239.927599999995</x15:v>
            <x15:x in="0"/>
          </x15:c>
        </x15:pivotRow>
        <x15:pivotRow count="3">
          <x15:c>
            <x15:v>10143.281999999999</x15:v>
            <x15:x in="0"/>
          </x15:c>
          <x15:c>
            <x15:v>23194.2402</x15:v>
            <x15:x in="0"/>
          </x15:c>
          <x15:c>
            <x15:v>33337.522199999999</x15:v>
            <x15:x in="0"/>
          </x15:c>
        </x15:pivotRow>
        <x15:pivotRow count="3">
          <x15:c>
            <x15:v>42647.793599999997</x15:v>
            <x15:x in="0"/>
          </x15:c>
          <x15:c>
            <x15:v>43857.203000000001</x15:v>
            <x15:x in="0"/>
          </x15:c>
          <x15:c>
            <x15:v>86504.996599999999</x15:v>
            <x15:x in="0"/>
          </x15:c>
        </x15:pivotRow>
        <x15:pivotRow count="3">
          <x15:c>
            <x15:v>296863.89919999999</x15:v>
            <x15:x in="0"/>
          </x15:c>
          <x15:c>
            <x15:v>331904.69990000001</x15:v>
            <x15:x in="0"/>
          </x15:c>
          <x15:c>
            <x15:v>628768.59909999999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uperstore Order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EF5C3-FDE0-4373-9885-9B96CC587AE9}" name="PivotChartTable2" cacheId="1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5" indent="0" outline="1" outlineData="1" multipleFieldFilters="0" chartFormat="4">
  <location ref="A3:F58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" hier="1" name="[CALENDARIO].[YEAR].[All]" cap="All"/>
  </pageFields>
  <dataFields count="1">
    <dataField fld="3" subtotal="count" baseField="0" baseItem="0"/>
  </dataFields>
  <chartFormats count="8">
    <chartFormat chart="0" format="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8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4" columnCount="5" cacheId="1853324038">
        <x15:pivotRow count="5">
          <x15:c>
            <x15:v>3</x15:v>
          </x15:c>
          <x15:c t="e">
            <x15:v/>
          </x15:c>
          <x15:c>
            <x15:v>5</x15:v>
          </x15:c>
          <x15:c>
            <x15:v>12</x15:v>
          </x15:c>
          <x15:c>
            <x15:v>20</x15:v>
          </x15:c>
        </x15:pivotRow>
        <x15:pivotRow count="5">
          <x15:c>
            <x15:v>6</x15:v>
          </x15:c>
          <x15:c t="e">
            <x15:v/>
          </x15:c>
          <x15:c>
            <x15:v>5</x15:v>
          </x15:c>
          <x15:c>
            <x15:v>28</x15:v>
          </x15:c>
          <x15:c>
            <x15:v>39</x15:v>
          </x15:c>
        </x15:pivotRow>
        <x15:pivotRow count="5">
          <x15:c>
            <x15:v>6</x15:v>
          </x15:c>
          <x15:c>
            <x15:v>2</x15:v>
          </x15:c>
          <x15:c>
            <x15:v>12</x15:v>
          </x15:c>
          <x15:c>
            <x15:v>23</x15:v>
          </x15:c>
          <x15:c>
            <x15:v>43</x15:v>
          </x15:c>
        </x15:pivotRow>
        <x15:pivotRow count="5">
          <x15:c>
            <x15:v>3</x15:v>
          </x15:c>
          <x15:c t="e">
            <x15:v/>
          </x15:c>
          <x15:c>
            <x15:v>6</x15:v>
          </x15:c>
          <x15:c>
            <x15:v>30</x15:v>
          </x15:c>
          <x15:c>
            <x15:v>39</x15:v>
          </x15:c>
        </x15:pivotRow>
        <x15:pivotRow count="5">
          <x15:c>
            <x15:v>9</x15:v>
          </x15:c>
          <x15:c>
            <x15:v>1</x15:v>
          </x15:c>
          <x15:c>
            <x15:v>9</x15:v>
          </x15:c>
          <x15:c>
            <x15:v>22</x15:v>
          </x15:c>
          <x15:c>
            <x15:v>41</x15:v>
          </x15:c>
        </x15:pivotRow>
        <x15:pivotRow count="5">
          <x15:c>
            <x15:v>9</x15:v>
          </x15:c>
          <x15:c>
            <x15:v>1</x15:v>
          </x15:c>
          <x15:c>
            <x15:v>12</x15:v>
          </x15:c>
          <x15:c>
            <x15:v>29</x15:v>
          </x15:c>
          <x15:c>
            <x15:v>51</x15:v>
          </x15:c>
        </x15:pivotRow>
        <x15:pivotRow count="5">
          <x15:c>
            <x15:v>6</x15:v>
          </x15:c>
          <x15:c>
            <x15:v>1</x15:v>
          </x15:c>
          <x15:c>
            <x15:v>10</x15:v>
          </x15:c>
          <x15:c>
            <x15:v>20</x15:v>
          </x15:c>
          <x15:c>
            <x15:v>37</x15:v>
          </x15:c>
        </x15:pivotRow>
        <x15:pivotRow count="5">
          <x15:c>
            <x15:v>4</x15:v>
          </x15:c>
          <x15:c>
            <x15:v>1</x15:v>
          </x15:c>
          <x15:c>
            <x15:v>7</x15:v>
          </x15:c>
          <x15:c>
            <x15:v>31</x15:v>
          </x15:c>
          <x15:c>
            <x15:v>43</x15:v>
          </x15:c>
        </x15:pivotRow>
        <x15:pivotRow count="5">
          <x15:c>
            <x15:v>4</x15:v>
          </x15:c>
          <x15:c>
            <x15:v>1</x15:v>
          </x15:c>
          <x15:c>
            <x15:v>8</x15:v>
          </x15:c>
          <x15:c>
            <x15:v>31</x15:v>
          </x15:c>
          <x15:c>
            <x15:v>44</x15:v>
          </x15:c>
        </x15:pivotRow>
        <x15:pivotRow count="5">
          <x15:c>
            <x15:v>6</x15:v>
          </x15:c>
          <x15:c>
            <x15:v>6</x15:v>
          </x15:c>
          <x15:c>
            <x15:v>12</x15:v>
          </x15:c>
          <x15:c>
            <x15:v>42</x15:v>
          </x15:c>
          <x15:c>
            <x15:v>66</x15:v>
          </x15:c>
        </x15:pivotRow>
        <x15:pivotRow count="5">
          <x15:c>
            <x15:v>10</x15:v>
          </x15:c>
          <x15:c>
            <x15:v>6</x15:v>
          </x15:c>
          <x15:c>
            <x15:v>15</x15:v>
          </x15:c>
          <x15:c>
            <x15:v>45</x15:v>
          </x15:c>
          <x15:c>
            <x15:v>76</x15:v>
          </x15:c>
        </x15:pivotRow>
        <x15:pivotRow count="5">
          <x15:c>
            <x15:v>17</x15:v>
          </x15:c>
          <x15:c>
            <x15:v>6</x15:v>
          </x15:c>
          <x15:c>
            <x15:v>22</x15:v>
          </x15:c>
          <x15:c>
            <x15:v>47</x15:v>
          </x15:c>
          <x15:c>
            <x15:v>92</x15:v>
          </x15:c>
        </x15:pivotRow>
        <x15:pivotRow count="5">
          <x15:c>
            <x15:v>15</x15:v>
          </x15:c>
          <x15:c>
            <x15:v>4</x15:v>
          </x15:c>
          <x15:c>
            <x15:v>23</x15:v>
          </x15:c>
          <x15:c>
            <x15:v>38</x15:v>
          </x15:c>
          <x15:c>
            <x15:v>80</x15:v>
          </x15:c>
        </x15:pivotRow>
        <x15:pivotRow count="5">
          <x15:c>
            <x15:v>12</x15:v>
          </x15:c>
          <x15:c>
            <x15:v>3</x15:v>
          </x15:c>
          <x15:c>
            <x15:v>13</x15:v>
          </x15:c>
          <x15:c>
            <x15:v>48</x15:v>
          </x15:c>
          <x15:c>
            <x15:v>76</x15:v>
          </x15:c>
        </x15:pivotRow>
        <x15:pivotRow count="5">
          <x15:c>
            <x15:v>17</x15:v>
          </x15:c>
          <x15:c>
            <x15:v>4</x15:v>
          </x15:c>
          <x15:c>
            <x15:v>11</x15:v>
          </x15:c>
          <x15:c>
            <x15:v>59</x15:v>
          </x15:c>
          <x15:c>
            <x15:v>91</x15:v>
          </x15:c>
        </x15:pivotRow>
        <x15:pivotRow count="5">
          <x15:c>
            <x15:v>16</x15:v>
          </x15:c>
          <x15:c>
            <x15:v>2</x15:v>
          </x15:c>
          <x15:c>
            <x15:v>14</x15:v>
          </x15:c>
          <x15:c>
            <x15:v>43</x15:v>
          </x15:c>
          <x15:c>
            <x15:v>75</x15:v>
          </x15:c>
        </x15:pivotRow>
        <x15:pivotRow count="5">
          <x15:c>
            <x15:v>13</x15:v>
          </x15:c>
          <x15:c>
            <x15:v>1</x15:v>
          </x15:c>
          <x15:c>
            <x15:v>13</x15:v>
          </x15:c>
          <x15:c>
            <x15:v>50</x15:v>
          </x15:c>
          <x15:c>
            <x15:v>77</x15:v>
          </x15:c>
        </x15:pivotRow>
        <x15:pivotRow count="5">
          <x15:c>
            <x15:v>11</x15:v>
          </x15:c>
          <x15:c>
            <x15:v>3</x15:v>
          </x15:c>
          <x15:c>
            <x15:v>13</x15:v>
          </x15:c>
          <x15:c>
            <x15:v>54</x15:v>
          </x15:c>
          <x15:c>
            <x15:v>81</x15:v>
          </x15:c>
        </x15:pivotRow>
        <x15:pivotRow count="5">
          <x15:c>
            <x15:v>18</x15:v>
          </x15:c>
          <x15:c>
            <x15:v>4</x15:v>
          </x15:c>
          <x15:c>
            <x15:v>12</x15:v>
          </x15:c>
          <x15:c>
            <x15:v>47</x15:v>
          </x15:c>
          <x15:c>
            <x15:v>81</x15:v>
          </x15:c>
        </x15:pivotRow>
        <x15:pivotRow count="5">
          <x15:c>
            <x15:v>10</x15:v>
          </x15:c>
          <x15:c>
            <x15:v>8</x15:v>
          </x15:c>
          <x15:c>
            <x15:v>13</x15:v>
          </x15:c>
          <x15:c>
            <x15:v>53</x15:v>
          </x15:c>
          <x15:c>
            <x15:v>84</x15:v>
          </x15:c>
        </x15:pivotRow>
        <x15:pivotRow count="5">
          <x15:c>
            <x15:v>9</x15:v>
          </x15:c>
          <x15:c>
            <x15:v>2</x15:v>
          </x15:c>
          <x15:c>
            <x15:v>12</x15:v>
          </x15:c>
          <x15:c>
            <x15:v>49</x15:v>
          </x15:c>
          <x15:c>
            <x15:v>72</x15:v>
          </x15:c>
        </x15:pivotRow>
        <x15:pivotRow count="5">
          <x15:c>
            <x15:v>9</x15:v>
          </x15:c>
          <x15:c>
            <x15:v>6</x15:v>
          </x15:c>
          <x15:c>
            <x15:v>16</x15:v>
          </x15:c>
          <x15:c>
            <x15:v>60</x15:v>
          </x15:c>
          <x15:c>
            <x15:v>91</x15:v>
          </x15:c>
        </x15:pivotRow>
        <x15:pivotRow count="5">
          <x15:c>
            <x15:v>12</x15:v>
          </x15:c>
          <x15:c>
            <x15:v>6</x15:v>
          </x15:c>
          <x15:c>
            <x15:v>17</x15:v>
          </x15:c>
          <x15:c>
            <x15:v>46</x15:v>
          </x15:c>
          <x15:c>
            <x15:v>81</x15:v>
          </x15:c>
        </x15:pivotRow>
        <x15:pivotRow count="5">
          <x15:c>
            <x15:v>16</x15:v>
          </x15:c>
          <x15:c>
            <x15:v>1</x15:v>
          </x15:c>
          <x15:c>
            <x15:v>16</x15:v>
          </x15:c>
          <x15:c>
            <x15:v>54</x15:v>
          </x15:c>
          <x15:c>
            <x15:v>87</x15:v>
          </x15:c>
        </x15:pivotRow>
        <x15:pivotRow count="5">
          <x15:c>
            <x15:v>17</x15:v>
          </x15:c>
          <x15:c>
            <x15:v>6</x15:v>
          </x15:c>
          <x15:c>
            <x15:v>18</x15:v>
          </x15:c>
          <x15:c>
            <x15:v>52</x15:v>
          </x15:c>
          <x15:c>
            <x15:v>93</x15:v>
          </x15:c>
        </x15:pivotRow>
        <x15:pivotRow count="5">
          <x15:c>
            <x15:v>12</x15:v>
          </x15:c>
          <x15:c>
            <x15:v>2</x15:v>
          </x15:c>
          <x15:c>
            <x15:v>15</x15:v>
          </x15:c>
          <x15:c>
            <x15:v>50</x15:v>
          </x15:c>
          <x15:c>
            <x15:v>79</x15:v>
          </x15:c>
        </x15:pivotRow>
        <x15:pivotRow count="5">
          <x15:c>
            <x15:v>18</x15:v>
          </x15:c>
          <x15:c>
            <x15:v>10</x15:v>
          </x15:c>
          <x15:c>
            <x15:v>16</x15:v>
          </x15:c>
          <x15:c>
            <x15:v>44</x15:v>
          </x15:c>
          <x15:c>
            <x15:v>88</x15:v>
          </x15:c>
        </x15:pivotRow>
        <x15:pivotRow count="5">
          <x15:c>
            <x15:v>10</x15:v>
          </x15:c>
          <x15:c>
            <x15:v>5</x15:v>
          </x15:c>
          <x15:c>
            <x15:v>11</x15:v>
          </x15:c>
          <x15:c>
            <x15:v>48</x15:v>
          </x15:c>
          <x15:c>
            <x15:v>74</x15:v>
          </x15:c>
        </x15:pivotRow>
        <x15:pivotRow count="5">
          <x15:c>
            <x15:v>5</x15:v>
          </x15:c>
          <x15:c>
            <x15:v>6</x15:v>
          </x15:c>
          <x15:c>
            <x15:v>18</x15:v>
          </x15:c>
          <x15:c>
            <x15:v>43</x15:v>
          </x15:c>
          <x15:c>
            <x15:v>72</x15:v>
          </x15:c>
        </x15:pivotRow>
        <x15:pivotRow count="5">
          <x15:c>
            <x15:v>10</x15:v>
          </x15:c>
          <x15:c>
            <x15:v>3</x15:v>
          </x15:c>
          <x15:c>
            <x15:v>20</x15:v>
          </x15:c>
          <x15:c>
            <x15:v>51</x15:v>
          </x15:c>
          <x15:c>
            <x15:v>84</x15:v>
          </x15:c>
        </x15:pivotRow>
        <x15:pivotRow count="5">
          <x15:c>
            <x15:v>19</x15:v>
          </x15:c>
          <x15:c>
            <x15:v>5</x15:v>
          </x15:c>
          <x15:c>
            <x15:v>12</x15:v>
          </x15:c>
          <x15:c>
            <x15:v>34</x15:v>
          </x15:c>
          <x15:c>
            <x15:v>70</x15:v>
          </x15:c>
        </x15:pivotRow>
        <x15:pivotRow count="5">
          <x15:c>
            <x15:v>9</x15:v>
          </x15:c>
          <x15:c>
            <x15:v>3</x15:v>
          </x15:c>
          <x15:c>
            <x15:v>18</x15:v>
          </x15:c>
          <x15:c>
            <x15:v>42</x15:v>
          </x15:c>
          <x15:c>
            <x15:v>72</x15:v>
          </x15:c>
        </x15:pivotRow>
        <x15:pivotRow count="5">
          <x15:c>
            <x15:v>10</x15:v>
          </x15:c>
          <x15:c>
            <x15:v>5</x15:v>
          </x15:c>
          <x15:c>
            <x15:v>13</x15:v>
          </x15:c>
          <x15:c>
            <x15:v>47</x15:v>
          </x15:c>
          <x15:c>
            <x15:v>75</x15:v>
          </x15:c>
        </x15:pivotRow>
        <x15:pivotRow count="5">
          <x15:c>
            <x15:v>13</x15:v>
          </x15:c>
          <x15:c>
            <x15:v>3</x15:v>
          </x15:c>
          <x15:c>
            <x15:v>17</x15:v>
          </x15:c>
          <x15:c>
            <x15:v>38</x15:v>
          </x15:c>
          <x15:c>
            <x15:v>71</x15:v>
          </x15:c>
        </x15:pivotRow>
        <x15:pivotRow count="5">
          <x15:c>
            <x15:v>12</x15:v>
          </x15:c>
          <x15:c>
            <x15:v>8</x15:v>
          </x15:c>
          <x15:c>
            <x15:v>22</x15:v>
          </x15:c>
          <x15:c>
            <x15:v>66</x15:v>
          </x15:c>
          <x15:c>
            <x15:v>108</x15:v>
          </x15:c>
        </x15:pivotRow>
        <x15:pivotRow count="5">
          <x15:c>
            <x15:v>30</x15:v>
          </x15:c>
          <x15:c>
            <x15:v>3</x15:v>
          </x15:c>
          <x15:c>
            <x15:v>23</x15:v>
          </x15:c>
          <x15:c>
            <x15:v>79</x15:v>
          </x15:c>
          <x15:c>
            <x15:v>135</x15:v>
          </x15:c>
        </x15:pivotRow>
        <x15:pivotRow count="5">
          <x15:c>
            <x15:v>28</x15:v>
          </x15:c>
          <x15:c>
            <x15:v>10</x15:v>
          </x15:c>
          <x15:c>
            <x15:v>42</x15:v>
          </x15:c>
          <x15:c>
            <x15:v>96</x15:v>
          </x15:c>
          <x15:c>
            <x15:v>176</x15:v>
          </x15:c>
        </x15:pivotRow>
        <x15:pivotRow count="5">
          <x15:c>
            <x15:v>19</x15:v>
          </x15:c>
          <x15:c>
            <x15:v>7</x15:v>
          </x15:c>
          <x15:c>
            <x15:v>27</x15:v>
          </x15:c>
          <x15:c>
            <x15:v>99</x15:v>
          </x15:c>
          <x15:c>
            <x15:v>152</x15:v>
          </x15:c>
        </x15:pivotRow>
        <x15:pivotRow count="5">
          <x15:c>
            <x15:v>30</x15:v>
          </x15:c>
          <x15:c>
            <x15:v>12</x15:v>
          </x15:c>
          <x15:c>
            <x15:v>28</x15:v>
          </x15:c>
          <x15:c>
            <x15:v>95</x15:v>
          </x15:c>
          <x15:c>
            <x15:v>165</x15:v>
          </x15:c>
        </x15:pivotRow>
        <x15:pivotRow count="5">
          <x15:c>
            <x15:v>20</x15:v>
          </x15:c>
          <x15:c>
            <x15:v>5</x15:v>
          </x15:c>
          <x15:c>
            <x15:v>23</x15:v>
          </x15:c>
          <x15:c>
            <x15:v>78</x15:v>
          </x15:c>
          <x15:c>
            <x15:v>126</x15:v>
          </x15:c>
        </x15:pivotRow>
        <x15:pivotRow count="5">
          <x15:c>
            <x15:v>23</x15:v>
          </x15:c>
          <x15:c>
            <x15:v>9</x15:v>
          </x15:c>
          <x15:c>
            <x15:v>10</x15:v>
          </x15:c>
          <x15:c>
            <x15:v>52</x15:v>
          </x15:c>
          <x15:c>
            <x15:v>94</x15:v>
          </x15:c>
        </x15:pivotRow>
        <x15:pivotRow count="5">
          <x15:c>
            <x15:v>11</x15:v>
          </x15:c>
          <x15:c>
            <x15:v>8</x15:v>
          </x15:c>
          <x15:c>
            <x15:v>19</x15:v>
          </x15:c>
          <x15:c>
            <x15:v>53</x15:v>
          </x15:c>
          <x15:c>
            <x15:v>91</x15:v>
          </x15:c>
        </x15:pivotRow>
        <x15:pivotRow count="5">
          <x15:c>
            <x15:v>19</x15:v>
          </x15:c>
          <x15:c>
            <x15:v>6</x15:v>
          </x15:c>
          <x15:c>
            <x15:v>16</x15:v>
          </x15:c>
          <x15:c>
            <x15:v>49</x15:v>
          </x15:c>
          <x15:c>
            <x15:v>90</x15:v>
          </x15:c>
        </x15:pivotRow>
        <x15:pivotRow count="5">
          <x15:c>
            <x15:v>13</x15:v>
          </x15:c>
          <x15:c>
            <x15:v>9</x15:v>
          </x15:c>
          <x15:c>
            <x15:v>26</x15:v>
          </x15:c>
          <x15:c>
            <x15:v>63</x15:v>
          </x15:c>
          <x15:c>
            <x15:v>111</x15:v>
          </x15:c>
        </x15:pivotRow>
        <x15:pivotRow count="5">
          <x15:c>
            <x15:v>23</x15:v>
          </x15:c>
          <x15:c>
            <x15:v>11</x15:v>
          </x15:c>
          <x15:c>
            <x15:v>30</x15:v>
          </x15:c>
          <x15:c>
            <x15:v>96</x15:v>
          </x15:c>
          <x15:c>
            <x15:v>160</x15:v>
          </x15:c>
        </x15:pivotRow>
        <x15:pivotRow count="5">
          <x15:c>
            <x15:v>25</x15:v>
          </x15:c>
          <x15:c>
            <x15:v>12</x15:v>
          </x15:c>
          <x15:c>
            <x15:v>36</x15:v>
          </x15:c>
          <x15:c>
            <x15:v>109</x15:v>
          </x15:c>
          <x15:c>
            <x15:v>182</x15:v>
          </x15:c>
        </x15:pivotRow>
        <x15:pivotRow count="5">
          <x15:c>
            <x15:v>28</x15:v>
          </x15:c>
          <x15:c>
            <x15:v>7</x15:v>
          </x15:c>
          <x15:c>
            <x15:v>35</x15:v>
          </x15:c>
          <x15:c>
            <x15:v>110</x15:v>
          </x15:c>
          <x15:c>
            <x15:v>180</x15:v>
          </x15:c>
        </x15:pivotRow>
        <x15:pivotRow count="5">
          <x15:c>
            <x15:v>27</x15:v>
          </x15:c>
          <x15:c>
            <x15:v>8</x15:v>
          </x15:c>
          <x15:c>
            <x15:v>27</x15:v>
          </x15:c>
          <x15:c>
            <x15:v>128</x15:v>
          </x15:c>
          <x15:c>
            <x15:v>190</x15:v>
          </x15:c>
        </x15:pivotRow>
        <x15:pivotRow count="5">
          <x15:c>
            <x15:v>30</x15:v>
          </x15:c>
          <x15:c>
            <x15:v>7</x15:v>
          </x15:c>
          <x15:c>
            <x15:v>41</x15:v>
          </x15:c>
          <x15:c>
            <x15:v>93</x15:v>
          </x15:c>
          <x15:c>
            <x15:v>171</x15:v>
          </x15:c>
        </x15:pivotRow>
        <x15:pivotRow count="5">
          <x15:c>
            <x15:v>26</x15:v>
          </x15:c>
          <x15:c>
            <x15:v>11</x15:v>
          </x15:c>
          <x15:c>
            <x15:v>33</x15:v>
          </x15:c>
          <x15:c>
            <x15:v>83</x15:v>
          </x15:c>
          <x15:c>
            <x15:v>153</x15:v>
          </x15:c>
        </x15:pivotRow>
        <x15:pivotRow count="5">
          <x15:c>
            <x15:v>25</x15:v>
          </x15:c>
          <x15:c>
            <x15:v>10</x15:v>
          </x15:c>
          <x15:c>
            <x15:v>32</x15:v>
          </x15:c>
          <x15:c>
            <x15:v>83</x15:v>
          </x15:c>
          <x15:c>
            <x15:v>150</x15:v>
          </x15:c>
        </x15:pivotRow>
        <x15:pivotRow count="5">
          <x15:c>
            <x15:v>21</x15:v>
          </x15:c>
          <x15:c>
            <x15:v>2</x15:v>
          </x15:c>
          <x15:c>
            <x15:v>27</x15:v>
          </x15:c>
          <x15:c>
            <x15:v>97</x15:v>
          </x15:c>
          <x15:c>
            <x15:v>147</x15:v>
          </x15:c>
        </x15:pivotRow>
        <x15:pivotRow count="5">
          <x15:c>
            <x15:v>13</x15:v>
          </x15:c>
          <x15:c>
            <x15:v>2</x15:v>
          </x15:c>
          <x15:c>
            <x15:v>13</x15:v>
          </x15:c>
          <x15:c>
            <x15:v>55</x15:v>
          </x15:c>
          <x15:c>
            <x15:v>83</x15:v>
          </x15:c>
        </x15:pivotRow>
        <x15:pivotRow count="5">
          <x15:c>
            <x15:v>787</x15:v>
          </x15:c>
          <x15:c>
            <x15:v>264</x15:v>
          </x15:c>
          <x15:c>
            <x15:v>964</x15:v>
          </x15:c>
          <x15:c>
            <x15:v>2994</x15:v>
          </x15:c>
          <x15:c>
            <x15:v>5009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IO]"/>
        <x15:activeTabTopLevelEntity name="[Superstore 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47823B-774F-473F-9EF1-DE1D2A400DF4}" name="PivotChartTable3" cacheId="18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:B6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Sales" fld="0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</chartFormats>
  <pivotHierarchies count="51">
    <pivotHierarchy dragToData="1"/>
    <pivotHierarchy multipleItemSelectionAllowed="1" dragToData="1">
      <members count="2" level="1">
        <member name="[CALENDARIO].[YEAR].&amp;[2016]"/>
        <member name="[CALENDARIO].[YEAR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uperstore Orders].[Ship Mode].&amp;[First Clas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uperstore Orders].[Category].&amp;[Technolog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.00;-\$#,0.00;\$#,0.00"/>
      </x15:pivotTableServerFormats>
    </ext>
    <ext xmlns:x15="http://schemas.microsoft.com/office/spreadsheetml/2010/11/main" uri="{44433962-1CF7-4059-B4EE-95C3D5FFCF73}">
      <x15:pivotTableData rowCount="5" columnCount="1" cacheId="439845190">
        <x15:pivotRow count="1">
          <x15:c>
            <x15:v>10049.049999999999</x15:v>
            <x15:x in="0"/>
          </x15:c>
        </x15:pivotRow>
        <x15:pivotRow count="1">
          <x15:c>
            <x15:v>33859.737999999998</x15:v>
            <x15:x in="0"/>
          </x15:c>
        </x15:pivotRow>
        <x15:pivotRow count="1">
          <x15:c>
            <x15:v>20955.558000000001</x15:v>
            <x15:x in="0"/>
          </x15:c>
        </x15:pivotRow>
        <x15:pivotRow count="1">
          <x15:c>
            <x15:v>31541.912</x15:v>
            <x15:x in="0"/>
          </x15:c>
        </x15:pivotRow>
        <x15:pivotRow count="1">
          <x15:c>
            <x15:v>96406.258000000002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uperstore Order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B8D74-D6EC-468A-9B7F-39C79844CEE5}" name="TablaDinámica3" cacheId="0" applyNumberFormats="0" applyBorderFormats="0" applyFontFormats="0" applyPatternFormats="0" applyAlignmentFormats="0" applyWidthHeightFormats="1" dataCaption="Valores" tag="2ff7c13b-0f97-4cde-888c-df923f2874f4" updatedVersion="8" minRefreshableVersion="3" useAutoFormatting="1" subtotalHiddenItems="1" rowGrandTotals="0" colGrandTotals="0" itemPrintTitles="1" createdVersion="5" indent="0" outline="1" outlineData="1" multipleFieldFilters="0">
  <location ref="B24:I77" firstHeaderRow="1" firstDataRow="2" firstDataCol="1" rowPageCount="2" colPageCount="1"/>
  <pivotFields count="5"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3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pageFields count="2">
    <pageField fld="1" hier="19" name="[Superstore Orders].[Segment].[All]" cap="All"/>
    <pageField fld="2" hier="1" name="[CALENDARIO].[YEAR].&amp;[2017]" cap="2017"/>
  </pageFields>
  <dataFields count="1">
    <dataField name="Suma de Sales" fld="0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51">
    <pivotHierarchy dragToData="1"/>
    <pivotHierarchy multipleItemSelectionAllowed="1" dragToData="1">
      <members count="1" level="1">
        <member name="[CALENDARIO].[YEAR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uperstore Order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E8474-979C-48A0-B2DF-A976C0E96F89}" name="TablaDinámica1" cacheId="3" applyNumberFormats="0" applyBorderFormats="0" applyFontFormats="0" applyPatternFormats="0" applyAlignmentFormats="0" applyWidthHeightFormats="1" dataCaption="Valores" tag="9813d2ae-47ec-4130-ab63-235018f3325d" updatedVersion="8" minRefreshableVersion="3" useAutoFormatting="1" subtotalHiddenItems="1" itemPrintTitles="1" createdVersion="8" indent="0" outline="1" outlineData="1" multipleFieldFilters="0">
  <location ref="A3:F57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1" name="[CALENDARIO].[YEAR].&amp;[2017]" cap="2017"/>
  </pageFields>
  <dataFields count="1">
    <dataField name="Recuento de Order ID" fld="2" subtotal="count" baseField="0" baseItem="0"/>
  </dataFields>
  <pivotHierarchies count="51">
    <pivotHierarchy dragToData="1"/>
    <pivotHierarchy multipleItemSelectionAllowed="1" dragToData="1">
      <members count="1" level="1">
        <member name="[CALENDARIO].[YEAR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Superstore 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y" xr10:uid="{C843972B-3D46-4E7B-8E5B-FD21336F9913}" sourceName="[Superstore Orders].[Category]">
  <pivotTables>
    <pivotTable tabId="15" name="TablaDinámica_utilidad-margen"/>
    <pivotTable tabId="15" name="TablaDinámica2"/>
    <pivotTable tabId="15" name="PRO. DÍAS DE ENVIO"/>
    <pivotTable tabId="15" name="SUMA DE VENTAS"/>
    <pivotTable tabId="15" name="VENTAS POR ESTADO"/>
  </pivotTables>
  <data>
    <olap pivotCacheId="318012099">
      <levels count="2">
        <level uniqueName="[Superstore Orders].[Category].[(All)]" sourceCaption="(All)" count="0"/>
        <level uniqueName="[Superstore Orders].[Category].[Category]" sourceCaption="Category" count="3">
          <ranges>
            <range startItem="0">
              <i n="[Superstore Orders].[Category].&amp;[Furniture]" c="Furniture"/>
              <i n="[Superstore Orders].[Category].&amp;[Office Supplies]" c="Office Supplies"/>
              <i n="[Superstore Orders].[Category].&amp;[Technology]" c="Technology"/>
            </range>
          </ranges>
        </level>
      </levels>
      <selections count="1">
        <selection n="[Superstore Orders].[Category].&amp;[Technology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  <pivotTable tabId="4294967295" name="PivotChartTable6"/>
        <pivotTable tabId="4294967295" name="PivotChartTable5"/>
        <pivotTable tabId="4294967295" name="PivotChartTable9"/>
        <pivotTable tabId="4294967295" name="PivotChartTable4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hip_Mode" xr10:uid="{923F115D-1B9E-45EB-9949-D6A07A636251}" sourceName="[Superstore Orders].[Ship Mode]">
  <pivotTables>
    <pivotTable tabId="15" name="TablaDinámica_utilidad-margen"/>
    <pivotTable tabId="15" name="TablaDinámica2"/>
    <pivotTable tabId="15" name="PRO. DÍAS DE ENVIO"/>
    <pivotTable tabId="15" name="SUMA DE VENTAS"/>
    <pivotTable tabId="15" name="VENTAS POR ESTADO"/>
  </pivotTables>
  <data>
    <olap pivotCacheId="121948945">
      <levels count="2">
        <level uniqueName="[Superstore Orders].[Ship Mode].[(All)]" sourceCaption="(All)" count="0"/>
        <level uniqueName="[Superstore Orders].[Ship Mode].[Ship Mode]" sourceCaption="Ship Mode" count="4">
          <ranges>
            <range startItem="0">
              <i n="[Superstore Orders].[Ship Mode].&amp;[First Class]" c="First Class"/>
              <i n="[Superstore Orders].[Ship Mode].&amp;[Same Day]" c="Same Day"/>
              <i n="[Superstore Orders].[Ship Mode].&amp;[Second Class]" c="Second Class"/>
              <i n="[Superstore Orders].[Ship Mode].&amp;[Standard Class]" c="Standard Class"/>
            </range>
          </ranges>
        </level>
      </levels>
      <selections count="1">
        <selection n="[Superstore Orders].[Ship Mode].&amp;[First Class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  <pivotTable tabId="4294967295" name="PivotChartTable6"/>
        <pivotTable tabId="4294967295" name="PivotChartTable5"/>
        <pivotTable tabId="4294967295" name="PivotChartTable9"/>
        <pivotTable tabId="4294967295" name="PivotChartTable4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YEAR" xr10:uid="{4AAB0297-E159-42FE-96A6-0AD8C8E502FE}" sourceName="[CALENDARIO].[YEAR]">
  <pivotTables>
    <pivotTable tabId="15" name="PRO. DÍAS DE ENVIO"/>
    <pivotTable tabId="15" name="SUMA DE VENTAS"/>
    <pivotTable tabId="15" name="TablaDinámica_utilidad-margen"/>
    <pivotTable tabId="15" name="TablaDinámica2"/>
    <pivotTable tabId="15" name="VENTAS POR ESTADO"/>
  </pivotTables>
  <data>
    <olap pivotCacheId="318012099">
      <levels count="2">
        <level uniqueName="[CALENDARIO].[YEAR].[(All)]" sourceCaption="(All)" count="0"/>
        <level uniqueName="[CALENDARIO].[YEAR].[YEAR]" sourceCaption="YEAR" count="4">
          <ranges>
            <range startItem="0">
              <i n="[CALENDARIO].[YEAR].&amp;[2014]" c="2014"/>
              <i n="[CALENDARIO].[YEAR].&amp;[2015]" c="2015"/>
              <i n="[CALENDARIO].[YEAR].&amp;[2016]" c="2016"/>
              <i n="[CALENDARIO].[YEAR].&amp;[2017]" c="2017"/>
            </range>
          </ranges>
        </level>
      </levels>
      <selections count="2">
        <selection n="[CALENDARIO].[YEAR].&amp;[2016]"/>
        <selection n="[CALENDARIO].[YEAR].&amp;[2017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  <pivotTable tabId="4294967295" name="PivotChartTable4"/>
        <pivotTable tabId="4294967295" name="PivotChartTable5"/>
        <pivotTable tabId="4294967295" name="PivotChartTable9"/>
        <pivotTable tabId="4294967295" name="PivotChartTable6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0A606303-FC48-487F-8382-B445BCAEB242}" cache="SegmentaciónDeDatos_Category" caption="Category" level="1" style="SlicerStyleDark6" rowHeight="241300"/>
  <slicer name="Ship Mode" xr10:uid="{EF0C58D7-810D-475C-A64C-D1AAD7118408}" cache="SegmentaciónDeDatos_Ship_Mode" caption="Ship Mode" columnCount="2" level="1" style="SlicerStyleDark6" rowHeight="241300"/>
  <slicer name="YEAR" xr10:uid="{046AEE27-7CFE-48CC-84E0-8BF8378254DA}" cache="SegmentaciónDeDatos_YEAR" caption="YEAR" level="1" style="SlicerStyleDark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7A3439-4F23-41A9-9C90-61BE9552415A}" name="Tabla3" displayName="Tabla3" ref="A1:B51" totalsRowShown="0">
  <autoFilter ref="A1:B51" xr:uid="{397A3439-4F23-41A9-9C90-61BE9552415A}"/>
  <tableColumns count="2">
    <tableColumn id="1" xr3:uid="{020F3E8D-3A74-472F-A13E-66997FE3C1C5}" name="State" dataDxfId="1"/>
    <tableColumn id="2" xr3:uid="{03AC2F2E-C0D4-4455-9E13-4423BAC45124}" name="Vent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Order_Date" xr10:uid="{B83594B9-EF5A-438F-97DC-296E1D49DF0B}" sourceName="[Superstore Orders].[Order Date]">
  <pivotTables>
    <pivotTable tabId="11" name="TablaDinámica3"/>
  </pivotTables>
  <state minimalRefreshVersion="6" lastRefreshVersion="6" pivotCacheId="1458851908" filterType="dateBetween">
    <selection startDate="2017-01-01T00:00:00" endDate="2017-01-31T00:00:00"/>
    <bounds startDate="2014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F83F9CC3-22FD-440C-98D3-D869146EE602}" cache="Timeline_Order_Date" caption="Order Date" level="2" selectionLevel="2" scrollPosition="2016-09-20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microsoft.com/office/2011/relationships/timeline" Target="../timelines/timelin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14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16.xml"/><Relationship Id="rId4" Type="http://schemas.openxmlformats.org/officeDocument/2006/relationships/pivotTable" Target="../pivotTables/pivot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9C1B0-61EA-430C-907A-51C2E9A4A801}">
  <dimension ref="B15:P77"/>
  <sheetViews>
    <sheetView workbookViewId="0">
      <selection activeCell="I13" sqref="I13"/>
    </sheetView>
  </sheetViews>
  <sheetFormatPr baseColWidth="10" defaultRowHeight="15" x14ac:dyDescent="0.25"/>
  <cols>
    <col min="2" max="2" width="17.5703125" bestFit="1" customWidth="1"/>
    <col min="3" max="3" width="22.42578125" bestFit="1" customWidth="1"/>
    <col min="4" max="5" width="9.140625" bestFit="1" customWidth="1"/>
    <col min="6" max="9" width="10.140625" bestFit="1" customWidth="1"/>
    <col min="10" max="10" width="12.5703125" bestFit="1" customWidth="1"/>
  </cols>
  <sheetData>
    <row r="15" spans="12:16" x14ac:dyDescent="0.25">
      <c r="N15" s="4"/>
    </row>
    <row r="16" spans="12:16" x14ac:dyDescent="0.25">
      <c r="L16" s="4" t="s">
        <v>7</v>
      </c>
      <c r="M16" t="s">
        <v>8</v>
      </c>
      <c r="O16" t="s">
        <v>12</v>
      </c>
      <c r="P16" s="6">
        <f>P17*M18</f>
        <v>2</v>
      </c>
    </row>
    <row r="17" spans="2:16" x14ac:dyDescent="0.25">
      <c r="L17" t="s">
        <v>9</v>
      </c>
      <c r="M17">
        <v>1</v>
      </c>
      <c r="O17" t="s">
        <v>13</v>
      </c>
      <c r="P17" s="6">
        <f>M19/(1-M18)</f>
        <v>10</v>
      </c>
    </row>
    <row r="18" spans="2:16" x14ac:dyDescent="0.25">
      <c r="L18" t="s">
        <v>10</v>
      </c>
      <c r="M18" s="4">
        <v>0.2</v>
      </c>
    </row>
    <row r="19" spans="2:16" x14ac:dyDescent="0.25">
      <c r="L19" t="s">
        <v>11</v>
      </c>
      <c r="M19" s="5">
        <v>8</v>
      </c>
    </row>
    <row r="20" spans="2:16" x14ac:dyDescent="0.25">
      <c r="M20" s="6"/>
    </row>
    <row r="21" spans="2:16" x14ac:dyDescent="0.25">
      <c r="B21" s="1" t="s">
        <v>5</v>
      </c>
      <c r="C21" t="s" vm="1">
        <v>4</v>
      </c>
    </row>
    <row r="22" spans="2:16" x14ac:dyDescent="0.25">
      <c r="B22" s="1" t="s">
        <v>6</v>
      </c>
      <c r="C22" t="s" vm="2">
        <v>1</v>
      </c>
    </row>
    <row r="24" spans="2:16" x14ac:dyDescent="0.25">
      <c r="B24" s="1" t="s">
        <v>2</v>
      </c>
      <c r="C24" s="1" t="s">
        <v>3</v>
      </c>
    </row>
    <row r="25" spans="2:16" x14ac:dyDescent="0.25">
      <c r="B25" s="1" t="s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</row>
    <row r="26" spans="2:16" x14ac:dyDescent="0.25">
      <c r="B26" s="2">
        <v>1</v>
      </c>
      <c r="C26" s="3">
        <v>2079.5540000000001</v>
      </c>
      <c r="D26" s="3">
        <v>2070.2719999999999</v>
      </c>
      <c r="E26" s="3"/>
      <c r="F26" s="3"/>
      <c r="G26" s="3">
        <v>33.74</v>
      </c>
      <c r="H26" s="3">
        <v>3395.59</v>
      </c>
      <c r="I26" s="3">
        <v>1481.828</v>
      </c>
    </row>
    <row r="27" spans="2:16" x14ac:dyDescent="0.25">
      <c r="B27" s="2">
        <v>2</v>
      </c>
      <c r="C27" s="3">
        <v>274.49099999999999</v>
      </c>
      <c r="D27" s="3"/>
      <c r="E27" s="3"/>
      <c r="F27" s="3">
        <v>848.52</v>
      </c>
      <c r="G27" s="3">
        <v>4619.33</v>
      </c>
      <c r="H27" s="3">
        <v>1056.038</v>
      </c>
      <c r="I27" s="3">
        <v>892.98</v>
      </c>
    </row>
    <row r="28" spans="2:16" x14ac:dyDescent="0.25">
      <c r="B28" s="2">
        <v>3</v>
      </c>
      <c r="C28" s="3">
        <v>6230.2920000000004</v>
      </c>
      <c r="D28" s="3"/>
      <c r="E28" s="3"/>
      <c r="F28" s="3">
        <v>2013.7149999999999</v>
      </c>
      <c r="G28" s="3">
        <v>767.83799999999997</v>
      </c>
      <c r="H28" s="3">
        <v>2546.643</v>
      </c>
      <c r="I28" s="3">
        <v>2140.2800000000002</v>
      </c>
    </row>
    <row r="29" spans="2:16" x14ac:dyDescent="0.25">
      <c r="B29" s="2">
        <v>4</v>
      </c>
      <c r="C29" s="3">
        <v>450.334</v>
      </c>
      <c r="D29" s="3">
        <v>418.666</v>
      </c>
      <c r="E29" s="3"/>
      <c r="F29" s="3">
        <v>3055.28</v>
      </c>
      <c r="G29" s="3">
        <v>331.91399999999999</v>
      </c>
      <c r="H29" s="3">
        <v>1007.52</v>
      </c>
      <c r="I29" s="3">
        <v>4212.3720000000003</v>
      </c>
    </row>
    <row r="30" spans="2:16" x14ac:dyDescent="0.25">
      <c r="B30" s="2">
        <v>5</v>
      </c>
      <c r="C30" s="3">
        <v>3749.335</v>
      </c>
      <c r="D30" s="3"/>
      <c r="E30" s="3"/>
      <c r="F30" s="3">
        <v>913.35400000000004</v>
      </c>
      <c r="G30" s="3">
        <v>922.327</v>
      </c>
      <c r="H30" s="3">
        <v>32.67</v>
      </c>
      <c r="I30" s="3">
        <v>294.84199999999998</v>
      </c>
    </row>
    <row r="31" spans="2:16" x14ac:dyDescent="0.25">
      <c r="B31" s="2">
        <v>6</v>
      </c>
      <c r="C31" s="3">
        <v>904.35400000000004</v>
      </c>
      <c r="D31" s="3"/>
      <c r="E31" s="3"/>
      <c r="F31" s="3">
        <v>773.76400000000001</v>
      </c>
      <c r="G31" s="3">
        <v>227.10300000000001</v>
      </c>
      <c r="H31" s="3">
        <v>1241.5160000000001</v>
      </c>
      <c r="I31" s="3">
        <v>2263.0120000000002</v>
      </c>
    </row>
    <row r="32" spans="2:16" x14ac:dyDescent="0.25">
      <c r="B32" s="2">
        <v>7</v>
      </c>
      <c r="C32" s="3">
        <v>1058.43</v>
      </c>
      <c r="D32" s="3"/>
      <c r="E32" s="3"/>
      <c r="F32" s="3">
        <v>1337.442</v>
      </c>
      <c r="G32" s="3">
        <v>2964.8173999999999</v>
      </c>
      <c r="H32" s="3">
        <v>287.32600000000002</v>
      </c>
      <c r="I32" s="3"/>
    </row>
    <row r="33" spans="2:9" x14ac:dyDescent="0.25">
      <c r="B33" s="2">
        <v>8</v>
      </c>
      <c r="C33" s="3">
        <v>1150.29</v>
      </c>
      <c r="D33" s="3">
        <v>47.904000000000003</v>
      </c>
      <c r="E33" s="3"/>
      <c r="F33" s="3">
        <v>117.8</v>
      </c>
      <c r="G33" s="3">
        <v>1448.6759999999999</v>
      </c>
      <c r="H33" s="3">
        <v>430.49200000000002</v>
      </c>
      <c r="I33" s="3">
        <v>1314.59</v>
      </c>
    </row>
    <row r="34" spans="2:9" x14ac:dyDescent="0.25">
      <c r="B34" s="2">
        <v>9</v>
      </c>
      <c r="C34" s="3"/>
      <c r="D34" s="3">
        <v>17.62</v>
      </c>
      <c r="E34" s="3"/>
      <c r="F34" s="3">
        <v>1450.126</v>
      </c>
      <c r="G34" s="3">
        <v>2000.104</v>
      </c>
      <c r="H34" s="3">
        <v>228.822</v>
      </c>
      <c r="I34" s="3">
        <v>2847.6460000000002</v>
      </c>
    </row>
    <row r="35" spans="2:9" x14ac:dyDescent="0.25">
      <c r="B35" s="2">
        <v>10</v>
      </c>
      <c r="C35" s="3">
        <v>778.23599999999999</v>
      </c>
      <c r="D35" s="3">
        <v>166.59</v>
      </c>
      <c r="E35" s="3">
        <v>843.1</v>
      </c>
      <c r="F35" s="3">
        <v>710.80399999999997</v>
      </c>
      <c r="G35" s="3">
        <v>1252.952</v>
      </c>
      <c r="H35" s="3">
        <v>1973.7080000000001</v>
      </c>
      <c r="I35" s="3">
        <v>1240.02</v>
      </c>
    </row>
    <row r="36" spans="2:9" x14ac:dyDescent="0.25">
      <c r="B36" s="2">
        <v>11</v>
      </c>
      <c r="C36" s="3">
        <v>4791.3500000000004</v>
      </c>
      <c r="D36" s="3">
        <v>49.616</v>
      </c>
      <c r="E36" s="3"/>
      <c r="F36" s="3">
        <v>2014.3810000000001</v>
      </c>
      <c r="G36" s="3">
        <v>542.74599999999998</v>
      </c>
      <c r="H36" s="3">
        <v>1027.758</v>
      </c>
      <c r="I36" s="3">
        <v>353.28</v>
      </c>
    </row>
    <row r="37" spans="2:9" x14ac:dyDescent="0.25">
      <c r="B37" s="2">
        <v>12</v>
      </c>
      <c r="C37" s="3">
        <v>899.56799999999998</v>
      </c>
      <c r="D37" s="3">
        <v>3332.636</v>
      </c>
      <c r="E37" s="3"/>
      <c r="F37" s="3">
        <v>14816.067999999999</v>
      </c>
      <c r="G37" s="3">
        <v>1257.298</v>
      </c>
      <c r="H37" s="3">
        <v>3567.0259999999998</v>
      </c>
      <c r="I37" s="3">
        <v>2166.248</v>
      </c>
    </row>
    <row r="38" spans="2:9" x14ac:dyDescent="0.25">
      <c r="B38" s="2">
        <v>13</v>
      </c>
      <c r="C38" s="3">
        <v>2933.5160000000001</v>
      </c>
      <c r="D38" s="3">
        <v>1504.702</v>
      </c>
      <c r="E38" s="3">
        <v>81.400000000000006</v>
      </c>
      <c r="F38" s="3">
        <v>656.40700000000004</v>
      </c>
      <c r="G38" s="3">
        <v>4981.0108</v>
      </c>
      <c r="H38" s="3">
        <v>5972.9880000000003</v>
      </c>
      <c r="I38" s="3">
        <v>3252.88</v>
      </c>
    </row>
    <row r="39" spans="2:9" x14ac:dyDescent="0.25">
      <c r="B39" s="2">
        <v>14</v>
      </c>
      <c r="C39" s="3">
        <v>32.527999999999999</v>
      </c>
      <c r="D39" s="3">
        <v>808.47</v>
      </c>
      <c r="E39" s="3"/>
      <c r="F39" s="3">
        <v>114.42</v>
      </c>
      <c r="G39" s="3">
        <v>1971.2905000000001</v>
      </c>
      <c r="H39" s="3">
        <v>6401.93</v>
      </c>
      <c r="I39" s="3">
        <v>822.97</v>
      </c>
    </row>
    <row r="40" spans="2:9" x14ac:dyDescent="0.25">
      <c r="B40" s="2">
        <v>15</v>
      </c>
      <c r="C40" s="3">
        <v>755.529</v>
      </c>
      <c r="D40" s="3">
        <v>319.80599999999998</v>
      </c>
      <c r="E40" s="3">
        <v>69.66</v>
      </c>
      <c r="F40" s="3">
        <v>1345.8240000000001</v>
      </c>
      <c r="G40" s="3">
        <v>652.92999999999995</v>
      </c>
      <c r="H40" s="3">
        <v>332.33800000000002</v>
      </c>
      <c r="I40" s="3">
        <v>1626.71</v>
      </c>
    </row>
    <row r="41" spans="2:9" x14ac:dyDescent="0.25">
      <c r="B41" s="2">
        <v>16</v>
      </c>
      <c r="C41" s="3">
        <v>3431.4589999999998</v>
      </c>
      <c r="D41" s="3"/>
      <c r="E41" s="3"/>
      <c r="F41" s="3">
        <v>2033.24</v>
      </c>
      <c r="G41" s="3">
        <v>1254.5640000000001</v>
      </c>
      <c r="H41" s="3">
        <v>947.69200000000001</v>
      </c>
      <c r="I41" s="3">
        <v>944.42899999999997</v>
      </c>
    </row>
    <row r="42" spans="2:9" x14ac:dyDescent="0.25">
      <c r="B42" s="2">
        <v>17</v>
      </c>
      <c r="C42" s="3">
        <v>928.55799999999999</v>
      </c>
      <c r="D42" s="3">
        <v>678.11300000000006</v>
      </c>
      <c r="E42" s="3">
        <v>61.607999999999997</v>
      </c>
      <c r="F42" s="3">
        <v>576.57560000000001</v>
      </c>
      <c r="G42" s="3">
        <v>795.29600000000005</v>
      </c>
      <c r="H42" s="3">
        <v>1053.26</v>
      </c>
      <c r="I42" s="3">
        <v>1199.222</v>
      </c>
    </row>
    <row r="43" spans="2:9" x14ac:dyDescent="0.25">
      <c r="B43" s="2">
        <v>18</v>
      </c>
      <c r="C43" s="3">
        <v>4108.37</v>
      </c>
      <c r="D43" s="3">
        <v>399.11</v>
      </c>
      <c r="E43" s="3">
        <v>1386.346</v>
      </c>
      <c r="F43" s="3">
        <v>1389.405</v>
      </c>
      <c r="G43" s="3">
        <v>185.12299999999999</v>
      </c>
      <c r="H43" s="3">
        <v>3183.3697999999999</v>
      </c>
      <c r="I43" s="3">
        <v>1390.126</v>
      </c>
    </row>
    <row r="44" spans="2:9" x14ac:dyDescent="0.25">
      <c r="B44" s="2">
        <v>19</v>
      </c>
      <c r="C44" s="3">
        <v>3658.5540000000001</v>
      </c>
      <c r="D44" s="3">
        <v>1078.222</v>
      </c>
      <c r="E44" s="3"/>
      <c r="F44" s="3">
        <v>449.46899999999999</v>
      </c>
      <c r="G44" s="3">
        <v>970.38400000000001</v>
      </c>
      <c r="H44" s="3">
        <v>3066.3780000000002</v>
      </c>
      <c r="I44" s="3">
        <v>2549.4679999999998</v>
      </c>
    </row>
    <row r="45" spans="2:9" x14ac:dyDescent="0.25">
      <c r="B45" s="2">
        <v>20</v>
      </c>
      <c r="C45" s="3">
        <v>421.26400000000001</v>
      </c>
      <c r="D45" s="3">
        <v>221.024</v>
      </c>
      <c r="E45" s="3"/>
      <c r="F45" s="3">
        <v>1830.508</v>
      </c>
      <c r="G45" s="3">
        <v>4919.1819999999998</v>
      </c>
      <c r="H45" s="3">
        <v>2997.578</v>
      </c>
      <c r="I45" s="3">
        <v>4182.0619999999999</v>
      </c>
    </row>
    <row r="46" spans="2:9" x14ac:dyDescent="0.25">
      <c r="B46" s="2">
        <v>21</v>
      </c>
      <c r="C46" s="3">
        <v>336.56200000000001</v>
      </c>
      <c r="D46" s="3">
        <v>241.43600000000001</v>
      </c>
      <c r="E46" s="3"/>
      <c r="F46" s="3">
        <v>886.02599999999995</v>
      </c>
      <c r="G46" s="3">
        <v>270.24</v>
      </c>
      <c r="H46" s="3">
        <v>2084.9079999999999</v>
      </c>
      <c r="I46" s="3">
        <v>538.02</v>
      </c>
    </row>
    <row r="47" spans="2:9" x14ac:dyDescent="0.25">
      <c r="B47" s="2">
        <v>22</v>
      </c>
      <c r="C47" s="3">
        <v>691.10799999999995</v>
      </c>
      <c r="D47" s="3">
        <v>736.8904</v>
      </c>
      <c r="E47" s="3"/>
      <c r="F47" s="3">
        <v>5058.3620000000001</v>
      </c>
      <c r="G47" s="3">
        <v>135.70599999999999</v>
      </c>
      <c r="H47" s="3">
        <v>2952.0360000000001</v>
      </c>
      <c r="I47" s="3">
        <v>1480.1030000000001</v>
      </c>
    </row>
    <row r="48" spans="2:9" x14ac:dyDescent="0.25">
      <c r="B48" s="2">
        <v>23</v>
      </c>
      <c r="C48" s="3">
        <v>491.11200000000002</v>
      </c>
      <c r="D48" s="3">
        <v>31.35</v>
      </c>
      <c r="E48" s="3"/>
      <c r="F48" s="3">
        <v>2227.038</v>
      </c>
      <c r="G48" s="3">
        <v>939.13300000000004</v>
      </c>
      <c r="H48" s="3">
        <v>2513.3429999999998</v>
      </c>
      <c r="I48" s="3">
        <v>279.41399999999999</v>
      </c>
    </row>
    <row r="49" spans="2:9" x14ac:dyDescent="0.25">
      <c r="B49" s="2">
        <v>24</v>
      </c>
      <c r="C49" s="3">
        <v>1679.9680000000001</v>
      </c>
      <c r="D49" s="3">
        <v>1156.018</v>
      </c>
      <c r="E49" s="3"/>
      <c r="F49" s="3">
        <v>4057.51</v>
      </c>
      <c r="G49" s="3">
        <v>2724.194</v>
      </c>
      <c r="H49" s="3">
        <v>3896.672</v>
      </c>
      <c r="I49" s="3">
        <v>1580.894</v>
      </c>
    </row>
    <row r="50" spans="2:9" x14ac:dyDescent="0.25">
      <c r="B50" s="2">
        <v>25</v>
      </c>
      <c r="C50" s="3">
        <v>2115.9409999999998</v>
      </c>
      <c r="D50" s="3">
        <v>1028.2280000000001</v>
      </c>
      <c r="E50" s="3">
        <v>595.65599999999995</v>
      </c>
      <c r="F50" s="3">
        <v>579.01900000000001</v>
      </c>
      <c r="G50" s="3"/>
      <c r="H50" s="3">
        <v>1287.614</v>
      </c>
      <c r="I50" s="3">
        <v>1031.1555000000001</v>
      </c>
    </row>
    <row r="51" spans="2:9" x14ac:dyDescent="0.25">
      <c r="B51" s="2">
        <v>26</v>
      </c>
      <c r="C51" s="3">
        <v>4224.1360000000004</v>
      </c>
      <c r="D51" s="3">
        <v>1644.9059999999999</v>
      </c>
      <c r="E51" s="3"/>
      <c r="F51" s="3">
        <v>4521.9912000000004</v>
      </c>
      <c r="G51" s="3">
        <v>4721.9769999999999</v>
      </c>
      <c r="H51" s="3">
        <v>639.83000000000004</v>
      </c>
      <c r="I51" s="3">
        <v>1508.3520000000001</v>
      </c>
    </row>
    <row r="52" spans="2:9" x14ac:dyDescent="0.25">
      <c r="B52" s="2">
        <v>27</v>
      </c>
      <c r="C52" s="3">
        <v>6963.4040000000005</v>
      </c>
      <c r="D52" s="3"/>
      <c r="E52" s="3">
        <v>476.35399999999998</v>
      </c>
      <c r="F52" s="3">
        <v>380.37799999999999</v>
      </c>
      <c r="G52" s="3">
        <v>1620.25</v>
      </c>
      <c r="H52" s="3">
        <v>1980.2639999999999</v>
      </c>
      <c r="I52" s="3">
        <v>169.19200000000001</v>
      </c>
    </row>
    <row r="53" spans="2:9" x14ac:dyDescent="0.25">
      <c r="B53" s="2">
        <v>28</v>
      </c>
      <c r="C53" s="3">
        <v>359.214</v>
      </c>
      <c r="D53" s="3">
        <v>1728.8920000000001</v>
      </c>
      <c r="E53" s="3">
        <v>3.8159999999999998</v>
      </c>
      <c r="F53" s="3">
        <v>504.54199999999997</v>
      </c>
      <c r="G53" s="3">
        <v>3598.9340000000002</v>
      </c>
      <c r="H53" s="3">
        <v>2132.2289999999998</v>
      </c>
      <c r="I53" s="3">
        <v>1671.2139999999999</v>
      </c>
    </row>
    <row r="54" spans="2:9" x14ac:dyDescent="0.25">
      <c r="B54" s="2">
        <v>29</v>
      </c>
      <c r="C54" s="3">
        <v>2191.873</v>
      </c>
      <c r="D54" s="3">
        <v>2106.7939999999999</v>
      </c>
      <c r="E54" s="3"/>
      <c r="F54" s="3">
        <v>2283.2080000000001</v>
      </c>
      <c r="G54" s="3">
        <v>3685.944</v>
      </c>
      <c r="H54" s="3">
        <v>556.31399999999996</v>
      </c>
      <c r="I54" s="3">
        <v>316.63600000000002</v>
      </c>
    </row>
    <row r="55" spans="2:9" x14ac:dyDescent="0.25">
      <c r="B55" s="2">
        <v>30</v>
      </c>
      <c r="C55" s="3">
        <v>2399.96</v>
      </c>
      <c r="D55" s="3">
        <v>798.74199999999996</v>
      </c>
      <c r="E55" s="3">
        <v>2012.3019999999999</v>
      </c>
      <c r="F55" s="3">
        <v>1142.68</v>
      </c>
      <c r="G55" s="3">
        <v>1170.5640000000001</v>
      </c>
      <c r="H55" s="3">
        <v>1391.2940000000001</v>
      </c>
      <c r="I55" s="3">
        <v>898.18799999999999</v>
      </c>
    </row>
    <row r="56" spans="2:9" x14ac:dyDescent="0.25">
      <c r="B56" s="2">
        <v>31</v>
      </c>
      <c r="C56" s="3">
        <v>1558.028</v>
      </c>
      <c r="D56" s="3">
        <v>2085.65</v>
      </c>
      <c r="E56" s="3"/>
      <c r="F56" s="3">
        <v>531.34799999999996</v>
      </c>
      <c r="G56" s="3">
        <v>20.07</v>
      </c>
      <c r="H56" s="3">
        <v>503.67599999999999</v>
      </c>
      <c r="I56" s="3">
        <v>523.37599999999998</v>
      </c>
    </row>
    <row r="57" spans="2:9" x14ac:dyDescent="0.25">
      <c r="B57" s="2">
        <v>32</v>
      </c>
      <c r="C57" s="3">
        <v>3479.6239999999998</v>
      </c>
      <c r="D57" s="3"/>
      <c r="E57" s="3"/>
      <c r="F57" s="3">
        <v>1823.07</v>
      </c>
      <c r="G57" s="3">
        <v>708.726</v>
      </c>
      <c r="H57" s="3">
        <v>3693.0839999999998</v>
      </c>
      <c r="I57" s="3">
        <v>1424.0260000000001</v>
      </c>
    </row>
    <row r="58" spans="2:9" x14ac:dyDescent="0.25">
      <c r="B58" s="2">
        <v>33</v>
      </c>
      <c r="C58" s="3">
        <v>440.73599999999999</v>
      </c>
      <c r="D58" s="3">
        <v>1949.8720000000001</v>
      </c>
      <c r="E58" s="3">
        <v>80.563999999999993</v>
      </c>
      <c r="F58" s="3">
        <v>9517.2880000000005</v>
      </c>
      <c r="G58" s="3">
        <v>7078.4840000000004</v>
      </c>
      <c r="H58" s="3">
        <v>512.44600000000003</v>
      </c>
      <c r="I58" s="3">
        <v>2643.1640000000002</v>
      </c>
    </row>
    <row r="59" spans="2:9" x14ac:dyDescent="0.25">
      <c r="B59" s="2">
        <v>34</v>
      </c>
      <c r="C59" s="3">
        <v>8551.0540000000001</v>
      </c>
      <c r="D59" s="3">
        <v>524.54</v>
      </c>
      <c r="E59" s="3">
        <v>4590.3440000000001</v>
      </c>
      <c r="F59" s="3">
        <v>685.05600000000004</v>
      </c>
      <c r="G59" s="3">
        <v>361.988</v>
      </c>
      <c r="H59" s="3">
        <v>190.66</v>
      </c>
      <c r="I59" s="3">
        <v>692.95</v>
      </c>
    </row>
    <row r="60" spans="2:9" x14ac:dyDescent="0.25">
      <c r="B60" s="2">
        <v>35</v>
      </c>
      <c r="C60" s="3">
        <v>1443.6320000000001</v>
      </c>
      <c r="D60" s="3">
        <v>235.46799999999999</v>
      </c>
      <c r="E60" s="3"/>
      <c r="F60" s="3">
        <v>3162.83</v>
      </c>
      <c r="G60" s="3">
        <v>1261.81</v>
      </c>
      <c r="H60" s="3">
        <v>9354.8539999999994</v>
      </c>
      <c r="I60" s="3">
        <v>6190.5379999999996</v>
      </c>
    </row>
    <row r="61" spans="2:9" x14ac:dyDescent="0.25">
      <c r="B61" s="2">
        <v>36</v>
      </c>
      <c r="C61" s="3">
        <v>5360.2020000000002</v>
      </c>
      <c r="D61" s="3">
        <v>327.04399999999998</v>
      </c>
      <c r="E61" s="3"/>
      <c r="F61" s="3">
        <v>3848.5650000000001</v>
      </c>
      <c r="G61" s="3">
        <v>2184.3270000000002</v>
      </c>
      <c r="H61" s="3">
        <v>4356.0609999999997</v>
      </c>
      <c r="I61" s="3">
        <v>1595.8489999999999</v>
      </c>
    </row>
    <row r="62" spans="2:9" x14ac:dyDescent="0.25">
      <c r="B62" s="2">
        <v>37</v>
      </c>
      <c r="C62" s="3">
        <v>5564.0060000000003</v>
      </c>
      <c r="D62" s="3">
        <v>491.55</v>
      </c>
      <c r="E62" s="3">
        <v>15.92</v>
      </c>
      <c r="F62" s="3">
        <v>4367.3469999999998</v>
      </c>
      <c r="G62" s="3">
        <v>7285.0259999999998</v>
      </c>
      <c r="H62" s="3">
        <v>849.65</v>
      </c>
      <c r="I62" s="3">
        <v>2506.6460000000002</v>
      </c>
    </row>
    <row r="63" spans="2:9" x14ac:dyDescent="0.25">
      <c r="B63" s="2">
        <v>38</v>
      </c>
      <c r="C63" s="3">
        <v>1511.93</v>
      </c>
      <c r="D63" s="3">
        <v>1648.1880000000001</v>
      </c>
      <c r="E63" s="3">
        <v>7359.9179999999997</v>
      </c>
      <c r="F63" s="3">
        <v>338.17200000000003</v>
      </c>
      <c r="G63" s="3">
        <v>7871.2129999999997</v>
      </c>
      <c r="H63" s="3">
        <v>2395.7860000000001</v>
      </c>
      <c r="I63" s="3">
        <v>4979.2259999999997</v>
      </c>
    </row>
    <row r="64" spans="2:9" x14ac:dyDescent="0.25">
      <c r="B64" s="2">
        <v>39</v>
      </c>
      <c r="C64" s="3">
        <v>1412.213</v>
      </c>
      <c r="D64" s="3">
        <v>1486.576</v>
      </c>
      <c r="E64" s="3"/>
      <c r="F64" s="3">
        <v>559.27099999999996</v>
      </c>
      <c r="G64" s="3">
        <v>1944.08</v>
      </c>
      <c r="H64" s="3">
        <v>540.76</v>
      </c>
      <c r="I64" s="3">
        <v>6450.4620000000004</v>
      </c>
    </row>
    <row r="65" spans="2:9" x14ac:dyDescent="0.25">
      <c r="B65" s="2">
        <v>40</v>
      </c>
      <c r="C65" s="3">
        <v>5418.0219999999999</v>
      </c>
      <c r="D65" s="3">
        <v>2504.48</v>
      </c>
      <c r="E65" s="3">
        <v>19.98</v>
      </c>
      <c r="F65" s="3">
        <v>6684.616</v>
      </c>
      <c r="G65" s="3">
        <v>1499.652</v>
      </c>
      <c r="H65" s="3">
        <v>2749.21</v>
      </c>
      <c r="I65" s="3">
        <v>2978.4659999999999</v>
      </c>
    </row>
    <row r="66" spans="2:9" x14ac:dyDescent="0.25">
      <c r="B66" s="2">
        <v>41</v>
      </c>
      <c r="C66" s="3">
        <v>1496.5889999999999</v>
      </c>
      <c r="D66" s="3">
        <v>239.358</v>
      </c>
      <c r="E66" s="3"/>
      <c r="F66" s="3">
        <v>5635.3540000000003</v>
      </c>
      <c r="G66" s="3">
        <v>8405.8019999999997</v>
      </c>
      <c r="H66" s="3">
        <v>134.33199999999999</v>
      </c>
      <c r="I66" s="3">
        <v>608.35599999999999</v>
      </c>
    </row>
    <row r="67" spans="2:9" x14ac:dyDescent="0.25">
      <c r="B67" s="2">
        <v>42</v>
      </c>
      <c r="C67" s="3">
        <v>3473.5970000000002</v>
      </c>
      <c r="D67" s="3">
        <v>126.352</v>
      </c>
      <c r="E67" s="3"/>
      <c r="F67" s="3">
        <v>2781.8701999999998</v>
      </c>
      <c r="G67" s="3">
        <v>1333.8579999999999</v>
      </c>
      <c r="H67" s="3">
        <v>4537.201</v>
      </c>
      <c r="I67" s="3">
        <v>1017.94</v>
      </c>
    </row>
    <row r="68" spans="2:9" x14ac:dyDescent="0.25">
      <c r="B68" s="2">
        <v>43</v>
      </c>
      <c r="C68" s="3">
        <v>3352.3939999999998</v>
      </c>
      <c r="D68" s="3">
        <v>529.08500000000004</v>
      </c>
      <c r="E68" s="3"/>
      <c r="F68" s="3">
        <v>999.86800000000005</v>
      </c>
      <c r="G68" s="3">
        <v>1086.32</v>
      </c>
      <c r="H68" s="3">
        <v>408.726</v>
      </c>
      <c r="I68" s="3">
        <v>15158.877</v>
      </c>
    </row>
    <row r="69" spans="2:9" x14ac:dyDescent="0.25">
      <c r="B69" s="2">
        <v>44</v>
      </c>
      <c r="C69" s="3">
        <v>4025.73</v>
      </c>
      <c r="D69" s="3">
        <v>523.928</v>
      </c>
      <c r="E69" s="3">
        <v>2921.43</v>
      </c>
      <c r="F69" s="3">
        <v>6294.3860000000004</v>
      </c>
      <c r="G69" s="3">
        <v>4536.9369999999999</v>
      </c>
      <c r="H69" s="3">
        <v>10668.096</v>
      </c>
      <c r="I69" s="3">
        <v>46.96</v>
      </c>
    </row>
    <row r="70" spans="2:9" x14ac:dyDescent="0.25">
      <c r="B70" s="2">
        <v>45</v>
      </c>
      <c r="C70" s="3">
        <v>4288.75</v>
      </c>
      <c r="D70" s="3">
        <v>2413.3780000000002</v>
      </c>
      <c r="E70" s="3">
        <v>384.1</v>
      </c>
      <c r="F70" s="3">
        <v>4751.4920000000002</v>
      </c>
      <c r="G70" s="3">
        <v>4007.5479999999998</v>
      </c>
      <c r="H70" s="3">
        <v>1815.2180000000001</v>
      </c>
      <c r="I70" s="3">
        <v>2355.0639999999999</v>
      </c>
    </row>
    <row r="71" spans="2:9" x14ac:dyDescent="0.25">
      <c r="B71" s="2">
        <v>46</v>
      </c>
      <c r="C71" s="3">
        <v>6633.4201999999996</v>
      </c>
      <c r="D71" s="3">
        <v>834.65800000000002</v>
      </c>
      <c r="E71" s="3">
        <v>559.20000000000005</v>
      </c>
      <c r="F71" s="3">
        <v>4755.2340000000004</v>
      </c>
      <c r="G71" s="3">
        <v>13694.882799999999</v>
      </c>
      <c r="H71" s="3">
        <v>1469.7560000000001</v>
      </c>
      <c r="I71" s="3">
        <v>2911.386</v>
      </c>
    </row>
    <row r="72" spans="2:9" x14ac:dyDescent="0.25">
      <c r="B72" s="2">
        <v>47</v>
      </c>
      <c r="C72" s="3">
        <v>2988.2739999999999</v>
      </c>
      <c r="D72" s="3">
        <v>2236.1840000000002</v>
      </c>
      <c r="E72" s="3">
        <v>35.712000000000003</v>
      </c>
      <c r="F72" s="3">
        <v>1153.1089999999999</v>
      </c>
      <c r="G72" s="3">
        <v>4959.6409999999996</v>
      </c>
      <c r="H72" s="3">
        <v>3666.1570000000002</v>
      </c>
      <c r="I72" s="3">
        <v>7397.2719999999999</v>
      </c>
    </row>
    <row r="73" spans="2:9" x14ac:dyDescent="0.25">
      <c r="B73" s="2">
        <v>48</v>
      </c>
      <c r="C73" s="3">
        <v>1618.2539999999999</v>
      </c>
      <c r="D73" s="3">
        <v>6912.9440000000004</v>
      </c>
      <c r="E73" s="3">
        <v>491.88799999999998</v>
      </c>
      <c r="F73" s="3">
        <v>6645.2820000000002</v>
      </c>
      <c r="G73" s="3">
        <v>5331.1779999999999</v>
      </c>
      <c r="H73" s="3">
        <v>9951.1820000000007</v>
      </c>
      <c r="I73" s="3">
        <v>5048.1719999999996</v>
      </c>
    </row>
    <row r="74" spans="2:9" x14ac:dyDescent="0.25">
      <c r="B74" s="2">
        <v>49</v>
      </c>
      <c r="C74" s="3">
        <v>2639.6379999999999</v>
      </c>
      <c r="D74" s="3">
        <v>1453.136</v>
      </c>
      <c r="E74" s="3">
        <v>10.68</v>
      </c>
      <c r="F74" s="3">
        <v>2916.5140000000001</v>
      </c>
      <c r="G74" s="3">
        <v>7643.0410000000002</v>
      </c>
      <c r="H74" s="3">
        <v>5470.39</v>
      </c>
      <c r="I74" s="3">
        <v>1403.8420000000001</v>
      </c>
    </row>
    <row r="75" spans="2:9" x14ac:dyDescent="0.25">
      <c r="B75" s="2">
        <v>50</v>
      </c>
      <c r="C75" s="3">
        <v>2823.9650000000001</v>
      </c>
      <c r="D75" s="3"/>
      <c r="E75" s="3">
        <v>580.93600000000004</v>
      </c>
      <c r="F75" s="3">
        <v>3897.7139999999999</v>
      </c>
      <c r="G75" s="3">
        <v>306.88799999999998</v>
      </c>
      <c r="H75" s="3">
        <v>858.702</v>
      </c>
      <c r="I75" s="3">
        <v>3873.5590000000002</v>
      </c>
    </row>
    <row r="76" spans="2:9" x14ac:dyDescent="0.25">
      <c r="B76" s="2">
        <v>51</v>
      </c>
      <c r="C76" s="3">
        <v>3645.9110000000001</v>
      </c>
      <c r="D76" s="3">
        <v>1895.9259999999999</v>
      </c>
      <c r="E76" s="3">
        <v>377.73599999999999</v>
      </c>
      <c r="F76" s="3">
        <v>2140.94</v>
      </c>
      <c r="G76" s="3">
        <v>7442.0209999999997</v>
      </c>
      <c r="H76" s="3">
        <v>1926.7760000000001</v>
      </c>
      <c r="I76" s="3">
        <v>2027.758</v>
      </c>
    </row>
    <row r="77" spans="2:9" x14ac:dyDescent="0.25">
      <c r="B77" s="2">
        <v>52</v>
      </c>
      <c r="C77" s="3">
        <v>2698.9270000000001</v>
      </c>
      <c r="D77" s="3">
        <v>814.59400000000005</v>
      </c>
      <c r="E77" s="3">
        <v>177.636</v>
      </c>
      <c r="F77" s="3">
        <v>1657.3507999999999</v>
      </c>
      <c r="G77" s="3">
        <v>2915.5340000000001</v>
      </c>
      <c r="H77" s="3">
        <v>713.79</v>
      </c>
      <c r="I77" s="3">
        <v>6233.0540000000001</v>
      </c>
    </row>
  </sheetData>
  <conditionalFormatting pivot="1" sqref="C26:I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250D2-4D26-41DD-BA65-AEE58B7DAA47}">
  <dimension ref="A1:N91"/>
  <sheetViews>
    <sheetView topLeftCell="A5" workbookViewId="0">
      <selection activeCell="R6" sqref="R6"/>
    </sheetView>
  </sheetViews>
  <sheetFormatPr baseColWidth="10" defaultRowHeight="15" x14ac:dyDescent="0.25"/>
  <cols>
    <col min="1" max="1" width="20.140625" bestFit="1" customWidth="1"/>
    <col min="2" max="2" width="22.42578125" bestFit="1" customWidth="1"/>
    <col min="3" max="3" width="9.5703125" bestFit="1" customWidth="1"/>
    <col min="4" max="4" width="12.28515625" bestFit="1" customWidth="1"/>
    <col min="5" max="5" width="13.7109375" bestFit="1" customWidth="1"/>
    <col min="6" max="6" width="12.5703125" bestFit="1" customWidth="1"/>
    <col min="9" max="9" width="19.28515625" bestFit="1" customWidth="1"/>
    <col min="10" max="10" width="22.42578125" bestFit="1" customWidth="1"/>
    <col min="11" max="11" width="9.5703125" bestFit="1" customWidth="1"/>
    <col min="12" max="12" width="12.28515625" bestFit="1" customWidth="1"/>
    <col min="13" max="13" width="13.7109375" bestFit="1" customWidth="1"/>
    <col min="14" max="14" width="12.5703125" bestFit="1" customWidth="1"/>
  </cols>
  <sheetData>
    <row r="1" spans="1:6" x14ac:dyDescent="0.25">
      <c r="A1" s="1" t="s">
        <v>6</v>
      </c>
      <c r="B1" t="s" vm="2">
        <v>1</v>
      </c>
    </row>
    <row r="3" spans="1:6" x14ac:dyDescent="0.25">
      <c r="A3" s="1" t="s">
        <v>19</v>
      </c>
      <c r="B3" s="1" t="s">
        <v>3</v>
      </c>
    </row>
    <row r="4" spans="1:6" x14ac:dyDescent="0.25">
      <c r="A4" s="1" t="s">
        <v>0</v>
      </c>
      <c r="B4" t="s">
        <v>15</v>
      </c>
      <c r="C4" t="s">
        <v>16</v>
      </c>
      <c r="D4" t="s">
        <v>17</v>
      </c>
      <c r="E4" t="s">
        <v>18</v>
      </c>
      <c r="F4" t="s">
        <v>14</v>
      </c>
    </row>
    <row r="5" spans="1:6" x14ac:dyDescent="0.25">
      <c r="A5" s="2">
        <v>1</v>
      </c>
      <c r="B5">
        <v>5</v>
      </c>
      <c r="D5">
        <v>9</v>
      </c>
      <c r="E5">
        <v>14</v>
      </c>
      <c r="F5">
        <v>28</v>
      </c>
    </row>
    <row r="6" spans="1:6" x14ac:dyDescent="0.25">
      <c r="A6" s="2">
        <v>2</v>
      </c>
      <c r="B6">
        <v>5</v>
      </c>
      <c r="D6">
        <v>6</v>
      </c>
      <c r="E6">
        <v>17</v>
      </c>
      <c r="F6">
        <v>28</v>
      </c>
    </row>
    <row r="7" spans="1:6" x14ac:dyDescent="0.25">
      <c r="A7" s="2">
        <v>3</v>
      </c>
      <c r="B7">
        <v>7</v>
      </c>
      <c r="C7">
        <v>2</v>
      </c>
      <c r="D7">
        <v>9</v>
      </c>
      <c r="E7">
        <v>24</v>
      </c>
      <c r="F7">
        <v>42</v>
      </c>
    </row>
    <row r="8" spans="1:6" x14ac:dyDescent="0.25">
      <c r="A8" s="2">
        <v>4</v>
      </c>
      <c r="B8">
        <v>2</v>
      </c>
      <c r="D8">
        <v>9</v>
      </c>
      <c r="E8">
        <v>20</v>
      </c>
      <c r="F8">
        <v>31</v>
      </c>
    </row>
    <row r="9" spans="1:6" x14ac:dyDescent="0.25">
      <c r="A9" s="2">
        <v>5</v>
      </c>
      <c r="B9">
        <v>5</v>
      </c>
      <c r="C9">
        <v>1</v>
      </c>
      <c r="D9">
        <v>8</v>
      </c>
      <c r="E9">
        <v>30</v>
      </c>
      <c r="F9">
        <v>44</v>
      </c>
    </row>
    <row r="10" spans="1:6" x14ac:dyDescent="0.25">
      <c r="A10" s="2">
        <v>6</v>
      </c>
      <c r="B10">
        <v>3</v>
      </c>
      <c r="D10">
        <v>6</v>
      </c>
      <c r="E10">
        <v>13</v>
      </c>
      <c r="F10">
        <v>22</v>
      </c>
    </row>
    <row r="11" spans="1:6" x14ac:dyDescent="0.25">
      <c r="A11" s="2">
        <v>7</v>
      </c>
      <c r="B11">
        <v>8</v>
      </c>
      <c r="D11">
        <v>4</v>
      </c>
      <c r="E11">
        <v>19</v>
      </c>
      <c r="F11">
        <v>31</v>
      </c>
    </row>
    <row r="12" spans="1:6" x14ac:dyDescent="0.25">
      <c r="A12" s="2">
        <v>8</v>
      </c>
      <c r="B12">
        <v>4</v>
      </c>
      <c r="D12">
        <v>2</v>
      </c>
      <c r="E12">
        <v>19</v>
      </c>
      <c r="F12">
        <v>25</v>
      </c>
    </row>
    <row r="13" spans="1:6" x14ac:dyDescent="0.25">
      <c r="A13" s="2">
        <v>9</v>
      </c>
      <c r="C13">
        <v>1</v>
      </c>
      <c r="D13">
        <v>8</v>
      </c>
      <c r="E13">
        <v>26</v>
      </c>
      <c r="F13">
        <v>35</v>
      </c>
    </row>
    <row r="14" spans="1:6" x14ac:dyDescent="0.25">
      <c r="A14" s="2">
        <v>10</v>
      </c>
      <c r="B14">
        <v>2</v>
      </c>
      <c r="C14">
        <v>9</v>
      </c>
      <c r="D14">
        <v>4</v>
      </c>
      <c r="E14">
        <v>30</v>
      </c>
      <c r="F14">
        <v>45</v>
      </c>
    </row>
    <row r="15" spans="1:6" x14ac:dyDescent="0.25">
      <c r="A15" s="2">
        <v>11</v>
      </c>
      <c r="B15">
        <v>4</v>
      </c>
      <c r="C15">
        <v>12</v>
      </c>
      <c r="D15">
        <v>21</v>
      </c>
      <c r="E15">
        <v>23</v>
      </c>
      <c r="F15">
        <v>60</v>
      </c>
    </row>
    <row r="16" spans="1:6" x14ac:dyDescent="0.25">
      <c r="A16" s="2">
        <v>12</v>
      </c>
      <c r="B16">
        <v>18</v>
      </c>
      <c r="C16">
        <v>3</v>
      </c>
      <c r="D16">
        <v>13</v>
      </c>
      <c r="E16">
        <v>22</v>
      </c>
      <c r="F16">
        <v>56</v>
      </c>
    </row>
    <row r="17" spans="1:14" x14ac:dyDescent="0.25">
      <c r="A17" s="2">
        <v>13</v>
      </c>
      <c r="B17">
        <v>15</v>
      </c>
      <c r="C17">
        <v>2</v>
      </c>
      <c r="D17">
        <v>24</v>
      </c>
      <c r="E17">
        <v>24</v>
      </c>
      <c r="F17">
        <v>65</v>
      </c>
    </row>
    <row r="18" spans="1:14" x14ac:dyDescent="0.25">
      <c r="A18" s="2">
        <v>14</v>
      </c>
      <c r="B18">
        <v>8</v>
      </c>
      <c r="E18">
        <v>22</v>
      </c>
      <c r="F18">
        <v>30</v>
      </c>
      <c r="I18" s="1" t="s">
        <v>6</v>
      </c>
      <c r="J18" t="s" vm="2">
        <v>1</v>
      </c>
    </row>
    <row r="19" spans="1:14" x14ac:dyDescent="0.25">
      <c r="A19" s="2">
        <v>15</v>
      </c>
      <c r="B19">
        <v>18</v>
      </c>
      <c r="C19">
        <v>2</v>
      </c>
      <c r="D19">
        <v>6</v>
      </c>
      <c r="E19">
        <v>23</v>
      </c>
      <c r="F19">
        <v>49</v>
      </c>
    </row>
    <row r="20" spans="1:14" x14ac:dyDescent="0.25">
      <c r="A20" s="2">
        <v>16</v>
      </c>
      <c r="B20">
        <v>16</v>
      </c>
      <c r="D20">
        <v>1</v>
      </c>
      <c r="E20">
        <v>30</v>
      </c>
      <c r="F20">
        <v>47</v>
      </c>
      <c r="I20" s="1" t="s">
        <v>20</v>
      </c>
      <c r="J20" s="1" t="s">
        <v>3</v>
      </c>
    </row>
    <row r="21" spans="1:14" x14ac:dyDescent="0.25">
      <c r="A21" s="2">
        <v>17</v>
      </c>
      <c r="B21">
        <v>16</v>
      </c>
      <c r="D21">
        <v>8</v>
      </c>
      <c r="E21">
        <v>23</v>
      </c>
      <c r="F21">
        <v>47</v>
      </c>
      <c r="I21" s="1" t="s">
        <v>0</v>
      </c>
      <c r="J21" t="s">
        <v>15</v>
      </c>
      <c r="K21" t="s">
        <v>16</v>
      </c>
      <c r="L21" t="s">
        <v>17</v>
      </c>
      <c r="M21" t="s">
        <v>18</v>
      </c>
      <c r="N21" t="s">
        <v>14</v>
      </c>
    </row>
    <row r="22" spans="1:14" x14ac:dyDescent="0.25">
      <c r="A22" s="2">
        <v>18</v>
      </c>
      <c r="B22">
        <v>8</v>
      </c>
      <c r="C22">
        <v>4</v>
      </c>
      <c r="D22">
        <v>6</v>
      </c>
      <c r="E22">
        <v>50</v>
      </c>
      <c r="F22">
        <v>68</v>
      </c>
      <c r="I22" s="2">
        <v>1</v>
      </c>
      <c r="J22" s="7">
        <v>2</v>
      </c>
      <c r="K22" s="7"/>
      <c r="L22" s="7">
        <v>2</v>
      </c>
      <c r="M22" s="7">
        <v>5</v>
      </c>
      <c r="N22" s="7">
        <v>3</v>
      </c>
    </row>
    <row r="23" spans="1:14" x14ac:dyDescent="0.25">
      <c r="A23" s="2">
        <v>19</v>
      </c>
      <c r="B23">
        <v>8</v>
      </c>
      <c r="C23">
        <v>3</v>
      </c>
      <c r="D23">
        <v>10</v>
      </c>
      <c r="E23">
        <v>28</v>
      </c>
      <c r="F23">
        <v>49</v>
      </c>
      <c r="I23" s="2">
        <v>2</v>
      </c>
      <c r="J23" s="7">
        <v>2</v>
      </c>
      <c r="K23" s="7"/>
      <c r="L23" s="7">
        <v>5</v>
      </c>
      <c r="M23" s="7">
        <v>5</v>
      </c>
      <c r="N23" s="7">
        <v>4</v>
      </c>
    </row>
    <row r="24" spans="1:14" x14ac:dyDescent="0.25">
      <c r="A24" s="2">
        <v>20</v>
      </c>
      <c r="B24">
        <v>18</v>
      </c>
      <c r="C24">
        <v>4</v>
      </c>
      <c r="D24">
        <v>17</v>
      </c>
      <c r="E24">
        <v>40</v>
      </c>
      <c r="F24">
        <v>79</v>
      </c>
      <c r="I24" s="2">
        <v>3</v>
      </c>
      <c r="J24" s="7">
        <v>3</v>
      </c>
      <c r="K24" s="7">
        <v>0</v>
      </c>
      <c r="L24" s="7">
        <v>4</v>
      </c>
      <c r="M24" s="7">
        <v>5</v>
      </c>
      <c r="N24" s="7">
        <v>4</v>
      </c>
    </row>
    <row r="25" spans="1:14" x14ac:dyDescent="0.25">
      <c r="A25" s="2">
        <v>21</v>
      </c>
      <c r="B25">
        <v>6</v>
      </c>
      <c r="C25">
        <v>4</v>
      </c>
      <c r="D25">
        <v>2</v>
      </c>
      <c r="E25">
        <v>23</v>
      </c>
      <c r="F25">
        <v>35</v>
      </c>
      <c r="I25" s="2">
        <v>4</v>
      </c>
      <c r="J25" s="7">
        <v>2</v>
      </c>
      <c r="K25" s="7"/>
      <c r="L25" s="7">
        <v>3</v>
      </c>
      <c r="M25" s="7">
        <v>5</v>
      </c>
      <c r="N25" s="7">
        <v>4</v>
      </c>
    </row>
    <row r="26" spans="1:14" x14ac:dyDescent="0.25">
      <c r="A26" s="2">
        <v>22</v>
      </c>
      <c r="B26">
        <v>6</v>
      </c>
      <c r="C26">
        <v>1</v>
      </c>
      <c r="D26">
        <v>13</v>
      </c>
      <c r="E26">
        <v>43</v>
      </c>
      <c r="F26">
        <v>63</v>
      </c>
      <c r="I26" s="2">
        <v>5</v>
      </c>
      <c r="J26" s="7">
        <v>3</v>
      </c>
      <c r="K26" s="7">
        <v>0</v>
      </c>
      <c r="L26" s="7">
        <v>3</v>
      </c>
      <c r="M26" s="7">
        <v>6</v>
      </c>
      <c r="N26" s="7">
        <v>5</v>
      </c>
    </row>
    <row r="27" spans="1:14" x14ac:dyDescent="0.25">
      <c r="A27" s="2">
        <v>23</v>
      </c>
      <c r="B27">
        <v>8</v>
      </c>
      <c r="C27">
        <v>3</v>
      </c>
      <c r="D27">
        <v>6</v>
      </c>
      <c r="E27">
        <v>24</v>
      </c>
      <c r="F27">
        <v>41</v>
      </c>
      <c r="I27" s="2">
        <v>6</v>
      </c>
      <c r="J27" s="7">
        <v>3</v>
      </c>
      <c r="K27" s="7"/>
      <c r="L27" s="7">
        <v>3</v>
      </c>
      <c r="M27" s="7">
        <v>5</v>
      </c>
      <c r="N27" s="7">
        <v>4</v>
      </c>
    </row>
    <row r="28" spans="1:14" x14ac:dyDescent="0.25">
      <c r="A28" s="2">
        <v>24</v>
      </c>
      <c r="B28">
        <v>19</v>
      </c>
      <c r="C28">
        <v>1</v>
      </c>
      <c r="D28">
        <v>17</v>
      </c>
      <c r="E28">
        <v>31</v>
      </c>
      <c r="F28">
        <v>68</v>
      </c>
      <c r="I28" s="2">
        <v>7</v>
      </c>
      <c r="J28" s="7">
        <v>3</v>
      </c>
      <c r="K28" s="7"/>
      <c r="L28" s="7">
        <v>3</v>
      </c>
      <c r="M28" s="7">
        <v>5</v>
      </c>
      <c r="N28" s="7">
        <v>4</v>
      </c>
    </row>
    <row r="29" spans="1:14" x14ac:dyDescent="0.25">
      <c r="A29" s="2">
        <v>25</v>
      </c>
      <c r="B29">
        <v>2</v>
      </c>
      <c r="D29">
        <v>9</v>
      </c>
      <c r="E29">
        <v>38</v>
      </c>
      <c r="F29">
        <v>49</v>
      </c>
      <c r="I29" s="2">
        <v>8</v>
      </c>
      <c r="J29" s="7">
        <v>2</v>
      </c>
      <c r="K29" s="7"/>
      <c r="L29" s="7">
        <v>4</v>
      </c>
      <c r="M29" s="7">
        <v>6</v>
      </c>
      <c r="N29" s="7">
        <v>5</v>
      </c>
    </row>
    <row r="30" spans="1:14" x14ac:dyDescent="0.25">
      <c r="A30" s="2">
        <v>26</v>
      </c>
      <c r="B30">
        <v>13</v>
      </c>
      <c r="C30">
        <v>1</v>
      </c>
      <c r="D30">
        <v>10</v>
      </c>
      <c r="E30">
        <v>32</v>
      </c>
      <c r="F30">
        <v>56</v>
      </c>
      <c r="I30" s="2">
        <v>9</v>
      </c>
      <c r="J30" s="7"/>
      <c r="K30" s="7">
        <v>0</v>
      </c>
      <c r="L30" s="7">
        <v>2</v>
      </c>
      <c r="M30" s="7">
        <v>5</v>
      </c>
      <c r="N30" s="7">
        <v>5</v>
      </c>
    </row>
    <row r="31" spans="1:14" x14ac:dyDescent="0.25">
      <c r="A31" s="2">
        <v>27</v>
      </c>
      <c r="B31">
        <v>13</v>
      </c>
      <c r="C31">
        <v>5</v>
      </c>
      <c r="D31">
        <v>7</v>
      </c>
      <c r="E31">
        <v>35</v>
      </c>
      <c r="F31">
        <v>60</v>
      </c>
      <c r="I31" s="2">
        <v>10</v>
      </c>
      <c r="J31" s="7">
        <v>3</v>
      </c>
      <c r="K31" s="7">
        <v>0</v>
      </c>
      <c r="L31" s="7">
        <v>5</v>
      </c>
      <c r="M31" s="7">
        <v>5</v>
      </c>
      <c r="N31" s="7">
        <v>4</v>
      </c>
    </row>
    <row r="32" spans="1:14" x14ac:dyDescent="0.25">
      <c r="A32" s="2">
        <v>28</v>
      </c>
      <c r="B32">
        <v>5</v>
      </c>
      <c r="D32">
        <v>9</v>
      </c>
      <c r="E32">
        <v>33</v>
      </c>
      <c r="F32">
        <v>47</v>
      </c>
      <c r="I32" s="2">
        <v>11</v>
      </c>
      <c r="J32" s="7">
        <v>2</v>
      </c>
      <c r="K32" s="7">
        <v>0</v>
      </c>
      <c r="L32" s="7">
        <v>4</v>
      </c>
      <c r="M32" s="7">
        <v>5</v>
      </c>
      <c r="N32" s="7">
        <v>3</v>
      </c>
    </row>
    <row r="33" spans="1:14" x14ac:dyDescent="0.25">
      <c r="A33" s="2">
        <v>29</v>
      </c>
      <c r="C33">
        <v>2</v>
      </c>
      <c r="D33">
        <v>9</v>
      </c>
      <c r="E33">
        <v>46</v>
      </c>
      <c r="F33">
        <v>57</v>
      </c>
      <c r="I33" s="2">
        <v>12</v>
      </c>
      <c r="J33" s="7">
        <v>2</v>
      </c>
      <c r="K33" s="7">
        <v>0</v>
      </c>
      <c r="L33" s="7">
        <v>3</v>
      </c>
      <c r="M33" s="7">
        <v>5</v>
      </c>
      <c r="N33" s="7">
        <v>3</v>
      </c>
    </row>
    <row r="34" spans="1:14" x14ac:dyDescent="0.25">
      <c r="A34" s="2">
        <v>30</v>
      </c>
      <c r="B34">
        <v>4</v>
      </c>
      <c r="C34">
        <v>1</v>
      </c>
      <c r="D34">
        <v>17</v>
      </c>
      <c r="E34">
        <v>22</v>
      </c>
      <c r="F34">
        <v>44</v>
      </c>
      <c r="I34" s="2">
        <v>13</v>
      </c>
      <c r="J34" s="7">
        <v>2</v>
      </c>
      <c r="K34" s="7">
        <v>0</v>
      </c>
      <c r="L34" s="7">
        <v>2</v>
      </c>
      <c r="M34" s="7">
        <v>5</v>
      </c>
      <c r="N34" s="7">
        <v>3</v>
      </c>
    </row>
    <row r="35" spans="1:14" x14ac:dyDescent="0.25">
      <c r="A35" s="2">
        <v>31</v>
      </c>
      <c r="B35">
        <v>11</v>
      </c>
      <c r="C35">
        <v>1</v>
      </c>
      <c r="D35">
        <v>8</v>
      </c>
      <c r="E35">
        <v>16</v>
      </c>
      <c r="F35">
        <v>36</v>
      </c>
      <c r="I35" s="2">
        <v>14</v>
      </c>
      <c r="J35" s="7">
        <v>2</v>
      </c>
      <c r="K35" s="7"/>
      <c r="L35" s="7"/>
      <c r="M35" s="7">
        <v>5</v>
      </c>
      <c r="N35" s="7">
        <v>4</v>
      </c>
    </row>
    <row r="36" spans="1:14" x14ac:dyDescent="0.25">
      <c r="A36" s="2">
        <v>32</v>
      </c>
      <c r="B36">
        <v>8</v>
      </c>
      <c r="C36">
        <v>3</v>
      </c>
      <c r="D36">
        <v>5</v>
      </c>
      <c r="E36">
        <v>30</v>
      </c>
      <c r="F36">
        <v>46</v>
      </c>
      <c r="I36" s="2">
        <v>15</v>
      </c>
      <c r="J36" s="7">
        <v>2</v>
      </c>
      <c r="K36" s="7">
        <v>0</v>
      </c>
      <c r="L36" s="7">
        <v>3</v>
      </c>
      <c r="M36" s="7">
        <v>5</v>
      </c>
      <c r="N36" s="7">
        <v>3</v>
      </c>
    </row>
    <row r="37" spans="1:14" x14ac:dyDescent="0.25">
      <c r="A37" s="2">
        <v>33</v>
      </c>
      <c r="B37">
        <v>2</v>
      </c>
      <c r="C37">
        <v>6</v>
      </c>
      <c r="D37">
        <v>10</v>
      </c>
      <c r="E37">
        <v>41</v>
      </c>
      <c r="F37">
        <v>59</v>
      </c>
      <c r="I37" s="2">
        <v>16</v>
      </c>
      <c r="J37" s="7">
        <v>2</v>
      </c>
      <c r="K37" s="7"/>
      <c r="L37" s="7">
        <v>4</v>
      </c>
      <c r="M37" s="7">
        <v>5</v>
      </c>
      <c r="N37" s="7">
        <v>4</v>
      </c>
    </row>
    <row r="38" spans="1:14" x14ac:dyDescent="0.25">
      <c r="A38" s="2">
        <v>34</v>
      </c>
      <c r="B38">
        <v>11</v>
      </c>
      <c r="C38">
        <v>2</v>
      </c>
      <c r="D38">
        <v>14</v>
      </c>
      <c r="E38">
        <v>22</v>
      </c>
      <c r="F38">
        <v>49</v>
      </c>
      <c r="I38" s="2">
        <v>17</v>
      </c>
      <c r="J38" s="7">
        <v>2</v>
      </c>
      <c r="K38" s="7"/>
      <c r="L38" s="7">
        <v>3</v>
      </c>
      <c r="M38" s="7">
        <v>5</v>
      </c>
      <c r="N38" s="7">
        <v>4</v>
      </c>
    </row>
    <row r="39" spans="1:14" x14ac:dyDescent="0.25">
      <c r="A39" s="2">
        <v>35</v>
      </c>
      <c r="B39">
        <v>8</v>
      </c>
      <c r="C39">
        <v>6</v>
      </c>
      <c r="D39">
        <v>21</v>
      </c>
      <c r="E39">
        <v>51</v>
      </c>
      <c r="F39">
        <v>86</v>
      </c>
      <c r="I39" s="2">
        <v>18</v>
      </c>
      <c r="J39" s="7">
        <v>2</v>
      </c>
      <c r="K39" s="7">
        <v>0</v>
      </c>
      <c r="L39" s="7">
        <v>4</v>
      </c>
      <c r="M39" s="7">
        <v>5</v>
      </c>
      <c r="N39" s="7">
        <v>4</v>
      </c>
    </row>
    <row r="40" spans="1:14" x14ac:dyDescent="0.25">
      <c r="A40" s="2">
        <v>36</v>
      </c>
      <c r="B40">
        <v>26</v>
      </c>
      <c r="C40">
        <v>2</v>
      </c>
      <c r="D40">
        <v>22</v>
      </c>
      <c r="E40">
        <v>62</v>
      </c>
      <c r="F40">
        <v>112</v>
      </c>
      <c r="I40" s="2">
        <v>19</v>
      </c>
      <c r="J40" s="7">
        <v>2</v>
      </c>
      <c r="K40" s="7">
        <v>1</v>
      </c>
      <c r="L40" s="7">
        <v>3</v>
      </c>
      <c r="M40" s="7">
        <v>5</v>
      </c>
      <c r="N40" s="7">
        <v>4</v>
      </c>
    </row>
    <row r="41" spans="1:14" x14ac:dyDescent="0.25">
      <c r="A41" s="2">
        <v>37</v>
      </c>
      <c r="B41">
        <v>29</v>
      </c>
      <c r="C41">
        <v>14</v>
      </c>
      <c r="D41">
        <v>25</v>
      </c>
      <c r="E41">
        <v>37</v>
      </c>
      <c r="F41">
        <v>105</v>
      </c>
      <c r="I41" s="2">
        <v>20</v>
      </c>
      <c r="J41" s="7">
        <v>2</v>
      </c>
      <c r="K41" s="7">
        <v>0</v>
      </c>
      <c r="L41" s="7">
        <v>3</v>
      </c>
      <c r="M41" s="7">
        <v>5</v>
      </c>
      <c r="N41" s="7">
        <v>3</v>
      </c>
    </row>
    <row r="42" spans="1:14" x14ac:dyDescent="0.25">
      <c r="A42" s="2">
        <v>38</v>
      </c>
      <c r="B42">
        <v>13</v>
      </c>
      <c r="C42">
        <v>2</v>
      </c>
      <c r="D42">
        <v>27</v>
      </c>
      <c r="E42">
        <v>74</v>
      </c>
      <c r="F42">
        <v>116</v>
      </c>
      <c r="I42" s="2">
        <v>21</v>
      </c>
      <c r="J42" s="7">
        <v>3</v>
      </c>
      <c r="K42" s="7">
        <v>0</v>
      </c>
      <c r="L42" s="7">
        <v>3</v>
      </c>
      <c r="M42" s="7">
        <v>5</v>
      </c>
      <c r="N42" s="7">
        <v>4</v>
      </c>
    </row>
    <row r="43" spans="1:14" x14ac:dyDescent="0.25">
      <c r="A43" s="2">
        <v>39</v>
      </c>
      <c r="B43">
        <v>25</v>
      </c>
      <c r="C43">
        <v>14</v>
      </c>
      <c r="D43">
        <v>9</v>
      </c>
      <c r="E43">
        <v>35</v>
      </c>
      <c r="F43">
        <v>83</v>
      </c>
      <c r="I43" s="2">
        <v>22</v>
      </c>
      <c r="J43" s="7">
        <v>2</v>
      </c>
      <c r="K43" s="7">
        <v>1</v>
      </c>
      <c r="L43" s="7">
        <v>3</v>
      </c>
      <c r="M43" s="7">
        <v>5</v>
      </c>
      <c r="N43" s="7">
        <v>4</v>
      </c>
    </row>
    <row r="44" spans="1:14" x14ac:dyDescent="0.25">
      <c r="A44" s="2">
        <v>40</v>
      </c>
      <c r="B44">
        <v>14</v>
      </c>
      <c r="C44">
        <v>2</v>
      </c>
      <c r="D44">
        <v>10</v>
      </c>
      <c r="E44">
        <v>60</v>
      </c>
      <c r="F44">
        <v>86</v>
      </c>
      <c r="I44" s="2">
        <v>23</v>
      </c>
      <c r="J44" s="7">
        <v>2</v>
      </c>
      <c r="K44" s="7">
        <v>0</v>
      </c>
      <c r="L44" s="7">
        <v>3</v>
      </c>
      <c r="M44" s="7">
        <v>5</v>
      </c>
      <c r="N44" s="7">
        <v>4</v>
      </c>
    </row>
    <row r="45" spans="1:14" x14ac:dyDescent="0.25">
      <c r="A45" s="2">
        <v>41</v>
      </c>
      <c r="B45">
        <v>17</v>
      </c>
      <c r="C45">
        <v>2</v>
      </c>
      <c r="D45">
        <v>4</v>
      </c>
      <c r="E45">
        <v>33</v>
      </c>
      <c r="F45">
        <v>56</v>
      </c>
      <c r="I45" s="2">
        <v>24</v>
      </c>
      <c r="J45" s="7">
        <v>2</v>
      </c>
      <c r="K45" s="7">
        <v>0</v>
      </c>
      <c r="L45" s="7">
        <v>3</v>
      </c>
      <c r="M45" s="7">
        <v>5</v>
      </c>
      <c r="N45" s="7">
        <v>4</v>
      </c>
    </row>
    <row r="46" spans="1:14" x14ac:dyDescent="0.25">
      <c r="A46" s="2">
        <v>42</v>
      </c>
      <c r="B46">
        <v>7</v>
      </c>
      <c r="C46">
        <v>7</v>
      </c>
      <c r="D46">
        <v>13</v>
      </c>
      <c r="E46">
        <v>40</v>
      </c>
      <c r="F46">
        <v>67</v>
      </c>
      <c r="I46" s="2">
        <v>25</v>
      </c>
      <c r="J46" s="7">
        <v>2</v>
      </c>
      <c r="K46" s="7"/>
      <c r="L46" s="7">
        <v>2</v>
      </c>
      <c r="M46" s="7">
        <v>6</v>
      </c>
      <c r="N46" s="7">
        <v>5</v>
      </c>
    </row>
    <row r="47" spans="1:14" x14ac:dyDescent="0.25">
      <c r="A47" s="2">
        <v>43</v>
      </c>
      <c r="B47">
        <v>15</v>
      </c>
      <c r="C47">
        <v>2</v>
      </c>
      <c r="D47">
        <v>14</v>
      </c>
      <c r="E47">
        <v>31</v>
      </c>
      <c r="F47">
        <v>62</v>
      </c>
      <c r="I47" s="2">
        <v>26</v>
      </c>
      <c r="J47" s="7">
        <v>1</v>
      </c>
      <c r="K47" s="7">
        <v>0</v>
      </c>
      <c r="L47" s="7">
        <v>3</v>
      </c>
      <c r="M47" s="7">
        <v>5</v>
      </c>
      <c r="N47" s="7">
        <v>4</v>
      </c>
    </row>
    <row r="48" spans="1:14" x14ac:dyDescent="0.25">
      <c r="A48" s="2">
        <v>44</v>
      </c>
      <c r="B48">
        <v>14</v>
      </c>
      <c r="C48">
        <v>9</v>
      </c>
      <c r="D48">
        <v>21</v>
      </c>
      <c r="E48">
        <v>52</v>
      </c>
      <c r="F48">
        <v>96</v>
      </c>
      <c r="I48" s="2">
        <v>27</v>
      </c>
      <c r="J48" s="7">
        <v>2</v>
      </c>
      <c r="K48" s="7">
        <v>0</v>
      </c>
      <c r="L48" s="7">
        <v>3</v>
      </c>
      <c r="M48" s="7">
        <v>5</v>
      </c>
      <c r="N48" s="7">
        <v>4</v>
      </c>
    </row>
    <row r="49" spans="1:14" x14ac:dyDescent="0.25">
      <c r="A49" s="2">
        <v>45</v>
      </c>
      <c r="B49">
        <v>15</v>
      </c>
      <c r="C49">
        <v>7</v>
      </c>
      <c r="D49">
        <v>32</v>
      </c>
      <c r="E49">
        <v>45</v>
      </c>
      <c r="F49">
        <v>99</v>
      </c>
      <c r="I49" s="2">
        <v>28</v>
      </c>
      <c r="J49" s="7">
        <v>2</v>
      </c>
      <c r="K49" s="7"/>
      <c r="L49" s="7">
        <v>3</v>
      </c>
      <c r="M49" s="7">
        <v>5</v>
      </c>
      <c r="N49" s="7">
        <v>4</v>
      </c>
    </row>
    <row r="50" spans="1:14" x14ac:dyDescent="0.25">
      <c r="A50" s="2">
        <v>46</v>
      </c>
      <c r="B50">
        <v>17</v>
      </c>
      <c r="C50">
        <v>14</v>
      </c>
      <c r="D50">
        <v>26</v>
      </c>
      <c r="E50">
        <v>62</v>
      </c>
      <c r="F50">
        <v>119</v>
      </c>
      <c r="I50" s="2">
        <v>29</v>
      </c>
      <c r="J50" s="7"/>
      <c r="K50" s="7">
        <v>0</v>
      </c>
      <c r="L50" s="7">
        <v>3</v>
      </c>
      <c r="M50" s="7">
        <v>5</v>
      </c>
      <c r="N50" s="7">
        <v>5</v>
      </c>
    </row>
    <row r="51" spans="1:14" x14ac:dyDescent="0.25">
      <c r="A51" s="2">
        <v>47</v>
      </c>
      <c r="B51">
        <v>23</v>
      </c>
      <c r="C51">
        <v>7</v>
      </c>
      <c r="D51">
        <v>23</v>
      </c>
      <c r="E51">
        <v>61</v>
      </c>
      <c r="F51">
        <v>114</v>
      </c>
      <c r="I51" s="2">
        <v>30</v>
      </c>
      <c r="J51" s="7">
        <v>2</v>
      </c>
      <c r="K51" s="7">
        <v>0</v>
      </c>
      <c r="L51" s="7">
        <v>4</v>
      </c>
      <c r="M51" s="7">
        <v>5</v>
      </c>
      <c r="N51" s="7">
        <v>4</v>
      </c>
    </row>
    <row r="52" spans="1:14" x14ac:dyDescent="0.25">
      <c r="A52" s="2">
        <v>48</v>
      </c>
      <c r="B52">
        <v>19</v>
      </c>
      <c r="C52">
        <v>7</v>
      </c>
      <c r="D52">
        <v>13</v>
      </c>
      <c r="E52">
        <v>87</v>
      </c>
      <c r="F52">
        <v>126</v>
      </c>
      <c r="I52" s="2">
        <v>31</v>
      </c>
      <c r="J52" s="7">
        <v>3</v>
      </c>
      <c r="K52" s="7">
        <v>0</v>
      </c>
      <c r="L52" s="7">
        <v>4</v>
      </c>
      <c r="M52" s="7">
        <v>5</v>
      </c>
      <c r="N52" s="7">
        <v>4</v>
      </c>
    </row>
    <row r="53" spans="1:14" x14ac:dyDescent="0.25">
      <c r="A53" s="2">
        <v>49</v>
      </c>
      <c r="B53">
        <v>23</v>
      </c>
      <c r="C53">
        <v>2</v>
      </c>
      <c r="D53">
        <v>36</v>
      </c>
      <c r="E53">
        <v>69</v>
      </c>
      <c r="F53">
        <v>130</v>
      </c>
      <c r="I53" s="2">
        <v>32</v>
      </c>
      <c r="J53" s="7">
        <v>2</v>
      </c>
      <c r="K53" s="7">
        <v>0</v>
      </c>
      <c r="L53" s="7">
        <v>4</v>
      </c>
      <c r="M53" s="7">
        <v>5</v>
      </c>
      <c r="N53" s="7">
        <v>4</v>
      </c>
    </row>
    <row r="54" spans="1:14" x14ac:dyDescent="0.25">
      <c r="A54" s="2">
        <v>50</v>
      </c>
      <c r="B54">
        <v>8</v>
      </c>
      <c r="C54">
        <v>11</v>
      </c>
      <c r="D54">
        <v>22</v>
      </c>
      <c r="E54">
        <v>44</v>
      </c>
      <c r="F54">
        <v>85</v>
      </c>
      <c r="I54" s="2">
        <v>33</v>
      </c>
      <c r="J54" s="7">
        <v>2</v>
      </c>
      <c r="K54" s="7">
        <v>0</v>
      </c>
      <c r="L54" s="7">
        <v>4</v>
      </c>
      <c r="M54" s="7">
        <v>6</v>
      </c>
      <c r="N54" s="7">
        <v>5</v>
      </c>
    </row>
    <row r="55" spans="1:14" x14ac:dyDescent="0.25">
      <c r="A55" s="2">
        <v>51</v>
      </c>
      <c r="B55">
        <v>14</v>
      </c>
      <c r="C55">
        <v>2</v>
      </c>
      <c r="D55">
        <v>19</v>
      </c>
      <c r="E55">
        <v>61</v>
      </c>
      <c r="F55">
        <v>96</v>
      </c>
      <c r="I55" s="2">
        <v>34</v>
      </c>
      <c r="J55" s="7">
        <v>1</v>
      </c>
      <c r="K55" s="7">
        <v>0</v>
      </c>
      <c r="L55" s="7">
        <v>3</v>
      </c>
      <c r="M55" s="7">
        <v>6</v>
      </c>
      <c r="N55" s="7">
        <v>4</v>
      </c>
    </row>
    <row r="56" spans="1:14" x14ac:dyDescent="0.25">
      <c r="A56" s="2">
        <v>52</v>
      </c>
      <c r="B56">
        <v>7</v>
      </c>
      <c r="C56">
        <v>3</v>
      </c>
      <c r="D56">
        <v>13</v>
      </c>
      <c r="E56">
        <v>60</v>
      </c>
      <c r="F56">
        <v>83</v>
      </c>
      <c r="I56" s="2">
        <v>35</v>
      </c>
      <c r="J56" s="7">
        <v>3</v>
      </c>
      <c r="K56" s="7">
        <v>0</v>
      </c>
      <c r="L56" s="7">
        <v>3</v>
      </c>
      <c r="M56" s="7">
        <v>5</v>
      </c>
      <c r="N56" s="7">
        <v>4</v>
      </c>
    </row>
    <row r="57" spans="1:14" x14ac:dyDescent="0.25">
      <c r="A57" s="2" t="s">
        <v>14</v>
      </c>
      <c r="B57">
        <v>572</v>
      </c>
      <c r="C57">
        <v>186</v>
      </c>
      <c r="D57">
        <v>657</v>
      </c>
      <c r="E57">
        <v>1897</v>
      </c>
      <c r="F57">
        <v>3312</v>
      </c>
      <c r="I57" s="2">
        <v>36</v>
      </c>
      <c r="J57" s="7">
        <v>2</v>
      </c>
      <c r="K57" s="7">
        <v>0</v>
      </c>
      <c r="L57" s="7">
        <v>4</v>
      </c>
      <c r="M57" s="7">
        <v>5</v>
      </c>
      <c r="N57" s="7">
        <v>4</v>
      </c>
    </row>
    <row r="58" spans="1:14" x14ac:dyDescent="0.25">
      <c r="I58" s="2">
        <v>37</v>
      </c>
      <c r="J58" s="7">
        <v>2</v>
      </c>
      <c r="K58" s="7">
        <v>0</v>
      </c>
      <c r="L58" s="7">
        <v>3</v>
      </c>
      <c r="M58" s="7">
        <v>5</v>
      </c>
      <c r="N58" s="7">
        <v>3</v>
      </c>
    </row>
    <row r="59" spans="1:14" x14ac:dyDescent="0.25">
      <c r="I59" s="2">
        <v>38</v>
      </c>
      <c r="J59" s="7">
        <v>2</v>
      </c>
      <c r="K59" s="7">
        <v>0</v>
      </c>
      <c r="L59" s="7">
        <v>4</v>
      </c>
      <c r="M59" s="7">
        <v>5</v>
      </c>
      <c r="N59" s="7">
        <v>4</v>
      </c>
    </row>
    <row r="60" spans="1:14" x14ac:dyDescent="0.25">
      <c r="I60" s="2">
        <v>39</v>
      </c>
      <c r="J60" s="7">
        <v>3</v>
      </c>
      <c r="K60" s="7">
        <v>0</v>
      </c>
      <c r="L60" s="7">
        <v>2</v>
      </c>
      <c r="M60" s="7">
        <v>5</v>
      </c>
      <c r="N60" s="7">
        <v>3</v>
      </c>
    </row>
    <row r="61" spans="1:14" x14ac:dyDescent="0.25">
      <c r="I61" s="2">
        <v>40</v>
      </c>
      <c r="J61" s="7">
        <v>2</v>
      </c>
      <c r="K61" s="7">
        <v>0</v>
      </c>
      <c r="L61" s="7">
        <v>3</v>
      </c>
      <c r="M61" s="7">
        <v>5</v>
      </c>
      <c r="N61" s="7">
        <v>4</v>
      </c>
    </row>
    <row r="62" spans="1:14" x14ac:dyDescent="0.25">
      <c r="I62" s="2">
        <v>41</v>
      </c>
      <c r="J62" s="7">
        <v>2</v>
      </c>
      <c r="K62" s="7">
        <v>0</v>
      </c>
      <c r="L62" s="7">
        <v>2</v>
      </c>
      <c r="M62" s="7">
        <v>5</v>
      </c>
      <c r="N62" s="7">
        <v>4</v>
      </c>
    </row>
    <row r="63" spans="1:14" x14ac:dyDescent="0.25">
      <c r="A63" s="1" t="s">
        <v>6</v>
      </c>
      <c r="B63" t="s" vm="2">
        <v>1</v>
      </c>
      <c r="I63" s="2">
        <v>42</v>
      </c>
      <c r="J63" s="7">
        <v>2</v>
      </c>
      <c r="K63" s="7">
        <v>0</v>
      </c>
      <c r="L63" s="7">
        <v>3</v>
      </c>
      <c r="M63" s="7">
        <v>5</v>
      </c>
      <c r="N63" s="7">
        <v>4</v>
      </c>
    </row>
    <row r="64" spans="1:14" x14ac:dyDescent="0.25">
      <c r="I64" s="2">
        <v>43</v>
      </c>
      <c r="J64" s="7">
        <v>1</v>
      </c>
      <c r="K64" s="7">
        <v>0</v>
      </c>
      <c r="L64" s="7">
        <v>3</v>
      </c>
      <c r="M64" s="7">
        <v>5</v>
      </c>
      <c r="N64" s="7">
        <v>4</v>
      </c>
    </row>
    <row r="65" spans="1:14" x14ac:dyDescent="0.25">
      <c r="A65" s="1" t="s">
        <v>0</v>
      </c>
      <c r="B65" t="s">
        <v>20</v>
      </c>
      <c r="I65" s="2">
        <v>44</v>
      </c>
      <c r="J65" s="7">
        <v>2</v>
      </c>
      <c r="K65" s="7">
        <v>0</v>
      </c>
      <c r="L65" s="7">
        <v>3</v>
      </c>
      <c r="M65" s="7">
        <v>5</v>
      </c>
      <c r="N65" s="7">
        <v>4</v>
      </c>
    </row>
    <row r="66" spans="1:14" x14ac:dyDescent="0.25">
      <c r="A66" s="2" t="s">
        <v>21</v>
      </c>
      <c r="B66" s="7">
        <v>6</v>
      </c>
      <c r="I66" s="2">
        <v>45</v>
      </c>
      <c r="J66" s="7">
        <v>2</v>
      </c>
      <c r="K66" s="7">
        <v>0</v>
      </c>
      <c r="L66" s="7">
        <v>4</v>
      </c>
      <c r="M66" s="7">
        <v>6</v>
      </c>
      <c r="N66" s="7">
        <v>4</v>
      </c>
    </row>
    <row r="67" spans="1:14" x14ac:dyDescent="0.25">
      <c r="A67" s="2" t="s">
        <v>22</v>
      </c>
      <c r="B67" s="7">
        <v>4</v>
      </c>
      <c r="I67" s="2">
        <v>46</v>
      </c>
      <c r="J67" s="7">
        <v>3</v>
      </c>
      <c r="K67" s="7">
        <v>0</v>
      </c>
      <c r="L67" s="7">
        <v>4</v>
      </c>
      <c r="M67" s="7">
        <v>5</v>
      </c>
      <c r="N67" s="7">
        <v>4</v>
      </c>
    </row>
    <row r="68" spans="1:14" x14ac:dyDescent="0.25">
      <c r="A68" s="2" t="s">
        <v>23</v>
      </c>
      <c r="B68" s="7">
        <v>4</v>
      </c>
      <c r="I68" s="2">
        <v>47</v>
      </c>
      <c r="J68" s="7">
        <v>2</v>
      </c>
      <c r="K68" s="7">
        <v>0</v>
      </c>
      <c r="L68" s="7">
        <v>3</v>
      </c>
      <c r="M68" s="7">
        <v>5</v>
      </c>
      <c r="N68" s="7">
        <v>4</v>
      </c>
    </row>
    <row r="69" spans="1:14" x14ac:dyDescent="0.25">
      <c r="A69" s="2" t="s">
        <v>24</v>
      </c>
      <c r="B69" s="7">
        <v>2</v>
      </c>
      <c r="I69" s="2">
        <v>48</v>
      </c>
      <c r="J69" s="7">
        <v>2</v>
      </c>
      <c r="K69" s="7">
        <v>1</v>
      </c>
      <c r="L69" s="7">
        <v>2</v>
      </c>
      <c r="M69" s="7">
        <v>5</v>
      </c>
      <c r="N69" s="7">
        <v>4</v>
      </c>
    </row>
    <row r="70" spans="1:14" x14ac:dyDescent="0.25">
      <c r="A70" s="2" t="s">
        <v>25</v>
      </c>
      <c r="B70" s="7">
        <v>6</v>
      </c>
      <c r="I70" s="2">
        <v>49</v>
      </c>
      <c r="J70" s="7">
        <v>2</v>
      </c>
      <c r="K70" s="7">
        <v>0</v>
      </c>
      <c r="L70" s="7">
        <v>3</v>
      </c>
      <c r="M70" s="7">
        <v>5</v>
      </c>
      <c r="N70" s="7">
        <v>4</v>
      </c>
    </row>
    <row r="71" spans="1:14" x14ac:dyDescent="0.25">
      <c r="A71" s="2" t="s">
        <v>26</v>
      </c>
      <c r="B71" s="7">
        <v>5</v>
      </c>
      <c r="I71" s="2">
        <v>50</v>
      </c>
      <c r="J71" s="7">
        <v>2</v>
      </c>
      <c r="K71" s="7">
        <v>0</v>
      </c>
      <c r="L71" s="7">
        <v>4</v>
      </c>
      <c r="M71" s="7">
        <v>5</v>
      </c>
      <c r="N71" s="7">
        <v>4</v>
      </c>
    </row>
    <row r="72" spans="1:14" x14ac:dyDescent="0.25">
      <c r="A72" s="2" t="s">
        <v>27</v>
      </c>
      <c r="B72" s="7">
        <v>6</v>
      </c>
      <c r="I72" s="2">
        <v>51</v>
      </c>
      <c r="J72" s="7">
        <v>2</v>
      </c>
      <c r="K72" s="7">
        <v>0</v>
      </c>
      <c r="L72" s="7">
        <v>4</v>
      </c>
      <c r="M72" s="7">
        <v>5</v>
      </c>
      <c r="N72" s="7">
        <v>4</v>
      </c>
    </row>
    <row r="73" spans="1:14" x14ac:dyDescent="0.25">
      <c r="A73" s="2" t="s">
        <v>28</v>
      </c>
      <c r="B73" s="7">
        <v>5</v>
      </c>
      <c r="I73" s="2">
        <v>52</v>
      </c>
      <c r="J73" s="7">
        <v>2</v>
      </c>
      <c r="K73" s="7">
        <v>0</v>
      </c>
      <c r="L73" s="7">
        <v>3</v>
      </c>
      <c r="M73" s="7">
        <v>5</v>
      </c>
      <c r="N73" s="7">
        <v>4</v>
      </c>
    </row>
    <row r="74" spans="1:14" x14ac:dyDescent="0.25">
      <c r="A74" s="2" t="s">
        <v>29</v>
      </c>
      <c r="B74" s="7">
        <v>5</v>
      </c>
      <c r="I74" s="2" t="s">
        <v>14</v>
      </c>
      <c r="J74" s="7">
        <v>2</v>
      </c>
      <c r="K74" s="7">
        <v>0</v>
      </c>
      <c r="L74" s="7">
        <v>3</v>
      </c>
      <c r="M74" s="7">
        <v>5</v>
      </c>
      <c r="N74" s="7">
        <v>4</v>
      </c>
    </row>
    <row r="75" spans="1:14" x14ac:dyDescent="0.25">
      <c r="A75" s="2" t="s">
        <v>30</v>
      </c>
      <c r="B75" s="7">
        <v>6</v>
      </c>
    </row>
    <row r="76" spans="1:14" x14ac:dyDescent="0.25">
      <c r="A76" s="2" t="s">
        <v>31</v>
      </c>
      <c r="B76" s="7">
        <v>4</v>
      </c>
    </row>
    <row r="77" spans="1:14" x14ac:dyDescent="0.25">
      <c r="A77" s="2" t="s">
        <v>32</v>
      </c>
      <c r="B77" s="7">
        <v>4</v>
      </c>
    </row>
    <row r="78" spans="1:14" x14ac:dyDescent="0.25">
      <c r="A78" s="2" t="s">
        <v>33</v>
      </c>
      <c r="B78" s="7">
        <v>4</v>
      </c>
    </row>
    <row r="79" spans="1:14" x14ac:dyDescent="0.25">
      <c r="A79" s="2" t="s">
        <v>34</v>
      </c>
      <c r="B79" s="7">
        <v>4</v>
      </c>
    </row>
    <row r="80" spans="1:14" x14ac:dyDescent="0.25">
      <c r="A80" s="2" t="s">
        <v>35</v>
      </c>
      <c r="B80" s="7">
        <v>5</v>
      </c>
    </row>
    <row r="81" spans="1:2" x14ac:dyDescent="0.25">
      <c r="A81" s="2" t="s">
        <v>36</v>
      </c>
      <c r="B81" s="7">
        <v>5</v>
      </c>
    </row>
    <row r="82" spans="1:2" x14ac:dyDescent="0.25">
      <c r="A82" s="2" t="s">
        <v>37</v>
      </c>
      <c r="B82" s="7">
        <v>5</v>
      </c>
    </row>
    <row r="83" spans="1:2" x14ac:dyDescent="0.25">
      <c r="A83" s="2" t="s">
        <v>38</v>
      </c>
      <c r="B83" s="7">
        <v>3</v>
      </c>
    </row>
    <row r="84" spans="1:2" x14ac:dyDescent="0.25">
      <c r="A84" s="2" t="s">
        <v>39</v>
      </c>
      <c r="B84" s="7">
        <v>4</v>
      </c>
    </row>
    <row r="85" spans="1:2" x14ac:dyDescent="0.25">
      <c r="A85" s="2" t="s">
        <v>40</v>
      </c>
      <c r="B85" s="7">
        <v>4</v>
      </c>
    </row>
    <row r="86" spans="1:2" x14ac:dyDescent="0.25">
      <c r="A86" s="2" t="s">
        <v>41</v>
      </c>
      <c r="B86" s="7">
        <v>4</v>
      </c>
    </row>
    <row r="87" spans="1:2" x14ac:dyDescent="0.25">
      <c r="A87" s="2" t="s">
        <v>42</v>
      </c>
      <c r="B87" s="7">
        <v>3</v>
      </c>
    </row>
    <row r="88" spans="1:2" x14ac:dyDescent="0.25">
      <c r="A88" s="2" t="s">
        <v>43</v>
      </c>
      <c r="B88" s="7">
        <v>4</v>
      </c>
    </row>
    <row r="89" spans="1:2" x14ac:dyDescent="0.25">
      <c r="A89" s="2" t="s">
        <v>44</v>
      </c>
      <c r="B89" s="7">
        <v>4</v>
      </c>
    </row>
    <row r="90" spans="1:2" x14ac:dyDescent="0.25">
      <c r="A90" s="2" t="s">
        <v>45</v>
      </c>
      <c r="B90" s="7">
        <v>1</v>
      </c>
    </row>
    <row r="91" spans="1:2" x14ac:dyDescent="0.25">
      <c r="A91" s="2" t="s">
        <v>14</v>
      </c>
      <c r="B91" s="7">
        <v>4</v>
      </c>
    </row>
  </sheetData>
  <pageMargins left="0.7" right="0.7" top="0.75" bottom="0.75" header="0.3" footer="0.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75AF-28DF-44E9-A959-8D9EDD8D150E}">
  <dimension ref="A11:S87"/>
  <sheetViews>
    <sheetView showGridLines="0" tabSelected="1" topLeftCell="B1" zoomScale="80" zoomScaleNormal="80" workbookViewId="0">
      <pane ySplit="9" topLeftCell="A10" activePane="bottomLeft" state="frozen"/>
      <selection pane="bottomLeft" activeCell="G11" sqref="G11"/>
    </sheetView>
  </sheetViews>
  <sheetFormatPr baseColWidth="10" defaultRowHeight="15" x14ac:dyDescent="0.25"/>
  <cols>
    <col min="1" max="1" width="20.5703125" bestFit="1" customWidth="1"/>
    <col min="2" max="2" width="15.5703125" bestFit="1" customWidth="1"/>
    <col min="3" max="3" width="12.140625" customWidth="1"/>
    <col min="4" max="4" width="37.7109375" bestFit="1" customWidth="1"/>
    <col min="5" max="5" width="14.85546875" customWidth="1"/>
    <col min="6" max="6" width="26.28515625" bestFit="1" customWidth="1"/>
    <col min="7" max="7" width="16.140625" bestFit="1" customWidth="1"/>
    <col min="8" max="8" width="19.140625" bestFit="1" customWidth="1"/>
    <col min="9" max="9" width="18.85546875" bestFit="1" customWidth="1"/>
    <col min="10" max="10" width="14.140625" bestFit="1" customWidth="1"/>
    <col min="11" max="11" width="17.140625" bestFit="1" customWidth="1"/>
    <col min="12" max="13" width="14.140625" bestFit="1" customWidth="1"/>
    <col min="14" max="14" width="6" customWidth="1"/>
    <col min="15" max="15" width="25.140625" bestFit="1" customWidth="1"/>
    <col min="16" max="17" width="12.7109375" bestFit="1" customWidth="1"/>
    <col min="18" max="18" width="17.140625" bestFit="1" customWidth="1"/>
    <col min="19" max="20" width="11.140625" bestFit="1" customWidth="1"/>
    <col min="21" max="21" width="12.5703125" bestFit="1" customWidth="1"/>
    <col min="22" max="24" width="11.140625" bestFit="1" customWidth="1"/>
    <col min="25" max="25" width="12.140625" bestFit="1" customWidth="1"/>
    <col min="26" max="26" width="9.5703125" bestFit="1" customWidth="1"/>
    <col min="27" max="27" width="13.85546875" bestFit="1" customWidth="1"/>
    <col min="28" max="28" width="12.7109375" bestFit="1" customWidth="1"/>
    <col min="29" max="29" width="5.28515625" bestFit="1" customWidth="1"/>
    <col min="30" max="30" width="10" bestFit="1" customWidth="1"/>
    <col min="31" max="31" width="7.5703125" bestFit="1" customWidth="1"/>
    <col min="32" max="32" width="12.7109375" bestFit="1" customWidth="1"/>
    <col min="33" max="33" width="12.42578125" bestFit="1" customWidth="1"/>
    <col min="34" max="34" width="13.85546875" bestFit="1" customWidth="1"/>
    <col min="35" max="35" width="12.7109375" bestFit="1" customWidth="1"/>
    <col min="36" max="36" width="10.5703125" bestFit="1" customWidth="1"/>
    <col min="37" max="37" width="6" bestFit="1" customWidth="1"/>
    <col min="38" max="38" width="5.28515625" bestFit="1" customWidth="1"/>
    <col min="39" max="39" width="8.85546875" bestFit="1" customWidth="1"/>
    <col min="40" max="40" width="7.85546875" bestFit="1" customWidth="1"/>
    <col min="41" max="41" width="11.7109375" bestFit="1" customWidth="1"/>
    <col min="42" max="42" width="13" bestFit="1" customWidth="1"/>
    <col min="43" max="43" width="10.140625" bestFit="1" customWidth="1"/>
    <col min="44" max="44" width="9.5703125" bestFit="1" customWidth="1"/>
    <col min="45" max="45" width="12.5703125" bestFit="1" customWidth="1"/>
  </cols>
  <sheetData>
    <row r="11" spans="1:6" ht="23.25" x14ac:dyDescent="0.35">
      <c r="A11" s="1" t="s">
        <v>0</v>
      </c>
      <c r="B11" t="s">
        <v>2</v>
      </c>
      <c r="D11" s="9" t="s">
        <v>56</v>
      </c>
      <c r="F11" s="10" t="s">
        <v>79</v>
      </c>
    </row>
    <row r="12" spans="1:6" ht="28.5" x14ac:dyDescent="0.45">
      <c r="A12" s="2" t="s">
        <v>23</v>
      </c>
      <c r="B12" s="3">
        <v>26315.601999999999</v>
      </c>
      <c r="D12" s="22">
        <v>96406.258000000002</v>
      </c>
      <c r="F12" s="21">
        <v>2</v>
      </c>
    </row>
    <row r="13" spans="1:6" ht="18.95" customHeight="1" x14ac:dyDescent="0.25">
      <c r="A13" s="2" t="s">
        <v>37</v>
      </c>
      <c r="B13" s="3">
        <v>20296.248</v>
      </c>
    </row>
    <row r="14" spans="1:6" ht="18.95" customHeight="1" x14ac:dyDescent="0.25">
      <c r="A14" s="2" t="s">
        <v>44</v>
      </c>
      <c r="B14" s="3">
        <v>16533.096000000001</v>
      </c>
    </row>
    <row r="15" spans="1:6" ht="18.95" customHeight="1" x14ac:dyDescent="0.25">
      <c r="A15" s="2" t="s">
        <v>39</v>
      </c>
      <c r="B15" s="3">
        <v>5079.4799999999996</v>
      </c>
    </row>
    <row r="16" spans="1:6" ht="18.95" customHeight="1" x14ac:dyDescent="0.25">
      <c r="A16" s="2" t="s">
        <v>34</v>
      </c>
      <c r="B16" s="3">
        <v>3903.6219999999998</v>
      </c>
    </row>
    <row r="17" spans="1:19" ht="18.95" customHeight="1" x14ac:dyDescent="0.25">
      <c r="A17" s="2" t="s">
        <v>42</v>
      </c>
      <c r="B17" s="3">
        <v>3552.8560000000002</v>
      </c>
      <c r="C17" s="3"/>
    </row>
    <row r="18" spans="1:19" ht="18.95" customHeight="1" x14ac:dyDescent="0.25">
      <c r="A18" s="2" t="s">
        <v>21</v>
      </c>
      <c r="B18" s="3">
        <v>3065.98</v>
      </c>
      <c r="C18" s="3"/>
    </row>
    <row r="19" spans="1:19" ht="18.95" customHeight="1" x14ac:dyDescent="0.25">
      <c r="A19" s="2" t="s">
        <v>38</v>
      </c>
      <c r="B19" s="3">
        <v>2500.3000000000002</v>
      </c>
      <c r="C19" s="3"/>
    </row>
    <row r="20" spans="1:19" ht="18.95" customHeight="1" x14ac:dyDescent="0.25">
      <c r="A20" s="2" t="s">
        <v>40</v>
      </c>
      <c r="B20" s="3">
        <v>2258.067</v>
      </c>
      <c r="C20" s="3"/>
    </row>
    <row r="21" spans="1:19" ht="18.95" customHeight="1" x14ac:dyDescent="0.25">
      <c r="A21" s="2" t="s">
        <v>27</v>
      </c>
      <c r="B21" s="3">
        <v>1776.5</v>
      </c>
      <c r="C21" s="3"/>
    </row>
    <row r="22" spans="1:19" ht="18.95" customHeight="1" x14ac:dyDescent="0.25">
      <c r="A22" s="2" t="s">
        <v>22</v>
      </c>
      <c r="B22" s="3">
        <v>1673.578</v>
      </c>
    </row>
    <row r="23" spans="1:19" x14ac:dyDescent="0.25">
      <c r="A23" s="2" t="s">
        <v>75</v>
      </c>
      <c r="B23" s="3">
        <v>1626.51</v>
      </c>
    </row>
    <row r="24" spans="1:19" ht="18.75" x14ac:dyDescent="0.3">
      <c r="A24" s="2" t="s">
        <v>24</v>
      </c>
      <c r="B24" s="3">
        <v>1074.934</v>
      </c>
      <c r="O24" s="8"/>
      <c r="P24" s="11" t="s">
        <v>51</v>
      </c>
      <c r="Q24" s="28"/>
      <c r="R24" s="13"/>
      <c r="S24" s="8"/>
    </row>
    <row r="25" spans="1:19" ht="18.75" x14ac:dyDescent="0.3">
      <c r="A25" s="2" t="s">
        <v>33</v>
      </c>
      <c r="B25" s="3">
        <v>979.95</v>
      </c>
      <c r="O25" s="8"/>
      <c r="P25" s="14" t="s">
        <v>49</v>
      </c>
      <c r="Q25" s="15"/>
      <c r="R25" s="16" t="s">
        <v>50</v>
      </c>
      <c r="S25" s="14"/>
    </row>
    <row r="26" spans="1:19" ht="18.75" x14ac:dyDescent="0.3">
      <c r="A26" s="2" t="s">
        <v>72</v>
      </c>
      <c r="B26" s="3">
        <v>694.55100000000004</v>
      </c>
      <c r="O26" s="11" t="s">
        <v>84</v>
      </c>
      <c r="P26" s="15">
        <v>2016</v>
      </c>
      <c r="Q26" s="14">
        <v>2017</v>
      </c>
      <c r="R26" s="14">
        <v>2016</v>
      </c>
      <c r="S26" s="14">
        <v>2017</v>
      </c>
    </row>
    <row r="27" spans="1:19" ht="18.75" x14ac:dyDescent="0.3">
      <c r="A27" s="2" t="s">
        <v>57</v>
      </c>
      <c r="B27" s="3">
        <v>625.09</v>
      </c>
      <c r="O27" s="17" t="s">
        <v>46</v>
      </c>
      <c r="P27" s="27"/>
      <c r="Q27" s="27"/>
      <c r="R27" s="27"/>
      <c r="S27" s="27"/>
    </row>
    <row r="28" spans="1:19" ht="18.75" x14ac:dyDescent="0.3">
      <c r="A28" s="2" t="s">
        <v>29</v>
      </c>
      <c r="B28" s="3">
        <v>592.24800000000005</v>
      </c>
      <c r="O28" s="18" t="s">
        <v>47</v>
      </c>
      <c r="P28" s="19">
        <v>207.5359</v>
      </c>
      <c r="Q28" s="19">
        <v>41.034100000000002</v>
      </c>
      <c r="R28" s="20">
        <v>0.15460478677914485</v>
      </c>
      <c r="S28" s="20">
        <v>5.9378319166731787E-2</v>
      </c>
    </row>
    <row r="29" spans="1:19" ht="18.75" x14ac:dyDescent="0.3">
      <c r="A29" s="2" t="s">
        <v>45</v>
      </c>
      <c r="B29" s="3">
        <v>543.67999999999995</v>
      </c>
      <c r="O29" s="18" t="s">
        <v>48</v>
      </c>
      <c r="P29" s="19">
        <v>9.6656999999999993</v>
      </c>
      <c r="Q29" s="19">
        <v>155.97149999999999</v>
      </c>
      <c r="R29" s="20">
        <v>0.32999999999999996</v>
      </c>
      <c r="S29" s="20">
        <v>0.17537025626725913</v>
      </c>
    </row>
    <row r="30" spans="1:19" ht="18.75" x14ac:dyDescent="0.3">
      <c r="A30" s="2" t="s">
        <v>58</v>
      </c>
      <c r="B30" s="3">
        <v>460.02</v>
      </c>
      <c r="O30" s="17" t="s">
        <v>14</v>
      </c>
      <c r="P30" s="19">
        <v>217.20160000000001</v>
      </c>
      <c r="Q30" s="19">
        <v>197.00559999999999</v>
      </c>
      <c r="R30" s="20">
        <v>0.15835013786275548</v>
      </c>
      <c r="S30" s="20">
        <v>0.12465190205802666</v>
      </c>
    </row>
    <row r="31" spans="1:19" ht="18.75" x14ac:dyDescent="0.3">
      <c r="A31" s="2" t="s">
        <v>28</v>
      </c>
      <c r="B31" s="3">
        <v>450.73</v>
      </c>
    </row>
    <row r="32" spans="1:19" x14ac:dyDescent="0.25">
      <c r="A32" s="2" t="s">
        <v>59</v>
      </c>
      <c r="B32" s="3">
        <v>392.346</v>
      </c>
    </row>
    <row r="33" spans="1:19" x14ac:dyDescent="0.25">
      <c r="A33" s="2" t="s">
        <v>71</v>
      </c>
      <c r="B33" s="3">
        <v>291.91000000000003</v>
      </c>
    </row>
    <row r="34" spans="1:19" x14ac:dyDescent="0.25">
      <c r="A34" s="2" t="s">
        <v>31</v>
      </c>
      <c r="B34" s="3">
        <v>278.39999999999998</v>
      </c>
    </row>
    <row r="35" spans="1:19" ht="18.75" x14ac:dyDescent="0.3">
      <c r="A35" s="2" t="s">
        <v>32</v>
      </c>
      <c r="B35" s="3">
        <v>259.7</v>
      </c>
      <c r="O35" s="8"/>
      <c r="P35" s="11" t="s">
        <v>51</v>
      </c>
      <c r="Q35" s="12"/>
      <c r="R35" s="8"/>
      <c r="S35" s="8"/>
    </row>
    <row r="36" spans="1:19" ht="18.75" x14ac:dyDescent="0.3">
      <c r="A36" s="2" t="s">
        <v>76</v>
      </c>
      <c r="B36" s="3">
        <v>239.94</v>
      </c>
      <c r="O36" s="8"/>
      <c r="P36" s="14" t="s">
        <v>49</v>
      </c>
      <c r="Q36" s="15"/>
      <c r="R36" s="14" t="s">
        <v>50</v>
      </c>
      <c r="S36" s="14"/>
    </row>
    <row r="37" spans="1:19" ht="18.75" x14ac:dyDescent="0.3">
      <c r="A37" s="2" t="s">
        <v>63</v>
      </c>
      <c r="B37" s="3">
        <v>188.13</v>
      </c>
      <c r="O37" s="11" t="s">
        <v>85</v>
      </c>
      <c r="P37" s="15">
        <v>2016</v>
      </c>
      <c r="Q37" s="14">
        <v>2017</v>
      </c>
      <c r="R37" s="14">
        <v>2016</v>
      </c>
      <c r="S37" s="14">
        <v>2017</v>
      </c>
    </row>
    <row r="38" spans="1:19" ht="18.75" x14ac:dyDescent="0.3">
      <c r="A38" s="2" t="s">
        <v>30</v>
      </c>
      <c r="B38" s="3">
        <v>169.29</v>
      </c>
      <c r="O38" s="17">
        <v>4</v>
      </c>
      <c r="P38" s="27"/>
      <c r="Q38" s="27"/>
      <c r="R38" s="27"/>
      <c r="S38" s="27"/>
    </row>
    <row r="39" spans="1:19" ht="18.75" x14ac:dyDescent="0.3">
      <c r="A39" s="2" t="s">
        <v>70</v>
      </c>
      <c r="B39" s="3">
        <v>159.99</v>
      </c>
      <c r="O39" s="18" t="s">
        <v>52</v>
      </c>
      <c r="P39" s="27"/>
      <c r="Q39" s="27"/>
      <c r="R39" s="27"/>
      <c r="S39" s="27"/>
    </row>
    <row r="40" spans="1:19" ht="18.75" x14ac:dyDescent="0.3">
      <c r="A40" s="2" t="s">
        <v>66</v>
      </c>
      <c r="B40" s="3">
        <v>79.959999999999994</v>
      </c>
      <c r="O40" s="25" t="s">
        <v>29</v>
      </c>
      <c r="P40" s="27"/>
      <c r="Q40" s="27"/>
      <c r="R40" s="27"/>
      <c r="S40" s="27"/>
    </row>
    <row r="41" spans="1:19" ht="18.75" x14ac:dyDescent="0.3">
      <c r="A41" s="2" t="s">
        <v>60</v>
      </c>
      <c r="B41" s="3">
        <v>71</v>
      </c>
      <c r="O41" s="29" t="s">
        <v>91</v>
      </c>
      <c r="P41" s="19"/>
      <c r="Q41" s="19">
        <v>23.2624</v>
      </c>
      <c r="R41" s="20"/>
      <c r="S41" s="20">
        <v>0.2</v>
      </c>
    </row>
    <row r="42" spans="1:19" ht="18.75" x14ac:dyDescent="0.3">
      <c r="A42" s="2" t="s">
        <v>73</v>
      </c>
      <c r="B42" s="3">
        <v>69.98</v>
      </c>
      <c r="O42" s="25" t="s">
        <v>30</v>
      </c>
      <c r="P42" s="19">
        <v>18.873000000000001</v>
      </c>
      <c r="Q42" s="19">
        <v>40.749899999999997</v>
      </c>
      <c r="R42" s="20">
        <v>0.27</v>
      </c>
      <c r="S42" s="20">
        <v>0.41</v>
      </c>
    </row>
    <row r="43" spans="1:19" ht="18.75" x14ac:dyDescent="0.3">
      <c r="A43" s="2" t="s">
        <v>25</v>
      </c>
      <c r="B43" s="3">
        <v>59.97</v>
      </c>
      <c r="O43" s="25" t="s">
        <v>32</v>
      </c>
      <c r="P43" s="27"/>
      <c r="Q43" s="27"/>
      <c r="R43" s="27"/>
      <c r="S43" s="27"/>
    </row>
    <row r="44" spans="1:19" ht="18.75" x14ac:dyDescent="0.3">
      <c r="A44" s="2" t="s">
        <v>67</v>
      </c>
      <c r="B44" s="3">
        <v>58.58</v>
      </c>
      <c r="O44" s="29" t="s">
        <v>86</v>
      </c>
      <c r="P44" s="19">
        <v>15.378</v>
      </c>
      <c r="Q44" s="19"/>
      <c r="R44" s="20">
        <v>0.43999999999999995</v>
      </c>
      <c r="S44" s="20"/>
    </row>
    <row r="45" spans="1:19" ht="18.75" x14ac:dyDescent="0.3">
      <c r="A45" s="2" t="s">
        <v>64</v>
      </c>
      <c r="B45" s="3">
        <v>45.98</v>
      </c>
      <c r="O45" s="25" t="s">
        <v>34</v>
      </c>
      <c r="P45" s="27"/>
      <c r="Q45" s="27"/>
      <c r="R45" s="27"/>
      <c r="S45" s="27"/>
    </row>
    <row r="46" spans="1:19" ht="18.75" x14ac:dyDescent="0.3">
      <c r="A46" s="2" t="s">
        <v>35</v>
      </c>
      <c r="B46" s="3">
        <v>38.04</v>
      </c>
      <c r="O46" s="29" t="s">
        <v>92</v>
      </c>
      <c r="P46" s="19"/>
      <c r="Q46" s="19">
        <v>94.580399999999997</v>
      </c>
      <c r="R46" s="20"/>
      <c r="S46" s="20">
        <v>0.33193093282796376</v>
      </c>
    </row>
    <row r="47" spans="1:19" ht="18.75" x14ac:dyDescent="0.3">
      <c r="A47" s="2" t="s">
        <v>14</v>
      </c>
      <c r="B47" s="3">
        <v>96406.258000000002</v>
      </c>
      <c r="O47" s="25" t="s">
        <v>35</v>
      </c>
      <c r="P47" s="27"/>
      <c r="Q47" s="27"/>
      <c r="R47" s="27"/>
      <c r="S47" s="27"/>
    </row>
    <row r="48" spans="1:19" ht="18.75" x14ac:dyDescent="0.3">
      <c r="O48" s="29" t="s">
        <v>93</v>
      </c>
      <c r="P48" s="19"/>
      <c r="Q48" s="19">
        <v>12.172800000000001</v>
      </c>
      <c r="R48" s="20"/>
      <c r="S48" s="20">
        <v>0.32</v>
      </c>
    </row>
    <row r="49" spans="15:19" ht="18.75" x14ac:dyDescent="0.3">
      <c r="O49" s="25" t="s">
        <v>71</v>
      </c>
      <c r="P49" s="27"/>
      <c r="Q49" s="27"/>
      <c r="R49" s="27"/>
      <c r="S49" s="27"/>
    </row>
    <row r="50" spans="15:19" ht="18.75" x14ac:dyDescent="0.3">
      <c r="O50" s="29" t="s">
        <v>87</v>
      </c>
      <c r="P50" s="19">
        <v>62.154400000000003</v>
      </c>
      <c r="Q50" s="19"/>
      <c r="R50" s="20">
        <v>0.28000000000000003</v>
      </c>
      <c r="S50" s="20"/>
    </row>
    <row r="51" spans="15:19" ht="18.75" x14ac:dyDescent="0.3">
      <c r="O51" s="25" t="s">
        <v>42</v>
      </c>
      <c r="P51" s="19">
        <v>130.19130000000001</v>
      </c>
      <c r="Q51" s="19">
        <v>10.815</v>
      </c>
      <c r="R51" s="20">
        <v>0.11177905419328252</v>
      </c>
      <c r="S51" s="20">
        <v>0.14387771392081736</v>
      </c>
    </row>
    <row r="52" spans="15:19" ht="18.75" x14ac:dyDescent="0.3">
      <c r="O52" s="25" t="s">
        <v>45</v>
      </c>
      <c r="P52" s="27"/>
      <c r="Q52" s="27"/>
      <c r="R52" s="27"/>
      <c r="S52" s="27"/>
    </row>
    <row r="53" spans="15:19" ht="18.75" x14ac:dyDescent="0.3">
      <c r="O53" s="29" t="s">
        <v>94</v>
      </c>
      <c r="P53" s="19"/>
      <c r="Q53" s="19">
        <v>56.054699999999997</v>
      </c>
      <c r="R53" s="20"/>
      <c r="S53" s="20">
        <v>0.39</v>
      </c>
    </row>
    <row r="54" spans="15:19" ht="18.75" x14ac:dyDescent="0.3">
      <c r="O54" s="18" t="s">
        <v>53</v>
      </c>
      <c r="P54" s="27"/>
      <c r="Q54" s="27"/>
      <c r="R54" s="27"/>
      <c r="S54" s="27"/>
    </row>
    <row r="55" spans="15:19" ht="18.75" x14ac:dyDescent="0.3">
      <c r="O55" s="25" t="s">
        <v>25</v>
      </c>
      <c r="P55" s="27"/>
      <c r="Q55" s="27"/>
      <c r="R55" s="27"/>
      <c r="S55" s="27"/>
    </row>
    <row r="56" spans="15:19" ht="18.75" x14ac:dyDescent="0.3">
      <c r="O56" s="29" t="s">
        <v>88</v>
      </c>
      <c r="P56" s="19">
        <v>14.9925</v>
      </c>
      <c r="Q56" s="19"/>
      <c r="R56" s="20">
        <v>0.25</v>
      </c>
      <c r="S56" s="20"/>
    </row>
    <row r="57" spans="15:19" ht="18.75" x14ac:dyDescent="0.3">
      <c r="O57" s="25" t="s">
        <v>63</v>
      </c>
      <c r="P57" s="19">
        <v>9.8160000000000007</v>
      </c>
      <c r="Q57" s="19"/>
      <c r="R57" s="20">
        <v>0.1</v>
      </c>
      <c r="S57" s="20"/>
    </row>
    <row r="58" spans="15:19" ht="18.75" x14ac:dyDescent="0.3">
      <c r="O58" s="25" t="s">
        <v>33</v>
      </c>
      <c r="P58" s="27"/>
      <c r="Q58" s="27"/>
      <c r="R58" s="27"/>
      <c r="S58" s="27"/>
    </row>
    <row r="59" spans="15:19" ht="18.75" x14ac:dyDescent="0.3">
      <c r="O59" s="29" t="s">
        <v>95</v>
      </c>
      <c r="P59" s="19"/>
      <c r="Q59" s="19">
        <v>284.18549999999999</v>
      </c>
      <c r="R59" s="20"/>
      <c r="S59" s="20">
        <v>0.28999999999999998</v>
      </c>
    </row>
    <row r="60" spans="15:19" ht="18.75" x14ac:dyDescent="0.3">
      <c r="O60" s="25" t="s">
        <v>37</v>
      </c>
      <c r="P60" s="19">
        <v>217.93879999999999</v>
      </c>
      <c r="Q60" s="19">
        <v>5826.9903999999997</v>
      </c>
      <c r="R60" s="20">
        <v>0.27570438214755588</v>
      </c>
      <c r="S60" s="20">
        <v>0.33784809369174473</v>
      </c>
    </row>
    <row r="61" spans="15:19" ht="18.75" x14ac:dyDescent="0.3">
      <c r="O61" s="25" t="s">
        <v>39</v>
      </c>
      <c r="P61" s="19">
        <v>-22.743500000000001</v>
      </c>
      <c r="Q61" s="19">
        <v>-806.73940000000005</v>
      </c>
      <c r="R61" s="20">
        <v>-0.16250000000000001</v>
      </c>
      <c r="S61" s="20">
        <v>-0.54813075952523482</v>
      </c>
    </row>
    <row r="62" spans="15:19" ht="18.75" x14ac:dyDescent="0.3">
      <c r="O62" s="25" t="s">
        <v>40</v>
      </c>
      <c r="P62" s="27"/>
      <c r="Q62" s="27"/>
      <c r="R62" s="27"/>
      <c r="S62" s="27"/>
    </row>
    <row r="63" spans="15:19" ht="18.75" x14ac:dyDescent="0.3">
      <c r="O63" s="29" t="s">
        <v>96</v>
      </c>
      <c r="P63" s="19"/>
      <c r="Q63" s="19">
        <v>-20.997</v>
      </c>
      <c r="R63" s="20"/>
      <c r="S63" s="20">
        <v>-0.25</v>
      </c>
    </row>
    <row r="64" spans="15:19" ht="18.75" x14ac:dyDescent="0.3">
      <c r="O64" s="18" t="s">
        <v>54</v>
      </c>
      <c r="P64" s="27"/>
      <c r="Q64" s="27"/>
      <c r="R64" s="27"/>
      <c r="S64" s="27"/>
    </row>
    <row r="65" spans="15:19" ht="18.75" x14ac:dyDescent="0.3">
      <c r="O65" s="25" t="s">
        <v>21</v>
      </c>
      <c r="P65" s="27"/>
      <c r="Q65" s="27"/>
      <c r="R65" s="27"/>
      <c r="S65" s="27"/>
    </row>
    <row r="66" spans="15:19" ht="18.75" x14ac:dyDescent="0.3">
      <c r="O66" s="29" t="s">
        <v>89</v>
      </c>
      <c r="P66" s="19">
        <v>1459.2</v>
      </c>
      <c r="Q66" s="19"/>
      <c r="R66" s="20">
        <v>0.48000000000000004</v>
      </c>
      <c r="S66" s="20"/>
    </row>
    <row r="67" spans="15:19" ht="18.75" x14ac:dyDescent="0.3">
      <c r="O67" s="25" t="s">
        <v>57</v>
      </c>
      <c r="P67" s="27"/>
      <c r="Q67" s="27"/>
      <c r="R67" s="27"/>
      <c r="S67" s="27"/>
    </row>
    <row r="68" spans="15:19" ht="18.75" x14ac:dyDescent="0.3">
      <c r="O68" s="29" t="s">
        <v>90</v>
      </c>
      <c r="P68" s="19">
        <v>17.994</v>
      </c>
      <c r="Q68" s="19"/>
      <c r="R68" s="20">
        <v>0.3</v>
      </c>
      <c r="S68" s="20"/>
    </row>
    <row r="69" spans="15:19" ht="18.75" x14ac:dyDescent="0.3">
      <c r="O69" s="25" t="s">
        <v>27</v>
      </c>
      <c r="P69" s="19">
        <v>78.396000000000001</v>
      </c>
      <c r="Q69" s="19">
        <v>-7.2</v>
      </c>
      <c r="R69" s="20">
        <v>9.9999999999999992E-2</v>
      </c>
      <c r="S69" s="20">
        <v>-6.0000000000000005E-2</v>
      </c>
    </row>
    <row r="70" spans="15:19" ht="18.75" x14ac:dyDescent="0.3">
      <c r="O70" s="25" t="s">
        <v>60</v>
      </c>
      <c r="P70" s="27"/>
      <c r="Q70" s="27"/>
      <c r="R70" s="27"/>
      <c r="S70" s="27"/>
    </row>
    <row r="71" spans="15:19" ht="18.75" x14ac:dyDescent="0.3">
      <c r="O71" s="29" t="s">
        <v>97</v>
      </c>
      <c r="P71" s="19"/>
      <c r="Q71" s="19">
        <v>27.69</v>
      </c>
      <c r="R71" s="20"/>
      <c r="S71" s="20">
        <v>0.39</v>
      </c>
    </row>
    <row r="72" spans="15:19" ht="18.75" x14ac:dyDescent="0.3">
      <c r="O72" s="25" t="s">
        <v>38</v>
      </c>
      <c r="P72" s="27"/>
      <c r="Q72" s="27"/>
      <c r="R72" s="27"/>
      <c r="S72" s="27"/>
    </row>
    <row r="73" spans="15:19" ht="18.75" x14ac:dyDescent="0.3">
      <c r="O73" s="29" t="s">
        <v>98</v>
      </c>
      <c r="P73" s="19"/>
      <c r="Q73" s="19">
        <v>118.9965</v>
      </c>
      <c r="R73" s="20"/>
      <c r="S73" s="20">
        <v>8.7499999999999994E-2</v>
      </c>
    </row>
    <row r="74" spans="15:19" ht="18.75" x14ac:dyDescent="0.3">
      <c r="O74" s="25" t="s">
        <v>76</v>
      </c>
      <c r="P74" s="19">
        <v>18.893699999999999</v>
      </c>
      <c r="Q74" s="19"/>
      <c r="R74" s="20">
        <v>0.21</v>
      </c>
      <c r="S74" s="20"/>
    </row>
    <row r="75" spans="15:19" ht="18.75" x14ac:dyDescent="0.3">
      <c r="O75" s="18" t="s">
        <v>55</v>
      </c>
      <c r="P75" s="27"/>
      <c r="Q75" s="27"/>
      <c r="R75" s="27"/>
      <c r="S75" s="27"/>
    </row>
    <row r="76" spans="15:19" ht="18.75" x14ac:dyDescent="0.3">
      <c r="O76" s="25" t="s">
        <v>22</v>
      </c>
      <c r="P76" s="27"/>
      <c r="Q76" s="27"/>
      <c r="R76" s="27"/>
      <c r="S76" s="27"/>
    </row>
    <row r="77" spans="15:19" ht="18.75" x14ac:dyDescent="0.3">
      <c r="O77" s="29" t="s">
        <v>99</v>
      </c>
      <c r="P77" s="19"/>
      <c r="Q77" s="19">
        <v>-84.87</v>
      </c>
      <c r="R77" s="20"/>
      <c r="S77" s="20">
        <v>-0.15788886201700372</v>
      </c>
    </row>
    <row r="78" spans="15:19" ht="18.75" x14ac:dyDescent="0.3">
      <c r="O78" s="25" t="s">
        <v>23</v>
      </c>
      <c r="P78" s="19">
        <v>1055.0735</v>
      </c>
      <c r="Q78" s="19">
        <v>1329.9264000000001</v>
      </c>
      <c r="R78" s="20">
        <v>0.2182593385733991</v>
      </c>
      <c r="S78" s="20">
        <v>0.32203276392529784</v>
      </c>
    </row>
    <row r="79" spans="15:19" ht="18.75" x14ac:dyDescent="0.3">
      <c r="O79" s="25" t="s">
        <v>24</v>
      </c>
      <c r="P79" s="19">
        <v>-940.42899999999997</v>
      </c>
      <c r="Q79" s="19">
        <v>13.5626</v>
      </c>
      <c r="R79" s="20">
        <v>-1.1939499429958536</v>
      </c>
      <c r="S79" s="20">
        <v>0.21249999999999999</v>
      </c>
    </row>
    <row r="80" spans="15:19" ht="18.75" x14ac:dyDescent="0.3">
      <c r="O80" s="25" t="s">
        <v>70</v>
      </c>
      <c r="P80" s="27"/>
      <c r="Q80" s="27"/>
      <c r="R80" s="27"/>
      <c r="S80" s="27"/>
    </row>
    <row r="81" spans="15:19" ht="18.75" x14ac:dyDescent="0.3">
      <c r="O81" s="29" t="s">
        <v>100</v>
      </c>
      <c r="P81" s="19"/>
      <c r="Q81" s="19">
        <v>54.396599999999999</v>
      </c>
      <c r="R81" s="20"/>
      <c r="S81" s="20">
        <v>0.33999999999999997</v>
      </c>
    </row>
    <row r="82" spans="15:19" ht="18.75" x14ac:dyDescent="0.3">
      <c r="O82" s="25" t="s">
        <v>72</v>
      </c>
      <c r="P82" s="19">
        <v>-267.61559999999997</v>
      </c>
      <c r="Q82" s="19">
        <v>6.7450000000000001</v>
      </c>
      <c r="R82" s="20">
        <v>-0.83253413470960991</v>
      </c>
      <c r="S82" s="20">
        <v>0.23750000000000002</v>
      </c>
    </row>
    <row r="83" spans="15:19" ht="18.75" x14ac:dyDescent="0.3">
      <c r="O83" s="25" t="s">
        <v>44</v>
      </c>
      <c r="P83" s="19">
        <v>62.82</v>
      </c>
      <c r="Q83" s="19">
        <v>58.1066</v>
      </c>
      <c r="R83" s="20">
        <v>7.4999999999999997E-2</v>
      </c>
      <c r="S83" s="20">
        <v>0.21396073290717882</v>
      </c>
    </row>
    <row r="84" spans="15:19" ht="18.75" x14ac:dyDescent="0.3">
      <c r="O84" s="17" t="s">
        <v>14</v>
      </c>
      <c r="P84" s="26">
        <v>1930.9331</v>
      </c>
      <c r="Q84" s="19">
        <v>7038.4283999999998</v>
      </c>
      <c r="R84" s="20">
        <v>0.14480432553230183</v>
      </c>
      <c r="S84" s="20">
        <v>0.25798087165177208</v>
      </c>
    </row>
    <row r="85" spans="15:19" ht="18.75" x14ac:dyDescent="0.3"/>
    <row r="86" spans="15:19" ht="18.75" x14ac:dyDescent="0.3"/>
    <row r="87" spans="15:19" ht="18.75" x14ac:dyDescent="0.3"/>
  </sheetData>
  <pageMargins left="0.7" right="0.7" top="0.75" bottom="0.75" header="0.3" footer="0.3"/>
  <pageSetup orientation="portrait" r:id="rId6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1AE0-0552-4C59-94D1-28F91366A06E}">
  <dimension ref="A1:B51"/>
  <sheetViews>
    <sheetView workbookViewId="0">
      <selection activeCell="B32" sqref="B32"/>
    </sheetView>
  </sheetViews>
  <sheetFormatPr baseColWidth="10" defaultRowHeight="15" x14ac:dyDescent="0.25"/>
  <cols>
    <col min="1" max="1" width="18.5703125" bestFit="1" customWidth="1"/>
    <col min="2" max="2" width="12.7109375" bestFit="1" customWidth="1"/>
  </cols>
  <sheetData>
    <row r="1" spans="1:2" x14ac:dyDescent="0.25">
      <c r="A1" t="s">
        <v>83</v>
      </c>
      <c r="B1" s="24" t="s">
        <v>78</v>
      </c>
    </row>
    <row r="2" spans="1:2" x14ac:dyDescent="0.25">
      <c r="A2" s="2" t="s">
        <v>21</v>
      </c>
      <c r="B2" s="24">
        <f>GETPIVOTDATA("[Measures].[Suma de Sales]",TAREA!$A$11,"[Superstore Orders].[State]","[Superstore Orders].[State].&amp;[Alabama]")</f>
        <v>3065.98</v>
      </c>
    </row>
    <row r="3" spans="1:2" x14ac:dyDescent="0.25">
      <c r="A3" s="2" t="s">
        <v>22</v>
      </c>
      <c r="B3" s="24">
        <f>GETPIVOTDATA("[Measures].[Suma de Sales]",TAREA!$A$11,"[Superstore Orders].[State]","[Superstore Orders].[State].&amp;[Arizona]")</f>
        <v>1673.578</v>
      </c>
    </row>
    <row r="4" spans="1:2" x14ac:dyDescent="0.25">
      <c r="A4" s="2" t="s">
        <v>57</v>
      </c>
      <c r="B4" s="24">
        <f>GETPIVOTDATA("[Measures].[Suma de Sales]",TAREA!$A$11,"[Superstore Orders].[State]","[Superstore Orders].[State].&amp;[Arkansas]")</f>
        <v>625.09</v>
      </c>
    </row>
    <row r="5" spans="1:2" x14ac:dyDescent="0.25">
      <c r="A5" s="2" t="s">
        <v>23</v>
      </c>
      <c r="B5" s="24">
        <f>GETPIVOTDATA("[Measures].[Suma de Sales]",TAREA!$A$11,"[Superstore Orders].[State]","[Superstore Orders].[State].&amp;[California]")</f>
        <v>26315.601999999999</v>
      </c>
    </row>
    <row r="6" spans="1:2" x14ac:dyDescent="0.25">
      <c r="A6" s="2" t="s">
        <v>24</v>
      </c>
      <c r="B6" s="24">
        <f>GETPIVOTDATA("[Measures].[Suma de Sales]",TAREA!$A$11,"[Superstore Orders].[State]","[Superstore Orders].[State].&amp;[Colorado]")</f>
        <v>1074.934</v>
      </c>
    </row>
    <row r="7" spans="1:2" x14ac:dyDescent="0.25">
      <c r="A7" s="2" t="s">
        <v>25</v>
      </c>
      <c r="B7" s="24">
        <f>GETPIVOTDATA("[Measures].[Suma de Sales]",TAREA!$A$11,"[Superstore Orders].[State]","[Superstore Orders].[State].&amp;[Connecticut]")</f>
        <v>59.97</v>
      </c>
    </row>
    <row r="8" spans="1:2" x14ac:dyDescent="0.25">
      <c r="A8" s="2" t="s">
        <v>58</v>
      </c>
      <c r="B8" s="24">
        <f>GETPIVOTDATA("[Measures].[Suma de Sales]",TAREA!$A$11,"[Superstore Orders].[State]","[Superstore Orders].[State].&amp;[Delaware]")</f>
        <v>460.02</v>
      </c>
    </row>
    <row r="9" spans="1:2" x14ac:dyDescent="0.25">
      <c r="A9" s="2" t="s">
        <v>26</v>
      </c>
      <c r="B9" s="24" t="e">
        <f>GETPIVOTDATA("[Measures].[Suma de Sales]",TAREA!$A$11,"[Superstore Orders].[State]","[Superstore Orders].[State].&amp;[District of Columbia]")</f>
        <v>#REF!</v>
      </c>
    </row>
    <row r="10" spans="1:2" x14ac:dyDescent="0.25">
      <c r="A10" s="2" t="s">
        <v>27</v>
      </c>
      <c r="B10" s="24">
        <f>GETPIVOTDATA("[Measures].[Suma de Sales]",TAREA!$A$11,"[Superstore Orders].[State]","[Superstore Orders].[State].&amp;[Florida]")</f>
        <v>1776.5</v>
      </c>
    </row>
    <row r="11" spans="1:2" x14ac:dyDescent="0.25">
      <c r="A11" s="2" t="s">
        <v>28</v>
      </c>
      <c r="B11" s="24">
        <f>GETPIVOTDATA("[Measures].[Suma de Sales]",TAREA!$A$11,"[Superstore Orders].[State]","[Superstore Orders].[State].&amp;[Georgia]")</f>
        <v>450.73</v>
      </c>
    </row>
    <row r="12" spans="1:2" x14ac:dyDescent="0.25">
      <c r="A12" s="2" t="s">
        <v>59</v>
      </c>
      <c r="B12" s="24">
        <f>GETPIVOTDATA("[Measures].[Suma de Sales]",TAREA!$A$11,"[Superstore Orders].[State]","[Superstore Orders].[State].&amp;[Idaho]")</f>
        <v>392.346</v>
      </c>
    </row>
    <row r="13" spans="1:2" x14ac:dyDescent="0.25">
      <c r="A13" s="2" t="s">
        <v>29</v>
      </c>
      <c r="B13" s="24">
        <f>GETPIVOTDATA("[Measures].[Suma de Sales]",TAREA!$A$11,"[Superstore Orders].[State]","[Superstore Orders].[State].&amp;[Illinois]")</f>
        <v>592.24800000000005</v>
      </c>
    </row>
    <row r="14" spans="1:2" x14ac:dyDescent="0.25">
      <c r="A14" s="2" t="s">
        <v>30</v>
      </c>
      <c r="B14" s="24">
        <f>GETPIVOTDATA("[Measures].[Suma de Sales]",TAREA!$A$11,"[Superstore Orders].[State]","[Superstore Orders].[State].&amp;[Indiana]")</f>
        <v>169.29</v>
      </c>
    </row>
    <row r="15" spans="1:2" x14ac:dyDescent="0.25">
      <c r="A15" s="2" t="s">
        <v>31</v>
      </c>
      <c r="B15" s="24">
        <f>GETPIVOTDATA("[Measures].[Suma de Sales]",TAREA!$A$11,"[Superstore Orders].[State]","[Superstore Orders].[State].&amp;[Iowa]")</f>
        <v>278.39999999999998</v>
      </c>
    </row>
    <row r="16" spans="1:2" x14ac:dyDescent="0.25">
      <c r="A16" s="2" t="s">
        <v>32</v>
      </c>
      <c r="B16" s="24">
        <f>GETPIVOTDATA("[Measures].[Suma de Sales]",TAREA!$A$11,"[Superstore Orders].[State]","[Superstore Orders].[State].&amp;[Kansas]")</f>
        <v>259.7</v>
      </c>
    </row>
    <row r="17" spans="1:2" x14ac:dyDescent="0.25">
      <c r="A17" s="2" t="s">
        <v>60</v>
      </c>
      <c r="B17" s="24">
        <f>GETPIVOTDATA("[Measures].[Suma de Sales]",TAREA!$A$11,"[Superstore Orders].[State]","[Superstore Orders].[State].&amp;[Kentucky]")</f>
        <v>71</v>
      </c>
    </row>
    <row r="18" spans="1:2" x14ac:dyDescent="0.25">
      <c r="A18" s="2" t="s">
        <v>61</v>
      </c>
      <c r="B18" s="24" t="e">
        <f>GETPIVOTDATA("[Measures].[Suma de Sales]",TAREA!$A$11,"[Superstore Orders].[State]","[Superstore Orders].[State].&amp;[Louisiana]")</f>
        <v>#REF!</v>
      </c>
    </row>
    <row r="19" spans="1:2" x14ac:dyDescent="0.25">
      <c r="A19" s="2" t="s">
        <v>62</v>
      </c>
      <c r="B19" s="24" t="e">
        <f>GETPIVOTDATA("[Measures].[Suma de Sales]",TAREA!$A$11,"[Superstore Orders].[State]","[Superstore Orders].[State].&amp;[Maine]")</f>
        <v>#REF!</v>
      </c>
    </row>
    <row r="20" spans="1:2" x14ac:dyDescent="0.25">
      <c r="A20" s="2" t="s">
        <v>63</v>
      </c>
      <c r="B20" s="24">
        <f>GETPIVOTDATA("[Measures].[Suma de Sales]",TAREA!$A$11,"[Superstore Orders].[State]","[Superstore Orders].[State].&amp;[Maryland]")</f>
        <v>188.13</v>
      </c>
    </row>
    <row r="21" spans="1:2" x14ac:dyDescent="0.25">
      <c r="A21" s="2" t="s">
        <v>33</v>
      </c>
      <c r="B21" s="24">
        <f>GETPIVOTDATA("[Measures].[Suma de Sales]",TAREA!$A$11,"[Superstore Orders].[State]","[Superstore Orders].[State].&amp;[Massachusetts]")</f>
        <v>979.95</v>
      </c>
    </row>
    <row r="22" spans="1:2" x14ac:dyDescent="0.25">
      <c r="A22" s="2" t="s">
        <v>34</v>
      </c>
      <c r="B22" s="24">
        <f>GETPIVOTDATA("[Measures].[Suma de Sales]",TAREA!$A$11,"[Superstore Orders].[State]","[Superstore Orders].[State].&amp;[Michigan]")</f>
        <v>3903.6219999999998</v>
      </c>
    </row>
    <row r="23" spans="1:2" x14ac:dyDescent="0.25">
      <c r="A23" s="2" t="s">
        <v>64</v>
      </c>
      <c r="B23" s="24">
        <f>GETPIVOTDATA("[Measures].[Suma de Sales]",TAREA!$A$11,"[Superstore Orders].[State]","[Superstore Orders].[State].&amp;[Minnesota]")</f>
        <v>45.98</v>
      </c>
    </row>
    <row r="24" spans="1:2" x14ac:dyDescent="0.25">
      <c r="A24" s="2" t="s">
        <v>65</v>
      </c>
      <c r="B24" s="24" t="e">
        <f>GETPIVOTDATA("[Measures].[Suma de Sales]",TAREA!$A$11,"[Superstore Orders].[State]","[Superstore Orders].[State].&amp;[Mississippi]")</f>
        <v>#REF!</v>
      </c>
    </row>
    <row r="25" spans="1:2" x14ac:dyDescent="0.25">
      <c r="A25" s="2" t="s">
        <v>35</v>
      </c>
      <c r="B25" s="24">
        <f>GETPIVOTDATA("[Measures].[Suma de Sales]",TAREA!$A$11,"[Superstore Orders].[State]","[Superstore Orders].[State].&amp;[Missouri]")</f>
        <v>38.04</v>
      </c>
    </row>
    <row r="26" spans="1:2" x14ac:dyDescent="0.25">
      <c r="A26" s="2" t="s">
        <v>36</v>
      </c>
      <c r="B26" s="24" t="e">
        <f>GETPIVOTDATA("[Measures].[Suma de Sales]",TAREA!$A$11,"[Superstore Orders].[State]","[Superstore Orders].[State].&amp;[Montana]")</f>
        <v>#REF!</v>
      </c>
    </row>
    <row r="27" spans="1:2" x14ac:dyDescent="0.25">
      <c r="A27" s="2" t="s">
        <v>66</v>
      </c>
      <c r="B27" s="24">
        <f>GETPIVOTDATA("[Measures].[Suma de Sales]",TAREA!$A$11,"[Superstore Orders].[State]","[Superstore Orders].[State].&amp;[Nebraska]")</f>
        <v>79.959999999999994</v>
      </c>
    </row>
    <row r="28" spans="1:2" x14ac:dyDescent="0.25">
      <c r="A28" s="2" t="s">
        <v>67</v>
      </c>
      <c r="B28" s="24">
        <f>GETPIVOTDATA("[Measures].[Suma de Sales]",TAREA!$A$11,"[Superstore Orders].[State]","[Superstore Orders].[State].&amp;[Nevada]")</f>
        <v>58.58</v>
      </c>
    </row>
    <row r="29" spans="1:2" x14ac:dyDescent="0.25">
      <c r="A29" s="2" t="s">
        <v>68</v>
      </c>
      <c r="B29" s="24" t="e">
        <f>GETPIVOTDATA("[Measures].[Suma de Sales]",TAREA!$A$11,"[Superstore Orders].[State]","[Superstore Orders].[State].&amp;[New Hampshire]")</f>
        <v>#REF!</v>
      </c>
    </row>
    <row r="30" spans="1:2" x14ac:dyDescent="0.25">
      <c r="A30" s="2" t="s">
        <v>69</v>
      </c>
      <c r="B30" s="24" t="e">
        <f>GETPIVOTDATA("[Measures].[Suma de Sales]",TAREA!$A$11,"[Superstore Orders].[State]","[Superstore Orders].[State].&amp;[New Jersey]")</f>
        <v>#REF!</v>
      </c>
    </row>
    <row r="31" spans="1:2" x14ac:dyDescent="0.25">
      <c r="A31" s="2" t="s">
        <v>70</v>
      </c>
      <c r="B31" s="24">
        <f>GETPIVOTDATA("[Measures].[Suma de Sales]",TAREA!$A$11,"[Superstore Orders].[State]","[Superstore Orders].[State].&amp;[New Mexico]")</f>
        <v>159.99</v>
      </c>
    </row>
    <row r="32" spans="1:2" x14ac:dyDescent="0.25">
      <c r="A32" s="2" t="s">
        <v>37</v>
      </c>
      <c r="B32" s="24">
        <f>GETPIVOTDATA("[Measures].[Suma de Sales]",TAREA!$A$11,"[Superstore Orders].[State]","[Superstore Orders].[State].&amp;[New York]")</f>
        <v>20296.248</v>
      </c>
    </row>
    <row r="33" spans="1:2" x14ac:dyDescent="0.25">
      <c r="A33" s="2" t="s">
        <v>38</v>
      </c>
      <c r="B33" s="24">
        <f>GETPIVOTDATA("[Measures].[Suma de Sales]",TAREA!$A$11,"[Superstore Orders].[State]","[Superstore Orders].[State].&amp;[North Carolina]")</f>
        <v>2500.3000000000002</v>
      </c>
    </row>
    <row r="34" spans="1:2" x14ac:dyDescent="0.25">
      <c r="A34" s="2" t="s">
        <v>80</v>
      </c>
      <c r="B34" s="24" t="e">
        <f>GETPIVOTDATA("[Measures].[Suma de Sales]",TAREA!$A$11,"[Superstore Orders].[State]","[Superstore Orders].[State].&amp;[North Dakota]")</f>
        <v>#REF!</v>
      </c>
    </row>
    <row r="35" spans="1:2" x14ac:dyDescent="0.25">
      <c r="A35" s="2" t="s">
        <v>39</v>
      </c>
      <c r="B35" s="24">
        <f>GETPIVOTDATA("[Measures].[Suma de Sales]",TAREA!$A$11,"[Superstore Orders].[State]","[Superstore Orders].[State].&amp;[Ohio]")</f>
        <v>5079.4799999999996</v>
      </c>
    </row>
    <row r="36" spans="1:2" x14ac:dyDescent="0.25">
      <c r="A36" s="2" t="s">
        <v>71</v>
      </c>
      <c r="B36" s="24">
        <f>GETPIVOTDATA("[Measures].[Suma de Sales]",TAREA!$A$11,"[Superstore Orders].[State]","[Superstore Orders].[State].&amp;[Oklahoma]")</f>
        <v>291.91000000000003</v>
      </c>
    </row>
    <row r="37" spans="1:2" x14ac:dyDescent="0.25">
      <c r="A37" s="2" t="s">
        <v>72</v>
      </c>
      <c r="B37" s="24">
        <f>GETPIVOTDATA("[Measures].[Suma de Sales]",TAREA!$A$11,"[Superstore Orders].[State]","[Superstore Orders].[State].&amp;[Oregon]")</f>
        <v>694.55100000000004</v>
      </c>
    </row>
    <row r="38" spans="1:2" x14ac:dyDescent="0.25">
      <c r="A38" s="2" t="s">
        <v>40</v>
      </c>
      <c r="B38" s="24">
        <f>GETPIVOTDATA("[Measures].[Suma de Sales]",TAREA!$A$11,"[Superstore Orders].[State]","[Superstore Orders].[State].&amp;[Pennsylvania]")</f>
        <v>2258.067</v>
      </c>
    </row>
    <row r="39" spans="1:2" x14ac:dyDescent="0.25">
      <c r="A39" s="2" t="s">
        <v>73</v>
      </c>
      <c r="B39" s="24">
        <f>GETPIVOTDATA("[Measures].[Suma de Sales]",TAREA!$A$11,"[Superstore Orders].[State]","[Superstore Orders].[State].&amp;[Rhode Island]")</f>
        <v>69.98</v>
      </c>
    </row>
    <row r="40" spans="1:2" x14ac:dyDescent="0.25">
      <c r="A40" s="2" t="s">
        <v>74</v>
      </c>
      <c r="B40" s="24" t="e">
        <f>GETPIVOTDATA("[Measures].[Suma de Sales]",TAREA!$A$11,"[Superstore Orders].[State]","[Superstore Orders].[State].&amp;[South Carolina]")</f>
        <v>#REF!</v>
      </c>
    </row>
    <row r="41" spans="1:2" x14ac:dyDescent="0.25">
      <c r="A41" s="2" t="s">
        <v>81</v>
      </c>
      <c r="B41" s="24" t="e">
        <f>GETPIVOTDATA("[Measures].[Suma de Sales]",TAREA!$A$11,"[Superstore Orders].[State]","[Superstore Orders].[State].&amp;[South Dakota]")</f>
        <v>#REF!</v>
      </c>
    </row>
    <row r="42" spans="1:2" x14ac:dyDescent="0.25">
      <c r="A42" s="2" t="s">
        <v>41</v>
      </c>
      <c r="B42" s="24" t="e">
        <f>GETPIVOTDATA("[Measures].[Suma de Sales]",TAREA!$A$11,"[Superstore Orders].[State]","[Superstore Orders].[State].&amp;[Tennessee]")</f>
        <v>#REF!</v>
      </c>
    </row>
    <row r="43" spans="1:2" x14ac:dyDescent="0.25">
      <c r="A43" s="2" t="s">
        <v>42</v>
      </c>
      <c r="B43" s="24">
        <f>GETPIVOTDATA("[Measures].[Suma de Sales]",TAREA!$A$11,"[Superstore Orders].[State]","[Superstore Orders].[State].&amp;[Texas]")</f>
        <v>3552.8560000000002</v>
      </c>
    </row>
    <row r="44" spans="1:2" x14ac:dyDescent="0.25">
      <c r="A44" s="2" t="s">
        <v>75</v>
      </c>
      <c r="B44" s="24">
        <f>GETPIVOTDATA("[Measures].[Suma de Sales]",TAREA!$A$11,"[Superstore Orders].[State]","[Superstore Orders].[State].&amp;[Utah]")</f>
        <v>1626.51</v>
      </c>
    </row>
    <row r="45" spans="1:2" x14ac:dyDescent="0.25">
      <c r="A45" s="2" t="s">
        <v>43</v>
      </c>
      <c r="B45" s="24" t="e">
        <f>GETPIVOTDATA("[Measures].[Suma de Sales]",TAREA!$A$11,"[Superstore Orders].[State]","[Superstore Orders].[State].&amp;[Vermont]")</f>
        <v>#REF!</v>
      </c>
    </row>
    <row r="46" spans="1:2" x14ac:dyDescent="0.25">
      <c r="A46" s="2" t="s">
        <v>76</v>
      </c>
      <c r="B46" s="24">
        <f>GETPIVOTDATA("[Measures].[Suma de Sales]",TAREA!$A$11,"[Superstore Orders].[State]","[Superstore Orders].[State].&amp;[Virginia]")</f>
        <v>239.94</v>
      </c>
    </row>
    <row r="47" spans="1:2" x14ac:dyDescent="0.25">
      <c r="A47" s="2" t="s">
        <v>44</v>
      </c>
      <c r="B47" s="24">
        <f>GETPIVOTDATA("[Measures].[Suma de Sales]",TAREA!$A$11,"[Superstore Orders].[State]","[Superstore Orders].[State].&amp;[Washington]")</f>
        <v>16533.096000000001</v>
      </c>
    </row>
    <row r="48" spans="1:2" x14ac:dyDescent="0.25">
      <c r="A48" s="2" t="s">
        <v>82</v>
      </c>
      <c r="B48" s="24">
        <f>TAREA!B58</f>
        <v>0</v>
      </c>
    </row>
    <row r="49" spans="1:2" x14ac:dyDescent="0.25">
      <c r="A49" s="2" t="s">
        <v>45</v>
      </c>
      <c r="B49" s="24">
        <f>GETPIVOTDATA("[Measures].[Suma de Sales]",TAREA!$A$11,"[Superstore Orders].[State]","[Superstore Orders].[State].&amp;[Wisconsin]")</f>
        <v>543.67999999999995</v>
      </c>
    </row>
    <row r="50" spans="1:2" x14ac:dyDescent="0.25">
      <c r="A50" s="2" t="s">
        <v>77</v>
      </c>
      <c r="B50" s="24" t="e">
        <f>GETPIVOTDATA("[Measures].[Suma de Sales]",TAREA!$A$11,"[Superstore Orders].[State]","[Superstore Orders].[State].&amp;[Wyoming]")</f>
        <v>#REF!</v>
      </c>
    </row>
    <row r="51" spans="1:2" x14ac:dyDescent="0.25">
      <c r="A51" s="23" t="s">
        <v>14</v>
      </c>
      <c r="B51" s="24" t="e">
        <f>SUBTOTAL(109,B2:B50)</f>
        <v>#REF!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 S u p e r s t o r e   O r d e r s _ 5 8 9 1 b a a 5 - 2 0 f 0 - 4 7 4 0 - b 1 5 4 - 4 3 9 f 9 4 4 8 b 7 6 c 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 C A L E N D A R I O _ f 9 8 8 e 7 2 d - e 1 d 0 - 4 9 b 4 - a 8 f 4 - 6 9 d 4 7 a 6 d e c 4 6 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S u p e r s t o r e   O r d e r s _ 5 8 9 1 b a a 5 - 2 0 f 0 - 4 7 4 0 - b 1 5 4 - 4 3 9 f 9 4 4 8 b 7 6 c , C A L E N D A R I O _ f 9 8 8 e 7 2 d - e 1 d 0 - 4 9 b 4 - a 8 f 4 - 6 9 d 4 7 a 6 d e c 4 6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u p e r s t o r e   O r d e r s _ 5 8 9 1 b a a 5 - 2 0 f 0 - 4 7 4 0 - b 1 5 4 - 4 3 9 f 9 4 4 8 b 7 6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 7 7 < / i n t > < / v a l u e > < / i t e m > < i t e m > < k e y > < s t r i n g > O r d e r   I D < / s t r i n g > < / k e y > < v a l u e > < i n t > 1 8 5 < / i n t > < / v a l u e > < / i t e m > < i t e m > < k e y > < s t r i n g > O r d e r   D a t e < / s t r i n g > < / k e y > < v a l u e > < i n t > 2 0 5 < / i n t > < / v a l u e > < / i t e m > < i t e m > < k e y > < s t r i n g > C A L E N D A R I O . D A T E < / s t r i n g > < / k e y > < v a l u e > < i n t > 1 5 1 < / i n t > < / v a l u e > < / i t e m > < i t e m > < k e y > < s t r i n g > S h i p   D a t e < / s t r i n g > < / k e y > < v a l u e > < i n t > 9 5 < / i n t > < / v a l u e > < / i t e m > < i t e m > < k e y > < s t r i n g > S h i p   M o d e < / s t r i n g > < / k e y > < v a l u e > < i n t > 1 0 2 < / i n t > < / v a l u e > < / i t e m > < i t e m > < k e y > < s t r i n g > C u s t o m e r   I D < / s t r i n g > < / k e y > < v a l u e > < i n t > 1 1 2 < / i n t > < / v a l u e > < / i t e m > < i t e m > < k e y > < s t r i n g > C u s t o m e r   I D   P r e f i x < / s t r i n g > < / k e y > < v a l u e > < i n t > 1 5 1 < / i n t > < / v a l u e > < / i t e m > < i t e m > < k e y > < s t r i n g > C u s t o m e r   N a m e < / s t r i n g > < / k e y > < v a l u e > < i n t > 1 3 6 < / i n t > < / v a l u e > < / i t e m > < i t e m > < k e y > < s t r i n g > S e g m e n t < / s t r i n g > < / k e y > < v a l u e > < i n t > 9 1 < / i n t > < / v a l u e > < / i t e m > < i t e m > < k e y > < s t r i n g > C o u n t r y < / s t r i n g > < / k e y > < v a l u e > < i n t > 8 5 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 P o s t a l   C o d e < / s t r i n g > < / k e y > < v a l u e > < i n t > 1 0 9 < / i n t > < / v a l u e > < / i t e m > < i t e m > < k e y > < s t r i n g > R e g i o n < / s t r i n g > < / k e y > < v a l u e > < i n t > 7 9 < / i n t > < / v a l u e > < / i t e m > < i t e m > < k e y > < s t r i n g > P r o d u c t   I D < / s t r i n g > < / k e y > < v a l u e > < i n t > 1 0 0 < / i n t > < / v a l u e > < / i t e m > < i t e m > < k e y > < s t r i n g > C a t e g o r y < / s t r i n g > < / k e y > < v a l u e > < i n t > 9 1 < / i n t > < / v a l u e > < / i t e m > < i t e m > < k e y > < s t r i n g > S u b - C a t e g o r y 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 S a l e s < / s t r i n g > < / k e y > < v a l u e > < i n t > 6 8 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 D i s c o u n t < / s t r i n g > < / k e y > < v a l u e > < i n t > 1 1 8 < / i n t > < / v a l u e > < / i t e m > < i t e m > < k e y > < s t r i n g > P r o f i t < / s t r i n g > < / k e y > < v a l u e > < i n t > 7 0 < / i n t > < / v a l u e > < / i t e m > < i t e m > < k e y > < s t r i n g > P r o m e d i o   d e   e n v � o < / s t r i n g > < / k e y > < v a l u e > < i n t > 1 5 3 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 C A L E N D A R I O . D A T E < / s t r i n g > < / k e y > < v a l u e > < i n t > 3 < / i n t > < / v a l u e > < / i t e m > < i t e m > < k e y > < s t r i n g > S h i p   D a t e < / s t r i n g > < / k e y > < v a l u e > < i n t > 4 < / i n t > < / v a l u e > < / i t e m > < i t e m > < k e y > < s t r i n g > S h i p   M o d e < / s t r i n g > < / k e y > < v a l u e > < i n t > 5 < / i n t > < / v a l u e > < / i t e m > < i t e m > < k e y > < s t r i n g > C u s t o m e r   I D < / s t r i n g > < / k e y > < v a l u e > < i n t > 6 < / i n t > < / v a l u e > < / i t e m > < i t e m > < k e y > < s t r i n g > C u s t o m e r   I D   P r e f i x < / s t r i n g > < / k e y > < v a l u e > < i n t > 7 < / i n t > < / v a l u e > < / i t e m > < i t e m > < k e y > < s t r i n g > C u s t o m e r   N a m e < / s t r i n g > < / k e y > < v a l u e > < i n t > 8 < / i n t > < / v a l u e > < / i t e m > < i t e m > < k e y > < s t r i n g > S e g m e n t < / s t r i n g > < / k e y > < v a l u e > < i n t > 9 < / i n t > < / v a l u e > < / i t e m > < i t e m > < k e y > < s t r i n g > C o u n t r y < / s t r i n g > < / k e y > < v a l u e > < i n t > 1 0 < / i n t > < / v a l u e > < / i t e m > < i t e m > < k e y > < s t r i n g > C i t y < / s t r i n g > < / k e y > < v a l u e > < i n t > 1 1 < / i n t > < / v a l u e > < / i t e m > < i t e m > < k e y > < s t r i n g > S t a t e < / s t r i n g > < / k e y > < v a l u e > < i n t > 1 2 < / i n t > < / v a l u e > < / i t e m > < i t e m > < k e y > < s t r i n g > P o s t a l   C o d e < / s t r i n g > < / k e y > < v a l u e > < i n t > 1 3 < / i n t > < / v a l u e > < / i t e m > < i t e m > < k e y > < s t r i n g > R e g i o n < / s t r i n g > < / k e y > < v a l u e > < i n t > 1 4 < / i n t > < / v a l u e > < / i t e m > < i t e m > < k e y > < s t r i n g > P r o d u c t   I D < / s t r i n g > < / k e y > < v a l u e > < i n t > 1 5 < / i n t > < / v a l u e > < / i t e m > < i t e m > < k e y > < s t r i n g > C a t e g o r y < / s t r i n g > < / k e y > < v a l u e > < i n t > 1 6 < / i n t > < / v a l u e > < / i t e m > < i t e m > < k e y > < s t r i n g > S u b - C a t e g o r y < / s t r i n g > < / k e y > < v a l u e > < i n t > 1 7 < / i n t > < / v a l u e > < / i t e m > < i t e m > < k e y > < s t r i n g > P r o d u c t   N a m e < / s t r i n g > < / k e y > < v a l u e > < i n t > 1 8 < / i n t > < / v a l u e > < / i t e m > < i t e m > < k e y > < s t r i n g > S a l e s < / s t r i n g > < / k e y > < v a l u e > < i n t > 1 9 < / i n t > < / v a l u e > < / i t e m > < i t e m > < k e y > < s t r i n g > Q u a n t i t y < / s t r i n g > < / k e y > < v a l u e > < i n t > 2 0 < / i n t > < / v a l u e > < / i t e m > < i t e m > < k e y > < s t r i n g > U n i t   P r i c e < / s t r i n g > < / k e y > < v a l u e > < i n t > 2 1 < / i n t > < / v a l u e > < / i t e m > < i t e m > < k e y > < s t r i n g > D i s c o u n t < / s t r i n g > < / k e y > < v a l u e > < i n t > 2 2 < / i n t > < / v a l u e > < / i t e m > < i t e m > < k e y > < s t r i n g > P r o f i t < / s t r i n g > < / k e y > < v a l u e > < i n t > 2 3 < / i n t > < / v a l u e > < / i t e m > < i t e m > < k e y > < s t r i n g > P r o m e d i o   d e   e n v � o 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7 6 e 5 6 e 2 - 2 0 5 8 - 4 0 a 3 - 9 2 1 c - 9 5 0 9 f 6 f 7 e a d 0 " > < C u s t o m C o n t e n t > < ! [ C D A T A [ < ? x m l   v e r s i o n = " 1 . 0 "   e n c o d i n g = " u t f - 1 6 " ? > < S e t t i n g s > < C a l c u l a t e d F i e l d s > < i t e m > < M e a s u r e N a m e > C A N T I D A D   D E   O R D E N E S < / M e a s u r e N a m e > < D i s p l a y N a m e > C A N T I D A D   D E   O R D E N E S < / D i s p l a y N a m e > < V i s i b l e > F a l s e < / V i s i b l e > < / i t e m > < i t e m > < M e a s u r e N a m e > P r o m e d i o   d � a s   e n v � o < / M e a s u r e N a m e > < D i s p l a y N a m e > P r o m e d i o   d � a s   e n v � o < / D i s p l a y N a m e > < V i s i b l e > F a l s e < / V i s i b l e > < / i t e m > < i t e m > < M e a s u r e N a m e > M A R G E N < / M e a s u r e N a m e > < D i s p l a y N a m e > M A R G E N < / D i s p l a y N a m e > < V i s i b l e > F a l s e < / V i s i b l e > < / i t e m > < i t e m > < M e a s u r e N a m e > A V E G A R E   T I C K E T < / M e a s u r e N a m e > < D i s p l a y N a m e > A V E G A R E   T I C K E T < / D i s p l a y N a m e > < V i s i b l e > F a l s e < / V i s i b l e > < / i t e m > < i t e m > < M e a s u r e N a m e > S U M A   T O T A L   D E   V E N T A S < / M e a s u r e N a m e > < D i s p l a y N a m e > S U M A   T O T A L   D E 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a 1 6 d b c 3 3 - 9 e 1 9 - 4 d 4 c - 9 6 1 4 - 8 7 7 5 d 2 e f 8 7 5 b " > < C u s t o m C o n t e n t > < ! [ C D A T A [ < ? x m l   v e r s i o n = " 1 . 0 "   e n c o d i n g = " u t f - 1 6 " ? > < S e t t i n g s > < C a l c u l a t e d F i e l d s > < i t e m > < M e a s u r e N a m e > C A N T I D A D   D E   O R D E N E S < / M e a s u r e N a m e > < D i s p l a y N a m e > C A N T I D A D   D E   O R D E N E S < / D i s p l a y N a m e > < V i s i b l e > F a l s e < / V i s i b l e > < / i t e m > < i t e m > < M e a s u r e N a m e > P r o m e d i o   d � a s   e n v � o < / M e a s u r e N a m e > < D i s p l a y N a m e > P r o m e d i o   d � a s   e n v � o < / D i s p l a y N a m e > < V i s i b l e > F a l s e < / V i s i b l e > < / i t e m > < i t e m > < M e a s u r e N a m e > M E D I D A   A V E R A G E   T I C K E T < / M e a s u r e N a m e > < D i s p l a y N a m e > M E D I D A   A V E R A G E   T I C K E T 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9 8 1 3 d 2 a e - 4 7 e c - 4 1 3 0 - a b 6 3 - 2 3 5 0 1 8 f 3 3 2 5 d " > < C u s t o m C o n t e n t > < ! [ C D A T A [ < ? x m l   v e r s i o n = " 1 . 0 "   e n c o d i n g = " u t f - 1 6 " ? > < S e t t i n g s > < C a l c u l a t e d F i e l d s > < i t e m > < M e a s u r e N a m e > C A N T I D A D   D E   O R D E N E S < / M e a s u r e N a m e > < D i s p l a y N a m e > C A N T I D A D   D E   O R D E N E S < / D i s p l a y N a m e > < V i s i b l e > F a l s e < / V i s i b l e > < / i t e m > < i t e m > < M e a s u r e N a m e > P r o m e d i o   d � a s   e n v � o < / M e a s u r e N a m e > < D i s p l a y N a m e > P r o m e d i o   d � a s   e n v � o < / D i s p l a y N a m e > < V i s i b l e > F a l s e < / V i s i b l e > < / i t e m > < i t e m > < M e a s u r e N a m e > m e d i d a   1 < / M e a s u r e N a m e > < D i s p l a y N a m e > m e d i d a 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D a t a M a s h u p   s q m i d = " a 2 4 7 b a c c - d a 2 3 - 4 4 d 5 - b 3 7 c - 5 a e e a e 2 9 0 5 3 a "   x m l n s = " h t t p : / / s c h e m a s . m i c r o s o f t . c o m / D a t a M a s h u p " > A A A A A N Q H A A B Q S w M E F A A C A A g A E 1 y F W A M v d U 2 k A A A A 9 g A A A B I A H A B D b 2 5 m a W c v U G F j a 2 F n Z S 5 4 b W w g o h g A K K A U A A A A A A A A A A A A A A A A A A A A A A A A A A A A h Y + x D o I w G I R f h X S n L X X A k J 8 y u E p i Q k J c m 1 K h A Y q h x f J u D j 6 S r y B G U T f H u / s u u b t f b 5 D N f R d c 1 G j 1 Y F I U Y Y o C Z e R Q a V O n a H K n c I s y D g c h W 1 G r Y I G N T W a r U 9 Q 4 d 0 4 I 8 d 5 j v 8 H D W B N G a U S O + b 6 Q j e p F q I 1 1 w k i F P q 3 q f w t x K F 9 j O M M R i z G L Y 0 y B r C b k 2 n w B t u x 9 p j 8 m 7 K b O T a P i y o Z F C W S V Q N 4 f + A N Q S w M E F A A C A A g A E 1 y F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N c h V j E + g C 2 z g Q A A F o R A A A T A B w A R m 9 y b X V s Y X M v U 2 V j d G l v b j E u b S C i G A A o o B Q A A A A A A A A A A A A A A A A A A A A A A A A A A A D t V 8 F u 4 z Y Q v Q f I P x D a i w M o K u y k P X T h g 2 p 7 s e k m t t d y G g S 2 s a C l s U N E I l 2 K c p 0 N / E k 9 F P 2 E / F i H l G 1 J j h Q n Q S 8 F G i A J R Q 5 n 3 s y 8 I Y c x + I o J T r z 0 f / 3 j 8 d H x U X x H J Q T k g + U l C 5 C x E h J I T w Y 4 t E i T h K C O j w j + 9 C S b A 8 e Z V r x 0 2 s J P I u C q 9 o m F 4 L Q E V / g R 1 6 z W z + P r G H e O + 6 1 x j 0 N b s i W M 2 x D f K 7 E Y t 9 2 h a / 4 Q t + t e 3 n r D c b A M J G 6 k 4 Z h K / 0 7 L e j R a h E B O S Q b G 8 e O l d W K P 2 h C y i C m Q T c u 2 b N I S Y R L x u N m o 2 6 T D f R E w P m / W G z 8 2 b P I 1 E Q o 8 9 R B C M x s 6 X c F h c m K n 3 n y w c A + d w n c a i J g s p I j E k u F Q u z y k U x T v 6 z k F n 4 H q U N R S 9 2 0 y 2 s y 7 Y e j 5 N K Q y b i q Z 5 B U P 2 U I Q n 0 Z T h r q J j + H G 3 x m b J 5 L 6 7 O l v T i T M M f g 0 z G w N J e X x T M g o d W r 4 s I C 4 V g n R J o + P l s k Q a V M F + K 1 w A w l w v F 7 b x A J + e u 1 Z 7 w B U P 4 j o 9 b 4 Z k N 4 d W 7 w O I 1 I o T k J F Y 1 S I 2 j k N a C 4 X X Y g V B L 8 K x t + C o a 5 B 5 A O F h l v u Z a f b d g c X P b 2 G Z O z o W S u b x j 3 a z h f G A + c S Z q q X I O P y O H U 4 E K Y E g Y r 3 c A 7 M p N x Q s 1 b h l v 1 o D c Q f 5 K K N t j b w 8 u N N v I q Y C q F M P 6 5 E k M o l W C b R T s n u s 0 u j V B j m u l T N m k i 4 k g 9 m y J T 5 7 6 m N z r 6 I s R C x r F K t A x N E s y B F k P h q q x 7 F 5 y L V 4 S X T 0 / z 3 V n J n m Y a g 6 W p 9 T S h X G 4 N t F v s a x m b D j C l r n c X X A w K r B e U B Z j K X r C z E H b N q x m m Y a x V J 2 Y 9 g l u 3 H 3 I K T T m Y A 8 E B D R S W 5 9 Y R U t W q A 9 n 5 N m g / H j X 3 g + m h a r y s K 8 m D N 7 S P S l r a R b S U S D 1 D / w d H C x r V c q C + 4 + u k 8 W 8 k F 3 t Q i T 6 I p S L O 0 y c O + v h z k P p 6 B u q Y Y n k a U 0 D n W G A 4 y 7 G 4 Q 7 N J R d K / I U N K X M G M r n A X q 3 5 E h r J T z C 6 D T s D v e a 6 O c / A S 3 n 1 o n L x d g / Y U K r A D + 5 h p M i f K u Q s x 7 / R 8 v z 0 J q D 1 8 X 5 c n S B C 4 N j q G l Q k r k m f c b D Y V E B Y C N A f 1 e K J g B 4 J Q P K J H A P u / Q j H X N k U 8 B M T G M 9 b d n 2 Z s 9 c r t Z M x D J s A 3 9 Q c r X y z n / H C X G T 9 t H 7 5 g P W 7 6 P T M w n P 4 y 2 I Z + 8 z O z G m 5 l d / 5 / a V d Q u p O M t R G + 8 i + g N Q / S C 0 f y 5 u z M 2 g E D w A H Q z U 2 H l W e d V o t r Q q 2 t U O w P 0 K 6 h 9 s 0 n j p M J m F X s a Z e z O A K a h i i B g g g R 4 E f L l 0 5 8 i 4 / a W P p P T U c a 1 q s 7 4 7 G B Q q y B q 3 0 t h 5 C 6 8 g 5 6 e v e L u O t P c u K J S v 3 u m M l G Z q y l h s I 7 T e q 5 w 8 f y d L p 4 Z F / c M o 6 i v 3 0 p z e O b h j n 2 / J 0 z t d 6 T 4 a o A K G p 3 r s 6 J g Z n 1 y f M R 4 t d 7 8 g z E 7 Q E q f i Z 2 V D 6 F z I + T 9 V I j 7 f / 2 h m D u + V m G 8 w q c E k j w M k e / 4 G t u G J h P 6 Z s K B s F J 8 j 6 M L B V G z 0 C H q l r 9 p G T l r s h 4 h d + n k X S 3 b v l W d z M 0 R m z 2 C d N t 1 2 3 E H z / u 0 q 1 5 3 + J l 0 r 6 9 K W j j 3 t k K + c H t u Z p / N 4 X b S + 0 R u O p 0 v J b p 7 N 1 V X s A c R 5 R R L L S T 0 6 S 9 B G M f U q d f 3 f 3 v 7 t 1 W k T w f n B u C + N 7 s F i n 2 f D h L W U g 5 Z r r A k i / A V K G F n X Z R b r w a L S H Z a C h j w k p D Y e L 4 A I 1 8 V Z U g + / g N Q S w E C L Q A U A A I A C A A T X I V Y A y 9 1 T a Q A A A D 2 A A A A E g A A A A A A A A A A A A A A A A A A A A A A Q 2 9 u Z m l n L 1 B h Y 2 t h Z 2 U u e G 1 s U E s B A i 0 A F A A C A A g A E 1 y F W A / K 6 a u k A A A A 6 Q A A A B M A A A A A A A A A A A A A A A A A 8 A A A A F t D b 2 5 0 Z W 5 0 X 1 R 5 c G V z X S 5 4 b W x Q S w E C L Q A U A A I A C A A T X I V Y x P o A t s 4 E A A B a E Q A A E w A A A A A A A A A A A A A A A A D h A Q A A R m 9 y b X V s Y X M v U 2 V j d G l v b j E u b V B L B Q Y A A A A A A w A D A M I A A A D 8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M w A A A A A A A C c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X B l c n N 0 b 3 J l J T I w T 3 J k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I 2 N T A 0 Z D Y t Y j Q 5 N S 0 0 N 2 Q w L W E z O T k t Y T J h N z c w M T U w N j d m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w I i A v P j x F b n R y e S B U e X B l P S J G a W x s Q 2 9 s d W 1 u V H l w Z X M i I F Z h b H V l P S J z Q m d Z S k N R a 0 d C Z 1 l H Q m d Z R 0 J n W U d C Z 1 l H Q m h F R E J R V V J B d z 0 9 I i A v P j x F b n R y e S B U e X B l P S J G a W x s T G F z d F V w Z G F 0 Z W Q i I F Z h b H V l P S J k M j A y N C 0 w N C 0 w N V Q w M D o x M T o y O C 4 4 M z Y 1 O T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J v d y B J R C Z x d W 9 0 O y w m c X V v d D t P c m R l c i B J R C Z x d W 9 0 O y w m c X V v d D t P c m R l c i B E Y X R l J n F 1 b 3 Q 7 L C Z x d W 9 0 O 0 N B T E V O R E F S S U 8 u R E F U R S Z x d W 9 0 O y w m c X V v d D t T a G l w I E R h d G U m c X V v d D s s J n F 1 b 3 Q 7 U 2 h p c C B N b 2 R l J n F 1 b 3 Q 7 L C Z x d W 9 0 O 0 N 1 c 3 R v b W V y I E l E J n F 1 b 3 Q 7 L C Z x d W 9 0 O 0 N 1 c 3 R v b W V y I E l E I F B y Z W Z p e C Z x d W 9 0 O y w m c X V v d D t D d X N 0 b 2 1 l c i B O Y W 1 l J n F 1 b 3 Q 7 L C Z x d W 9 0 O 1 N l Z 2 1 l b n Q m c X V v d D s s J n F 1 b 3 Q 7 Q 2 9 1 b n R y e S Z x d W 9 0 O y w m c X V v d D t D a X R 5 J n F 1 b 3 Q 7 L C Z x d W 9 0 O 1 N 0 Y X R l J n F 1 b 3 Q 7 L C Z x d W 9 0 O 1 B v c 3 R h b C B D b 2 R l J n F 1 b 3 Q 7 L C Z x d W 9 0 O 1 J l Z 2 l v b i Z x d W 9 0 O y w m c X V v d D t Q c m 9 k d W N 0 I E l E J n F 1 b 3 Q 7 L C Z x d W 9 0 O 0 N h d G V n b 3 J 5 J n F 1 b 3 Q 7 L C Z x d W 9 0 O 1 N 1 Y i 1 D Y X R l Z 2 9 y e S Z x d W 9 0 O y w m c X V v d D t Q c m 9 k d W N 0 I E 5 h b W U m c X V v d D s s J n F 1 b 3 Q 7 U 2 F s Z X M m c X V v d D s s J n F 1 b 3 Q 7 U X V h b n R p d H k m c X V v d D s s J n F 1 b 3 Q 7 V W 5 p d C B Q c m l j Z S Z x d W 9 0 O y w m c X V v d D t E a X N j b 3 V u d C Z x d W 9 0 O y w m c X V v d D t Q c m 9 m a X Q m c X V v d D s s J n F 1 b 3 Q 7 U H J v b W V k a W 8 g Z G U g Z W 5 2 w 6 1 v J n F 1 b 3 Q 7 X S I g L z 4 8 R W 5 0 c n k g V H l w Z T 0 i R m l s b E N v d W 5 0 I i B W Y W x 1 Z T 0 i b D k 5 O T Q i I C 8 + P E V u d H J 5 I F R 5 c G U 9 I l B p d m 9 0 T 2 J q Z W N 0 T m F t Z S I g V m F s d W U 9 I n N H T y F U Y W J s Y U R p b s O h b W l j Y T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B l c n N 0 b 3 J l I E 9 y Z G V y c y 9 F b m N h Y m V 6 Y W R v c y B w c m 9 t b 3 Z p Z G 9 z L n t S b 3 c g S U Q s M H 0 m c X V v d D s s J n F 1 b 3 Q 7 U 2 V j d G l v b j E v U 3 V w Z X J z d G 9 y Z S B P c m R l c n M v R W 5 j Y W J l e m F k b 3 M g c H J v b W 9 2 a W R v c y 5 7 T 3 J k Z X I g S U Q s M X 0 m c X V v d D s s J n F 1 b 3 Q 7 U 2 V j d G l v b j E v U 3 V w Z X J z d G 9 y Z S B P c m R l c n M v V G l w b y B j Y W 1 i a W F k b y B j b 2 4 g Y 2 9 u Z m l n d X J h Y 2 n D s 2 4 g c m V n a W 9 u Y W w u e 0 9 y Z G V y I E R h d G U s M n 0 m c X V v d D s s J n F 1 b 3 Q 7 U 2 V j d G l v b j E v Q 0 F M R U 5 E Q V J J T y 9 U a X B v I G N h b W J p Y W R v L n t E Q V R F L D B 9 J n F 1 b 3 Q 7 L C Z x d W 9 0 O 1 N l Y 3 R p b 2 4 x L 1 N 1 c G V y c 3 R v c m U g T 3 J k Z X J z L 1 R p c G 8 g Y 2 F t Y m l h Z G 8 g Y 2 9 u I G N v b m Z p Z 3 V y Y W N p w 7 N u I H J l Z 2 l v b m F s M S 5 7 U 2 h p c C B E Y X R l L D N 9 J n F 1 b 3 Q 7 L C Z x d W 9 0 O 1 N l Y 3 R p b 2 4 x L 1 N 1 c G V y c 3 R v c m U g T 3 J k Z X J z L 0 V u Y 2 F i Z X p h Z G 9 z I H B y b 2 1 v d m l k b 3 M u e 1 N o a X A g T W 9 k Z S w 0 f S Z x d W 9 0 O y w m c X V v d D t T Z W N 0 a W 9 u M S 9 T d X B l c n N 0 b 3 J l I E 9 y Z G V y c y 9 F b m N h Y m V 6 Y W R v c y B w c m 9 t b 3 Z p Z G 9 z L n t D d X N 0 b 2 1 l c i B J R C w 1 f S Z x d W 9 0 O y w m c X V v d D t T Z W N 0 a W 9 u M S 9 T d X B l c n N 0 b 3 J l I E 9 y Z G V y c y 9 U a X B v I G N h b W J p Y W R v M S 5 7 Q 3 V z d G 9 t Z X I g S U Q g U H J l Z m l 4 L D d 9 J n F 1 b 3 Q 7 L C Z x d W 9 0 O 1 N l Y 3 R p b 2 4 x L 1 N 1 c G V y c 3 R v c m U g T 3 J k Z X J z L 0 V u Y 2 F i Z X p h Z G 9 z I H B y b 2 1 v d m l k b 3 M u e 0 N 1 c 3 R v b W V y I E 5 h b W U s N n 0 m c X V v d D s s J n F 1 b 3 Q 7 U 2 V j d G l v b j E v U 3 V w Z X J z d G 9 y Z S B P c m R l c n M v R W 5 j Y W J l e m F k b 3 M g c H J v b W 9 2 a W R v c y 5 7 U 2 V n b W V u d C w 3 f S Z x d W 9 0 O y w m c X V v d D t T Z W N 0 a W 9 u M S 9 T d X B l c n N 0 b 3 J l I E 9 y Z G V y c y 9 W Y W x v c i B y Z W V t c G x h e m F k b y 5 7 Q 2 9 1 b n R y e S w x M H 0 m c X V v d D s s J n F 1 b 3 Q 7 U 2 V j d G l v b j E v U 3 V w Z X J z d G 9 y Z S B P c m R l c n M v R W 5 j Y W J l e m F k b 3 M g c H J v b W 9 2 a W R v c y 5 7 Q 2 l 0 e S w 5 f S Z x d W 9 0 O y w m c X V v d D t T Z W N 0 a W 9 u M S 9 T d X B l c n N 0 b 3 J l I E 9 y Z G V y c y 9 F b m N h Y m V 6 Y W R v c y B w c m 9 t b 3 Z p Z G 9 z L n t T d G F 0 Z S w x M H 0 m c X V v d D s s J n F 1 b 3 Q 7 U 2 V j d G l v b j E v U 3 V w Z X J z d G 9 y Z S B P c m R l c n M v R W 5 j Y W J l e m F k b 3 M g c H J v b W 9 2 a W R v c y 5 7 U G 9 z d G F s I E N v Z G U s M T F 9 J n F 1 b 3 Q 7 L C Z x d W 9 0 O 1 N l Y 3 R p b 2 4 x L 1 N 1 c G V y c 3 R v c m U g T 3 J k Z X J z L 0 V u Y 2 F i Z X p h Z G 9 z I H B y b 2 1 v d m l k b 3 M u e 1 J l Z 2 l v b i w x M n 0 m c X V v d D s s J n F 1 b 3 Q 7 U 2 V j d G l v b j E v U 3 V w Z X J z d G 9 y Z S B P c m R l c n M v R W 5 j Y W J l e m F k b 3 M g c H J v b W 9 2 a W R v c y 5 7 U H J v Z H V j d C B J R C w x M 3 0 m c X V v d D s s J n F 1 b 3 Q 7 U 2 V j d G l v b j E v U 3 V w Z X J z d G 9 y Z S B P c m R l c n M v R W 5 j Y W J l e m F k b 3 M g c H J v b W 9 2 a W R v c y 5 7 Q 2 F 0 Z W d v c n k s M T R 9 J n F 1 b 3 Q 7 L C Z x d W 9 0 O 1 N l Y 3 R p b 2 4 x L 1 N 1 c G V y c 3 R v c m U g T 3 J k Z X J z L 0 V u Y 2 F i Z X p h Z G 9 z I H B y b 2 1 v d m l k b 3 M u e 1 N 1 Y i 1 D Y X R l Z 2 9 y e S w x N X 0 m c X V v d D s s J n F 1 b 3 Q 7 U 2 V j d G l v b j E v U 3 V w Z X J z d G 9 y Z S B P c m R l c n M v R W 5 j Y W J l e m F k b 3 M g c H J v b W 9 2 a W R v c y 5 7 U H J v Z H V j d C B O Y W 1 l L D E 2 f S Z x d W 9 0 O y w m c X V v d D t T Z W N 0 a W 9 u M S 9 T d X B l c n N 0 b 3 J l I E 9 y Z G V y c y 9 U a X B v I G N h b W J p Y W R v L n t T Y W x l c y w x O H 0 m c X V v d D s s J n F 1 b 3 Q 7 U 2 V j d G l v b j E v U 3 V w Z X J z d G 9 y Z S B P c m R l c n M v V G l w b y B j Y W 1 i a W F k b y 5 7 U X V h b n R p d H k s M T l 9 J n F 1 b 3 Q 7 L C Z x d W 9 0 O 1 N l Y 3 R p b 2 4 x L 1 N 1 c G V y c 3 R v c m U g T 3 J k Z X J z L 1 J l Z G 9 u Z G V h Z G 8 u e 1 V u a X Q g U H J p Y 2 U s M j F 9 J n F 1 b 3 Q 7 L C Z x d W 9 0 O 1 N l Y 3 R p b 2 4 x L 1 N 1 c G V y c 3 R v c m U g T 3 J k Z X J z L 1 R p c G 8 g Y 2 F t Y m l h Z G 8 u e 0 R p c 2 N v d W 5 0 L D I w f S Z x d W 9 0 O y w m c X V v d D t T Z W N 0 a W 9 u M S 9 T d X B l c n N 0 b 3 J l I E 9 y Z G V y c y 9 U a X B v I G N h b W J p Y W R v L n t Q c m 9 m a X Q s M j F 9 J n F 1 b 3 Q 7 L C Z x d W 9 0 O 1 N l Y 3 R p b 2 4 x L 1 N 1 c G V y c 3 R v c m U g T 3 J k Z X J z L 1 R p c G 8 g Y 2 F t Y m l h Z G 8 z L n t Q c m 9 t Z W R p b y B k Z S B l b n b D r W 8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d X B l c n N 0 b 3 J l I E 9 y Z G V y c y 9 F b m N h Y m V 6 Y W R v c y B w c m 9 t b 3 Z p Z G 9 z L n t S b 3 c g S U Q s M H 0 m c X V v d D s s J n F 1 b 3 Q 7 U 2 V j d G l v b j E v U 3 V w Z X J z d G 9 y Z S B P c m R l c n M v R W 5 j Y W J l e m F k b 3 M g c H J v b W 9 2 a W R v c y 5 7 T 3 J k Z X I g S U Q s M X 0 m c X V v d D s s J n F 1 b 3 Q 7 U 2 V j d G l v b j E v U 3 V w Z X J z d G 9 y Z S B P c m R l c n M v V G l w b y B j Y W 1 i a W F k b y B j b 2 4 g Y 2 9 u Z m l n d X J h Y 2 n D s 2 4 g c m V n a W 9 u Y W w u e 0 9 y Z G V y I E R h d G U s M n 0 m c X V v d D s s J n F 1 b 3 Q 7 U 2 V j d G l v b j E v Q 0 F M R U 5 E Q V J J T y 9 U a X B v I G N h b W J p Y W R v L n t E Q V R F L D B 9 J n F 1 b 3 Q 7 L C Z x d W 9 0 O 1 N l Y 3 R p b 2 4 x L 1 N 1 c G V y c 3 R v c m U g T 3 J k Z X J z L 1 R p c G 8 g Y 2 F t Y m l h Z G 8 g Y 2 9 u I G N v b m Z p Z 3 V y Y W N p w 7 N u I H J l Z 2 l v b m F s M S 5 7 U 2 h p c C B E Y X R l L D N 9 J n F 1 b 3 Q 7 L C Z x d W 9 0 O 1 N l Y 3 R p b 2 4 x L 1 N 1 c G V y c 3 R v c m U g T 3 J k Z X J z L 0 V u Y 2 F i Z X p h Z G 9 z I H B y b 2 1 v d m l k b 3 M u e 1 N o a X A g T W 9 k Z S w 0 f S Z x d W 9 0 O y w m c X V v d D t T Z W N 0 a W 9 u M S 9 T d X B l c n N 0 b 3 J l I E 9 y Z G V y c y 9 F b m N h Y m V 6 Y W R v c y B w c m 9 t b 3 Z p Z G 9 z L n t D d X N 0 b 2 1 l c i B J R C w 1 f S Z x d W 9 0 O y w m c X V v d D t T Z W N 0 a W 9 u M S 9 T d X B l c n N 0 b 3 J l I E 9 y Z G V y c y 9 U a X B v I G N h b W J p Y W R v M S 5 7 Q 3 V z d G 9 t Z X I g S U Q g U H J l Z m l 4 L D d 9 J n F 1 b 3 Q 7 L C Z x d W 9 0 O 1 N l Y 3 R p b 2 4 x L 1 N 1 c G V y c 3 R v c m U g T 3 J k Z X J z L 0 V u Y 2 F i Z X p h Z G 9 z I H B y b 2 1 v d m l k b 3 M u e 0 N 1 c 3 R v b W V y I E 5 h b W U s N n 0 m c X V v d D s s J n F 1 b 3 Q 7 U 2 V j d G l v b j E v U 3 V w Z X J z d G 9 y Z S B P c m R l c n M v R W 5 j Y W J l e m F k b 3 M g c H J v b W 9 2 a W R v c y 5 7 U 2 V n b W V u d C w 3 f S Z x d W 9 0 O y w m c X V v d D t T Z W N 0 a W 9 u M S 9 T d X B l c n N 0 b 3 J l I E 9 y Z G V y c y 9 W Y W x v c i B y Z W V t c G x h e m F k b y 5 7 Q 2 9 1 b n R y e S w x M H 0 m c X V v d D s s J n F 1 b 3 Q 7 U 2 V j d G l v b j E v U 3 V w Z X J z d G 9 y Z S B P c m R l c n M v R W 5 j Y W J l e m F k b 3 M g c H J v b W 9 2 a W R v c y 5 7 Q 2 l 0 e S w 5 f S Z x d W 9 0 O y w m c X V v d D t T Z W N 0 a W 9 u M S 9 T d X B l c n N 0 b 3 J l I E 9 y Z G V y c y 9 F b m N h Y m V 6 Y W R v c y B w c m 9 t b 3 Z p Z G 9 z L n t T d G F 0 Z S w x M H 0 m c X V v d D s s J n F 1 b 3 Q 7 U 2 V j d G l v b j E v U 3 V w Z X J z d G 9 y Z S B P c m R l c n M v R W 5 j Y W J l e m F k b 3 M g c H J v b W 9 2 a W R v c y 5 7 U G 9 z d G F s I E N v Z G U s M T F 9 J n F 1 b 3 Q 7 L C Z x d W 9 0 O 1 N l Y 3 R p b 2 4 x L 1 N 1 c G V y c 3 R v c m U g T 3 J k Z X J z L 0 V u Y 2 F i Z X p h Z G 9 z I H B y b 2 1 v d m l k b 3 M u e 1 J l Z 2 l v b i w x M n 0 m c X V v d D s s J n F 1 b 3 Q 7 U 2 V j d G l v b j E v U 3 V w Z X J z d G 9 y Z S B P c m R l c n M v R W 5 j Y W J l e m F k b 3 M g c H J v b W 9 2 a W R v c y 5 7 U H J v Z H V j d C B J R C w x M 3 0 m c X V v d D s s J n F 1 b 3 Q 7 U 2 V j d G l v b j E v U 3 V w Z X J z d G 9 y Z S B P c m R l c n M v R W 5 j Y W J l e m F k b 3 M g c H J v b W 9 2 a W R v c y 5 7 Q 2 F 0 Z W d v c n k s M T R 9 J n F 1 b 3 Q 7 L C Z x d W 9 0 O 1 N l Y 3 R p b 2 4 x L 1 N 1 c G V y c 3 R v c m U g T 3 J k Z X J z L 0 V u Y 2 F i Z X p h Z G 9 z I H B y b 2 1 v d m l k b 3 M u e 1 N 1 Y i 1 D Y X R l Z 2 9 y e S w x N X 0 m c X V v d D s s J n F 1 b 3 Q 7 U 2 V j d G l v b j E v U 3 V w Z X J z d G 9 y Z S B P c m R l c n M v R W 5 j Y W J l e m F k b 3 M g c H J v b W 9 2 a W R v c y 5 7 U H J v Z H V j d C B O Y W 1 l L D E 2 f S Z x d W 9 0 O y w m c X V v d D t T Z W N 0 a W 9 u M S 9 T d X B l c n N 0 b 3 J l I E 9 y Z G V y c y 9 U a X B v I G N h b W J p Y W R v L n t T Y W x l c y w x O H 0 m c X V v d D s s J n F 1 b 3 Q 7 U 2 V j d G l v b j E v U 3 V w Z X J z d G 9 y Z S B P c m R l c n M v V G l w b y B j Y W 1 i a W F k b y 5 7 U X V h b n R p d H k s M T l 9 J n F 1 b 3 Q 7 L C Z x d W 9 0 O 1 N l Y 3 R p b 2 4 x L 1 N 1 c G V y c 3 R v c m U g T 3 J k Z X J z L 1 J l Z G 9 u Z G V h Z G 8 u e 1 V u a X Q g U H J p Y 2 U s M j F 9 J n F 1 b 3 Q 7 L C Z x d W 9 0 O 1 N l Y 3 R p b 2 4 x L 1 N 1 c G V y c 3 R v c m U g T 3 J k Z X J z L 1 R p c G 8 g Y 2 F t Y m l h Z G 8 u e 0 R p c 2 N v d W 5 0 L D I w f S Z x d W 9 0 O y w m c X V v d D t T Z W N 0 a W 9 u M S 9 T d X B l c n N 0 b 3 J l I E 9 y Z G V y c y 9 U a X B v I G N h b W J p Y W R v L n t Q c m 9 m a X Q s M j F 9 J n F 1 b 3 Q 7 L C Z x d W 9 0 O 1 N l Y 3 R p b 2 4 x L 1 N 1 c G V y c 3 R v c m U g T 3 J k Z X J z L 1 R p c G 8 g Y 2 F t Y m l h Z G 8 z L n t Q c m 9 t Z W R p b y B k Z S B l b n b D r W 8 s M j R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1 c G V y c 3 R v c m U l M j B P c m R l c n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T 3 J k Z X J z L 1 R p c G 8 l M j B j Y W 1 i a W F k b y U y M G N v b i U y M G N v b m Z p Z 3 V y Y W N p J U M z J U I z b i U y M H J l Z 2 l v b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U a X B v J T I w Y 2 F t Y m l h Z G 8 l M j B j b 2 4 l M j B j b 2 5 m a W d 1 c m F j a S V D M y V C M 2 4 l M j B y Z W d p b 2 5 h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T k R B U k l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E 0 N m E 4 N W Q t M j k z N i 0 0 M z J m L W E 4 Z T Q t Z T c 1 Z m Q y M j A 3 Y m M 1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1 V D E 3 O j M y O j M 2 L j Q 1 M j g 0 N z d a I i A v P j x F b n R y e S B U e X B l P S J G a W x s Q 2 9 s d W 1 u V H l w Z X M i I F Z h b H V l P S J z Q 1 F N R E F 3 W U d B d 1 l E Q X c 9 P S I g L z 4 8 R W 5 0 c n k g V H l w Z T 0 i R m l s b E N v b H V t b k 5 h b W V z I i B W Y W x 1 Z T 0 i c 1 s m c X V v d D t E Q V R F J n F 1 b 3 Q 7 L C Z x d W 9 0 O 1 l F Q V I m c X V v d D s s J n F 1 b 3 Q 7 T U 9 O V E g g T l V N J n F 1 b 3 Q 7 L C Z x d W 9 0 O 0 R B W S Z x d W 9 0 O y w m c X V v d D t N T 0 5 U S C Z x d W 9 0 O y w m c X V v d D t N T 0 4 m c X V v d D s s J n F 1 b 3 Q 7 R E F Z I E 9 G I F d F R U s m c X V v d D s s J n F 1 b 3 Q 7 R E 9 X J n F 1 b 3 Q 7 L C Z x d W 9 0 O 1 N l b W F u Y S B k Z W w g Y c O x b y Z x d W 9 0 O y w m c X V v d D t U c m l t Z X N 0 c m U m c X V v d D t d I i A v P j x F b n R y e S B U e X B l P S J G a W x s U 3 R h d H V z I i B W Y W x 1 Z T 0 i c 0 N v b X B s Z X R l I i A v P j x F b n R y e S B U e X B l P S J Q a X Z v d E 9 i a m V j d E 5 h b W U i I F Z h b H V l P S J z R 0 8 h V G F i b G F E a W 7 D o W 1 p Y 2 E z I i A v P j x F b n R y e S B U e X B l P S J G a W x s Q 2 9 1 b n Q i I F Z h b H V l P S J s M T Q 1 O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F M R U 5 E Q V J J T y 9 U a X B v I G N h b W J p Y W R v L n t E Q V R F L D B 9 J n F 1 b 3 Q 7 L C Z x d W 9 0 O 1 N l Y 3 R p b 2 4 x L 0 N B T E V O R E F S S U 8 v V G l w b y B j Y W 1 i a W F k b y 5 7 W U V B U i w x f S Z x d W 9 0 O y w m c X V v d D t T Z W N 0 a W 9 u M S 9 D Q U x F T k R B U k l P L 1 R p c G 8 g Y 2 F t Y m l h Z G 8 u e 0 1 P T l R I I E 5 V T S w y f S Z x d W 9 0 O y w m c X V v d D t T Z W N 0 a W 9 u M S 9 D Q U x F T k R B U k l P L 1 R p c G 8 g Y 2 F t Y m l h Z G 8 u e 0 R B W S w z f S Z x d W 9 0 O y w m c X V v d D t T Z W N 0 a W 9 u M S 9 D Q U x F T k R B U k l P L 1 R p c G 8 g Y 2 F t Y m l h Z G 8 u e 0 1 P T l R I L D R 9 J n F 1 b 3 Q 7 L C Z x d W 9 0 O 1 N l Y 3 R p b 2 4 x L 0 N B T E V O R E F S S U 8 v V G l w b y B j Y W 1 i a W F k b y 5 7 T U 9 O L D V 9 J n F 1 b 3 Q 7 L C Z x d W 9 0 O 1 N l Y 3 R p b 2 4 x L 0 N B T E V O R E F S S U 8 v V G l w b y B j Y W 1 i a W F k b y 5 7 R E F Z I E 9 G I F d F R U s s N n 0 m c X V v d D s s J n F 1 b 3 Q 7 U 2 V j d G l v b j E v Q 0 F M R U 5 E Q V J J T y 9 U a X B v I G N h b W J p Y W R v L n t E T 1 c s N 3 0 m c X V v d D s s J n F 1 b 3 Q 7 U 2 V j d G l v b j E v Q 0 F M R U 5 E Q V J J T y 9 T Z W 1 h b m E g Z G V s I G H D s W 8 g a W 5 z Z X J 0 Y W R h L n t T Z W 1 h b m E g Z G V s I G H D s W 8 s O H 0 m c X V v d D s s J n F 1 b 3 Q 7 U 2 V j d G l v b j E v Q 0 F M R U 5 E Q V J J T y 9 U c m l t Z X N 0 c m U g a W 5 z Z X J 0 Y W R v L n t U c m l t Z X N 0 c m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N B T E V O R E F S S U 8 v V G l w b y B j Y W 1 i a W F k b y 5 7 R E F U R S w w f S Z x d W 9 0 O y w m c X V v d D t T Z W N 0 a W 9 u M S 9 D Q U x F T k R B U k l P L 1 R p c G 8 g Y 2 F t Y m l h Z G 8 u e 1 l F Q V I s M X 0 m c X V v d D s s J n F 1 b 3 Q 7 U 2 V j d G l v b j E v Q 0 F M R U 5 E Q V J J T y 9 U a X B v I G N h b W J p Y W R v L n t N T 0 5 U S C B O V U 0 s M n 0 m c X V v d D s s J n F 1 b 3 Q 7 U 2 V j d G l v b j E v Q 0 F M R U 5 E Q V J J T y 9 U a X B v I G N h b W J p Y W R v L n t E Q V k s M 3 0 m c X V v d D s s J n F 1 b 3 Q 7 U 2 V j d G l v b j E v Q 0 F M R U 5 E Q V J J T y 9 U a X B v I G N h b W J p Y W R v L n t N T 0 5 U S C w 0 f S Z x d W 9 0 O y w m c X V v d D t T Z W N 0 a W 9 u M S 9 D Q U x F T k R B U k l P L 1 R p c G 8 g Y 2 F t Y m l h Z G 8 u e 0 1 P T i w 1 f S Z x d W 9 0 O y w m c X V v d D t T Z W N 0 a W 9 u M S 9 D Q U x F T k R B U k l P L 1 R p c G 8 g Y 2 F t Y m l h Z G 8 u e 0 R B W S B P R i B X R U V L L D Z 9 J n F 1 b 3 Q 7 L C Z x d W 9 0 O 1 N l Y 3 R p b 2 4 x L 0 N B T E V O R E F S S U 8 v V G l w b y B j Y W 1 i a W F k b y 5 7 R E 9 X L D d 9 J n F 1 b 3 Q 7 L C Z x d W 9 0 O 1 N l Y 3 R p b 2 4 x L 0 N B T E V O R E F S S U 8 v U 2 V t Y W 5 h I G R l b C B h w 7 F v I G l u c 2 V y d G F k Y S 5 7 U 2 V t Y W 5 h I G R l b C B h w 7 F v L D h 9 J n F 1 b 3 Q 7 L C Z x d W 9 0 O 1 N l Y 3 R p b 2 4 x L 0 N B T E V O R E F S S U 8 v V H J p b W V z d H J l I G l u c 2 V y d G F k b y 5 7 V H J p b W V z d H J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Q U x F T k R B U k l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E V O R E F S S U 8 v Q 0 F M R U 5 E Q V J J T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E V O R E F S S U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T Z S U y M G V 4 c G F u Z G k l Q z M l Q j M l M j B D Q U x F T k R B U k l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T 3 J k Z X J z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Q Z X J z b 2 5 h b G l 6 Y W R h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D b 2 x 1 b W 5 h c y U y M H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U m V k b 2 5 k Z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E V O R E F S S U 8 v U 2 V t Y W 5 h J T I w Z G V s J T I w Y S V D M y V C M W 8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T 3 J k Z X J z L 1 B l c n N v b m F s a X p h Z G E l M j B h Z 3 J l Z 2 F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T 3 J k Z X J z L 1 R p c G 8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T 3 J k Z X J z L 1 B l c n N v b m F s a X p h Z G E l M j B h Z 3 J l Z 2 F k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T 3 J k Z X J z L 1 R p c G 8 l M j B j Y W 1 i a W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T 3 J k Z X J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T k R B U k l P L 1 R y a W 1 l c 3 R y Z S U y M G l u c 2 V y d G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S D J M j c x h T a b A c M d p Z s A / A A A A A A I A A A A A A B B m A A A A A Q A A I A A A A B 4 E e A q G I I t V m D Z O 0 k R B I 6 + 8 j G 7 W Q u F g I 4 g 6 e N 0 f U I P W A A A A A A 6 A A A A A A g A A I A A A A F M 0 M o 4 G 3 a H v Q c k / 2 D S z z l l Y 2 F Q 8 M 3 g 9 T P T J Q T 7 F X Y X A U A A A A K W s t 0 O b O C j w H l y / G k F E X 6 W s 5 2 j Q s 3 5 A T w N 6 Q 4 t t b U X M P 1 8 B t e l s r l W 6 2 p s A 8 O B / I g 5 / + W z U 2 J i K 9 l 3 O w 8 o t 4 E Z q k F f p h n T e + 5 6 h A l u 1 x l K z Q A A A A J k o U e L E 4 h b e y 9 V 4 d I 6 Q T I V U x j j F p 8 U E Y 4 j n H h L E J 0 n U D d z g w e q 7 R d E v J 7 r K 3 z v D / U c 5 9 D E G l B S 9 E B a t 4 u Z t 0 A U = < / D a t a M a s h u p > 
</file>

<file path=customXml/item18.xml>��< ? x m l   v e r s i o n = " 1 . 0 "   e n c o d i n g = " U T F - 1 6 " ? > < G e m i n i   x m l n s = " h t t p : / / g e m i n i / p i v o t c u s t o m i z a t i o n / 4 4 5 d 3 9 1 2 - d f 9 9 - 4 2 5 0 - 8 e 5 9 - 6 4 b 5 d 5 0 b d 4 3 5 " > < C u s t o m C o n t e n t > < ! [ C D A T A [ < ? x m l   v e r s i o n = " 1 . 0 "   e n c o d i n g = " u t f - 1 6 " ? > < S e t t i n g s > < C a l c u l a t e d F i e l d s > < i t e m > < M e a s u r e N a m e > C A N T I D A D   D E   O R D E N E S < / M e a s u r e N a m e > < D i s p l a y N a m e > C A N T I D A D   D E   O R D E N E S < / D i s p l a y N a m e > < V i s i b l e > F a l s e < / V i s i b l e > < / i t e m > < i t e m > < M e a s u r e N a m e > P r o m e d i o   d � a s   e n v � o < / M e a s u r e N a m e > < D i s p l a y N a m e > P r o m e d i o   d � a s   e n v � o < / D i s p l a y N a m e > < V i s i b l e > F a l s e < / V i s i b l e > < / i t e m > < i t e m > < M e a s u r e N a m e > M A R G E N < / M e a s u r e N a m e > < D i s p l a y N a m e > M A R G E N < / D i s p l a y N a m e > < V i s i b l e > F a l s e < / V i s i b l e > < / i t e m > < i t e m > < M e a s u r e N a m e > A V E G A R E   T I C K E T < / M e a s u r e N a m e > < D i s p l a y N a m e > A V E G A R E   T I C K E T < / D i s p l a y N a m e > < V i s i b l e > F a l s e < / V i s i b l e > < / i t e m > < i t e m > < M e a s u r e N a m e > S U M A   T O T A L   D E   V E N T A S < / M e a s u r e N a m e > < D i s p l a y N a m e > S U M A   T O T A L   D E 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4 b 3 b b c a - 7 f b 7 - 4 7 5 1 - b 8 5 3 - 0 5 2 8 3 6 d 0 1 7 0 5 " > < C u s t o m C o n t e n t > < ! [ C D A T A [ < ? x m l   v e r s i o n = " 1 . 0 "   e n c o d i n g = " u t f - 1 6 " ? > < S e t t i n g s > < C a l c u l a t e d F i e l d s > < i t e m > < M e a s u r e N a m e > C A N T I D A D   D E   O R D E N E S < / M e a s u r e N a m e > < D i s p l a y N a m e > C A N T I D A D   D E   O R D E N E S < / D i s p l a y N a m e > < V i s i b l e > F a l s e < / V i s i b l e > < / i t e m > < i t e m > < M e a s u r e N a m e > P r o m e d i o   d � a s   e n v � o < / M e a s u r e N a m e > < D i s p l a y N a m e > P r o m e d i o   d � a s   e n v � o < / D i s p l a y N a m e > < V i s i b l e > F a l s e < / V i s i b l e > < / i t e m > < i t e m > < M e a s u r e N a m e > M E D I D A   A V E R A G E   T I C K E T < / M e a s u r e N a m e > < D i s p l a y N a m e > M E D I D A   A V E R A G E   T I C K E T 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a d b 7 d 3 d - 7 7 4 5 - 4 a 8 d - b b 4 b - 4 a 0 e 5 5 5 2 a 7 f a " > < C u s t o m C o n t e n t > < ! [ C D A T A [ < ? x m l   v e r s i o n = " 1 . 0 "   e n c o d i n g = " u t f - 1 6 " ? > < S e t t i n g s > < C a l c u l a t e d F i e l d s > < i t e m > < M e a s u r e N a m e > C A N T I D A D   D E   O R D E N E S < / M e a s u r e N a m e > < D i s p l a y N a m e > C A N T I D A D   D E   O R D E N E S < / D i s p l a y N a m e > < V i s i b l e > F a l s e < / V i s i b l e > < / i t e m > < i t e m > < M e a s u r e N a m e > P r o m e d i o   d � a s   e n v � o < / M e a s u r e N a m e > < D i s p l a y N a m e > P r o m e d i o   d � a s   e n v � o < / D i s p l a y N a m e > < V i s i b l e > F a l s e < / V i s i b l e > < / i t e m > < i t e m > < M e a s u r e N a m e > m e d i d a   1 < / M e a s u r e N a m e > < D i s p l a y N a m e > m e d i d a 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4 2 5 4 4 5 1 3 - 4 7 d 1 - 4 d 8 e - 8 a 6 3 - b 3 7 5 9 8 a 3 3 3 5 8 " > < C u s t o m C o n t e n t > < ! [ C D A T A [ < ? x m l   v e r s i o n = " 1 . 0 "   e n c o d i n g = " u t f - 1 6 " ? > < S e t t i n g s > < C a l c u l a t e d F i e l d s > < i t e m > < M e a s u r e N a m e > C A N T I D A D   D E   O R D E N E S < / M e a s u r e N a m e > < D i s p l a y N a m e > C A N T I D A D   D E   O R D E N E S < / D i s p l a y N a m e > < V i s i b l e > F a l s e < / V i s i b l e > < / i t e m > < i t e m > < M e a s u r e N a m e > P r o m e d i o   d � a s   e n v � o < / M e a s u r e N a m e > < D i s p l a y N a m e > P r o m e d i o   d � a s   e n v � o < / D i s p l a y N a m e > < V i s i b l e > F a l s e < / V i s i b l e > < / i t e m > < i t e m > < M e a s u r e N a m e > M A R G E N < / M e a s u r e N a m e > < D i s p l a y N a m e > M A R G E N < / D i s p l a y N a m e > < V i s i b l e > F a l s e < / V i s i b l e > < / i t e m > < i t e m > < M e a s u r e N a m e > A V E G A R E   T I C K E T < / M e a s u r e N a m e > < D i s p l a y N a m e > A V E G A R E   T I C K E T < / D i s p l a y N a m e > < V i s i b l e > F a l s e < / V i s i b l e > < / i t e m > < i t e m > < M e a s u r e N a m e > S U M A   T O T A L   D E   V E N T A S < / M e a s u r e N a m e > < D i s p l a y N a m e > S U M A   T O T A L   D E 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C A L E N D A R I O _ f 9 8 8 e 7 2 d - e 1 d 0 - 4 9 b 4 - a 8 f 4 - 6 9 d 4 7 a 6 d e c 4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 6 7 < / i n t > < / v a l u e > < / i t e m > < i t e m > < k e y > < s t r i n g > Y E A R < / s t r i n g > < / k e y > < v a l u e > < i n t > 6 7 < / i n t > < / v a l u e > < / i t e m > < i t e m > < k e y > < s t r i n g > M O N T H   N U M < / s t r i n g > < / k e y > < v a l u e > < i n t > 1 1 8 < / i n t > < / v a l u e > < / i t e m > < i t e m > < k e y > < s t r i n g > D A Y < / s t r i n g > < / k e y > < v a l u e > < i n t > 6 0 < / i n t > < / v a l u e > < / i t e m > < i t e m > < k e y > < s t r i n g > M O N T H < / s t r i n g > < / k e y > < v a l u e > < i n t > 8 4 < / i n t > < / v a l u e > < / i t e m > < i t e m > < k e y > < s t r i n g > M O N < / s t r i n g > < / k e y > < v a l u e > < i n t > 6 8 < / i n t > < / v a l u e > < / i t e m > < i t e m > < k e y > < s t r i n g > D A Y   O F   W E E K < / s t r i n g > < / k e y > < v a l u e > < i n t > 1 1 8 < / i n t > < / v a l u e > < / i t e m > < i t e m > < k e y > < s t r i n g > D O W < / s t r i n g > < / k e y > < v a l u e > < i n t > 6 8 < / i n t > < / v a l u e > < / i t e m > < i t e m > < k e y > < s t r i n g > S e m a n a   d e l   a � o < / s t r i n g > < / k e y > < v a l u e > < i n t > 1 3 4 < / i n t > < / v a l u e > < / i t e m > < i t e m > < k e y > < s t r i n g > T r i m e s t r e < / s t r i n g > < / k e y > < v a l u e > < i n t > 9 5 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< / s t r i n g > < / k e y > < v a l u e > < i n t > 2 < / i n t > < / v a l u e > < / i t e m > < i t e m > < k e y > < s t r i n g > D A Y 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 M O N 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 D O W < / s t r i n g > < / k e y > < v a l u e > < i n t > 7 < / i n t > < / v a l u e > < / i t e m > < i t e m > < k e y > < s t r i n g > S e m a n a   d e l   a � o < / s t r i n g > < / k e y > < v a l u e > < i n t > 8 < / i n t > < / v a l u e > < / i t e m > < i t e m > < k e y > < s t r i n g > T r i m e s t r e 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I O _ f 9 8 8 e 7 2 d - e 1 d 0 - 4 9 b 4 - a 8 f 4 - 6 9 d 4 7 a 6 d e c 4 6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 T a g s \ T a b l e s \ & l t ; T a b l e s \ S u p e r s t o r e   O r d e r s & g t ; 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 T a b l e s \ S u p e r s t o r e   O r d e r s < / K e y > < / D i a g r a m O b j e c t K e y > < D i a g r a m O b j e c t K e y > < K e y > T a b l e s \ S u p e r s t o r e   O r d e r s \ C o l u m n s \ R o w   I D < / K e y > < / D i a g r a m O b j e c t K e y > < D i a g r a m O b j e c t K e y > < K e y > T a b l e s \ S u p e r s t o r e   O r d e r s \ C o l u m n s \ O r d e r   I D < / K e y > < / D i a g r a m O b j e c t K e y > < D i a g r a m O b j e c t K e y > < K e y > T a b l e s \ S u p e r s t o r e   O r d e r s \ C o l u m n s \ O r d e r   D a t e < / K e y > < / D i a g r a m O b j e c t K e y > < D i a g r a m O b j e c t K e y > < K e y > T a b l e s \ S u p e r s t o r e   O r d e r s \ C o l u m n s \ C A L E N D A R I O . D A T E < / K e y > < / D i a g r a m O b j e c t K e y > < D i a g r a m O b j e c t K e y > < K e y > T a b l e s \ S u p e r s t o r e   O r d e r s \ C o l u m n s \ S h i p   D a t e < / K e y > < / D i a g r a m O b j e c t K e y > < D i a g r a m O b j e c t K e y > < K e y > T a b l e s \ S u p e r s t o r e   O r d e r s \ C o l u m n s \ S h i p   M o d e < / K e y > < / D i a g r a m O b j e c t K e y > < D i a g r a m O b j e c t K e y > < K e y > T a b l e s \ S u p e r s t o r e   O r d e r s \ C o l u m n s \ C u s t o m e r   I D < / K e y > < / D i a g r a m O b j e c t K e y > < D i a g r a m O b j e c t K e y > < K e y > T a b l e s \ S u p e r s t o r e   O r d e r s \ C o l u m n s \ C u s t o m e r   I D   P r e f i x < / K e y > < / D i a g r a m O b j e c t K e y > < D i a g r a m O b j e c t K e y > < K e y > T a b l e s \ S u p e r s t o r e   O r d e r s \ C o l u m n s \ C u s t o m e r   N a m e < / K e y > < / D i a g r a m O b j e c t K e y > < D i a g r a m O b j e c t K e y > < K e y > T a b l e s \ S u p e r s t o r e   O r d e r s \ C o l u m n s \ S e g m e n t < / K e y > < / D i a g r a m O b j e c t K e y > < D i a g r a m O b j e c t K e y > < K e y > T a b l e s \ S u p e r s t o r e   O r d e r s \ C o l u m n s \ C o u n t r y < / K e y > < / D i a g r a m O b j e c t K e y > < D i a g r a m O b j e c t K e y > < K e y > T a b l e s \ S u p e r s t o r e   O r d e r s \ C o l u m n s \ C i t y < / K e y > < / D i a g r a m O b j e c t K e y > < D i a g r a m O b j e c t K e y > < K e y > T a b l e s \ S u p e r s t o r e   O r d e r s \ C o l u m n s \ S t a t e < / K e y > < / D i a g r a m O b j e c t K e y > < D i a g r a m O b j e c t K e y > < K e y > T a b l e s \ S u p e r s t o r e   O r d e r s \ C o l u m n s \ P o s t a l   C o d e < / K e y > < / D i a g r a m O b j e c t K e y > < D i a g r a m O b j e c t K e y > < K e y > T a b l e s \ S u p e r s t o r e   O r d e r s \ C o l u m n s \ R e g i o n < / K e y > < / D i a g r a m O b j e c t K e y > < D i a g r a m O b j e c t K e y > < K e y > T a b l e s \ S u p e r s t o r e   O r d e r s \ C o l u m n s \ P r o d u c t   I D < / K e y > < / D i a g r a m O b j e c t K e y > < D i a g r a m O b j e c t K e y > < K e y > T a b l e s \ S u p e r s t o r e   O r d e r s \ C o l u m n s \ C a t e g o r y < / K e y > < / D i a g r a m O b j e c t K e y > < D i a g r a m O b j e c t K e y > < K e y > T a b l e s \ S u p e r s t o r e   O r d e r s \ C o l u m n s \ S u b - C a t e g o r y < / K e y > < / D i a g r a m O b j e c t K e y > < D i a g r a m O b j e c t K e y > < K e y > T a b l e s \ S u p e r s t o r e   O r d e r s \ C o l u m n s \ P r o d u c t   N a m e < / K e y > < / D i a g r a m O b j e c t K e y > < D i a g r a m O b j e c t K e y > < K e y > T a b l e s \ S u p e r s t o r e   O r d e r s \ C o l u m n s \ S a l e s < / K e y > < / D i a g r a m O b j e c t K e y > < D i a g r a m O b j e c t K e y > < K e y > T a b l e s \ S u p e r s t o r e   O r d e r s \ C o l u m n s \ Q u a n t i t y < / K e y > < / D i a g r a m O b j e c t K e y > < D i a g r a m O b j e c t K e y > < K e y > T a b l e s \ S u p e r s t o r e   O r d e r s \ C o l u m n s \ U n i t   P r i c e < / K e y > < / D i a g r a m O b j e c t K e y > < D i a g r a m O b j e c t K e y > < K e y > T a b l e s \ S u p e r s t o r e   O r d e r s \ C o l u m n s \ D i s c o u n t < / K e y > < / D i a g r a m O b j e c t K e y > < D i a g r a m O b j e c t K e y > < K e y > T a b l e s \ S u p e r s t o r e   O r d e r s \ C o l u m n s \ P r o f i t < / K e y > < / D i a g r a m O b j e c t K e y > < D i a g r a m O b j e c t K e y > < K e y > T a b l e s \ S u p e r s t o r e   O r d e r s \ C o l u m n s \ P r o m e d i o   d e   e n v � o < / K e y > < / D i a g r a m O b j e c t K e y > < D i a g r a m O b j e c t K e y > < K e y > T a b l e s \ S u p e r s t o r e   O r d e r s \ M e a s u r e s \ C A N T I D A D   D E   O R D E N E S < / K e y > < / D i a g r a m O b j e c t K e y > < D i a g r a m O b j e c t K e y > < K e y > T a b l e s \ S u p e r s t o r e   O r d e r s \ M e a s u r e s \ P r o m e d i o   d � a s   e n v � o < / K e y > < / D i a g r a m O b j e c t K e y > < D i a g r a m O b j e c t K e y > < K e y > T a b l e s \ S u p e r s t o r e   O r d e r s \ M e a s u r e s \ M A R G E N < / K e y > < / D i a g r a m O b j e c t K e y > < D i a g r a m O b j e c t K e y > < K e y > T a b l e s \ S u p e r s t o r e   O r d e r s \ M e a s u r e s \ R e c u e n t o   d e   S a l e s < / K e y > < / D i a g r a m O b j e c t K e y > < D i a g r a m O b j e c t K e y > < K e y > T a b l e s \ S u p e r s t o r e   O r d e r s \ R e c u e n t o   d e   S a l e s \ A d d i t i o n a l   I n f o \ M e d i d a   i m p l � c i t a < / K e y > < / D i a g r a m O b j e c t K e y > < D i a g r a m O b j e c t K e y > < K e y > T a b l e s \ S u p e r s t o r e   O r d e r s \ M e a s u r e s \ S u m a   d e   S a l e s < / K e y > < / D i a g r a m O b j e c t K e y > < D i a g r a m O b j e c t K e y > < K e y > T a b l e s \ S u p e r s t o r e   O r d e r s \ S u m a   d e   S a l e s \ A d d i t i o n a l   I n f o \ M e d i d a   i m p l � c i t a < / K e y > < / D i a g r a m O b j e c t K e y > < D i a g r a m O b j e c t K e y > < K e y > T a b l e s \ S u p e r s t o r e   O r d e r s \ M e a s u r e s \ S u m a   d e   P r o f i t < / K e y > < / D i a g r a m O b j e c t K e y > < D i a g r a m O b j e c t K e y > < K e y > T a b l e s \ S u p e r s t o r e   O r d e r s \ S u m a   d e   P r o f i t \ A d d i t i o n a l   I n f o \ M e d i d a   i m p l � c i t a < / K e y > < / D i a g r a m O b j e c t K e y > < D i a g r a m O b j e c t K e y > < K e y > T a b l e s \ S u p e r s t o r e   O r d e r s \ M e a s u r e s \ S u m a   d e   D i s c o u n t < / K e y > < / D i a g r a m O b j e c t K e y > < D i a g r a m O b j e c t K e y > < K e y > T a b l e s \ S u p e r s t o r e   O r d e r s \ S u m a   d e   D i s c o u n t \ A d d i t i o n a l   I n f o \ M e d i d a   i m p l � c i t a < / K e y > < / D i a g r a m O b j e c t K e y > < D i a g r a m O b j e c t K e y > < K e y > T a b l e s \ S u p e r s t o r e   O r d e r s \ M e a s u r e s \ S u m a   d e   U n i t   P r i c e < / K e y > < / D i a g r a m O b j e c t K e y > < D i a g r a m O b j e c t K e y > < K e y > T a b l e s \ S u p e r s t o r e   O r d e r s \ S u m a   d e   U n i t   P r i c e \ A d d i t i o n a l   I n f o \ M e d i d a   i m p l � c i t a < / K e y > < / D i a g r a m O b j e c t K e y > < D i a g r a m O b j e c t K e y > < K e y > T a b l e s \ S u p e r s t o r e   O r d e r s \ M e a s u r e s \ S u m a   d e   Q u a n t i t y < / K e y > < / D i a g r a m O b j e c t K e y > < D i a g r a m O b j e c t K e y > < K e y > T a b l e s \ S u p e r s t o r e   O r d e r s \ S u m a   d e   Q u a n t i t y \ A d d i t i o n a l   I n f o \ M e d i d a   i m p l � c i t a < / K e y > < / D i a g r a m O b j e c t K e y > < D i a g r a m O b j e c t K e y > < K e y > T a b l e s \ S u p e r s t o r e   O r d e r s \ M e a s u r e s \ R e c u e n t o   d e   O r d e r   I D < / K e y > < / D i a g r a m O b j e c t K e y > < D i a g r a m O b j e c t K e y > < K e y > T a b l e s \ S u p e r s t o r e   O r d e r s \ R e c u e n t o   d e   O r d e r   I D \ A d d i t i o n a l   I n f o \ M e d i d a   i m p l � c i t a < / K e y > < / D i a g r a m O b j e c t K e y > < D i a g r a m O b j e c t K e y > < K e y > T a b l e s \ S u p e r s t o r e   O r d e r s \ M e a s u r e s \ R e c u e n t o   d i s t i n t o   d e   P r o f i t < / K e y > < / D i a g r a m O b j e c t K e y > < D i a g r a m O b j e c t K e y > < K e y > T a b l e s \ S u p e r s t o r e   O r d e r s \ R e c u e n t o   d i s t i n t o   d e   P r o f i t \ A d d i t i o n a l   I n f o \ M e d i d a   i m p l � c i t a < / K e y > < / D i a g r a m O b j e c t K e y > < D i a g r a m O b j e c t K e y > < K e y > T a b l e s \ C A L E N D A R I O < / K e y > < / D i a g r a m O b j e c t K e y > < D i a g r a m O b j e c t K e y > < K e y > T a b l e s \ C A L E N D A R I O \ C o l u m n s \ D A T E < / K e y > < / D i a g r a m O b j e c t K e y > < D i a g r a m O b j e c t K e y > < K e y > T a b l e s \ C A L E N D A R I O \ C o l u m n s \ Y E A R < / K e y > < / D i a g r a m O b j e c t K e y > < D i a g r a m O b j e c t K e y > < K e y > T a b l e s \ C A L E N D A R I O \ C o l u m n s \ M O N T H   N U M < / K e y > < / D i a g r a m O b j e c t K e y > < D i a g r a m O b j e c t K e y > < K e y > T a b l e s \ C A L E N D A R I O \ C o l u m n s \ D A Y < / K e y > < / D i a g r a m O b j e c t K e y > < D i a g r a m O b j e c t K e y > < K e y > T a b l e s \ C A L E N D A R I O \ C o l u m n s \ M O N T H < / K e y > < / D i a g r a m O b j e c t K e y > < D i a g r a m O b j e c t K e y > < K e y > T a b l e s \ C A L E N D A R I O \ C o l u m n s \ M O N < / K e y > < / D i a g r a m O b j e c t K e y > < D i a g r a m O b j e c t K e y > < K e y > T a b l e s \ C A L E N D A R I O \ C o l u m n s \ D A Y   O F   W E E K < / K e y > < / D i a g r a m O b j e c t K e y > < D i a g r a m O b j e c t K e y > < K e y > T a b l e s \ C A L E N D A R I O \ C o l u m n s \ D O W < / K e y > < / D i a g r a m O b j e c t K e y > < D i a g r a m O b j e c t K e y > < K e y > T a b l e s \ C A L E N D A R I O \ C o l u m n s \ S e m a n a   d e l   a � o < / K e y > < / D i a g r a m O b j e c t K e y > < D i a g r a m O b j e c t K e y > < K e y > R e l a t i o n s h i p s \ & l t ; T a b l e s \ S u p e r s t o r e   O r d e r s \ C o l u m n s \ O r d e r   D a t e & g t ; - & l t ; T a b l e s \ C A L E N D A R I O \ C o l u m n s \ D A T E & g t ; < / K e y > < / D i a g r a m O b j e c t K e y > < D i a g r a m O b j e c t K e y > < K e y > R e l a t i o n s h i p s \ & l t ; T a b l e s \ S u p e r s t o r e   O r d e r s \ C o l u m n s \ O r d e r   D a t e & g t ; - & l t ; T a b l e s \ C A L E N D A R I O \ C o l u m n s \ D A T E & g t ; \ F K < / K e y > < / D i a g r a m O b j e c t K e y > < D i a g r a m O b j e c t K e y > < K e y > R e l a t i o n s h i p s \ & l t ; T a b l e s \ S u p e r s t o r e   O r d e r s \ C o l u m n s \ O r d e r   D a t e & g t ; - & l t ; T a b l e s \ C A L E N D A R I O \ C o l u m n s \ D A T E & g t ; \ P K < / K e y > < / D i a g r a m O b j e c t K e y > < D i a g r a m O b j e c t K e y > < K e y > R e l a t i o n s h i p s \ & l t ; T a b l e s \ S u p e r s t o r e   O r d e r s \ C o l u m n s \ O r d e r   D a t e & g t ; - & l t ; T a b l e s \ C A L E N D A R I O \ C o l u m n s \ D A T E & g t ; \ C r o s s F i l t e r < / K e y > < / D i a g r a m O b j e c t K e y > < / A l l K e y s > < S e l e c t e d K e y s > < D i a g r a m O b j e c t K e y > < K e y > T a b l e s \ C A L E N D A R I O 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 T a g s \ T a b l e s \ & l t ; T a b l e s \ S u p e r s t o r e  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 T a b l e s \ S u p e r s t o r e  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 O r d e r s \ C o l u m n s \ C A L E N D A R I O . D A T E 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 O r d e r s \ C o l u m n s \ C u s t o m e r   I D   P r e f i x 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 O r d e r s \ C o l u m n s \ P r o m e d i o 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 O r d e r s \ M e a s u r e s \ C A N T I D A D   D E   O R D E N E S 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 O r d e r s \ M e a s u r e s \ P r o m e d i o   d � a s 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 O r d e r s \ M e a s u r e s \ M A R G E N 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 O r d e r s \ M e a s u r e s \ R e c u e n t o   d e 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 O r d e r s \ R e c u e n t o   d e   S a l e s \ A d d i t i o n a l 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 T a b l e s \ S u p e r s t o r e   O r d e r s \ M e a s u r e s \ S u m a   d e 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 O r d e r s \ S u m a   d e   S a l e s \ A d d i t i o n a l 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 T a b l e s \ S u p e r s t o r e   O r d e r s \ M e a s u r e s \ S u m a   d e 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 O r d e r s \ S u m a   d e   P r o f i t \ A d d i t i o n a l 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 T a b l e s \ S u p e r s t o r e   O r d e r s \ M e a s u r e s \ S u m a   d e  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 O r d e r s \ S u m a   d e   D i s c o u n t \ A d d i t i o n a l 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 T a b l e s \ S u p e r s t o r e   O r d e r s \ M e a s u r e s \ S u m a   d e  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 O r d e r s \ S u m a   d e   U n i t   P r i c e \ A d d i t i o n a l 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 T a b l e s \ S u p e r s t o r e   O r d e r s \ M e a s u r e s \ S u m a   d e 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 O r d e r s \ S u m a   d e   Q u a n t i t y \ A d d i t i o n a l 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 T a b l e s \ S u p e r s t o r e   O r d e r s \ M e a s u r e s \ R e c u e n t o   d e  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 O r d e r s \ R e c u e n t o   d e   O r d e r   I D \ A d d i t i o n a l 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 T a b l e s \ S u p e r s t o r e   O r d e r s \ M e a s u r e s \ R e c u e n t o   d i s t i n t o   d e 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 O r d e r s \ R e c u e n t o   d i s t i n t o   d e   P r o f i t \ A d d i t i o n a l 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 3 4 5 . 9 0 3 8 1 0 5 6 7 6 6 5 8 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 T a b l e s \ C A L E N D A R I O \ C o l u m n s \ M O N T H  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 T a b l e s \ C A L E N D A R I O \ C o l u m n s \ D O W 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 T a b l e s \ C A L E N D A R I O \ C o l u m n s \ S e m a n a   d e l  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 R e l a t i o n s h i p s \ & l t ; T a b l e s \ S u p e r s t o r e   O r d e r s \ C o l u m n s \ O r d e r   D a t e & g t ; - & l t ; T a b l e s \ C A L E N D A R I O \ C o l u m n s \ D A T E & g t ; 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 ( 2 1 6 , 7 5 ) .   E x t r e m o   2 :   ( 3 2 9 . 9 0 3 8 1 0 5 6 7 6 6 6 , 7 5 ) 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 3 2 9 . 9 0 3 8 1 0 5 6 7 6 6 5 8 6 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 R e l a t i o n s h i p s \ & l t ; T a b l e s \ S u p e r s t o r e   O r d e r s \ C o l u m n s \ O r d e r   D a t e & g t ; - & l t ; T a b l e s \ C A L E N D A R I O \ C o l u m n s \ D A T E & g t ; \ F K 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 R e l a t i o n s h i p s \ & l t ; T a b l e s \ S u p e r s t o r e   O r d e r s \ C o l u m n s \ O r d e r   D a t e & g t ; - & l t ; T a b l e s \ C A L E N D A R I O \ C o l u m n s \ D A T E & g t ; \ P K 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 3 2 9 . 9 0 3 8 1 0 5 6 7 6 6 5 8 6 < / b : _ x > < b : _ y > 6 7 < / b : _ y > < / L a b e l L o c a t i o n > < L o c a t i o n   x m l n s : b = " h t t p : / / s c h e m a s . d a t a c o n t r a c t . o r g / 2 0 0 4 / 0 7 / S y s t e m . W i n d o w s " > < b : _ x > 3 4 5 . 9 0 3 8 1 0 5 6 7 6 6 5 8 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 R e l a t i o n s h i p s \ & l t ; T a b l e s \ S u p e r s t o r e   O r d e r s \ C o l u m n s \ O r d e r   D a t e & g t ; - & l t ; T a b l e s \ C A L E N D A R I O \ C o l u m n s \ D A T E & g t ; \ C r o s s F i l t e r 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 3 2 9 . 9 0 3 8 1 0 5 6 7 6 6 5 8 6 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 S u p e r s t o r e  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 S u p e r s t o r e  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 S a l e s < / K e y > < / D i a g r a m O b j e c t K e y > < D i a g r a m O b j e c t K e y > < K e y > M e a s u r e s \ R e c u e n t o   d e   S a l e s \ T a g I n f o \ F � r m u l a < / K e y > < / D i a g r a m O b j e c t K e y > < D i a g r a m O b j e c t K e y > < K e y > M e a s u r e s \ R e c u e n t o   d e   S a l e s \ T a g I n f o \ V a l o r < / K e y > < / D i a g r a m O b j e c t K e y > < D i a g r a m O b j e c t K e y > < K e y > M e a s u r e s \ S u m a   d e   S a l e s < / K e y > < / D i a g r a m O b j e c t K e y > < D i a g r a m O b j e c t K e y > < K e y > M e a s u r e s \ S u m a   d e   S a l e s \ T a g I n f o \ F � r m u l a < / K e y > < / D i a g r a m O b j e c t K e y > < D i a g r a m O b j e c t K e y > < K e y > M e a s u r e s \ S u m a   d e   S a l e s \ T a g I n f o \ V a l o r < / K e y > < / D i a g r a m O b j e c t K e y > < D i a g r a m O b j e c t K e y > < K e y > M e a s u r e s \ S u m a   d e   P r o f i t < / K e y > < / D i a g r a m O b j e c t K e y > < D i a g r a m O b j e c t K e y > < K e y > M e a s u r e s \ S u m a   d e   P r o f i t \ T a g I n f o \ F � r m u l a < / K e y > < / D i a g r a m O b j e c t K e y > < D i a g r a m O b j e c t K e y > < K e y > M e a s u r e s \ S u m a   d e   P r o f i t \ T a g I n f o \ V a l o r < / K e y > < / D i a g r a m O b j e c t K e y > < D i a g r a m O b j e c t K e y > < K e y > M e a s u r e s \ S u m a   d e   D i s c o u n t < / K e y > < / D i a g r a m O b j e c t K e y > < D i a g r a m O b j e c t K e y > < K e y > M e a s u r e s \ S u m a   d e   D i s c o u n t \ T a g I n f o \ F � r m u l a < / K e y > < / D i a g r a m O b j e c t K e y > < D i a g r a m O b j e c t K e y > < K e y > M e a s u r e s \ S u m a   d e   D i s c o u n t \ T a g I n f o \ V a l o r < / K e y > < / D i a g r a m O b j e c t K e y > < D i a g r a m O b j e c t K e y > < K e y > M e a s u r e s \ S u m a   d e   U n i t   P r i c e < / K e y > < / D i a g r a m O b j e c t K e y > < D i a g r a m O b j e c t K e y > < K e y > M e a s u r e s \ S u m a   d e   U n i t   P r i c e \ T a g I n f o \ F � r m u l a < / K e y > < / D i a g r a m O b j e c t K e y > < D i a g r a m O b j e c t K e y > < K e y > M e a s u r e s \ S u m a   d e   U n i t   P r i c e \ T a g I n f o \ V a l o r < / K e y > < / D i a g r a m O b j e c t K e y > < D i a g r a m O b j e c t K e y > < K e y > M e a s u r e s \ S u m a   d e   Q u a n t i t y < / K e y > < / D i a g r a m O b j e c t K e y > < D i a g r a m O b j e c t K e y > < K e y > M e a s u r e s \ S u m a   d e   Q u a n t i t y \ T a g I n f o \ F � r m u l a < / K e y > < / D i a g r a m O b j e c t K e y > < D i a g r a m O b j e c t K e y > < K e y > M e a s u r e s \ S u m a   d e   Q u a n t i t y \ T a g I n f o \ V a l o r < / K e y > < / D i a g r a m O b j e c t K e y > < D i a g r a m O b j e c t K e y > < K e y > M e a s u r e s \ R e c u e n t o   d e   O r d e r   I D < / K e y > < / D i a g r a m O b j e c t K e y > < D i a g r a m O b j e c t K e y > < K e y > M e a s u r e s \ R e c u e n t o   d e   O r d e r   I D \ T a g I n f o \ F � r m u l a < / K e y > < / D i a g r a m O b j e c t K e y > < D i a g r a m O b j e c t K e y > < K e y > M e a s u r e s \ R e c u e n t o   d e   O r d e r   I D \ T a g I n f o \ V a l o r < / K e y > < / D i a g r a m O b j e c t K e y > < D i a g r a m O b j e c t K e y > < K e y > M e a s u r e s \ R e c u e n t o   d i s t i n t o   d e   P r o f i t < / K e y > < / D i a g r a m O b j e c t K e y > < D i a g r a m O b j e c t K e y > < K e y > M e a s u r e s \ R e c u e n t o   d i s t i n t o   d e   P r o f i t \ T a g I n f o \ F � r m u l a < / K e y > < / D i a g r a m O b j e c t K e y > < D i a g r a m O b j e c t K e y > < K e y > M e a s u r e s \ R e c u e n t o   d i s t i n t o   d e   P r o f i t \ T a g I n f o \ V a l o r < / K e y > < / D i a g r a m O b j e c t K e y > < D i a g r a m O b j e c t K e y > < K e y > M e a s u r e s \ C A N T I D A D   D E   O R D E N E S < / K e y > < / D i a g r a m O b j e c t K e y > < D i a g r a m O b j e c t K e y > < K e y > M e a s u r e s \ C A N T I D A D   D E   O R D E N E S \ T a g I n f o \ F � r m u l a < / K e y > < / D i a g r a m O b j e c t K e y > < D i a g r a m O b j e c t K e y > < K e y > M e a s u r e s \ C A N T I D A D   D E   O R D E N E S \ T a g I n f o \ V a l o r < / K e y > < / D i a g r a m O b j e c t K e y > < D i a g r a m O b j e c t K e y > < K e y > M e a s u r e s \ P r o m e d i o   d � a s   e n v � o < / K e y > < / D i a g r a m O b j e c t K e y > < D i a g r a m O b j e c t K e y > < K e y > M e a s u r e s \ P r o m e d i o   d � a s   e n v � o \ T a g I n f o \ F � r m u l a < / K e y > < / D i a g r a m O b j e c t K e y > < D i a g r a m O b j e c t K e y > < K e y > M e a s u r e s \ P r o m e d i o   d � a s   e n v � o \ T a g I n f o \ V a l o r < / K e y > < / D i a g r a m O b j e c t K e y > < D i a g r a m O b j e c t K e y > < K e y > M e a s u r e s \ M A R G E N < / K e y > < / D i a g r a m O b j e c t K e y > < D i a g r a m O b j e c t K e y > < K e y > M e a s u r e s \ M A R G E N \ T a g I n f o \ F � r m u l a < / K e y > < / D i a g r a m O b j e c t K e y > < D i a g r a m O b j e c t K e y > < K e y > M e a s u r e s \ M A R G E N \ T a g I n f o \ V a l o r < / K e y > < / D i a g r a m O b j e c t K e y > < D i a g r a m O b j e c t K e y > < K e y > M e a s u r e s \ A V E G A R E   T I C K E T < / K e y > < / D i a g r a m O b j e c t K e y > < D i a g r a m O b j e c t K e y > < K e y > M e a s u r e s \ A V E G A R E   T I C K E T \ T a g I n f o \ F � r m u l a < / K e y > < / D i a g r a m O b j e c t K e y > < D i a g r a m O b j e c t K e y > < K e y > M e a s u r e s \ A V E G A R E   T I C K E T \ T a g I n f o \ V a l o r < / K e y > < / D i a g r a m O b j e c t K e y > < D i a g r a m O b j e c t K e y > < K e y > M e a s u r e s \ S U M A   T O T A L   D E   V E N T A S < / K e y > < / D i a g r a m O b j e c t K e y > < D i a g r a m O b j e c t K e y > < K e y > M e a s u r e s \ S U M A   T O T A L   D E   V E N T A S \ T a g I n f o \ F � r m u l a < / K e y > < / D i a g r a m O b j e c t K e y > < D i a g r a m O b j e c t K e y > < K e y > M e a s u r e s \ S U M A   T O T A L   D E   V E N T A S \ T a g I n f o \ V a l o r 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 C o l u m n s \ C A L E N D A R I O . D A T E 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 I D   P r e f i x 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 C o l u m n s \ U n i t   P r i c e 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D i a g r a m O b j e c t K e y > < K e y > C o l u m n s \ P r o m e d i o   d e   e n v � o < / K e y > < / D i a g r a m O b j e c t K e y > < D i a g r a m O b j e c t K e y > < K e y > L i n k s \ & l t ; C o l u m n s \ R e c u e n t o   d e   S a l e s & g t ; - & l t ; M e a s u r e s \ S a l e s & g t ; < / K e y > < / D i a g r a m O b j e c t K e y > < D i a g r a m O b j e c t K e y > < K e y > L i n k s \ & l t ; C o l u m n s \ R e c u e n t o   d e   S a l e s & g t ; - & l t ; M e a s u r e s \ S a l e s & g t ; \ C O L U M N < / K e y > < / D i a g r a m O b j e c t K e y > < D i a g r a m O b j e c t K e y > < K e y > L i n k s \ & l t ; C o l u m n s \ R e c u e n t o   d e   S a l e s & g t ; - & l t ; M e a s u r e s \ S a l e s & g t ; \ M E A S U R E < / K e y > < / D i a g r a m O b j e c t K e y > < D i a g r a m O b j e c t K e y > < K e y > L i n k s \ & l t ; C o l u m n s \ S u m a   d e   S a l e s & g t ; - & l t ; M e a s u r e s \ S a l e s & g t ; < / K e y > < / D i a g r a m O b j e c t K e y > < D i a g r a m O b j e c t K e y > < K e y > L i n k s \ & l t ; C o l u m n s \ S u m a   d e   S a l e s & g t ; - & l t ; M e a s u r e s \ S a l e s & g t ; \ C O L U M N < / K e y > < / D i a g r a m O b j e c t K e y > < D i a g r a m O b j e c t K e y > < K e y > L i n k s \ & l t ; C o l u m n s \ S u m a   d e   S a l e s & g t ; - & l t ; M e a s u r e s \ S a l e s & g t ; \ M E A S U R E < / K e y > < / D i a g r a m O b j e c t K e y > < D i a g r a m O b j e c t K e y > < K e y > L i n k s \ & l t ; C o l u m n s \ S u m a   d e   P r o f i t & g t ; - & l t ; M e a s u r e s \ P r o f i t & g t ; < / K e y > < / D i a g r a m O b j e c t K e y > < D i a g r a m O b j e c t K e y > < K e y > L i n k s \ & l t ; C o l u m n s \ S u m a   d e   P r o f i t & g t ; - & l t ; M e a s u r e s \ P r o f i t & g t ; \ C O L U M N < / K e y > < / D i a g r a m O b j e c t K e y > < D i a g r a m O b j e c t K e y > < K e y > L i n k s \ & l t ; C o l u m n s \ S u m a   d e   P r o f i t & g t ; - & l t ; M e a s u r e s \ P r o f i t & g t ; \ M E A S U R E < / K e y > < / D i a g r a m O b j e c t K e y > < D i a g r a m O b j e c t K e y > < K e y > L i n k s \ & l t ; C o l u m n s \ S u m a   d e   D i s c o u n t & g t ; - & l t ; M e a s u r e s \ D i s c o u n t & g t ; < / K e y > < / D i a g r a m O b j e c t K e y > < D i a g r a m O b j e c t K e y > < K e y > L i n k s \ & l t ; C o l u m n s \ S u m a   d e   D i s c o u n t & g t ; - & l t ; M e a s u r e s \ D i s c o u n t & g t ; \ C O L U M N < / K e y > < / D i a g r a m O b j e c t K e y > < D i a g r a m O b j e c t K e y > < K e y > L i n k s \ & l t ; C o l u m n s \ S u m a   d e   D i s c o u n t & g t ; - & l t ; M e a s u r e s \ D i s c o u n t & g t ; \ M E A S U R E < / K e y > < / D i a g r a m O b j e c t K e y > < D i a g r a m O b j e c t K e y > < K e y > L i n k s \ & l t ; C o l u m n s \ S u m a   d e   U n i t   P r i c e & g t ; - & l t ; M e a s u r e s \ U n i t   P r i c e & g t ; < / K e y > < / D i a g r a m O b j e c t K e y > < D i a g r a m O b j e c t K e y > < K e y > L i n k s \ & l t ; C o l u m n s \ S u m a   d e   U n i t   P r i c e & g t ; - & l t ; M e a s u r e s \ U n i t   P r i c e & g t ; \ C O L U M N < / K e y > < / D i a g r a m O b j e c t K e y > < D i a g r a m O b j e c t K e y > < K e y > L i n k s \ & l t ; C o l u m n s \ S u m a   d e   U n i t   P r i c e & g t ; - & l t ; M e a s u r e s \ U n i t   P r i c e & g t ; \ M E A S U R E < / K e y > < / D i a g r a m O b j e c t K e y > < D i a g r a m O b j e c t K e y > < K e y > L i n k s \ & l t ; C o l u m n s \ S u m a   d e   Q u a n t i t y & g t ; - & l t ; M e a s u r e s \ Q u a n t i t y & g t ; < / K e y > < / D i a g r a m O b j e c t K e y > < D i a g r a m O b j e c t K e y > < K e y > L i n k s \ & l t ; C o l u m n s \ S u m a   d e   Q u a n t i t y & g t ; - & l t ; M e a s u r e s \ Q u a n t i t y & g t ; \ C O L U M N < / K e y > < / D i a g r a m O b j e c t K e y > < D i a g r a m O b j e c t K e y > < K e y > L i n k s \ & l t ; C o l u m n s \ S u m a   d e   Q u a n t i t y & g t ; - & l t ; M e a s u r e s \ Q u a n t i t y & g t ; \ M E A S U R E < / K e y > < / D i a g r a m O b j e c t K e y > < D i a g r a m O b j e c t K e y > < K e y > L i n k s \ & l t ; C o l u m n s \ R e c u e n t o   d e   O r d e r   I D & g t ; - & l t ; M e a s u r e s \ O r d e r   I D & g t ; < / K e y > < / D i a g r a m O b j e c t K e y > < D i a g r a m O b j e c t K e y > < K e y > L i n k s \ & l t ; C o l u m n s \ R e c u e n t o   d e   O r d e r   I D & g t ; - & l t ; M e a s u r e s \ O r d e r   I D & g t ; \ C O L U M N < / K e y > < / D i a g r a m O b j e c t K e y > < D i a g r a m O b j e c t K e y > < K e y > L i n k s \ & l t ; C o l u m n s \ R e c u e n t o   d e   O r d e r   I D & g t ; - & l t ; M e a s u r e s \ O r d e r   I D & g t ; \ M E A S U R E < / K e y > < / D i a g r a m O b j e c t K e y > < D i a g r a m O b j e c t K e y > < K e y > L i n k s \ & l t ; C o l u m n s \ R e c u e n t o   d i s t i n t o   d e   P r o f i t & g t ; - & l t ; M e a s u r e s \ P r o f i t & g t ; < / K e y > < / D i a g r a m O b j e c t K e y > < D i a g r a m O b j e c t K e y > < K e y > L i n k s \ & l t ; C o l u m n s \ R e c u e n t o   d i s t i n t o   d e   P r o f i t & g t ; - & l t ; M e a s u r e s \ P r o f i t & g t ; \ C O L U M N < / K e y > < / D i a g r a m O b j e c t K e y > < D i a g r a m O b j e c t K e y > < K e y > L i n k s \ & l t ; C o l u m n s \ R e c u e n t o   d i s t i n t o   d e   P r o f i t & g t ; - & l t ; M e a s u r e s \ P r o f i t & g t ; \ M E A S U R E 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 3 < / F o c u s R o w > < S e l e c t i o n E n d C o l u m n > 1 < / S e l e c t i o n E n d C o l u m n > < S e l e c t i o n E n d R o w > 3 < / S e l e c t i o n E n d R o w > < S e l e c t i o n S t a r t C o l u m n > 1 < / S e l e c t i o n S t a r t C o l u m n > < S e l e c t i o n S t a r t R o w > 3 < / S e l e c t i o n S t a r t R o w > < T e x t s > < M e a s u r e G r i d T e x t > < C o l u m n > 2 2 < / C o l u m n > < L a y e d O u t > t r u e < / L a y e d O u t > < R o w > 2 < / R o w > < / M e a s u r e G r i d T e x t > < M e a s u r e G r i d T e x t > < C o l u m n > 2 2 < / C o l u m n > < L a y e d O u t > t r u e < / L a y e d O u t > < R o w > 1 < / R o w > < / M e a s u r e G r i d T e x t > < M e a s u r e G r i d T e x t > < L a y e d O u t > t r u e < / L a y e d O u t > < / M e a s u r e G r i d T e x t > < M e a s u r e G r i d T e x t > < C o l u m n > 1 < / C o l u m n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 S a l e s 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 S a l e s \ T a g I n f o \ F � r m u l a 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 S a l e s \ T a g I n f o \ V a l o r 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 S a l e s < / K e y > < / a : K e y > < a : V a l u e   i : t y p e = " M e a s u r e G r i d N o d e V i e w S t a t e " > < C o l u m n > 1 9 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 S a l e s \ T a g I n f o \ F � r m u l a 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 S a l e s \ T a g I n f o \ V a l o r 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 P r o f i t 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 P r o f i t \ T a g I n f o \ F � r m u l a 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 P r o f i t \ T a g I n f o \ V a l o r 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 D i s c o u n t < / K e y > < / a : K e y > < a : V a l u e   i : t y p e = " M e a s u r e G r i d N o d e V i e w S t a t e " > < C o l u m n > 2 2 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 D i s c o u n t \ T a g I n f o \ F � r m u l a 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 D i s c o u n t \ T a g I n f o \ V a l o r 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 U n i t   P r i c e 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 U n i t   P r i c e \ T a g I n f o \ F � r m u l a 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 U n i t   P r i c e \ T a g I n f o \ V a l o r 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 Q u a n t i t y 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 Q u a n t i t y \ T a g I n f o \ F � r m u l a 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 Q u a n t i t y \ T a g I n f o \ V a l o r 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 O r d e r 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 O r d e r   I D \ T a g I n f o \ F � r m u l a 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 O r d e r   I D \ T a g I n f o \ V a l o r 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 d i s t i n t o   d e   P r o f i t 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 d i s t i n t o   d e   P r o f i t \ T a g I n f o \ F � r m u l a 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 d i s t i n t o   d e   P r o f i t \ T a g I n f o \ V a l o r 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 M e a s u r e s \ C A N T I D A D   D E   O R D E N E S 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 M e a s u r e s \ C A N T I D A D   D E   O R D E N E S \ T a g I n f o \ F � r m u l a 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 M e a s u r e s \ C A N T I D A D   D E   O R D E N E S \ T a g I n f o \ V a l o r 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 d � a s   e n v � o 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 M e a s u r e s \ P r o m e d i o   d � a s   e n v � o \ T a g I n f o \ F � r m u l a 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 d � a s   e n v � o \ T a g I n f o \ V a l o r 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 M e a s u r e s \ M A R G E N 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 M e a s u r e s \ M A R G E N \ T a g I n f o \ F � r m u l a 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 M e a s u r e s \ A V E G A R E   T I C K E T 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 M e a s u r e s \ A V E G A R E   T I C K E T \ T a g I n f o \ F � r m u l a 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 M e a s u r e s \ A V E G A R E   T I C K E T \ T a g I n f o \ V a l o r 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 T O T A L   D E   V E N T A S 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 M e a s u r e s \ S U M A   T O T A L   D E  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 T O T A L   D E  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 C o l u m n s \ C A L E N D A R I O . D A T E 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  P r e f i x 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 C o l u m n s \ P r o m e d i o   d e   e n v � o 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 D i s c o u n t & g t ; - & l t ; M e a s u r e s \ D i s c o u n t & g t ; 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 D i s c o u n t & g t ; - & l t ; M e a s u r e s \ D i s c o u n t & g t ; \ C O L U M N 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 D i s c o u n t & g t ; - & l t ; M e a s u r e s \ D i s c o u n t & g t ; \ M E A S U R E 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 U n i t   P r i c e & g t ; - & l t ; M e a s u r e s \ U n i t 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 U n i t   P r i c e & g t ; - & l t ; M e a s u r e s \ U n i t 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 U n i t   P r i c e & g t ; - & l t ; M e a s u r e s \ U n i t 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 O r d e r   I D & g t ; - & l t ; M e a s u r e s \ O r d e r 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 O r d e r   I D & g t ; - & l t ; M e a s u r e s \ O r d e r 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 O r d e r   I D & g t ; - & l t ; M e a s u r e s \ O r d e r 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< / K e y > < / D i a g r a m O b j e c t K e y > < D i a g r a m O b j e c t K e y > < K e y > C o l u m n s \ D A Y < / K e y > < / D i a g r a m O b j e c t K e y > < D i a g r a m O b j e c t K e y > < K e y > C o l u m n s \ M O N T H < / K e y > < / D i a g r a m O b j e c t K e y > < D i a g r a m O b j e c t K e y > < K e y > C o l u m n s \ M O N < / K e y > < / D i a g r a m O b j e c t K e y > < D i a g r a m O b j e c t K e y > < K e y > C o l u m n s \ D A Y   O F   W E E K < / K e y > < / D i a g r a m O b j e c t K e y > < D i a g r a m O b j e c t K e y > < K e y > C o l u m n s \ D O W < / K e y > < / D i a g r a m O b j e c t K e y > < D i a g r a m O b j e c t K e y > < K e y > C o l u m n s \ S e m a n a   d e l   a � o < / K e y > < / D i a g r a m O b j e c t K e y > < D i a g r a m O b j e c t K e y > < K e y > C o l u m n s \ T r i m e s t r e 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 C o l u m n s \ D O W 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 C o l u m n s \ S e m a n a   d e l   a � o 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 S u p e r s t o r e  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 S u p e r s t o r e  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 C o l u m n s \ C A L E N D A R I O . D A T E 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  P r e f i x 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 C o l u m n s \ P r o m e d i o 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 C o l u m n s \ S e m a n a   d e l  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 2 0 2 4 - 0 4 - 1 1 T 1 0 : 5 6 : 0 7 . 4 5 8 9 0 7 1 - 0 6 : 0 0 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7 4 f 5 f f 9 7 - 2 7 9 6 - 4 0 1 a - 9 a 6 e - 0 c 3 6 f 1 6 5 8 a a 7 " > < C u s t o m C o n t e n t > < ! [ C D A T A [ < ? x m l   v e r s i o n = " 1 . 0 "   e n c o d i n g = " u t f - 1 6 " ? > < S e t t i n g s > < C a l c u l a t e d F i e l d s > < i t e m > < M e a s u r e N a m e > C A N T I D A D   D E   O R D E N E S < / M e a s u r e N a m e > < D i s p l a y N a m e > C A N T I D A D   D E   O R D E N E S < / D i s p l a y N a m e > < V i s i b l e > F a l s e < / V i s i b l e > < / i t e m > < i t e m > < M e a s u r e N a m e > P r o m e d i o   d � a s   e n v � o < / M e a s u r e N a m e > < D i s p l a y N a m e > P r o m e d i o   d � a s   e n v � o < / D i s p l a y N a m e > < V i s i b l e > F a l s e < / V i s i b l e > < / i t e m > < i t e m > < M e a s u r e N a m e > M A R G E N < / M e a s u r e N a m e > < D i s p l a y N a m e > M A R G E N < / D i s p l a y N a m e > < V i s i b l e > F a l s e < / V i s i b l e > < / i t e m > < i t e m > < M e a s u r e N a m e > A V E G A R E   T I C K E T < / M e a s u r e N a m e > < D i s p l a y N a m e > A V E G A R E   T I C K E T < / D i s p l a y N a m e > < V i s i b l e > F a l s e < / V i s i b l e > < / i t e m > < i t e m > < M e a s u r e N a m e > S U M A   T O T A L   D E   V E N T A S < / M e a s u r e N a m e > < D i s p l a y N a m e > S U M A   T O T A L   D E 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5 0 8 c 4 8 a 1 - a 8 9 b - 4 b 8 d - 8 0 c 3 - 0 d 8 9 7 f 0 f 5 6 d a " > < C u s t o m C o n t e n t > < ! [ C D A T A [ < ? x m l   v e r s i o n = " 1 . 0 "   e n c o d i n g = " u t f - 1 6 " ? > < S e t t i n g s > < C a l c u l a t e d F i e l d s > < i t e m > < M e a s u r e N a m e > C A N T I D A D   D E   O R D E N E S < / M e a s u r e N a m e > < D i s p l a y N a m e > C A N T I D A D   D E   O R D E N E S < / D i s p l a y N a m e > < V i s i b l e > F a l s e < / V i s i b l e > < / i t e m > < i t e m > < M e a s u r e N a m e > P r o m e d i o   d � a s   e n v � o < / M e a s u r e N a m e > < D i s p l a y N a m e > P r o m e d i o   d � a s   e n v � o < / D i s p l a y N a m e > < V i s i b l e > F a l s e < / V i s i b l e > < / i t e m > < i t e m > < M e a s u r e N a m e > M A R G E N < / M e a s u r e N a m e > < D i s p l a y N a m e > M A R G E N < / D i s p l a y N a m e > < V i s i b l e > F a l s e < / V i s i b l e > < / i t e m > < i t e m > < M e a s u r e N a m e > A V E R A G E   T I C K E T < / M e a s u r e N a m e > < D i s p l a y N a m e > A V E R A G E   T I C K E T 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1 3 1 5 8 5 f 8 - d 3 d 3 - 4 5 b 5 - a e 8 a - a 6 0 2 c c 5 a 3 c 7 d " > < C u s t o m C o n t e n t > < ! [ C D A T A [ < ? x m l   v e r s i o n = " 1 . 0 "   e n c o d i n g = " u t f - 1 6 " ? > < S e t t i n g s > < C a l c u l a t e d F i e l d s > < i t e m > < M e a s u r e N a m e > C A N T I D A D   D E   O R D E N E S < / M e a s u r e N a m e > < D i s p l a y N a m e > C A N T I D A D   D E   O R D E N E S < / D i s p l a y N a m e > < V i s i b l e > F a l s e < / V i s i b l e > < / i t e m > < i t e m > < M e a s u r e N a m e > P r o m e d i o   d � a s   e n v � o < / M e a s u r e N a m e > < D i s p l a y N a m e > P r o m e d i o   d � a s   e n v � o < / D i s p l a y N a m e > < V i s i b l e > F a l s e < / V i s i b l e > < / i t e m > < i t e m > < M e a s u r e N a m e > M A R G E N < / M e a s u r e N a m e > < D i s p l a y N a m e > M A R G E N < / D i s p l a y N a m e > < V i s i b l e > F a l s e < / V i s i b l e > < / i t e m > < i t e m > < M e a s u r e N a m e > A V E G A R E   T I C K E T < / M e a s u r e N a m e > < D i s p l a y N a m e > A V E G A R E   T I C K E T < / D i s p l a y N a m e > < V i s i b l e > F a l s e < / V i s i b l e > < / i t e m > < i t e m > < M e a s u r e N a m e > S U M A   T O T A L   D E   V E N T A S < / M e a s u r e N a m e > < D i s p l a y N a m e > S U M A   T O T A L   D E 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9 6 8 9 6 0 f e - e 0 8 e - 4 5 3 7 - 9 b e 7 - 9 1 6 0 d 5 6 c 8 4 5 0 " > < C u s t o m C o n t e n t > < ! [ C D A T A [ < ? x m l   v e r s i o n = " 1 . 0 "   e n c o d i n g = " u t f - 1 6 " ? > < S e t t i n g s > < C a l c u l a t e d F i e l d s > < i t e m > < M e a s u r e N a m e > C A N T I D A D   D E   O R D E N E S < / M e a s u r e N a m e > < D i s p l a y N a m e > C A N T I D A D   D E   O R D E N E S < / D i s p l a y N a m e > < V i s i b l e > F a l s e < / V i s i b l e > < / i t e m > < i t e m > < M e a s u r e N a m e > P r o m e d i o   d � a s   e n v � o < / M e a s u r e N a m e > < D i s p l a y N a m e > P r o m e d i o   d � a s   e n v � o < / D i s p l a y N a m e > < V i s i b l e > F a l s e < / V i s i b l e > < / i t e m > < i t e m > < M e a s u r e N a m e > M A R G E N < / M e a s u r e N a m e > < D i s p l a y N a m e > M A R G E N < / D i s p l a y N a m e > < V i s i b l e > F a l s e < / V i s i b l e > < / i t e m > < i t e m > < M e a s u r e N a m e > A V E G A R E   T I C K E T < / M e a s u r e N a m e > < D i s p l a y N a m e > A V E G A R E   T I C K E T < / D i s p l a y N a m e > < V i s i b l e > F a l s e < / V i s i b l e > < / i t e m > < i t e m > < M e a s u r e N a m e > S U M A   T O T A L   D E   V E N T A S < / M e a s u r e N a m e > < D i s p l a y N a m e > S U M A   T O T A L   D E 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B98F1B90-8267-43FA-BC10-BD166917D2D8}">
  <ds:schemaRefs/>
</ds:datastoreItem>
</file>

<file path=customXml/itemProps10.xml><?xml version="1.0" encoding="utf-8"?>
<ds:datastoreItem xmlns:ds="http://schemas.openxmlformats.org/officeDocument/2006/customXml" ds:itemID="{88191610-64F0-4E39-98C2-6C2FF402708D}">
  <ds:schemaRefs/>
</ds:datastoreItem>
</file>

<file path=customXml/itemProps11.xml><?xml version="1.0" encoding="utf-8"?>
<ds:datastoreItem xmlns:ds="http://schemas.openxmlformats.org/officeDocument/2006/customXml" ds:itemID="{4808A69E-C2DC-4F54-8FEA-078CFF03F3E5}">
  <ds:schemaRefs/>
</ds:datastoreItem>
</file>

<file path=customXml/itemProps12.xml><?xml version="1.0" encoding="utf-8"?>
<ds:datastoreItem xmlns:ds="http://schemas.openxmlformats.org/officeDocument/2006/customXml" ds:itemID="{C5B90D6F-89D8-4FC0-A6A2-5B769E483B22}">
  <ds:schemaRefs/>
</ds:datastoreItem>
</file>

<file path=customXml/itemProps13.xml><?xml version="1.0" encoding="utf-8"?>
<ds:datastoreItem xmlns:ds="http://schemas.openxmlformats.org/officeDocument/2006/customXml" ds:itemID="{EDC7FD04-D15B-47A1-817D-8C48EFD821BF}">
  <ds:schemaRefs/>
</ds:datastoreItem>
</file>

<file path=customXml/itemProps14.xml><?xml version="1.0" encoding="utf-8"?>
<ds:datastoreItem xmlns:ds="http://schemas.openxmlformats.org/officeDocument/2006/customXml" ds:itemID="{D5D8259F-D2F2-43F7-B0B6-8032F0F3D0C4}">
  <ds:schemaRefs/>
</ds:datastoreItem>
</file>

<file path=customXml/itemProps15.xml><?xml version="1.0" encoding="utf-8"?>
<ds:datastoreItem xmlns:ds="http://schemas.openxmlformats.org/officeDocument/2006/customXml" ds:itemID="{70796C42-59BA-49C3-BAF5-2BC627E8118F}">
  <ds:schemaRefs/>
</ds:datastoreItem>
</file>

<file path=customXml/itemProps16.xml><?xml version="1.0" encoding="utf-8"?>
<ds:datastoreItem xmlns:ds="http://schemas.openxmlformats.org/officeDocument/2006/customXml" ds:itemID="{8221BAE4-F30D-4C7E-9993-6A60C0E8CE62}">
  <ds:schemaRefs/>
</ds:datastoreItem>
</file>

<file path=customXml/itemProps17.xml><?xml version="1.0" encoding="utf-8"?>
<ds:datastoreItem xmlns:ds="http://schemas.openxmlformats.org/officeDocument/2006/customXml" ds:itemID="{71D34B04-7621-4F0E-882A-598B4BA8DF20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52A983BE-4A1E-4D62-9118-F8B0DDB30212}">
  <ds:schemaRefs/>
</ds:datastoreItem>
</file>

<file path=customXml/itemProps19.xml><?xml version="1.0" encoding="utf-8"?>
<ds:datastoreItem xmlns:ds="http://schemas.openxmlformats.org/officeDocument/2006/customXml" ds:itemID="{D848EA28-45F0-4C3A-B94B-5D1328E2EAB3}">
  <ds:schemaRefs/>
</ds:datastoreItem>
</file>

<file path=customXml/itemProps2.xml><?xml version="1.0" encoding="utf-8"?>
<ds:datastoreItem xmlns:ds="http://schemas.openxmlformats.org/officeDocument/2006/customXml" ds:itemID="{6DD006AA-F168-4DCE-87E3-A5161287B749}">
  <ds:schemaRefs/>
</ds:datastoreItem>
</file>

<file path=customXml/itemProps20.xml><?xml version="1.0" encoding="utf-8"?>
<ds:datastoreItem xmlns:ds="http://schemas.openxmlformats.org/officeDocument/2006/customXml" ds:itemID="{8397F305-2592-448C-A534-6EADCDF09350}">
  <ds:schemaRefs/>
</ds:datastoreItem>
</file>

<file path=customXml/itemProps21.xml><?xml version="1.0" encoding="utf-8"?>
<ds:datastoreItem xmlns:ds="http://schemas.openxmlformats.org/officeDocument/2006/customXml" ds:itemID="{61A4E5F1-5D7C-47A5-AAEA-BC124D83F881}">
  <ds:schemaRefs/>
</ds:datastoreItem>
</file>

<file path=customXml/itemProps22.xml><?xml version="1.0" encoding="utf-8"?>
<ds:datastoreItem xmlns:ds="http://schemas.openxmlformats.org/officeDocument/2006/customXml" ds:itemID="{7633472C-E893-4C7B-95E3-91646F617C18}">
  <ds:schemaRefs/>
</ds:datastoreItem>
</file>

<file path=customXml/itemProps23.xml><?xml version="1.0" encoding="utf-8"?>
<ds:datastoreItem xmlns:ds="http://schemas.openxmlformats.org/officeDocument/2006/customXml" ds:itemID="{07526419-E735-406C-93F7-2474111F5610}">
  <ds:schemaRefs/>
</ds:datastoreItem>
</file>

<file path=customXml/itemProps24.xml><?xml version="1.0" encoding="utf-8"?>
<ds:datastoreItem xmlns:ds="http://schemas.openxmlformats.org/officeDocument/2006/customXml" ds:itemID="{D29C0437-C024-4F55-90E3-C1F067925D7B}">
  <ds:schemaRefs/>
</ds:datastoreItem>
</file>

<file path=customXml/itemProps25.xml><?xml version="1.0" encoding="utf-8"?>
<ds:datastoreItem xmlns:ds="http://schemas.openxmlformats.org/officeDocument/2006/customXml" ds:itemID="{FE141FB6-35BF-4197-B59B-6DE61FAA80A9}">
  <ds:schemaRefs/>
</ds:datastoreItem>
</file>

<file path=customXml/itemProps26.xml><?xml version="1.0" encoding="utf-8"?>
<ds:datastoreItem xmlns:ds="http://schemas.openxmlformats.org/officeDocument/2006/customXml" ds:itemID="{7AB33F48-6FDD-461C-ACD7-3F042BAE6131}">
  <ds:schemaRefs/>
</ds:datastoreItem>
</file>

<file path=customXml/itemProps27.xml><?xml version="1.0" encoding="utf-8"?>
<ds:datastoreItem xmlns:ds="http://schemas.openxmlformats.org/officeDocument/2006/customXml" ds:itemID="{9AA03164-7698-4C14-A812-572EEDF1165E}">
  <ds:schemaRefs/>
</ds:datastoreItem>
</file>

<file path=customXml/itemProps28.xml><?xml version="1.0" encoding="utf-8"?>
<ds:datastoreItem xmlns:ds="http://schemas.openxmlformats.org/officeDocument/2006/customXml" ds:itemID="{75E644E8-9507-4312-8879-98EE808B92BF}">
  <ds:schemaRefs/>
</ds:datastoreItem>
</file>

<file path=customXml/itemProps29.xml><?xml version="1.0" encoding="utf-8"?>
<ds:datastoreItem xmlns:ds="http://schemas.openxmlformats.org/officeDocument/2006/customXml" ds:itemID="{9E670760-47DB-4A00-B61A-1A93E6D5C5F9}">
  <ds:schemaRefs/>
</ds:datastoreItem>
</file>

<file path=customXml/itemProps3.xml><?xml version="1.0" encoding="utf-8"?>
<ds:datastoreItem xmlns:ds="http://schemas.openxmlformats.org/officeDocument/2006/customXml" ds:itemID="{DB22E6BC-7EBB-41C1-A1C4-6860F91DF08D}">
  <ds:schemaRefs/>
</ds:datastoreItem>
</file>

<file path=customXml/itemProps4.xml><?xml version="1.0" encoding="utf-8"?>
<ds:datastoreItem xmlns:ds="http://schemas.openxmlformats.org/officeDocument/2006/customXml" ds:itemID="{55ED2FAB-BEFB-4F0B-A0EC-47CF2AF22F0C}">
  <ds:schemaRefs/>
</ds:datastoreItem>
</file>

<file path=customXml/itemProps5.xml><?xml version="1.0" encoding="utf-8"?>
<ds:datastoreItem xmlns:ds="http://schemas.openxmlformats.org/officeDocument/2006/customXml" ds:itemID="{8A4C180B-BFD4-4574-AA66-051FD12DE099}">
  <ds:schemaRefs/>
</ds:datastoreItem>
</file>

<file path=customXml/itemProps6.xml><?xml version="1.0" encoding="utf-8"?>
<ds:datastoreItem xmlns:ds="http://schemas.openxmlformats.org/officeDocument/2006/customXml" ds:itemID="{9F31BC47-916A-414B-9D25-0D3951C951E4}">
  <ds:schemaRefs/>
</ds:datastoreItem>
</file>

<file path=customXml/itemProps7.xml><?xml version="1.0" encoding="utf-8"?>
<ds:datastoreItem xmlns:ds="http://schemas.openxmlformats.org/officeDocument/2006/customXml" ds:itemID="{57E05115-CA7C-49B6-9747-49CFE797621F}">
  <ds:schemaRefs/>
</ds:datastoreItem>
</file>

<file path=customXml/itemProps8.xml><?xml version="1.0" encoding="utf-8"?>
<ds:datastoreItem xmlns:ds="http://schemas.openxmlformats.org/officeDocument/2006/customXml" ds:itemID="{30C2F9E2-52F9-4B4E-97E9-CB2BE0CE310A}">
  <ds:schemaRefs/>
</ds:datastoreItem>
</file>

<file path=customXml/itemProps9.xml><?xml version="1.0" encoding="utf-8"?>
<ds:datastoreItem xmlns:ds="http://schemas.openxmlformats.org/officeDocument/2006/customXml" ds:itemID="{F34E4537-37B2-448A-B30B-61FA5597002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GV</vt:lpstr>
      <vt:lpstr>GO</vt:lpstr>
      <vt:lpstr>TAREA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Gomez Samayoa</dc:creator>
  <cp:lastModifiedBy>Marvin Gomez Samayoa</cp:lastModifiedBy>
  <cp:lastPrinted>2024-04-05T17:56:53Z</cp:lastPrinted>
  <dcterms:created xsi:type="dcterms:W3CDTF">2024-03-09T21:02:03Z</dcterms:created>
  <dcterms:modified xsi:type="dcterms:W3CDTF">2024-04-11T16:56:08Z</dcterms:modified>
</cp:coreProperties>
</file>