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RELAC/Documentos compartidos/4_Model/model_20231106/data_input_processing/thermal_capacities/"/>
    </mc:Choice>
  </mc:AlternateContent>
  <xr:revisionPtr revIDLastSave="305" documentId="13_ncr:1_{572212B4-9D41-4E81-A560-E85515201308}" xr6:coauthVersionLast="47" xr6:coauthVersionMax="47" xr10:uidLastSave="{AF4E4B8E-663E-4F0A-B823-D0D68E3BC09C}"/>
  <bookViews>
    <workbookView xWindow="22932" yWindow="-108" windowWidth="23256" windowHeight="12576" xr2:uid="{00000000-000D-0000-FFFF-FFFF00000000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E22" i="1"/>
  <c r="C44" i="1"/>
  <c r="C43" i="1"/>
  <c r="C34" i="1" l="1"/>
  <c r="C33" i="1"/>
  <c r="D133" i="1"/>
  <c r="D134" i="1" s="1"/>
  <c r="D128" i="1"/>
  <c r="D129" i="1" s="1"/>
  <c r="D123" i="1"/>
  <c r="D124" i="1" s="1"/>
  <c r="D118" i="1"/>
  <c r="D119" i="1" s="1"/>
  <c r="D113" i="1"/>
  <c r="D114" i="1" s="1"/>
  <c r="D108" i="1"/>
  <c r="D109" i="1" s="1"/>
  <c r="D103" i="1"/>
  <c r="D104" i="1" s="1"/>
  <c r="D99" i="1"/>
  <c r="D98" i="1"/>
  <c r="D93" i="1"/>
  <c r="D94" i="1" s="1"/>
  <c r="D88" i="1"/>
  <c r="D89" i="1" s="1"/>
  <c r="D83" i="1"/>
  <c r="D84" i="1" s="1"/>
  <c r="D78" i="1"/>
  <c r="D79" i="1" s="1"/>
  <c r="D73" i="1"/>
  <c r="D74" i="1" s="1"/>
  <c r="D68" i="1"/>
  <c r="D69" i="1" s="1"/>
  <c r="D63" i="1"/>
  <c r="D64" i="1" s="1"/>
  <c r="D59" i="1"/>
  <c r="D58" i="1"/>
  <c r="D53" i="1"/>
  <c r="D54" i="1" s="1"/>
  <c r="D48" i="1"/>
  <c r="D49" i="1" s="1"/>
  <c r="D43" i="1"/>
  <c r="D44" i="1" s="1"/>
  <c r="D38" i="1"/>
  <c r="D39" i="1" s="1"/>
  <c r="D33" i="1"/>
  <c r="D34" i="1" s="1"/>
  <c r="D29" i="1"/>
  <c r="D28" i="1"/>
  <c r="D23" i="1"/>
  <c r="D24" i="1" s="1"/>
  <c r="D18" i="1"/>
  <c r="D19" i="1" s="1"/>
  <c r="D13" i="1"/>
  <c r="D14" i="1" s="1"/>
  <c r="D9" i="1"/>
  <c r="D8" i="1"/>
  <c r="D4" i="1"/>
  <c r="D3" i="1"/>
  <c r="C83" i="1"/>
  <c r="C24" i="1"/>
  <c r="C25" i="1"/>
  <c r="C22" i="1"/>
  <c r="C13" i="1"/>
  <c r="C78" i="1" l="1"/>
  <c r="C28" i="1"/>
  <c r="C48" i="1"/>
  <c r="C38" i="1"/>
  <c r="C81" i="1"/>
  <c r="C51" i="1"/>
  <c r="C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  <author>Jose Andrey Salazar Vargas</author>
    <author>tc={BCC3866C-C1C8-40A0-A658-6DFEE07FBE8F}</author>
    <author>tc={0107A030-D354-48ED-9D68-643FD4BEC25C}</author>
    <author>Default Author</author>
    <author>tc={9BB21876-A6FB-4E74-ABD4-96DB48A0361E}</author>
    <author>tc={39C23CE4-594C-4B50-8125-30BA567B622A}</author>
    <author>tc={A92621ED-4CA4-4CC4-83FA-5A289D232BC4}</author>
    <author>tc={F5BCE9A0-0BBB-4D93-BB63-6947699A2696}</author>
    <author>tc={4210B892-2504-4F79-8AF9-E3974932D554}</author>
    <author>Luis Victor Gallardo</author>
    <author>tc={0C9CED81-BA4A-45F4-A14A-6AAEE0F16DD2}</author>
    <author>tc={EB06DC49-8107-4DD8-A333-534A162D7DD0}</author>
    <author>tc={6FEA8288-AFD9-4108-9CE5-C9BF90A32A4C}</author>
    <author>tc={1182F020-F0F4-4D22-9006-48A597AC1194}</author>
    <author>tc={15FED4F7-02D0-4C07-A9E7-838493EBCD09}</author>
    <author>tc={079A2CFF-B582-405C-936F-4B93D7D230CF}</author>
    <author>tc={A135D273-B6A3-41C7-BD75-68B58B72703B}</author>
    <author>tc={8878D402-C023-4EB8-B8B3-9A3098D28487}</author>
  </authors>
  <commentList>
    <comment ref="B9" authorId="0" shapeId="0" xr:uid="{B98F80B0-4BC6-4A26-A68A-5C0F4EBEEE7B}">
      <text>
        <r>
          <rPr>
            <sz val="11"/>
            <color theme="1"/>
            <rFont val="Calibri"/>
            <family val="2"/>
            <scheme val="minor"/>
          </rPr>
          <t>Ignacio  Alfaro Corrales:
No he encontrado nada de Barbados todavía</t>
        </r>
      </text>
    </comment>
    <comment ref="C9" authorId="1" shapeId="0" xr:uid="{116CCB8D-6C5C-45C1-8E13-509C5FB7E778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https://ourworldindata.org/energy/country/barbados</t>
        </r>
      </text>
    </comment>
    <comment ref="A12" authorId="2" shapeId="0" xr:uid="{BCC3866C-C1C8-40A0-A658-6DFEE07FBE8F}">
      <text>
        <t>[Threaded comment]
Your version of Excel allows you to read this threaded comment; however, any edits to it will get removed if the file is opened in a newer version of Excel. Learn more: https://go.microsoft.com/fwlink/?linkid=870924
Comment:
    El número de antes no estaba bien, decía 728</t>
      </text>
    </comment>
    <comment ref="A17" authorId="3" shapeId="0" xr:uid="{0107A030-D354-48ED-9D68-643FD4BEC25C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corrige. El error estaba por encima del 44%.</t>
      </text>
    </comment>
    <comment ref="D17" authorId="4" shapeId="0" xr:uid="{DD2416EE-46E2-473E-B8F7-3E5C79D7714B}">
      <text>
        <r>
          <rPr>
            <sz val="9"/>
            <rFont val="Tahoma"/>
            <family val="2"/>
          </rPr>
          <t xml:space="preserve">Otros: Información provista por la AETN que considera al Sistema Interconectado Nacional (SIN), Sistemas Aislados y Autoproductores. </t>
        </r>
      </text>
    </comment>
    <comment ref="B19" authorId="5" shapeId="0" xr:uid="{9BB21876-A6FB-4E74-ABD4-96DB48A036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Ref: https://www.cndc.bo/agentes/generacion.php</t>
      </text>
    </comment>
    <comment ref="A25" authorId="6" shapeId="0" xr:uid="{39C23CE4-594C-4B50-8125-30BA567B6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gas de refinerías</t>
      </text>
    </comment>
    <comment ref="C27" authorId="1" shapeId="0" xr:uid="{5FEB196B-239A-43FF-8F0C-E81981C5D725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https://sea.gob.cl/sites/default/files/adjuntos/noticias/6.%20Reconversi%C3%B3n%20de%20centrales%20termoel%C3%A9ctricas%20a%20carb%C3%B3n.pdf</t>
        </r>
      </text>
    </comment>
    <comment ref="C28" authorId="1" shapeId="0" xr:uid="{45EBF5A5-5C34-4AAE-AB90-4751A708A33D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http://generadoras.cl/media/page-files/2246/Reporte%20Anual%202021%20Generadoras%20de%20Chile.pdf</t>
        </r>
      </text>
    </comment>
    <comment ref="C30" authorId="7" shapeId="0" xr:uid="{A92621ED-4CA4-4CC4-83FA-5A289D232B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especifica el tipo de tecnología, solo el tipo de combustible</t>
      </text>
    </comment>
    <comment ref="A32" authorId="8" shapeId="0" xr:uid="{F5BCE9A0-0BBB-4D93-BB63-6947699A269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corrige, el error estaba por encima del 95%
Reply:
    Se complementa con: https://www.global-climatescope.org/markets/co/ manteniendo Diesel como lo indicó Andrey.</t>
      </text>
    </comment>
    <comment ref="C32" authorId="1" shapeId="0" xr:uid="{6B445FF0-4F7D-4C57-B275-07290F05CB18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https://www.carbonbrief.org/mapped-worlds-coal-power-plants/</t>
        </r>
      </text>
    </comment>
    <comment ref="C33" authorId="1" shapeId="0" xr:uid="{7C19334E-9664-478D-88FE-02B90235F6D4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1[https://sopesa.com/historia/]
2[https://www.enel.com.co/es/prensa/news/d202307-firma-acuerdo-termocartagena.html]</t>
        </r>
      </text>
    </comment>
    <comment ref="B34" authorId="9" shapeId="0" xr:uid="{4210B892-2504-4F79-8AF9-E3974932D5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Ref: https://www1.upme.gov.co/Paginas/Registro.aspx</t>
      </text>
    </comment>
    <comment ref="B39" authorId="10" shapeId="0" xr:uid="{3F0F5A26-8BCF-4857-BE5E-5DB60141011D}">
      <text>
        <r>
          <rPr>
            <sz val="11"/>
            <color theme="1"/>
            <rFont val="Calibri"/>
            <family val="2"/>
            <scheme val="minor"/>
          </rPr>
          <t xml:space="preserve">Fuente: https://apps.grupoice.com/CenceWeb/CenceDescargaArchivos.jsf?init=true&amp;categoria=3&amp;codigoTipoArchivo=3008
</t>
        </r>
      </text>
    </comment>
    <comment ref="C52" authorId="1" shapeId="0" xr:uid="{35B394AD-8844-4E4C-BF4E-B38F8C18255D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https://bloombergcoalcountdown.com/countries/SV</t>
        </r>
      </text>
    </comment>
    <comment ref="B54" authorId="11" shapeId="0" xr:uid="{0C9CED81-BA4A-45F4-A14A-6AAEE0F16D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Refs: [1] https://catalogobiblioteca.cnmc.es/DOEX/BRDOEX000010553/BRDOEX000010553_G1/Plan-indicativo-de-la-generacin-de-la-expansin-2021-2031.PDF
[2 https://www.google.com/search?q=https%3A%2F%2Fwww.cel.gob.sv%2F]</t>
      </text>
    </comment>
    <comment ref="C54" authorId="12" shapeId="0" xr:uid="{EB06DC49-8107-4DD8-A333-534A162D7D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inidican la tecnología de Nejapa power, holcim, inversiones energéticas, textufil, energía borealis, gecsa,hilcasa y termopuerto. Y se agurparon en esta categóría. Estas plantas son cuales con Fuel oil y diésel
Reply:
    + 63.0 que se incluyeron en otra fila</t>
      </text>
    </comment>
    <comment ref="C62" authorId="0" shapeId="0" xr:uid="{A366CAF8-F72D-4F72-8D4E-36271DDEBF1E}">
      <text>
        <r>
          <rPr>
            <sz val="11"/>
            <color theme="1"/>
            <rFont val="Calibri"/>
            <family val="2"/>
            <scheme val="minor"/>
          </rPr>
          <t>Ignacio  Alfaro Corrales:
Carbón/Coke</t>
        </r>
      </text>
    </comment>
    <comment ref="B64" authorId="0" shapeId="0" xr:uid="{166B4B1E-8284-4147-9A89-A29D7699B95B}">
      <text>
        <r>
          <rPr>
            <sz val="11"/>
            <color theme="1"/>
            <rFont val="Calibri"/>
            <family val="2"/>
            <scheme val="minor"/>
          </rPr>
          <t>Ignacio  Alfaro Corrales:
Encontré capacidad efectiva, no instalada
https://www.amm.org.gt/portal/?page_id=145
Si se requiere se puede buscar mejor o consultar a los colegas</t>
        </r>
      </text>
    </comment>
    <comment ref="D72" authorId="4" shapeId="0" xr:uid="{B3A436D9-8FC0-4095-BF2C-EF4CC1FCB243}">
      <text>
        <r>
          <rPr>
            <sz val="9"/>
            <rFont val="Tahoma"/>
            <family val="2"/>
          </rPr>
          <t>Otros: Source: IRENA</t>
        </r>
      </text>
    </comment>
    <comment ref="C78" authorId="13" shapeId="0" xr:uid="{6FEA8288-AFD9-4108-9CE5-C9BF90A32A4C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agruparon las que usan diesel y la de Chamola, que es  dual de gas natural con búnker</t>
      </text>
    </comment>
    <comment ref="B79" authorId="14" shapeId="0" xr:uid="{1182F020-F0F4-4D22-9006-48A597AC11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Ref: http://www.enee.hn/index.php/component/content/article/156-periodistas/1629-presidente-de-la-republica-ordena-brindar-un-servicio-de-energia-electrica-confiable-y-eficiente-en-el-lito
</t>
      </text>
    </comment>
    <comment ref="C81" authorId="15" shapeId="0" xr:uid="{15FED4F7-02D0-4C07-A9E7-838493EBCD0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agruparon aquí las que se reportan que utilizan búnker C como combustible</t>
      </text>
    </comment>
    <comment ref="A83" authorId="16" shapeId="0" xr:uid="{079A2CFF-B582-405C-936F-4B93D7D230C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https://www.global-climatescope.org/markets/jm/
Diferencia con OLADE se asigna a Diesel</t>
      </text>
    </comment>
    <comment ref="D87" authorId="4" shapeId="0" xr:uid="{5C3B4B02-1CBE-42AB-8377-666E2F4CD243}">
      <text>
        <r>
          <rPr>
            <sz val="9"/>
            <rFont val="Tahoma"/>
            <family val="2"/>
          </rPr>
          <t>Otros: SENER - PRODESEN-2022-2036</t>
        </r>
      </text>
    </comment>
    <comment ref="B94" authorId="0" shapeId="0" xr:uid="{73ADB772-18AB-40AE-96E6-936F71D92F5E}">
      <text>
        <r>
          <rPr>
            <sz val="11"/>
            <color theme="1"/>
            <rFont val="Calibri"/>
            <family val="2"/>
            <scheme val="minor"/>
          </rPr>
          <t>Ignacio  Alfaro Corrales:
https://www.ine.gob.ni/wp-content/uploads/2023/04/capacidad_instalada_2022_actabril23.pdf
https://www.mem.gob.ni/wp-content/uploads/2022/08/Anuario-Estadistico-Electrico-2021.pdf</t>
        </r>
      </text>
    </comment>
    <comment ref="C97" authorId="1" shapeId="0" xr:uid="{1F0BF6E0-AC7B-4A3D-BE83-C9B379165451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C98" authorId="1" shapeId="0" xr:uid="{6FC1A129-B39E-4F9E-8E94-20445AF87ABD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B99" authorId="0" shapeId="0" xr:uid="{79AA1B42-084E-44F1-A4BC-C4F056062E18}">
      <text>
        <r>
          <rPr>
            <sz val="11"/>
            <color theme="1"/>
            <rFont val="Calibri"/>
            <family val="2"/>
            <scheme val="minor"/>
          </rPr>
          <t>Ignacio  Alfaro Corrales:
De Panamá se tienen algunos datos de algún proyecto?
https://www.asep.gob.pa/wp-content/uploads/electricidad/estadisticas/2021/segundo_semestre/oferta.pdf
https://www.asep.gob.pa/wp-content/uploads/electricidad/estadisticas_mensuales/2021/DICIEMBRE_2021.pdf
https://www.cnd.com.pa/index.php/estadisticas</t>
        </r>
      </text>
    </comment>
    <comment ref="C99" authorId="1" shapeId="0" xr:uid="{E4D85B6C-AC22-4875-8C7D-1BD7DB4D0540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C100" authorId="1" shapeId="0" xr:uid="{9DFDF05F-AC28-4E53-89D3-BAFF9B066847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C107" authorId="1" shapeId="0" xr:uid="{007D6775-983D-4FE9-99D9-00FC5F0312B1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https://bloombergcoalcountdown.com/countries/PE</t>
        </r>
      </text>
    </comment>
    <comment ref="D107" authorId="4" shapeId="0" xr:uid="{6CC32CD2-70EB-4573-A957-54B938A66CC2}">
      <text>
        <r>
          <rPr>
            <sz val="9"/>
            <rFont val="Tahoma"/>
            <family val="2"/>
          </rPr>
          <t>Otros: Datos preliminares. Dirección General de Electricidad</t>
        </r>
      </text>
    </comment>
    <comment ref="B109" authorId="10" shapeId="0" xr:uid="{F125263D-AF30-45FB-8B5E-E4D741AF0B9E}">
      <text>
        <r>
          <rPr>
            <sz val="11"/>
            <color theme="1"/>
            <rFont val="Calibri"/>
            <family val="2"/>
            <scheme val="minor"/>
          </rPr>
          <t>Fuente: modelo de CBA de Perú de estudio de Jairo
NOTE: revisar con otra fuente</t>
        </r>
      </text>
    </comment>
    <comment ref="C112" authorId="1" shapeId="0" xr:uid="{6149CB41-44B6-43FF-B5D4-5C8AEE773D81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1[https://www.egehaina.com/Centrales?name=Barahona]
2[https://puntacatalina.cdeee.gob.do/]
3[https://itabo.com.do/noticias/grupo-linda-adquiere-las-acciones-de-aes-dominicana-en-itabo/]</t>
        </r>
      </text>
    </comment>
    <comment ref="D112" authorId="4" shapeId="0" xr:uid="{BEAB87B1-DEE1-4934-AC92-9487C34371BE}">
      <text>
        <r>
          <rPr>
            <sz val="9"/>
            <rFont val="Tahoma"/>
            <family val="2"/>
          </rPr>
          <t>Otros: OC-SENI, Memoria 2021</t>
        </r>
      </text>
    </comment>
    <comment ref="B114" authorId="10" shapeId="0" xr:uid="{FB8305BD-4EAE-432E-94E9-8CE382077C8D}">
      <text>
        <r>
          <rPr>
            <sz val="11"/>
            <color theme="1"/>
            <rFont val="Calibri"/>
            <family val="2"/>
            <scheme val="minor"/>
          </rPr>
          <t xml:space="preserve">Fuente: https://www.oc.do/Informes/Administrativos/Memoria-Anual
</t>
        </r>
      </text>
    </comment>
    <comment ref="C114" authorId="10" shapeId="0" xr:uid="{F2756EED-B870-446E-B1E5-97FB8FE2465E}">
      <text>
        <r>
          <rPr>
            <sz val="11"/>
            <color theme="1"/>
            <rFont val="Calibri"/>
            <family val="2"/>
            <scheme val="minor"/>
          </rPr>
          <t>Se pueden combinar combustibles!</t>
        </r>
      </text>
    </comment>
    <comment ref="C115" authorId="10" shapeId="0" xr:uid="{6428399A-E996-43CE-B218-53FF7D53AAEA}">
      <text>
        <r>
          <rPr>
            <sz val="11"/>
            <color theme="1"/>
            <rFont val="Calibri"/>
            <family val="2"/>
            <scheme val="minor"/>
          </rPr>
          <t>Se pueden combinar combustibles!</t>
        </r>
      </text>
    </comment>
    <comment ref="C125" authorId="17" shapeId="0" xr:uid="{A135D273-B6A3-41C7-BD75-68B58B72703B}">
      <text>
        <t>[Threaded comment]
Your version of Excel allows you to read this threaded comment; however, any edits to it will get removed if the file is opened in a newer version of Excel. Learn more: https://go.microsoft.com/fwlink/?linkid=870924
Comment:
    chrome-extension://efaidnbmnnnibpcajpcglclefindmkaj/https://www.nrel.gov/docs/fy15osti/64117.pdf
Se asume que toda la capacidad es GN</t>
      </text>
    </comment>
    <comment ref="C127" authorId="18" shapeId="0" xr:uid="{8878D402-C023-4EB8-B8B3-9A3098D284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este dato</t>
      </text>
    </comment>
    <comment ref="B129" authorId="10" shapeId="0" xr:uid="{96693870-B80F-4E87-830C-6CC09C5D4BB6}">
      <text>
        <r>
          <rPr>
            <sz val="11"/>
            <color theme="1"/>
            <rFont val="Calibri"/>
            <family val="2"/>
            <scheme val="minor"/>
          </rPr>
          <t xml:space="preserve">Fuente: https://www.gub.uy/ministerio-industria-energia-mineria/datos-y-estadisticas/datos/series-estadisticas-energia-electrica
</t>
        </r>
      </text>
    </comment>
    <comment ref="D132" authorId="4" shapeId="0" xr:uid="{24200C50-4E3D-45B6-8ED5-5EB0608C1BBF}">
      <text>
        <r>
          <rPr>
            <sz val="9"/>
            <rFont val="Tahoma"/>
            <family val="2"/>
          </rPr>
          <t>Otros: Fuente: Ministerio del Poder Popular para la Energía Eléctrica - República Bolivariana de Venezuela.</t>
        </r>
      </text>
    </comment>
  </commentList>
</comments>
</file>

<file path=xl/sharedStrings.xml><?xml version="1.0" encoding="utf-8"?>
<sst xmlns="http://schemas.openxmlformats.org/spreadsheetml/2006/main" count="274" uniqueCount="36">
  <si>
    <t>Colombia</t>
  </si>
  <si>
    <t>Costa Rica</t>
  </si>
  <si>
    <t>Ecuador</t>
  </si>
  <si>
    <t>Chile</t>
  </si>
  <si>
    <t>Bolivia</t>
  </si>
  <si>
    <t>El Salvador</t>
  </si>
  <si>
    <t>Honduras</t>
  </si>
  <si>
    <t>Panama</t>
  </si>
  <si>
    <t>Uruguay</t>
  </si>
  <si>
    <t>Barbados</t>
  </si>
  <si>
    <t>Paraguay</t>
  </si>
  <si>
    <t>Haiti</t>
  </si>
  <si>
    <t>Guatemala</t>
  </si>
  <si>
    <t>Nicaragua</t>
  </si>
  <si>
    <t>Fuel Oil/Bunker</t>
  </si>
  <si>
    <t>Gas Natural</t>
  </si>
  <si>
    <t>Petróleo/Crudo</t>
  </si>
  <si>
    <t>Diesel</t>
  </si>
  <si>
    <t>Carbón</t>
  </si>
  <si>
    <t>Fuel</t>
  </si>
  <si>
    <t>Country</t>
  </si>
  <si>
    <t>Capacity [MW]</t>
  </si>
  <si>
    <t>Republica Dominicana</t>
  </si>
  <si>
    <t>Peru</t>
  </si>
  <si>
    <t>Argentina</t>
  </si>
  <si>
    <t>Belice</t>
  </si>
  <si>
    <t>Brasil</t>
  </si>
  <si>
    <t>Cuba</t>
  </si>
  <si>
    <t>Grenada</t>
  </si>
  <si>
    <t>Guyana</t>
  </si>
  <si>
    <t>Jamaica</t>
  </si>
  <si>
    <t>México</t>
  </si>
  <si>
    <t>Suriname</t>
  </si>
  <si>
    <t>Venezuela</t>
  </si>
  <si>
    <t>Térmica no renovable OLADE [MW]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</si>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</sst>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0" fillId="3" borderId="4" xfId="0" applyNumberFormat="1" applyFill="1" applyBorder="1"/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y Salazar-Vargas" id="{B8CA2B29-0142-4CA2-B77F-E8421CEF78AE}" userId="S::asalazar@clg-cr.com::13fa5a80-6f52-4169-b41a-46fac8759a33" providerId="AD"/>
  <person displayName="Mariana Rodríguez-Arce" id="{98B45464-04E1-4245-9A05-32A418D795AE}" userId="S::mrodriguez@clg-cr.com::e9ca1aa1-7ea7-4c4b-85ee-54ae8b9b68db" providerId="AD"/>
  <person displayName="Susana Solorzano Jiménez" id="{55A74E6E-9B88-42A0-BA68-BE522B9F5BD7}" userId="S::ssolorzano@clg-cr.com::4f5c779b-c11c-46be-989f-276df79433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3-10-10T23:08:34.70" personId="{98B45464-04E1-4245-9A05-32A418D795AE}" id="{BCC3866C-C1C8-40A0-A658-6DFEE07FBE8F}">
    <text>El número de antes no estaba bien, decía 728</text>
  </threadedComment>
  <threadedComment ref="A17" dT="2023-10-10T23:20:51.32" personId="{98B45464-04E1-4245-9A05-32A418D795AE}" id="{0107A030-D354-48ED-9D68-643FD4BEC25C}">
    <text>Se corrige. El error estaba por encima del 44%.</text>
  </threadedComment>
  <threadedComment ref="B19" dT="2023-07-26T17:58:32.44" personId="{55A74E6E-9B88-42A0-BA68-BE522B9F5BD7}" id="{9BB21876-A6FB-4E74-ABD4-96DB48A0361E}">
    <text>Ref: https://www.cndc.bo/agentes/generacion.php</text>
    <extLst>
      <x:ext xmlns:xltc2="http://schemas.microsoft.com/office/spreadsheetml/2020/threadedcomments2" uri="{F7C98A9C-CBB3-438F-8F68-D28B6AF4A901}">
        <xltc2:checksum>1596333880</xltc2:checksum>
        <xltc2:hyperlink startIndex="5" length="42" url="https://www.cndc.bo/agentes/generacion.php"/>
      </x:ext>
    </extLst>
  </threadedComment>
  <threadedComment ref="A25" dT="2023-10-10T00:21:53.29" personId="{98B45464-04E1-4245-9A05-32A418D795AE}" id="{39C23CE4-594C-4B50-8125-30BA567B622A}">
    <text>Incluye gas de refinerías</text>
  </threadedComment>
  <threadedComment ref="C30" dT="2023-07-26T01:14:53.99" personId="{98B45464-04E1-4245-9A05-32A418D795AE}" id="{A92621ED-4CA4-4CC4-83FA-5A289D232BC4}">
    <text>No se especifica el tipo de tecnología, solo el tipo de combustible</text>
  </threadedComment>
  <threadedComment ref="A32" dT="2023-10-10T23:11:31.44" personId="{98B45464-04E1-4245-9A05-32A418D795AE}" id="{F5BCE9A0-0BBB-4D93-BB63-6947699A2696}">
    <text>Se corrige, el error estaba por encima del 95%</text>
  </threadedComment>
  <threadedComment ref="A32" dT="2023-10-10T23:13:29.68" personId="{98B45464-04E1-4245-9A05-32A418D795AE}" id="{C04F9543-27F2-43D4-8D5A-93D50CF47BB3}" parentId="{F5BCE9A0-0BBB-4D93-BB63-6947699A2696}">
    <text>Se complementa con: https://www.global-climatescope.org/markets/co/ manteniendo Diesel como lo indicó Andrey.</text>
    <extLst>
      <x:ext xmlns:xltc2="http://schemas.microsoft.com/office/spreadsheetml/2020/threadedcomments2" uri="{F7C98A9C-CBB3-438F-8F68-D28B6AF4A901}">
        <xltc2:checksum>2030201726</xltc2:checksum>
        <xltc2:hyperlink startIndex="20" length="47" url="https://www.global-climatescope.org/markets/co/"/>
      </x:ext>
    </extLst>
  </threadedComment>
  <threadedComment ref="B34" dT="2023-07-26T15:58:14.72" personId="{55A74E6E-9B88-42A0-BA68-BE522B9F5BD7}" id="{4210B892-2504-4F79-8AF9-E3974932D554}">
    <text>Ref: https://www1.upme.gov.co/Paginas/Registro.aspx</text>
    <extLst>
      <x:ext xmlns:xltc2="http://schemas.microsoft.com/office/spreadsheetml/2020/threadedcomments2" uri="{F7C98A9C-CBB3-438F-8F68-D28B6AF4A901}">
        <xltc2:checksum>302348287</xltc2:checksum>
        <xltc2:hyperlink startIndex="5" length="46" url="https://www1.upme.gov.co/Paginas/Registro.aspx"/>
      </x:ext>
    </extLst>
  </threadedComment>
  <threadedComment ref="B54" dT="2023-07-27T16:17:39.98" personId="{55A74E6E-9B88-42A0-BA68-BE522B9F5BD7}" id="{0C9CED81-BA4A-45F4-A14A-6AAEE0F16DD2}">
    <text>Refs: [1] https://catalogobiblioteca.cnmc.es/DOEX/BRDOEX000010553/BRDOEX000010553_G1/Plan-indicativo-de-la-generacin-de-la-expansin-2021-2031.PDF
[2 https://www.google.com/search?q=https%3A%2F%2Fwww.cel.gob.sv%2F]</text>
    <extLst>
      <x:ext xmlns:xltc2="http://schemas.microsoft.com/office/spreadsheetml/2020/threadedcomments2" uri="{F7C98A9C-CBB3-438F-8F68-D28B6AF4A901}">
        <xltc2:checksum>3436613686</xltc2:checksum>
        <xltc2:hyperlink startIndex="10" length="135" url="https://catalogobiblioteca.cnmc.es/DOEX/BRDOEX000010553/BRDOEX000010553_G1/Plan-indicativo-de-la-generacin-de-la-expansin-2021-2031.PDF"/>
        <xltc2:hyperlink startIndex="149" length="63" url="https://www.google.com/search?q=https%3A%2F%2Fwww.cel.gob.sv%2F"/>
      </x:ext>
    </extLst>
  </threadedComment>
  <threadedComment ref="C54" dT="2023-07-27T15:57:11.73" personId="{55A74E6E-9B88-42A0-BA68-BE522B9F5BD7}" id="{EB06DC49-8107-4DD8-A333-534A162D7DD0}">
    <text xml:space="preserve">No inidican la tecnología de Nejapa power, holcim, inversiones energéticas, textufil, energía borealis, gecsa,hilcasa y termopuerto. Y se agurparon en esta categóría. Estas plantas son cuales con Fuel oil y diésel
</text>
  </threadedComment>
  <threadedComment ref="C54" dT="2023-07-31T21:46:33.68" personId="{B8CA2B29-0142-4CA2-B77F-E8421CEF78AE}" id="{8A84A8F5-4317-48C6-BC0F-7E00D8867E9B}" parentId="{EB06DC49-8107-4DD8-A333-534A162D7DD0}">
    <text>+ 63.0 que se incluyeron en otra fila</text>
  </threadedComment>
  <threadedComment ref="C78" dT="2023-07-27T17:06:20.84" personId="{55A74E6E-9B88-42A0-BA68-BE522B9F5BD7}" id="{6FEA8288-AFD9-4108-9CE5-C9BF90A32A4C}">
    <text>Se agruparon las que usan diesel y la de Chamola, que es  dual de gas natural con búnker</text>
  </threadedComment>
  <threadedComment ref="B79" dT="2023-07-27T17:02:58.38" personId="{55A74E6E-9B88-42A0-BA68-BE522B9F5BD7}" id="{1182F020-F0F4-4D22-9006-48A597AC1194}">
    <text xml:space="preserve">Ref: http://www.enee.hn/index.php/component/content/article/156-periodistas/1629-presidente-de-la-republica-ordena-brindar-un-servicio-de-energia-electrica-confiable-y-eficiente-en-el-lito
</text>
    <extLst>
      <x:ext xmlns:xltc2="http://schemas.microsoft.com/office/spreadsheetml/2020/threadedcomments2" uri="{F7C98A9C-CBB3-438F-8F68-D28B6AF4A901}">
        <xltc2:checksum>241575414</xltc2:checksum>
        <xltc2:hyperlink startIndex="5" length="183" url="http://www.enee.hn/index.php/component/content/article/156-periodistas/1629-presidente-de-la-republica-ordena-brindar-un-servicio-de-energia-electrica-confiable-y-eficiente-en-el-lito"/>
      </x:ext>
    </extLst>
  </threadedComment>
  <threadedComment ref="C81" dT="2023-07-27T17:04:45.42" personId="{55A74E6E-9B88-42A0-BA68-BE522B9F5BD7}" id="{15FED4F7-02D0-4C07-A9E7-838493EBCD09}">
    <text>Se agruparon aquí las que se reportan que utilizan búnker C como combustible</text>
  </threadedComment>
  <threadedComment ref="A83" dT="2023-10-10T19:57:47.56" personId="{98B45464-04E1-4245-9A05-32A418D795AE}" id="{079A2CFF-B582-405C-936F-4B93D7D230CF}">
    <text>https://www.global-climatescope.org/markets/jm/
Diferencia con OLADE se asigna a Diesel</text>
    <extLst>
      <x:ext xmlns:xltc2="http://schemas.microsoft.com/office/spreadsheetml/2020/threadedcomments2" uri="{F7C98A9C-CBB3-438F-8F68-D28B6AF4A901}">
        <xltc2:checksum>1502357662</xltc2:checksum>
        <xltc2:hyperlink startIndex="0" length="47" url="https://www.global-climatescope.org/markets/jm/"/>
      </x:ext>
    </extLst>
  </threadedComment>
  <threadedComment ref="C125" dT="2023-10-10T20:58:26.81" personId="{98B45464-04E1-4245-9A05-32A418D795AE}" id="{A135D273-B6A3-41C7-BD75-68B58B72703B}">
    <text>chrome-extension://efaidnbmnnnibpcajpcglclefindmkaj/https://www.nrel.gov/docs/fy15osti/64117.pdf
Se asume que toda la capacidad es GN</text>
  </threadedComment>
  <threadedComment ref="C127" dT="2023-08-01T07:19:46.67" personId="{B8CA2B29-0142-4CA2-B77F-E8421CEF78AE}" id="{8878D402-C023-4EB8-B8B3-9A3098D28487}">
    <text>Revisar este dato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workbookViewId="0">
      <pane ySplit="1" topLeftCell="A98" activePane="bottomLeft" state="frozen"/>
      <selection pane="bottomLeft" activeCell="D107" sqref="D107"/>
    </sheetView>
  </sheetViews>
  <sheetFormatPr defaultRowHeight="15" x14ac:dyDescent="0.25"/>
  <cols>
    <col min="1" max="1" width="14.28515625" bestFit="1" customWidth="1"/>
    <col min="2" max="2" width="28.28515625" customWidth="1"/>
    <col min="3" max="3" width="14.42578125" customWidth="1"/>
    <col min="4" max="4" width="31.85546875" style="19" bestFit="1" customWidth="1"/>
    <col min="7" max="7" width="11" bestFit="1" customWidth="1"/>
    <col min="9" max="9" width="8.85546875" bestFit="1" customWidth="1"/>
    <col min="10" max="10" width="13.7109375" bestFit="1" customWidth="1"/>
  </cols>
  <sheetData>
    <row r="1" spans="1:4" x14ac:dyDescent="0.25">
      <c r="A1" s="21" t="s">
        <v>19</v>
      </c>
      <c r="B1" s="21" t="s">
        <v>20</v>
      </c>
      <c r="C1" s="21" t="s">
        <v>21</v>
      </c>
      <c r="D1" s="21" t="s">
        <v>34</v>
      </c>
    </row>
    <row r="2" spans="1:4" x14ac:dyDescent="0.25">
      <c r="A2" s="34" t="s">
        <v>18</v>
      </c>
      <c r="B2" s="35" t="s">
        <v>24</v>
      </c>
      <c r="C2" s="36">
        <v>675</v>
      </c>
      <c r="D2" s="19">
        <v>25398</v>
      </c>
    </row>
    <row r="3" spans="1:4" x14ac:dyDescent="0.25">
      <c r="A3" s="37" t="s">
        <v>17</v>
      </c>
      <c r="B3" s="35" t="s">
        <v>24</v>
      </c>
      <c r="C3" s="34"/>
      <c r="D3" s="45">
        <f>SUM(C2:C6)</f>
        <v>25900.688000000002</v>
      </c>
    </row>
    <row r="4" spans="1:4" x14ac:dyDescent="0.25">
      <c r="A4" s="34" t="s">
        <v>14</v>
      </c>
      <c r="B4" s="35" t="s">
        <v>24</v>
      </c>
      <c r="C4" s="34">
        <v>1643.6880000000001</v>
      </c>
      <c r="D4" s="46">
        <f>(D2-D3)/D2</f>
        <v>-1.9792424600362308E-2</v>
      </c>
    </row>
    <row r="5" spans="1:4" x14ac:dyDescent="0.25">
      <c r="A5" s="37" t="s">
        <v>15</v>
      </c>
      <c r="B5" s="35" t="s">
        <v>24</v>
      </c>
      <c r="C5" s="34">
        <v>23582</v>
      </c>
    </row>
    <row r="6" spans="1:4" x14ac:dyDescent="0.25">
      <c r="A6" s="40" t="s">
        <v>16</v>
      </c>
      <c r="B6" s="35" t="s">
        <v>24</v>
      </c>
      <c r="C6" s="38"/>
    </row>
    <row r="7" spans="1:4" ht="14.45" customHeight="1" x14ac:dyDescent="0.25">
      <c r="A7" s="19" t="s">
        <v>18</v>
      </c>
      <c r="B7" s="5" t="s">
        <v>9</v>
      </c>
      <c r="C7" s="11">
        <v>0</v>
      </c>
      <c r="D7" s="19">
        <v>252</v>
      </c>
    </row>
    <row r="8" spans="1:4" x14ac:dyDescent="0.25">
      <c r="A8" s="20" t="s">
        <v>17</v>
      </c>
      <c r="B8" s="5" t="s">
        <v>9</v>
      </c>
      <c r="C8" s="16">
        <v>0</v>
      </c>
      <c r="D8" s="45">
        <f>SUM(C7:C11)</f>
        <v>252</v>
      </c>
    </row>
    <row r="9" spans="1:4" x14ac:dyDescent="0.25">
      <c r="A9" s="19" t="s">
        <v>14</v>
      </c>
      <c r="B9" s="5" t="s">
        <v>9</v>
      </c>
      <c r="C9" s="32">
        <v>252</v>
      </c>
      <c r="D9" s="46">
        <f>(D7-D8)/D7</f>
        <v>0</v>
      </c>
    </row>
    <row r="10" spans="1:4" x14ac:dyDescent="0.25">
      <c r="A10" s="20" t="s">
        <v>15</v>
      </c>
      <c r="B10" s="5" t="s">
        <v>9</v>
      </c>
      <c r="C10" s="16">
        <v>0</v>
      </c>
    </row>
    <row r="11" spans="1:4" ht="13.9" customHeight="1" x14ac:dyDescent="0.25">
      <c r="A11" s="22" t="s">
        <v>16</v>
      </c>
      <c r="B11" s="5" t="s">
        <v>9</v>
      </c>
      <c r="C11" s="16">
        <v>0</v>
      </c>
    </row>
    <row r="12" spans="1:4" x14ac:dyDescent="0.25">
      <c r="A12" s="34" t="s">
        <v>18</v>
      </c>
      <c r="B12" s="35" t="s">
        <v>25</v>
      </c>
      <c r="C12" s="36"/>
      <c r="D12" s="19">
        <v>54.400000000000006</v>
      </c>
    </row>
    <row r="13" spans="1:4" x14ac:dyDescent="0.25">
      <c r="A13" s="37" t="s">
        <v>17</v>
      </c>
      <c r="B13" s="35" t="s">
        <v>25</v>
      </c>
      <c r="C13" s="38">
        <f>7.7+23.6+4</f>
        <v>35.299999999999997</v>
      </c>
      <c r="D13" s="45">
        <f>SUM(C12:C16)</f>
        <v>55.3</v>
      </c>
    </row>
    <row r="14" spans="1:4" x14ac:dyDescent="0.25">
      <c r="A14" s="34" t="s">
        <v>14</v>
      </c>
      <c r="B14" s="35" t="s">
        <v>25</v>
      </c>
      <c r="C14" s="39">
        <v>20</v>
      </c>
      <c r="D14" s="46">
        <f>(D12-D13)/D12</f>
        <v>-1.6544117647058664E-2</v>
      </c>
    </row>
    <row r="15" spans="1:4" x14ac:dyDescent="0.25">
      <c r="A15" s="37" t="s">
        <v>15</v>
      </c>
      <c r="B15" s="35" t="s">
        <v>25</v>
      </c>
      <c r="C15" s="38"/>
    </row>
    <row r="16" spans="1:4" x14ac:dyDescent="0.25">
      <c r="A16" s="40" t="s">
        <v>16</v>
      </c>
      <c r="B16" s="35" t="s">
        <v>25</v>
      </c>
      <c r="C16" s="38"/>
    </row>
    <row r="17" spans="1:6" x14ac:dyDescent="0.25">
      <c r="A17" s="6" t="s">
        <v>18</v>
      </c>
      <c r="B17" s="1" t="s">
        <v>4</v>
      </c>
      <c r="C17" s="7">
        <v>0</v>
      </c>
      <c r="D17" s="19">
        <v>2923.7318999999998</v>
      </c>
    </row>
    <row r="18" spans="1:6" x14ac:dyDescent="0.25">
      <c r="A18" s="12" t="s">
        <v>17</v>
      </c>
      <c r="B18" s="1" t="s">
        <v>4</v>
      </c>
      <c r="C18" s="13">
        <v>103.8</v>
      </c>
      <c r="D18" s="45">
        <f>SUM(C17:C21)</f>
        <v>2881.4</v>
      </c>
    </row>
    <row r="19" spans="1:6" x14ac:dyDescent="0.25">
      <c r="A19" s="6" t="s">
        <v>14</v>
      </c>
      <c r="B19" s="1" t="s">
        <v>4</v>
      </c>
      <c r="C19" s="10">
        <v>0</v>
      </c>
      <c r="D19" s="47">
        <f>(D17-D18)/D17</f>
        <v>1.4478721527100238E-2</v>
      </c>
    </row>
    <row r="20" spans="1:6" x14ac:dyDescent="0.25">
      <c r="A20" s="12" t="s">
        <v>15</v>
      </c>
      <c r="B20" s="1" t="s">
        <v>4</v>
      </c>
      <c r="C20" s="13">
        <v>2777.6</v>
      </c>
    </row>
    <row r="21" spans="1:6" x14ac:dyDescent="0.25">
      <c r="A21" s="23" t="s">
        <v>16</v>
      </c>
      <c r="B21" s="1" t="s">
        <v>4</v>
      </c>
      <c r="C21" s="13">
        <v>0</v>
      </c>
    </row>
    <row r="22" spans="1:6" x14ac:dyDescent="0.25">
      <c r="A22" s="34" t="s">
        <v>18</v>
      </c>
      <c r="B22" s="35" t="s">
        <v>26</v>
      </c>
      <c r="C22" s="36">
        <f>3203</f>
        <v>3203</v>
      </c>
      <c r="D22" s="19">
        <v>28976.723320000037</v>
      </c>
      <c r="E22" s="48">
        <f>SUM(C22:C25)</f>
        <v>27436</v>
      </c>
      <c r="F22">
        <f>C22/$E$22</f>
        <v>0.11674442338533314</v>
      </c>
    </row>
    <row r="23" spans="1:6" x14ac:dyDescent="0.25">
      <c r="A23" s="37" t="s">
        <v>17</v>
      </c>
      <c r="B23" s="35" t="s">
        <v>26</v>
      </c>
      <c r="C23" s="38">
        <v>4549</v>
      </c>
      <c r="D23" s="45">
        <f>SUM(C22:C26)</f>
        <v>27436</v>
      </c>
      <c r="F23">
        <f t="shared" ref="F23:F25" si="0">C23/$E$22</f>
        <v>0.16580405306896048</v>
      </c>
    </row>
    <row r="24" spans="1:6" x14ac:dyDescent="0.25">
      <c r="A24" s="34" t="s">
        <v>14</v>
      </c>
      <c r="B24" s="35" t="s">
        <v>26</v>
      </c>
      <c r="C24" s="39">
        <f>3118+27</f>
        <v>3145</v>
      </c>
      <c r="D24" s="46">
        <f>(D22-D23)/D22</f>
        <v>5.3171067790698544E-2</v>
      </c>
      <c r="F24">
        <f t="shared" si="0"/>
        <v>0.11463041259658842</v>
      </c>
    </row>
    <row r="25" spans="1:6" x14ac:dyDescent="0.25">
      <c r="A25" s="37" t="s">
        <v>15</v>
      </c>
      <c r="B25" s="35" t="s">
        <v>26</v>
      </c>
      <c r="C25" s="38">
        <f>16219+320</f>
        <v>16539</v>
      </c>
      <c r="F25">
        <f t="shared" si="0"/>
        <v>0.60282111094911794</v>
      </c>
    </row>
    <row r="26" spans="1:6" x14ac:dyDescent="0.25">
      <c r="A26" s="40" t="s">
        <v>16</v>
      </c>
      <c r="B26" s="35" t="s">
        <v>26</v>
      </c>
      <c r="C26" s="38"/>
    </row>
    <row r="27" spans="1:6" x14ac:dyDescent="0.25">
      <c r="A27" s="19" t="s">
        <v>18</v>
      </c>
      <c r="B27" s="3" t="s">
        <v>3</v>
      </c>
      <c r="C27" s="9">
        <v>4103</v>
      </c>
      <c r="D27" s="19">
        <v>13401.128479999999</v>
      </c>
    </row>
    <row r="28" spans="1:6" x14ac:dyDescent="0.25">
      <c r="A28" s="20" t="s">
        <v>17</v>
      </c>
      <c r="B28" s="3" t="s">
        <v>3</v>
      </c>
      <c r="C28" s="15">
        <f>14+132+379+100+139</f>
        <v>764</v>
      </c>
      <c r="D28" s="45">
        <f>SUM(C27:C31)</f>
        <v>13265</v>
      </c>
    </row>
    <row r="29" spans="1:6" x14ac:dyDescent="0.25">
      <c r="A29" s="19" t="s">
        <v>14</v>
      </c>
      <c r="B29" s="3" t="s">
        <v>3</v>
      </c>
      <c r="C29" s="18">
        <v>0</v>
      </c>
      <c r="D29" s="46">
        <f>(D27-D28)/D27</f>
        <v>1.0157986336983421E-2</v>
      </c>
    </row>
    <row r="30" spans="1:6" x14ac:dyDescent="0.25">
      <c r="A30" s="20" t="s">
        <v>15</v>
      </c>
      <c r="B30" s="3" t="s">
        <v>3</v>
      </c>
      <c r="C30" s="15">
        <v>5016</v>
      </c>
    </row>
    <row r="31" spans="1:6" x14ac:dyDescent="0.25">
      <c r="A31" s="22" t="s">
        <v>16</v>
      </c>
      <c r="B31" s="3" t="s">
        <v>3</v>
      </c>
      <c r="C31" s="15">
        <v>3382</v>
      </c>
    </row>
    <row r="32" spans="1:6" x14ac:dyDescent="0.25">
      <c r="A32" s="6" t="s">
        <v>18</v>
      </c>
      <c r="B32" s="1" t="s">
        <v>0</v>
      </c>
      <c r="C32" s="7">
        <v>1657.9</v>
      </c>
      <c r="D32" s="19">
        <v>5456.8899999999994</v>
      </c>
    </row>
    <row r="33" spans="1:4" x14ac:dyDescent="0.25">
      <c r="A33" s="12" t="s">
        <v>17</v>
      </c>
      <c r="B33" s="1" t="s">
        <v>0</v>
      </c>
      <c r="C33" s="13">
        <f>0.052+0.005045+203</f>
        <v>203.05704499999999</v>
      </c>
      <c r="D33" s="45">
        <f>SUM(C32:C36)</f>
        <v>5460.4</v>
      </c>
    </row>
    <row r="34" spans="1:4" x14ac:dyDescent="0.25">
      <c r="A34" s="6" t="s">
        <v>14</v>
      </c>
      <c r="B34" s="1" t="s">
        <v>0</v>
      </c>
      <c r="C34" s="10">
        <f>1119-C33</f>
        <v>915.94295499999998</v>
      </c>
      <c r="D34" s="46">
        <f>(D32-D33)/D32</f>
        <v>-6.4322352108989156E-4</v>
      </c>
    </row>
    <row r="35" spans="1:4" x14ac:dyDescent="0.25">
      <c r="A35" s="12" t="s">
        <v>15</v>
      </c>
      <c r="B35" s="1" t="s">
        <v>0</v>
      </c>
      <c r="C35" s="13">
        <v>2683.5</v>
      </c>
    </row>
    <row r="36" spans="1:4" x14ac:dyDescent="0.25">
      <c r="A36" s="23" t="s">
        <v>16</v>
      </c>
      <c r="B36" s="1" t="s">
        <v>0</v>
      </c>
      <c r="C36" s="13">
        <v>0</v>
      </c>
    </row>
    <row r="37" spans="1:4" x14ac:dyDescent="0.25">
      <c r="A37" s="19" t="s">
        <v>18</v>
      </c>
      <c r="B37" s="2" t="s">
        <v>1</v>
      </c>
      <c r="C37" s="8">
        <v>0</v>
      </c>
      <c r="D37" s="19">
        <v>425.96199999999999</v>
      </c>
    </row>
    <row r="38" spans="1:4" x14ac:dyDescent="0.25">
      <c r="A38" s="20" t="s">
        <v>17</v>
      </c>
      <c r="B38" s="2" t="s">
        <v>1</v>
      </c>
      <c r="C38" s="14">
        <f>(108300+90000+14267+10686)/1000</f>
        <v>223.25299999999999</v>
      </c>
      <c r="D38" s="45">
        <f>SUM(C37:C41)</f>
        <v>425.95299999999997</v>
      </c>
    </row>
    <row r="39" spans="1:4" x14ac:dyDescent="0.25">
      <c r="A39" s="19" t="s">
        <v>14</v>
      </c>
      <c r="B39" s="2" t="s">
        <v>1</v>
      </c>
      <c r="C39" s="24">
        <v>202.7</v>
      </c>
      <c r="D39" s="46">
        <f>(D37-D38)/D37</f>
        <v>2.1128645278251468E-5</v>
      </c>
    </row>
    <row r="40" spans="1:4" x14ac:dyDescent="0.25">
      <c r="A40" s="20" t="s">
        <v>15</v>
      </c>
      <c r="B40" s="2" t="s">
        <v>1</v>
      </c>
      <c r="C40" s="14">
        <v>0</v>
      </c>
    </row>
    <row r="41" spans="1:4" x14ac:dyDescent="0.25">
      <c r="A41" s="22" t="s">
        <v>16</v>
      </c>
      <c r="B41" s="2" t="s">
        <v>1</v>
      </c>
      <c r="C41" s="26">
        <v>0</v>
      </c>
    </row>
    <row r="42" spans="1:4" x14ac:dyDescent="0.25">
      <c r="A42" s="27" t="s">
        <v>18</v>
      </c>
      <c r="B42" s="28" t="s">
        <v>27</v>
      </c>
      <c r="C42" s="29"/>
      <c r="D42" s="19">
        <v>5499.5130000000008</v>
      </c>
    </row>
    <row r="43" spans="1:4" x14ac:dyDescent="0.25">
      <c r="A43" s="30" t="s">
        <v>17</v>
      </c>
      <c r="B43" s="28" t="s">
        <v>27</v>
      </c>
      <c r="C43" s="31">
        <f>111.2+104.3</f>
        <v>215.5</v>
      </c>
      <c r="D43" s="45">
        <f>SUM(C42:C46)</f>
        <v>6460.5</v>
      </c>
    </row>
    <row r="44" spans="1:4" x14ac:dyDescent="0.25">
      <c r="A44" s="27" t="s">
        <v>14</v>
      </c>
      <c r="B44" s="28" t="s">
        <v>27</v>
      </c>
      <c r="C44" s="32">
        <f>2608+2488</f>
        <v>5096</v>
      </c>
      <c r="D44" s="46">
        <f>(D42-D43)/D42</f>
        <v>-0.17474038155742136</v>
      </c>
    </row>
    <row r="45" spans="1:4" x14ac:dyDescent="0.25">
      <c r="A45" s="30" t="s">
        <v>15</v>
      </c>
      <c r="B45" s="28" t="s">
        <v>27</v>
      </c>
      <c r="C45" s="31">
        <v>580</v>
      </c>
    </row>
    <row r="46" spans="1:4" x14ac:dyDescent="0.25">
      <c r="A46" s="33" t="s">
        <v>16</v>
      </c>
      <c r="B46" s="28" t="s">
        <v>27</v>
      </c>
      <c r="C46" s="31">
        <v>569</v>
      </c>
    </row>
    <row r="47" spans="1:4" x14ac:dyDescent="0.25">
      <c r="A47" s="6" t="s">
        <v>18</v>
      </c>
      <c r="B47" s="3" t="s">
        <v>2</v>
      </c>
      <c r="C47" s="18">
        <v>0</v>
      </c>
      <c r="D47" s="19">
        <v>3426.1376209999989</v>
      </c>
    </row>
    <row r="48" spans="1:4" x14ac:dyDescent="0.25">
      <c r="A48" s="12" t="s">
        <v>17</v>
      </c>
      <c r="B48" s="3" t="s">
        <v>2</v>
      </c>
      <c r="C48" s="15">
        <f>843.67838+3.6+594.8</f>
        <v>1442.0783799999999</v>
      </c>
      <c r="D48" s="45">
        <f>SUM(C47:C51)</f>
        <v>3339.4373799999998</v>
      </c>
    </row>
    <row r="49" spans="1:4" x14ac:dyDescent="0.25">
      <c r="A49" s="6" t="s">
        <v>14</v>
      </c>
      <c r="B49" s="3" t="s">
        <v>2</v>
      </c>
      <c r="C49" s="18">
        <v>906.8</v>
      </c>
      <c r="D49" s="46">
        <f>(D47-D48)/D47</f>
        <v>2.5305533691519836E-2</v>
      </c>
    </row>
    <row r="50" spans="1:4" x14ac:dyDescent="0.25">
      <c r="A50" s="12" t="s">
        <v>15</v>
      </c>
      <c r="B50" s="3" t="s">
        <v>2</v>
      </c>
      <c r="C50" s="15">
        <v>553.26700000000005</v>
      </c>
    </row>
    <row r="51" spans="1:4" x14ac:dyDescent="0.25">
      <c r="A51" s="23" t="s">
        <v>16</v>
      </c>
      <c r="B51" s="3" t="s">
        <v>2</v>
      </c>
      <c r="C51" s="15">
        <f>432.292+5</f>
        <v>437.29199999999997</v>
      </c>
    </row>
    <row r="52" spans="1:4" x14ac:dyDescent="0.25">
      <c r="A52" s="19" t="s">
        <v>18</v>
      </c>
      <c r="B52" s="1" t="s">
        <v>5</v>
      </c>
      <c r="C52" s="7">
        <v>0</v>
      </c>
      <c r="D52" s="19">
        <v>771.10599999999999</v>
      </c>
    </row>
    <row r="53" spans="1:4" x14ac:dyDescent="0.25">
      <c r="A53" s="20" t="s">
        <v>17</v>
      </c>
      <c r="B53" s="1" t="s">
        <v>5</v>
      </c>
      <c r="C53" s="13">
        <v>0</v>
      </c>
      <c r="D53" s="45">
        <f>SUM(C52:C56)</f>
        <v>756.6</v>
      </c>
    </row>
    <row r="54" spans="1:4" x14ac:dyDescent="0.25">
      <c r="A54" s="19" t="s">
        <v>14</v>
      </c>
      <c r="B54" s="1" t="s">
        <v>5</v>
      </c>
      <c r="C54" s="10">
        <v>647.5</v>
      </c>
      <c r="D54" s="46">
        <f>(D52-D53)/D52</f>
        <v>1.8811940252053506E-2</v>
      </c>
    </row>
    <row r="55" spans="1:4" x14ac:dyDescent="0.25">
      <c r="A55" s="20" t="s">
        <v>15</v>
      </c>
      <c r="B55" s="1" t="s">
        <v>5</v>
      </c>
      <c r="C55" s="13">
        <v>109.1</v>
      </c>
    </row>
    <row r="56" spans="1:4" x14ac:dyDescent="0.25">
      <c r="A56" s="22" t="s">
        <v>16</v>
      </c>
      <c r="B56" s="1" t="s">
        <v>5</v>
      </c>
      <c r="C56" s="13">
        <v>0</v>
      </c>
    </row>
    <row r="57" spans="1:4" x14ac:dyDescent="0.25">
      <c r="A57" s="41" t="s">
        <v>18</v>
      </c>
      <c r="B57" s="2" t="s">
        <v>28</v>
      </c>
      <c r="C57" s="8"/>
      <c r="D57" s="19">
        <v>55.5</v>
      </c>
    </row>
    <row r="58" spans="1:4" x14ac:dyDescent="0.25">
      <c r="A58" s="42" t="s">
        <v>17</v>
      </c>
      <c r="B58" s="2" t="s">
        <v>28</v>
      </c>
      <c r="C58" s="41">
        <v>55.5</v>
      </c>
      <c r="D58" s="45">
        <f>SUM(C57:C61)</f>
        <v>55.5</v>
      </c>
    </row>
    <row r="59" spans="1:4" x14ac:dyDescent="0.25">
      <c r="A59" s="41" t="s">
        <v>14</v>
      </c>
      <c r="B59" s="2" t="s">
        <v>28</v>
      </c>
      <c r="C59" s="24"/>
      <c r="D59" s="46">
        <f>(D57-D58)/D57</f>
        <v>0</v>
      </c>
    </row>
    <row r="60" spans="1:4" x14ac:dyDescent="0.25">
      <c r="A60" s="42" t="s">
        <v>15</v>
      </c>
      <c r="B60" s="2" t="s">
        <v>28</v>
      </c>
      <c r="C60" s="14"/>
    </row>
    <row r="61" spans="1:4" x14ac:dyDescent="0.25">
      <c r="A61" s="43" t="s">
        <v>16</v>
      </c>
      <c r="B61" s="2" t="s">
        <v>28</v>
      </c>
      <c r="C61" s="14"/>
    </row>
    <row r="62" spans="1:4" x14ac:dyDescent="0.25">
      <c r="A62" s="19" t="s">
        <v>18</v>
      </c>
      <c r="B62" s="5" t="s">
        <v>12</v>
      </c>
      <c r="C62" s="11">
        <v>470.82</v>
      </c>
      <c r="D62" s="19">
        <v>1248.7079999999999</v>
      </c>
    </row>
    <row r="63" spans="1:4" x14ac:dyDescent="0.25">
      <c r="A63" s="20" t="s">
        <v>17</v>
      </c>
      <c r="B63" s="5" t="s">
        <v>12</v>
      </c>
      <c r="C63" s="16">
        <v>103.732</v>
      </c>
      <c r="D63" s="45">
        <f>SUM(C62:C66)</f>
        <v>995.53800000000001</v>
      </c>
    </row>
    <row r="64" spans="1:4" x14ac:dyDescent="0.25">
      <c r="A64" s="19" t="s">
        <v>14</v>
      </c>
      <c r="B64" s="5" t="s">
        <v>12</v>
      </c>
      <c r="C64" s="25">
        <v>418.4</v>
      </c>
      <c r="D64" s="46">
        <f>(D62-D63)/D62</f>
        <v>0.20274555780855083</v>
      </c>
    </row>
    <row r="65" spans="1:4" x14ac:dyDescent="0.25">
      <c r="A65" s="20" t="s">
        <v>15</v>
      </c>
      <c r="B65" s="5" t="s">
        <v>12</v>
      </c>
      <c r="C65" s="16">
        <v>2.5859999999999999</v>
      </c>
    </row>
    <row r="66" spans="1:4" x14ac:dyDescent="0.25">
      <c r="A66" s="22" t="s">
        <v>16</v>
      </c>
      <c r="B66" s="5" t="s">
        <v>12</v>
      </c>
      <c r="C66" s="16">
        <v>0</v>
      </c>
    </row>
    <row r="67" spans="1:4" x14ac:dyDescent="0.25">
      <c r="A67" s="27" t="s">
        <v>18</v>
      </c>
      <c r="B67" s="28" t="s">
        <v>29</v>
      </c>
      <c r="C67" s="29"/>
      <c r="D67" s="19">
        <v>287.23325</v>
      </c>
    </row>
    <row r="68" spans="1:4" x14ac:dyDescent="0.25">
      <c r="A68" s="30" t="s">
        <v>17</v>
      </c>
      <c r="B68" s="28" t="s">
        <v>29</v>
      </c>
      <c r="C68" s="19">
        <v>287.23325</v>
      </c>
      <c r="D68" s="45">
        <f>SUM(C67:C71)</f>
        <v>287.23325</v>
      </c>
    </row>
    <row r="69" spans="1:4" x14ac:dyDescent="0.25">
      <c r="A69" s="27" t="s">
        <v>14</v>
      </c>
      <c r="B69" s="28" t="s">
        <v>29</v>
      </c>
      <c r="C69" s="32"/>
      <c r="D69" s="46">
        <f>(D67-D68)/D67</f>
        <v>0</v>
      </c>
    </row>
    <row r="70" spans="1:4" x14ac:dyDescent="0.25">
      <c r="A70" s="30" t="s">
        <v>15</v>
      </c>
      <c r="B70" s="28" t="s">
        <v>29</v>
      </c>
      <c r="C70" s="31"/>
    </row>
    <row r="71" spans="1:4" x14ac:dyDescent="0.25">
      <c r="A71" s="33" t="s">
        <v>16</v>
      </c>
      <c r="B71" s="28" t="s">
        <v>29</v>
      </c>
      <c r="C71" s="31"/>
    </row>
    <row r="72" spans="1:4" x14ac:dyDescent="0.25">
      <c r="A72" s="19" t="s">
        <v>18</v>
      </c>
      <c r="B72" s="3" t="s">
        <v>11</v>
      </c>
      <c r="C72" s="9">
        <v>0</v>
      </c>
      <c r="D72" s="19">
        <v>390.37399999999997</v>
      </c>
    </row>
    <row r="73" spans="1:4" x14ac:dyDescent="0.25">
      <c r="A73" s="20" t="s">
        <v>17</v>
      </c>
      <c r="B73" s="3" t="s">
        <v>11</v>
      </c>
      <c r="C73" s="15">
        <v>0</v>
      </c>
      <c r="D73" s="45">
        <f>SUM(C72:C76)</f>
        <v>390.37399999999997</v>
      </c>
    </row>
    <row r="74" spans="1:4" x14ac:dyDescent="0.25">
      <c r="A74" s="19" t="s">
        <v>14</v>
      </c>
      <c r="B74" s="3" t="s">
        <v>11</v>
      </c>
      <c r="C74" s="18">
        <v>0</v>
      </c>
      <c r="D74" s="46">
        <f>(D72-D73)/D72</f>
        <v>0</v>
      </c>
    </row>
    <row r="75" spans="1:4" x14ac:dyDescent="0.25">
      <c r="A75" s="20" t="s">
        <v>15</v>
      </c>
      <c r="B75" s="3" t="s">
        <v>11</v>
      </c>
      <c r="C75" s="15">
        <v>0</v>
      </c>
    </row>
    <row r="76" spans="1:4" x14ac:dyDescent="0.25">
      <c r="A76" s="22" t="s">
        <v>16</v>
      </c>
      <c r="B76" s="3" t="s">
        <v>11</v>
      </c>
      <c r="C76" s="15">
        <v>390.37399999999997</v>
      </c>
    </row>
    <row r="77" spans="1:4" x14ac:dyDescent="0.25">
      <c r="A77" s="19" t="s">
        <v>18</v>
      </c>
      <c r="B77" s="1" t="s">
        <v>6</v>
      </c>
      <c r="C77" s="7">
        <v>0</v>
      </c>
      <c r="D77" s="19">
        <v>1047.6500000000001</v>
      </c>
    </row>
    <row r="78" spans="1:4" x14ac:dyDescent="0.25">
      <c r="A78" s="20" t="s">
        <v>17</v>
      </c>
      <c r="B78" s="1" t="s">
        <v>6</v>
      </c>
      <c r="C78" s="13">
        <f>264+39+70</f>
        <v>373</v>
      </c>
      <c r="D78" s="45">
        <f>SUM(C77:C81)</f>
        <v>804.4</v>
      </c>
    </row>
    <row r="79" spans="1:4" x14ac:dyDescent="0.25">
      <c r="A79" s="19" t="s">
        <v>14</v>
      </c>
      <c r="B79" s="1" t="s">
        <v>6</v>
      </c>
      <c r="C79" s="10">
        <v>0</v>
      </c>
      <c r="D79" s="46">
        <f>(D77-D78)/D77</f>
        <v>0.23218632176776605</v>
      </c>
    </row>
    <row r="80" spans="1:4" x14ac:dyDescent="0.25">
      <c r="A80" s="20" t="s">
        <v>15</v>
      </c>
      <c r="B80" s="1" t="s">
        <v>6</v>
      </c>
      <c r="C80" s="13">
        <f>50+10</f>
        <v>60</v>
      </c>
    </row>
    <row r="81" spans="1:4" x14ac:dyDescent="0.25">
      <c r="A81" s="22" t="s">
        <v>16</v>
      </c>
      <c r="B81" s="1" t="s">
        <v>6</v>
      </c>
      <c r="C81" s="13">
        <f>22+15+20+10+22.6+21.8+230+30</f>
        <v>371.4</v>
      </c>
    </row>
    <row r="82" spans="1:4" x14ac:dyDescent="0.25">
      <c r="A82" s="6" t="s">
        <v>18</v>
      </c>
      <c r="B82" s="3" t="s">
        <v>30</v>
      </c>
      <c r="C82" s="9"/>
      <c r="D82" s="19">
        <v>968</v>
      </c>
    </row>
    <row r="83" spans="1:4" x14ac:dyDescent="0.25">
      <c r="A83" s="12" t="s">
        <v>17</v>
      </c>
      <c r="B83" s="3" t="s">
        <v>30</v>
      </c>
      <c r="C83" s="15">
        <f>D82-(C84+C85)</f>
        <v>56</v>
      </c>
      <c r="D83" s="45">
        <f>SUM(C82:C86)</f>
        <v>968</v>
      </c>
    </row>
    <row r="84" spans="1:4" x14ac:dyDescent="0.25">
      <c r="A84" s="6" t="s">
        <v>14</v>
      </c>
      <c r="B84" s="3" t="s">
        <v>30</v>
      </c>
      <c r="C84" s="15">
        <v>510</v>
      </c>
      <c r="D84" s="46">
        <f>(D82-D83)/D82</f>
        <v>0</v>
      </c>
    </row>
    <row r="85" spans="1:4" x14ac:dyDescent="0.25">
      <c r="A85" s="12" t="s">
        <v>15</v>
      </c>
      <c r="B85" s="3" t="s">
        <v>30</v>
      </c>
      <c r="C85" s="15">
        <v>402</v>
      </c>
    </row>
    <row r="86" spans="1:4" x14ac:dyDescent="0.25">
      <c r="A86" s="23" t="s">
        <v>16</v>
      </c>
      <c r="B86" s="3" t="s">
        <v>30</v>
      </c>
      <c r="C86" s="15"/>
    </row>
    <row r="87" spans="1:4" x14ac:dyDescent="0.25">
      <c r="A87" s="41" t="s">
        <v>18</v>
      </c>
      <c r="B87" s="2" t="s">
        <v>31</v>
      </c>
      <c r="C87" s="8">
        <v>5563.4</v>
      </c>
      <c r="D87" s="19">
        <v>55340</v>
      </c>
    </row>
    <row r="88" spans="1:4" x14ac:dyDescent="0.25">
      <c r="A88" s="42" t="s">
        <v>17</v>
      </c>
      <c r="B88" s="2" t="s">
        <v>31</v>
      </c>
      <c r="C88" s="14"/>
      <c r="D88" s="45">
        <f>SUM(C87:C91)</f>
        <v>62881.9</v>
      </c>
    </row>
    <row r="89" spans="1:4" x14ac:dyDescent="0.25">
      <c r="A89" s="41" t="s">
        <v>14</v>
      </c>
      <c r="B89" s="2" t="s">
        <v>31</v>
      </c>
      <c r="C89" s="41">
        <v>9879.5</v>
      </c>
      <c r="D89" s="46">
        <f>(D87-D88)/D87</f>
        <v>-0.13628297795446334</v>
      </c>
    </row>
    <row r="90" spans="1:4" x14ac:dyDescent="0.25">
      <c r="A90" s="42" t="s">
        <v>15</v>
      </c>
      <c r="B90" s="2" t="s">
        <v>31</v>
      </c>
      <c r="C90" s="41">
        <v>47439</v>
      </c>
    </row>
    <row r="91" spans="1:4" x14ac:dyDescent="0.25">
      <c r="A91" s="43" t="s">
        <v>16</v>
      </c>
      <c r="B91" s="2" t="s">
        <v>31</v>
      </c>
      <c r="C91" s="14"/>
    </row>
    <row r="92" spans="1:4" x14ac:dyDescent="0.25">
      <c r="A92" s="19" t="s">
        <v>18</v>
      </c>
      <c r="B92" s="5" t="s">
        <v>13</v>
      </c>
      <c r="C92" s="11">
        <v>0</v>
      </c>
      <c r="D92" s="19">
        <v>882.9</v>
      </c>
    </row>
    <row r="93" spans="1:4" x14ac:dyDescent="0.25">
      <c r="A93" s="20" t="s">
        <v>17</v>
      </c>
      <c r="B93" s="5" t="s">
        <v>13</v>
      </c>
      <c r="C93" s="16">
        <v>0</v>
      </c>
      <c r="D93" s="45">
        <f>SUM(C92:C96)</f>
        <v>882.9</v>
      </c>
    </row>
    <row r="94" spans="1:4" x14ac:dyDescent="0.25">
      <c r="A94" s="19" t="s">
        <v>14</v>
      </c>
      <c r="B94" s="5" t="s">
        <v>13</v>
      </c>
      <c r="C94" s="25">
        <v>882.9</v>
      </c>
      <c r="D94" s="46">
        <f>(D92-D93)/D92</f>
        <v>0</v>
      </c>
    </row>
    <row r="95" spans="1:4" x14ac:dyDescent="0.25">
      <c r="A95" s="20" t="s">
        <v>15</v>
      </c>
      <c r="B95" s="5" t="s">
        <v>13</v>
      </c>
      <c r="C95" s="16">
        <v>0</v>
      </c>
    </row>
    <row r="96" spans="1:4" x14ac:dyDescent="0.25">
      <c r="A96" s="22" t="s">
        <v>16</v>
      </c>
      <c r="B96" s="5" t="s">
        <v>13</v>
      </c>
      <c r="C96" s="16">
        <v>0</v>
      </c>
    </row>
    <row r="97" spans="1:4" x14ac:dyDescent="0.25">
      <c r="A97" s="19" t="s">
        <v>18</v>
      </c>
      <c r="B97" s="5" t="s">
        <v>7</v>
      </c>
      <c r="C97" s="11">
        <v>300</v>
      </c>
      <c r="D97" s="19">
        <v>1698.5</v>
      </c>
    </row>
    <row r="98" spans="1:4" x14ac:dyDescent="0.25">
      <c r="A98" s="20" t="s">
        <v>17</v>
      </c>
      <c r="B98" s="5" t="s">
        <v>7</v>
      </c>
      <c r="C98" s="16">
        <v>185.6</v>
      </c>
      <c r="D98" s="45">
        <f>SUM(C97:C101)</f>
        <v>1417.6</v>
      </c>
    </row>
    <row r="99" spans="1:4" x14ac:dyDescent="0.25">
      <c r="A99" s="19" t="s">
        <v>14</v>
      </c>
      <c r="B99" s="5" t="s">
        <v>7</v>
      </c>
      <c r="C99" s="25">
        <v>551</v>
      </c>
      <c r="D99" s="46">
        <f>(D97-D98)/D97</f>
        <v>0.16538121872240216</v>
      </c>
    </row>
    <row r="100" spans="1:4" x14ac:dyDescent="0.25">
      <c r="A100" s="20" t="s">
        <v>15</v>
      </c>
      <c r="B100" s="5" t="s">
        <v>7</v>
      </c>
      <c r="C100" s="16">
        <v>381</v>
      </c>
    </row>
    <row r="101" spans="1:4" x14ac:dyDescent="0.25">
      <c r="A101" s="22" t="s">
        <v>16</v>
      </c>
      <c r="B101" s="5" t="s">
        <v>7</v>
      </c>
      <c r="C101" s="16">
        <v>0</v>
      </c>
    </row>
    <row r="102" spans="1:4" x14ac:dyDescent="0.25">
      <c r="A102" s="19" t="s">
        <v>18</v>
      </c>
      <c r="B102" s="3" t="s">
        <v>10</v>
      </c>
      <c r="C102" s="9">
        <v>0</v>
      </c>
      <c r="D102" s="19">
        <v>0.5</v>
      </c>
    </row>
    <row r="103" spans="1:4" x14ac:dyDescent="0.25">
      <c r="A103" s="20" t="s">
        <v>17</v>
      </c>
      <c r="B103" s="3" t="s">
        <v>10</v>
      </c>
      <c r="C103" s="15">
        <v>0.5</v>
      </c>
      <c r="D103" s="45">
        <f>SUM(C102:C106)</f>
        <v>0.5</v>
      </c>
    </row>
    <row r="104" spans="1:4" x14ac:dyDescent="0.25">
      <c r="A104" s="19" t="s">
        <v>14</v>
      </c>
      <c r="B104" s="3" t="s">
        <v>10</v>
      </c>
      <c r="C104" s="18">
        <v>0</v>
      </c>
      <c r="D104" s="46">
        <f>(D102-D103)/D102</f>
        <v>0</v>
      </c>
    </row>
    <row r="105" spans="1:4" x14ac:dyDescent="0.25">
      <c r="A105" s="20" t="s">
        <v>15</v>
      </c>
      <c r="B105" s="3" t="s">
        <v>10</v>
      </c>
      <c r="C105" s="15">
        <v>0</v>
      </c>
    </row>
    <row r="106" spans="1:4" x14ac:dyDescent="0.25">
      <c r="A106" s="22" t="s">
        <v>16</v>
      </c>
      <c r="B106" s="3" t="s">
        <v>10</v>
      </c>
      <c r="C106" s="15">
        <v>0</v>
      </c>
    </row>
    <row r="107" spans="1:4" x14ac:dyDescent="0.25">
      <c r="A107" s="19" t="s">
        <v>18</v>
      </c>
      <c r="B107" s="2" t="s">
        <v>23</v>
      </c>
      <c r="C107" s="8">
        <v>140.71</v>
      </c>
      <c r="D107" s="19">
        <v>8956.7249999999458</v>
      </c>
    </row>
    <row r="108" spans="1:4" x14ac:dyDescent="0.25">
      <c r="A108" s="20" t="s">
        <v>17</v>
      </c>
      <c r="B108" s="2" t="s">
        <v>23</v>
      </c>
      <c r="C108" s="14">
        <v>2542.31</v>
      </c>
      <c r="D108" s="45">
        <f>SUM(C107:C111)</f>
        <v>6791.43</v>
      </c>
    </row>
    <row r="109" spans="1:4" x14ac:dyDescent="0.25">
      <c r="A109" s="19" t="s">
        <v>14</v>
      </c>
      <c r="B109" s="2" t="s">
        <v>23</v>
      </c>
      <c r="C109" s="24">
        <v>0</v>
      </c>
      <c r="D109" s="46">
        <f>(D107-D108)/D107</f>
        <v>0.24175075153027012</v>
      </c>
    </row>
    <row r="110" spans="1:4" x14ac:dyDescent="0.25">
      <c r="A110" s="20" t="s">
        <v>15</v>
      </c>
      <c r="B110" s="2" t="s">
        <v>23</v>
      </c>
      <c r="C110" s="14">
        <v>4108.41</v>
      </c>
    </row>
    <row r="111" spans="1:4" x14ac:dyDescent="0.25">
      <c r="A111" s="22" t="s">
        <v>16</v>
      </c>
      <c r="B111" s="2" t="s">
        <v>23</v>
      </c>
      <c r="C111" s="14">
        <v>0</v>
      </c>
    </row>
    <row r="112" spans="1:4" x14ac:dyDescent="0.25">
      <c r="A112" s="19" t="s">
        <v>18</v>
      </c>
      <c r="B112" s="4" t="s">
        <v>22</v>
      </c>
      <c r="C112" s="8">
        <v>1031.9000000000001</v>
      </c>
      <c r="D112" s="19">
        <v>3675.4</v>
      </c>
    </row>
    <row r="113" spans="1:7" x14ac:dyDescent="0.25">
      <c r="A113" s="20" t="s">
        <v>17</v>
      </c>
      <c r="B113" s="4" t="s">
        <v>22</v>
      </c>
      <c r="C113" s="14">
        <v>0</v>
      </c>
      <c r="D113" s="45">
        <f>SUM(C112:C116)</f>
        <v>3615.5</v>
      </c>
    </row>
    <row r="114" spans="1:7" x14ac:dyDescent="0.25">
      <c r="A114" s="19" t="s">
        <v>14</v>
      </c>
      <c r="B114" s="4" t="s">
        <v>22</v>
      </c>
      <c r="C114" s="24">
        <v>1297.3</v>
      </c>
      <c r="D114" s="46">
        <f>(D112-D113)/D112</f>
        <v>1.6297545845350189E-2</v>
      </c>
    </row>
    <row r="115" spans="1:7" x14ac:dyDescent="0.25">
      <c r="A115" s="20" t="s">
        <v>15</v>
      </c>
      <c r="B115" s="4" t="s">
        <v>22</v>
      </c>
      <c r="C115" s="14">
        <v>1286.3</v>
      </c>
    </row>
    <row r="116" spans="1:7" x14ac:dyDescent="0.25">
      <c r="A116" s="22" t="s">
        <v>16</v>
      </c>
      <c r="B116" s="4" t="s">
        <v>22</v>
      </c>
      <c r="C116" s="17">
        <v>0</v>
      </c>
    </row>
    <row r="117" spans="1:7" x14ac:dyDescent="0.25">
      <c r="A117" s="6" t="s">
        <v>18</v>
      </c>
      <c r="B117" s="3" t="s">
        <v>32</v>
      </c>
      <c r="C117" s="9"/>
      <c r="D117" s="19">
        <v>345.80498533724335</v>
      </c>
    </row>
    <row r="118" spans="1:7" x14ac:dyDescent="0.25">
      <c r="A118" s="12" t="s">
        <v>17</v>
      </c>
      <c r="B118" s="3" t="s">
        <v>32</v>
      </c>
      <c r="C118" s="15"/>
      <c r="D118" s="45">
        <f>SUM(C117:C121)</f>
        <v>345.8</v>
      </c>
    </row>
    <row r="119" spans="1:7" x14ac:dyDescent="0.25">
      <c r="A119" s="6" t="s">
        <v>14</v>
      </c>
      <c r="B119" s="3" t="s">
        <v>32</v>
      </c>
      <c r="C119" s="18">
        <v>345.8</v>
      </c>
      <c r="D119" s="46">
        <f>(D117-D118)/D117</f>
        <v>1.4416614724274361E-5</v>
      </c>
    </row>
    <row r="120" spans="1:7" x14ac:dyDescent="0.25">
      <c r="A120" s="12" t="s">
        <v>15</v>
      </c>
      <c r="B120" s="3" t="s">
        <v>32</v>
      </c>
      <c r="C120" s="15"/>
    </row>
    <row r="121" spans="1:7" x14ac:dyDescent="0.25">
      <c r="A121" s="23" t="s">
        <v>16</v>
      </c>
      <c r="B121" s="3" t="s">
        <v>32</v>
      </c>
      <c r="C121" s="15"/>
      <c r="G121" s="19">
        <v>287.23325</v>
      </c>
    </row>
    <row r="122" spans="1:7" x14ac:dyDescent="0.25">
      <c r="A122" s="41" t="s">
        <v>18</v>
      </c>
      <c r="B122" s="2" t="s">
        <v>35</v>
      </c>
      <c r="C122" s="8"/>
      <c r="D122" s="19">
        <v>2031.75</v>
      </c>
    </row>
    <row r="123" spans="1:7" x14ac:dyDescent="0.25">
      <c r="A123" s="42" t="s">
        <v>17</v>
      </c>
      <c r="B123" s="2" t="s">
        <v>35</v>
      </c>
      <c r="C123" s="14"/>
      <c r="D123" s="45">
        <f>SUM(C122:C126)</f>
        <v>2031.75</v>
      </c>
    </row>
    <row r="124" spans="1:7" x14ac:dyDescent="0.25">
      <c r="A124" s="41" t="s">
        <v>14</v>
      </c>
      <c r="B124" s="2" t="s">
        <v>35</v>
      </c>
      <c r="C124" s="24"/>
      <c r="D124" s="46">
        <f>(D122-D123)/D122</f>
        <v>0</v>
      </c>
    </row>
    <row r="125" spans="1:7" x14ac:dyDescent="0.25">
      <c r="A125" s="42" t="s">
        <v>15</v>
      </c>
      <c r="B125" s="2" t="s">
        <v>35</v>
      </c>
      <c r="C125" s="44">
        <v>2031.75</v>
      </c>
    </row>
    <row r="126" spans="1:7" x14ac:dyDescent="0.25">
      <c r="A126" s="43" t="s">
        <v>16</v>
      </c>
      <c r="B126" s="2" t="s">
        <v>35</v>
      </c>
      <c r="C126" s="14"/>
    </row>
    <row r="127" spans="1:7" x14ac:dyDescent="0.25">
      <c r="A127" s="19" t="s">
        <v>18</v>
      </c>
      <c r="B127" s="2" t="s">
        <v>8</v>
      </c>
      <c r="C127" s="8">
        <v>205</v>
      </c>
      <c r="D127" s="19">
        <v>1176.7</v>
      </c>
    </row>
    <row r="128" spans="1:7" x14ac:dyDescent="0.25">
      <c r="A128" s="20" t="s">
        <v>17</v>
      </c>
      <c r="B128" s="2" t="s">
        <v>8</v>
      </c>
      <c r="C128" s="14">
        <v>71</v>
      </c>
      <c r="D128" s="45">
        <f>SUM(C127:C131)</f>
        <v>1381</v>
      </c>
    </row>
    <row r="129" spans="1:4" x14ac:dyDescent="0.25">
      <c r="A129" s="19" t="s">
        <v>14</v>
      </c>
      <c r="B129" s="2" t="s">
        <v>8</v>
      </c>
      <c r="C129" s="24">
        <v>0</v>
      </c>
      <c r="D129" s="46">
        <f>(D127-D128)/D127</f>
        <v>-0.17362114387694394</v>
      </c>
    </row>
    <row r="130" spans="1:4" x14ac:dyDescent="0.25">
      <c r="A130" s="20" t="s">
        <v>15</v>
      </c>
      <c r="B130" s="2" t="s">
        <v>8</v>
      </c>
      <c r="C130" s="14">
        <v>1105</v>
      </c>
    </row>
    <row r="131" spans="1:4" x14ac:dyDescent="0.25">
      <c r="A131" s="22" t="s">
        <v>16</v>
      </c>
      <c r="B131" s="2" t="s">
        <v>8</v>
      </c>
      <c r="C131" s="14">
        <v>0</v>
      </c>
    </row>
    <row r="132" spans="1:4" x14ac:dyDescent="0.25">
      <c r="A132" s="27" t="s">
        <v>18</v>
      </c>
      <c r="B132" s="28" t="s">
        <v>33</v>
      </c>
      <c r="C132" s="29"/>
      <c r="D132" s="19">
        <v>18200</v>
      </c>
    </row>
    <row r="133" spans="1:4" x14ac:dyDescent="0.25">
      <c r="A133" s="30" t="s">
        <v>17</v>
      </c>
      <c r="B133" s="28" t="s">
        <v>33</v>
      </c>
      <c r="C133" s="31">
        <v>18200</v>
      </c>
      <c r="D133" s="45">
        <f>SUM(C132:C136)</f>
        <v>18200</v>
      </c>
    </row>
    <row r="134" spans="1:4" x14ac:dyDescent="0.25">
      <c r="A134" s="27" t="s">
        <v>14</v>
      </c>
      <c r="B134" s="28" t="s">
        <v>33</v>
      </c>
      <c r="C134" s="32"/>
      <c r="D134" s="46">
        <f>(D132-D133)/D132</f>
        <v>0</v>
      </c>
    </row>
    <row r="135" spans="1:4" x14ac:dyDescent="0.25">
      <c r="A135" s="30" t="s">
        <v>15</v>
      </c>
      <c r="B135" s="28" t="s">
        <v>33</v>
      </c>
      <c r="C135" s="31"/>
    </row>
    <row r="136" spans="1:4" x14ac:dyDescent="0.25">
      <c r="A136" s="33" t="s">
        <v>16</v>
      </c>
      <c r="B136" s="28" t="s">
        <v>33</v>
      </c>
      <c r="C136" s="31"/>
    </row>
  </sheetData>
  <sortState xmlns:xlrd2="http://schemas.microsoft.com/office/spreadsheetml/2017/richdata2" ref="A7:C131">
    <sortCondition ref="B7:B131"/>
    <sortCondition ref="A7:A131"/>
  </sortState>
  <phoneticPr fontId="8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CF67B18EF71D4C96F5B703CD28D96C" ma:contentTypeVersion="10" ma:contentTypeDescription="Crear nuevo documento." ma:contentTypeScope="" ma:versionID="d4e7cb313e8b17ba11439744dd62c21e">
  <xsd:schema xmlns:xsd="http://www.w3.org/2001/XMLSchema" xmlns:xs="http://www.w3.org/2001/XMLSchema" xmlns:p="http://schemas.microsoft.com/office/2006/metadata/properties" xmlns:ns2="a6fbb4b4-dfcd-41b6-9bd0-53d8bb3c7401" xmlns:ns3="829bb328-a8fa-4941-9c56-f14d2d39772a" targetNamespace="http://schemas.microsoft.com/office/2006/metadata/properties" ma:root="true" ma:fieldsID="ff1eb68eab62ff6ea87126389fda837a" ns2:_="" ns3:_="">
    <xsd:import namespace="a6fbb4b4-dfcd-41b6-9bd0-53d8bb3c7401"/>
    <xsd:import namespace="829bb328-a8fa-4941-9c56-f14d2d3977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bb4b4-dfcd-41b6-9bd0-53d8bb3c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bb328-a8fa-4941-9c56-f14d2d397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fbb4b4-dfcd-41b6-9bd0-53d8bb3c74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85843E-9DF1-41D7-AD1D-B0F7E68C20A7}"/>
</file>

<file path=customXml/itemProps2.xml><?xml version="1.0" encoding="utf-8"?>
<ds:datastoreItem xmlns:ds="http://schemas.openxmlformats.org/officeDocument/2006/customXml" ds:itemID="{42CB0347-46AE-44CF-95D1-5A0D7F5A47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5AC352-4229-4C83-9134-9C2BBDAA53E6}">
  <ds:schemaRefs>
    <ds:schemaRef ds:uri="http://schemas.microsoft.com/office/2006/metadata/properties"/>
    <ds:schemaRef ds:uri="http://schemas.microsoft.com/office/infopath/2007/PartnerControls"/>
    <ds:schemaRef ds:uri="a6fbb4b4-dfcd-41b6-9bd0-53d8bb3c740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Mariana Rodríguez-Arce</cp:lastModifiedBy>
  <dcterms:created xsi:type="dcterms:W3CDTF">2015-06-05T18:17:20Z</dcterms:created>
  <dcterms:modified xsi:type="dcterms:W3CDTF">2023-11-07T20:33:31Z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0x01010043CF67B18EF71D4C96F5B703CD28D96C</vt:lpwstr>
  </property>
  <property fmtid="{D5CDD505-2E9C-101B-9397-08002B2CF9AE}" pid="3" name="MediaServiceImageTags">
    <vt:lpwstr/>
  </property>
</Properties>
</file>