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i\Desktop\"/>
    </mc:Choice>
  </mc:AlternateContent>
  <xr:revisionPtr revIDLastSave="0" documentId="13_ncr:1_{CAF23779-35C1-4591-A5E2-6633FCC0C913}" xr6:coauthVersionLast="47" xr6:coauthVersionMax="47" xr10:uidLastSave="{00000000-0000-0000-0000-000000000000}"/>
  <bookViews>
    <workbookView xWindow="-105" yWindow="0" windowWidth="14610" windowHeight="15585" xr2:uid="{B99CC1E7-78DA-40CD-9FD6-3B30BCD70F4A}"/>
  </bookViews>
  <sheets>
    <sheet name="README" sheetId="8" r:id="rId1"/>
    <sheet name="Aggregated_Data" sheetId="2" r:id="rId2"/>
    <sheet name="Forecast_Technology" sheetId="1" r:id="rId3"/>
    <sheet name="Forecast_Furniture" sheetId="3" r:id="rId4"/>
    <sheet name="Forecast_Office_Supplies" sheetId="4" r:id="rId5"/>
    <sheet name="Forecast_TopDown" sheetId="7" r:id="rId6"/>
    <sheet name="Conclusion &amp; Comparison" sheetId="5" r:id="rId7"/>
  </sheets>
  <definedNames>
    <definedName name="_xlnm._FilterDatabase" localSheetId="1" hidden="1">Aggregated_Data!$P$1:$P$145</definedName>
    <definedName name="ExternalData_1" localSheetId="1" hidden="1">Aggregated_Data!$A$1:$C$145</definedName>
    <definedName name="solver_adj" localSheetId="3" hidden="1">Forecast_Furniture!$C$3:$C$5</definedName>
    <definedName name="solver_adj" localSheetId="4" hidden="1">Forecast_Office_Supplies!$C$3:$C$5</definedName>
    <definedName name="solver_adj" localSheetId="2" hidden="1">Forecast_Technology!$C$3:$C$5</definedName>
    <definedName name="solver_adj" localSheetId="5" hidden="1">Forecast_TopDown!$C$3:$C$5</definedName>
    <definedName name="solver_cvg" localSheetId="3" hidden="1">0.0001</definedName>
    <definedName name="solver_cvg" localSheetId="4" hidden="1">0.0001</definedName>
    <definedName name="solver_cvg" localSheetId="2" hidden="1">0.0001</definedName>
    <definedName name="solver_cvg" localSheetId="5" hidden="1">0.0001</definedName>
    <definedName name="solver_drv" localSheetId="3" hidden="1">1</definedName>
    <definedName name="solver_drv" localSheetId="4" hidden="1">1</definedName>
    <definedName name="solver_drv" localSheetId="2" hidden="1">1</definedName>
    <definedName name="solver_drv" localSheetId="5" hidden="1">1</definedName>
    <definedName name="solver_eng" localSheetId="3" hidden="1">1</definedName>
    <definedName name="solver_eng" localSheetId="4" hidden="1">1</definedName>
    <definedName name="solver_eng" localSheetId="2" hidden="1">1</definedName>
    <definedName name="solver_eng" localSheetId="5" hidden="1">1</definedName>
    <definedName name="solver_est" localSheetId="3" hidden="1">1</definedName>
    <definedName name="solver_est" localSheetId="4" hidden="1">1</definedName>
    <definedName name="solver_est" localSheetId="2" hidden="1">1</definedName>
    <definedName name="solver_est" localSheetId="5" hidden="1">1</definedName>
    <definedName name="solver_itr" localSheetId="3" hidden="1">2147483647</definedName>
    <definedName name="solver_itr" localSheetId="4" hidden="1">2147483647</definedName>
    <definedName name="solver_itr" localSheetId="2" hidden="1">2147483647</definedName>
    <definedName name="solver_itr" localSheetId="5" hidden="1">2147483647</definedName>
    <definedName name="solver_lhs1" localSheetId="3" hidden="1">Forecast_Furniture!$C$3</definedName>
    <definedName name="solver_lhs1" localSheetId="4" hidden="1">Forecast_Office_Supplies!$C$3</definedName>
    <definedName name="solver_lhs1" localSheetId="2" hidden="1">Forecast_Technology!$C$3</definedName>
    <definedName name="solver_lhs1" localSheetId="5" hidden="1">Forecast_TopDown!$C$3</definedName>
    <definedName name="solver_lhs2" localSheetId="3" hidden="1">Forecast_Furniture!$C$3</definedName>
    <definedName name="solver_lhs2" localSheetId="4" hidden="1">Forecast_Office_Supplies!$C$3</definedName>
    <definedName name="solver_lhs2" localSheetId="2" hidden="1">Forecast_Technology!$C$3</definedName>
    <definedName name="solver_lhs2" localSheetId="5" hidden="1">Forecast_TopDown!$C$3</definedName>
    <definedName name="solver_lhs3" localSheetId="3" hidden="1">Forecast_Furniture!$C$4</definedName>
    <definedName name="solver_lhs3" localSheetId="4" hidden="1">Forecast_Office_Supplies!$C$4</definedName>
    <definedName name="solver_lhs3" localSheetId="2" hidden="1">Forecast_Technology!$C$4</definedName>
    <definedName name="solver_lhs3" localSheetId="5" hidden="1">Forecast_TopDown!$C$4</definedName>
    <definedName name="solver_lhs4" localSheetId="3" hidden="1">Forecast_Furniture!$C$4</definedName>
    <definedName name="solver_lhs4" localSheetId="4" hidden="1">Forecast_Office_Supplies!$C$4</definedName>
    <definedName name="solver_lhs4" localSheetId="2" hidden="1">Forecast_Technology!$C$4</definedName>
    <definedName name="solver_lhs4" localSheetId="5" hidden="1">Forecast_TopDown!$C$4</definedName>
    <definedName name="solver_lhs5" localSheetId="3" hidden="1">Forecast_Furniture!$C$5</definedName>
    <definedName name="solver_lhs5" localSheetId="4" hidden="1">Forecast_Office_Supplies!$C$5</definedName>
    <definedName name="solver_lhs5" localSheetId="2" hidden="1">Forecast_Technology!$C$5</definedName>
    <definedName name="solver_lhs5" localSheetId="5" hidden="1">Forecast_TopDown!$C$5</definedName>
    <definedName name="solver_lhs6" localSheetId="3" hidden="1">Forecast_Furniture!$C$5</definedName>
    <definedName name="solver_lhs6" localSheetId="4" hidden="1">Forecast_Office_Supplies!$C$5</definedName>
    <definedName name="solver_lhs6" localSheetId="2" hidden="1">Forecast_Technology!$C$5</definedName>
    <definedName name="solver_lhs6" localSheetId="5" hidden="1">Forecast_TopDown!$C$5</definedName>
    <definedName name="solver_mip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5" hidden="1">2147483647</definedName>
    <definedName name="solver_mni" localSheetId="3" hidden="1">30</definedName>
    <definedName name="solver_mni" localSheetId="4" hidden="1">30</definedName>
    <definedName name="solver_mni" localSheetId="2" hidden="1">30</definedName>
    <definedName name="solver_mni" localSheetId="5" hidden="1">30</definedName>
    <definedName name="solver_mrt" localSheetId="3" hidden="1">0.075</definedName>
    <definedName name="solver_mrt" localSheetId="4" hidden="1">0.075</definedName>
    <definedName name="solver_mrt" localSheetId="2" hidden="1">0.075</definedName>
    <definedName name="solver_mrt" localSheetId="5" hidden="1">0.075</definedName>
    <definedName name="solver_msl" localSheetId="3" hidden="1">2</definedName>
    <definedName name="solver_msl" localSheetId="4" hidden="1">2</definedName>
    <definedName name="solver_msl" localSheetId="2" hidden="1">2</definedName>
    <definedName name="solver_msl" localSheetId="5" hidden="1">2</definedName>
    <definedName name="solver_neg" localSheetId="3" hidden="1">1</definedName>
    <definedName name="solver_neg" localSheetId="4" hidden="1">1</definedName>
    <definedName name="solver_neg" localSheetId="2" hidden="1">1</definedName>
    <definedName name="solver_neg" localSheetId="5" hidden="1">1</definedName>
    <definedName name="solver_nod" localSheetId="3" hidden="1">2147483647</definedName>
    <definedName name="solver_nod" localSheetId="4" hidden="1">2147483647</definedName>
    <definedName name="solver_nod" localSheetId="2" hidden="1">2147483647</definedName>
    <definedName name="solver_nod" localSheetId="5" hidden="1">2147483647</definedName>
    <definedName name="solver_num" localSheetId="3" hidden="1">6</definedName>
    <definedName name="solver_num" localSheetId="4" hidden="1">6</definedName>
    <definedName name="solver_num" localSheetId="2" hidden="1">6</definedName>
    <definedName name="solver_num" localSheetId="5" hidden="1">6</definedName>
    <definedName name="solver_nwt" localSheetId="3" hidden="1">1</definedName>
    <definedName name="solver_nwt" localSheetId="4" hidden="1">1</definedName>
    <definedName name="solver_nwt" localSheetId="2" hidden="1">1</definedName>
    <definedName name="solver_nwt" localSheetId="5" hidden="1">1</definedName>
    <definedName name="solver_opt" localSheetId="3" hidden="1">Forecast_Furniture!$C$8</definedName>
    <definedName name="solver_opt" localSheetId="4" hidden="1">Forecast_Office_Supplies!$C$8</definedName>
    <definedName name="solver_opt" localSheetId="2" hidden="1">Forecast_Technology!$C$8</definedName>
    <definedName name="solver_opt" localSheetId="5" hidden="1">Forecast_TopDown!$C$8</definedName>
    <definedName name="solver_pre" localSheetId="3" hidden="1">0.000001</definedName>
    <definedName name="solver_pre" localSheetId="4" hidden="1">0.000001</definedName>
    <definedName name="solver_pre" localSheetId="2" hidden="1">0.000001</definedName>
    <definedName name="solver_pre" localSheetId="5" hidden="1">0.000001</definedName>
    <definedName name="solver_rbv" localSheetId="3" hidden="1">1</definedName>
    <definedName name="solver_rbv" localSheetId="4" hidden="1">1</definedName>
    <definedName name="solver_rbv" localSheetId="2" hidden="1">1</definedName>
    <definedName name="solver_rbv" localSheetId="5" hidden="1">1</definedName>
    <definedName name="solver_rel1" localSheetId="3" hidden="1">1</definedName>
    <definedName name="solver_rel1" localSheetId="4" hidden="1">1</definedName>
    <definedName name="solver_rel1" localSheetId="2" hidden="1">1</definedName>
    <definedName name="solver_rel1" localSheetId="5" hidden="1">1</definedName>
    <definedName name="solver_rel2" localSheetId="3" hidden="1">3</definedName>
    <definedName name="solver_rel2" localSheetId="4" hidden="1">3</definedName>
    <definedName name="solver_rel2" localSheetId="2" hidden="1">3</definedName>
    <definedName name="solver_rel2" localSheetId="5" hidden="1">3</definedName>
    <definedName name="solver_rel3" localSheetId="3" hidden="1">1</definedName>
    <definedName name="solver_rel3" localSheetId="4" hidden="1">1</definedName>
    <definedName name="solver_rel3" localSheetId="2" hidden="1">1</definedName>
    <definedName name="solver_rel3" localSheetId="5" hidden="1">1</definedName>
    <definedName name="solver_rel4" localSheetId="3" hidden="1">3</definedName>
    <definedName name="solver_rel4" localSheetId="4" hidden="1">3</definedName>
    <definedName name="solver_rel4" localSheetId="2" hidden="1">3</definedName>
    <definedName name="solver_rel4" localSheetId="5" hidden="1">3</definedName>
    <definedName name="solver_rel5" localSheetId="3" hidden="1">1</definedName>
    <definedName name="solver_rel5" localSheetId="4" hidden="1">1</definedName>
    <definedName name="solver_rel5" localSheetId="2" hidden="1">1</definedName>
    <definedName name="solver_rel5" localSheetId="5" hidden="1">1</definedName>
    <definedName name="solver_rel6" localSheetId="3" hidden="1">3</definedName>
    <definedName name="solver_rel6" localSheetId="4" hidden="1">3</definedName>
    <definedName name="solver_rel6" localSheetId="2" hidden="1">3</definedName>
    <definedName name="solver_rel6" localSheetId="5" hidden="1">3</definedName>
    <definedName name="solver_rhs1" localSheetId="3" hidden="1">1</definedName>
    <definedName name="solver_rhs1" localSheetId="4" hidden="1">1</definedName>
    <definedName name="solver_rhs1" localSheetId="2" hidden="1">1</definedName>
    <definedName name="solver_rhs1" localSheetId="5" hidden="1">1</definedName>
    <definedName name="solver_rhs2" localSheetId="3" hidden="1">0</definedName>
    <definedName name="solver_rhs2" localSheetId="4" hidden="1">0</definedName>
    <definedName name="solver_rhs2" localSheetId="2" hidden="1">0</definedName>
    <definedName name="solver_rhs2" localSheetId="5" hidden="1">0</definedName>
    <definedName name="solver_rhs3" localSheetId="3" hidden="1">1</definedName>
    <definedName name="solver_rhs3" localSheetId="4" hidden="1">1</definedName>
    <definedName name="solver_rhs3" localSheetId="2" hidden="1">1</definedName>
    <definedName name="solver_rhs3" localSheetId="5" hidden="1">1</definedName>
    <definedName name="solver_rhs4" localSheetId="3" hidden="1">0</definedName>
    <definedName name="solver_rhs4" localSheetId="4" hidden="1">0</definedName>
    <definedName name="solver_rhs4" localSheetId="2" hidden="1">0</definedName>
    <definedName name="solver_rhs4" localSheetId="5" hidden="1">0</definedName>
    <definedName name="solver_rhs5" localSheetId="3" hidden="1">1</definedName>
    <definedName name="solver_rhs5" localSheetId="4" hidden="1">1</definedName>
    <definedName name="solver_rhs5" localSheetId="2" hidden="1">1</definedName>
    <definedName name="solver_rhs5" localSheetId="5" hidden="1">1</definedName>
    <definedName name="solver_rhs6" localSheetId="3" hidden="1">0</definedName>
    <definedName name="solver_rhs6" localSheetId="4" hidden="1">0</definedName>
    <definedName name="solver_rhs6" localSheetId="2" hidden="1">0</definedName>
    <definedName name="solver_rhs6" localSheetId="5" hidden="1">0</definedName>
    <definedName name="solver_rlx" localSheetId="3" hidden="1">2</definedName>
    <definedName name="solver_rlx" localSheetId="4" hidden="1">2</definedName>
    <definedName name="solver_rlx" localSheetId="2" hidden="1">2</definedName>
    <definedName name="solver_rlx" localSheetId="5" hidden="1">2</definedName>
    <definedName name="solver_rsd" localSheetId="3" hidden="1">0</definedName>
    <definedName name="solver_rsd" localSheetId="4" hidden="1">0</definedName>
    <definedName name="solver_rsd" localSheetId="2" hidden="1">0</definedName>
    <definedName name="solver_rsd" localSheetId="5" hidden="1">0</definedName>
    <definedName name="solver_scl" localSheetId="3" hidden="1">1</definedName>
    <definedName name="solver_scl" localSheetId="4" hidden="1">1</definedName>
    <definedName name="solver_scl" localSheetId="2" hidden="1">1</definedName>
    <definedName name="solver_scl" localSheetId="5" hidden="1">1</definedName>
    <definedName name="solver_sho" localSheetId="3" hidden="1">2</definedName>
    <definedName name="solver_sho" localSheetId="4" hidden="1">2</definedName>
    <definedName name="solver_sho" localSheetId="2" hidden="1">2</definedName>
    <definedName name="solver_sho" localSheetId="5" hidden="1">2</definedName>
    <definedName name="solver_ssz" localSheetId="3" hidden="1">100</definedName>
    <definedName name="solver_ssz" localSheetId="4" hidden="1">100</definedName>
    <definedName name="solver_ssz" localSheetId="2" hidden="1">100</definedName>
    <definedName name="solver_ssz" localSheetId="5" hidden="1">100</definedName>
    <definedName name="solver_tim" localSheetId="3" hidden="1">2147483647</definedName>
    <definedName name="solver_tim" localSheetId="4" hidden="1">2147483647</definedName>
    <definedName name="solver_tim" localSheetId="2" hidden="1">2147483647</definedName>
    <definedName name="solver_tim" localSheetId="5" hidden="1">2147483647</definedName>
    <definedName name="solver_tol" localSheetId="3" hidden="1">0.01</definedName>
    <definedName name="solver_tol" localSheetId="4" hidden="1">0.01</definedName>
    <definedName name="solver_tol" localSheetId="2" hidden="1">0.01</definedName>
    <definedName name="solver_tol" localSheetId="5" hidden="1">0.01</definedName>
    <definedName name="solver_typ" localSheetId="3" hidden="1">2</definedName>
    <definedName name="solver_typ" localSheetId="4" hidden="1">2</definedName>
    <definedName name="solver_typ" localSheetId="2" hidden="1">2</definedName>
    <definedName name="solver_typ" localSheetId="5" hidden="1">2</definedName>
    <definedName name="solver_val" localSheetId="3" hidden="1">0</definedName>
    <definedName name="solver_val" localSheetId="4" hidden="1">0</definedName>
    <definedName name="solver_val" localSheetId="2" hidden="1">0</definedName>
    <definedName name="solver_val" localSheetId="5" hidden="1">0</definedName>
    <definedName name="solver_ver" localSheetId="3" hidden="1">3</definedName>
    <definedName name="solver_ver" localSheetId="4" hidden="1">3</definedName>
    <definedName name="solver_ver" localSheetId="2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7" l="1"/>
  <c r="P2" i="7"/>
  <c r="P1" i="7"/>
  <c r="E11" i="7" s="1"/>
  <c r="P1" i="4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K22" i="7"/>
  <c r="F22" i="7"/>
  <c r="E22" i="7"/>
  <c r="D22" i="7"/>
  <c r="L21" i="7"/>
  <c r="K21" i="7"/>
  <c r="F21" i="7"/>
  <c r="E21" i="7"/>
  <c r="D21" i="7"/>
  <c r="L20" i="7"/>
  <c r="K20" i="7"/>
  <c r="F20" i="7"/>
  <c r="E20" i="7"/>
  <c r="D20" i="7"/>
  <c r="L19" i="7"/>
  <c r="K19" i="7"/>
  <c r="F19" i="7"/>
  <c r="E19" i="7"/>
  <c r="D19" i="7"/>
  <c r="L18" i="7"/>
  <c r="K18" i="7"/>
  <c r="F18" i="7"/>
  <c r="E18" i="7"/>
  <c r="D18" i="7"/>
  <c r="L17" i="7"/>
  <c r="K17" i="7"/>
  <c r="F17" i="7"/>
  <c r="E17" i="7"/>
  <c r="D17" i="7"/>
  <c r="L16" i="7"/>
  <c r="K16" i="7"/>
  <c r="F16" i="7"/>
  <c r="E16" i="7"/>
  <c r="D16" i="7"/>
  <c r="L15" i="7"/>
  <c r="K15" i="7"/>
  <c r="F15" i="7"/>
  <c r="E15" i="7"/>
  <c r="D15" i="7"/>
  <c r="L14" i="7"/>
  <c r="K14" i="7"/>
  <c r="F14" i="7"/>
  <c r="E14" i="7"/>
  <c r="D14" i="7"/>
  <c r="L13" i="7"/>
  <c r="K13" i="7"/>
  <c r="F13" i="7"/>
  <c r="E13" i="7"/>
  <c r="D13" i="7"/>
  <c r="L12" i="7"/>
  <c r="K12" i="7"/>
  <c r="F12" i="7"/>
  <c r="E12" i="7"/>
  <c r="D12" i="7"/>
  <c r="L11" i="7"/>
  <c r="K11" i="7"/>
  <c r="F11" i="7"/>
  <c r="D11" i="7"/>
  <c r="K70" i="7"/>
  <c r="K69" i="7"/>
  <c r="K68" i="7"/>
  <c r="K67" i="7"/>
  <c r="K66" i="7"/>
  <c r="K65" i="7"/>
  <c r="K64" i="7"/>
  <c r="K63" i="7"/>
  <c r="K62" i="7"/>
  <c r="K61" i="7"/>
  <c r="K60" i="7"/>
  <c r="K59" i="7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K12" i="4"/>
  <c r="K13" i="4"/>
  <c r="K14" i="4"/>
  <c r="K15" i="4"/>
  <c r="K16" i="4"/>
  <c r="K17" i="4"/>
  <c r="K18" i="4"/>
  <c r="K19" i="4"/>
  <c r="K20" i="4"/>
  <c r="K21" i="4"/>
  <c r="K22" i="4"/>
  <c r="K59" i="4"/>
  <c r="K60" i="4"/>
  <c r="K61" i="4"/>
  <c r="K62" i="4"/>
  <c r="K63" i="4"/>
  <c r="K64" i="4"/>
  <c r="K65" i="4"/>
  <c r="K66" i="4"/>
  <c r="K67" i="4"/>
  <c r="K68" i="4"/>
  <c r="K69" i="4"/>
  <c r="K70" i="4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K12" i="3"/>
  <c r="K13" i="3"/>
  <c r="K14" i="3"/>
  <c r="K15" i="3"/>
  <c r="K16" i="3"/>
  <c r="K17" i="3"/>
  <c r="K18" i="3"/>
  <c r="K19" i="3"/>
  <c r="K20" i="3"/>
  <c r="K21" i="3"/>
  <c r="K22" i="3"/>
  <c r="K23" i="3"/>
  <c r="K59" i="3"/>
  <c r="K60" i="3"/>
  <c r="K61" i="3"/>
  <c r="K62" i="3"/>
  <c r="K63" i="3"/>
  <c r="K64" i="3"/>
  <c r="K65" i="3"/>
  <c r="K66" i="3"/>
  <c r="K67" i="3"/>
  <c r="K68" i="3"/>
  <c r="K69" i="3"/>
  <c r="K70" i="3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K12" i="1"/>
  <c r="K13" i="1"/>
  <c r="K14" i="1"/>
  <c r="K15" i="1"/>
  <c r="K16" i="1"/>
  <c r="K17" i="1"/>
  <c r="K18" i="1"/>
  <c r="K19" i="1"/>
  <c r="K20" i="1"/>
  <c r="K21" i="1"/>
  <c r="K22" i="1"/>
  <c r="K23" i="1"/>
  <c r="K59" i="1"/>
  <c r="K60" i="1"/>
  <c r="K61" i="1"/>
  <c r="K62" i="1"/>
  <c r="K63" i="1"/>
  <c r="K64" i="1"/>
  <c r="K65" i="1"/>
  <c r="K66" i="1"/>
  <c r="K67" i="1"/>
  <c r="K68" i="1"/>
  <c r="K69" i="1"/>
  <c r="K70" i="1"/>
  <c r="L11" i="4"/>
  <c r="K11" i="4"/>
  <c r="K11" i="3"/>
  <c r="L11" i="3"/>
  <c r="L11" i="1"/>
  <c r="K11" i="1"/>
  <c r="H51" i="5"/>
  <c r="H52" i="5"/>
  <c r="H53" i="5"/>
  <c r="H54" i="5"/>
  <c r="H55" i="5"/>
  <c r="H56" i="5"/>
  <c r="H57" i="5"/>
  <c r="H58" i="5"/>
  <c r="H59" i="5"/>
  <c r="H60" i="5"/>
  <c r="H61" i="5"/>
  <c r="H62" i="5"/>
  <c r="B11" i="4" a="1"/>
  <c r="B11" i="4" s="1"/>
  <c r="B11" i="3" a="1"/>
  <c r="B11" i="3" s="1"/>
  <c r="B11" i="1" a="1"/>
  <c r="B11" i="1" s="1"/>
  <c r="G51" i="5"/>
  <c r="G52" i="5"/>
  <c r="B4" i="5"/>
  <c r="C4" i="5"/>
  <c r="D4" i="5"/>
  <c r="B5" i="5"/>
  <c r="C5" i="5"/>
  <c r="D5" i="5"/>
  <c r="B6" i="5"/>
  <c r="E6" i="5" s="1"/>
  <c r="C6" i="5"/>
  <c r="D6" i="5"/>
  <c r="B7" i="5"/>
  <c r="E7" i="5" s="1"/>
  <c r="C7" i="5"/>
  <c r="D7" i="5"/>
  <c r="B8" i="5"/>
  <c r="C8" i="5"/>
  <c r="D8" i="5"/>
  <c r="B9" i="5"/>
  <c r="E9" i="5" s="1"/>
  <c r="C9" i="5"/>
  <c r="D9" i="5"/>
  <c r="B10" i="5"/>
  <c r="E10" i="5" s="1"/>
  <c r="C10" i="5"/>
  <c r="D10" i="5"/>
  <c r="B11" i="5"/>
  <c r="E11" i="5" s="1"/>
  <c r="C11" i="5"/>
  <c r="D11" i="5"/>
  <c r="B12" i="5"/>
  <c r="C12" i="5"/>
  <c r="D12" i="5"/>
  <c r="B13" i="5"/>
  <c r="C13" i="5"/>
  <c r="D13" i="5"/>
  <c r="B14" i="5"/>
  <c r="E14" i="5" s="1"/>
  <c r="C14" i="5"/>
  <c r="D14" i="5"/>
  <c r="D3" i="5"/>
  <c r="E3" i="5" s="1"/>
  <c r="C3" i="5"/>
  <c r="B3" i="5"/>
  <c r="E4" i="5" l="1"/>
  <c r="E12" i="5"/>
  <c r="E13" i="5"/>
  <c r="E8" i="5"/>
  <c r="E5" i="5"/>
  <c r="D23" i="7"/>
  <c r="E23" i="7" s="1"/>
  <c r="G23" i="7"/>
  <c r="D20" i="4"/>
  <c r="D19" i="4"/>
  <c r="D18" i="4"/>
  <c r="D21" i="4"/>
  <c r="D17" i="4"/>
  <c r="P2" i="4"/>
  <c r="D16" i="4"/>
  <c r="E16" i="4"/>
  <c r="D22" i="4"/>
  <c r="D15" i="4"/>
  <c r="D12" i="4"/>
  <c r="D11" i="4"/>
  <c r="D14" i="4"/>
  <c r="D13" i="4"/>
  <c r="E21" i="4"/>
  <c r="F18" i="4"/>
  <c r="E22" i="4"/>
  <c r="E12" i="4"/>
  <c r="F20" i="4"/>
  <c r="F16" i="4"/>
  <c r="F17" i="4"/>
  <c r="E18" i="4"/>
  <c r="F15" i="4"/>
  <c r="E17" i="4"/>
  <c r="F14" i="4"/>
  <c r="E15" i="4"/>
  <c r="E14" i="4"/>
  <c r="D12" i="3"/>
  <c r="F48" i="5"/>
  <c r="D18" i="3"/>
  <c r="F47" i="5"/>
  <c r="F35" i="5"/>
  <c r="F23" i="5"/>
  <c r="D13" i="3"/>
  <c r="D19" i="3"/>
  <c r="F46" i="5"/>
  <c r="F34" i="5"/>
  <c r="F22" i="5"/>
  <c r="F45" i="5"/>
  <c r="F33" i="5"/>
  <c r="F21" i="5"/>
  <c r="F20" i="5"/>
  <c r="F19" i="5"/>
  <c r="D14" i="3"/>
  <c r="F30" i="5"/>
  <c r="F18" i="5"/>
  <c r="F32" i="5"/>
  <c r="P1" i="3"/>
  <c r="E19" i="3" s="1"/>
  <c r="D16" i="3"/>
  <c r="D21" i="3"/>
  <c r="F41" i="5"/>
  <c r="F29" i="5"/>
  <c r="F17" i="5"/>
  <c r="F36" i="5"/>
  <c r="F43" i="5"/>
  <c r="F40" i="5"/>
  <c r="F28" i="5"/>
  <c r="F16" i="5"/>
  <c r="E17" i="3"/>
  <c r="F24" i="5"/>
  <c r="D20" i="3"/>
  <c r="F31" i="5"/>
  <c r="F42" i="5"/>
  <c r="P2" i="3"/>
  <c r="D11" i="3"/>
  <c r="F39" i="5"/>
  <c r="F27" i="5"/>
  <c r="F15" i="5"/>
  <c r="F44" i="5"/>
  <c r="D15" i="3"/>
  <c r="D17" i="3"/>
  <c r="D22" i="3"/>
  <c r="F50" i="5"/>
  <c r="F38" i="5"/>
  <c r="F26" i="5"/>
  <c r="D22" i="1"/>
  <c r="F49" i="5"/>
  <c r="F37" i="5"/>
  <c r="F25" i="5"/>
  <c r="F8" i="5"/>
  <c r="F13" i="5"/>
  <c r="D21" i="1"/>
  <c r="D20" i="1"/>
  <c r="F12" i="5"/>
  <c r="D19" i="1"/>
  <c r="F11" i="5"/>
  <c r="D18" i="1"/>
  <c r="F10" i="5"/>
  <c r="D17" i="1"/>
  <c r="F9" i="5"/>
  <c r="F7" i="5"/>
  <c r="D15" i="1"/>
  <c r="D14" i="1"/>
  <c r="F6" i="5"/>
  <c r="F5" i="5"/>
  <c r="D13" i="1"/>
  <c r="D12" i="1"/>
  <c r="F4" i="5"/>
  <c r="F14" i="5"/>
  <c r="D16" i="1"/>
  <c r="F3" i="5"/>
  <c r="D11" i="1"/>
  <c r="P2" i="1"/>
  <c r="F14" i="1" s="1"/>
  <c r="P1" i="1"/>
  <c r="E19" i="1" s="1"/>
  <c r="E14" i="3"/>
  <c r="E18" i="3"/>
  <c r="E22" i="3"/>
  <c r="F14" i="3"/>
  <c r="F22" i="3"/>
  <c r="F23" i="7" l="1"/>
  <c r="D24" i="7" s="1"/>
  <c r="F24" i="7" s="1"/>
  <c r="G25" i="7" s="1"/>
  <c r="K23" i="7"/>
  <c r="H23" i="7"/>
  <c r="I23" i="7" s="1"/>
  <c r="J23" i="7" s="1"/>
  <c r="I24" i="5"/>
  <c r="I46" i="5"/>
  <c r="I5" i="5"/>
  <c r="H5" i="5"/>
  <c r="I32" i="5"/>
  <c r="I6" i="5"/>
  <c r="H6" i="5"/>
  <c r="I16" i="5"/>
  <c r="I18" i="5"/>
  <c r="I44" i="5"/>
  <c r="I30" i="5"/>
  <c r="I23" i="5"/>
  <c r="I28" i="5"/>
  <c r="I8" i="5"/>
  <c r="H8" i="5"/>
  <c r="I15" i="5"/>
  <c r="I40" i="5"/>
  <c r="I35" i="5"/>
  <c r="I43" i="5"/>
  <c r="I47" i="5"/>
  <c r="I12" i="5"/>
  <c r="H12" i="5"/>
  <c r="I37" i="5"/>
  <c r="I20" i="5"/>
  <c r="I25" i="5"/>
  <c r="I19" i="5"/>
  <c r="I39" i="5"/>
  <c r="I49" i="5"/>
  <c r="I17" i="5"/>
  <c r="I21" i="5"/>
  <c r="I48" i="5"/>
  <c r="I7" i="5"/>
  <c r="H7" i="5"/>
  <c r="I27" i="5"/>
  <c r="I9" i="5"/>
  <c r="H9" i="5"/>
  <c r="I36" i="5"/>
  <c r="H3" i="5"/>
  <c r="I3" i="5"/>
  <c r="I10" i="5"/>
  <c r="H10" i="5"/>
  <c r="I29" i="5"/>
  <c r="I33" i="5"/>
  <c r="H14" i="5"/>
  <c r="I14" i="5"/>
  <c r="I26" i="5"/>
  <c r="I42" i="5"/>
  <c r="I41" i="5"/>
  <c r="I45" i="5"/>
  <c r="I13" i="5"/>
  <c r="H13" i="5"/>
  <c r="I11" i="5"/>
  <c r="H11" i="5"/>
  <c r="I22" i="5"/>
  <c r="I4" i="5"/>
  <c r="H4" i="5"/>
  <c r="I38" i="5"/>
  <c r="I31" i="5"/>
  <c r="I50" i="5"/>
  <c r="I34" i="5"/>
  <c r="E20" i="3"/>
  <c r="E13" i="3"/>
  <c r="E19" i="4"/>
  <c r="E11" i="4"/>
  <c r="F13" i="4"/>
  <c r="F22" i="4"/>
  <c r="F19" i="4"/>
  <c r="E15" i="3"/>
  <c r="E16" i="3"/>
  <c r="E20" i="4"/>
  <c r="E11" i="3"/>
  <c r="D23" i="3" s="1"/>
  <c r="F23" i="3" s="1"/>
  <c r="F11" i="4"/>
  <c r="F21" i="4"/>
  <c r="E13" i="4"/>
  <c r="F12" i="4"/>
  <c r="E12" i="3"/>
  <c r="E21" i="3"/>
  <c r="F18" i="3"/>
  <c r="F11" i="3"/>
  <c r="F21" i="3"/>
  <c r="F16" i="3"/>
  <c r="F20" i="3"/>
  <c r="F12" i="3"/>
  <c r="F15" i="3"/>
  <c r="F17" i="3"/>
  <c r="F19" i="3"/>
  <c r="F13" i="3"/>
  <c r="F19" i="1"/>
  <c r="F12" i="1"/>
  <c r="E11" i="1"/>
  <c r="G23" i="1" s="1"/>
  <c r="E17" i="1"/>
  <c r="E22" i="1"/>
  <c r="E12" i="1"/>
  <c r="E14" i="1"/>
  <c r="F11" i="1"/>
  <c r="E13" i="1"/>
  <c r="F17" i="1"/>
  <c r="E15" i="1"/>
  <c r="E18" i="1"/>
  <c r="F21" i="1"/>
  <c r="E20" i="1"/>
  <c r="E16" i="1"/>
  <c r="F13" i="1"/>
  <c r="F18" i="1"/>
  <c r="E21" i="1"/>
  <c r="F22" i="1"/>
  <c r="F15" i="1"/>
  <c r="F20" i="1"/>
  <c r="F16" i="1"/>
  <c r="G24" i="7" l="1"/>
  <c r="E24" i="7"/>
  <c r="D25" i="7"/>
  <c r="F25" i="7" s="1"/>
  <c r="G26" i="7" s="1"/>
  <c r="G23" i="4"/>
  <c r="K23" i="4" s="1"/>
  <c r="H25" i="7"/>
  <c r="I25" i="7" s="1"/>
  <c r="J25" i="7" s="1"/>
  <c r="K25" i="7"/>
  <c r="G23" i="3"/>
  <c r="H23" i="3" s="1"/>
  <c r="I23" i="3" s="1"/>
  <c r="J23" i="3" s="1"/>
  <c r="D23" i="4"/>
  <c r="D23" i="1"/>
  <c r="F23" i="1" s="1"/>
  <c r="G24" i="1" s="1"/>
  <c r="K24" i="1" s="1"/>
  <c r="E23" i="3"/>
  <c r="G24" i="3"/>
  <c r="K24" i="3" s="1"/>
  <c r="D24" i="3"/>
  <c r="E24" i="3" s="1"/>
  <c r="H23" i="1"/>
  <c r="B15" i="5"/>
  <c r="E23" i="1" l="1"/>
  <c r="E25" i="7"/>
  <c r="H24" i="7"/>
  <c r="I24" i="7" s="1"/>
  <c r="J24" i="7" s="1"/>
  <c r="K24" i="7"/>
  <c r="D26" i="7"/>
  <c r="F26" i="7" s="1"/>
  <c r="D27" i="7" s="1"/>
  <c r="D15" i="5"/>
  <c r="H23" i="4"/>
  <c r="I23" i="4" s="1"/>
  <c r="J23" i="4" s="1"/>
  <c r="K26" i="7"/>
  <c r="H26" i="7"/>
  <c r="I26" i="7" s="1"/>
  <c r="J26" i="7" s="1"/>
  <c r="C15" i="5"/>
  <c r="E15" i="5" s="1"/>
  <c r="H15" i="5" s="1"/>
  <c r="I23" i="1"/>
  <c r="J23" i="1" s="1"/>
  <c r="E23" i="4"/>
  <c r="F23" i="4"/>
  <c r="D24" i="4" s="1"/>
  <c r="F24" i="3"/>
  <c r="G25" i="3" s="1"/>
  <c r="K25" i="3" s="1"/>
  <c r="H24" i="3"/>
  <c r="I24" i="3" s="1"/>
  <c r="J24" i="3" s="1"/>
  <c r="C16" i="5"/>
  <c r="H24" i="1"/>
  <c r="I24" i="1" s="1"/>
  <c r="J24" i="1" s="1"/>
  <c r="B16" i="5"/>
  <c r="D24" i="1"/>
  <c r="E26" i="7" l="1"/>
  <c r="G24" i="4"/>
  <c r="D16" i="5" s="1"/>
  <c r="E16" i="5" s="1"/>
  <c r="H16" i="5" s="1"/>
  <c r="F27" i="7"/>
  <c r="G28" i="7" s="1"/>
  <c r="E27" i="7"/>
  <c r="G27" i="7"/>
  <c r="E24" i="4"/>
  <c r="F24" i="4"/>
  <c r="D25" i="4" s="1"/>
  <c r="D25" i="3"/>
  <c r="C17" i="5"/>
  <c r="H25" i="3"/>
  <c r="I25" i="3" s="1"/>
  <c r="J25" i="3" s="1"/>
  <c r="F24" i="1"/>
  <c r="G25" i="1" s="1"/>
  <c r="K25" i="1" s="1"/>
  <c r="E24" i="1"/>
  <c r="G25" i="4" l="1"/>
  <c r="H25" i="4" s="1"/>
  <c r="I25" i="4" s="1"/>
  <c r="J25" i="4" s="1"/>
  <c r="H24" i="4"/>
  <c r="I24" i="4" s="1"/>
  <c r="J24" i="4" s="1"/>
  <c r="K24" i="4"/>
  <c r="D28" i="7"/>
  <c r="F28" i="7" s="1"/>
  <c r="G29" i="7" s="1"/>
  <c r="K27" i="7"/>
  <c r="H27" i="7"/>
  <c r="I27" i="7" s="1"/>
  <c r="J27" i="7" s="1"/>
  <c r="E28" i="7"/>
  <c r="K28" i="7"/>
  <c r="H28" i="7"/>
  <c r="I28" i="7" s="1"/>
  <c r="J28" i="7" s="1"/>
  <c r="E25" i="4"/>
  <c r="F25" i="4"/>
  <c r="F25" i="3"/>
  <c r="G26" i="3" s="1"/>
  <c r="K26" i="3" s="1"/>
  <c r="E25" i="3"/>
  <c r="H25" i="1"/>
  <c r="I25" i="1" s="1"/>
  <c r="J25" i="1" s="1"/>
  <c r="B17" i="5"/>
  <c r="D25" i="1"/>
  <c r="D29" i="7" l="1"/>
  <c r="F29" i="7" s="1"/>
  <c r="G30" i="7" s="1"/>
  <c r="D17" i="5"/>
  <c r="E17" i="5" s="1"/>
  <c r="H17" i="5" s="1"/>
  <c r="K25" i="4"/>
  <c r="H29" i="7"/>
  <c r="I29" i="7" s="1"/>
  <c r="J29" i="7" s="1"/>
  <c r="K29" i="7"/>
  <c r="G26" i="4"/>
  <c r="K26" i="4" s="1"/>
  <c r="D26" i="4"/>
  <c r="D26" i="3"/>
  <c r="H26" i="3"/>
  <c r="I26" i="3" s="1"/>
  <c r="J26" i="3" s="1"/>
  <c r="C18" i="5"/>
  <c r="F25" i="1"/>
  <c r="G26" i="1" s="1"/>
  <c r="K26" i="1" s="1"/>
  <c r="E25" i="1"/>
  <c r="E26" i="3" l="1"/>
  <c r="E29" i="7"/>
  <c r="D30" i="7"/>
  <c r="F30" i="7" s="1"/>
  <c r="K30" i="7"/>
  <c r="H30" i="7"/>
  <c r="I30" i="7" s="1"/>
  <c r="J30" i="7" s="1"/>
  <c r="F26" i="4"/>
  <c r="D27" i="4" s="1"/>
  <c r="E26" i="4"/>
  <c r="D18" i="5"/>
  <c r="H26" i="4"/>
  <c r="I26" i="4" s="1"/>
  <c r="J26" i="4" s="1"/>
  <c r="F26" i="3"/>
  <c r="G27" i="3" s="1"/>
  <c r="D26" i="1"/>
  <c r="E26" i="1" s="1"/>
  <c r="H26" i="1"/>
  <c r="I26" i="1" s="1"/>
  <c r="J26" i="1" s="1"/>
  <c r="B18" i="5"/>
  <c r="H27" i="3" l="1"/>
  <c r="I27" i="3" s="1"/>
  <c r="J27" i="3" s="1"/>
  <c r="K27" i="3"/>
  <c r="D27" i="3"/>
  <c r="E27" i="3" s="1"/>
  <c r="E30" i="7"/>
  <c r="G31" i="7"/>
  <c r="K31" i="7" s="1"/>
  <c r="D31" i="7"/>
  <c r="E31" i="7" s="1"/>
  <c r="G27" i="4"/>
  <c r="K27" i="4" s="1"/>
  <c r="E18" i="5"/>
  <c r="H18" i="5" s="1"/>
  <c r="F27" i="4"/>
  <c r="G28" i="4" s="1"/>
  <c r="K28" i="4" s="1"/>
  <c r="E27" i="4"/>
  <c r="H27" i="4"/>
  <c r="I27" i="4" s="1"/>
  <c r="J27" i="4" s="1"/>
  <c r="D19" i="5"/>
  <c r="C19" i="5"/>
  <c r="F26" i="1"/>
  <c r="G27" i="1" s="1"/>
  <c r="K27" i="1" s="1"/>
  <c r="F27" i="3" l="1"/>
  <c r="G28" i="3" s="1"/>
  <c r="C20" i="5" s="1"/>
  <c r="F31" i="7"/>
  <c r="G32" i="7" s="1"/>
  <c r="H32" i="7" s="1"/>
  <c r="I32" i="7" s="1"/>
  <c r="J32" i="7" s="1"/>
  <c r="H31" i="7"/>
  <c r="I31" i="7" s="1"/>
  <c r="J31" i="7" s="1"/>
  <c r="D28" i="4"/>
  <c r="F28" i="4" s="1"/>
  <c r="H28" i="4"/>
  <c r="I28" i="4" s="1"/>
  <c r="J28" i="4" s="1"/>
  <c r="D20" i="5"/>
  <c r="D27" i="1"/>
  <c r="E27" i="1" s="1"/>
  <c r="H27" i="1"/>
  <c r="I27" i="1" s="1"/>
  <c r="J27" i="1" s="1"/>
  <c r="B19" i="5"/>
  <c r="E19" i="5" s="1"/>
  <c r="H19" i="5" s="1"/>
  <c r="D28" i="3" l="1"/>
  <c r="E28" i="3" s="1"/>
  <c r="H28" i="3"/>
  <c r="I28" i="3" s="1"/>
  <c r="J28" i="3" s="1"/>
  <c r="K28" i="3"/>
  <c r="E28" i="4"/>
  <c r="K32" i="7"/>
  <c r="D32" i="7"/>
  <c r="G29" i="4"/>
  <c r="K29" i="4" s="1"/>
  <c r="D29" i="4"/>
  <c r="F27" i="1"/>
  <c r="D28" i="1" s="1"/>
  <c r="E28" i="1" s="1"/>
  <c r="F28" i="3" l="1"/>
  <c r="D29" i="3" s="1"/>
  <c r="E32" i="7"/>
  <c r="F32" i="7"/>
  <c r="G33" i="7" s="1"/>
  <c r="F29" i="4"/>
  <c r="D30" i="4" s="1"/>
  <c r="E29" i="4"/>
  <c r="D21" i="5"/>
  <c r="H29" i="4"/>
  <c r="I29" i="4" s="1"/>
  <c r="J29" i="4" s="1"/>
  <c r="G28" i="1"/>
  <c r="K28" i="1" s="1"/>
  <c r="F28" i="1"/>
  <c r="G29" i="1" s="1"/>
  <c r="K29" i="1" s="1"/>
  <c r="G29" i="3" l="1"/>
  <c r="C21" i="5" s="1"/>
  <c r="F29" i="3"/>
  <c r="D30" i="3" s="1"/>
  <c r="E29" i="3"/>
  <c r="D33" i="7"/>
  <c r="F33" i="7" s="1"/>
  <c r="G34" i="7" s="1"/>
  <c r="H33" i="7"/>
  <c r="I33" i="7" s="1"/>
  <c r="J33" i="7" s="1"/>
  <c r="K33" i="7"/>
  <c r="G30" i="4"/>
  <c r="K30" i="4" s="1"/>
  <c r="F30" i="4"/>
  <c r="G31" i="4" s="1"/>
  <c r="K31" i="4" s="1"/>
  <c r="E30" i="4"/>
  <c r="H29" i="1"/>
  <c r="I29" i="1" s="1"/>
  <c r="J29" i="1" s="1"/>
  <c r="B21" i="5"/>
  <c r="H28" i="1"/>
  <c r="I28" i="1" s="1"/>
  <c r="J28" i="1" s="1"/>
  <c r="B20" i="5"/>
  <c r="E20" i="5" s="1"/>
  <c r="H20" i="5" s="1"/>
  <c r="D29" i="1"/>
  <c r="H29" i="3" l="1"/>
  <c r="I29" i="3" s="1"/>
  <c r="J29" i="3" s="1"/>
  <c r="K29" i="3"/>
  <c r="G30" i="3"/>
  <c r="C22" i="5" s="1"/>
  <c r="E21" i="5"/>
  <c r="H21" i="5" s="1"/>
  <c r="F30" i="3"/>
  <c r="E30" i="3"/>
  <c r="D31" i="4"/>
  <c r="F31" i="4" s="1"/>
  <c r="E33" i="7"/>
  <c r="D34" i="7"/>
  <c r="F34" i="7" s="1"/>
  <c r="D35" i="7" s="1"/>
  <c r="E35" i="7" s="1"/>
  <c r="H34" i="7"/>
  <c r="I34" i="7" s="1"/>
  <c r="J34" i="7" s="1"/>
  <c r="K34" i="7"/>
  <c r="H30" i="4"/>
  <c r="I30" i="4" s="1"/>
  <c r="J30" i="4" s="1"/>
  <c r="D22" i="5"/>
  <c r="D23" i="5"/>
  <c r="H31" i="4"/>
  <c r="I31" i="4" s="1"/>
  <c r="J31" i="4" s="1"/>
  <c r="E29" i="1"/>
  <c r="F29" i="1"/>
  <c r="G30" i="1" s="1"/>
  <c r="K30" i="1" s="1"/>
  <c r="H30" i="3" l="1"/>
  <c r="I30" i="3" s="1"/>
  <c r="J30" i="3" s="1"/>
  <c r="K30" i="3"/>
  <c r="G31" i="3"/>
  <c r="D31" i="3"/>
  <c r="E31" i="4"/>
  <c r="G35" i="7"/>
  <c r="E34" i="7"/>
  <c r="F35" i="7"/>
  <c r="G36" i="7" s="1"/>
  <c r="K36" i="7" s="1"/>
  <c r="D32" i="4"/>
  <c r="G32" i="4"/>
  <c r="K32" i="4" s="1"/>
  <c r="H30" i="1"/>
  <c r="I30" i="1" s="1"/>
  <c r="J30" i="1" s="1"/>
  <c r="B22" i="5"/>
  <c r="E22" i="5" s="1"/>
  <c r="H22" i="5" s="1"/>
  <c r="D30" i="1"/>
  <c r="F31" i="3" l="1"/>
  <c r="E31" i="3"/>
  <c r="K31" i="3"/>
  <c r="C23" i="5"/>
  <c r="H31" i="3"/>
  <c r="I31" i="3" s="1"/>
  <c r="J31" i="3" s="1"/>
  <c r="K35" i="7"/>
  <c r="H35" i="7"/>
  <c r="I35" i="7" s="1"/>
  <c r="J35" i="7" s="1"/>
  <c r="D36" i="7"/>
  <c r="F36" i="7" s="1"/>
  <c r="H36" i="7"/>
  <c r="I36" i="7" s="1"/>
  <c r="J36" i="7" s="1"/>
  <c r="H32" i="4"/>
  <c r="I32" i="4" s="1"/>
  <c r="J32" i="4" s="1"/>
  <c r="D24" i="5"/>
  <c r="E32" i="4"/>
  <c r="F32" i="4"/>
  <c r="D33" i="4" s="1"/>
  <c r="E30" i="1"/>
  <c r="F30" i="1"/>
  <c r="G31" i="1" s="1"/>
  <c r="K31" i="1" s="1"/>
  <c r="G32" i="3" l="1"/>
  <c r="D32" i="3"/>
  <c r="E36" i="7"/>
  <c r="G37" i="7"/>
  <c r="D37" i="7"/>
  <c r="G33" i="4"/>
  <c r="K33" i="4" s="1"/>
  <c r="F33" i="4"/>
  <c r="G34" i="4" s="1"/>
  <c r="K34" i="4" s="1"/>
  <c r="E33" i="4"/>
  <c r="H31" i="1"/>
  <c r="I31" i="1" s="1"/>
  <c r="J31" i="1" s="1"/>
  <c r="B23" i="5"/>
  <c r="E23" i="5" s="1"/>
  <c r="H23" i="5" s="1"/>
  <c r="D31" i="1"/>
  <c r="D25" i="5" l="1"/>
  <c r="E32" i="3"/>
  <c r="F32" i="3"/>
  <c r="K32" i="3"/>
  <c r="C24" i="5"/>
  <c r="H32" i="3"/>
  <c r="I32" i="3" s="1"/>
  <c r="J32" i="3" s="1"/>
  <c r="H33" i="4"/>
  <c r="I33" i="4" s="1"/>
  <c r="J33" i="4" s="1"/>
  <c r="D34" i="4"/>
  <c r="F34" i="4" s="1"/>
  <c r="D35" i="4" s="1"/>
  <c r="F37" i="7"/>
  <c r="G38" i="7" s="1"/>
  <c r="E37" i="7"/>
  <c r="K37" i="7"/>
  <c r="H37" i="7"/>
  <c r="I37" i="7" s="1"/>
  <c r="J37" i="7" s="1"/>
  <c r="H34" i="4"/>
  <c r="I34" i="4" s="1"/>
  <c r="J34" i="4" s="1"/>
  <c r="D26" i="5"/>
  <c r="F31" i="1"/>
  <c r="D32" i="1" s="1"/>
  <c r="E31" i="1"/>
  <c r="E34" i="4" l="1"/>
  <c r="G33" i="3"/>
  <c r="D33" i="3"/>
  <c r="D38" i="7"/>
  <c r="K38" i="7"/>
  <c r="H38" i="7"/>
  <c r="I38" i="7" s="1"/>
  <c r="J38" i="7" s="1"/>
  <c r="G35" i="4"/>
  <c r="F35" i="4"/>
  <c r="E35" i="4"/>
  <c r="G32" i="1"/>
  <c r="F32" i="1"/>
  <c r="G33" i="1" s="1"/>
  <c r="K33" i="1" s="1"/>
  <c r="E32" i="1"/>
  <c r="E33" i="3" l="1"/>
  <c r="F33" i="3"/>
  <c r="K33" i="3"/>
  <c r="H33" i="3"/>
  <c r="I33" i="3" s="1"/>
  <c r="J33" i="3" s="1"/>
  <c r="C25" i="5"/>
  <c r="H32" i="1"/>
  <c r="I32" i="1" s="1"/>
  <c r="J32" i="1" s="1"/>
  <c r="K32" i="1"/>
  <c r="F38" i="7"/>
  <c r="G39" i="7" s="1"/>
  <c r="E38" i="7"/>
  <c r="D27" i="5"/>
  <c r="K35" i="4"/>
  <c r="H35" i="4"/>
  <c r="I35" i="4" s="1"/>
  <c r="J35" i="4" s="1"/>
  <c r="G36" i="4"/>
  <c r="K36" i="4" s="1"/>
  <c r="D36" i="4"/>
  <c r="D33" i="1"/>
  <c r="F33" i="1" s="1"/>
  <c r="G34" i="1" s="1"/>
  <c r="K34" i="1" s="1"/>
  <c r="B24" i="5"/>
  <c r="E24" i="5" s="1"/>
  <c r="H24" i="5" s="1"/>
  <c r="H33" i="1"/>
  <c r="I33" i="1" s="1"/>
  <c r="J33" i="1" s="1"/>
  <c r="B25" i="5"/>
  <c r="E25" i="5" l="1"/>
  <c r="H25" i="5" s="1"/>
  <c r="G34" i="3"/>
  <c r="D34" i="3"/>
  <c r="D39" i="7"/>
  <c r="E39" i="7" s="1"/>
  <c r="H39" i="7"/>
  <c r="I39" i="7" s="1"/>
  <c r="J39" i="7" s="1"/>
  <c r="K39" i="7"/>
  <c r="E36" i="4"/>
  <c r="F36" i="4"/>
  <c r="D37" i="4" s="1"/>
  <c r="D28" i="5"/>
  <c r="H36" i="4"/>
  <c r="I36" i="4" s="1"/>
  <c r="J36" i="4" s="1"/>
  <c r="E33" i="1"/>
  <c r="D34" i="1"/>
  <c r="H34" i="1"/>
  <c r="I34" i="1" s="1"/>
  <c r="J34" i="1" s="1"/>
  <c r="B26" i="5"/>
  <c r="E34" i="3" l="1"/>
  <c r="F34" i="3"/>
  <c r="K34" i="3"/>
  <c r="H34" i="3"/>
  <c r="I34" i="3" s="1"/>
  <c r="J34" i="3" s="1"/>
  <c r="C26" i="5"/>
  <c r="E26" i="5" s="1"/>
  <c r="H26" i="5" s="1"/>
  <c r="G37" i="4"/>
  <c r="D29" i="5" s="1"/>
  <c r="F39" i="7"/>
  <c r="G40" i="7" s="1"/>
  <c r="K40" i="7" s="1"/>
  <c r="F37" i="4"/>
  <c r="E37" i="4"/>
  <c r="E34" i="1"/>
  <c r="F34" i="1"/>
  <c r="G35" i="1" s="1"/>
  <c r="K35" i="1" s="1"/>
  <c r="G35" i="3" l="1"/>
  <c r="D35" i="3"/>
  <c r="K37" i="4"/>
  <c r="H37" i="4"/>
  <c r="I37" i="4" s="1"/>
  <c r="J37" i="4" s="1"/>
  <c r="D40" i="7"/>
  <c r="F40" i="7" s="1"/>
  <c r="G41" i="7" s="1"/>
  <c r="K41" i="7" s="1"/>
  <c r="H40" i="7"/>
  <c r="I40" i="7" s="1"/>
  <c r="J40" i="7" s="1"/>
  <c r="G38" i="4"/>
  <c r="K38" i="4" s="1"/>
  <c r="D38" i="4"/>
  <c r="D35" i="1"/>
  <c r="H35" i="1"/>
  <c r="I35" i="1" s="1"/>
  <c r="J35" i="1" s="1"/>
  <c r="B27" i="5"/>
  <c r="F35" i="3" l="1"/>
  <c r="E35" i="3"/>
  <c r="K35" i="3"/>
  <c r="C27" i="5"/>
  <c r="E27" i="5" s="1"/>
  <c r="H27" i="5" s="1"/>
  <c r="H35" i="3"/>
  <c r="I35" i="3" s="1"/>
  <c r="J35" i="3" s="1"/>
  <c r="H41" i="7"/>
  <c r="I41" i="7" s="1"/>
  <c r="J41" i="7" s="1"/>
  <c r="D41" i="7"/>
  <c r="E40" i="7"/>
  <c r="E38" i="4"/>
  <c r="F38" i="4"/>
  <c r="D39" i="4" s="1"/>
  <c r="D30" i="5"/>
  <c r="H38" i="4"/>
  <c r="I38" i="4" s="1"/>
  <c r="J38" i="4" s="1"/>
  <c r="E35" i="1"/>
  <c r="F35" i="1"/>
  <c r="G36" i="1" s="1"/>
  <c r="D36" i="3" l="1"/>
  <c r="G36" i="3"/>
  <c r="H36" i="1"/>
  <c r="I36" i="1" s="1"/>
  <c r="J36" i="1" s="1"/>
  <c r="K36" i="1"/>
  <c r="E41" i="7"/>
  <c r="F41" i="7"/>
  <c r="D42" i="7" s="1"/>
  <c r="G39" i="4"/>
  <c r="E39" i="4"/>
  <c r="F39" i="4"/>
  <c r="B28" i="5"/>
  <c r="D36" i="1"/>
  <c r="C28" i="5" l="1"/>
  <c r="E28" i="5" s="1"/>
  <c r="H28" i="5" s="1"/>
  <c r="K36" i="3"/>
  <c r="H36" i="3"/>
  <c r="I36" i="3" s="1"/>
  <c r="J36" i="3" s="1"/>
  <c r="F36" i="3"/>
  <c r="G37" i="3" s="1"/>
  <c r="E36" i="3"/>
  <c r="G42" i="7"/>
  <c r="E42" i="7"/>
  <c r="F42" i="7"/>
  <c r="K39" i="4"/>
  <c r="H39" i="4"/>
  <c r="I39" i="4" s="1"/>
  <c r="J39" i="4" s="1"/>
  <c r="D31" i="5"/>
  <c r="G40" i="4"/>
  <c r="K40" i="4" s="1"/>
  <c r="D40" i="4"/>
  <c r="E36" i="1"/>
  <c r="F36" i="1"/>
  <c r="G37" i="1" s="1"/>
  <c r="K37" i="1" s="1"/>
  <c r="D37" i="3" l="1"/>
  <c r="E37" i="3" s="1"/>
  <c r="K37" i="3"/>
  <c r="H37" i="3"/>
  <c r="I37" i="3" s="1"/>
  <c r="J37" i="3" s="1"/>
  <c r="C29" i="5"/>
  <c r="H42" i="7"/>
  <c r="I42" i="7" s="1"/>
  <c r="J42" i="7" s="1"/>
  <c r="K42" i="7"/>
  <c r="G43" i="7"/>
  <c r="D43" i="7"/>
  <c r="E40" i="4"/>
  <c r="F40" i="4"/>
  <c r="H40" i="4"/>
  <c r="I40" i="4" s="1"/>
  <c r="J40" i="4" s="1"/>
  <c r="D32" i="5"/>
  <c r="H37" i="1"/>
  <c r="I37" i="1" s="1"/>
  <c r="J37" i="1" s="1"/>
  <c r="B29" i="5"/>
  <c r="D37" i="1"/>
  <c r="F37" i="3" l="1"/>
  <c r="G38" i="3" s="1"/>
  <c r="C30" i="5" s="1"/>
  <c r="E29" i="5"/>
  <c r="H29" i="5" s="1"/>
  <c r="E43" i="7"/>
  <c r="F43" i="7"/>
  <c r="G44" i="7" s="1"/>
  <c r="K43" i="7"/>
  <c r="H43" i="7"/>
  <c r="I43" i="7" s="1"/>
  <c r="J43" i="7" s="1"/>
  <c r="G41" i="4"/>
  <c r="K41" i="4" s="1"/>
  <c r="D41" i="4"/>
  <c r="F37" i="1"/>
  <c r="G38" i="1" s="1"/>
  <c r="K38" i="1" s="1"/>
  <c r="E37" i="1"/>
  <c r="H38" i="3" l="1"/>
  <c r="I38" i="3" s="1"/>
  <c r="J38" i="3" s="1"/>
  <c r="K38" i="3"/>
  <c r="D38" i="3"/>
  <c r="D44" i="7"/>
  <c r="F44" i="7" s="1"/>
  <c r="G45" i="7" s="1"/>
  <c r="H44" i="7"/>
  <c r="I44" i="7" s="1"/>
  <c r="J44" i="7" s="1"/>
  <c r="K44" i="7"/>
  <c r="F41" i="4"/>
  <c r="E41" i="4"/>
  <c r="H41" i="4"/>
  <c r="I41" i="4" s="1"/>
  <c r="J41" i="4" s="1"/>
  <c r="D33" i="5"/>
  <c r="H38" i="1"/>
  <c r="I38" i="1" s="1"/>
  <c r="J38" i="1" s="1"/>
  <c r="B30" i="5"/>
  <c r="E30" i="5" s="1"/>
  <c r="H30" i="5" s="1"/>
  <c r="D38" i="1"/>
  <c r="F38" i="3" l="1"/>
  <c r="G39" i="3" s="1"/>
  <c r="E38" i="3"/>
  <c r="D45" i="7"/>
  <c r="E45" i="7" s="1"/>
  <c r="E44" i="7"/>
  <c r="H45" i="7"/>
  <c r="I45" i="7" s="1"/>
  <c r="J45" i="7" s="1"/>
  <c r="K45" i="7"/>
  <c r="G42" i="4"/>
  <c r="K42" i="4" s="1"/>
  <c r="D42" i="4"/>
  <c r="E38" i="1"/>
  <c r="F38" i="1"/>
  <c r="G39" i="1" s="1"/>
  <c r="K39" i="1" s="1"/>
  <c r="D39" i="3" l="1"/>
  <c r="F39" i="3" s="1"/>
  <c r="G40" i="3" s="1"/>
  <c r="C31" i="5"/>
  <c r="K39" i="3"/>
  <c r="H39" i="3"/>
  <c r="I39" i="3" s="1"/>
  <c r="J39" i="3" s="1"/>
  <c r="F45" i="7"/>
  <c r="G46" i="7" s="1"/>
  <c r="E42" i="4"/>
  <c r="F42" i="4"/>
  <c r="G43" i="4" s="1"/>
  <c r="K43" i="4" s="1"/>
  <c r="H42" i="4"/>
  <c r="I42" i="4" s="1"/>
  <c r="J42" i="4" s="1"/>
  <c r="D34" i="5"/>
  <c r="D39" i="1"/>
  <c r="H39" i="1"/>
  <c r="I39" i="1" s="1"/>
  <c r="J39" i="1" s="1"/>
  <c r="B31" i="5"/>
  <c r="E39" i="3" l="1"/>
  <c r="D40" i="3"/>
  <c r="E40" i="3" s="1"/>
  <c r="E31" i="5"/>
  <c r="H31" i="5" s="1"/>
  <c r="K40" i="3"/>
  <c r="H40" i="3"/>
  <c r="I40" i="3" s="1"/>
  <c r="J40" i="3" s="1"/>
  <c r="C32" i="5"/>
  <c r="D46" i="7"/>
  <c r="F46" i="7" s="1"/>
  <c r="G47" i="7" s="1"/>
  <c r="K46" i="7"/>
  <c r="H46" i="7"/>
  <c r="I46" i="7" s="1"/>
  <c r="J46" i="7" s="1"/>
  <c r="H43" i="4"/>
  <c r="I43" i="4" s="1"/>
  <c r="J43" i="4" s="1"/>
  <c r="D35" i="5"/>
  <c r="D43" i="4"/>
  <c r="F39" i="1"/>
  <c r="G40" i="1" s="1"/>
  <c r="K40" i="1" s="1"/>
  <c r="E39" i="1"/>
  <c r="F40" i="3" l="1"/>
  <c r="G41" i="3" s="1"/>
  <c r="K41" i="3" s="1"/>
  <c r="E46" i="7"/>
  <c r="D47" i="7"/>
  <c r="E47" i="7" s="1"/>
  <c r="H47" i="7"/>
  <c r="I47" i="7" s="1"/>
  <c r="J47" i="7" s="1"/>
  <c r="K47" i="7"/>
  <c r="E43" i="4"/>
  <c r="F43" i="4"/>
  <c r="D40" i="1"/>
  <c r="F40" i="1" s="1"/>
  <c r="D41" i="1" s="1"/>
  <c r="H40" i="1"/>
  <c r="I40" i="1" s="1"/>
  <c r="J40" i="1" s="1"/>
  <c r="B32" i="5"/>
  <c r="E32" i="5" s="1"/>
  <c r="H32" i="5" s="1"/>
  <c r="D41" i="3" l="1"/>
  <c r="E41" i="3" s="1"/>
  <c r="H41" i="3"/>
  <c r="I41" i="3" s="1"/>
  <c r="J41" i="3" s="1"/>
  <c r="C33" i="5"/>
  <c r="F47" i="7"/>
  <c r="G48" i="7" s="1"/>
  <c r="G44" i="4"/>
  <c r="K44" i="4" s="1"/>
  <c r="D44" i="4"/>
  <c r="E40" i="1"/>
  <c r="G41" i="1"/>
  <c r="K41" i="1" s="1"/>
  <c r="F41" i="1"/>
  <c r="G42" i="1" s="1"/>
  <c r="K42" i="1" s="1"/>
  <c r="E41" i="1"/>
  <c r="F41" i="3" l="1"/>
  <c r="G42" i="3" s="1"/>
  <c r="H42" i="3" s="1"/>
  <c r="I42" i="3" s="1"/>
  <c r="J42" i="3" s="1"/>
  <c r="D48" i="7"/>
  <c r="F48" i="7" s="1"/>
  <c r="D49" i="7" s="1"/>
  <c r="H48" i="7"/>
  <c r="I48" i="7" s="1"/>
  <c r="J48" i="7" s="1"/>
  <c r="K48" i="7"/>
  <c r="F44" i="4"/>
  <c r="G45" i="4" s="1"/>
  <c r="K45" i="4" s="1"/>
  <c r="E44" i="4"/>
  <c r="H44" i="4"/>
  <c r="I44" i="4" s="1"/>
  <c r="J44" i="4" s="1"/>
  <c r="D36" i="5"/>
  <c r="D42" i="1"/>
  <c r="H42" i="1"/>
  <c r="I42" i="1" s="1"/>
  <c r="J42" i="1" s="1"/>
  <c r="B34" i="5"/>
  <c r="H41" i="1"/>
  <c r="I41" i="1" s="1"/>
  <c r="J41" i="1" s="1"/>
  <c r="B33" i="5"/>
  <c r="E33" i="5" s="1"/>
  <c r="H33" i="5" s="1"/>
  <c r="K42" i="3" l="1"/>
  <c r="C34" i="5"/>
  <c r="E34" i="5" s="1"/>
  <c r="H34" i="5" s="1"/>
  <c r="D42" i="3"/>
  <c r="E42" i="3" s="1"/>
  <c r="D45" i="4"/>
  <c r="E45" i="4" s="1"/>
  <c r="E48" i="7"/>
  <c r="G49" i="7"/>
  <c r="K49" i="7" s="1"/>
  <c r="F49" i="7"/>
  <c r="G50" i="7" s="1"/>
  <c r="E49" i="7"/>
  <c r="D37" i="5"/>
  <c r="H45" i="4"/>
  <c r="I45" i="4" s="1"/>
  <c r="J45" i="4" s="1"/>
  <c r="E42" i="1"/>
  <c r="F42" i="1"/>
  <c r="G43" i="1" s="1"/>
  <c r="K43" i="1" s="1"/>
  <c r="F42" i="3" l="1"/>
  <c r="D43" i="3" s="1"/>
  <c r="F43" i="3" s="1"/>
  <c r="F45" i="4"/>
  <c r="G46" i="4" s="1"/>
  <c r="K46" i="4" s="1"/>
  <c r="D50" i="7"/>
  <c r="E50" i="7" s="1"/>
  <c r="H49" i="7"/>
  <c r="I49" i="7" s="1"/>
  <c r="J49" i="7" s="1"/>
  <c r="K50" i="7"/>
  <c r="H50" i="7"/>
  <c r="I50" i="7" s="1"/>
  <c r="J50" i="7" s="1"/>
  <c r="D43" i="1"/>
  <c r="H43" i="1"/>
  <c r="I43" i="1" s="1"/>
  <c r="J43" i="1" s="1"/>
  <c r="B35" i="5"/>
  <c r="E43" i="3" l="1"/>
  <c r="G43" i="3"/>
  <c r="G44" i="3"/>
  <c r="D44" i="3"/>
  <c r="D38" i="5"/>
  <c r="H46" i="4"/>
  <c r="I46" i="4" s="1"/>
  <c r="J46" i="4" s="1"/>
  <c r="D46" i="4"/>
  <c r="F50" i="7"/>
  <c r="D51" i="7" s="1"/>
  <c r="E51" i="7" s="1"/>
  <c r="E43" i="1"/>
  <c r="F43" i="1"/>
  <c r="G44" i="1" s="1"/>
  <c r="K44" i="1" s="1"/>
  <c r="K43" i="3" l="1"/>
  <c r="C35" i="5"/>
  <c r="E35" i="5" s="1"/>
  <c r="H35" i="5" s="1"/>
  <c r="H43" i="3"/>
  <c r="I43" i="3" s="1"/>
  <c r="J43" i="3" s="1"/>
  <c r="F44" i="3"/>
  <c r="D45" i="3" s="1"/>
  <c r="E44" i="3"/>
  <c r="K44" i="3"/>
  <c r="C36" i="5"/>
  <c r="H44" i="3"/>
  <c r="I44" i="3" s="1"/>
  <c r="J44" i="3" s="1"/>
  <c r="E46" i="4"/>
  <c r="F46" i="4"/>
  <c r="D47" i="4" s="1"/>
  <c r="G51" i="7"/>
  <c r="H51" i="7" s="1"/>
  <c r="I51" i="7" s="1"/>
  <c r="J51" i="7" s="1"/>
  <c r="F51" i="7"/>
  <c r="D52" i="7" s="1"/>
  <c r="E52" i="7" s="1"/>
  <c r="D44" i="1"/>
  <c r="F44" i="1" s="1"/>
  <c r="G45" i="1" s="1"/>
  <c r="K45" i="1" s="1"/>
  <c r="H44" i="1"/>
  <c r="I44" i="1" s="1"/>
  <c r="J44" i="1" s="1"/>
  <c r="B36" i="5"/>
  <c r="G45" i="3" l="1"/>
  <c r="H45" i="3" s="1"/>
  <c r="I45" i="3" s="1"/>
  <c r="J45" i="3" s="1"/>
  <c r="E36" i="5"/>
  <c r="H36" i="5" s="1"/>
  <c r="F45" i="3"/>
  <c r="G46" i="3" s="1"/>
  <c r="E45" i="3"/>
  <c r="E47" i="4"/>
  <c r="F47" i="4"/>
  <c r="G47" i="4"/>
  <c r="K51" i="7"/>
  <c r="G52" i="7"/>
  <c r="K52" i="7" s="1"/>
  <c r="F52" i="7"/>
  <c r="G53" i="7" s="1"/>
  <c r="H53" i="7" s="1"/>
  <c r="I53" i="7" s="1"/>
  <c r="J53" i="7" s="1"/>
  <c r="E44" i="1"/>
  <c r="B37" i="5"/>
  <c r="H45" i="1"/>
  <c r="I45" i="1" s="1"/>
  <c r="J45" i="1" s="1"/>
  <c r="D45" i="1"/>
  <c r="C37" i="5" l="1"/>
  <c r="E37" i="5" s="1"/>
  <c r="H37" i="5" s="1"/>
  <c r="K45" i="3"/>
  <c r="D46" i="3"/>
  <c r="E46" i="3" s="1"/>
  <c r="K46" i="3"/>
  <c r="H46" i="3"/>
  <c r="I46" i="3" s="1"/>
  <c r="J46" i="3" s="1"/>
  <c r="C38" i="5"/>
  <c r="K47" i="4"/>
  <c r="H47" i="4"/>
  <c r="I47" i="4" s="1"/>
  <c r="J47" i="4" s="1"/>
  <c r="D39" i="5"/>
  <c r="G48" i="4"/>
  <c r="D48" i="4"/>
  <c r="H52" i="7"/>
  <c r="I52" i="7" s="1"/>
  <c r="J52" i="7" s="1"/>
  <c r="K53" i="7"/>
  <c r="D53" i="7"/>
  <c r="F53" i="7" s="1"/>
  <c r="G54" i="7" s="1"/>
  <c r="K54" i="7" s="1"/>
  <c r="F45" i="1"/>
  <c r="G46" i="1" s="1"/>
  <c r="K46" i="1" s="1"/>
  <c r="E45" i="1"/>
  <c r="F46" i="3" l="1"/>
  <c r="G47" i="3" s="1"/>
  <c r="K47" i="3" s="1"/>
  <c r="K48" i="4"/>
  <c r="H48" i="4"/>
  <c r="I48" i="4" s="1"/>
  <c r="J48" i="4" s="1"/>
  <c r="D40" i="5"/>
  <c r="E48" i="4"/>
  <c r="F48" i="4"/>
  <c r="H54" i="7"/>
  <c r="I54" i="7" s="1"/>
  <c r="J54" i="7" s="1"/>
  <c r="D54" i="7"/>
  <c r="E54" i="7" s="1"/>
  <c r="E53" i="7"/>
  <c r="D46" i="1"/>
  <c r="H46" i="1"/>
  <c r="I46" i="1" s="1"/>
  <c r="J46" i="1" s="1"/>
  <c r="B38" i="5"/>
  <c r="E38" i="5" s="1"/>
  <c r="H38" i="5" s="1"/>
  <c r="C39" i="5" l="1"/>
  <c r="H47" i="3"/>
  <c r="I47" i="3" s="1"/>
  <c r="J47" i="3" s="1"/>
  <c r="D47" i="3"/>
  <c r="E47" i="3" s="1"/>
  <c r="G49" i="4"/>
  <c r="D49" i="4"/>
  <c r="F54" i="7"/>
  <c r="G55" i="7" s="1"/>
  <c r="H55" i="7" s="1"/>
  <c r="I55" i="7" s="1"/>
  <c r="J55" i="7" s="1"/>
  <c r="K55" i="7"/>
  <c r="F46" i="1"/>
  <c r="D47" i="1" s="1"/>
  <c r="E46" i="1"/>
  <c r="F47" i="3" l="1"/>
  <c r="G48" i="3" s="1"/>
  <c r="C40" i="5" s="1"/>
  <c r="E49" i="4"/>
  <c r="F49" i="4"/>
  <c r="K49" i="4"/>
  <c r="H49" i="4"/>
  <c r="I49" i="4" s="1"/>
  <c r="J49" i="4" s="1"/>
  <c r="D41" i="5"/>
  <c r="D55" i="7"/>
  <c r="E55" i="7" s="1"/>
  <c r="G47" i="1"/>
  <c r="K47" i="1" s="1"/>
  <c r="E47" i="1"/>
  <c r="F47" i="1"/>
  <c r="G48" i="1" s="1"/>
  <c r="K48" i="1" s="1"/>
  <c r="H48" i="3" l="1"/>
  <c r="I48" i="3" s="1"/>
  <c r="J48" i="3" s="1"/>
  <c r="K48" i="3"/>
  <c r="D48" i="3"/>
  <c r="E48" i="3" s="1"/>
  <c r="G50" i="4"/>
  <c r="D50" i="4"/>
  <c r="F55" i="7"/>
  <c r="G56" i="7" s="1"/>
  <c r="H56" i="7" s="1"/>
  <c r="I56" i="7" s="1"/>
  <c r="J56" i="7" s="1"/>
  <c r="D56" i="7"/>
  <c r="E56" i="7" s="1"/>
  <c r="D48" i="1"/>
  <c r="H48" i="1"/>
  <c r="I48" i="1" s="1"/>
  <c r="J48" i="1" s="1"/>
  <c r="B40" i="5"/>
  <c r="E40" i="5" s="1"/>
  <c r="H40" i="5" s="1"/>
  <c r="B39" i="5"/>
  <c r="E39" i="5" s="1"/>
  <c r="H39" i="5" s="1"/>
  <c r="H47" i="1"/>
  <c r="I47" i="1" s="1"/>
  <c r="J47" i="1" s="1"/>
  <c r="F48" i="3" l="1"/>
  <c r="G49" i="3" s="1"/>
  <c r="F50" i="4"/>
  <c r="G51" i="4" s="1"/>
  <c r="E50" i="4"/>
  <c r="K50" i="4"/>
  <c r="H50" i="4"/>
  <c r="I50" i="4" s="1"/>
  <c r="J50" i="4" s="1"/>
  <c r="D42" i="5"/>
  <c r="K56" i="7"/>
  <c r="F56" i="7"/>
  <c r="D57" i="7" s="1"/>
  <c r="F57" i="7" s="1"/>
  <c r="F48" i="1"/>
  <c r="D49" i="1" s="1"/>
  <c r="E48" i="1"/>
  <c r="D49" i="3" l="1"/>
  <c r="F49" i="3" s="1"/>
  <c r="G50" i="3" s="1"/>
  <c r="K49" i="3"/>
  <c r="H49" i="3"/>
  <c r="I49" i="3" s="1"/>
  <c r="J49" i="3" s="1"/>
  <c r="C41" i="5"/>
  <c r="D51" i="4"/>
  <c r="F51" i="4" s="1"/>
  <c r="K51" i="4"/>
  <c r="D43" i="5"/>
  <c r="H51" i="4"/>
  <c r="I51" i="4" s="1"/>
  <c r="J51" i="4" s="1"/>
  <c r="G57" i="7"/>
  <c r="H57" i="7" s="1"/>
  <c r="I57" i="7" s="1"/>
  <c r="J57" i="7" s="1"/>
  <c r="E57" i="7"/>
  <c r="G58" i="7"/>
  <c r="D58" i="7"/>
  <c r="G49" i="1"/>
  <c r="F49" i="1"/>
  <c r="G50" i="1" s="1"/>
  <c r="K50" i="1" s="1"/>
  <c r="E49" i="1"/>
  <c r="E49" i="3" l="1"/>
  <c r="D50" i="3"/>
  <c r="E50" i="3" s="1"/>
  <c r="K50" i="3"/>
  <c r="C42" i="5"/>
  <c r="H50" i="3"/>
  <c r="I50" i="3" s="1"/>
  <c r="J50" i="3" s="1"/>
  <c r="H49" i="1"/>
  <c r="I49" i="1" s="1"/>
  <c r="J49" i="1" s="1"/>
  <c r="K49" i="1"/>
  <c r="E51" i="4"/>
  <c r="G52" i="4"/>
  <c r="D52" i="4"/>
  <c r="E52" i="4" s="1"/>
  <c r="K52" i="4"/>
  <c r="D44" i="5"/>
  <c r="H52" i="4"/>
  <c r="I52" i="4" s="1"/>
  <c r="J52" i="4" s="1"/>
  <c r="K57" i="7"/>
  <c r="F58" i="7"/>
  <c r="G65" i="7" s="1"/>
  <c r="L65" i="7" s="1"/>
  <c r="E58" i="7"/>
  <c r="H58" i="7"/>
  <c r="I58" i="7" s="1"/>
  <c r="J58" i="7" s="1"/>
  <c r="K58" i="7"/>
  <c r="D50" i="1"/>
  <c r="F50" i="1" s="1"/>
  <c r="G51" i="1" s="1"/>
  <c r="K51" i="1" s="1"/>
  <c r="B41" i="5"/>
  <c r="E41" i="5" s="1"/>
  <c r="H41" i="5" s="1"/>
  <c r="H50" i="1"/>
  <c r="I50" i="1" s="1"/>
  <c r="J50" i="1" s="1"/>
  <c r="B42" i="5"/>
  <c r="F50" i="3" l="1"/>
  <c r="G51" i="3" s="1"/>
  <c r="E42" i="5"/>
  <c r="H42" i="5" s="1"/>
  <c r="F52" i="4"/>
  <c r="D53" i="4" s="1"/>
  <c r="E53" i="4" s="1"/>
  <c r="G59" i="7"/>
  <c r="L59" i="7" s="1"/>
  <c r="G70" i="7"/>
  <c r="L70" i="7" s="1"/>
  <c r="G64" i="7"/>
  <c r="L64" i="7" s="1"/>
  <c r="G69" i="7"/>
  <c r="L69" i="7" s="1"/>
  <c r="G63" i="7"/>
  <c r="L63" i="7" s="1"/>
  <c r="G68" i="7"/>
  <c r="L68" i="7" s="1"/>
  <c r="G61" i="7"/>
  <c r="L61" i="7" s="1"/>
  <c r="G62" i="7"/>
  <c r="L62" i="7" s="1"/>
  <c r="G66" i="7"/>
  <c r="L66" i="7" s="1"/>
  <c r="G60" i="7"/>
  <c r="L60" i="7" s="1"/>
  <c r="G67" i="7"/>
  <c r="L67" i="7" s="1"/>
  <c r="E50" i="1"/>
  <c r="D51" i="1"/>
  <c r="H51" i="1"/>
  <c r="I51" i="1" s="1"/>
  <c r="J51" i="1" s="1"/>
  <c r="B43" i="5"/>
  <c r="D51" i="3" l="1"/>
  <c r="E51" i="3" s="1"/>
  <c r="H51" i="3"/>
  <c r="I51" i="3" s="1"/>
  <c r="J51" i="3" s="1"/>
  <c r="K51" i="3"/>
  <c r="C43" i="5"/>
  <c r="E43" i="5" s="1"/>
  <c r="H43" i="5" s="1"/>
  <c r="F53" i="4"/>
  <c r="G54" i="4" s="1"/>
  <c r="K54" i="4" s="1"/>
  <c r="G53" i="4"/>
  <c r="F51" i="1"/>
  <c r="D52" i="1" s="1"/>
  <c r="E51" i="1"/>
  <c r="F51" i="3" l="1"/>
  <c r="D52" i="3" s="1"/>
  <c r="E52" i="3" s="1"/>
  <c r="D46" i="5"/>
  <c r="H54" i="4"/>
  <c r="I54" i="4" s="1"/>
  <c r="J54" i="4" s="1"/>
  <c r="D54" i="4"/>
  <c r="D45" i="5"/>
  <c r="H53" i="4"/>
  <c r="I53" i="4" s="1"/>
  <c r="J53" i="4" s="1"/>
  <c r="K53" i="4"/>
  <c r="G52" i="1"/>
  <c r="E52" i="1"/>
  <c r="F52" i="1"/>
  <c r="G53" i="1" s="1"/>
  <c r="K53" i="1" s="1"/>
  <c r="G52" i="3" l="1"/>
  <c r="C44" i="5" s="1"/>
  <c r="F52" i="3"/>
  <c r="D53" i="3" s="1"/>
  <c r="F54" i="4"/>
  <c r="G55" i="4" s="1"/>
  <c r="E54" i="4"/>
  <c r="B44" i="5"/>
  <c r="K52" i="1"/>
  <c r="H52" i="1"/>
  <c r="I52" i="1" s="1"/>
  <c r="J52" i="1" s="1"/>
  <c r="D53" i="1"/>
  <c r="B45" i="5"/>
  <c r="H53" i="1"/>
  <c r="I53" i="1" s="1"/>
  <c r="J53" i="1" s="1"/>
  <c r="E44" i="5" l="1"/>
  <c r="H44" i="5" s="1"/>
  <c r="H52" i="3"/>
  <c r="I52" i="3" s="1"/>
  <c r="J52" i="3" s="1"/>
  <c r="K52" i="3"/>
  <c r="E53" i="3"/>
  <c r="F53" i="3"/>
  <c r="G54" i="3" s="1"/>
  <c r="K54" i="3" s="1"/>
  <c r="G53" i="3"/>
  <c r="D55" i="4"/>
  <c r="E55" i="4" s="1"/>
  <c r="K55" i="4"/>
  <c r="H55" i="4"/>
  <c r="I55" i="4" s="1"/>
  <c r="J55" i="4" s="1"/>
  <c r="D47" i="5"/>
  <c r="F53" i="1"/>
  <c r="D54" i="1" s="1"/>
  <c r="E53" i="1"/>
  <c r="D54" i="3" l="1"/>
  <c r="H54" i="3"/>
  <c r="I54" i="3" s="1"/>
  <c r="J54" i="3" s="1"/>
  <c r="C46" i="5"/>
  <c r="K53" i="3"/>
  <c r="C45" i="5"/>
  <c r="E45" i="5" s="1"/>
  <c r="H45" i="5" s="1"/>
  <c r="H53" i="3"/>
  <c r="I53" i="3" s="1"/>
  <c r="J53" i="3" s="1"/>
  <c r="F55" i="4"/>
  <c r="G56" i="4" s="1"/>
  <c r="F54" i="3"/>
  <c r="G55" i="3" s="1"/>
  <c r="K55" i="3" s="1"/>
  <c r="E54" i="3"/>
  <c r="G54" i="1"/>
  <c r="E54" i="1"/>
  <c r="F54" i="1"/>
  <c r="G55" i="1" s="1"/>
  <c r="K55" i="1" s="1"/>
  <c r="D56" i="4" l="1"/>
  <c r="F56" i="4" s="1"/>
  <c r="D57" i="4" s="1"/>
  <c r="K56" i="4"/>
  <c r="H56" i="4"/>
  <c r="I56" i="4" s="1"/>
  <c r="J56" i="4" s="1"/>
  <c r="D48" i="5"/>
  <c r="B46" i="5"/>
  <c r="E46" i="5" s="1"/>
  <c r="H46" i="5" s="1"/>
  <c r="K54" i="1"/>
  <c r="D55" i="3"/>
  <c r="F55" i="3" s="1"/>
  <c r="C47" i="5"/>
  <c r="H55" i="3"/>
  <c r="I55" i="3" s="1"/>
  <c r="J55" i="3" s="1"/>
  <c r="H54" i="1"/>
  <c r="I54" i="1" s="1"/>
  <c r="J54" i="1" s="1"/>
  <c r="D55" i="1"/>
  <c r="H55" i="1"/>
  <c r="I55" i="1" s="1"/>
  <c r="J55" i="1" s="1"/>
  <c r="B47" i="5"/>
  <c r="E56" i="4" l="1"/>
  <c r="G57" i="4"/>
  <c r="E57" i="4"/>
  <c r="F57" i="4"/>
  <c r="E55" i="3"/>
  <c r="D56" i="3"/>
  <c r="E56" i="3" s="1"/>
  <c r="G56" i="3"/>
  <c r="E47" i="5"/>
  <c r="H47" i="5" s="1"/>
  <c r="E55" i="1"/>
  <c r="F55" i="1"/>
  <c r="G56" i="1" s="1"/>
  <c r="K56" i="1" s="1"/>
  <c r="K57" i="4" l="1"/>
  <c r="D49" i="5"/>
  <c r="H57" i="4"/>
  <c r="I57" i="4" s="1"/>
  <c r="J57" i="4" s="1"/>
  <c r="D58" i="4"/>
  <c r="G58" i="4"/>
  <c r="C48" i="5"/>
  <c r="K56" i="3"/>
  <c r="F56" i="3"/>
  <c r="G57" i="3" s="1"/>
  <c r="H56" i="3"/>
  <c r="I56" i="3" s="1"/>
  <c r="J56" i="3" s="1"/>
  <c r="D56" i="1"/>
  <c r="H56" i="1"/>
  <c r="I56" i="1" s="1"/>
  <c r="J56" i="1" s="1"/>
  <c r="B48" i="5"/>
  <c r="E48" i="5" s="1"/>
  <c r="H48" i="5" s="1"/>
  <c r="K58" i="4" l="1"/>
  <c r="D50" i="5"/>
  <c r="H58" i="4"/>
  <c r="I58" i="4" s="1"/>
  <c r="J58" i="4" s="1"/>
  <c r="C8" i="4" s="1"/>
  <c r="E58" i="4"/>
  <c r="F58" i="4"/>
  <c r="H57" i="3"/>
  <c r="I57" i="3" s="1"/>
  <c r="J57" i="3" s="1"/>
  <c r="K57" i="3"/>
  <c r="C49" i="5"/>
  <c r="D57" i="3"/>
  <c r="F57" i="3" s="1"/>
  <c r="G58" i="3" s="1"/>
  <c r="K58" i="3" s="1"/>
  <c r="F56" i="1"/>
  <c r="G57" i="1" s="1"/>
  <c r="K57" i="1" s="1"/>
  <c r="E56" i="1"/>
  <c r="G62" i="4" l="1"/>
  <c r="G70" i="4"/>
  <c r="G60" i="4"/>
  <c r="L60" i="4" s="1"/>
  <c r="G64" i="4"/>
  <c r="G59" i="4"/>
  <c r="G69" i="4"/>
  <c r="G61" i="4"/>
  <c r="G66" i="4"/>
  <c r="G63" i="4"/>
  <c r="G68" i="4"/>
  <c r="G65" i="4"/>
  <c r="G67" i="4"/>
  <c r="D58" i="3"/>
  <c r="H58" i="3"/>
  <c r="I58" i="3" s="1"/>
  <c r="J58" i="3" s="1"/>
  <c r="C8" i="3" s="1"/>
  <c r="C50" i="5"/>
  <c r="E57" i="3"/>
  <c r="D57" i="1"/>
  <c r="H57" i="1"/>
  <c r="I57" i="1" s="1"/>
  <c r="J57" i="1" s="1"/>
  <c r="B49" i="5"/>
  <c r="E49" i="5" s="1"/>
  <c r="H49" i="5" s="1"/>
  <c r="D52" i="5" l="1"/>
  <c r="D59" i="5"/>
  <c r="L67" i="4"/>
  <c r="L61" i="4"/>
  <c r="D53" i="5"/>
  <c r="D60" i="5"/>
  <c r="L68" i="4"/>
  <c r="L63" i="4"/>
  <c r="D55" i="5"/>
  <c r="L66" i="4"/>
  <c r="D58" i="5"/>
  <c r="D61" i="5"/>
  <c r="L69" i="4"/>
  <c r="L64" i="4"/>
  <c r="D56" i="5"/>
  <c r="D62" i="5"/>
  <c r="L70" i="4"/>
  <c r="D57" i="5"/>
  <c r="L65" i="4"/>
  <c r="L59" i="4"/>
  <c r="D51" i="5"/>
  <c r="L62" i="4"/>
  <c r="D54" i="5"/>
  <c r="F58" i="3"/>
  <c r="G62" i="3" s="1"/>
  <c r="E58" i="3"/>
  <c r="E57" i="1"/>
  <c r="F57" i="1"/>
  <c r="D58" i="1" s="1"/>
  <c r="G70" i="3" l="1"/>
  <c r="L70" i="3" s="1"/>
  <c r="G63" i="3"/>
  <c r="C55" i="5" s="1"/>
  <c r="G69" i="3"/>
  <c r="L69" i="3" s="1"/>
  <c r="G59" i="3"/>
  <c r="L59" i="3" s="1"/>
  <c r="G64" i="3"/>
  <c r="C56" i="5" s="1"/>
  <c r="G65" i="3"/>
  <c r="L65" i="3" s="1"/>
  <c r="G66" i="3"/>
  <c r="L66" i="3" s="1"/>
  <c r="G67" i="3"/>
  <c r="C59" i="5" s="1"/>
  <c r="G68" i="3"/>
  <c r="L68" i="3" s="1"/>
  <c r="G60" i="3"/>
  <c r="L60" i="3" s="1"/>
  <c r="G61" i="3"/>
  <c r="L61" i="3" s="1"/>
  <c r="C54" i="5"/>
  <c r="L62" i="3"/>
  <c r="G58" i="1"/>
  <c r="K58" i="1" s="1"/>
  <c r="F58" i="1"/>
  <c r="G63" i="1" s="1"/>
  <c r="E58" i="1"/>
  <c r="L63" i="3" l="1"/>
  <c r="C61" i="5"/>
  <c r="C62" i="5"/>
  <c r="C57" i="5"/>
  <c r="L64" i="3"/>
  <c r="L67" i="3"/>
  <c r="C51" i="5"/>
  <c r="C58" i="5"/>
  <c r="C60" i="5"/>
  <c r="C53" i="5"/>
  <c r="G65" i="1"/>
  <c r="B57" i="5" s="1"/>
  <c r="G66" i="1"/>
  <c r="B58" i="5" s="1"/>
  <c r="G67" i="1"/>
  <c r="B59" i="5" s="1"/>
  <c r="E59" i="5" s="1"/>
  <c r="I59" i="5" s="1"/>
  <c r="G69" i="1"/>
  <c r="B61" i="5" s="1"/>
  <c r="G59" i="1"/>
  <c r="L59" i="1" s="1"/>
  <c r="G60" i="1"/>
  <c r="L60" i="1" s="1"/>
  <c r="G64" i="1"/>
  <c r="B56" i="5" s="1"/>
  <c r="E56" i="5" s="1"/>
  <c r="I56" i="5" s="1"/>
  <c r="G68" i="1"/>
  <c r="L68" i="1" s="1"/>
  <c r="G70" i="1"/>
  <c r="L70" i="1" s="1"/>
  <c r="G61" i="1"/>
  <c r="L61" i="1" s="1"/>
  <c r="L63" i="1"/>
  <c r="B55" i="5"/>
  <c r="E55" i="5" s="1"/>
  <c r="I55" i="5" s="1"/>
  <c r="G62" i="1"/>
  <c r="C52" i="5"/>
  <c r="H58" i="1"/>
  <c r="I58" i="1" s="1"/>
  <c r="J58" i="1" s="1"/>
  <c r="C8" i="1" s="1"/>
  <c r="B50" i="5"/>
  <c r="E50" i="5" s="1"/>
  <c r="H50" i="5" s="1"/>
  <c r="L65" i="1" l="1"/>
  <c r="L66" i="1"/>
  <c r="E57" i="5"/>
  <c r="I57" i="5" s="1"/>
  <c r="E61" i="5"/>
  <c r="I61" i="5" s="1"/>
  <c r="E58" i="5"/>
  <c r="I58" i="5" s="1"/>
  <c r="L64" i="1"/>
  <c r="L69" i="1"/>
  <c r="L67" i="1"/>
  <c r="B51" i="5"/>
  <c r="E51" i="5" s="1"/>
  <c r="I51" i="5" s="1"/>
  <c r="B53" i="5"/>
  <c r="E53" i="5" s="1"/>
  <c r="I53" i="5" s="1"/>
  <c r="B62" i="5"/>
  <c r="E62" i="5" s="1"/>
  <c r="I62" i="5" s="1"/>
  <c r="B60" i="5"/>
  <c r="E60" i="5" s="1"/>
  <c r="I60" i="5" s="1"/>
  <c r="L62" i="1"/>
  <c r="B54" i="5"/>
  <c r="E54" i="5" s="1"/>
  <c r="I54" i="5" s="1"/>
  <c r="B52" i="5"/>
  <c r="E52" i="5" s="1"/>
  <c r="I52" i="5" s="1"/>
  <c r="G3" i="5" l="1"/>
  <c r="G4" i="5"/>
  <c r="G23" i="5"/>
  <c r="G26" i="5"/>
  <c r="G49" i="5"/>
  <c r="G48" i="5"/>
  <c r="G40" i="5"/>
  <c r="G25" i="5"/>
  <c r="G19" i="5"/>
  <c r="G6" i="5"/>
  <c r="G39" i="5"/>
  <c r="G50" i="5"/>
  <c r="G32" i="5"/>
  <c r="G10" i="5"/>
  <c r="G46" i="5"/>
  <c r="G42" i="5"/>
  <c r="G33" i="5"/>
  <c r="G31" i="5"/>
  <c r="G35" i="5"/>
  <c r="G37" i="5"/>
  <c r="G8" i="5"/>
  <c r="G27" i="5"/>
  <c r="G9" i="5"/>
  <c r="G12" i="5"/>
  <c r="G34" i="5"/>
  <c r="G44" i="5"/>
  <c r="G17" i="5"/>
  <c r="G47" i="5"/>
  <c r="G21" i="5"/>
  <c r="G20" i="5"/>
  <c r="G45" i="5"/>
  <c r="G22" i="5"/>
  <c r="G36" i="5"/>
  <c r="G14" i="5"/>
  <c r="G24" i="5"/>
  <c r="G41" i="5"/>
  <c r="G13" i="5"/>
  <c r="G38" i="5"/>
  <c r="G15" i="5"/>
  <c r="G29" i="5"/>
  <c r="G43" i="5"/>
  <c r="G5" i="5"/>
  <c r="G30" i="5"/>
  <c r="G7" i="5"/>
  <c r="G11" i="5"/>
  <c r="G18" i="5"/>
  <c r="G16" i="5"/>
  <c r="G28" i="5"/>
  <c r="F1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56AB79-53B5-4A1E-A014-200792304A9C}" keepAlive="1" name="Zapytanie — Sample - Superstore" description="Połączenie z zapytaniem „Sample - Superstore” w skoroszycie." type="5" refreshedVersion="8" background="1" saveData="1">
    <dbPr connection="Provider=Microsoft.Mashup.OleDb.1;Data Source=$Workbook$;Location=&quot;Sample - Superstore&quot;;Extended Properties=&quot;&quot;" command="SELECT * FROM [Sample - Superstor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<sst xmlns="http://schemas.openxmlformats.org/spreadsheetml/2006/main" count="302" uniqueCount="73">
  <si>
    <t>Category</t>
  </si>
  <si>
    <t>Order Date</t>
  </si>
  <si>
    <t>Monthly Sales</t>
  </si>
  <si>
    <t>Furniture</t>
  </si>
  <si>
    <t>Office Supplies</t>
  </si>
  <si>
    <t>Technology</t>
  </si>
  <si>
    <t>Parametry Wygładzania</t>
  </si>
  <si>
    <t>Wartość</t>
  </si>
  <si>
    <t>Alfa (Poziom)</t>
  </si>
  <si>
    <t>Beta (Trend)</t>
  </si>
  <si>
    <t>Gamma (Sezonowość)</t>
  </si>
  <si>
    <t>MAPE</t>
  </si>
  <si>
    <t>(Średni Absolutny Błąd Procentowy)</t>
  </si>
  <si>
    <t>(Wartość 0-1)</t>
  </si>
  <si>
    <t xml:space="preserve">Miara Błędu </t>
  </si>
  <si>
    <t>Okres</t>
  </si>
  <si>
    <t>Data</t>
  </si>
  <si>
    <t>Sprzedaż</t>
  </si>
  <si>
    <t>Poziom</t>
  </si>
  <si>
    <t>Sezonowość</t>
  </si>
  <si>
    <t>Trend</t>
  </si>
  <si>
    <t>Prognoza</t>
  </si>
  <si>
    <t>Błąd</t>
  </si>
  <si>
    <t>MAPE Helper</t>
  </si>
  <si>
    <t>P1</t>
  </si>
  <si>
    <t>P2</t>
  </si>
  <si>
    <t>Prognoza Technology</t>
  </si>
  <si>
    <t>Prognoza Furniture</t>
  </si>
  <si>
    <t>Prognoza Office Supplies</t>
  </si>
  <si>
    <t>METAPROGNOZA (Bottom-Up)</t>
  </si>
  <si>
    <t>Sprzedaż Historyczna (Suma)</t>
  </si>
  <si>
    <t>Błąd Absolutny % (MAPE)</t>
  </si>
  <si>
    <t>Całkowity MAPE</t>
  </si>
  <si>
    <t>Błąd Absolutny %</t>
  </si>
  <si>
    <t>Wartości 1</t>
  </si>
  <si>
    <t>Wartości 0.3</t>
  </si>
  <si>
    <t>Wartości wygładzone</t>
  </si>
  <si>
    <t>Techno</t>
  </si>
  <si>
    <t>Furnit</t>
  </si>
  <si>
    <t>Office Sup</t>
  </si>
  <si>
    <t>META</t>
  </si>
  <si>
    <t>Dopasowanie</t>
  </si>
  <si>
    <t>Top-Down</t>
  </si>
  <si>
    <t>Top-Down wygładzony</t>
  </si>
  <si>
    <t>Metoda Prognozowania</t>
  </si>
  <si>
    <t>Końcowy Błąd MAPE</t>
  </si>
  <si>
    <t>Komentarz</t>
  </si>
  <si>
    <t>Model Bottom-Up (hierarchiczny)</t>
  </si>
  <si>
    <t>Model bardziej złożony, uwzględniający specyfikę kategorii.</t>
  </si>
  <si>
    <t>Model Top-Down (zagregowany)</t>
  </si>
  <si>
    <t>Model prostszy</t>
  </si>
  <si>
    <t>WNIOSKI I REKOMENDACJA BIZNESOWA
Odkrycie:
Przeprowadzono analizę porównawczą dwóch metod prognozowania: zaawansowanego modelu hierarchicznego (Bottom-Up) oraz prostszego modelu na danych zagregowanych (Top-Down). Po precyzyjnej optymalizacji obu modeli, analiza wykazała, że oba podejścia zbiegły się do identycznego, najwyższego możliwego poziomu dokładności, osiągając błąd MAPE na poziomie 43%.
Rekomendacja:
W związku z faktem, że bardziej złożony i zasobożerny model Bottom-Up nie oferuje żadnej przewagi w precyzji, rekomendacja jest jednoznaczna: należy wdrożyć znacznie prostszy, szybszy i łatwiejszy w utrzymaniu model Top-Down.
Takie podejście pozwoli osiągnąć ten sam, optymalny rezultat przy znacznie niższym nakładzie czasu i zasobów, co stanowi kluczową optymalizację procesu analitycznego w firmie.</t>
  </si>
  <si>
    <t>Zaawansowany Hierarchiczny Model Prognostyczny Sprzedaży</t>
  </si>
  <si>
    <t>Analiza Porównawcza Metod Top-Down vs. Bottom-Up</t>
  </si>
  <si>
    <t>CEL PROJEKTU</t>
  </si>
  <si>
    <t>Celem tego pliku jest prezentacja i porównanie dwóch metod prognozowania szeregów czasowych (Holt-Winters) dla danych sprzedażowych firmy "Superstore". Projekt demonstruje proces budowy, optymalizacji (za pomocą dodatku Solver) oraz walidacji modeli w celu znalezienia najdokładniejszego i najefektywniejszego rozwiązania.</t>
  </si>
  <si>
    <t>KLUCZOWE ODKRYCIE I REKOMENDACJA BIZNESOWA</t>
  </si>
  <si>
    <t>Wbrew początkowej hipotezie, że bardziej złożony model hierarchiczny (Bottom-Up) okaże się dokładniejszy, dogłębna analiza wykazała, że oba podejścia, po precyzyjnej optymalizacji, zbiegły się do identycznego, najwyższego możliwego poziomu dokładności, osiągając błąd MAPE na poziomie 43%.</t>
  </si>
  <si>
    <t>W związku z tym, rekomendacja biznesowa jest jednoznaczna: należy wdrożyć znacznie prostszy i szybszy w utrzymaniu model Top-Down, aby osiągnąć ten sam, optymalny rezultat przy znacznie niższym nakładzie pracy.</t>
  </si>
  <si>
    <t>STRUKTURA PLIKU (NAWIGACJA)</t>
  </si>
  <si>
    <t>▶ Conclusion &amp; Comparison:</t>
  </si>
  <si>
    <t>GŁÓWNY ARKUSZ WYNIKOWY. Zawiera finalne porównanie obu metod, kluczowe wnioski i wizualizacje.</t>
  </si>
  <si>
    <t>▶ Forecast_TopDown:</t>
  </si>
  <si>
    <t>Kompletny model prognostyczny dla danych zagregowanych (cała firma).</t>
  </si>
  <si>
    <t>▶ Forecast_[Kategorie]:</t>
  </si>
  <si>
    <t>Trzy arkusze zawierające niezależne, zoptymalizowane modele dla każdej z kategorii produktowych.</t>
  </si>
  <si>
    <t>▶ Aggregated_Data:</t>
  </si>
  <si>
    <t>Czyste, zagregowane dane miesięczne przygotowane za pomocą Power Query, stanowiące źródło dla wszystkich modeli.</t>
  </si>
  <si>
    <t>JAK KORZYSTAĆ Z MODELI</t>
  </si>
  <si>
    <t>Każdy arkusz prognostyczny posiada własny Panel Sterowania. Komórki zaznaczone na żółto to parametry (Alfa, Beta, Gamma), których wartości zostały zoptymalizowane za pomocą dodatku Solver w celu minimalizacji błędu MAPE (komórka zielona).</t>
  </si>
  <si>
    <t>KONTAKT I PORTFOLIO</t>
  </si>
  <si>
    <t>Autor: Marcin Snopek</t>
  </si>
  <si>
    <t>Więcej moich projektów znajdziesz na moim profilu GitHub: github.com/MarSnop99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</si>
</sst>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#,##0.00\ &quot;zł&quot;"/>
    <numFmt numFmtId="165" formatCode="_-* #,##0_-;\-* #,##0_-;_-* &quot;-&quot;??_-;_-@_-"/>
  </numFmts>
  <fonts count="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0"/>
      <color theme="1"/>
      <name val="Aptos Narrow"/>
      <family val="2"/>
      <charset val="238"/>
      <scheme val="minor"/>
    </font>
    <font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44" fontId="0" fillId="0" borderId="0" xfId="1" applyFont="1"/>
    <xf numFmtId="14" fontId="0" fillId="4" borderId="2" xfId="0" applyNumberFormat="1" applyFill="1" applyBorder="1"/>
    <xf numFmtId="14" fontId="0" fillId="0" borderId="2" xfId="0" applyNumberFormat="1" applyBorder="1"/>
    <xf numFmtId="9" fontId="0" fillId="3" borderId="1" xfId="0" applyNumberFormat="1" applyFill="1" applyBorder="1"/>
    <xf numFmtId="9" fontId="0" fillId="0" borderId="0" xfId="0" applyNumberFormat="1"/>
    <xf numFmtId="14" fontId="0" fillId="0" borderId="3" xfId="0" applyNumberFormat="1" applyBorder="1"/>
    <xf numFmtId="9" fontId="0" fillId="0" borderId="1" xfId="3" applyFont="1" applyBorder="1"/>
    <xf numFmtId="0" fontId="0" fillId="5" borderId="1" xfId="0" applyFill="1" applyBorder="1"/>
    <xf numFmtId="14" fontId="0" fillId="6" borderId="1" xfId="0" applyNumberFormat="1" applyFill="1" applyBorder="1"/>
    <xf numFmtId="165" fontId="0" fillId="5" borderId="1" xfId="2" applyNumberFormat="1" applyFont="1" applyFill="1" applyBorder="1"/>
    <xf numFmtId="14" fontId="0" fillId="5" borderId="1" xfId="0" applyNumberFormat="1" applyFill="1" applyBorder="1"/>
    <xf numFmtId="9" fontId="0" fillId="5" borderId="1" xfId="3" applyFont="1" applyFill="1" applyBorder="1"/>
    <xf numFmtId="164" fontId="0" fillId="5" borderId="1" xfId="0" applyNumberFormat="1" applyFill="1" applyBorder="1"/>
    <xf numFmtId="2" fontId="0" fillId="5" borderId="1" xfId="0" applyNumberFormat="1" applyFill="1" applyBorder="1"/>
    <xf numFmtId="44" fontId="0" fillId="5" borderId="1" xfId="1" applyFont="1" applyFill="1" applyBorder="1"/>
    <xf numFmtId="0" fontId="0" fillId="5" borderId="4" xfId="0" applyFill="1" applyBorder="1"/>
    <xf numFmtId="2" fontId="0" fillId="7" borderId="1" xfId="0" applyNumberFormat="1" applyFill="1" applyBorder="1"/>
    <xf numFmtId="2" fontId="0" fillId="7" borderId="1" xfId="2" applyNumberFormat="1" applyFont="1" applyFill="1" applyBorder="1"/>
    <xf numFmtId="14" fontId="0" fillId="7" borderId="1" xfId="0" applyNumberFormat="1" applyFill="1" applyBorder="1"/>
    <xf numFmtId="14" fontId="0" fillId="8" borderId="1" xfId="0" applyNumberFormat="1" applyFill="1" applyBorder="1"/>
    <xf numFmtId="0" fontId="0" fillId="7" borderId="1" xfId="0" applyFill="1" applyBorder="1"/>
    <xf numFmtId="0" fontId="3" fillId="2" borderId="1" xfId="0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0" xfId="4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4" applyAlignment="1">
      <alignment vertical="center" wrapText="1"/>
    </xf>
  </cellXfs>
  <cellStyles count="5">
    <cellStyle name="Dziesiętny" xfId="2" builtinId="3"/>
    <cellStyle name="Hiperłącze" xfId="4" builtinId="8"/>
    <cellStyle name="Normalny" xfId="0" builtinId="0"/>
    <cellStyle name="Procentowy" xfId="3" builtinId="5"/>
    <cellStyle name="Walutowy" xfId="1" builtinId="4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Dopasowanie</a:t>
            </a:r>
            <a:r>
              <a:rPr lang="pl-PL" baseline="0"/>
              <a:t> Modelu i Prognoza - Technologia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Forecast_Technology!$C$10</c:f>
              <c:strCache>
                <c:ptCount val="1"/>
                <c:pt idx="0">
                  <c:v>Sprzedaż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Forecast_Technology!$B$11:$B$70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Forecast_Technology!$C$11:$C$70</c:f>
              <c:numCache>
                <c:formatCode>_("zł"* #,##0.00_);_("zł"* \(#,##0.00\);_("zł"* "-"??_);_(@_)</c:formatCode>
                <c:ptCount val="60"/>
                <c:pt idx="0">
                  <c:v>3143.29</c:v>
                </c:pt>
                <c:pt idx="1">
                  <c:v>1608.51</c:v>
                </c:pt>
                <c:pt idx="2">
                  <c:v>32511.173999999999</c:v>
                </c:pt>
                <c:pt idx="3">
                  <c:v>9195.4339999999993</c:v>
                </c:pt>
                <c:pt idx="4">
                  <c:v>9599.8760000000002</c:v>
                </c:pt>
                <c:pt idx="5">
                  <c:v>8435.9650000000001</c:v>
                </c:pt>
                <c:pt idx="6">
                  <c:v>8004.134</c:v>
                </c:pt>
                <c:pt idx="7">
                  <c:v>9209.66</c:v>
                </c:pt>
                <c:pt idx="8">
                  <c:v>30537.572</c:v>
                </c:pt>
                <c:pt idx="9">
                  <c:v>11938.018</c:v>
                </c:pt>
                <c:pt idx="10">
                  <c:v>30201.407999999999</c:v>
                </c:pt>
                <c:pt idx="11">
                  <c:v>20893.191999999999</c:v>
                </c:pt>
                <c:pt idx="12">
                  <c:v>4625.3540000000003</c:v>
                </c:pt>
                <c:pt idx="13">
                  <c:v>3448.97</c:v>
                </c:pt>
                <c:pt idx="14">
                  <c:v>10343.922</c:v>
                </c:pt>
                <c:pt idx="15">
                  <c:v>11160.951999999999</c:v>
                </c:pt>
                <c:pt idx="16">
                  <c:v>11643</c:v>
                </c:pt>
                <c:pt idx="17">
                  <c:v>6435.366</c:v>
                </c:pt>
                <c:pt idx="18">
                  <c:v>10370.966</c:v>
                </c:pt>
                <c:pt idx="19">
                  <c:v>15524.632</c:v>
                </c:pt>
                <c:pt idx="20">
                  <c:v>19017.128000000001</c:v>
                </c:pt>
                <c:pt idx="21">
                  <c:v>10704.89</c:v>
                </c:pt>
                <c:pt idx="22">
                  <c:v>23873.600999999999</c:v>
                </c:pt>
                <c:pt idx="23">
                  <c:v>35632.027999999998</c:v>
                </c:pt>
                <c:pt idx="24">
                  <c:v>5620.0659999999998</c:v>
                </c:pt>
                <c:pt idx="25">
                  <c:v>12258.914000000001</c:v>
                </c:pt>
                <c:pt idx="26">
                  <c:v>21567.851999999999</c:v>
                </c:pt>
                <c:pt idx="27">
                  <c:v>14890.502</c:v>
                </c:pt>
                <c:pt idx="28">
                  <c:v>28832.690999999999</c:v>
                </c:pt>
                <c:pt idx="29">
                  <c:v>16372.152</c:v>
                </c:pt>
                <c:pt idx="30">
                  <c:v>13269</c:v>
                </c:pt>
                <c:pt idx="31">
                  <c:v>9672.402</c:v>
                </c:pt>
                <c:pt idx="32">
                  <c:v>22883.405999999999</c:v>
                </c:pt>
                <c:pt idx="33">
                  <c:v>31533.374</c:v>
                </c:pt>
                <c:pt idx="34">
                  <c:v>27141.059000000001</c:v>
                </c:pt>
                <c:pt idx="35">
                  <c:v>22322.761999999999</c:v>
                </c:pt>
                <c:pt idx="36">
                  <c:v>16733.053</c:v>
                </c:pt>
                <c:pt idx="37">
                  <c:v>6027.0240000000003</c:v>
                </c:pt>
                <c:pt idx="38">
                  <c:v>33428.622000000003</c:v>
                </c:pt>
                <c:pt idx="39">
                  <c:v>12383.387000000001</c:v>
                </c:pt>
                <c:pt idx="40">
                  <c:v>13566.588</c:v>
                </c:pt>
                <c:pt idx="41">
                  <c:v>17061.099999999999</c:v>
                </c:pt>
                <c:pt idx="42">
                  <c:v>23209.925999999999</c:v>
                </c:pt>
                <c:pt idx="43">
                  <c:v>17619.162</c:v>
                </c:pt>
                <c:pt idx="44">
                  <c:v>26942.602999999999</c:v>
                </c:pt>
                <c:pt idx="45">
                  <c:v>32855.663</c:v>
                </c:pt>
                <c:pt idx="46">
                  <c:v>49918.773000000001</c:v>
                </c:pt>
                <c:pt idx="47">
                  <c:v>21984.91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6-4D86-89B8-2F3EF04C7B87}"/>
            </c:ext>
          </c:extLst>
        </c:ser>
        <c:ser>
          <c:idx val="1"/>
          <c:order val="1"/>
          <c:tx>
            <c:strRef>
              <c:f>Forecast_Technology!$K$10</c:f>
              <c:strCache>
                <c:ptCount val="1"/>
                <c:pt idx="0">
                  <c:v>Dopasowanie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Forecast_Technology!$B$11:$B$70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Forecast_Technology!$K$11:$K$70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4843.4167309259565</c:v>
                </c:pt>
                <c:pt idx="13">
                  <c:v>2621.8358789141389</c:v>
                </c:pt>
                <c:pt idx="14">
                  <c:v>61647.787513397554</c:v>
                </c:pt>
                <c:pt idx="15">
                  <c:v>14138.609375079381</c:v>
                </c:pt>
                <c:pt idx="16">
                  <c:v>14447.87288575379</c:v>
                </c:pt>
                <c:pt idx="17">
                  <c:v>12399.36140616173</c:v>
                </c:pt>
                <c:pt idx="18">
                  <c:v>10370.973492827892</c:v>
                </c:pt>
                <c:pt idx="19">
                  <c:v>12086.333495771512</c:v>
                </c:pt>
                <c:pt idx="20">
                  <c:v>44096.521409896275</c:v>
                </c:pt>
                <c:pt idx="21">
                  <c:v>14587.528309094381</c:v>
                </c:pt>
                <c:pt idx="22">
                  <c:v>33864.71158395808</c:v>
                </c:pt>
                <c:pt idx="23">
                  <c:v>21029.197670440506</c:v>
                </c:pt>
                <c:pt idx="24">
                  <c:v>3681.6005465229719</c:v>
                </c:pt>
                <c:pt idx="25">
                  <c:v>2537.0054628244793</c:v>
                </c:pt>
                <c:pt idx="26">
                  <c:v>50452.152294303123</c:v>
                </c:pt>
                <c:pt idx="27">
                  <c:v>22684.188178536486</c:v>
                </c:pt>
                <c:pt idx="28">
                  <c:v>22784.208808793606</c:v>
                </c:pt>
                <c:pt idx="29">
                  <c:v>18633.500289792781</c:v>
                </c:pt>
                <c:pt idx="30">
                  <c:v>24027.204033232374</c:v>
                </c:pt>
                <c:pt idx="31">
                  <c:v>28157.155133097262</c:v>
                </c:pt>
                <c:pt idx="32">
                  <c:v>47782.656466822467</c:v>
                </c:pt>
                <c:pt idx="33">
                  <c:v>19888.197014937406</c:v>
                </c:pt>
                <c:pt idx="34">
                  <c:v>57659.378245758009</c:v>
                </c:pt>
                <c:pt idx="35">
                  <c:v>50106.676421928212</c:v>
                </c:pt>
                <c:pt idx="36">
                  <c:v>5740.1374878441557</c:v>
                </c:pt>
                <c:pt idx="37">
                  <c:v>8089.5606829016251</c:v>
                </c:pt>
                <c:pt idx="38">
                  <c:v>25416.708223391699</c:v>
                </c:pt>
                <c:pt idx="39">
                  <c:v>16872.490937150476</c:v>
                </c:pt>
                <c:pt idx="40">
                  <c:v>22471.032081576126</c:v>
                </c:pt>
                <c:pt idx="41">
                  <c:v>12218.620630822392</c:v>
                </c:pt>
                <c:pt idx="42">
                  <c:v>14097.508169098155</c:v>
                </c:pt>
                <c:pt idx="43">
                  <c:v>18162.748640066682</c:v>
                </c:pt>
                <c:pt idx="44">
                  <c:v>43057.578903211885</c:v>
                </c:pt>
                <c:pt idx="45">
                  <c:v>32855.63282647913</c:v>
                </c:pt>
                <c:pt idx="46">
                  <c:v>48063.260598716806</c:v>
                </c:pt>
                <c:pt idx="47">
                  <c:v>49532.047048452485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6-4D86-89B8-2F3EF04C7B87}"/>
            </c:ext>
          </c:extLst>
        </c:ser>
        <c:ser>
          <c:idx val="2"/>
          <c:order val="2"/>
          <c:tx>
            <c:strRef>
              <c:f>Forecast_Technology!$L$10</c:f>
              <c:strCache>
                <c:ptCount val="1"/>
                <c:pt idx="0">
                  <c:v>Prognoza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Forecast_Technology!$B$11:$B$70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Forecast_Technology!$L$11:$L$70</c:f>
              <c:numCache>
                <c:formatCode>General</c:formatCode>
                <c:ptCount val="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13233.121430138352</c:v>
                </c:pt>
                <c:pt idx="49">
                  <c:v>13111.11994158237</c:v>
                </c:pt>
                <c:pt idx="50">
                  <c:v>28401.822838641554</c:v>
                </c:pt>
                <c:pt idx="51">
                  <c:v>28135.056107970144</c:v>
                </c:pt>
                <c:pt idx="52">
                  <c:v>16687.68323897888</c:v>
                </c:pt>
                <c:pt idx="53">
                  <c:v>16527.941869859584</c:v>
                </c:pt>
                <c:pt idx="54">
                  <c:v>16303.305624159586</c:v>
                </c:pt>
                <c:pt idx="55">
                  <c:v>16144.197580397793</c:v>
                </c:pt>
                <c:pt idx="56">
                  <c:v>25647.682638845588</c:v>
                </c:pt>
                <c:pt idx="57">
                  <c:v>25392.397699569057</c:v>
                </c:pt>
                <c:pt idx="58">
                  <c:v>38295.687337974407</c:v>
                </c:pt>
                <c:pt idx="59">
                  <c:v>37906.767882114269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86-4D86-89B8-2F3EF04C7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782160"/>
        <c:axId val="778767760"/>
      </c:lineChart>
      <c:dateAx>
        <c:axId val="7787821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8767760"/>
        <c:crosses val="autoZero"/>
        <c:auto val="1"/>
        <c:lblOffset val="100"/>
        <c:baseTimeUnit val="months"/>
      </c:dateAx>
      <c:valAx>
        <c:axId val="77876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878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Dopasowanie Modelu i Prognoza - Meble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Forecast_Furniture!$C$10</c:f>
              <c:strCache>
                <c:ptCount val="1"/>
                <c:pt idx="0">
                  <c:v>Sprzedaż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Forecast_Furniture!$B$11:$B$70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Forecast_Furniture!$C$11:$C$70</c:f>
              <c:numCache>
                <c:formatCode>_("zł"* #,##0.00_);_("zł"* \(#,##0.00\);_("zł"* "-"??_);_(@_)</c:formatCode>
                <c:ptCount val="60"/>
                <c:pt idx="0">
                  <c:v>6242.5249999999996</c:v>
                </c:pt>
                <c:pt idx="1">
                  <c:v>1839.6579999999999</c:v>
                </c:pt>
                <c:pt idx="2">
                  <c:v>14573.956</c:v>
                </c:pt>
                <c:pt idx="3">
                  <c:v>7944.8370000000004</c:v>
                </c:pt>
                <c:pt idx="4">
                  <c:v>6912.7870000000003</c:v>
                </c:pt>
                <c:pt idx="5">
                  <c:v>13206.125599999999</c:v>
                </c:pt>
                <c:pt idx="6">
                  <c:v>10821.050999999999</c:v>
                </c:pt>
                <c:pt idx="7">
                  <c:v>7320.3464999999997</c:v>
                </c:pt>
                <c:pt idx="8">
                  <c:v>23816.480800000001</c:v>
                </c:pt>
                <c:pt idx="9">
                  <c:v>12304.246999999999</c:v>
                </c:pt>
                <c:pt idx="10">
                  <c:v>21564.8727</c:v>
                </c:pt>
                <c:pt idx="11">
                  <c:v>30645.966499999999</c:v>
                </c:pt>
                <c:pt idx="12">
                  <c:v>11739.9416</c:v>
                </c:pt>
                <c:pt idx="13">
                  <c:v>3134.3739999999998</c:v>
                </c:pt>
                <c:pt idx="14">
                  <c:v>12499.782999999999</c:v>
                </c:pt>
                <c:pt idx="15">
                  <c:v>10475.6985</c:v>
                </c:pt>
                <c:pt idx="16">
                  <c:v>9374.9505000000008</c:v>
                </c:pt>
                <c:pt idx="17">
                  <c:v>7714.1790000000001</c:v>
                </c:pt>
                <c:pt idx="18">
                  <c:v>13674.42</c:v>
                </c:pt>
                <c:pt idx="19">
                  <c:v>9638.5921999999991</c:v>
                </c:pt>
                <c:pt idx="20">
                  <c:v>26273.023000000001</c:v>
                </c:pt>
                <c:pt idx="21">
                  <c:v>12026.6235</c:v>
                </c:pt>
                <c:pt idx="22">
                  <c:v>30880.8325</c:v>
                </c:pt>
                <c:pt idx="23">
                  <c:v>23085.819200000002</c:v>
                </c:pt>
                <c:pt idx="24">
                  <c:v>7622.7430000000004</c:v>
                </c:pt>
                <c:pt idx="25">
                  <c:v>3925.5509999999999</c:v>
                </c:pt>
                <c:pt idx="26">
                  <c:v>12801.092000000001</c:v>
                </c:pt>
                <c:pt idx="27">
                  <c:v>13212.09</c:v>
                </c:pt>
                <c:pt idx="28">
                  <c:v>15119.834999999999</c:v>
                </c:pt>
                <c:pt idx="29">
                  <c:v>13070.572</c:v>
                </c:pt>
                <c:pt idx="30">
                  <c:v>13068.519</c:v>
                </c:pt>
                <c:pt idx="31">
                  <c:v>12483.2323</c:v>
                </c:pt>
                <c:pt idx="32">
                  <c:v>27262.8809</c:v>
                </c:pt>
                <c:pt idx="33">
                  <c:v>11872.576999999999</c:v>
                </c:pt>
                <c:pt idx="34">
                  <c:v>31783.628799999999</c:v>
                </c:pt>
                <c:pt idx="35">
                  <c:v>36678.714999999997</c:v>
                </c:pt>
                <c:pt idx="36">
                  <c:v>5964.0320000000002</c:v>
                </c:pt>
                <c:pt idx="37">
                  <c:v>6866.3374000000003</c:v>
                </c:pt>
                <c:pt idx="38">
                  <c:v>10893.444799999999</c:v>
                </c:pt>
                <c:pt idx="39">
                  <c:v>9065.9580999999998</c:v>
                </c:pt>
                <c:pt idx="40">
                  <c:v>16957.558199999999</c:v>
                </c:pt>
                <c:pt idx="41">
                  <c:v>19008.5867</c:v>
                </c:pt>
                <c:pt idx="42">
                  <c:v>11813.022000000001</c:v>
                </c:pt>
                <c:pt idx="43">
                  <c:v>15441.874</c:v>
                </c:pt>
                <c:pt idx="44">
                  <c:v>29028.205999999998</c:v>
                </c:pt>
                <c:pt idx="45">
                  <c:v>21884.068200000002</c:v>
                </c:pt>
                <c:pt idx="46">
                  <c:v>37056.714999999997</c:v>
                </c:pt>
                <c:pt idx="47">
                  <c:v>31407.466799999998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79-4E94-A6CE-31A8D1B2FE39}"/>
            </c:ext>
          </c:extLst>
        </c:ser>
        <c:ser>
          <c:idx val="1"/>
          <c:order val="1"/>
          <c:tx>
            <c:strRef>
              <c:f>Forecast_Furniture!$K$10</c:f>
              <c:strCache>
                <c:ptCount val="1"/>
                <c:pt idx="0">
                  <c:v>Dopasowanie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Forecast_Furniture!$B$11:$B$70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Forecast_Furniture!$K$11:$K$70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15661.56856318523</c:v>
                </c:pt>
                <c:pt idx="13">
                  <c:v>4284.4245566640111</c:v>
                </c:pt>
                <c:pt idx="14">
                  <c:v>30620.446459025592</c:v>
                </c:pt>
                <c:pt idx="15">
                  <c:v>11758.385965186522</c:v>
                </c:pt>
                <c:pt idx="16">
                  <c:v>9416.6932900334032</c:v>
                </c:pt>
                <c:pt idx="17">
                  <c:v>17406.580180154113</c:v>
                </c:pt>
                <c:pt idx="18">
                  <c:v>9400.6525628481286</c:v>
                </c:pt>
                <c:pt idx="19">
                  <c:v>7240.1286435381435</c:v>
                </c:pt>
                <c:pt idx="20">
                  <c:v>26273.091004474569</c:v>
                </c:pt>
                <c:pt idx="21">
                  <c:v>13054.614032244743</c:v>
                </c:pt>
                <c:pt idx="22">
                  <c:v>20969.03967649586</c:v>
                </c:pt>
                <c:pt idx="23">
                  <c:v>36136.369715090805</c:v>
                </c:pt>
                <c:pt idx="24">
                  <c:v>4941.8130247840609</c:v>
                </c:pt>
                <c:pt idx="25">
                  <c:v>1797.1224868485326</c:v>
                </c:pt>
                <c:pt idx="26">
                  <c:v>15954.981884708033</c:v>
                </c:pt>
                <c:pt idx="27">
                  <c:v>13560.366849481834</c:v>
                </c:pt>
                <c:pt idx="28">
                  <c:v>12848.055256794238</c:v>
                </c:pt>
                <c:pt idx="29">
                  <c:v>16855.26276051674</c:v>
                </c:pt>
                <c:pt idx="30">
                  <c:v>25174.564691004936</c:v>
                </c:pt>
                <c:pt idx="31">
                  <c:v>12483.229650606241</c:v>
                </c:pt>
                <c:pt idx="32">
                  <c:v>34935.693236435691</c:v>
                </c:pt>
                <c:pt idx="33">
                  <c:v>14972.934071982168</c:v>
                </c:pt>
                <c:pt idx="34">
                  <c:v>28067.139437494257</c:v>
                </c:pt>
                <c:pt idx="35">
                  <c:v>26017.922232737732</c:v>
                </c:pt>
                <c:pt idx="36">
                  <c:v>8460.5563032911214</c:v>
                </c:pt>
                <c:pt idx="37">
                  <c:v>2305.9285606933995</c:v>
                </c:pt>
                <c:pt idx="38">
                  <c:v>16162.155547956758</c:v>
                </c:pt>
                <c:pt idx="39">
                  <c:v>14166.469836868706</c:v>
                </c:pt>
                <c:pt idx="40">
                  <c:v>11998.144110175985</c:v>
                </c:pt>
                <c:pt idx="41">
                  <c:v>13711.188039471948</c:v>
                </c:pt>
                <c:pt idx="42">
                  <c:v>21513.270095201577</c:v>
                </c:pt>
                <c:pt idx="43">
                  <c:v>16601.300899051654</c:v>
                </c:pt>
                <c:pt idx="44">
                  <c:v>40082.816196651416</c:v>
                </c:pt>
                <c:pt idx="45">
                  <c:v>17185.543981943214</c:v>
                </c:pt>
                <c:pt idx="46">
                  <c:v>52234.21914139171</c:v>
                </c:pt>
                <c:pt idx="47">
                  <c:v>44742.892495173983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9-4E94-A6CE-31A8D1B2FE39}"/>
            </c:ext>
          </c:extLst>
        </c:ser>
        <c:ser>
          <c:idx val="2"/>
          <c:order val="2"/>
          <c:tx>
            <c:strRef>
              <c:f>Forecast_Furniture!$L$10</c:f>
              <c:strCache>
                <c:ptCount val="1"/>
                <c:pt idx="0">
                  <c:v>Prognoza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Forecast_Furniture!$B$11:$B$70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Forecast_Furniture!$L$11:$L$70</c:f>
              <c:numCache>
                <c:formatCode>General</c:formatCode>
                <c:ptCount val="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7010.9841514232949</c:v>
                </c:pt>
                <c:pt idx="49">
                  <c:v>4122.1334943247002</c:v>
                </c:pt>
                <c:pt idx="50">
                  <c:v>6943.6847710719076</c:v>
                </c:pt>
                <c:pt idx="51">
                  <c:v>6380.1302906519377</c:v>
                </c:pt>
                <c:pt idx="52">
                  <c:v>9344.5385338870292</c:v>
                </c:pt>
                <c:pt idx="53">
                  <c:v>8051.047386367236</c:v>
                </c:pt>
                <c:pt idx="54">
                  <c:v>5668.9642178783606</c:v>
                </c:pt>
                <c:pt idx="55">
                  <c:v>7014.9691075624778</c:v>
                </c:pt>
                <c:pt idx="56">
                  <c:v>13894.030268564597</c:v>
                </c:pt>
                <c:pt idx="57">
                  <c:v>8624.7005015840259</c:v>
                </c:pt>
                <c:pt idx="58">
                  <c:v>15348.070746224041</c:v>
                </c:pt>
                <c:pt idx="59">
                  <c:v>13954.500313641831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9-4E94-A6CE-31A8D1B2F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764400"/>
        <c:axId val="778764880"/>
      </c:lineChart>
      <c:dateAx>
        <c:axId val="7787644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8764880"/>
        <c:crosses val="autoZero"/>
        <c:auto val="1"/>
        <c:lblOffset val="100"/>
        <c:baseTimeUnit val="months"/>
      </c:dateAx>
      <c:valAx>
        <c:axId val="77876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876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Dopasowanie Modelu i Prognoza - Materiały</a:t>
            </a:r>
            <a:r>
              <a:rPr lang="pl-PL" baseline="0"/>
              <a:t> Biurowe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Forecast_Office_Supplies!$C$10</c:f>
              <c:strCache>
                <c:ptCount val="1"/>
                <c:pt idx="0">
                  <c:v>Sprzedaż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Forecast_Office_Supplies!$B$11:$B$70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Forecast_Office_Supplies!$C$11:$C$70</c:f>
              <c:numCache>
                <c:formatCode>#\ ##0.00\ "zł"</c:formatCode>
                <c:ptCount val="60"/>
                <c:pt idx="0">
                  <c:v>4851.08</c:v>
                </c:pt>
                <c:pt idx="1">
                  <c:v>1071.7239999999999</c:v>
                </c:pt>
                <c:pt idx="2">
                  <c:v>8605.8790000000008</c:v>
                </c:pt>
                <c:pt idx="3">
                  <c:v>11155.074000000001</c:v>
                </c:pt>
                <c:pt idx="4">
                  <c:v>7135.6239999999998</c:v>
                </c:pt>
                <c:pt idx="5">
                  <c:v>12953.037</c:v>
                </c:pt>
                <c:pt idx="6">
                  <c:v>15121.208000000001</c:v>
                </c:pt>
                <c:pt idx="7">
                  <c:v>11379.462</c:v>
                </c:pt>
                <c:pt idx="8">
                  <c:v>27423.297999999999</c:v>
                </c:pt>
                <c:pt idx="9">
                  <c:v>7211.1279999999997</c:v>
                </c:pt>
                <c:pt idx="10">
                  <c:v>26862.436000000002</c:v>
                </c:pt>
                <c:pt idx="11">
                  <c:v>18006.462</c:v>
                </c:pt>
                <c:pt idx="12">
                  <c:v>1808.78</c:v>
                </c:pt>
                <c:pt idx="13">
                  <c:v>5368.067</c:v>
                </c:pt>
                <c:pt idx="14">
                  <c:v>15882.547</c:v>
                </c:pt>
                <c:pt idx="15">
                  <c:v>12558.558000000001</c:v>
                </c:pt>
                <c:pt idx="16">
                  <c:v>9113.7360000000008</c:v>
                </c:pt>
                <c:pt idx="17">
                  <c:v>10647.746999999999</c:v>
                </c:pt>
                <c:pt idx="18">
                  <c:v>4719.9390000000003</c:v>
                </c:pt>
                <c:pt idx="19">
                  <c:v>11735.108</c:v>
                </c:pt>
                <c:pt idx="20">
                  <c:v>19305.767</c:v>
                </c:pt>
                <c:pt idx="21">
                  <c:v>8673.41</c:v>
                </c:pt>
                <c:pt idx="22">
                  <c:v>21218.13</c:v>
                </c:pt>
                <c:pt idx="23">
                  <c:v>16201.674000000001</c:v>
                </c:pt>
                <c:pt idx="24">
                  <c:v>5299.6819999999998</c:v>
                </c:pt>
                <c:pt idx="25">
                  <c:v>6794.35</c:v>
                </c:pt>
                <c:pt idx="26">
                  <c:v>17346.931</c:v>
                </c:pt>
                <c:pt idx="27">
                  <c:v>10647.447</c:v>
                </c:pt>
                <c:pt idx="28">
                  <c:v>13035.201999999999</c:v>
                </c:pt>
                <c:pt idx="29">
                  <c:v>10901.81</c:v>
                </c:pt>
                <c:pt idx="30">
                  <c:v>12924.444</c:v>
                </c:pt>
                <c:pt idx="31">
                  <c:v>8959.74</c:v>
                </c:pt>
                <c:pt idx="32">
                  <c:v>23263.738000000001</c:v>
                </c:pt>
                <c:pt idx="33">
                  <c:v>16281.794</c:v>
                </c:pt>
                <c:pt idx="34">
                  <c:v>20487.277999999998</c:v>
                </c:pt>
                <c:pt idx="35">
                  <c:v>37997.565999999999</c:v>
                </c:pt>
                <c:pt idx="36">
                  <c:v>21274.289000000001</c:v>
                </c:pt>
                <c:pt idx="37">
                  <c:v>7407.7719999999999</c:v>
                </c:pt>
                <c:pt idx="38">
                  <c:v>14550.286</c:v>
                </c:pt>
                <c:pt idx="39">
                  <c:v>15072.191000000001</c:v>
                </c:pt>
                <c:pt idx="40">
                  <c:v>13736.964</c:v>
                </c:pt>
                <c:pt idx="41">
                  <c:v>16912.039000000001</c:v>
                </c:pt>
                <c:pt idx="42">
                  <c:v>10241.468000000001</c:v>
                </c:pt>
                <c:pt idx="43">
                  <c:v>30059.851999999999</c:v>
                </c:pt>
                <c:pt idx="44">
                  <c:v>31895.843000000001</c:v>
                </c:pt>
                <c:pt idx="45">
                  <c:v>23037.191999999999</c:v>
                </c:pt>
                <c:pt idx="46">
                  <c:v>31472.337</c:v>
                </c:pt>
                <c:pt idx="47">
                  <c:v>30436.941999999999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3-41A7-8D62-E9EBD06F38AD}"/>
            </c:ext>
          </c:extLst>
        </c:ser>
        <c:ser>
          <c:idx val="1"/>
          <c:order val="1"/>
          <c:tx>
            <c:strRef>
              <c:f>Forecast_Office_Supplies!$K$10</c:f>
              <c:strCache>
                <c:ptCount val="1"/>
                <c:pt idx="0">
                  <c:v>Dopasowanie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Forecast_Office_Supplies!$B$11:$B$70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Forecast_Office_Supplies!$K$11:$K$70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7364.9710588598264</c:v>
                </c:pt>
                <c:pt idx="13">
                  <c:v>1120.7594604855262</c:v>
                </c:pt>
                <c:pt idx="14">
                  <c:v>26325.842209925919</c:v>
                </c:pt>
                <c:pt idx="15">
                  <c:v>29662.761226953076</c:v>
                </c:pt>
                <c:pt idx="16">
                  <c:v>14664.496715158644</c:v>
                </c:pt>
                <c:pt idx="17">
                  <c:v>22891.097528016126</c:v>
                </c:pt>
                <c:pt idx="18">
                  <c:v>20673.631821075887</c:v>
                </c:pt>
                <c:pt idx="19">
                  <c:v>9981.1807776785772</c:v>
                </c:pt>
                <c:pt idx="20">
                  <c:v>25938.96701953945</c:v>
                </c:pt>
                <c:pt idx="21">
                  <c:v>5944.7713090390971</c:v>
                </c:pt>
                <c:pt idx="22">
                  <c:v>26885.331613900111</c:v>
                </c:pt>
                <c:pt idx="23">
                  <c:v>16202.552365140185</c:v>
                </c:pt>
                <c:pt idx="24">
                  <c:v>2301.5813418756875</c:v>
                </c:pt>
                <c:pt idx="25">
                  <c:v>2463.5424431035126</c:v>
                </c:pt>
                <c:pt idx="26">
                  <c:v>19227.853129245104</c:v>
                </c:pt>
                <c:pt idx="27">
                  <c:v>21152.932735806204</c:v>
                </c:pt>
                <c:pt idx="28">
                  <c:v>12929.597395584247</c:v>
                </c:pt>
                <c:pt idx="29">
                  <c:v>21289.87643207132</c:v>
                </c:pt>
                <c:pt idx="30">
                  <c:v>14190.023507547274</c:v>
                </c:pt>
                <c:pt idx="31">
                  <c:v>21598.201967260618</c:v>
                </c:pt>
                <c:pt idx="32">
                  <c:v>31208.414785900641</c:v>
                </c:pt>
                <c:pt idx="33">
                  <c:v>9284.3715744898818</c:v>
                </c:pt>
                <c:pt idx="34">
                  <c:v>36591.529802312609</c:v>
                </c:pt>
                <c:pt idx="35">
                  <c:v>21315.461015046189</c:v>
                </c:pt>
                <c:pt idx="36">
                  <c:v>5565.1729884058232</c:v>
                </c:pt>
                <c:pt idx="37">
                  <c:v>9168.8205065001221</c:v>
                </c:pt>
                <c:pt idx="38">
                  <c:v>24652.703048177791</c:v>
                </c:pt>
                <c:pt idx="39">
                  <c:v>17534.389981069533</c:v>
                </c:pt>
                <c:pt idx="40">
                  <c:v>17564.12003088569</c:v>
                </c:pt>
                <c:pt idx="41">
                  <c:v>19028.693257719242</c:v>
                </c:pt>
                <c:pt idx="42">
                  <c:v>20064.758022329555</c:v>
                </c:pt>
                <c:pt idx="43">
                  <c:v>17058.826828349302</c:v>
                </c:pt>
                <c:pt idx="44">
                  <c:v>61317.635710278439</c:v>
                </c:pt>
                <c:pt idx="45">
                  <c:v>23037.191995474645</c:v>
                </c:pt>
                <c:pt idx="46">
                  <c:v>42577.22760765515</c:v>
                </c:pt>
                <c:pt idx="47">
                  <c:v>43963.431858436452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93-41A7-8D62-E9EBD06F38AD}"/>
            </c:ext>
          </c:extLst>
        </c:ser>
        <c:ser>
          <c:idx val="2"/>
          <c:order val="2"/>
          <c:tx>
            <c:strRef>
              <c:f>Forecast_Office_Supplies!$L$10</c:f>
              <c:strCache>
                <c:ptCount val="1"/>
                <c:pt idx="0">
                  <c:v>Prognoza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Forecast_Office_Supplies!$B$11:$B$70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Forecast_Office_Supplies!$L$11:$L$70</c:f>
              <c:numCache>
                <c:formatCode>General</c:formatCode>
                <c:ptCount val="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8559.8012943771519</c:v>
                </c:pt>
                <c:pt idx="49">
                  <c:v>3484.4502503906906</c:v>
                </c:pt>
                <c:pt idx="50">
                  <c:v>8346.4808841703671</c:v>
                </c:pt>
                <c:pt idx="51">
                  <c:v>8158.1963485995766</c:v>
                </c:pt>
                <c:pt idx="52">
                  <c:v>7950.7545371897968</c:v>
                </c:pt>
                <c:pt idx="53">
                  <c:v>9643.8418198951786</c:v>
                </c:pt>
                <c:pt idx="54">
                  <c:v>7996.2217734002488</c:v>
                </c:pt>
                <c:pt idx="55">
                  <c:v>14144.198720199573</c:v>
                </c:pt>
                <c:pt idx="56">
                  <c:v>21880.743277077061</c:v>
                </c:pt>
                <c:pt idx="57">
                  <c:v>13630.33946322225</c:v>
                </c:pt>
                <c:pt idx="58">
                  <c:v>21456.599562720086</c:v>
                </c:pt>
                <c:pt idx="59">
                  <c:v>23906.314771040805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93-41A7-8D62-E9EBD06F3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757200"/>
        <c:axId val="778779760"/>
      </c:lineChart>
      <c:dateAx>
        <c:axId val="778757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8779760"/>
        <c:crosses val="autoZero"/>
        <c:auto val="1"/>
        <c:lblOffset val="100"/>
        <c:baseTimeUnit val="months"/>
      </c:dateAx>
      <c:valAx>
        <c:axId val="77877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zł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875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Dopasowanie</a:t>
            </a:r>
            <a:r>
              <a:rPr lang="pl-PL" baseline="0"/>
              <a:t> Modelu i Prognoza - Technologia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Forecast_Technology!$C$10</c:f>
              <c:strCache>
                <c:ptCount val="1"/>
                <c:pt idx="0">
                  <c:v>Sprzedaż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Forecast_Technology!$B$11:$B$70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Forecast_Technology!$C$11:$C$70</c:f>
              <c:numCache>
                <c:formatCode>_("zł"* #,##0.00_);_("zł"* \(#,##0.00\);_("zł"* "-"??_);_(@_)</c:formatCode>
                <c:ptCount val="60"/>
                <c:pt idx="0">
                  <c:v>3143.29</c:v>
                </c:pt>
                <c:pt idx="1">
                  <c:v>1608.51</c:v>
                </c:pt>
                <c:pt idx="2">
                  <c:v>32511.173999999999</c:v>
                </c:pt>
                <c:pt idx="3">
                  <c:v>9195.4339999999993</c:v>
                </c:pt>
                <c:pt idx="4">
                  <c:v>9599.8760000000002</c:v>
                </c:pt>
                <c:pt idx="5">
                  <c:v>8435.9650000000001</c:v>
                </c:pt>
                <c:pt idx="6">
                  <c:v>8004.134</c:v>
                </c:pt>
                <c:pt idx="7">
                  <c:v>9209.66</c:v>
                </c:pt>
                <c:pt idx="8">
                  <c:v>30537.572</c:v>
                </c:pt>
                <c:pt idx="9">
                  <c:v>11938.018</c:v>
                </c:pt>
                <c:pt idx="10">
                  <c:v>30201.407999999999</c:v>
                </c:pt>
                <c:pt idx="11">
                  <c:v>20893.191999999999</c:v>
                </c:pt>
                <c:pt idx="12">
                  <c:v>4625.3540000000003</c:v>
                </c:pt>
                <c:pt idx="13">
                  <c:v>3448.97</c:v>
                </c:pt>
                <c:pt idx="14">
                  <c:v>10343.922</c:v>
                </c:pt>
                <c:pt idx="15">
                  <c:v>11160.951999999999</c:v>
                </c:pt>
                <c:pt idx="16">
                  <c:v>11643</c:v>
                </c:pt>
                <c:pt idx="17">
                  <c:v>6435.366</c:v>
                </c:pt>
                <c:pt idx="18">
                  <c:v>10370.966</c:v>
                </c:pt>
                <c:pt idx="19">
                  <c:v>15524.632</c:v>
                </c:pt>
                <c:pt idx="20">
                  <c:v>19017.128000000001</c:v>
                </c:pt>
                <c:pt idx="21">
                  <c:v>10704.89</c:v>
                </c:pt>
                <c:pt idx="22">
                  <c:v>23873.600999999999</c:v>
                </c:pt>
                <c:pt idx="23">
                  <c:v>35632.027999999998</c:v>
                </c:pt>
                <c:pt idx="24">
                  <c:v>5620.0659999999998</c:v>
                </c:pt>
                <c:pt idx="25">
                  <c:v>12258.914000000001</c:v>
                </c:pt>
                <c:pt idx="26">
                  <c:v>21567.851999999999</c:v>
                </c:pt>
                <c:pt idx="27">
                  <c:v>14890.502</c:v>
                </c:pt>
                <c:pt idx="28">
                  <c:v>28832.690999999999</c:v>
                </c:pt>
                <c:pt idx="29">
                  <c:v>16372.152</c:v>
                </c:pt>
                <c:pt idx="30">
                  <c:v>13269</c:v>
                </c:pt>
                <c:pt idx="31">
                  <c:v>9672.402</c:v>
                </c:pt>
                <c:pt idx="32">
                  <c:v>22883.405999999999</c:v>
                </c:pt>
                <c:pt idx="33">
                  <c:v>31533.374</c:v>
                </c:pt>
                <c:pt idx="34">
                  <c:v>27141.059000000001</c:v>
                </c:pt>
                <c:pt idx="35">
                  <c:v>22322.761999999999</c:v>
                </c:pt>
                <c:pt idx="36">
                  <c:v>16733.053</c:v>
                </c:pt>
                <c:pt idx="37">
                  <c:v>6027.0240000000003</c:v>
                </c:pt>
                <c:pt idx="38">
                  <c:v>33428.622000000003</c:v>
                </c:pt>
                <c:pt idx="39">
                  <c:v>12383.387000000001</c:v>
                </c:pt>
                <c:pt idx="40">
                  <c:v>13566.588</c:v>
                </c:pt>
                <c:pt idx="41">
                  <c:v>17061.099999999999</c:v>
                </c:pt>
                <c:pt idx="42">
                  <c:v>23209.925999999999</c:v>
                </c:pt>
                <c:pt idx="43">
                  <c:v>17619.162</c:v>
                </c:pt>
                <c:pt idx="44">
                  <c:v>26942.602999999999</c:v>
                </c:pt>
                <c:pt idx="45">
                  <c:v>32855.663</c:v>
                </c:pt>
                <c:pt idx="46">
                  <c:v>49918.773000000001</c:v>
                </c:pt>
                <c:pt idx="47">
                  <c:v>21984.91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34-4449-916D-388DE151ED07}"/>
            </c:ext>
          </c:extLst>
        </c:ser>
        <c:ser>
          <c:idx val="1"/>
          <c:order val="1"/>
          <c:tx>
            <c:strRef>
              <c:f>Forecast_Technology!$K$10</c:f>
              <c:strCache>
                <c:ptCount val="1"/>
                <c:pt idx="0">
                  <c:v>Dopasowanie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Forecast_Technology!$B$11:$B$70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Forecast_Technology!$K$11:$K$70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4843.4167309259565</c:v>
                </c:pt>
                <c:pt idx="13">
                  <c:v>2621.8358789141389</c:v>
                </c:pt>
                <c:pt idx="14">
                  <c:v>61647.787513397554</c:v>
                </c:pt>
                <c:pt idx="15">
                  <c:v>14138.609375079381</c:v>
                </c:pt>
                <c:pt idx="16">
                  <c:v>14447.87288575379</c:v>
                </c:pt>
                <c:pt idx="17">
                  <c:v>12399.36140616173</c:v>
                </c:pt>
                <c:pt idx="18">
                  <c:v>10370.973492827892</c:v>
                </c:pt>
                <c:pt idx="19">
                  <c:v>12086.333495771512</c:v>
                </c:pt>
                <c:pt idx="20">
                  <c:v>44096.521409896275</c:v>
                </c:pt>
                <c:pt idx="21">
                  <c:v>14587.528309094381</c:v>
                </c:pt>
                <c:pt idx="22">
                  <c:v>33864.71158395808</c:v>
                </c:pt>
                <c:pt idx="23">
                  <c:v>21029.197670440506</c:v>
                </c:pt>
                <c:pt idx="24">
                  <c:v>3681.6005465229719</c:v>
                </c:pt>
                <c:pt idx="25">
                  <c:v>2537.0054628244793</c:v>
                </c:pt>
                <c:pt idx="26">
                  <c:v>50452.152294303123</c:v>
                </c:pt>
                <c:pt idx="27">
                  <c:v>22684.188178536486</c:v>
                </c:pt>
                <c:pt idx="28">
                  <c:v>22784.208808793606</c:v>
                </c:pt>
                <c:pt idx="29">
                  <c:v>18633.500289792781</c:v>
                </c:pt>
                <c:pt idx="30">
                  <c:v>24027.204033232374</c:v>
                </c:pt>
                <c:pt idx="31">
                  <c:v>28157.155133097262</c:v>
                </c:pt>
                <c:pt idx="32">
                  <c:v>47782.656466822467</c:v>
                </c:pt>
                <c:pt idx="33">
                  <c:v>19888.197014937406</c:v>
                </c:pt>
                <c:pt idx="34">
                  <c:v>57659.378245758009</c:v>
                </c:pt>
                <c:pt idx="35">
                  <c:v>50106.676421928212</c:v>
                </c:pt>
                <c:pt idx="36">
                  <c:v>5740.1374878441557</c:v>
                </c:pt>
                <c:pt idx="37">
                  <c:v>8089.5606829016251</c:v>
                </c:pt>
                <c:pt idx="38">
                  <c:v>25416.708223391699</c:v>
                </c:pt>
                <c:pt idx="39">
                  <c:v>16872.490937150476</c:v>
                </c:pt>
                <c:pt idx="40">
                  <c:v>22471.032081576126</c:v>
                </c:pt>
                <c:pt idx="41">
                  <c:v>12218.620630822392</c:v>
                </c:pt>
                <c:pt idx="42">
                  <c:v>14097.508169098155</c:v>
                </c:pt>
                <c:pt idx="43">
                  <c:v>18162.748640066682</c:v>
                </c:pt>
                <c:pt idx="44">
                  <c:v>43057.578903211885</c:v>
                </c:pt>
                <c:pt idx="45">
                  <c:v>32855.63282647913</c:v>
                </c:pt>
                <c:pt idx="46">
                  <c:v>48063.260598716806</c:v>
                </c:pt>
                <c:pt idx="47">
                  <c:v>49532.047048452485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34-4449-916D-388DE151ED07}"/>
            </c:ext>
          </c:extLst>
        </c:ser>
        <c:ser>
          <c:idx val="2"/>
          <c:order val="2"/>
          <c:tx>
            <c:strRef>
              <c:f>Forecast_Technology!$L$10</c:f>
              <c:strCache>
                <c:ptCount val="1"/>
                <c:pt idx="0">
                  <c:v>Prognoza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Forecast_Technology!$B$11:$B$70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Forecast_Technology!$L$11:$L$70</c:f>
              <c:numCache>
                <c:formatCode>General</c:formatCode>
                <c:ptCount val="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13233.121430138352</c:v>
                </c:pt>
                <c:pt idx="49">
                  <c:v>13111.11994158237</c:v>
                </c:pt>
                <c:pt idx="50">
                  <c:v>28401.822838641554</c:v>
                </c:pt>
                <c:pt idx="51">
                  <c:v>28135.056107970144</c:v>
                </c:pt>
                <c:pt idx="52">
                  <c:v>16687.68323897888</c:v>
                </c:pt>
                <c:pt idx="53">
                  <c:v>16527.941869859584</c:v>
                </c:pt>
                <c:pt idx="54">
                  <c:v>16303.305624159586</c:v>
                </c:pt>
                <c:pt idx="55">
                  <c:v>16144.197580397793</c:v>
                </c:pt>
                <c:pt idx="56">
                  <c:v>25647.682638845588</c:v>
                </c:pt>
                <c:pt idx="57">
                  <c:v>25392.397699569057</c:v>
                </c:pt>
                <c:pt idx="58">
                  <c:v>38295.687337974407</c:v>
                </c:pt>
                <c:pt idx="59">
                  <c:v>37906.767882114269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34-4449-916D-388DE151E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782160"/>
        <c:axId val="778767760"/>
      </c:lineChart>
      <c:dateAx>
        <c:axId val="7787821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8767760"/>
        <c:crosses val="autoZero"/>
        <c:auto val="1"/>
        <c:lblOffset val="100"/>
        <c:baseTimeUnit val="months"/>
      </c:dateAx>
      <c:valAx>
        <c:axId val="77876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878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Dopasowanie</a:t>
            </a:r>
            <a:r>
              <a:rPr lang="pl-PL" baseline="0"/>
              <a:t> Modelu i Prognoza - Technologia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Forecast_Technology!$C$10</c:f>
              <c:strCache>
                <c:ptCount val="1"/>
                <c:pt idx="0">
                  <c:v>Sprzedaż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Forecast_Technology!$B$11:$B$70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Forecast_Technology!$C$11:$C$70</c:f>
              <c:numCache>
                <c:formatCode>_("zł"* #,##0.00_);_("zł"* \(#,##0.00\);_("zł"* "-"??_);_(@_)</c:formatCode>
                <c:ptCount val="60"/>
                <c:pt idx="0">
                  <c:v>3143.29</c:v>
                </c:pt>
                <c:pt idx="1">
                  <c:v>1608.51</c:v>
                </c:pt>
                <c:pt idx="2">
                  <c:v>32511.173999999999</c:v>
                </c:pt>
                <c:pt idx="3">
                  <c:v>9195.4339999999993</c:v>
                </c:pt>
                <c:pt idx="4">
                  <c:v>9599.8760000000002</c:v>
                </c:pt>
                <c:pt idx="5">
                  <c:v>8435.9650000000001</c:v>
                </c:pt>
                <c:pt idx="6">
                  <c:v>8004.134</c:v>
                </c:pt>
                <c:pt idx="7">
                  <c:v>9209.66</c:v>
                </c:pt>
                <c:pt idx="8">
                  <c:v>30537.572</c:v>
                </c:pt>
                <c:pt idx="9">
                  <c:v>11938.018</c:v>
                </c:pt>
                <c:pt idx="10">
                  <c:v>30201.407999999999</c:v>
                </c:pt>
                <c:pt idx="11">
                  <c:v>20893.191999999999</c:v>
                </c:pt>
                <c:pt idx="12">
                  <c:v>4625.3540000000003</c:v>
                </c:pt>
                <c:pt idx="13">
                  <c:v>3448.97</c:v>
                </c:pt>
                <c:pt idx="14">
                  <c:v>10343.922</c:v>
                </c:pt>
                <c:pt idx="15">
                  <c:v>11160.951999999999</c:v>
                </c:pt>
                <c:pt idx="16">
                  <c:v>11643</c:v>
                </c:pt>
                <c:pt idx="17">
                  <c:v>6435.366</c:v>
                </c:pt>
                <c:pt idx="18">
                  <c:v>10370.966</c:v>
                </c:pt>
                <c:pt idx="19">
                  <c:v>15524.632</c:v>
                </c:pt>
                <c:pt idx="20">
                  <c:v>19017.128000000001</c:v>
                </c:pt>
                <c:pt idx="21">
                  <c:v>10704.89</c:v>
                </c:pt>
                <c:pt idx="22">
                  <c:v>23873.600999999999</c:v>
                </c:pt>
                <c:pt idx="23">
                  <c:v>35632.027999999998</c:v>
                </c:pt>
                <c:pt idx="24">
                  <c:v>5620.0659999999998</c:v>
                </c:pt>
                <c:pt idx="25">
                  <c:v>12258.914000000001</c:v>
                </c:pt>
                <c:pt idx="26">
                  <c:v>21567.851999999999</c:v>
                </c:pt>
                <c:pt idx="27">
                  <c:v>14890.502</c:v>
                </c:pt>
                <c:pt idx="28">
                  <c:v>28832.690999999999</c:v>
                </c:pt>
                <c:pt idx="29">
                  <c:v>16372.152</c:v>
                </c:pt>
                <c:pt idx="30">
                  <c:v>13269</c:v>
                </c:pt>
                <c:pt idx="31">
                  <c:v>9672.402</c:v>
                </c:pt>
                <c:pt idx="32">
                  <c:v>22883.405999999999</c:v>
                </c:pt>
                <c:pt idx="33">
                  <c:v>31533.374</c:v>
                </c:pt>
                <c:pt idx="34">
                  <c:v>27141.059000000001</c:v>
                </c:pt>
                <c:pt idx="35">
                  <c:v>22322.761999999999</c:v>
                </c:pt>
                <c:pt idx="36">
                  <c:v>16733.053</c:v>
                </c:pt>
                <c:pt idx="37">
                  <c:v>6027.0240000000003</c:v>
                </c:pt>
                <c:pt idx="38">
                  <c:v>33428.622000000003</c:v>
                </c:pt>
                <c:pt idx="39">
                  <c:v>12383.387000000001</c:v>
                </c:pt>
                <c:pt idx="40">
                  <c:v>13566.588</c:v>
                </c:pt>
                <c:pt idx="41">
                  <c:v>17061.099999999999</c:v>
                </c:pt>
                <c:pt idx="42">
                  <c:v>23209.925999999999</c:v>
                </c:pt>
                <c:pt idx="43">
                  <c:v>17619.162</c:v>
                </c:pt>
                <c:pt idx="44">
                  <c:v>26942.602999999999</c:v>
                </c:pt>
                <c:pt idx="45">
                  <c:v>32855.663</c:v>
                </c:pt>
                <c:pt idx="46">
                  <c:v>49918.773000000001</c:v>
                </c:pt>
                <c:pt idx="47">
                  <c:v>21984.91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32-4BA2-8D88-13D2140A08BE}"/>
            </c:ext>
          </c:extLst>
        </c:ser>
        <c:ser>
          <c:idx val="1"/>
          <c:order val="1"/>
          <c:tx>
            <c:strRef>
              <c:f>Forecast_Technology!$K$10</c:f>
              <c:strCache>
                <c:ptCount val="1"/>
                <c:pt idx="0">
                  <c:v>Dopasowanie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Forecast_Technology!$B$11:$B$70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Forecast_Technology!$K$11:$K$70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4843.4167309259565</c:v>
                </c:pt>
                <c:pt idx="13">
                  <c:v>2621.8358789141389</c:v>
                </c:pt>
                <c:pt idx="14">
                  <c:v>61647.787513397554</c:v>
                </c:pt>
                <c:pt idx="15">
                  <c:v>14138.609375079381</c:v>
                </c:pt>
                <c:pt idx="16">
                  <c:v>14447.87288575379</c:v>
                </c:pt>
                <c:pt idx="17">
                  <c:v>12399.36140616173</c:v>
                </c:pt>
                <c:pt idx="18">
                  <c:v>10370.973492827892</c:v>
                </c:pt>
                <c:pt idx="19">
                  <c:v>12086.333495771512</c:v>
                </c:pt>
                <c:pt idx="20">
                  <c:v>44096.521409896275</c:v>
                </c:pt>
                <c:pt idx="21">
                  <c:v>14587.528309094381</c:v>
                </c:pt>
                <c:pt idx="22">
                  <c:v>33864.71158395808</c:v>
                </c:pt>
                <c:pt idx="23">
                  <c:v>21029.197670440506</c:v>
                </c:pt>
                <c:pt idx="24">
                  <c:v>3681.6005465229719</c:v>
                </c:pt>
                <c:pt idx="25">
                  <c:v>2537.0054628244793</c:v>
                </c:pt>
                <c:pt idx="26">
                  <c:v>50452.152294303123</c:v>
                </c:pt>
                <c:pt idx="27">
                  <c:v>22684.188178536486</c:v>
                </c:pt>
                <c:pt idx="28">
                  <c:v>22784.208808793606</c:v>
                </c:pt>
                <c:pt idx="29">
                  <c:v>18633.500289792781</c:v>
                </c:pt>
                <c:pt idx="30">
                  <c:v>24027.204033232374</c:v>
                </c:pt>
                <c:pt idx="31">
                  <c:v>28157.155133097262</c:v>
                </c:pt>
                <c:pt idx="32">
                  <c:v>47782.656466822467</c:v>
                </c:pt>
                <c:pt idx="33">
                  <c:v>19888.197014937406</c:v>
                </c:pt>
                <c:pt idx="34">
                  <c:v>57659.378245758009</c:v>
                </c:pt>
                <c:pt idx="35">
                  <c:v>50106.676421928212</c:v>
                </c:pt>
                <c:pt idx="36">
                  <c:v>5740.1374878441557</c:v>
                </c:pt>
                <c:pt idx="37">
                  <c:v>8089.5606829016251</c:v>
                </c:pt>
                <c:pt idx="38">
                  <c:v>25416.708223391699</c:v>
                </c:pt>
                <c:pt idx="39">
                  <c:v>16872.490937150476</c:v>
                </c:pt>
                <c:pt idx="40">
                  <c:v>22471.032081576126</c:v>
                </c:pt>
                <c:pt idx="41">
                  <c:v>12218.620630822392</c:v>
                </c:pt>
                <c:pt idx="42">
                  <c:v>14097.508169098155</c:v>
                </c:pt>
                <c:pt idx="43">
                  <c:v>18162.748640066682</c:v>
                </c:pt>
                <c:pt idx="44">
                  <c:v>43057.578903211885</c:v>
                </c:pt>
                <c:pt idx="45">
                  <c:v>32855.63282647913</c:v>
                </c:pt>
                <c:pt idx="46">
                  <c:v>48063.260598716806</c:v>
                </c:pt>
                <c:pt idx="47">
                  <c:v>49532.047048452485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32-4BA2-8D88-13D2140A08BE}"/>
            </c:ext>
          </c:extLst>
        </c:ser>
        <c:ser>
          <c:idx val="2"/>
          <c:order val="2"/>
          <c:tx>
            <c:strRef>
              <c:f>Forecast_Technology!$L$10</c:f>
              <c:strCache>
                <c:ptCount val="1"/>
                <c:pt idx="0">
                  <c:v>Prognoza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Forecast_Technology!$B$11:$B$70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Forecast_Technology!$L$11:$L$70</c:f>
              <c:numCache>
                <c:formatCode>General</c:formatCode>
                <c:ptCount val="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13233.121430138352</c:v>
                </c:pt>
                <c:pt idx="49">
                  <c:v>13111.11994158237</c:v>
                </c:pt>
                <c:pt idx="50">
                  <c:v>28401.822838641554</c:v>
                </c:pt>
                <c:pt idx="51">
                  <c:v>28135.056107970144</c:v>
                </c:pt>
                <c:pt idx="52">
                  <c:v>16687.68323897888</c:v>
                </c:pt>
                <c:pt idx="53">
                  <c:v>16527.941869859584</c:v>
                </c:pt>
                <c:pt idx="54">
                  <c:v>16303.305624159586</c:v>
                </c:pt>
                <c:pt idx="55">
                  <c:v>16144.197580397793</c:v>
                </c:pt>
                <c:pt idx="56">
                  <c:v>25647.682638845588</c:v>
                </c:pt>
                <c:pt idx="57">
                  <c:v>25392.397699569057</c:v>
                </c:pt>
                <c:pt idx="58">
                  <c:v>38295.687337974407</c:v>
                </c:pt>
                <c:pt idx="59">
                  <c:v>37906.767882114269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32-4BA2-8D88-13D2140A0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782160"/>
        <c:axId val="778767760"/>
      </c:lineChart>
      <c:dateAx>
        <c:axId val="7787821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8767760"/>
        <c:crosses val="autoZero"/>
        <c:auto val="1"/>
        <c:lblOffset val="100"/>
        <c:baseTimeUnit val="months"/>
      </c:dateAx>
      <c:valAx>
        <c:axId val="77876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zł&quot;* #,##0.00_);_(&quot;zł&quot;* \(#,##0.00\);_(&quot;zł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878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Metaprognoza Sprzedaży Całkowitej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'Conclusion &amp; Comparison'!$F$2</c:f>
              <c:strCache>
                <c:ptCount val="1"/>
                <c:pt idx="0">
                  <c:v>Sprzedaż Historyczna (Suma)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'Conclusion &amp; Comparison'!$A$3:$A$62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'Conclusion &amp; Comparison'!$F$3:$F$62</c:f>
              <c:numCache>
                <c:formatCode>_-* #\ ##0_-;\-* #\ ##0_-;_-* "-"??_-;_-@_-</c:formatCode>
                <c:ptCount val="60"/>
                <c:pt idx="0">
                  <c:v>14236.894999999999</c:v>
                </c:pt>
                <c:pt idx="1">
                  <c:v>4519.8919999999998</c:v>
                </c:pt>
                <c:pt idx="2">
                  <c:v>55691.008999999998</c:v>
                </c:pt>
                <c:pt idx="3">
                  <c:v>28295.345000000001</c:v>
                </c:pt>
                <c:pt idx="4">
                  <c:v>23648.287</c:v>
                </c:pt>
                <c:pt idx="5">
                  <c:v>34595.1276</c:v>
                </c:pt>
                <c:pt idx="6">
                  <c:v>33946.392999999996</c:v>
                </c:pt>
                <c:pt idx="7">
                  <c:v>27909.468499999999</c:v>
                </c:pt>
                <c:pt idx="8">
                  <c:v>81777.3508</c:v>
                </c:pt>
                <c:pt idx="9">
                  <c:v>31453.393</c:v>
                </c:pt>
                <c:pt idx="10">
                  <c:v>78628.716700000004</c:v>
                </c:pt>
                <c:pt idx="11">
                  <c:v>69545.62049999999</c:v>
                </c:pt>
                <c:pt idx="12">
                  <c:v>18174.0756</c:v>
                </c:pt>
                <c:pt idx="13">
                  <c:v>11951.411</c:v>
                </c:pt>
                <c:pt idx="14">
                  <c:v>38726.252</c:v>
                </c:pt>
                <c:pt idx="15">
                  <c:v>34195.208500000001</c:v>
                </c:pt>
                <c:pt idx="16">
                  <c:v>30131.6865</c:v>
                </c:pt>
                <c:pt idx="17">
                  <c:v>24797.292000000001</c:v>
                </c:pt>
                <c:pt idx="18">
                  <c:v>28765.324999999997</c:v>
                </c:pt>
                <c:pt idx="19">
                  <c:v>36898.332199999997</c:v>
                </c:pt>
                <c:pt idx="20">
                  <c:v>64595.917999999998</c:v>
                </c:pt>
                <c:pt idx="21">
                  <c:v>31404.923500000001</c:v>
                </c:pt>
                <c:pt idx="22">
                  <c:v>75972.563500000004</c:v>
                </c:pt>
                <c:pt idx="23">
                  <c:v>74919.521200000003</c:v>
                </c:pt>
                <c:pt idx="24">
                  <c:v>18542.491000000002</c:v>
                </c:pt>
                <c:pt idx="25">
                  <c:v>22978.815000000002</c:v>
                </c:pt>
                <c:pt idx="26">
                  <c:v>51715.875</c:v>
                </c:pt>
                <c:pt idx="27">
                  <c:v>38750.039000000004</c:v>
                </c:pt>
                <c:pt idx="28">
                  <c:v>56987.727999999996</c:v>
                </c:pt>
                <c:pt idx="29">
                  <c:v>40344.534</c:v>
                </c:pt>
                <c:pt idx="30">
                  <c:v>39261.963000000003</c:v>
                </c:pt>
                <c:pt idx="31">
                  <c:v>31115.374299999996</c:v>
                </c:pt>
                <c:pt idx="32">
                  <c:v>73410.024900000004</c:v>
                </c:pt>
                <c:pt idx="33">
                  <c:v>59687.745000000003</c:v>
                </c:pt>
                <c:pt idx="34">
                  <c:v>79411.965800000005</c:v>
                </c:pt>
                <c:pt idx="35">
                  <c:v>96999.043000000005</c:v>
                </c:pt>
                <c:pt idx="36">
                  <c:v>43971.373999999996</c:v>
                </c:pt>
                <c:pt idx="37">
                  <c:v>20301.133400000002</c:v>
                </c:pt>
                <c:pt idx="38">
                  <c:v>58872.352800000001</c:v>
                </c:pt>
                <c:pt idx="39">
                  <c:v>36521.536099999998</c:v>
                </c:pt>
                <c:pt idx="40">
                  <c:v>44261.110199999996</c:v>
                </c:pt>
                <c:pt idx="41">
                  <c:v>52981.725699999995</c:v>
                </c:pt>
                <c:pt idx="42">
                  <c:v>45264.416000000005</c:v>
                </c:pt>
                <c:pt idx="43">
                  <c:v>63120.887999999999</c:v>
                </c:pt>
                <c:pt idx="44">
                  <c:v>87866.652000000002</c:v>
                </c:pt>
                <c:pt idx="45">
                  <c:v>77776.923200000005</c:v>
                </c:pt>
                <c:pt idx="46">
                  <c:v>118447.825</c:v>
                </c:pt>
                <c:pt idx="47">
                  <c:v>83829.318799999994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8-4ADB-869B-CA2EB5FD9DC0}"/>
            </c:ext>
          </c:extLst>
        </c:ser>
        <c:ser>
          <c:idx val="1"/>
          <c:order val="1"/>
          <c:tx>
            <c:strRef>
              <c:f>'Conclusion &amp; Comparison'!$H$2</c:f>
              <c:strCache>
                <c:ptCount val="1"/>
                <c:pt idx="0">
                  <c:v>Dopasowanie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'Conclusion &amp; Comparison'!$A$3:$A$62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'Conclusion &amp; Comparison'!$H$3:$H$62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27869.956352971014</c:v>
                </c:pt>
                <c:pt idx="13">
                  <c:v>8027.0198960636753</c:v>
                </c:pt>
                <c:pt idx="14">
                  <c:v>118594.07618234906</c:v>
                </c:pt>
                <c:pt idx="15">
                  <c:v>55559.756567218981</c:v>
                </c:pt>
                <c:pt idx="16">
                  <c:v>38529.062890945839</c:v>
                </c:pt>
                <c:pt idx="17">
                  <c:v>52697.039114331972</c:v>
                </c:pt>
                <c:pt idx="18">
                  <c:v>40445.257876751908</c:v>
                </c:pt>
                <c:pt idx="19">
                  <c:v>29307.642916988232</c:v>
                </c:pt>
                <c:pt idx="20">
                  <c:v>96308.579433910287</c:v>
                </c:pt>
                <c:pt idx="21">
                  <c:v>33586.913650378221</c:v>
                </c:pt>
                <c:pt idx="22">
                  <c:v>81719.082874354048</c:v>
                </c:pt>
                <c:pt idx="23">
                  <c:v>73368.119750671496</c:v>
                </c:pt>
                <c:pt idx="24">
                  <c:v>10924.99491318272</c:v>
                </c:pt>
                <c:pt idx="25">
                  <c:v>6797.6703927765247</c:v>
                </c:pt>
                <c:pt idx="26">
                  <c:v>85634.98730825627</c:v>
                </c:pt>
                <c:pt idx="27">
                  <c:v>57397.487763824523</c:v>
                </c:pt>
                <c:pt idx="28">
                  <c:v>48561.861461172091</c:v>
                </c:pt>
                <c:pt idx="29">
                  <c:v>56778.639482380837</c:v>
                </c:pt>
                <c:pt idx="30">
                  <c:v>63391.792231784581</c:v>
                </c:pt>
                <c:pt idx="31">
                  <c:v>62238.586750964118</c:v>
                </c:pt>
                <c:pt idx="32">
                  <c:v>113926.76448915881</c:v>
                </c:pt>
                <c:pt idx="33">
                  <c:v>44145.502661409453</c:v>
                </c:pt>
                <c:pt idx="34">
                  <c:v>122318.04748556488</c:v>
                </c:pt>
                <c:pt idx="35">
                  <c:v>97440.059669712122</c:v>
                </c:pt>
                <c:pt idx="36">
                  <c:v>19765.866779541098</c:v>
                </c:pt>
                <c:pt idx="37">
                  <c:v>19564.309750095148</c:v>
                </c:pt>
                <c:pt idx="38">
                  <c:v>66231.566819526255</c:v>
                </c:pt>
                <c:pt idx="39">
                  <c:v>48573.350755088715</c:v>
                </c:pt>
                <c:pt idx="40">
                  <c:v>52033.2962226378</c:v>
                </c:pt>
                <c:pt idx="41">
                  <c:v>44958.501928013582</c:v>
                </c:pt>
                <c:pt idx="42">
                  <c:v>55675.536286629285</c:v>
                </c:pt>
                <c:pt idx="43">
                  <c:v>51822.876367467637</c:v>
                </c:pt>
                <c:pt idx="44">
                  <c:v>144458.03081014173</c:v>
                </c:pt>
                <c:pt idx="45">
                  <c:v>73078.368803896985</c:v>
                </c:pt>
                <c:pt idx="46">
                  <c:v>142874.70734776364</c:v>
                </c:pt>
                <c:pt idx="47">
                  <c:v>138238.37140206294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E8-4ADB-869B-CA2EB5FD9DC0}"/>
            </c:ext>
          </c:extLst>
        </c:ser>
        <c:ser>
          <c:idx val="2"/>
          <c:order val="2"/>
          <c:tx>
            <c:strRef>
              <c:f>'Conclusion &amp; Comparison'!$I$2</c:f>
              <c:strCache>
                <c:ptCount val="1"/>
                <c:pt idx="0">
                  <c:v>Prognoza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'Conclusion &amp; Comparison'!$A$3:$A$62</c:f>
              <c:numCache>
                <c:formatCode>m/d/yyyy</c:formatCode>
                <c:ptCount val="60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  <c:pt idx="44">
                  <c:v>42979</c:v>
                </c:pt>
                <c:pt idx="45">
                  <c:v>43009</c:v>
                </c:pt>
                <c:pt idx="46">
                  <c:v>43040</c:v>
                </c:pt>
                <c:pt idx="47">
                  <c:v>43070</c:v>
                </c:pt>
                <c:pt idx="48">
                  <c:v>43101</c:v>
                </c:pt>
                <c:pt idx="49">
                  <c:v>43132</c:v>
                </c:pt>
                <c:pt idx="50">
                  <c:v>43160</c:v>
                </c:pt>
                <c:pt idx="51">
                  <c:v>43191</c:v>
                </c:pt>
                <c:pt idx="52">
                  <c:v>43221</c:v>
                </c:pt>
                <c:pt idx="53">
                  <c:v>43252</c:v>
                </c:pt>
                <c:pt idx="54">
                  <c:v>43282</c:v>
                </c:pt>
                <c:pt idx="55">
                  <c:v>43313</c:v>
                </c:pt>
                <c:pt idx="56">
                  <c:v>43344</c:v>
                </c:pt>
                <c:pt idx="57">
                  <c:v>43374</c:v>
                </c:pt>
                <c:pt idx="58">
                  <c:v>43405</c:v>
                </c:pt>
                <c:pt idx="59">
                  <c:v>43435</c:v>
                </c:pt>
              </c:numCache>
            </c:numRef>
          </c:cat>
          <c:val>
            <c:numRef>
              <c:f>'Conclusion &amp; Comparison'!$I$3:$I$62</c:f>
              <c:numCache>
                <c:formatCode>General</c:formatCode>
                <c:ptCount val="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28803.906875938796</c:v>
                </c:pt>
                <c:pt idx="49">
                  <c:v>20717.703686297762</c:v>
                </c:pt>
                <c:pt idx="50">
                  <c:v>43691.988493883822</c:v>
                </c:pt>
                <c:pt idx="51">
                  <c:v>42673.382747221665</c:v>
                </c:pt>
                <c:pt idx="52">
                  <c:v>33982.976310055703</c:v>
                </c:pt>
                <c:pt idx="53">
                  <c:v>34222.831076121998</c:v>
                </c:pt>
                <c:pt idx="54">
                  <c:v>29968.491615438194</c:v>
                </c:pt>
                <c:pt idx="55">
                  <c:v>37303.365408159843</c:v>
                </c:pt>
                <c:pt idx="56">
                  <c:v>61422.456184487244</c:v>
                </c:pt>
                <c:pt idx="57">
                  <c:v>47647.437664375335</c:v>
                </c:pt>
                <c:pt idx="58">
                  <c:v>75100.357646918535</c:v>
                </c:pt>
                <c:pt idx="59">
                  <c:v>75767.582966796908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8-4ADB-869B-CA2EB5FD9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1572239"/>
        <c:axId val="1421577519"/>
      </c:lineChart>
      <c:dateAx>
        <c:axId val="14215722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21577519"/>
        <c:crosses val="autoZero"/>
        <c:auto val="1"/>
        <c:lblOffset val="100"/>
        <c:baseTimeUnit val="months"/>
      </c:dateAx>
      <c:valAx>
        <c:axId val="14215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2157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28573</xdr:colOff>
      <xdr:row>10</xdr:row>
      <xdr:rowOff>14286</xdr:rowOff>
    </xdr:from>
    <xdr:to>
      <xdr:col>12</xdr:col>
      <xdr:colOff>47624</xdr:colOff>
      <xdr:row>21</xdr:row>
      <xdr:rowOff>190499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3F252BD-C3B7-FF91-543A-EC8FD8232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39218</xdr:colOff>
      <xdr:row>10</xdr:row>
      <xdr:rowOff>23532</xdr:rowOff>
    </xdr:from>
    <xdr:to>
      <xdr:col>11</xdr:col>
      <xdr:colOff>1165411</xdr:colOff>
      <xdr:row>21</xdr:row>
      <xdr:rowOff>179294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27B0F153-0C09-5529-A32C-F0419EB16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657224</xdr:colOff>
      <xdr:row>10</xdr:row>
      <xdr:rowOff>42862</xdr:rowOff>
    </xdr:from>
    <xdr:to>
      <xdr:col>11</xdr:col>
      <xdr:colOff>1142999</xdr:colOff>
      <xdr:row>22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0CF8B8C-2BCC-5013-3F3F-0C97A974B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28573</xdr:colOff>
      <xdr:row>10</xdr:row>
      <xdr:rowOff>14286</xdr:rowOff>
    </xdr:from>
    <xdr:to>
      <xdr:col>12</xdr:col>
      <xdr:colOff>47624</xdr:colOff>
      <xdr:row>21</xdr:row>
      <xdr:rowOff>190499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C24FC49-8994-4E43-81B0-BD93AAF8C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28573</xdr:colOff>
      <xdr:row>10</xdr:row>
      <xdr:rowOff>14286</xdr:rowOff>
    </xdr:from>
    <xdr:to>
      <xdr:col>12</xdr:col>
      <xdr:colOff>47624</xdr:colOff>
      <xdr:row>21</xdr:row>
      <xdr:rowOff>190499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40CB2C5-B6FC-43E6-95A5-D699AFB11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50</xdr:row>
      <xdr:rowOff>14287</xdr:rowOff>
    </xdr:from>
    <xdr:to>
      <xdr:col>7</xdr:col>
      <xdr:colOff>0</xdr:colOff>
      <xdr:row>62</xdr:row>
      <xdr:rowOff>19051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9F3BBDEB-08BD-8183-3277-9954B76E3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FF76DB-5478-420F-B446-5D21FD938C96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Order Date" tableColumnId="2"/>
      <queryTableField id="3" name="Monthly Sa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77820-FC33-4597-9469-DE06DA0639D9}" name="Aggregated_Data_Table" displayName="Aggregated_Data_Table" ref="A1:C145" tableType="queryTable" totalsRowShown="0">
  <autoFilter ref="A1:C145" xr:uid="{F0D77820-FC33-4597-9469-DE06DA0639D9}"/>
  <tableColumns count="3">
    <tableColumn id="1" xr3:uid="{58D4D35B-4025-4DFA-A6D6-975A28EC3E4E}" uniqueName="1" name="Category" queryTableFieldId="1" dataDxfId="1"/>
    <tableColumn id="2" xr3:uid="{BAE20C12-EC1B-451B-8757-60157DDC8D8F}" uniqueName="2" name="Order Date" queryTableFieldId="2" dataDxfId="0"/>
    <tableColumn id="3" xr3:uid="{2C09C80B-906C-4569-9161-C809C6948464}" uniqueName="3" name="Monthly Sales" queryTableFieldId="3" dataCellStyle="Walutow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github.com/MarSnop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46E8-287B-4E2F-AC40-F25BC35F58D0}">
  <dimension ref="A1:K23"/>
  <sheetViews>
    <sheetView showGridLines="0" tabSelected="1" zoomScaleNormal="100" workbookViewId="0">
      <selection activeCell="A17" sqref="A17"/>
    </sheetView>
  </sheetViews>
  <sheetFormatPr defaultRowHeight="15" x14ac:dyDescent="0.25"/>
  <cols>
    <col min="1" max="1" width="26.7109375" customWidth="1"/>
  </cols>
  <sheetData>
    <row r="1" spans="1:11" ht="26.25" x14ac:dyDescent="0.4">
      <c r="A1" s="29" t="s">
        <v>52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8.75" x14ac:dyDescent="0.3">
      <c r="A2" s="30" t="s">
        <v>53</v>
      </c>
      <c r="B2" s="30"/>
      <c r="C2" s="30"/>
      <c r="D2" s="30"/>
      <c r="E2" s="30"/>
      <c r="F2" s="30"/>
      <c r="G2" s="30"/>
      <c r="H2" s="30"/>
    </row>
    <row r="4" spans="1:11" x14ac:dyDescent="0.25">
      <c r="A4" t="s">
        <v>71</v>
      </c>
    </row>
    <row r="6" spans="1:11" ht="15" customHeight="1" x14ac:dyDescent="0.25">
      <c r="A6" s="31" t="s">
        <v>54</v>
      </c>
    </row>
    <row r="7" spans="1:11" ht="73.5" customHeight="1" x14ac:dyDescent="0.25">
      <c r="A7" s="26" t="s">
        <v>55</v>
      </c>
      <c r="B7" s="26"/>
      <c r="C7" s="26"/>
      <c r="D7" s="26"/>
      <c r="E7" s="26"/>
      <c r="F7" s="26"/>
      <c r="G7" s="26"/>
      <c r="H7" s="26"/>
    </row>
    <row r="9" spans="1:11" x14ac:dyDescent="0.25">
      <c r="A9" s="31" t="s">
        <v>56</v>
      </c>
    </row>
    <row r="10" spans="1:11" ht="62.25" customHeight="1" x14ac:dyDescent="0.25">
      <c r="A10" s="26" t="s">
        <v>57</v>
      </c>
      <c r="B10" s="26"/>
      <c r="C10" s="26"/>
      <c r="D10" s="26"/>
      <c r="E10" s="26"/>
      <c r="F10" s="26"/>
      <c r="G10" s="26"/>
      <c r="H10" s="26"/>
      <c r="I10" s="27"/>
    </row>
    <row r="11" spans="1:11" ht="45.75" customHeight="1" x14ac:dyDescent="0.25">
      <c r="A11" s="26" t="s">
        <v>58</v>
      </c>
      <c r="B11" s="26"/>
      <c r="C11" s="26"/>
      <c r="D11" s="26"/>
      <c r="E11" s="26"/>
      <c r="F11" s="26"/>
      <c r="G11" s="26"/>
      <c r="H11" s="26"/>
      <c r="I11" s="27"/>
      <c r="J11" s="27"/>
    </row>
    <row r="13" spans="1:11" x14ac:dyDescent="0.25">
      <c r="A13" s="31" t="s">
        <v>59</v>
      </c>
    </row>
    <row r="14" spans="1:11" ht="32.25" customHeight="1" x14ac:dyDescent="0.25">
      <c r="A14" s="35" t="s">
        <v>60</v>
      </c>
      <c r="B14" s="33" t="s">
        <v>61</v>
      </c>
      <c r="C14" s="33"/>
      <c r="D14" s="33"/>
      <c r="E14" s="33"/>
      <c r="F14" s="33"/>
      <c r="G14" s="33"/>
      <c r="H14" s="33"/>
    </row>
    <row r="15" spans="1:11" ht="22.5" customHeight="1" x14ac:dyDescent="0.25">
      <c r="A15" s="35" t="s">
        <v>62</v>
      </c>
      <c r="B15" s="34" t="s">
        <v>63</v>
      </c>
      <c r="C15" s="34"/>
      <c r="D15" s="34"/>
      <c r="E15" s="34"/>
      <c r="F15" s="34"/>
      <c r="G15" s="34"/>
      <c r="H15" s="34"/>
    </row>
    <row r="16" spans="1:11" ht="29.25" customHeight="1" x14ac:dyDescent="0.25">
      <c r="A16" s="35" t="s">
        <v>64</v>
      </c>
      <c r="B16" s="33" t="s">
        <v>65</v>
      </c>
      <c r="C16" s="33"/>
      <c r="D16" s="33"/>
      <c r="E16" s="33"/>
      <c r="F16" s="33"/>
      <c r="G16" s="33"/>
      <c r="H16" s="33"/>
    </row>
    <row r="17" spans="1:8" ht="30.75" customHeight="1" x14ac:dyDescent="0.25">
      <c r="A17" s="35" t="s">
        <v>66</v>
      </c>
      <c r="B17" s="33" t="s">
        <v>67</v>
      </c>
      <c r="C17" s="33"/>
      <c r="D17" s="33"/>
      <c r="E17" s="33"/>
      <c r="F17" s="33"/>
      <c r="G17" s="33"/>
      <c r="H17" s="33"/>
    </row>
    <row r="19" spans="1:8" x14ac:dyDescent="0.25">
      <c r="A19" s="31" t="s">
        <v>68</v>
      </c>
    </row>
    <row r="20" spans="1:8" ht="51" customHeight="1" x14ac:dyDescent="0.25">
      <c r="A20" s="26" t="s">
        <v>69</v>
      </c>
      <c r="B20" s="26"/>
      <c r="C20" s="26"/>
      <c r="D20" s="26"/>
      <c r="E20" s="26"/>
      <c r="F20" s="26"/>
      <c r="G20" s="26"/>
      <c r="H20" s="26"/>
    </row>
    <row r="22" spans="1:8" x14ac:dyDescent="0.25">
      <c r="A22" s="31" t="s">
        <v>70</v>
      </c>
    </row>
    <row r="23" spans="1:8" ht="36" customHeight="1" x14ac:dyDescent="0.25">
      <c r="A23" s="32" t="s">
        <v>72</v>
      </c>
      <c r="B23" s="32"/>
      <c r="C23" s="32"/>
      <c r="D23" s="32"/>
      <c r="E23" s="32"/>
      <c r="F23" s="32"/>
      <c r="G23" s="32"/>
      <c r="H23" s="32"/>
    </row>
  </sheetData>
  <mergeCells count="10">
    <mergeCell ref="B14:H14"/>
    <mergeCell ref="B16:H16"/>
    <mergeCell ref="B17:H17"/>
    <mergeCell ref="A20:H20"/>
    <mergeCell ref="A23:H23"/>
    <mergeCell ref="A1:K1"/>
    <mergeCell ref="A2:H2"/>
    <mergeCell ref="A7:H7"/>
    <mergeCell ref="A10:H10"/>
    <mergeCell ref="A11:H11"/>
  </mergeCells>
  <hyperlinks>
    <hyperlink ref="A23:H23" r:id="rId1" display="Więcej moich projektów znajdziesz na moim profilu GitHub: github.com/MarSnop99" xr:uid="{7E68CE94-6EB3-49A7-A9EA-FA6DE0690089}"/>
    <hyperlink ref="A14" location="'Conclusion &amp; Comparison'!A1" display="▶ Conclusion &amp; Comparison:" xr:uid="{0C60231F-F764-4947-BA45-6C379F36CDA8}"/>
    <hyperlink ref="A15" location="Forecast_TopDown!A1" display="▶ Forecast_TopDown:" xr:uid="{8C372A0A-E6AB-40A6-8371-2BC17AF2E3DC}"/>
    <hyperlink ref="A16" location="Forecast_Technology!A1" display="▶ Forecast_[Kategorie]:" xr:uid="{B4CF4AB7-B749-41B7-98A5-3E927725C47D}"/>
    <hyperlink ref="A17" location="Aggregated_Data!A1" display="▶ Aggregated_Data:" xr:uid="{6FB7C150-447E-4A1F-B00A-CA224005FD3D}"/>
  </hyperlinks>
  <pageMargins left="0.7" right="0.7" top="0.75" bottom="0.75" header="0.3" footer="0.3"/>
  <pageSetup paperSize="9" scale="32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BDB8-1A1A-4495-AEEB-129AFCD4856A}">
  <dimension ref="A1:C145"/>
  <sheetViews>
    <sheetView workbookViewId="0">
      <selection activeCell="M44" sqref="M44"/>
    </sheetView>
  </sheetViews>
  <sheetFormatPr defaultRowHeight="15" x14ac:dyDescent="0.25"/>
  <cols>
    <col min="1" max="1" width="14.28515625" bestFit="1" customWidth="1"/>
    <col min="2" max="2" width="13.140625" bestFit="1" customWidth="1"/>
    <col min="3" max="3" width="16" style="4" bestFit="1" customWidth="1"/>
    <col min="16" max="16" width="15.140625" customWidth="1"/>
  </cols>
  <sheetData>
    <row r="1" spans="1:3" x14ac:dyDescent="0.25">
      <c r="A1" t="s">
        <v>0</v>
      </c>
      <c r="B1" t="s">
        <v>1</v>
      </c>
      <c r="C1" s="4" t="s">
        <v>2</v>
      </c>
    </row>
    <row r="2" spans="1:3" x14ac:dyDescent="0.25">
      <c r="A2" t="s">
        <v>3</v>
      </c>
      <c r="B2" s="1">
        <v>42675</v>
      </c>
      <c r="C2" s="4">
        <v>31783.628799999999</v>
      </c>
    </row>
    <row r="3" spans="1:3" x14ac:dyDescent="0.25">
      <c r="A3" t="s">
        <v>4</v>
      </c>
      <c r="B3" s="1">
        <v>42522</v>
      </c>
      <c r="C3" s="4">
        <v>10901.81</v>
      </c>
    </row>
    <row r="4" spans="1:3" x14ac:dyDescent="0.25">
      <c r="A4" t="s">
        <v>3</v>
      </c>
      <c r="B4" s="1">
        <v>42278</v>
      </c>
      <c r="C4" s="4">
        <v>12026.6235</v>
      </c>
    </row>
    <row r="5" spans="1:3" x14ac:dyDescent="0.25">
      <c r="A5" t="s">
        <v>4</v>
      </c>
      <c r="B5" s="1">
        <v>42278</v>
      </c>
      <c r="C5" s="4">
        <v>8673.41</v>
      </c>
    </row>
    <row r="6" spans="1:3" x14ac:dyDescent="0.25">
      <c r="A6" t="s">
        <v>3</v>
      </c>
      <c r="B6" s="1">
        <v>41791</v>
      </c>
      <c r="C6" s="4">
        <v>13206.125599999999</v>
      </c>
    </row>
    <row r="7" spans="1:3" x14ac:dyDescent="0.25">
      <c r="A7" t="s">
        <v>4</v>
      </c>
      <c r="B7" s="1">
        <v>41791</v>
      </c>
      <c r="C7" s="4">
        <v>12953.037</v>
      </c>
    </row>
    <row r="8" spans="1:3" x14ac:dyDescent="0.25">
      <c r="A8" t="s">
        <v>5</v>
      </c>
      <c r="B8" s="1">
        <v>41791</v>
      </c>
      <c r="C8" s="4">
        <v>8435.9650000000001</v>
      </c>
    </row>
    <row r="9" spans="1:3" x14ac:dyDescent="0.25">
      <c r="A9" t="s">
        <v>4</v>
      </c>
      <c r="B9" s="1">
        <v>42826</v>
      </c>
      <c r="C9" s="4">
        <v>15072.191000000001</v>
      </c>
    </row>
    <row r="10" spans="1:3" x14ac:dyDescent="0.25">
      <c r="A10" t="s">
        <v>4</v>
      </c>
      <c r="B10" s="1">
        <v>42705</v>
      </c>
      <c r="C10" s="4">
        <v>37997.565999999999</v>
      </c>
    </row>
    <row r="11" spans="1:3" x14ac:dyDescent="0.25">
      <c r="A11" t="s">
        <v>4</v>
      </c>
      <c r="B11" s="1">
        <v>42309</v>
      </c>
      <c r="C11" s="4">
        <v>21218.13</v>
      </c>
    </row>
    <row r="12" spans="1:3" x14ac:dyDescent="0.25">
      <c r="A12" t="s">
        <v>4</v>
      </c>
      <c r="B12" s="1">
        <v>41944</v>
      </c>
      <c r="C12" s="4">
        <v>26862.436000000002</v>
      </c>
    </row>
    <row r="13" spans="1:3" x14ac:dyDescent="0.25">
      <c r="A13" t="s">
        <v>4</v>
      </c>
      <c r="B13" s="1">
        <v>41760</v>
      </c>
      <c r="C13" s="4">
        <v>7135.6239999999998</v>
      </c>
    </row>
    <row r="14" spans="1:3" x14ac:dyDescent="0.25">
      <c r="A14" t="s">
        <v>4</v>
      </c>
      <c r="B14" s="1">
        <v>41852</v>
      </c>
      <c r="C14" s="4">
        <v>11379.462</v>
      </c>
    </row>
    <row r="15" spans="1:3" x14ac:dyDescent="0.25">
      <c r="A15" t="s">
        <v>5</v>
      </c>
      <c r="B15" s="1">
        <v>41852</v>
      </c>
      <c r="C15" s="4">
        <v>9209.66</v>
      </c>
    </row>
    <row r="16" spans="1:3" x14ac:dyDescent="0.25">
      <c r="A16" t="s">
        <v>3</v>
      </c>
      <c r="B16" s="1">
        <v>42917</v>
      </c>
      <c r="C16" s="4">
        <v>11813.022000000001</v>
      </c>
    </row>
    <row r="17" spans="1:3" x14ac:dyDescent="0.25">
      <c r="A17" t="s">
        <v>3</v>
      </c>
      <c r="B17" s="1">
        <v>42248</v>
      </c>
      <c r="C17" s="4">
        <v>26273.023000000001</v>
      </c>
    </row>
    <row r="18" spans="1:3" x14ac:dyDescent="0.25">
      <c r="A18" t="s">
        <v>4</v>
      </c>
      <c r="B18" s="1">
        <v>42370</v>
      </c>
      <c r="C18" s="4">
        <v>5299.6819999999998</v>
      </c>
    </row>
    <row r="19" spans="1:3" x14ac:dyDescent="0.25">
      <c r="A19" t="s">
        <v>5</v>
      </c>
      <c r="B19" s="1">
        <v>42370</v>
      </c>
      <c r="C19" s="4">
        <v>5620.0659999999998</v>
      </c>
    </row>
    <row r="20" spans="1:3" x14ac:dyDescent="0.25">
      <c r="A20" t="s">
        <v>4</v>
      </c>
      <c r="B20" s="1">
        <v>42248</v>
      </c>
      <c r="C20" s="4">
        <v>19305.767</v>
      </c>
    </row>
    <row r="21" spans="1:3" x14ac:dyDescent="0.25">
      <c r="A21" t="s">
        <v>4</v>
      </c>
      <c r="B21" s="1">
        <v>43009</v>
      </c>
      <c r="C21" s="4">
        <v>23037.191999999999</v>
      </c>
    </row>
    <row r="22" spans="1:3" x14ac:dyDescent="0.25">
      <c r="A22" t="s">
        <v>5</v>
      </c>
      <c r="B22" s="1">
        <v>42705</v>
      </c>
      <c r="C22" s="4">
        <v>22322.761999999999</v>
      </c>
    </row>
    <row r="23" spans="1:3" x14ac:dyDescent="0.25">
      <c r="A23" t="s">
        <v>3</v>
      </c>
      <c r="B23" s="1">
        <v>42705</v>
      </c>
      <c r="C23" s="4">
        <v>36678.714999999997</v>
      </c>
    </row>
    <row r="24" spans="1:3" x14ac:dyDescent="0.25">
      <c r="A24" t="s">
        <v>4</v>
      </c>
      <c r="B24" s="1">
        <v>42339</v>
      </c>
      <c r="C24" s="4">
        <v>16201.674000000001</v>
      </c>
    </row>
    <row r="25" spans="1:3" x14ac:dyDescent="0.25">
      <c r="A25" t="s">
        <v>3</v>
      </c>
      <c r="B25" s="1">
        <v>42339</v>
      </c>
      <c r="C25" s="4">
        <v>23085.819200000002</v>
      </c>
    </row>
    <row r="26" spans="1:3" x14ac:dyDescent="0.25">
      <c r="A26" t="s">
        <v>5</v>
      </c>
      <c r="B26" s="1">
        <v>42339</v>
      </c>
      <c r="C26" s="4">
        <v>35632.027999999998</v>
      </c>
    </row>
    <row r="27" spans="1:3" x14ac:dyDescent="0.25">
      <c r="A27" t="s">
        <v>5</v>
      </c>
      <c r="B27" s="1">
        <v>42979</v>
      </c>
      <c r="C27" s="4">
        <v>26942.602999999999</v>
      </c>
    </row>
    <row r="28" spans="1:3" x14ac:dyDescent="0.25">
      <c r="A28" t="s">
        <v>4</v>
      </c>
      <c r="B28" s="1">
        <v>42552</v>
      </c>
      <c r="C28" s="4">
        <v>12924.444</v>
      </c>
    </row>
    <row r="29" spans="1:3" x14ac:dyDescent="0.25">
      <c r="A29" t="s">
        <v>4</v>
      </c>
      <c r="B29" s="1">
        <v>42979</v>
      </c>
      <c r="C29" s="4">
        <v>31895.843000000001</v>
      </c>
    </row>
    <row r="30" spans="1:3" x14ac:dyDescent="0.25">
      <c r="A30" t="s">
        <v>5</v>
      </c>
      <c r="B30" s="1">
        <v>42430</v>
      </c>
      <c r="C30" s="4">
        <v>21567.851999999999</v>
      </c>
    </row>
    <row r="31" spans="1:3" x14ac:dyDescent="0.25">
      <c r="A31" t="s">
        <v>4</v>
      </c>
      <c r="B31" s="1">
        <v>42430</v>
      </c>
      <c r="C31" s="4">
        <v>17346.931</v>
      </c>
    </row>
    <row r="32" spans="1:3" x14ac:dyDescent="0.25">
      <c r="A32" t="s">
        <v>4</v>
      </c>
      <c r="B32" s="1">
        <v>41913</v>
      </c>
      <c r="C32" s="4">
        <v>7211.1279999999997</v>
      </c>
    </row>
    <row r="33" spans="1:3" x14ac:dyDescent="0.25">
      <c r="A33" t="s">
        <v>5</v>
      </c>
      <c r="B33" s="1">
        <v>42522</v>
      </c>
      <c r="C33" s="4">
        <v>16372.152</v>
      </c>
    </row>
    <row r="34" spans="1:3" x14ac:dyDescent="0.25">
      <c r="A34" t="s">
        <v>4</v>
      </c>
      <c r="B34" s="1">
        <v>42095</v>
      </c>
      <c r="C34" s="4">
        <v>12558.558000000001</v>
      </c>
    </row>
    <row r="35" spans="1:3" x14ac:dyDescent="0.25">
      <c r="A35" t="s">
        <v>3</v>
      </c>
      <c r="B35" s="1">
        <v>42095</v>
      </c>
      <c r="C35" s="4">
        <v>10475.6985</v>
      </c>
    </row>
    <row r="36" spans="1:3" x14ac:dyDescent="0.25">
      <c r="A36" t="s">
        <v>3</v>
      </c>
      <c r="B36" s="1">
        <v>42522</v>
      </c>
      <c r="C36" s="4">
        <v>13070.572</v>
      </c>
    </row>
    <row r="37" spans="1:3" x14ac:dyDescent="0.25">
      <c r="A37" t="s">
        <v>5</v>
      </c>
      <c r="B37" s="1">
        <v>42309</v>
      </c>
      <c r="C37" s="4">
        <v>23873.600999999999</v>
      </c>
    </row>
    <row r="38" spans="1:3" x14ac:dyDescent="0.25">
      <c r="A38" t="s">
        <v>3</v>
      </c>
      <c r="B38" s="1">
        <v>42309</v>
      </c>
      <c r="C38" s="4">
        <v>30880.8325</v>
      </c>
    </row>
    <row r="39" spans="1:3" x14ac:dyDescent="0.25">
      <c r="A39" t="s">
        <v>4</v>
      </c>
      <c r="B39" s="1">
        <v>41974</v>
      </c>
      <c r="C39" s="4">
        <v>18006.462</v>
      </c>
    </row>
    <row r="40" spans="1:3" x14ac:dyDescent="0.25">
      <c r="A40" t="s">
        <v>5</v>
      </c>
      <c r="B40" s="1">
        <v>41974</v>
      </c>
      <c r="C40" s="4">
        <v>20893.191999999999</v>
      </c>
    </row>
    <row r="41" spans="1:3" x14ac:dyDescent="0.25">
      <c r="A41" t="s">
        <v>4</v>
      </c>
      <c r="B41" s="1">
        <v>42614</v>
      </c>
      <c r="C41" s="4">
        <v>23263.738000000001</v>
      </c>
    </row>
    <row r="42" spans="1:3" x14ac:dyDescent="0.25">
      <c r="A42" t="s">
        <v>4</v>
      </c>
      <c r="B42" s="1">
        <v>43070</v>
      </c>
      <c r="C42" s="4">
        <v>30436.941999999999</v>
      </c>
    </row>
    <row r="43" spans="1:3" x14ac:dyDescent="0.25">
      <c r="A43" t="s">
        <v>3</v>
      </c>
      <c r="B43" s="1">
        <v>43070</v>
      </c>
      <c r="C43" s="4">
        <v>31407.466799999998</v>
      </c>
    </row>
    <row r="44" spans="1:3" x14ac:dyDescent="0.25">
      <c r="A44" t="s">
        <v>3</v>
      </c>
      <c r="B44" s="1">
        <v>41944</v>
      </c>
      <c r="C44" s="4">
        <v>21564.8727</v>
      </c>
    </row>
    <row r="45" spans="1:3" x14ac:dyDescent="0.25">
      <c r="A45" t="s">
        <v>4</v>
      </c>
      <c r="B45" s="1">
        <v>43040</v>
      </c>
      <c r="C45" s="4">
        <v>31472.337</v>
      </c>
    </row>
    <row r="46" spans="1:3" x14ac:dyDescent="0.25">
      <c r="A46" t="s">
        <v>3</v>
      </c>
      <c r="B46" s="1">
        <v>42856</v>
      </c>
      <c r="C46" s="4">
        <v>16957.558199999999</v>
      </c>
    </row>
    <row r="47" spans="1:3" x14ac:dyDescent="0.25">
      <c r="A47" t="s">
        <v>5</v>
      </c>
      <c r="B47" s="1">
        <v>43009</v>
      </c>
      <c r="C47" s="4">
        <v>32855.663</v>
      </c>
    </row>
    <row r="48" spans="1:3" x14ac:dyDescent="0.25">
      <c r="A48" t="s">
        <v>4</v>
      </c>
      <c r="B48" s="1">
        <v>42461</v>
      </c>
      <c r="C48" s="4">
        <v>10647.447</v>
      </c>
    </row>
    <row r="49" spans="1:3" x14ac:dyDescent="0.25">
      <c r="A49" t="s">
        <v>5</v>
      </c>
      <c r="B49" s="1">
        <v>42614</v>
      </c>
      <c r="C49" s="4">
        <v>22883.405999999999</v>
      </c>
    </row>
    <row r="50" spans="1:3" x14ac:dyDescent="0.25">
      <c r="A50" t="s">
        <v>4</v>
      </c>
      <c r="B50" s="1">
        <v>42005</v>
      </c>
      <c r="C50" s="4">
        <v>1808.78</v>
      </c>
    </row>
    <row r="51" spans="1:3" x14ac:dyDescent="0.25">
      <c r="A51" t="s">
        <v>3</v>
      </c>
      <c r="B51" s="1">
        <v>42005</v>
      </c>
      <c r="C51" s="4">
        <v>11739.9416</v>
      </c>
    </row>
    <row r="52" spans="1:3" x14ac:dyDescent="0.25">
      <c r="A52" t="s">
        <v>3</v>
      </c>
      <c r="B52" s="1">
        <v>43040</v>
      </c>
      <c r="C52" s="4">
        <v>37056.714999999997</v>
      </c>
    </row>
    <row r="53" spans="1:3" x14ac:dyDescent="0.25">
      <c r="A53" t="s">
        <v>4</v>
      </c>
      <c r="B53" s="1">
        <v>42887</v>
      </c>
      <c r="C53" s="4">
        <v>16912.039000000001</v>
      </c>
    </row>
    <row r="54" spans="1:3" x14ac:dyDescent="0.25">
      <c r="A54" t="s">
        <v>4</v>
      </c>
      <c r="B54" s="1">
        <v>42583</v>
      </c>
      <c r="C54" s="4">
        <v>8959.74</v>
      </c>
    </row>
    <row r="55" spans="1:3" x14ac:dyDescent="0.25">
      <c r="A55" t="s">
        <v>5</v>
      </c>
      <c r="B55" s="1">
        <v>42583</v>
      </c>
      <c r="C55" s="4">
        <v>9672.402</v>
      </c>
    </row>
    <row r="56" spans="1:3" x14ac:dyDescent="0.25">
      <c r="A56" t="s">
        <v>5</v>
      </c>
      <c r="B56" s="1">
        <v>43040</v>
      </c>
      <c r="C56" s="4">
        <v>49918.773000000001</v>
      </c>
    </row>
    <row r="57" spans="1:3" x14ac:dyDescent="0.25">
      <c r="A57" t="s">
        <v>5</v>
      </c>
      <c r="B57" s="1">
        <v>42278</v>
      </c>
      <c r="C57" s="4">
        <v>10704.89</v>
      </c>
    </row>
    <row r="58" spans="1:3" x14ac:dyDescent="0.25">
      <c r="A58" t="s">
        <v>4</v>
      </c>
      <c r="B58" s="1">
        <v>42675</v>
      </c>
      <c r="C58" s="4">
        <v>20487.277999999998</v>
      </c>
    </row>
    <row r="59" spans="1:3" x14ac:dyDescent="0.25">
      <c r="A59" t="s">
        <v>3</v>
      </c>
      <c r="B59" s="1">
        <v>42064</v>
      </c>
      <c r="C59" s="4">
        <v>12499.782999999999</v>
      </c>
    </row>
    <row r="60" spans="1:3" x14ac:dyDescent="0.25">
      <c r="A60" t="s">
        <v>3</v>
      </c>
      <c r="B60" s="1">
        <v>41974</v>
      </c>
      <c r="C60" s="4">
        <v>30645.966499999999</v>
      </c>
    </row>
    <row r="61" spans="1:3" x14ac:dyDescent="0.25">
      <c r="A61" t="s">
        <v>3</v>
      </c>
      <c r="B61" s="1">
        <v>41883</v>
      </c>
      <c r="C61" s="4">
        <v>23816.480800000001</v>
      </c>
    </row>
    <row r="62" spans="1:3" x14ac:dyDescent="0.25">
      <c r="A62" t="s">
        <v>5</v>
      </c>
      <c r="B62" s="1">
        <v>42767</v>
      </c>
      <c r="C62" s="4">
        <v>6027.0240000000003</v>
      </c>
    </row>
    <row r="63" spans="1:3" x14ac:dyDescent="0.25">
      <c r="A63" t="s">
        <v>4</v>
      </c>
      <c r="B63" s="1">
        <v>42767</v>
      </c>
      <c r="C63" s="4">
        <v>7407.7719999999999</v>
      </c>
    </row>
    <row r="64" spans="1:3" x14ac:dyDescent="0.25">
      <c r="A64" t="s">
        <v>4</v>
      </c>
      <c r="B64" s="1">
        <v>42644</v>
      </c>
      <c r="C64" s="4">
        <v>16281.794</v>
      </c>
    </row>
    <row r="65" spans="1:3" x14ac:dyDescent="0.25">
      <c r="A65" t="s">
        <v>3</v>
      </c>
      <c r="B65" s="1">
        <v>42644</v>
      </c>
      <c r="C65" s="4">
        <v>11872.576999999999</v>
      </c>
    </row>
    <row r="66" spans="1:3" x14ac:dyDescent="0.25">
      <c r="A66" t="s">
        <v>3</v>
      </c>
      <c r="B66" s="1">
        <v>42614</v>
      </c>
      <c r="C66" s="4">
        <v>27262.8809</v>
      </c>
    </row>
    <row r="67" spans="1:3" x14ac:dyDescent="0.25">
      <c r="A67" t="s">
        <v>3</v>
      </c>
      <c r="B67" s="1">
        <v>41913</v>
      </c>
      <c r="C67" s="4">
        <v>12304.246999999999</v>
      </c>
    </row>
    <row r="68" spans="1:3" x14ac:dyDescent="0.25">
      <c r="A68" t="s">
        <v>4</v>
      </c>
      <c r="B68" s="1">
        <v>42125</v>
      </c>
      <c r="C68" s="4">
        <v>9113.7360000000008</v>
      </c>
    </row>
    <row r="69" spans="1:3" x14ac:dyDescent="0.25">
      <c r="A69" t="s">
        <v>3</v>
      </c>
      <c r="B69" s="1">
        <v>41699</v>
      </c>
      <c r="C69" s="4">
        <v>14573.956</v>
      </c>
    </row>
    <row r="70" spans="1:3" x14ac:dyDescent="0.25">
      <c r="A70" t="s">
        <v>5</v>
      </c>
      <c r="B70" s="1">
        <v>42675</v>
      </c>
      <c r="C70" s="4">
        <v>27141.059000000001</v>
      </c>
    </row>
    <row r="71" spans="1:3" x14ac:dyDescent="0.25">
      <c r="A71" t="s">
        <v>4</v>
      </c>
      <c r="B71" s="1">
        <v>42491</v>
      </c>
      <c r="C71" s="4">
        <v>13035.201999999999</v>
      </c>
    </row>
    <row r="72" spans="1:3" x14ac:dyDescent="0.25">
      <c r="A72" t="s">
        <v>4</v>
      </c>
      <c r="B72" s="1">
        <v>41883</v>
      </c>
      <c r="C72" s="4">
        <v>27423.297999999999</v>
      </c>
    </row>
    <row r="73" spans="1:3" x14ac:dyDescent="0.25">
      <c r="A73" t="s">
        <v>5</v>
      </c>
      <c r="B73" s="1">
        <v>41883</v>
      </c>
      <c r="C73" s="4">
        <v>30537.572</v>
      </c>
    </row>
    <row r="74" spans="1:3" x14ac:dyDescent="0.25">
      <c r="A74" t="s">
        <v>3</v>
      </c>
      <c r="B74" s="1">
        <v>41852</v>
      </c>
      <c r="C74" s="4">
        <v>7320.3464999999997</v>
      </c>
    </row>
    <row r="75" spans="1:3" x14ac:dyDescent="0.25">
      <c r="A75" t="s">
        <v>5</v>
      </c>
      <c r="B75" s="1">
        <v>41944</v>
      </c>
      <c r="C75" s="4">
        <v>30201.407999999999</v>
      </c>
    </row>
    <row r="76" spans="1:3" x14ac:dyDescent="0.25">
      <c r="A76" t="s">
        <v>4</v>
      </c>
      <c r="B76" s="1">
        <v>41699</v>
      </c>
      <c r="C76" s="4">
        <v>8605.8790000000008</v>
      </c>
    </row>
    <row r="77" spans="1:3" x14ac:dyDescent="0.25">
      <c r="A77" t="s">
        <v>4</v>
      </c>
      <c r="B77" s="1">
        <v>42917</v>
      </c>
      <c r="C77" s="4">
        <v>10241.468000000001</v>
      </c>
    </row>
    <row r="78" spans="1:3" x14ac:dyDescent="0.25">
      <c r="A78" t="s">
        <v>3</v>
      </c>
      <c r="B78" s="1">
        <v>42887</v>
      </c>
      <c r="C78" s="4">
        <v>19008.5867</v>
      </c>
    </row>
    <row r="79" spans="1:3" x14ac:dyDescent="0.25">
      <c r="A79" t="s">
        <v>5</v>
      </c>
      <c r="B79" s="1">
        <v>43070</v>
      </c>
      <c r="C79" s="4">
        <v>21984.91</v>
      </c>
    </row>
    <row r="80" spans="1:3" x14ac:dyDescent="0.25">
      <c r="A80" t="s">
        <v>5</v>
      </c>
      <c r="B80" s="1">
        <v>42036</v>
      </c>
      <c r="C80" s="4">
        <v>3448.97</v>
      </c>
    </row>
    <row r="81" spans="1:3" x14ac:dyDescent="0.25">
      <c r="A81" t="s">
        <v>5</v>
      </c>
      <c r="B81" s="1">
        <v>42005</v>
      </c>
      <c r="C81" s="4">
        <v>4625.3540000000003</v>
      </c>
    </row>
    <row r="82" spans="1:3" x14ac:dyDescent="0.25">
      <c r="A82" t="s">
        <v>5</v>
      </c>
      <c r="B82" s="1">
        <v>42644</v>
      </c>
      <c r="C82" s="4">
        <v>31533.374</v>
      </c>
    </row>
    <row r="83" spans="1:3" x14ac:dyDescent="0.25">
      <c r="A83" t="s">
        <v>4</v>
      </c>
      <c r="B83" s="1">
        <v>42217</v>
      </c>
      <c r="C83" s="4">
        <v>11735.108</v>
      </c>
    </row>
    <row r="84" spans="1:3" x14ac:dyDescent="0.25">
      <c r="A84" t="s">
        <v>3</v>
      </c>
      <c r="B84" s="1">
        <v>42217</v>
      </c>
      <c r="C84" s="4">
        <v>9638.5921999999991</v>
      </c>
    </row>
    <row r="85" spans="1:3" x14ac:dyDescent="0.25">
      <c r="A85" t="s">
        <v>3</v>
      </c>
      <c r="B85" s="1">
        <v>42036</v>
      </c>
      <c r="C85" s="4">
        <v>3134.3739999999998</v>
      </c>
    </row>
    <row r="86" spans="1:3" x14ac:dyDescent="0.25">
      <c r="A86" t="s">
        <v>3</v>
      </c>
      <c r="B86" s="1">
        <v>42826</v>
      </c>
      <c r="C86" s="4">
        <v>9065.9580999999998</v>
      </c>
    </row>
    <row r="87" spans="1:3" x14ac:dyDescent="0.25">
      <c r="A87" t="s">
        <v>5</v>
      </c>
      <c r="B87" s="1">
        <v>42826</v>
      </c>
      <c r="C87" s="4">
        <v>12383.387000000001</v>
      </c>
    </row>
    <row r="88" spans="1:3" x14ac:dyDescent="0.25">
      <c r="A88" t="s">
        <v>5</v>
      </c>
      <c r="B88" s="1">
        <v>42186</v>
      </c>
      <c r="C88" s="4">
        <v>10370.966</v>
      </c>
    </row>
    <row r="89" spans="1:3" x14ac:dyDescent="0.25">
      <c r="A89" t="s">
        <v>3</v>
      </c>
      <c r="B89" s="1">
        <v>42186</v>
      </c>
      <c r="C89" s="4">
        <v>13674.42</v>
      </c>
    </row>
    <row r="90" spans="1:3" x14ac:dyDescent="0.25">
      <c r="A90" t="s">
        <v>4</v>
      </c>
      <c r="B90" s="1">
        <v>42186</v>
      </c>
      <c r="C90" s="4">
        <v>4719.9390000000003</v>
      </c>
    </row>
    <row r="91" spans="1:3" x14ac:dyDescent="0.25">
      <c r="A91" t="s">
        <v>5</v>
      </c>
      <c r="B91" s="1">
        <v>42248</v>
      </c>
      <c r="C91" s="4">
        <v>19017.128000000001</v>
      </c>
    </row>
    <row r="92" spans="1:3" x14ac:dyDescent="0.25">
      <c r="A92" t="s">
        <v>3</v>
      </c>
      <c r="B92" s="1">
        <v>42125</v>
      </c>
      <c r="C92" s="4">
        <v>9374.9505000000008</v>
      </c>
    </row>
    <row r="93" spans="1:3" x14ac:dyDescent="0.25">
      <c r="A93" t="s">
        <v>5</v>
      </c>
      <c r="B93" s="1">
        <v>42461</v>
      </c>
      <c r="C93" s="4">
        <v>14890.502</v>
      </c>
    </row>
    <row r="94" spans="1:3" x14ac:dyDescent="0.25">
      <c r="A94" t="s">
        <v>3</v>
      </c>
      <c r="B94" s="1">
        <v>42583</v>
      </c>
      <c r="C94" s="4">
        <v>12483.2323</v>
      </c>
    </row>
    <row r="95" spans="1:3" x14ac:dyDescent="0.25">
      <c r="A95" t="s">
        <v>4</v>
      </c>
      <c r="B95" s="1">
        <v>41821</v>
      </c>
      <c r="C95" s="4">
        <v>15121.208000000001</v>
      </c>
    </row>
    <row r="96" spans="1:3" x14ac:dyDescent="0.25">
      <c r="A96" t="s">
        <v>3</v>
      </c>
      <c r="B96" s="1">
        <v>41821</v>
      </c>
      <c r="C96" s="4">
        <v>10821.050999999999</v>
      </c>
    </row>
    <row r="97" spans="1:3" x14ac:dyDescent="0.25">
      <c r="A97" t="s">
        <v>4</v>
      </c>
      <c r="B97" s="1">
        <v>42156</v>
      </c>
      <c r="C97" s="4">
        <v>10647.746999999999</v>
      </c>
    </row>
    <row r="98" spans="1:3" x14ac:dyDescent="0.25">
      <c r="A98" t="s">
        <v>4</v>
      </c>
      <c r="B98" s="1">
        <v>41730</v>
      </c>
      <c r="C98" s="4">
        <v>11155.074000000001</v>
      </c>
    </row>
    <row r="99" spans="1:3" x14ac:dyDescent="0.25">
      <c r="A99" t="s">
        <v>5</v>
      </c>
      <c r="B99" s="1">
        <v>41730</v>
      </c>
      <c r="C99" s="4">
        <v>9195.4339999999993</v>
      </c>
    </row>
    <row r="100" spans="1:3" x14ac:dyDescent="0.25">
      <c r="A100" t="s">
        <v>5</v>
      </c>
      <c r="B100" s="1">
        <v>42887</v>
      </c>
      <c r="C100" s="4">
        <v>17061.099999999999</v>
      </c>
    </row>
    <row r="101" spans="1:3" x14ac:dyDescent="0.25">
      <c r="A101" t="s">
        <v>3</v>
      </c>
      <c r="B101" s="1">
        <v>42461</v>
      </c>
      <c r="C101" s="4">
        <v>13212.09</v>
      </c>
    </row>
    <row r="102" spans="1:3" x14ac:dyDescent="0.25">
      <c r="A102" t="s">
        <v>4</v>
      </c>
      <c r="B102" s="1">
        <v>42795</v>
      </c>
      <c r="C102" s="4">
        <v>14550.286</v>
      </c>
    </row>
    <row r="103" spans="1:3" x14ac:dyDescent="0.25">
      <c r="A103" t="s">
        <v>3</v>
      </c>
      <c r="B103" s="1">
        <v>42979</v>
      </c>
      <c r="C103" s="4">
        <v>29028.205999999998</v>
      </c>
    </row>
    <row r="104" spans="1:3" x14ac:dyDescent="0.25">
      <c r="A104" t="s">
        <v>4</v>
      </c>
      <c r="B104" s="1">
        <v>42856</v>
      </c>
      <c r="C104" s="4">
        <v>13736.964</v>
      </c>
    </row>
    <row r="105" spans="1:3" x14ac:dyDescent="0.25">
      <c r="A105" t="s">
        <v>5</v>
      </c>
      <c r="B105" s="1">
        <v>41821</v>
      </c>
      <c r="C105" s="4">
        <v>8004.134</v>
      </c>
    </row>
    <row r="106" spans="1:3" x14ac:dyDescent="0.25">
      <c r="A106" t="s">
        <v>3</v>
      </c>
      <c r="B106" s="1">
        <v>42948</v>
      </c>
      <c r="C106" s="4">
        <v>15441.874</v>
      </c>
    </row>
    <row r="107" spans="1:3" x14ac:dyDescent="0.25">
      <c r="A107" t="s">
        <v>5</v>
      </c>
      <c r="B107" s="1">
        <v>42156</v>
      </c>
      <c r="C107" s="4">
        <v>6435.366</v>
      </c>
    </row>
    <row r="108" spans="1:3" x14ac:dyDescent="0.25">
      <c r="A108" t="s">
        <v>3</v>
      </c>
      <c r="B108" s="1">
        <v>43009</v>
      </c>
      <c r="C108" s="4">
        <v>21884.068200000002</v>
      </c>
    </row>
    <row r="109" spans="1:3" x14ac:dyDescent="0.25">
      <c r="A109" t="s">
        <v>3</v>
      </c>
      <c r="B109" s="1">
        <v>42736</v>
      </c>
      <c r="C109" s="4">
        <v>5964.0320000000002</v>
      </c>
    </row>
    <row r="110" spans="1:3" x14ac:dyDescent="0.25">
      <c r="A110" t="s">
        <v>3</v>
      </c>
      <c r="B110" s="1">
        <v>42795</v>
      </c>
      <c r="C110" s="4">
        <v>10893.444799999999</v>
      </c>
    </row>
    <row r="111" spans="1:3" x14ac:dyDescent="0.25">
      <c r="A111" t="s">
        <v>3</v>
      </c>
      <c r="B111" s="1">
        <v>41671</v>
      </c>
      <c r="C111" s="4">
        <v>1839.6579999999999</v>
      </c>
    </row>
    <row r="112" spans="1:3" x14ac:dyDescent="0.25">
      <c r="A112" t="s">
        <v>5</v>
      </c>
      <c r="B112" s="1">
        <v>42552</v>
      </c>
      <c r="C112" s="4">
        <v>13269</v>
      </c>
    </row>
    <row r="113" spans="1:3" x14ac:dyDescent="0.25">
      <c r="A113" t="s">
        <v>5</v>
      </c>
      <c r="B113" s="1">
        <v>41913</v>
      </c>
      <c r="C113" s="4">
        <v>11938.018</v>
      </c>
    </row>
    <row r="114" spans="1:3" x14ac:dyDescent="0.25">
      <c r="A114" t="s">
        <v>5</v>
      </c>
      <c r="B114" s="1">
        <v>42491</v>
      </c>
      <c r="C114" s="4">
        <v>28832.690999999999</v>
      </c>
    </row>
    <row r="115" spans="1:3" x14ac:dyDescent="0.25">
      <c r="A115" t="s">
        <v>3</v>
      </c>
      <c r="B115" s="1">
        <v>42430</v>
      </c>
      <c r="C115" s="4">
        <v>12801.092000000001</v>
      </c>
    </row>
    <row r="116" spans="1:3" x14ac:dyDescent="0.25">
      <c r="A116" t="s">
        <v>3</v>
      </c>
      <c r="B116" s="1">
        <v>42552</v>
      </c>
      <c r="C116" s="4">
        <v>13068.519</v>
      </c>
    </row>
    <row r="117" spans="1:3" x14ac:dyDescent="0.25">
      <c r="A117" t="s">
        <v>3</v>
      </c>
      <c r="B117" s="1">
        <v>42491</v>
      </c>
      <c r="C117" s="4">
        <v>15119.834999999999</v>
      </c>
    </row>
    <row r="118" spans="1:3" x14ac:dyDescent="0.25">
      <c r="A118" t="s">
        <v>4</v>
      </c>
      <c r="B118" s="1">
        <v>42064</v>
      </c>
      <c r="C118" s="4">
        <v>15882.547</v>
      </c>
    </row>
    <row r="119" spans="1:3" x14ac:dyDescent="0.25">
      <c r="A119" t="s">
        <v>5</v>
      </c>
      <c r="B119" s="1">
        <v>42736</v>
      </c>
      <c r="C119" s="4">
        <v>16733.053</v>
      </c>
    </row>
    <row r="120" spans="1:3" x14ac:dyDescent="0.25">
      <c r="A120" t="s">
        <v>4</v>
      </c>
      <c r="B120" s="1">
        <v>42736</v>
      </c>
      <c r="C120" s="4">
        <v>21274.289000000001</v>
      </c>
    </row>
    <row r="121" spans="1:3" x14ac:dyDescent="0.25">
      <c r="A121" t="s">
        <v>5</v>
      </c>
      <c r="B121" s="1">
        <v>42064</v>
      </c>
      <c r="C121" s="4">
        <v>10343.922</v>
      </c>
    </row>
    <row r="122" spans="1:3" x14ac:dyDescent="0.25">
      <c r="A122" t="s">
        <v>5</v>
      </c>
      <c r="B122" s="1">
        <v>41671</v>
      </c>
      <c r="C122" s="4">
        <v>1608.51</v>
      </c>
    </row>
    <row r="123" spans="1:3" x14ac:dyDescent="0.25">
      <c r="A123" t="s">
        <v>5</v>
      </c>
      <c r="B123" s="1">
        <v>41760</v>
      </c>
      <c r="C123" s="4">
        <v>9599.8760000000002</v>
      </c>
    </row>
    <row r="124" spans="1:3" x14ac:dyDescent="0.25">
      <c r="A124" t="s">
        <v>3</v>
      </c>
      <c r="B124" s="1">
        <v>41760</v>
      </c>
      <c r="C124" s="4">
        <v>6912.7870000000003</v>
      </c>
    </row>
    <row r="125" spans="1:3" x14ac:dyDescent="0.25">
      <c r="A125" t="s">
        <v>4</v>
      </c>
      <c r="B125" s="1">
        <v>41640</v>
      </c>
      <c r="C125" s="4">
        <v>4851.08</v>
      </c>
    </row>
    <row r="126" spans="1:3" x14ac:dyDescent="0.25">
      <c r="A126" t="s">
        <v>5</v>
      </c>
      <c r="B126" s="1">
        <v>41640</v>
      </c>
      <c r="C126" s="4">
        <v>3143.29</v>
      </c>
    </row>
    <row r="127" spans="1:3" x14ac:dyDescent="0.25">
      <c r="A127" t="s">
        <v>4</v>
      </c>
      <c r="B127" s="1">
        <v>42948</v>
      </c>
      <c r="C127" s="4">
        <v>30059.851999999999</v>
      </c>
    </row>
    <row r="128" spans="1:3" x14ac:dyDescent="0.25">
      <c r="A128" t="s">
        <v>5</v>
      </c>
      <c r="B128" s="1">
        <v>42948</v>
      </c>
      <c r="C128" s="4">
        <v>17619.162</v>
      </c>
    </row>
    <row r="129" spans="1:3" x14ac:dyDescent="0.25">
      <c r="A129" t="s">
        <v>5</v>
      </c>
      <c r="B129" s="1">
        <v>42795</v>
      </c>
      <c r="C129" s="4">
        <v>33428.622000000003</v>
      </c>
    </row>
    <row r="130" spans="1:3" x14ac:dyDescent="0.25">
      <c r="A130" t="s">
        <v>5</v>
      </c>
      <c r="B130" s="1">
        <v>42856</v>
      </c>
      <c r="C130" s="4">
        <v>13566.588</v>
      </c>
    </row>
    <row r="131" spans="1:3" x14ac:dyDescent="0.25">
      <c r="A131" t="s">
        <v>3</v>
      </c>
      <c r="B131" s="1">
        <v>41640</v>
      </c>
      <c r="C131" s="4">
        <v>6242.5249999999996</v>
      </c>
    </row>
    <row r="132" spans="1:3" x14ac:dyDescent="0.25">
      <c r="A132" t="s">
        <v>4</v>
      </c>
      <c r="B132" s="1">
        <v>42401</v>
      </c>
      <c r="C132" s="4">
        <v>6794.35</v>
      </c>
    </row>
    <row r="133" spans="1:3" x14ac:dyDescent="0.25">
      <c r="A133" t="s">
        <v>3</v>
      </c>
      <c r="B133" s="1">
        <v>42156</v>
      </c>
      <c r="C133" s="4">
        <v>7714.1790000000001</v>
      </c>
    </row>
    <row r="134" spans="1:3" x14ac:dyDescent="0.25">
      <c r="A134" t="s">
        <v>3</v>
      </c>
      <c r="B134" s="1">
        <v>42767</v>
      </c>
      <c r="C134" s="4">
        <v>6866.3374000000003</v>
      </c>
    </row>
    <row r="135" spans="1:3" x14ac:dyDescent="0.25">
      <c r="A135" t="s">
        <v>3</v>
      </c>
      <c r="B135" s="1">
        <v>42401</v>
      </c>
      <c r="C135" s="4">
        <v>3925.5509999999999</v>
      </c>
    </row>
    <row r="136" spans="1:3" x14ac:dyDescent="0.25">
      <c r="A136" t="s">
        <v>3</v>
      </c>
      <c r="B136" s="1">
        <v>42370</v>
      </c>
      <c r="C136" s="4">
        <v>7622.7430000000004</v>
      </c>
    </row>
    <row r="137" spans="1:3" x14ac:dyDescent="0.25">
      <c r="A137" t="s">
        <v>3</v>
      </c>
      <c r="B137" s="1">
        <v>41730</v>
      </c>
      <c r="C137" s="4">
        <v>7944.8370000000004</v>
      </c>
    </row>
    <row r="138" spans="1:3" x14ac:dyDescent="0.25">
      <c r="A138" t="s">
        <v>5</v>
      </c>
      <c r="B138" s="1">
        <v>42095</v>
      </c>
      <c r="C138" s="4">
        <v>11160.951999999999</v>
      </c>
    </row>
    <row r="139" spans="1:3" x14ac:dyDescent="0.25">
      <c r="A139" t="s">
        <v>5</v>
      </c>
      <c r="B139" s="1">
        <v>41699</v>
      </c>
      <c r="C139" s="4">
        <v>32511.173999999999</v>
      </c>
    </row>
    <row r="140" spans="1:3" x14ac:dyDescent="0.25">
      <c r="A140" t="s">
        <v>5</v>
      </c>
      <c r="B140" s="1">
        <v>42917</v>
      </c>
      <c r="C140" s="4">
        <v>23209.925999999999</v>
      </c>
    </row>
    <row r="141" spans="1:3" x14ac:dyDescent="0.25">
      <c r="A141" t="s">
        <v>4</v>
      </c>
      <c r="B141" s="1">
        <v>41671</v>
      </c>
      <c r="C141" s="4">
        <v>1071.7239999999999</v>
      </c>
    </row>
    <row r="142" spans="1:3" x14ac:dyDescent="0.25">
      <c r="A142" t="s">
        <v>5</v>
      </c>
      <c r="B142" s="1">
        <v>42401</v>
      </c>
      <c r="C142" s="4">
        <v>12258.914000000001</v>
      </c>
    </row>
    <row r="143" spans="1:3" x14ac:dyDescent="0.25">
      <c r="A143" t="s">
        <v>5</v>
      </c>
      <c r="B143" s="1">
        <v>42125</v>
      </c>
      <c r="C143" s="4">
        <v>11643</v>
      </c>
    </row>
    <row r="144" spans="1:3" x14ac:dyDescent="0.25">
      <c r="A144" t="s">
        <v>4</v>
      </c>
      <c r="B144" s="1">
        <v>42036</v>
      </c>
      <c r="C144" s="4">
        <v>5368.067</v>
      </c>
    </row>
    <row r="145" spans="1:3" x14ac:dyDescent="0.25">
      <c r="A145" t="s">
        <v>5</v>
      </c>
      <c r="B145" s="1">
        <v>42217</v>
      </c>
      <c r="C145" s="4">
        <v>15524.632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5A57-D395-449C-94F8-88071DFC440D}">
  <dimension ref="A1:P70"/>
  <sheetViews>
    <sheetView zoomScaleNormal="100" workbookViewId="0"/>
  </sheetViews>
  <sheetFormatPr defaultRowHeight="15" x14ac:dyDescent="0.25"/>
  <cols>
    <col min="2" max="2" width="22.140625" bestFit="1" customWidth="1"/>
    <col min="3" max="3" width="12.28515625" customWidth="1"/>
    <col min="4" max="4" width="32.85546875" bestFit="1" customWidth="1"/>
    <col min="5" max="5" width="11.85546875" bestFit="1" customWidth="1"/>
    <col min="9" max="9" width="16.28515625" bestFit="1" customWidth="1"/>
    <col min="10" max="10" width="12" bestFit="1" customWidth="1"/>
    <col min="11" max="11" width="20.85546875" bestFit="1" customWidth="1"/>
    <col min="12" max="12" width="17.7109375" bestFit="1" customWidth="1"/>
  </cols>
  <sheetData>
    <row r="1" spans="1:16" x14ac:dyDescent="0.25">
      <c r="B1" s="2"/>
      <c r="C1" s="2"/>
      <c r="D1" s="2"/>
      <c r="O1" t="s">
        <v>24</v>
      </c>
      <c r="P1">
        <f>AVERAGE(C11:C22)</f>
        <v>14606.519416666668</v>
      </c>
    </row>
    <row r="2" spans="1:16" x14ac:dyDescent="0.25">
      <c r="B2" s="2" t="s">
        <v>6</v>
      </c>
      <c r="C2" s="2" t="s">
        <v>7</v>
      </c>
      <c r="D2" s="2"/>
      <c r="O2" t="s">
        <v>25</v>
      </c>
      <c r="P2">
        <f>((C22-C11)/11)</f>
        <v>1613.6274545454544</v>
      </c>
    </row>
    <row r="3" spans="1:16" x14ac:dyDescent="0.25">
      <c r="B3" s="2" t="s">
        <v>8</v>
      </c>
      <c r="C3" s="3">
        <v>0.26984259211783751</v>
      </c>
      <c r="D3" s="2" t="s">
        <v>13</v>
      </c>
    </row>
    <row r="4" spans="1:16" x14ac:dyDescent="0.25">
      <c r="B4" s="2" t="s">
        <v>9</v>
      </c>
      <c r="C4" s="3">
        <v>0.14155764930853523</v>
      </c>
      <c r="D4" s="2" t="s">
        <v>13</v>
      </c>
    </row>
    <row r="5" spans="1:16" x14ac:dyDescent="0.25">
      <c r="B5" s="2" t="s">
        <v>10</v>
      </c>
      <c r="C5" s="3">
        <v>0.6288100330071853</v>
      </c>
      <c r="D5" s="2" t="s">
        <v>13</v>
      </c>
    </row>
    <row r="6" spans="1:16" x14ac:dyDescent="0.25">
      <c r="B6" s="2"/>
      <c r="C6" s="2"/>
      <c r="D6" s="2"/>
    </row>
    <row r="7" spans="1:16" x14ac:dyDescent="0.25">
      <c r="B7" s="2" t="s">
        <v>14</v>
      </c>
      <c r="C7" s="2" t="s">
        <v>7</v>
      </c>
      <c r="D7" s="2"/>
    </row>
    <row r="8" spans="1:16" x14ac:dyDescent="0.25">
      <c r="B8" s="2" t="s">
        <v>11</v>
      </c>
      <c r="C8" s="7">
        <f>AVERAGE(J23:J58)</f>
        <v>0.67118383306691021</v>
      </c>
      <c r="D8" s="2" t="s">
        <v>12</v>
      </c>
    </row>
    <row r="10" spans="1:16" x14ac:dyDescent="0.25">
      <c r="A10" s="11" t="s">
        <v>15</v>
      </c>
      <c r="B10" s="11" t="s">
        <v>16</v>
      </c>
      <c r="C10" s="11" t="s">
        <v>17</v>
      </c>
      <c r="D10" s="11" t="s">
        <v>18</v>
      </c>
      <c r="E10" s="11" t="s">
        <v>19</v>
      </c>
      <c r="F10" s="11" t="s">
        <v>20</v>
      </c>
      <c r="G10" s="11" t="s">
        <v>21</v>
      </c>
      <c r="H10" s="11" t="s">
        <v>22</v>
      </c>
      <c r="I10" s="11" t="s">
        <v>33</v>
      </c>
      <c r="J10" s="11" t="s">
        <v>23</v>
      </c>
      <c r="K10" s="19" t="s">
        <v>41</v>
      </c>
      <c r="L10" s="19" t="s">
        <v>21</v>
      </c>
    </row>
    <row r="11" spans="1:16" x14ac:dyDescent="0.25">
      <c r="A11" s="11">
        <v>1</v>
      </c>
      <c r="B11" s="14" cm="1">
        <f t="array" ref="B11:C58">_xlfn._xlws.SORT(_xlfn._xlws.FILTER(Aggregated_Data_Table[[Order Date]:[Monthly Sales]], Aggregated_Data_Table[Category]="Technology"), 1, 1)</f>
        <v>41640</v>
      </c>
      <c r="C11" s="18">
        <v>3143.29</v>
      </c>
      <c r="D11" s="17">
        <f>C11</f>
        <v>3143.29</v>
      </c>
      <c r="E11" s="17">
        <f>C11/$P$1</f>
        <v>0.21519774220909677</v>
      </c>
      <c r="F11" s="17">
        <f>$P$2</f>
        <v>1613.6274545454544</v>
      </c>
      <c r="G11" s="11"/>
      <c r="H11" s="11"/>
      <c r="I11" s="11"/>
      <c r="J11" s="11"/>
      <c r="K11">
        <f>IF(C11&lt;&gt;"", G11, NA())</f>
        <v>0</v>
      </c>
      <c r="L11" t="e">
        <f>IF(C11="", G11, NA())</f>
        <v>#N/A</v>
      </c>
    </row>
    <row r="12" spans="1:16" x14ac:dyDescent="0.25">
      <c r="A12" s="11">
        <v>2</v>
      </c>
      <c r="B12" s="14">
        <v>41671</v>
      </c>
      <c r="C12" s="18">
        <v>1608.51</v>
      </c>
      <c r="D12" s="17">
        <f t="shared" ref="D12:D22" si="0">C12</f>
        <v>1608.51</v>
      </c>
      <c r="E12" s="17">
        <f t="shared" ref="E12:E22" si="1">C12/$P$1</f>
        <v>0.11012274410593811</v>
      </c>
      <c r="F12" s="17">
        <f t="shared" ref="F12:F22" si="2">$P$2</f>
        <v>1613.6274545454544</v>
      </c>
      <c r="G12" s="11"/>
      <c r="H12" s="11"/>
      <c r="I12" s="11"/>
      <c r="J12" s="11"/>
      <c r="K12">
        <f t="shared" ref="K12:K70" si="3">IF(C12&lt;&gt;"", G12, NA())</f>
        <v>0</v>
      </c>
      <c r="L12" t="e">
        <f t="shared" ref="L12:L70" si="4">IF(C12="", G12, NA())</f>
        <v>#N/A</v>
      </c>
    </row>
    <row r="13" spans="1:16" x14ac:dyDescent="0.25">
      <c r="A13" s="11">
        <v>3</v>
      </c>
      <c r="B13" s="14">
        <v>41699</v>
      </c>
      <c r="C13" s="18">
        <v>32511.173999999999</v>
      </c>
      <c r="D13" s="17">
        <f t="shared" si="0"/>
        <v>32511.173999999999</v>
      </c>
      <c r="E13" s="17">
        <f t="shared" si="1"/>
        <v>2.2257988417763199</v>
      </c>
      <c r="F13" s="17">
        <f t="shared" si="2"/>
        <v>1613.6274545454544</v>
      </c>
      <c r="G13" s="11"/>
      <c r="H13" s="11"/>
      <c r="I13" s="11"/>
      <c r="J13" s="11"/>
      <c r="K13">
        <f t="shared" si="3"/>
        <v>0</v>
      </c>
      <c r="L13" t="e">
        <f t="shared" si="4"/>
        <v>#N/A</v>
      </c>
    </row>
    <row r="14" spans="1:16" x14ac:dyDescent="0.25">
      <c r="A14" s="11">
        <v>4</v>
      </c>
      <c r="B14" s="14">
        <v>41730</v>
      </c>
      <c r="C14" s="18">
        <v>9195.4339999999993</v>
      </c>
      <c r="D14" s="17">
        <f t="shared" si="0"/>
        <v>9195.4339999999993</v>
      </c>
      <c r="E14" s="17">
        <f t="shared" si="1"/>
        <v>0.6295431332879764</v>
      </c>
      <c r="F14" s="17">
        <f t="shared" si="2"/>
        <v>1613.6274545454544</v>
      </c>
      <c r="G14" s="11"/>
      <c r="H14" s="11"/>
      <c r="I14" s="11"/>
      <c r="J14" s="11"/>
      <c r="K14">
        <f t="shared" si="3"/>
        <v>0</v>
      </c>
      <c r="L14" t="e">
        <f t="shared" si="4"/>
        <v>#N/A</v>
      </c>
    </row>
    <row r="15" spans="1:16" x14ac:dyDescent="0.25">
      <c r="A15" s="11">
        <v>5</v>
      </c>
      <c r="B15" s="14">
        <v>41760</v>
      </c>
      <c r="C15" s="18">
        <v>9599.8760000000002</v>
      </c>
      <c r="D15" s="17">
        <f t="shared" si="0"/>
        <v>9599.8760000000002</v>
      </c>
      <c r="E15" s="17">
        <f t="shared" si="1"/>
        <v>0.65723227595522371</v>
      </c>
      <c r="F15" s="17">
        <f t="shared" si="2"/>
        <v>1613.6274545454544</v>
      </c>
      <c r="G15" s="11"/>
      <c r="H15" s="11"/>
      <c r="I15" s="11"/>
      <c r="J15" s="11"/>
      <c r="K15">
        <f t="shared" si="3"/>
        <v>0</v>
      </c>
      <c r="L15" t="e">
        <f t="shared" si="4"/>
        <v>#N/A</v>
      </c>
    </row>
    <row r="16" spans="1:16" x14ac:dyDescent="0.25">
      <c r="A16" s="11">
        <v>6</v>
      </c>
      <c r="B16" s="14">
        <v>41791</v>
      </c>
      <c r="C16" s="18">
        <v>8435.9650000000001</v>
      </c>
      <c r="D16" s="17">
        <f t="shared" si="0"/>
        <v>8435.9650000000001</v>
      </c>
      <c r="E16" s="17">
        <f t="shared" si="1"/>
        <v>0.57754792633036178</v>
      </c>
      <c r="F16" s="17">
        <f t="shared" si="2"/>
        <v>1613.6274545454544</v>
      </c>
      <c r="G16" s="11"/>
      <c r="H16" s="11"/>
      <c r="I16" s="11"/>
      <c r="J16" s="11"/>
      <c r="K16">
        <f t="shared" si="3"/>
        <v>0</v>
      </c>
      <c r="L16" t="e">
        <f t="shared" si="4"/>
        <v>#N/A</v>
      </c>
    </row>
    <row r="17" spans="1:12" x14ac:dyDescent="0.25">
      <c r="A17" s="11">
        <v>7</v>
      </c>
      <c r="B17" s="14">
        <v>41821</v>
      </c>
      <c r="C17" s="18">
        <v>8004.134</v>
      </c>
      <c r="D17" s="17">
        <f t="shared" si="0"/>
        <v>8004.134</v>
      </c>
      <c r="E17" s="17">
        <f t="shared" si="1"/>
        <v>0.54798366206715465</v>
      </c>
      <c r="F17" s="17">
        <f t="shared" si="2"/>
        <v>1613.6274545454544</v>
      </c>
      <c r="G17" s="11"/>
      <c r="H17" s="11"/>
      <c r="I17" s="11"/>
      <c r="J17" s="11"/>
      <c r="K17">
        <f t="shared" si="3"/>
        <v>0</v>
      </c>
      <c r="L17" t="e">
        <f t="shared" si="4"/>
        <v>#N/A</v>
      </c>
    </row>
    <row r="18" spans="1:12" x14ac:dyDescent="0.25">
      <c r="A18" s="11">
        <v>8</v>
      </c>
      <c r="B18" s="14">
        <v>41852</v>
      </c>
      <c r="C18" s="18">
        <v>9209.66</v>
      </c>
      <c r="D18" s="17">
        <f t="shared" si="0"/>
        <v>9209.66</v>
      </c>
      <c r="E18" s="17">
        <f t="shared" si="1"/>
        <v>0.63051708194707778</v>
      </c>
      <c r="F18" s="17">
        <f t="shared" si="2"/>
        <v>1613.6274545454544</v>
      </c>
      <c r="G18" s="11"/>
      <c r="H18" s="11"/>
      <c r="I18" s="11"/>
      <c r="J18" s="11"/>
      <c r="K18">
        <f t="shared" si="3"/>
        <v>0</v>
      </c>
      <c r="L18" t="e">
        <f t="shared" si="4"/>
        <v>#N/A</v>
      </c>
    </row>
    <row r="19" spans="1:12" x14ac:dyDescent="0.25">
      <c r="A19" s="11">
        <v>9</v>
      </c>
      <c r="B19" s="14">
        <v>41883</v>
      </c>
      <c r="C19" s="18">
        <v>30537.572</v>
      </c>
      <c r="D19" s="17">
        <f t="shared" si="0"/>
        <v>30537.572</v>
      </c>
      <c r="E19" s="17">
        <f t="shared" si="1"/>
        <v>2.0906809575151297</v>
      </c>
      <c r="F19" s="17">
        <f t="shared" si="2"/>
        <v>1613.6274545454544</v>
      </c>
      <c r="G19" s="11"/>
      <c r="H19" s="11"/>
      <c r="I19" s="11"/>
      <c r="J19" s="11"/>
      <c r="K19">
        <f t="shared" si="3"/>
        <v>0</v>
      </c>
      <c r="L19" t="e">
        <f t="shared" si="4"/>
        <v>#N/A</v>
      </c>
    </row>
    <row r="20" spans="1:12" x14ac:dyDescent="0.25">
      <c r="A20" s="11">
        <v>10</v>
      </c>
      <c r="B20" s="14">
        <v>41913</v>
      </c>
      <c r="C20" s="18">
        <v>11938.018</v>
      </c>
      <c r="D20" s="17">
        <f t="shared" si="0"/>
        <v>11938.018</v>
      </c>
      <c r="E20" s="17">
        <f t="shared" si="1"/>
        <v>0.81730750902766114</v>
      </c>
      <c r="F20" s="17">
        <f t="shared" si="2"/>
        <v>1613.6274545454544</v>
      </c>
      <c r="G20" s="11"/>
      <c r="H20" s="11"/>
      <c r="I20" s="11"/>
      <c r="J20" s="11"/>
      <c r="K20">
        <f t="shared" si="3"/>
        <v>0</v>
      </c>
      <c r="L20" t="e">
        <f t="shared" si="4"/>
        <v>#N/A</v>
      </c>
    </row>
    <row r="21" spans="1:12" x14ac:dyDescent="0.25">
      <c r="A21" s="11">
        <v>11</v>
      </c>
      <c r="B21" s="14">
        <v>41944</v>
      </c>
      <c r="C21" s="18">
        <v>30201.407999999999</v>
      </c>
      <c r="D21" s="17">
        <f t="shared" si="0"/>
        <v>30201.407999999999</v>
      </c>
      <c r="E21" s="17">
        <f t="shared" si="1"/>
        <v>2.0676663028660265</v>
      </c>
      <c r="F21" s="17">
        <f t="shared" si="2"/>
        <v>1613.6274545454544</v>
      </c>
      <c r="G21" s="11"/>
      <c r="H21" s="11"/>
      <c r="I21" s="11"/>
      <c r="J21" s="11"/>
      <c r="K21">
        <f t="shared" si="3"/>
        <v>0</v>
      </c>
      <c r="L21" t="e">
        <f t="shared" si="4"/>
        <v>#N/A</v>
      </c>
    </row>
    <row r="22" spans="1:12" x14ac:dyDescent="0.25">
      <c r="A22" s="11">
        <v>12</v>
      </c>
      <c r="B22" s="14">
        <v>41974</v>
      </c>
      <c r="C22" s="18">
        <v>20893.191999999999</v>
      </c>
      <c r="D22" s="17">
        <f t="shared" si="0"/>
        <v>20893.191999999999</v>
      </c>
      <c r="E22" s="17">
        <f t="shared" si="1"/>
        <v>1.4304018229120326</v>
      </c>
      <c r="F22" s="17">
        <f t="shared" si="2"/>
        <v>1613.6274545454544</v>
      </c>
      <c r="G22" s="11"/>
      <c r="H22" s="11"/>
      <c r="I22" s="11"/>
      <c r="J22" s="11"/>
      <c r="K22">
        <f t="shared" si="3"/>
        <v>0</v>
      </c>
      <c r="L22" t="e">
        <f t="shared" si="4"/>
        <v>#N/A</v>
      </c>
    </row>
    <row r="23" spans="1:12" x14ac:dyDescent="0.25">
      <c r="A23" s="11">
        <v>13</v>
      </c>
      <c r="B23" s="14">
        <v>42005</v>
      </c>
      <c r="C23" s="18">
        <v>4625.3540000000003</v>
      </c>
      <c r="D23" s="17">
        <f>$C$3*(C23/E11)+((1-$C$3)*(D22+F22))</f>
        <v>22233.384371289882</v>
      </c>
      <c r="E23" s="17">
        <f>$C$5*(C23/D23)+((1-$C$5)*E11)</f>
        <v>0.21069463974773456</v>
      </c>
      <c r="F23" s="17">
        <f>$C$4*(D23-D22)+((1-$C$4)*F22)</f>
        <v>1574.9206269213121</v>
      </c>
      <c r="G23" s="11">
        <f>(D22+F22)*E11</f>
        <v>4843.4167309259565</v>
      </c>
      <c r="H23" s="11">
        <f>C23-G23</f>
        <v>-218.0627309259562</v>
      </c>
      <c r="I23" s="15">
        <f>ABS(H23/C23)</f>
        <v>4.7145090067907493E-2</v>
      </c>
      <c r="J23" s="15">
        <f>I23</f>
        <v>4.7145090067907493E-2</v>
      </c>
      <c r="K23">
        <f t="shared" si="3"/>
        <v>4843.4167309259565</v>
      </c>
      <c r="L23" t="e">
        <f t="shared" si="4"/>
        <v>#N/A</v>
      </c>
    </row>
    <row r="24" spans="1:12" x14ac:dyDescent="0.25">
      <c r="A24" s="11">
        <v>14</v>
      </c>
      <c r="B24" s="14">
        <v>42036</v>
      </c>
      <c r="C24" s="18">
        <v>3448.97</v>
      </c>
      <c r="D24" s="17">
        <f t="shared" ref="D24:D60" si="5">$C$3*(C24/E12)+((1-$C$3)*(D23+F23))</f>
        <v>25835.098074201051</v>
      </c>
      <c r="E24" s="17">
        <f t="shared" ref="E24:E60" si="6">$C$5*(C24/D24)+((1-$C$5)*E12)</f>
        <v>0.12482221763478268</v>
      </c>
      <c r="F24" s="17">
        <f t="shared" ref="F24:F60" si="7">$C$4*(D24-D23)+((1-$C$4)*F23)</f>
        <v>1861.8286903932517</v>
      </c>
      <c r="G24" s="11">
        <f t="shared" ref="G24:G60" si="8">(D23+F23)*E12</f>
        <v>2621.8358789141389</v>
      </c>
      <c r="H24" s="11">
        <f t="shared" ref="H24:H60" si="9">C24-G24</f>
        <v>827.1341210858609</v>
      </c>
      <c r="I24" s="15">
        <f t="shared" ref="I24:I60" si="10">ABS(H24/C24)</f>
        <v>0.23982061922424983</v>
      </c>
      <c r="J24" s="15">
        <f t="shared" ref="J24:J60" si="11">I24</f>
        <v>0.23982061922424983</v>
      </c>
      <c r="K24">
        <f t="shared" si="3"/>
        <v>2621.8358789141389</v>
      </c>
      <c r="L24" t="e">
        <f t="shared" si="4"/>
        <v>#N/A</v>
      </c>
    </row>
    <row r="25" spans="1:12" x14ac:dyDescent="0.25">
      <c r="A25" s="11">
        <v>15</v>
      </c>
      <c r="B25" s="14">
        <v>42064</v>
      </c>
      <c r="C25" s="18">
        <v>10343.922</v>
      </c>
      <c r="D25" s="17">
        <f t="shared" si="5"/>
        <v>21477.151735530213</v>
      </c>
      <c r="E25" s="17">
        <f t="shared" si="6"/>
        <v>1.1290445027086446</v>
      </c>
      <c r="F25" s="17">
        <f t="shared" si="7"/>
        <v>981.37195805101283</v>
      </c>
      <c r="G25" s="11">
        <f t="shared" si="8"/>
        <v>61647.787513397554</v>
      </c>
      <c r="H25" s="11">
        <f t="shared" si="9"/>
        <v>-51303.865513397555</v>
      </c>
      <c r="I25" s="15">
        <f t="shared" si="10"/>
        <v>4.9598078478740995</v>
      </c>
      <c r="J25" s="15">
        <f t="shared" si="11"/>
        <v>4.9598078478740995</v>
      </c>
      <c r="K25">
        <f t="shared" si="3"/>
        <v>61647.787513397554</v>
      </c>
      <c r="L25" t="e">
        <f t="shared" si="4"/>
        <v>#N/A</v>
      </c>
    </row>
    <row r="26" spans="1:12" x14ac:dyDescent="0.25">
      <c r="A26" s="11">
        <v>16</v>
      </c>
      <c r="B26" s="14">
        <v>42095</v>
      </c>
      <c r="C26" s="18">
        <v>11160.951999999999</v>
      </c>
      <c r="D26" s="17">
        <f t="shared" si="5"/>
        <v>21182.203228716957</v>
      </c>
      <c r="E26" s="17">
        <f t="shared" si="6"/>
        <v>0.56500155938632313</v>
      </c>
      <c r="F26" s="17">
        <f t="shared" si="7"/>
        <v>800.69903328044995</v>
      </c>
      <c r="G26" s="11">
        <f t="shared" si="8"/>
        <v>14138.609375079381</v>
      </c>
      <c r="H26" s="11">
        <f t="shared" si="9"/>
        <v>-2977.6573750793814</v>
      </c>
      <c r="I26" s="15">
        <f t="shared" si="10"/>
        <v>0.26679241834203582</v>
      </c>
      <c r="J26" s="15">
        <f t="shared" si="11"/>
        <v>0.26679241834203582</v>
      </c>
      <c r="K26">
        <f t="shared" si="3"/>
        <v>14138.609375079381</v>
      </c>
      <c r="L26" t="e">
        <f t="shared" si="4"/>
        <v>#N/A</v>
      </c>
    </row>
    <row r="27" spans="1:12" x14ac:dyDescent="0.25">
      <c r="A27" s="11">
        <v>17</v>
      </c>
      <c r="B27" s="14">
        <v>42125</v>
      </c>
      <c r="C27" s="18">
        <v>11643</v>
      </c>
      <c r="D27" s="17">
        <f t="shared" si="5"/>
        <v>20831.293922384444</v>
      </c>
      <c r="E27" s="17">
        <f t="shared" si="6"/>
        <v>0.59541172151358301</v>
      </c>
      <c r="F27" s="17">
        <f t="shared" si="7"/>
        <v>637.68006380073371</v>
      </c>
      <c r="G27" s="11">
        <f t="shared" si="8"/>
        <v>14447.87288575379</v>
      </c>
      <c r="H27" s="11">
        <f t="shared" si="9"/>
        <v>-2804.8728857537899</v>
      </c>
      <c r="I27" s="15">
        <f t="shared" si="10"/>
        <v>0.24090637170435367</v>
      </c>
      <c r="J27" s="15">
        <f t="shared" si="11"/>
        <v>0.24090637170435367</v>
      </c>
      <c r="K27">
        <f t="shared" si="3"/>
        <v>14447.87288575379</v>
      </c>
      <c r="L27" t="e">
        <f t="shared" si="4"/>
        <v>#N/A</v>
      </c>
    </row>
    <row r="28" spans="1:12" x14ac:dyDescent="0.25">
      <c r="A28" s="11">
        <v>18</v>
      </c>
      <c r="B28" s="14">
        <v>42156</v>
      </c>
      <c r="C28" s="18">
        <v>6435.366</v>
      </c>
      <c r="D28" s="17">
        <f t="shared" si="5"/>
        <v>18682.469340582829</v>
      </c>
      <c r="E28" s="17">
        <f t="shared" si="6"/>
        <v>0.43097998755947298</v>
      </c>
      <c r="F28" s="17">
        <f t="shared" si="7"/>
        <v>243.22901638195219</v>
      </c>
      <c r="G28" s="11">
        <f t="shared" si="8"/>
        <v>12399.36140616173</v>
      </c>
      <c r="H28" s="11">
        <f t="shared" si="9"/>
        <v>-5963.99540616173</v>
      </c>
      <c r="I28" s="15">
        <f t="shared" si="10"/>
        <v>0.92675310249047682</v>
      </c>
      <c r="J28" s="15">
        <f t="shared" si="11"/>
        <v>0.92675310249047682</v>
      </c>
      <c r="K28">
        <f t="shared" si="3"/>
        <v>12399.36140616173</v>
      </c>
      <c r="L28" t="e">
        <f t="shared" si="4"/>
        <v>#N/A</v>
      </c>
    </row>
    <row r="29" spans="1:12" x14ac:dyDescent="0.25">
      <c r="A29" s="11">
        <v>19</v>
      </c>
      <c r="B29" s="14">
        <v>42186</v>
      </c>
      <c r="C29" s="18">
        <v>10370.966</v>
      </c>
      <c r="D29" s="17">
        <f t="shared" si="5"/>
        <v>18925.69466728525</v>
      </c>
      <c r="E29" s="17">
        <f t="shared" si="6"/>
        <v>0.54798348029394073</v>
      </c>
      <c r="F29" s="17">
        <f t="shared" si="7"/>
        <v>243.22849407959103</v>
      </c>
      <c r="G29" s="11">
        <f t="shared" si="8"/>
        <v>10370.973492827892</v>
      </c>
      <c r="H29" s="11">
        <f t="shared" si="9"/>
        <v>-7.4928278918378055E-3</v>
      </c>
      <c r="I29" s="15">
        <f t="shared" si="10"/>
        <v>7.2248119334667622E-7</v>
      </c>
      <c r="J29" s="15">
        <f t="shared" si="11"/>
        <v>7.2248119334667622E-7</v>
      </c>
      <c r="K29">
        <f t="shared" si="3"/>
        <v>10370.973492827892</v>
      </c>
      <c r="L29" t="e">
        <f t="shared" si="4"/>
        <v>#N/A</v>
      </c>
    </row>
    <row r="30" spans="1:12" x14ac:dyDescent="0.25">
      <c r="A30" s="11">
        <v>20</v>
      </c>
      <c r="B30" s="14">
        <v>42217</v>
      </c>
      <c r="C30" s="18">
        <v>15524.632</v>
      </c>
      <c r="D30" s="17">
        <f t="shared" si="5"/>
        <v>20640.412844072234</v>
      </c>
      <c r="E30" s="17">
        <f t="shared" si="6"/>
        <v>0.70699942019089823</v>
      </c>
      <c r="F30" s="17">
        <f t="shared" si="7"/>
        <v>451.52911454541197</v>
      </c>
      <c r="G30" s="11">
        <f t="shared" si="8"/>
        <v>12086.333495771512</v>
      </c>
      <c r="H30" s="11">
        <f t="shared" si="9"/>
        <v>3438.2985042284872</v>
      </c>
      <c r="I30" s="15">
        <f t="shared" si="10"/>
        <v>0.22147375243603115</v>
      </c>
      <c r="J30" s="15">
        <f t="shared" si="11"/>
        <v>0.22147375243603115</v>
      </c>
      <c r="K30">
        <f t="shared" si="3"/>
        <v>12086.333495771512</v>
      </c>
      <c r="L30" t="e">
        <f t="shared" si="4"/>
        <v>#N/A</v>
      </c>
    </row>
    <row r="31" spans="1:12" x14ac:dyDescent="0.25">
      <c r="A31" s="11">
        <v>21</v>
      </c>
      <c r="B31" s="14">
        <v>42248</v>
      </c>
      <c r="C31" s="18">
        <v>19017.128000000001</v>
      </c>
      <c r="D31" s="17">
        <f t="shared" si="5"/>
        <v>17854.963833312053</v>
      </c>
      <c r="E31" s="17">
        <f t="shared" si="6"/>
        <v>1.4457785302870749</v>
      </c>
      <c r="F31" s="17">
        <f t="shared" si="7"/>
        <v>-6.6898997359970167</v>
      </c>
      <c r="G31" s="11">
        <f t="shared" si="8"/>
        <v>44096.521409896275</v>
      </c>
      <c r="H31" s="11">
        <f t="shared" si="9"/>
        <v>-25079.393409896275</v>
      </c>
      <c r="I31" s="15">
        <f t="shared" si="10"/>
        <v>1.3187792294344485</v>
      </c>
      <c r="J31" s="15">
        <f t="shared" si="11"/>
        <v>1.3187792294344485</v>
      </c>
      <c r="K31">
        <f t="shared" si="3"/>
        <v>44096.521409896275</v>
      </c>
      <c r="L31" t="e">
        <f t="shared" si="4"/>
        <v>#N/A</v>
      </c>
    </row>
    <row r="32" spans="1:12" x14ac:dyDescent="0.25">
      <c r="A32" s="11">
        <v>22</v>
      </c>
      <c r="B32" s="14">
        <v>42278</v>
      </c>
      <c r="C32" s="18">
        <v>10704.89</v>
      </c>
      <c r="D32" s="17">
        <f t="shared" si="5"/>
        <v>16566.380430812962</v>
      </c>
      <c r="E32" s="17">
        <f t="shared" si="6"/>
        <v>0.70970181243907882</v>
      </c>
      <c r="F32" s="17">
        <f t="shared" si="7"/>
        <v>-188.15173065102488</v>
      </c>
      <c r="G32" s="11">
        <f t="shared" si="8"/>
        <v>14587.528309094381</v>
      </c>
      <c r="H32" s="11">
        <f t="shared" si="9"/>
        <v>-3882.6383090943818</v>
      </c>
      <c r="I32" s="15">
        <f t="shared" si="10"/>
        <v>0.36269763716342551</v>
      </c>
      <c r="J32" s="15">
        <f t="shared" si="11"/>
        <v>0.36269763716342551</v>
      </c>
      <c r="K32">
        <f t="shared" si="3"/>
        <v>14587.528309094381</v>
      </c>
      <c r="L32" t="e">
        <f t="shared" si="4"/>
        <v>#N/A</v>
      </c>
    </row>
    <row r="33" spans="1:12" x14ac:dyDescent="0.25">
      <c r="A33" s="11">
        <v>23</v>
      </c>
      <c r="B33" s="14">
        <v>42309</v>
      </c>
      <c r="C33" s="18">
        <v>23873.600999999999</v>
      </c>
      <c r="D33" s="17">
        <f t="shared" si="5"/>
        <v>15074.330109574954</v>
      </c>
      <c r="E33" s="17">
        <f t="shared" si="6"/>
        <v>1.7633594710614733</v>
      </c>
      <c r="F33" s="17">
        <f t="shared" si="7"/>
        <v>-372.72855007123042</v>
      </c>
      <c r="G33" s="11">
        <f t="shared" si="8"/>
        <v>33864.71158395808</v>
      </c>
      <c r="H33" s="11">
        <f t="shared" si="9"/>
        <v>-9991.1105839580814</v>
      </c>
      <c r="I33" s="15">
        <f t="shared" si="10"/>
        <v>0.41850035878366576</v>
      </c>
      <c r="J33" s="15">
        <f t="shared" si="11"/>
        <v>0.41850035878366576</v>
      </c>
      <c r="K33">
        <f t="shared" si="3"/>
        <v>33864.71158395808</v>
      </c>
      <c r="L33" t="e">
        <f t="shared" si="4"/>
        <v>#N/A</v>
      </c>
    </row>
    <row r="34" spans="1:12" x14ac:dyDescent="0.25">
      <c r="A34" s="11">
        <v>24</v>
      </c>
      <c r="B34" s="14">
        <v>42339</v>
      </c>
      <c r="C34" s="18">
        <v>35632.027999999998</v>
      </c>
      <c r="D34" s="17">
        <f t="shared" si="5"/>
        <v>17456.39781693805</v>
      </c>
      <c r="E34" s="17">
        <f t="shared" si="6"/>
        <v>1.8144788813717609</v>
      </c>
      <c r="F34" s="17">
        <f t="shared" si="7"/>
        <v>17.233932455123295</v>
      </c>
      <c r="G34" s="11">
        <f t="shared" si="8"/>
        <v>21029.197670440506</v>
      </c>
      <c r="H34" s="11">
        <f t="shared" si="9"/>
        <v>14602.830329559492</v>
      </c>
      <c r="I34" s="15">
        <f t="shared" si="10"/>
        <v>0.40982316048807249</v>
      </c>
      <c r="J34" s="15">
        <f t="shared" si="11"/>
        <v>0.40982316048807249</v>
      </c>
      <c r="K34">
        <f t="shared" si="3"/>
        <v>21029.197670440506</v>
      </c>
      <c r="L34" t="e">
        <f t="shared" si="4"/>
        <v>#N/A</v>
      </c>
    </row>
    <row r="35" spans="1:12" x14ac:dyDescent="0.25">
      <c r="A35" s="11">
        <v>25</v>
      </c>
      <c r="B35" s="14">
        <v>42370</v>
      </c>
      <c r="C35" s="18">
        <v>5620.0659999999998</v>
      </c>
      <c r="D35" s="17">
        <f t="shared" si="5"/>
        <v>19956.279354113478</v>
      </c>
      <c r="E35" s="17">
        <f t="shared" si="6"/>
        <v>0.25529254382958605</v>
      </c>
      <c r="F35" s="17">
        <f t="shared" si="7"/>
        <v>368.67169144079526</v>
      </c>
      <c r="G35" s="11">
        <f t="shared" si="8"/>
        <v>3681.6005465229719</v>
      </c>
      <c r="H35" s="11">
        <f t="shared" si="9"/>
        <v>1938.4654534770279</v>
      </c>
      <c r="I35" s="15">
        <f t="shared" si="10"/>
        <v>0.34491862790882316</v>
      </c>
      <c r="J35" s="15">
        <f t="shared" si="11"/>
        <v>0.34491862790882316</v>
      </c>
      <c r="K35">
        <f t="shared" si="3"/>
        <v>3681.6005465229719</v>
      </c>
      <c r="L35" t="e">
        <f t="shared" si="4"/>
        <v>#N/A</v>
      </c>
    </row>
    <row r="36" spans="1:12" x14ac:dyDescent="0.25">
      <c r="A36" s="11">
        <v>26</v>
      </c>
      <c r="B36" s="14">
        <v>42401</v>
      </c>
      <c r="C36" s="18">
        <v>12258.914000000001</v>
      </c>
      <c r="D36" s="17">
        <f t="shared" si="5"/>
        <v>41341.922620917067</v>
      </c>
      <c r="E36" s="17">
        <f t="shared" si="6"/>
        <v>0.23279065588667808</v>
      </c>
      <c r="F36" s="17">
        <f t="shared" si="7"/>
        <v>3343.7847832334546</v>
      </c>
      <c r="G36" s="11">
        <f t="shared" si="8"/>
        <v>2537.0054628244793</v>
      </c>
      <c r="H36" s="11">
        <f t="shared" si="9"/>
        <v>9721.9085371755209</v>
      </c>
      <c r="I36" s="15">
        <f t="shared" si="10"/>
        <v>0.79304810664105485</v>
      </c>
      <c r="J36" s="15">
        <f t="shared" si="11"/>
        <v>0.79304810664105485</v>
      </c>
      <c r="K36">
        <f t="shared" si="3"/>
        <v>2537.0054628244793</v>
      </c>
      <c r="L36" t="e">
        <f t="shared" si="4"/>
        <v>#N/A</v>
      </c>
    </row>
    <row r="37" spans="1:12" x14ac:dyDescent="0.25">
      <c r="A37" s="11">
        <v>27</v>
      </c>
      <c r="B37" s="14">
        <v>42430</v>
      </c>
      <c r="C37" s="18">
        <v>21567.851999999999</v>
      </c>
      <c r="D37" s="17">
        <f t="shared" si="5"/>
        <v>37782.335177257788</v>
      </c>
      <c r="E37" s="17">
        <f t="shared" si="6"/>
        <v>0.77804296970292552</v>
      </c>
      <c r="F37" s="17">
        <f t="shared" si="7"/>
        <v>2366.5596384926912</v>
      </c>
      <c r="G37" s="11">
        <f t="shared" si="8"/>
        <v>50452.152294303123</v>
      </c>
      <c r="H37" s="11">
        <f t="shared" si="9"/>
        <v>-28884.300294303124</v>
      </c>
      <c r="I37" s="15">
        <f t="shared" si="10"/>
        <v>1.3392293444105201</v>
      </c>
      <c r="J37" s="15">
        <f t="shared" si="11"/>
        <v>1.3392293444105201</v>
      </c>
      <c r="K37">
        <f t="shared" si="3"/>
        <v>50452.152294303123</v>
      </c>
      <c r="L37" t="e">
        <f t="shared" si="4"/>
        <v>#N/A</v>
      </c>
    </row>
    <row r="38" spans="1:12" x14ac:dyDescent="0.25">
      <c r="A38" s="11">
        <v>28</v>
      </c>
      <c r="B38" s="14">
        <v>42461</v>
      </c>
      <c r="C38" s="18">
        <v>14890.502</v>
      </c>
      <c r="D38" s="17">
        <f t="shared" si="5"/>
        <v>36426.659990675835</v>
      </c>
      <c r="E38" s="17">
        <f t="shared" si="6"/>
        <v>0.46676808139503889</v>
      </c>
      <c r="F38" s="17">
        <f t="shared" si="7"/>
        <v>1839.6488264807576</v>
      </c>
      <c r="G38" s="11">
        <f t="shared" si="8"/>
        <v>22684.188178536486</v>
      </c>
      <c r="H38" s="11">
        <f t="shared" si="9"/>
        <v>-7793.6861785364854</v>
      </c>
      <c r="I38" s="15">
        <f t="shared" si="10"/>
        <v>0.52339982752337599</v>
      </c>
      <c r="J38" s="15">
        <f t="shared" si="11"/>
        <v>0.52339982752337599</v>
      </c>
      <c r="K38">
        <f t="shared" si="3"/>
        <v>22684.188178536486</v>
      </c>
      <c r="L38" t="e">
        <f t="shared" si="4"/>
        <v>#N/A</v>
      </c>
    </row>
    <row r="39" spans="1:12" x14ac:dyDescent="0.25">
      <c r="A39" s="11">
        <v>29</v>
      </c>
      <c r="B39" s="14">
        <v>42491</v>
      </c>
      <c r="C39" s="18">
        <v>28832.690999999999</v>
      </c>
      <c r="D39" s="17">
        <f t="shared" si="5"/>
        <v>41007.501262452577</v>
      </c>
      <c r="E39" s="17">
        <f t="shared" si="6"/>
        <v>0.66313205023848298</v>
      </c>
      <c r="F39" s="17">
        <f t="shared" si="7"/>
        <v>2227.685585339173</v>
      </c>
      <c r="G39" s="11">
        <f t="shared" si="8"/>
        <v>22784.208808793606</v>
      </c>
      <c r="H39" s="11">
        <f t="shared" si="9"/>
        <v>6048.4821912063926</v>
      </c>
      <c r="I39" s="15">
        <f t="shared" si="10"/>
        <v>0.20977862216212814</v>
      </c>
      <c r="J39" s="15">
        <f t="shared" si="11"/>
        <v>0.20977862216212814</v>
      </c>
      <c r="K39">
        <f t="shared" si="3"/>
        <v>22784.208808793606</v>
      </c>
      <c r="L39" t="e">
        <f t="shared" si="4"/>
        <v>#N/A</v>
      </c>
    </row>
    <row r="40" spans="1:12" x14ac:dyDescent="0.25">
      <c r="A40" s="11">
        <v>30</v>
      </c>
      <c r="B40" s="14">
        <v>42522</v>
      </c>
      <c r="C40" s="18">
        <v>16372.152</v>
      </c>
      <c r="D40" s="17">
        <f t="shared" si="5"/>
        <v>41819.32508665901</v>
      </c>
      <c r="E40" s="17">
        <f t="shared" si="6"/>
        <v>0.40615286457201516</v>
      </c>
      <c r="F40" s="17">
        <f t="shared" si="7"/>
        <v>2027.2595226873796</v>
      </c>
      <c r="G40" s="11">
        <f t="shared" si="8"/>
        <v>18633.500289792781</v>
      </c>
      <c r="H40" s="11">
        <f t="shared" si="9"/>
        <v>-2261.3482897927806</v>
      </c>
      <c r="I40" s="15">
        <f t="shared" si="10"/>
        <v>0.13812162810318282</v>
      </c>
      <c r="J40" s="15">
        <f t="shared" si="11"/>
        <v>0.13812162810318282</v>
      </c>
      <c r="K40">
        <f t="shared" si="3"/>
        <v>18633.500289792781</v>
      </c>
      <c r="L40" t="e">
        <f t="shared" si="4"/>
        <v>#N/A</v>
      </c>
    </row>
    <row r="41" spans="1:12" x14ac:dyDescent="0.25">
      <c r="A41" s="11">
        <v>31</v>
      </c>
      <c r="B41" s="14">
        <v>42552</v>
      </c>
      <c r="C41" s="18">
        <v>13269</v>
      </c>
      <c r="D41" s="17">
        <f t="shared" si="5"/>
        <v>38548.94012323377</v>
      </c>
      <c r="E41" s="17">
        <f t="shared" si="6"/>
        <v>0.41984980217462231</v>
      </c>
      <c r="F41" s="17">
        <f t="shared" si="7"/>
        <v>1277.3374223609542</v>
      </c>
      <c r="G41" s="11">
        <f t="shared" si="8"/>
        <v>24027.204033232374</v>
      </c>
      <c r="H41" s="11">
        <f t="shared" si="9"/>
        <v>-10758.204033232374</v>
      </c>
      <c r="I41" s="15">
        <f t="shared" si="10"/>
        <v>0.81077730297930317</v>
      </c>
      <c r="J41" s="15">
        <f t="shared" si="11"/>
        <v>0.81077730297930317</v>
      </c>
      <c r="K41">
        <f t="shared" si="3"/>
        <v>24027.204033232374</v>
      </c>
      <c r="L41" t="e">
        <f t="shared" si="4"/>
        <v>#N/A</v>
      </c>
    </row>
    <row r="42" spans="1:12" x14ac:dyDescent="0.25">
      <c r="A42" s="11">
        <v>32</v>
      </c>
      <c r="B42" s="14">
        <v>42583</v>
      </c>
      <c r="C42" s="18">
        <v>9672.402</v>
      </c>
      <c r="D42" s="17">
        <f t="shared" si="5"/>
        <v>32771.146299876767</v>
      </c>
      <c r="E42" s="17">
        <f t="shared" si="6"/>
        <v>0.4480243375649407</v>
      </c>
      <c r="F42" s="17">
        <f t="shared" si="7"/>
        <v>278.62962765392251</v>
      </c>
      <c r="G42" s="11">
        <f t="shared" si="8"/>
        <v>28157.155133097262</v>
      </c>
      <c r="H42" s="11">
        <f t="shared" si="9"/>
        <v>-18484.753133097263</v>
      </c>
      <c r="I42" s="15">
        <f t="shared" si="10"/>
        <v>1.9110819766483302</v>
      </c>
      <c r="J42" s="15">
        <f t="shared" si="11"/>
        <v>1.9110819766483302</v>
      </c>
      <c r="K42">
        <f t="shared" si="3"/>
        <v>28157.155133097262</v>
      </c>
      <c r="L42" t="e">
        <f t="shared" si="4"/>
        <v>#N/A</v>
      </c>
    </row>
    <row r="43" spans="1:12" x14ac:dyDescent="0.25">
      <c r="A43" s="11">
        <v>33</v>
      </c>
      <c r="B43" s="14">
        <v>42614</v>
      </c>
      <c r="C43" s="18">
        <v>22883.405999999999</v>
      </c>
      <c r="D43" s="17">
        <f t="shared" si="5"/>
        <v>28402.536985322473</v>
      </c>
      <c r="E43" s="17">
        <f t="shared" si="6"/>
        <v>1.0432792593273108</v>
      </c>
      <c r="F43" s="17">
        <f t="shared" si="7"/>
        <v>-379.22259278015656</v>
      </c>
      <c r="G43" s="11">
        <f t="shared" si="8"/>
        <v>47782.656466822467</v>
      </c>
      <c r="H43" s="11">
        <f t="shared" si="9"/>
        <v>-24899.250466822468</v>
      </c>
      <c r="I43" s="15">
        <f t="shared" si="10"/>
        <v>1.0880919766411725</v>
      </c>
      <c r="J43" s="15">
        <f t="shared" si="11"/>
        <v>1.0880919766411725</v>
      </c>
      <c r="K43">
        <f t="shared" si="3"/>
        <v>47782.656466822467</v>
      </c>
      <c r="L43" t="e">
        <f t="shared" si="4"/>
        <v>#N/A</v>
      </c>
    </row>
    <row r="44" spans="1:12" x14ac:dyDescent="0.25">
      <c r="A44" s="11">
        <v>34</v>
      </c>
      <c r="B44" s="14">
        <v>42644</v>
      </c>
      <c r="C44" s="18">
        <v>31533.374</v>
      </c>
      <c r="D44" s="17">
        <f t="shared" si="5"/>
        <v>32451.03979530084</v>
      </c>
      <c r="E44" s="17">
        <f t="shared" si="6"/>
        <v>0.87446243891238296</v>
      </c>
      <c r="F44" s="17">
        <f t="shared" si="7"/>
        <v>247.55580701802734</v>
      </c>
      <c r="G44" s="11">
        <f t="shared" si="8"/>
        <v>19888.197014937406</v>
      </c>
      <c r="H44" s="11">
        <f t="shared" si="9"/>
        <v>11645.176985062593</v>
      </c>
      <c r="I44" s="15">
        <f t="shared" si="10"/>
        <v>0.36929689113073005</v>
      </c>
      <c r="J44" s="15">
        <f t="shared" si="11"/>
        <v>0.36929689113073005</v>
      </c>
      <c r="K44">
        <f t="shared" si="3"/>
        <v>19888.197014937406</v>
      </c>
      <c r="L44" t="e">
        <f t="shared" si="4"/>
        <v>#N/A</v>
      </c>
    </row>
    <row r="45" spans="1:12" x14ac:dyDescent="0.25">
      <c r="A45" s="11">
        <v>35</v>
      </c>
      <c r="B45" s="14">
        <v>42675</v>
      </c>
      <c r="C45" s="18">
        <v>27141.059000000001</v>
      </c>
      <c r="D45" s="17">
        <f t="shared" si="5"/>
        <v>28028.451761824566</v>
      </c>
      <c r="E45" s="17">
        <f t="shared" si="6"/>
        <v>1.2634429824756142</v>
      </c>
      <c r="F45" s="17">
        <f t="shared" si="7"/>
        <v>-413.53877697508074</v>
      </c>
      <c r="G45" s="11">
        <f t="shared" si="8"/>
        <v>57659.378245758009</v>
      </c>
      <c r="H45" s="11">
        <f t="shared" si="9"/>
        <v>-30518.319245758008</v>
      </c>
      <c r="I45" s="15">
        <f t="shared" si="10"/>
        <v>1.124433620875221</v>
      </c>
      <c r="J45" s="15">
        <f t="shared" si="11"/>
        <v>1.124433620875221</v>
      </c>
      <c r="K45">
        <f t="shared" si="3"/>
        <v>57659.378245758009</v>
      </c>
      <c r="L45" t="e">
        <f t="shared" si="4"/>
        <v>#N/A</v>
      </c>
    </row>
    <row r="46" spans="1:12" x14ac:dyDescent="0.25">
      <c r="A46" s="11">
        <v>36</v>
      </c>
      <c r="B46" s="14">
        <v>42705</v>
      </c>
      <c r="C46" s="18">
        <v>22322.761999999999</v>
      </c>
      <c r="D46" s="17">
        <f t="shared" si="5"/>
        <v>23482.99193370709</v>
      </c>
      <c r="E46" s="17">
        <f t="shared" si="6"/>
        <v>1.2712586177895719</v>
      </c>
      <c r="F46" s="17">
        <f t="shared" si="7"/>
        <v>-998.44380810325026</v>
      </c>
      <c r="G46" s="11">
        <f t="shared" si="8"/>
        <v>50106.676421928212</v>
      </c>
      <c r="H46" s="11">
        <f t="shared" si="9"/>
        <v>-27783.914421928213</v>
      </c>
      <c r="I46" s="15">
        <f t="shared" si="10"/>
        <v>1.2446450139963958</v>
      </c>
      <c r="J46" s="15">
        <f t="shared" si="11"/>
        <v>1.2446450139963958</v>
      </c>
      <c r="K46">
        <f t="shared" si="3"/>
        <v>50106.676421928212</v>
      </c>
      <c r="L46" t="e">
        <f t="shared" si="4"/>
        <v>#N/A</v>
      </c>
    </row>
    <row r="47" spans="1:12" x14ac:dyDescent="0.25">
      <c r="A47" s="11">
        <v>37</v>
      </c>
      <c r="B47" s="14">
        <v>42736</v>
      </c>
      <c r="C47" s="18">
        <v>16733.053</v>
      </c>
      <c r="D47" s="17">
        <f t="shared" si="5"/>
        <v>34103.989775700102</v>
      </c>
      <c r="E47" s="17">
        <f t="shared" si="6"/>
        <v>0.40328639063162469</v>
      </c>
      <c r="F47" s="17">
        <f t="shared" si="7"/>
        <v>646.37703816206431</v>
      </c>
      <c r="G47" s="11">
        <f t="shared" si="8"/>
        <v>5740.1374878441557</v>
      </c>
      <c r="H47" s="11">
        <f t="shared" si="9"/>
        <v>10992.915512155843</v>
      </c>
      <c r="I47" s="15">
        <f t="shared" si="10"/>
        <v>0.65695814817271203</v>
      </c>
      <c r="J47" s="15">
        <f t="shared" si="11"/>
        <v>0.65695814817271203</v>
      </c>
      <c r="K47">
        <f t="shared" si="3"/>
        <v>5740.1374878441557</v>
      </c>
      <c r="L47" t="e">
        <f t="shared" si="4"/>
        <v>#N/A</v>
      </c>
    </row>
    <row r="48" spans="1:12" x14ac:dyDescent="0.25">
      <c r="A48" s="11">
        <v>38</v>
      </c>
      <c r="B48" s="14">
        <v>42767</v>
      </c>
      <c r="C48" s="18">
        <v>6027.0240000000003</v>
      </c>
      <c r="D48" s="17">
        <f t="shared" si="5"/>
        <v>32359.548150061361</v>
      </c>
      <c r="E48" s="17">
        <f t="shared" si="6"/>
        <v>0.20352655462894642</v>
      </c>
      <c r="F48" s="17">
        <f t="shared" si="7"/>
        <v>307.93836819144917</v>
      </c>
      <c r="G48" s="11">
        <f t="shared" si="8"/>
        <v>8089.5606829016251</v>
      </c>
      <c r="H48" s="11">
        <f t="shared" si="9"/>
        <v>-2062.5366829016248</v>
      </c>
      <c r="I48" s="15">
        <f t="shared" si="10"/>
        <v>0.3422147784547771</v>
      </c>
      <c r="J48" s="15">
        <f t="shared" si="11"/>
        <v>0.3422147784547771</v>
      </c>
      <c r="K48">
        <f t="shared" si="3"/>
        <v>8089.5606829016251</v>
      </c>
      <c r="L48" t="e">
        <f t="shared" si="4"/>
        <v>#N/A</v>
      </c>
    </row>
    <row r="49" spans="1:12" x14ac:dyDescent="0.25">
      <c r="A49" s="11">
        <v>39</v>
      </c>
      <c r="B49" s="14">
        <v>42795</v>
      </c>
      <c r="C49" s="18">
        <v>33428.622000000003</v>
      </c>
      <c r="D49" s="17">
        <f t="shared" si="5"/>
        <v>35446.196262433237</v>
      </c>
      <c r="E49" s="17">
        <f t="shared" si="6"/>
        <v>0.88182032224718587</v>
      </c>
      <c r="F49" s="17">
        <f t="shared" si="7"/>
        <v>701.28598768835184</v>
      </c>
      <c r="G49" s="11">
        <f t="shared" si="8"/>
        <v>25416.708223391699</v>
      </c>
      <c r="H49" s="11">
        <f t="shared" si="9"/>
        <v>8011.913776608304</v>
      </c>
      <c r="I49" s="15">
        <f t="shared" si="10"/>
        <v>0.23967227176185435</v>
      </c>
      <c r="J49" s="15">
        <f t="shared" si="11"/>
        <v>0.23967227176185435</v>
      </c>
      <c r="K49">
        <f t="shared" si="3"/>
        <v>25416.708223391699</v>
      </c>
      <c r="L49" t="e">
        <f t="shared" si="4"/>
        <v>#N/A</v>
      </c>
    </row>
    <row r="50" spans="1:12" x14ac:dyDescent="0.25">
      <c r="A50" s="11">
        <v>40</v>
      </c>
      <c r="B50" s="14">
        <v>42826</v>
      </c>
      <c r="C50" s="18">
        <v>12383.387000000001</v>
      </c>
      <c r="D50" s="17">
        <f t="shared" si="5"/>
        <v>33552.293138075438</v>
      </c>
      <c r="E50" s="17">
        <f t="shared" si="6"/>
        <v>0.40533908619190695</v>
      </c>
      <c r="F50" s="17">
        <f t="shared" si="7"/>
        <v>333.91711747599385</v>
      </c>
      <c r="G50" s="11">
        <f t="shared" si="8"/>
        <v>16872.490937150476</v>
      </c>
      <c r="H50" s="11">
        <f t="shared" si="9"/>
        <v>-4489.1039371504758</v>
      </c>
      <c r="I50" s="15">
        <f t="shared" si="10"/>
        <v>0.36251018700703413</v>
      </c>
      <c r="J50" s="15">
        <f t="shared" si="11"/>
        <v>0.36251018700703413</v>
      </c>
      <c r="K50">
        <f t="shared" si="3"/>
        <v>16872.490937150476</v>
      </c>
      <c r="L50" t="e">
        <f t="shared" si="4"/>
        <v>#N/A</v>
      </c>
    </row>
    <row r="51" spans="1:12" x14ac:dyDescent="0.25">
      <c r="A51" s="11">
        <v>41</v>
      </c>
      <c r="B51" s="14">
        <v>42856</v>
      </c>
      <c r="C51" s="18">
        <v>13566.588</v>
      </c>
      <c r="D51" s="17">
        <f t="shared" si="5"/>
        <v>30262.801808505748</v>
      </c>
      <c r="E51" s="17">
        <f t="shared" si="6"/>
        <v>0.52803880468323505</v>
      </c>
      <c r="F51" s="17">
        <f t="shared" si="7"/>
        <v>-179.00406477248328</v>
      </c>
      <c r="G51" s="11">
        <f t="shared" si="8"/>
        <v>22471.032081576126</v>
      </c>
      <c r="H51" s="11">
        <f t="shared" si="9"/>
        <v>-8904.4440815761263</v>
      </c>
      <c r="I51" s="15">
        <f t="shared" si="10"/>
        <v>0.65635103546861795</v>
      </c>
      <c r="J51" s="15">
        <f t="shared" si="11"/>
        <v>0.65635103546861795</v>
      </c>
      <c r="K51">
        <f t="shared" si="3"/>
        <v>22471.032081576126</v>
      </c>
      <c r="L51" t="e">
        <f t="shared" si="4"/>
        <v>#N/A</v>
      </c>
    </row>
    <row r="52" spans="1:12" x14ac:dyDescent="0.25">
      <c r="A52" s="11">
        <v>42</v>
      </c>
      <c r="B52" s="14">
        <v>42887</v>
      </c>
      <c r="C52" s="18">
        <v>17061.099999999999</v>
      </c>
      <c r="D52" s="17">
        <f t="shared" si="5"/>
        <v>33301.076998018427</v>
      </c>
      <c r="E52" s="17">
        <f t="shared" si="6"/>
        <v>0.47291734260405927</v>
      </c>
      <c r="F52" s="17">
        <f t="shared" si="7"/>
        <v>276.42642363324137</v>
      </c>
      <c r="G52" s="11">
        <f t="shared" si="8"/>
        <v>12218.620630822392</v>
      </c>
      <c r="H52" s="11">
        <f t="shared" si="9"/>
        <v>4842.4793691776067</v>
      </c>
      <c r="I52" s="15">
        <f t="shared" si="10"/>
        <v>0.28383160342402347</v>
      </c>
      <c r="J52" s="15">
        <f t="shared" si="11"/>
        <v>0.28383160342402347</v>
      </c>
      <c r="K52">
        <f t="shared" si="3"/>
        <v>12218.620630822392</v>
      </c>
      <c r="L52" t="e">
        <f t="shared" si="4"/>
        <v>#N/A</v>
      </c>
    </row>
    <row r="53" spans="1:12" x14ac:dyDescent="0.25">
      <c r="A53" s="11">
        <v>43</v>
      </c>
      <c r="B53" s="14">
        <v>42917</v>
      </c>
      <c r="C53" s="18">
        <v>23209.925999999999</v>
      </c>
      <c r="D53" s="17">
        <f t="shared" si="5"/>
        <v>39434.165578488057</v>
      </c>
      <c r="E53" s="17">
        <f t="shared" si="6"/>
        <v>0.52594529336180496</v>
      </c>
      <c r="F53" s="17">
        <f t="shared" si="7"/>
        <v>1105.4817513492565</v>
      </c>
      <c r="G53" s="11">
        <f t="shared" si="8"/>
        <v>14097.508169098155</v>
      </c>
      <c r="H53" s="11">
        <f t="shared" si="9"/>
        <v>9112.4178309018444</v>
      </c>
      <c r="I53" s="15">
        <f t="shared" si="10"/>
        <v>0.39260865505998788</v>
      </c>
      <c r="J53" s="15">
        <f t="shared" si="11"/>
        <v>0.39260865505998788</v>
      </c>
      <c r="K53">
        <f t="shared" si="3"/>
        <v>14097.508169098155</v>
      </c>
      <c r="L53" t="e">
        <f t="shared" si="4"/>
        <v>#N/A</v>
      </c>
    </row>
    <row r="54" spans="1:12" x14ac:dyDescent="0.25">
      <c r="A54" s="11">
        <v>44</v>
      </c>
      <c r="B54" s="14">
        <v>42948</v>
      </c>
      <c r="C54" s="18">
        <v>17619.162</v>
      </c>
      <c r="D54" s="17">
        <f t="shared" si="5"/>
        <v>40212.248088998174</v>
      </c>
      <c r="E54" s="17">
        <f t="shared" si="6"/>
        <v>0.44181784300098753</v>
      </c>
      <c r="F54" s="17">
        <f t="shared" si="7"/>
        <v>1059.135884430669</v>
      </c>
      <c r="G54" s="11">
        <f t="shared" si="8"/>
        <v>18162.748640066682</v>
      </c>
      <c r="H54" s="11">
        <f t="shared" si="9"/>
        <v>-543.58664006668187</v>
      </c>
      <c r="I54" s="15">
        <f t="shared" si="10"/>
        <v>3.0852014418545095E-2</v>
      </c>
      <c r="J54" s="15">
        <f t="shared" si="11"/>
        <v>3.0852014418545095E-2</v>
      </c>
      <c r="K54">
        <f t="shared" si="3"/>
        <v>18162.748640066682</v>
      </c>
      <c r="L54" t="e">
        <f t="shared" si="4"/>
        <v>#N/A</v>
      </c>
    </row>
    <row r="55" spans="1:12" x14ac:dyDescent="0.25">
      <c r="A55" s="11">
        <v>45</v>
      </c>
      <c r="B55" s="14">
        <v>42979</v>
      </c>
      <c r="C55" s="18">
        <v>26942.602999999999</v>
      </c>
      <c r="D55" s="17">
        <f t="shared" si="5"/>
        <v>37103.269989793211</v>
      </c>
      <c r="E55" s="17">
        <f t="shared" si="6"/>
        <v>0.84386627542011772</v>
      </c>
      <c r="F55" s="17">
        <f t="shared" si="7"/>
        <v>469.10746685717436</v>
      </c>
      <c r="G55" s="11">
        <f t="shared" si="8"/>
        <v>43057.578903211885</v>
      </c>
      <c r="H55" s="11">
        <f t="shared" si="9"/>
        <v>-16114.975903211885</v>
      </c>
      <c r="I55" s="15">
        <f t="shared" si="10"/>
        <v>0.59812245695829336</v>
      </c>
      <c r="J55" s="15">
        <f t="shared" si="11"/>
        <v>0.59812245695829336</v>
      </c>
      <c r="K55">
        <f t="shared" si="3"/>
        <v>43057.578903211885</v>
      </c>
      <c r="L55" t="e">
        <f t="shared" si="4"/>
        <v>#N/A</v>
      </c>
    </row>
    <row r="56" spans="1:12" x14ac:dyDescent="0.25">
      <c r="A56" s="11">
        <v>46</v>
      </c>
      <c r="B56" s="14">
        <v>43009</v>
      </c>
      <c r="C56" s="18">
        <v>32855.663</v>
      </c>
      <c r="D56" s="17">
        <f t="shared" si="5"/>
        <v>37572.38676762901</v>
      </c>
      <c r="E56" s="17">
        <f t="shared" si="6"/>
        <v>0.874462807629385</v>
      </c>
      <c r="F56" s="17">
        <f t="shared" si="7"/>
        <v>469.10878489742129</v>
      </c>
      <c r="G56" s="11">
        <f t="shared" si="8"/>
        <v>32855.63282647913</v>
      </c>
      <c r="H56" s="11">
        <f t="shared" si="9"/>
        <v>3.0173520870448556E-2</v>
      </c>
      <c r="I56" s="15">
        <f t="shared" si="10"/>
        <v>9.1836591063307885E-7</v>
      </c>
      <c r="J56" s="15">
        <f t="shared" si="11"/>
        <v>9.1836591063307885E-7</v>
      </c>
      <c r="K56">
        <f t="shared" si="3"/>
        <v>32855.63282647913</v>
      </c>
      <c r="L56" t="e">
        <f t="shared" si="4"/>
        <v>#N/A</v>
      </c>
    </row>
    <row r="57" spans="1:12" x14ac:dyDescent="0.25">
      <c r="A57" s="11">
        <v>47</v>
      </c>
      <c r="B57" s="14">
        <v>43040</v>
      </c>
      <c r="C57" s="18">
        <v>49918.773000000001</v>
      </c>
      <c r="D57" s="17">
        <f t="shared" si="5"/>
        <v>38437.790662803571</v>
      </c>
      <c r="E57" s="17">
        <f t="shared" si="6"/>
        <v>1.2856066385475273</v>
      </c>
      <c r="F57" s="17">
        <f t="shared" si="7"/>
        <v>525.2073891407199</v>
      </c>
      <c r="G57" s="11">
        <f t="shared" si="8"/>
        <v>48063.260598716806</v>
      </c>
      <c r="H57" s="11">
        <f t="shared" si="9"/>
        <v>1855.5124012831948</v>
      </c>
      <c r="I57" s="15">
        <f t="shared" si="10"/>
        <v>3.7170633206132585E-2</v>
      </c>
      <c r="J57" s="15">
        <f t="shared" si="11"/>
        <v>3.7170633206132585E-2</v>
      </c>
      <c r="K57">
        <f t="shared" si="3"/>
        <v>48063.260598716806</v>
      </c>
      <c r="L57" t="e">
        <f t="shared" si="4"/>
        <v>#N/A</v>
      </c>
    </row>
    <row r="58" spans="1:12" x14ac:dyDescent="0.25">
      <c r="A58" s="11">
        <v>48</v>
      </c>
      <c r="B58" s="14">
        <v>43070</v>
      </c>
      <c r="C58" s="18">
        <v>21984.91</v>
      </c>
      <c r="D58" s="17">
        <f t="shared" si="5"/>
        <v>33115.729240894099</v>
      </c>
      <c r="E58" s="17">
        <f t="shared" si="6"/>
        <v>0.88933360238320525</v>
      </c>
      <c r="F58" s="17">
        <f t="shared" si="7"/>
        <v>-302.5182386266589</v>
      </c>
      <c r="G58" s="11">
        <f t="shared" si="8"/>
        <v>49532.047048452485</v>
      </c>
      <c r="H58" s="11">
        <f t="shared" si="9"/>
        <v>-27547.137048452485</v>
      </c>
      <c r="I58" s="15">
        <f t="shared" si="10"/>
        <v>1.2530020386006804</v>
      </c>
      <c r="J58" s="15">
        <f t="shared" si="11"/>
        <v>1.2530020386006804</v>
      </c>
      <c r="K58">
        <f t="shared" si="3"/>
        <v>49532.047048452485</v>
      </c>
      <c r="L58" t="e">
        <f t="shared" si="4"/>
        <v>#N/A</v>
      </c>
    </row>
    <row r="59" spans="1:12" x14ac:dyDescent="0.25">
      <c r="A59">
        <v>49</v>
      </c>
      <c r="B59" s="22">
        <v>43101</v>
      </c>
      <c r="G59" s="24">
        <f>($D$58+1*$F$58)*E47</f>
        <v>13233.121430138352</v>
      </c>
      <c r="K59" t="e">
        <f t="shared" si="3"/>
        <v>#N/A</v>
      </c>
      <c r="L59">
        <f t="shared" si="4"/>
        <v>13233.121430138352</v>
      </c>
    </row>
    <row r="60" spans="1:12" x14ac:dyDescent="0.25">
      <c r="A60">
        <v>50</v>
      </c>
      <c r="B60" s="22">
        <v>43132</v>
      </c>
      <c r="G60" s="24">
        <f>($D$58+2*$F$58)*E47</f>
        <v>13111.11994158237</v>
      </c>
      <c r="K60" t="e">
        <f t="shared" si="3"/>
        <v>#N/A</v>
      </c>
      <c r="L60">
        <f t="shared" si="4"/>
        <v>13111.11994158237</v>
      </c>
    </row>
    <row r="61" spans="1:12" x14ac:dyDescent="0.25">
      <c r="A61">
        <v>51</v>
      </c>
      <c r="B61" s="22">
        <v>43160</v>
      </c>
      <c r="G61" s="24">
        <f>($D$58+3*$F$58)*E49</f>
        <v>28401.822838641554</v>
      </c>
      <c r="K61" t="e">
        <f t="shared" si="3"/>
        <v>#N/A</v>
      </c>
      <c r="L61">
        <f t="shared" si="4"/>
        <v>28401.822838641554</v>
      </c>
    </row>
    <row r="62" spans="1:12" x14ac:dyDescent="0.25">
      <c r="A62">
        <v>52</v>
      </c>
      <c r="B62" s="23">
        <v>43191</v>
      </c>
      <c r="G62" s="24">
        <f>($D$58+4*$F$58)*E49</f>
        <v>28135.056107970144</v>
      </c>
      <c r="K62" t="e">
        <f t="shared" si="3"/>
        <v>#N/A</v>
      </c>
      <c r="L62">
        <f t="shared" si="4"/>
        <v>28135.056107970144</v>
      </c>
    </row>
    <row r="63" spans="1:12" x14ac:dyDescent="0.25">
      <c r="A63">
        <v>53</v>
      </c>
      <c r="B63" s="22">
        <v>43221</v>
      </c>
      <c r="G63" s="24">
        <f>($D$58+5*$F$58)*E51</f>
        <v>16687.68323897888</v>
      </c>
      <c r="K63" t="e">
        <f t="shared" si="3"/>
        <v>#N/A</v>
      </c>
      <c r="L63">
        <f t="shared" si="4"/>
        <v>16687.68323897888</v>
      </c>
    </row>
    <row r="64" spans="1:12" x14ac:dyDescent="0.25">
      <c r="A64">
        <v>54</v>
      </c>
      <c r="B64" s="22">
        <v>43252</v>
      </c>
      <c r="G64" s="24">
        <f>($D$58+6*$F$58)*E51</f>
        <v>16527.941869859584</v>
      </c>
      <c r="K64" t="e">
        <f t="shared" si="3"/>
        <v>#N/A</v>
      </c>
      <c r="L64">
        <f t="shared" si="4"/>
        <v>16527.941869859584</v>
      </c>
    </row>
    <row r="65" spans="1:12" x14ac:dyDescent="0.25">
      <c r="A65">
        <v>55</v>
      </c>
      <c r="B65" s="22">
        <v>43282</v>
      </c>
      <c r="G65" s="24">
        <f>($D$58+7*$F$58)*E53</f>
        <v>16303.305624159586</v>
      </c>
      <c r="K65" t="e">
        <f t="shared" si="3"/>
        <v>#N/A</v>
      </c>
      <c r="L65">
        <f t="shared" si="4"/>
        <v>16303.305624159586</v>
      </c>
    </row>
    <row r="66" spans="1:12" x14ac:dyDescent="0.25">
      <c r="A66">
        <v>56</v>
      </c>
      <c r="B66" s="23">
        <v>43313</v>
      </c>
      <c r="G66" s="24">
        <f>($D$58+8*$F$58)*E53</f>
        <v>16144.197580397793</v>
      </c>
      <c r="K66" t="e">
        <f t="shared" si="3"/>
        <v>#N/A</v>
      </c>
      <c r="L66">
        <f t="shared" si="4"/>
        <v>16144.197580397793</v>
      </c>
    </row>
    <row r="67" spans="1:12" x14ac:dyDescent="0.25">
      <c r="A67">
        <v>57</v>
      </c>
      <c r="B67" s="22">
        <v>43344</v>
      </c>
      <c r="G67" s="24">
        <f>($D$58+9*$F$58)*E55</f>
        <v>25647.682638845588</v>
      </c>
      <c r="K67" t="e">
        <f t="shared" si="3"/>
        <v>#N/A</v>
      </c>
      <c r="L67">
        <f t="shared" si="4"/>
        <v>25647.682638845588</v>
      </c>
    </row>
    <row r="68" spans="1:12" x14ac:dyDescent="0.25">
      <c r="A68">
        <v>58</v>
      </c>
      <c r="B68" s="22">
        <v>43374</v>
      </c>
      <c r="G68" s="24">
        <f>($D$58+10*$F$58)*E55</f>
        <v>25392.397699569057</v>
      </c>
      <c r="K68" t="e">
        <f t="shared" si="3"/>
        <v>#N/A</v>
      </c>
      <c r="L68">
        <f t="shared" si="4"/>
        <v>25392.397699569057</v>
      </c>
    </row>
    <row r="69" spans="1:12" x14ac:dyDescent="0.25">
      <c r="A69">
        <v>59</v>
      </c>
      <c r="B69" s="22">
        <v>43405</v>
      </c>
      <c r="G69" s="24">
        <f>($D$58+11*$F$58)*E57</f>
        <v>38295.687337974407</v>
      </c>
      <c r="K69" t="e">
        <f t="shared" si="3"/>
        <v>#N/A</v>
      </c>
      <c r="L69">
        <f t="shared" si="4"/>
        <v>38295.687337974407</v>
      </c>
    </row>
    <row r="70" spans="1:12" x14ac:dyDescent="0.25">
      <c r="A70">
        <v>60</v>
      </c>
      <c r="B70" s="23">
        <v>43435</v>
      </c>
      <c r="G70" s="24">
        <f>($D$58+12*$F$58)*E57</f>
        <v>37906.767882114269</v>
      </c>
      <c r="K70" t="e">
        <f t="shared" si="3"/>
        <v>#N/A</v>
      </c>
      <c r="L70">
        <f t="shared" si="4"/>
        <v>37906.767882114269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46A8-382B-4E60-8557-7FD0225E0EC8}">
  <dimension ref="A1:P70"/>
  <sheetViews>
    <sheetView zoomScale="85" zoomScaleNormal="85" workbookViewId="0">
      <selection activeCell="C6" sqref="C6"/>
    </sheetView>
  </sheetViews>
  <sheetFormatPr defaultRowHeight="15" x14ac:dyDescent="0.25"/>
  <cols>
    <col min="2" max="2" width="22.140625" bestFit="1" customWidth="1"/>
    <col min="3" max="3" width="12.28515625" bestFit="1" customWidth="1"/>
    <col min="4" max="4" width="33" bestFit="1" customWidth="1"/>
    <col min="5" max="5" width="12" bestFit="1" customWidth="1"/>
    <col min="6" max="6" width="9.28515625" bestFit="1" customWidth="1"/>
    <col min="7" max="7" width="9.5703125" bestFit="1" customWidth="1"/>
    <col min="9" max="9" width="16.28515625" bestFit="1" customWidth="1"/>
    <col min="10" max="10" width="12" bestFit="1" customWidth="1"/>
    <col min="11" max="11" width="20.85546875" bestFit="1" customWidth="1"/>
    <col min="12" max="12" width="17.7109375" bestFit="1" customWidth="1"/>
  </cols>
  <sheetData>
    <row r="1" spans="1:16" x14ac:dyDescent="0.25">
      <c r="B1" s="2"/>
      <c r="C1" s="2"/>
      <c r="D1" s="2"/>
      <c r="O1" t="s">
        <v>24</v>
      </c>
      <c r="P1">
        <f>AVERAGE(C11:C22)</f>
        <v>13099.404425000001</v>
      </c>
    </row>
    <row r="2" spans="1:16" x14ac:dyDescent="0.25">
      <c r="B2" s="2" t="s">
        <v>6</v>
      </c>
      <c r="C2" s="2" t="s">
        <v>7</v>
      </c>
      <c r="D2" s="2"/>
      <c r="O2" t="s">
        <v>25</v>
      </c>
      <c r="P2">
        <f>((C22-C11)/11)</f>
        <v>2218.494681818182</v>
      </c>
    </row>
    <row r="3" spans="1:16" x14ac:dyDescent="0.25">
      <c r="B3" s="2" t="s">
        <v>8</v>
      </c>
      <c r="C3" s="3">
        <v>0.47694286351775633</v>
      </c>
      <c r="D3" s="2" t="s">
        <v>13</v>
      </c>
    </row>
    <row r="4" spans="1:16" x14ac:dyDescent="0.25">
      <c r="B4" s="2" t="s">
        <v>9</v>
      </c>
      <c r="C4" s="3">
        <v>0.16575752566547586</v>
      </c>
      <c r="D4" s="2" t="s">
        <v>13</v>
      </c>
    </row>
    <row r="5" spans="1:16" x14ac:dyDescent="0.25">
      <c r="B5" s="2" t="s">
        <v>10</v>
      </c>
      <c r="C5" s="3">
        <v>1</v>
      </c>
      <c r="D5" s="2" t="s">
        <v>13</v>
      </c>
    </row>
    <row r="6" spans="1:16" x14ac:dyDescent="0.25">
      <c r="B6" s="2"/>
      <c r="C6" s="2"/>
      <c r="D6" s="2"/>
    </row>
    <row r="7" spans="1:16" x14ac:dyDescent="0.25">
      <c r="B7" s="2" t="s">
        <v>14</v>
      </c>
      <c r="C7" s="2" t="s">
        <v>7</v>
      </c>
      <c r="D7" s="2"/>
    </row>
    <row r="8" spans="1:16" x14ac:dyDescent="0.25">
      <c r="B8" s="2" t="s">
        <v>11</v>
      </c>
      <c r="C8" s="7">
        <f>AVERAGE(J23:J58)</f>
        <v>0.37711540847061009</v>
      </c>
      <c r="D8" s="2" t="s">
        <v>12</v>
      </c>
    </row>
    <row r="10" spans="1:16" x14ac:dyDescent="0.25">
      <c r="A10" s="11" t="s">
        <v>15</v>
      </c>
      <c r="B10" s="11" t="s">
        <v>16</v>
      </c>
      <c r="C10" s="11" t="s">
        <v>17</v>
      </c>
      <c r="D10" s="11" t="s">
        <v>18</v>
      </c>
      <c r="E10" s="11" t="s">
        <v>19</v>
      </c>
      <c r="F10" s="11" t="s">
        <v>20</v>
      </c>
      <c r="G10" s="11" t="s">
        <v>21</v>
      </c>
      <c r="H10" s="11" t="s">
        <v>22</v>
      </c>
      <c r="I10" s="11" t="s">
        <v>33</v>
      </c>
      <c r="J10" s="11" t="s">
        <v>23</v>
      </c>
      <c r="K10" s="19" t="s">
        <v>41</v>
      </c>
      <c r="L10" s="19" t="s">
        <v>21</v>
      </c>
    </row>
    <row r="11" spans="1:16" x14ac:dyDescent="0.25">
      <c r="A11" s="11">
        <v>1</v>
      </c>
      <c r="B11" s="14" cm="1">
        <f t="array" ref="B11:C58">_xlfn._xlws.SORT(_xlfn._xlws.FILTER(Aggregated_Data_Table[[Order Date]:[Monthly Sales]], Aggregated_Data_Table[Category]="Furniture"), 1, 1)</f>
        <v>41640</v>
      </c>
      <c r="C11" s="18">
        <v>6242.5249999999996</v>
      </c>
      <c r="D11" s="17">
        <f>C11</f>
        <v>6242.5249999999996</v>
      </c>
      <c r="E11" s="17">
        <f>C11/$P$1</f>
        <v>0.47655029171297603</v>
      </c>
      <c r="F11" s="17">
        <f>$P$2</f>
        <v>2218.494681818182</v>
      </c>
      <c r="G11" s="17"/>
      <c r="H11" s="17"/>
      <c r="I11" s="11"/>
      <c r="J11" s="11"/>
      <c r="K11">
        <f>IF(C11&lt;&gt;"", G11, NA())</f>
        <v>0</v>
      </c>
      <c r="L11" t="e">
        <f>IF(C11="", G11, NA())</f>
        <v>#N/A</v>
      </c>
    </row>
    <row r="12" spans="1:16" x14ac:dyDescent="0.25">
      <c r="A12" s="11">
        <v>2</v>
      </c>
      <c r="B12" s="14">
        <v>41671</v>
      </c>
      <c r="C12" s="18">
        <v>1839.6579999999999</v>
      </c>
      <c r="D12" s="17">
        <f t="shared" ref="D12:D22" si="0">C12</f>
        <v>1839.6579999999999</v>
      </c>
      <c r="E12" s="17">
        <f t="shared" ref="E12:E22" si="1">C12/$P$1</f>
        <v>0.14043829324706111</v>
      </c>
      <c r="F12" s="17">
        <f t="shared" ref="F12:F22" si="2">$P$2</f>
        <v>2218.494681818182</v>
      </c>
      <c r="G12" s="17"/>
      <c r="H12" s="17"/>
      <c r="I12" s="11"/>
      <c r="J12" s="11"/>
      <c r="K12">
        <f t="shared" ref="K12:K70" si="3">IF(C12&lt;&gt;"", G12, NA())</f>
        <v>0</v>
      </c>
      <c r="L12" t="e">
        <f t="shared" ref="L12:L71" si="4">IF(C12="", G12, NA())</f>
        <v>#N/A</v>
      </c>
    </row>
    <row r="13" spans="1:16" x14ac:dyDescent="0.25">
      <c r="A13" s="11">
        <v>3</v>
      </c>
      <c r="B13" s="14">
        <v>41699</v>
      </c>
      <c r="C13" s="18">
        <v>14573.956</v>
      </c>
      <c r="D13" s="17">
        <f t="shared" si="0"/>
        <v>14573.956</v>
      </c>
      <c r="E13" s="17">
        <f t="shared" si="1"/>
        <v>1.112566306616646</v>
      </c>
      <c r="F13" s="17">
        <f t="shared" si="2"/>
        <v>2218.494681818182</v>
      </c>
      <c r="G13" s="17"/>
      <c r="H13" s="17"/>
      <c r="I13" s="11"/>
      <c r="J13" s="11"/>
      <c r="K13">
        <f t="shared" si="3"/>
        <v>0</v>
      </c>
      <c r="L13" t="e">
        <f t="shared" si="4"/>
        <v>#N/A</v>
      </c>
    </row>
    <row r="14" spans="1:16" x14ac:dyDescent="0.25">
      <c r="A14" s="11">
        <v>4</v>
      </c>
      <c r="B14" s="14">
        <v>41730</v>
      </c>
      <c r="C14" s="18">
        <v>7944.8370000000004</v>
      </c>
      <c r="D14" s="17">
        <f t="shared" si="0"/>
        <v>7944.8370000000004</v>
      </c>
      <c r="E14" s="17">
        <f t="shared" si="1"/>
        <v>0.60650368079615957</v>
      </c>
      <c r="F14" s="17">
        <f t="shared" si="2"/>
        <v>2218.494681818182</v>
      </c>
      <c r="G14" s="17"/>
      <c r="H14" s="17"/>
      <c r="I14" s="11"/>
      <c r="J14" s="11"/>
      <c r="K14">
        <f t="shared" si="3"/>
        <v>0</v>
      </c>
      <c r="L14" t="e">
        <f t="shared" si="4"/>
        <v>#N/A</v>
      </c>
    </row>
    <row r="15" spans="1:16" x14ac:dyDescent="0.25">
      <c r="A15" s="11">
        <v>5</v>
      </c>
      <c r="B15" s="14">
        <v>41760</v>
      </c>
      <c r="C15" s="18">
        <v>6912.7870000000003</v>
      </c>
      <c r="D15" s="17">
        <f t="shared" si="0"/>
        <v>6912.7870000000003</v>
      </c>
      <c r="E15" s="17">
        <f t="shared" si="1"/>
        <v>0.52771765614069133</v>
      </c>
      <c r="F15" s="17">
        <f t="shared" si="2"/>
        <v>2218.494681818182</v>
      </c>
      <c r="G15" s="17"/>
      <c r="H15" s="17"/>
      <c r="I15" s="11"/>
      <c r="J15" s="11"/>
      <c r="K15">
        <f t="shared" si="3"/>
        <v>0</v>
      </c>
      <c r="L15" t="e">
        <f t="shared" si="4"/>
        <v>#N/A</v>
      </c>
    </row>
    <row r="16" spans="1:16" x14ac:dyDescent="0.25">
      <c r="A16" s="11">
        <v>6</v>
      </c>
      <c r="B16" s="14">
        <v>41791</v>
      </c>
      <c r="C16" s="18">
        <v>13206.125599999999</v>
      </c>
      <c r="D16" s="17">
        <f t="shared" si="0"/>
        <v>13206.125599999999</v>
      </c>
      <c r="E16" s="17">
        <f t="shared" si="1"/>
        <v>1.0081470249743816</v>
      </c>
      <c r="F16" s="17">
        <f t="shared" si="2"/>
        <v>2218.494681818182</v>
      </c>
      <c r="G16" s="17"/>
      <c r="H16" s="17"/>
      <c r="I16" s="11"/>
      <c r="J16" s="11"/>
      <c r="K16">
        <f t="shared" si="3"/>
        <v>0</v>
      </c>
      <c r="L16" t="e">
        <f t="shared" si="4"/>
        <v>#N/A</v>
      </c>
    </row>
    <row r="17" spans="1:12" x14ac:dyDescent="0.25">
      <c r="A17" s="11">
        <v>7</v>
      </c>
      <c r="B17" s="14">
        <v>41821</v>
      </c>
      <c r="C17" s="18">
        <v>10821.050999999999</v>
      </c>
      <c r="D17" s="17">
        <f t="shared" si="0"/>
        <v>10821.050999999999</v>
      </c>
      <c r="E17" s="17">
        <f t="shared" si="1"/>
        <v>0.82607198380318725</v>
      </c>
      <c r="F17" s="17">
        <f t="shared" si="2"/>
        <v>2218.494681818182</v>
      </c>
      <c r="G17" s="17"/>
      <c r="H17" s="17"/>
      <c r="I17" s="11"/>
      <c r="J17" s="11"/>
      <c r="K17">
        <f t="shared" si="3"/>
        <v>0</v>
      </c>
      <c r="L17" t="e">
        <f t="shared" si="4"/>
        <v>#N/A</v>
      </c>
    </row>
    <row r="18" spans="1:12" x14ac:dyDescent="0.25">
      <c r="A18" s="11">
        <v>8</v>
      </c>
      <c r="B18" s="14">
        <v>41852</v>
      </c>
      <c r="C18" s="18">
        <v>7320.3464999999997</v>
      </c>
      <c r="D18" s="17">
        <f t="shared" si="0"/>
        <v>7320.3464999999997</v>
      </c>
      <c r="E18" s="17">
        <f t="shared" si="1"/>
        <v>0.55883048285991055</v>
      </c>
      <c r="F18" s="17">
        <f t="shared" si="2"/>
        <v>2218.494681818182</v>
      </c>
      <c r="G18" s="17"/>
      <c r="H18" s="17"/>
      <c r="I18" s="11"/>
      <c r="J18" s="11"/>
      <c r="K18">
        <f t="shared" si="3"/>
        <v>0</v>
      </c>
      <c r="L18" t="e">
        <f t="shared" si="4"/>
        <v>#N/A</v>
      </c>
    </row>
    <row r="19" spans="1:12" x14ac:dyDescent="0.25">
      <c r="A19" s="11">
        <v>9</v>
      </c>
      <c r="B19" s="14">
        <v>41883</v>
      </c>
      <c r="C19" s="18">
        <v>23816.480800000001</v>
      </c>
      <c r="D19" s="17">
        <f t="shared" si="0"/>
        <v>23816.480800000001</v>
      </c>
      <c r="E19" s="17">
        <f t="shared" si="1"/>
        <v>1.8181346286665243</v>
      </c>
      <c r="F19" s="17">
        <f t="shared" si="2"/>
        <v>2218.494681818182</v>
      </c>
      <c r="G19" s="17"/>
      <c r="H19" s="17"/>
      <c r="I19" s="11"/>
      <c r="J19" s="11"/>
      <c r="K19">
        <f t="shared" si="3"/>
        <v>0</v>
      </c>
      <c r="L19" t="e">
        <f t="shared" si="4"/>
        <v>#N/A</v>
      </c>
    </row>
    <row r="20" spans="1:12" x14ac:dyDescent="0.25">
      <c r="A20" s="11">
        <v>10</v>
      </c>
      <c r="B20" s="14">
        <v>41913</v>
      </c>
      <c r="C20" s="18">
        <v>12304.246999999999</v>
      </c>
      <c r="D20" s="17">
        <f t="shared" si="0"/>
        <v>12304.246999999999</v>
      </c>
      <c r="E20" s="17">
        <f t="shared" si="1"/>
        <v>0.93929820019279231</v>
      </c>
      <c r="F20" s="17">
        <f t="shared" si="2"/>
        <v>2218.494681818182</v>
      </c>
      <c r="G20" s="17"/>
      <c r="H20" s="17"/>
      <c r="I20" s="11"/>
      <c r="J20" s="11"/>
      <c r="K20">
        <f t="shared" si="3"/>
        <v>0</v>
      </c>
      <c r="L20" t="e">
        <f t="shared" si="4"/>
        <v>#N/A</v>
      </c>
    </row>
    <row r="21" spans="1:12" x14ac:dyDescent="0.25">
      <c r="A21" s="11">
        <v>11</v>
      </c>
      <c r="B21" s="14">
        <v>41944</v>
      </c>
      <c r="C21" s="18">
        <v>21564.8727</v>
      </c>
      <c r="D21" s="17">
        <f t="shared" si="0"/>
        <v>21564.8727</v>
      </c>
      <c r="E21" s="17">
        <f t="shared" si="1"/>
        <v>1.6462483331565663</v>
      </c>
      <c r="F21" s="17">
        <f t="shared" si="2"/>
        <v>2218.494681818182</v>
      </c>
      <c r="G21" s="17"/>
      <c r="H21" s="17"/>
      <c r="I21" s="11"/>
      <c r="J21" s="11"/>
      <c r="K21">
        <f t="shared" si="3"/>
        <v>0</v>
      </c>
      <c r="L21" t="e">
        <f t="shared" si="4"/>
        <v>#N/A</v>
      </c>
    </row>
    <row r="22" spans="1:12" x14ac:dyDescent="0.25">
      <c r="A22" s="11">
        <v>12</v>
      </c>
      <c r="B22" s="14">
        <v>41974</v>
      </c>
      <c r="C22" s="18">
        <v>30645.966499999999</v>
      </c>
      <c r="D22" s="17">
        <f t="shared" si="0"/>
        <v>30645.966499999999</v>
      </c>
      <c r="E22" s="17">
        <f t="shared" si="1"/>
        <v>2.3394931178331033</v>
      </c>
      <c r="F22" s="17">
        <f t="shared" si="2"/>
        <v>2218.494681818182</v>
      </c>
      <c r="G22" s="17"/>
      <c r="H22" s="17"/>
      <c r="I22" s="11"/>
      <c r="J22" s="11"/>
      <c r="K22">
        <f t="shared" si="3"/>
        <v>0</v>
      </c>
      <c r="L22" t="e">
        <f t="shared" si="4"/>
        <v>#N/A</v>
      </c>
    </row>
    <row r="23" spans="1:12" x14ac:dyDescent="0.25">
      <c r="A23" s="11">
        <v>13</v>
      </c>
      <c r="B23" s="14">
        <v>42005</v>
      </c>
      <c r="C23" s="18">
        <v>11739.9416</v>
      </c>
      <c r="D23" s="17">
        <f>$C$3*(C23/E11)+((1-$C$3)*(D22+F22))</f>
        <v>28939.603667311538</v>
      </c>
      <c r="E23" s="17">
        <f>$C$5*(C23/D23)+((1-$C$5)*E11)</f>
        <v>0.40567043470815539</v>
      </c>
      <c r="F23" s="17">
        <f>$C$4*(D23-D22)+((1-$C$4)*F22)</f>
        <v>1567.9200116240115</v>
      </c>
      <c r="G23" s="17">
        <f>(D22+F22)*E11</f>
        <v>15661.56856318523</v>
      </c>
      <c r="H23" s="17">
        <f>C23-G23</f>
        <v>-3921.6269631852301</v>
      </c>
      <c r="I23" s="15">
        <f>ABS(H23/C23)</f>
        <v>0.33404143707028577</v>
      </c>
      <c r="J23" s="15">
        <f>I23</f>
        <v>0.33404143707028577</v>
      </c>
      <c r="K23">
        <f t="shared" si="3"/>
        <v>15661.56856318523</v>
      </c>
      <c r="L23" t="e">
        <f t="shared" si="4"/>
        <v>#N/A</v>
      </c>
    </row>
    <row r="24" spans="1:12" x14ac:dyDescent="0.25">
      <c r="A24" s="11">
        <v>14</v>
      </c>
      <c r="B24" s="14">
        <v>42036</v>
      </c>
      <c r="C24" s="18">
        <v>3134.3739999999998</v>
      </c>
      <c r="D24" s="17">
        <f t="shared" ref="D24:D60" si="5">$C$3*(C24/E12)+((1-$C$3)*(D23+F23))</f>
        <v>26601.83390584368</v>
      </c>
      <c r="E24" s="17">
        <f t="shared" ref="E24:E60" si="6">$C$5*(C24/D24)+((1-$C$5)*E12)</f>
        <v>0.11782548568245385</v>
      </c>
      <c r="F24" s="17">
        <f t="shared" ref="F24:F60" si="7">$C$4*(D24-D23)+((1-$C$4)*F23)</f>
        <v>920.52253881934939</v>
      </c>
      <c r="G24" s="17">
        <f t="shared" ref="G24:G60" si="8">(D23+F23)*E12</f>
        <v>4284.4245566640111</v>
      </c>
      <c r="H24" s="17">
        <f t="shared" ref="H24:H60" si="9">C24-G24</f>
        <v>-1150.0505566640113</v>
      </c>
      <c r="I24" s="15">
        <f t="shared" ref="I24:I60" si="10">ABS(H24/C24)</f>
        <v>0.36691554889876299</v>
      </c>
      <c r="J24" s="15">
        <f t="shared" ref="J24:J60" si="11">I24</f>
        <v>0.36691554889876299</v>
      </c>
      <c r="K24">
        <f t="shared" si="3"/>
        <v>4284.4245566640111</v>
      </c>
      <c r="L24" t="e">
        <f t="shared" si="4"/>
        <v>#N/A</v>
      </c>
    </row>
    <row r="25" spans="1:12" x14ac:dyDescent="0.25">
      <c r="A25" s="11">
        <v>15</v>
      </c>
      <c r="B25" s="14">
        <v>42064</v>
      </c>
      <c r="C25" s="18">
        <v>12499.782999999999</v>
      </c>
      <c r="D25" s="17">
        <f t="shared" si="5"/>
        <v>19754.261125228579</v>
      </c>
      <c r="E25" s="17">
        <f t="shared" si="6"/>
        <v>0.63276388424552443</v>
      </c>
      <c r="F25" s="17">
        <f t="shared" si="7"/>
        <v>-367.09772046366925</v>
      </c>
      <c r="G25" s="17">
        <f t="shared" si="8"/>
        <v>30620.446459025592</v>
      </c>
      <c r="H25" s="17">
        <f t="shared" si="9"/>
        <v>-18120.663459025593</v>
      </c>
      <c r="I25" s="15">
        <f t="shared" si="10"/>
        <v>1.4496782431363484</v>
      </c>
      <c r="J25" s="15">
        <f t="shared" si="11"/>
        <v>1.4496782431363484</v>
      </c>
      <c r="K25">
        <f t="shared" si="3"/>
        <v>30620.446459025592</v>
      </c>
      <c r="L25" t="e">
        <f t="shared" si="4"/>
        <v>#N/A</v>
      </c>
    </row>
    <row r="26" spans="1:12" x14ac:dyDescent="0.25">
      <c r="A26" s="11">
        <v>16</v>
      </c>
      <c r="B26" s="14">
        <v>42095</v>
      </c>
      <c r="C26" s="18">
        <v>10475.6985</v>
      </c>
      <c r="D26" s="17">
        <f t="shared" si="5"/>
        <v>18378.482580534263</v>
      </c>
      <c r="E26" s="17">
        <f t="shared" si="6"/>
        <v>0.56999801012382989</v>
      </c>
      <c r="F26" s="17">
        <f t="shared" si="7"/>
        <v>-534.29415807435407</v>
      </c>
      <c r="G26" s="17">
        <f t="shared" si="8"/>
        <v>11758.385965186522</v>
      </c>
      <c r="H26" s="17">
        <f t="shared" si="9"/>
        <v>-1282.6874651865219</v>
      </c>
      <c r="I26" s="15">
        <f t="shared" si="10"/>
        <v>0.1224440990914851</v>
      </c>
      <c r="J26" s="15">
        <f t="shared" si="11"/>
        <v>0.1224440990914851</v>
      </c>
      <c r="K26">
        <f t="shared" si="3"/>
        <v>11758.385965186522</v>
      </c>
      <c r="L26" t="e">
        <f t="shared" si="4"/>
        <v>#N/A</v>
      </c>
    </row>
    <row r="27" spans="1:12" x14ac:dyDescent="0.25">
      <c r="A27" s="11">
        <v>17</v>
      </c>
      <c r="B27" s="14">
        <v>42125</v>
      </c>
      <c r="C27" s="18">
        <v>9374.9505000000008</v>
      </c>
      <c r="D27" s="17">
        <f>$C$3*(C27/E15)+((1-$C$3)*(D26+F26))</f>
        <v>17806.461949642326</v>
      </c>
      <c r="E27" s="17">
        <f>$C$5*(C27/D27)+((1-$C$5)*E15)</f>
        <v>0.52649147969500554</v>
      </c>
      <c r="F27" s="17">
        <f t="shared" si="7"/>
        <v>-540.54760486068244</v>
      </c>
      <c r="G27" s="17">
        <f t="shared" si="8"/>
        <v>9416.6932900334032</v>
      </c>
      <c r="H27" s="17">
        <f t="shared" si="9"/>
        <v>-41.742790033402343</v>
      </c>
      <c r="I27" s="15">
        <f t="shared" si="10"/>
        <v>4.4525877798930608E-3</v>
      </c>
      <c r="J27" s="15">
        <f t="shared" si="11"/>
        <v>4.4525877798930608E-3</v>
      </c>
      <c r="K27">
        <f t="shared" si="3"/>
        <v>9416.6932900334032</v>
      </c>
      <c r="L27" t="e">
        <f t="shared" si="4"/>
        <v>#N/A</v>
      </c>
    </row>
    <row r="28" spans="1:12" x14ac:dyDescent="0.25">
      <c r="A28" s="11">
        <v>18</v>
      </c>
      <c r="B28" s="14">
        <v>42156</v>
      </c>
      <c r="C28" s="18">
        <v>7714.1790000000001</v>
      </c>
      <c r="D28" s="17">
        <f t="shared" si="5"/>
        <v>12680.549850606743</v>
      </c>
      <c r="E28" s="17">
        <f t="shared" si="6"/>
        <v>0.6083473580312363</v>
      </c>
      <c r="F28" s="17">
        <f>$C$4*(D28-D27)+((1-$C$4)*F27)</f>
        <v>-1300.60627768944</v>
      </c>
      <c r="G28" s="17">
        <f t="shared" si="8"/>
        <v>17406.580180154113</v>
      </c>
      <c r="H28" s="17">
        <f t="shared" si="9"/>
        <v>-9692.4011801541128</v>
      </c>
      <c r="I28" s="15">
        <f t="shared" si="10"/>
        <v>1.2564397559551201</v>
      </c>
      <c r="J28" s="15">
        <f t="shared" si="11"/>
        <v>1.2564397559551201</v>
      </c>
      <c r="K28">
        <f t="shared" si="3"/>
        <v>17406.580180154113</v>
      </c>
      <c r="L28" t="e">
        <f t="shared" si="4"/>
        <v>#N/A</v>
      </c>
    </row>
    <row r="29" spans="1:12" x14ac:dyDescent="0.25">
      <c r="A29" s="11">
        <v>19</v>
      </c>
      <c r="B29" s="14">
        <v>42186</v>
      </c>
      <c r="C29" s="18">
        <v>13674.42</v>
      </c>
      <c r="D29" s="17">
        <f t="shared" si="5"/>
        <v>13847.455992476363</v>
      </c>
      <c r="E29" s="17">
        <f t="shared" si="6"/>
        <v>0.98750413125917291</v>
      </c>
      <c r="F29" s="17">
        <f t="shared" si="7"/>
        <v>-891.59752447449864</v>
      </c>
      <c r="G29" s="17">
        <f t="shared" si="8"/>
        <v>9400.6525628481286</v>
      </c>
      <c r="H29" s="17">
        <f t="shared" si="9"/>
        <v>4273.7674371518715</v>
      </c>
      <c r="I29" s="15">
        <f t="shared" si="10"/>
        <v>0.3125373827300808</v>
      </c>
      <c r="J29" s="15">
        <f t="shared" si="11"/>
        <v>0.3125373827300808</v>
      </c>
      <c r="K29">
        <f t="shared" si="3"/>
        <v>9400.6525628481286</v>
      </c>
      <c r="L29" t="e">
        <f t="shared" si="4"/>
        <v>#N/A</v>
      </c>
    </row>
    <row r="30" spans="1:12" x14ac:dyDescent="0.25">
      <c r="A30" s="11">
        <v>20</v>
      </c>
      <c r="B30" s="14">
        <v>42217</v>
      </c>
      <c r="C30" s="18">
        <v>9638.5921999999991</v>
      </c>
      <c r="D30" s="17">
        <f t="shared" si="5"/>
        <v>15002.865765827926</v>
      </c>
      <c r="E30" s="17">
        <f t="shared" si="6"/>
        <v>0.64245007256905884</v>
      </c>
      <c r="F30" s="17">
        <f t="shared" si="7"/>
        <v>-552.2906597676789</v>
      </c>
      <c r="G30" s="17">
        <f t="shared" si="8"/>
        <v>7240.1286435381435</v>
      </c>
      <c r="H30" s="17">
        <f t="shared" si="9"/>
        <v>2398.4635564618557</v>
      </c>
      <c r="I30" s="15">
        <f t="shared" si="10"/>
        <v>0.24883961336821117</v>
      </c>
      <c r="J30" s="15">
        <f t="shared" si="11"/>
        <v>0.24883961336821117</v>
      </c>
      <c r="K30">
        <f t="shared" si="3"/>
        <v>7240.1286435381435</v>
      </c>
      <c r="L30" t="e">
        <f t="shared" si="4"/>
        <v>#N/A</v>
      </c>
    </row>
    <row r="31" spans="1:12" x14ac:dyDescent="0.25">
      <c r="A31" s="11">
        <v>21</v>
      </c>
      <c r="B31" s="14">
        <v>42248</v>
      </c>
      <c r="C31" s="18">
        <v>26273.023000000001</v>
      </c>
      <c r="D31" s="17">
        <f t="shared" si="5"/>
        <v>14450.557266760385</v>
      </c>
      <c r="E31" s="17">
        <f t="shared" si="6"/>
        <v>1.8181321671541357</v>
      </c>
      <c r="F31" s="17">
        <f t="shared" si="7"/>
        <v>-552.29361676588371</v>
      </c>
      <c r="G31" s="17">
        <f t="shared" si="8"/>
        <v>26273.091004474569</v>
      </c>
      <c r="H31" s="17">
        <f t="shared" si="9"/>
        <v>-6.8004474567715079E-2</v>
      </c>
      <c r="I31" s="15">
        <f t="shared" si="10"/>
        <v>2.5883764714747547E-6</v>
      </c>
      <c r="J31" s="15">
        <f t="shared" si="11"/>
        <v>2.5883764714747547E-6</v>
      </c>
      <c r="K31">
        <f t="shared" si="3"/>
        <v>26273.091004474569</v>
      </c>
      <c r="L31" t="e">
        <f t="shared" si="4"/>
        <v>#N/A</v>
      </c>
    </row>
    <row r="32" spans="1:12" x14ac:dyDescent="0.25">
      <c r="A32" s="11">
        <v>22</v>
      </c>
      <c r="B32" s="14">
        <v>42278</v>
      </c>
      <c r="C32" s="18">
        <v>12026.6235</v>
      </c>
      <c r="D32" s="17">
        <f t="shared" si="5"/>
        <v>13376.285913832206</v>
      </c>
      <c r="E32" s="17">
        <f t="shared" si="6"/>
        <v>0.89910036145111538</v>
      </c>
      <c r="F32" s="17">
        <f t="shared" si="7"/>
        <v>-638.81535476461238</v>
      </c>
      <c r="G32" s="17">
        <f t="shared" si="8"/>
        <v>13054.614032244743</v>
      </c>
      <c r="H32" s="17">
        <f t="shared" si="9"/>
        <v>-1027.990532244743</v>
      </c>
      <c r="I32" s="15">
        <f t="shared" si="10"/>
        <v>8.5476237968598837E-2</v>
      </c>
      <c r="J32" s="15">
        <f t="shared" si="11"/>
        <v>8.5476237968598837E-2</v>
      </c>
      <c r="K32">
        <f t="shared" si="3"/>
        <v>13054.614032244743</v>
      </c>
      <c r="L32" t="e">
        <f t="shared" si="4"/>
        <v>#N/A</v>
      </c>
    </row>
    <row r="33" spans="1:12" x14ac:dyDescent="0.25">
      <c r="A33" s="11">
        <v>23</v>
      </c>
      <c r="B33" s="14">
        <v>42309</v>
      </c>
      <c r="C33" s="18">
        <v>30880.8325</v>
      </c>
      <c r="D33" s="17">
        <f t="shared" si="5"/>
        <v>15609.065783569615</v>
      </c>
      <c r="E33" s="17">
        <f t="shared" si="6"/>
        <v>1.9783908228835658</v>
      </c>
      <c r="F33" s="17">
        <f t="shared" si="7"/>
        <v>-162.82683563836065</v>
      </c>
      <c r="G33" s="17">
        <f t="shared" si="8"/>
        <v>20969.03967649586</v>
      </c>
      <c r="H33" s="17">
        <f t="shared" si="9"/>
        <v>9911.79282350414</v>
      </c>
      <c r="I33" s="15">
        <f t="shared" si="10"/>
        <v>0.32096909380613814</v>
      </c>
      <c r="J33" s="15">
        <f t="shared" si="11"/>
        <v>0.32096909380613814</v>
      </c>
      <c r="K33">
        <f t="shared" si="3"/>
        <v>20969.03967649586</v>
      </c>
      <c r="L33" t="e">
        <f t="shared" si="4"/>
        <v>#N/A</v>
      </c>
    </row>
    <row r="34" spans="1:12" x14ac:dyDescent="0.25">
      <c r="A34" s="11">
        <v>24</v>
      </c>
      <c r="B34" s="14">
        <v>42339</v>
      </c>
      <c r="C34" s="18">
        <v>23085.819200000002</v>
      </c>
      <c r="D34" s="17">
        <f t="shared" si="5"/>
        <v>12785.676757897669</v>
      </c>
      <c r="E34" s="17">
        <f t="shared" si="6"/>
        <v>1.805600097448105</v>
      </c>
      <c r="F34" s="17">
        <f t="shared" si="7"/>
        <v>-603.83504113744732</v>
      </c>
      <c r="G34" s="17">
        <f t="shared" si="8"/>
        <v>36136.369715090805</v>
      </c>
      <c r="H34" s="17">
        <f t="shared" si="9"/>
        <v>-13050.550515090803</v>
      </c>
      <c r="I34" s="15">
        <f t="shared" si="10"/>
        <v>0.56530593097128656</v>
      </c>
      <c r="J34" s="15">
        <f t="shared" si="11"/>
        <v>0.56530593097128656</v>
      </c>
      <c r="K34">
        <f t="shared" si="3"/>
        <v>36136.369715090805</v>
      </c>
      <c r="L34" t="e">
        <f t="shared" si="4"/>
        <v>#N/A</v>
      </c>
    </row>
    <row r="35" spans="1:12" x14ac:dyDescent="0.25">
      <c r="A35" s="11">
        <v>25</v>
      </c>
      <c r="B35" s="14">
        <v>42370</v>
      </c>
      <c r="C35" s="18">
        <v>7622.7430000000004</v>
      </c>
      <c r="D35" s="17">
        <f t="shared" si="5"/>
        <v>15333.785535860461</v>
      </c>
      <c r="E35" s="17">
        <f t="shared" si="6"/>
        <v>0.49712075222214508</v>
      </c>
      <c r="F35" s="17">
        <f t="shared" si="7"/>
        <v>-81.37663264680134</v>
      </c>
      <c r="G35" s="17">
        <f t="shared" si="8"/>
        <v>4941.8130247840609</v>
      </c>
      <c r="H35" s="17">
        <f t="shared" si="9"/>
        <v>2680.9299752159395</v>
      </c>
      <c r="I35" s="15">
        <f t="shared" si="10"/>
        <v>0.35170147743613284</v>
      </c>
      <c r="J35" s="15">
        <f t="shared" si="11"/>
        <v>0.35170147743613284</v>
      </c>
      <c r="K35">
        <f t="shared" si="3"/>
        <v>4941.8130247840609</v>
      </c>
      <c r="L35" t="e">
        <f t="shared" si="4"/>
        <v>#N/A</v>
      </c>
    </row>
    <row r="36" spans="1:12" x14ac:dyDescent="0.25">
      <c r="A36" s="11">
        <v>26</v>
      </c>
      <c r="B36" s="14">
        <v>42401</v>
      </c>
      <c r="C36" s="18">
        <v>3925.5509999999999</v>
      </c>
      <c r="D36" s="17">
        <f t="shared" si="5"/>
        <v>23868.021934431337</v>
      </c>
      <c r="E36" s="17">
        <f t="shared" si="6"/>
        <v>0.16446905448570542</v>
      </c>
      <c r="F36" s="17">
        <f t="shared" si="7"/>
        <v>1346.7260654990712</v>
      </c>
      <c r="G36" s="17">
        <f t="shared" si="8"/>
        <v>1797.1224868485326</v>
      </c>
      <c r="H36" s="17">
        <f t="shared" si="9"/>
        <v>2128.4285131514671</v>
      </c>
      <c r="I36" s="15">
        <f t="shared" si="10"/>
        <v>0.54219866539791917</v>
      </c>
      <c r="J36" s="15">
        <f t="shared" si="11"/>
        <v>0.54219866539791917</v>
      </c>
      <c r="K36">
        <f t="shared" si="3"/>
        <v>1797.1224868485326</v>
      </c>
      <c r="L36" t="e">
        <f t="shared" si="4"/>
        <v>#N/A</v>
      </c>
    </row>
    <row r="37" spans="1:12" x14ac:dyDescent="0.25">
      <c r="A37" s="11">
        <v>27</v>
      </c>
      <c r="B37" s="14">
        <v>42430</v>
      </c>
      <c r="C37" s="18">
        <v>12801.092000000001</v>
      </c>
      <c r="D37" s="17">
        <f t="shared" si="5"/>
        <v>22837.518024762187</v>
      </c>
      <c r="E37" s="17">
        <f t="shared" si="6"/>
        <v>0.56052903761783901</v>
      </c>
      <c r="F37" s="17">
        <f t="shared" si="7"/>
        <v>952.68230687738605</v>
      </c>
      <c r="G37" s="17">
        <f t="shared" si="8"/>
        <v>15954.981884708033</v>
      </c>
      <c r="H37" s="17">
        <f t="shared" si="9"/>
        <v>-3153.8898847080327</v>
      </c>
      <c r="I37" s="15">
        <f t="shared" si="10"/>
        <v>0.2463766282367186</v>
      </c>
      <c r="J37" s="15">
        <f t="shared" si="11"/>
        <v>0.2463766282367186</v>
      </c>
      <c r="K37">
        <f t="shared" si="3"/>
        <v>15954.981884708033</v>
      </c>
      <c r="L37" t="e">
        <f t="shared" si="4"/>
        <v>#N/A</v>
      </c>
    </row>
    <row r="38" spans="1:12" x14ac:dyDescent="0.25">
      <c r="A38" s="11">
        <v>28</v>
      </c>
      <c r="B38" s="14">
        <v>42461</v>
      </c>
      <c r="C38" s="18">
        <v>13212.09</v>
      </c>
      <c r="D38" s="17">
        <f t="shared" si="5"/>
        <v>23498.781493435694</v>
      </c>
      <c r="E38" s="17">
        <f t="shared" si="6"/>
        <v>0.56224574894195056</v>
      </c>
      <c r="F38" s="17">
        <f t="shared" si="7"/>
        <v>904.37744132440343</v>
      </c>
      <c r="G38" s="17">
        <f t="shared" si="8"/>
        <v>13560.366849481834</v>
      </c>
      <c r="H38" s="17">
        <f t="shared" si="9"/>
        <v>-348.27684948183378</v>
      </c>
      <c r="I38" s="15">
        <f t="shared" si="10"/>
        <v>2.6360466018762647E-2</v>
      </c>
      <c r="J38" s="15">
        <f t="shared" si="11"/>
        <v>2.6360466018762647E-2</v>
      </c>
      <c r="K38">
        <f t="shared" si="3"/>
        <v>13560.366849481834</v>
      </c>
      <c r="L38" t="e">
        <f t="shared" si="4"/>
        <v>#N/A</v>
      </c>
    </row>
    <row r="39" spans="1:12" x14ac:dyDescent="0.25">
      <c r="A39" s="11">
        <v>29</v>
      </c>
      <c r="B39" s="14">
        <v>42491</v>
      </c>
      <c r="C39" s="18">
        <v>15119.834999999999</v>
      </c>
      <c r="D39" s="17">
        <f t="shared" si="5"/>
        <v>26461.139315817469</v>
      </c>
      <c r="E39" s="17">
        <f t="shared" si="6"/>
        <v>0.57139773233278479</v>
      </c>
      <c r="F39" s="17">
        <f t="shared" si="7"/>
        <v>1245.5031771565664</v>
      </c>
      <c r="G39" s="17">
        <f t="shared" si="8"/>
        <v>12848.055256794238</v>
      </c>
      <c r="H39" s="17">
        <f t="shared" si="9"/>
        <v>2271.7797432057614</v>
      </c>
      <c r="I39" s="15">
        <f t="shared" si="10"/>
        <v>0.15025162266689826</v>
      </c>
      <c r="J39" s="15">
        <f t="shared" si="11"/>
        <v>0.15025162266689826</v>
      </c>
      <c r="K39">
        <f t="shared" si="3"/>
        <v>12848.055256794238</v>
      </c>
      <c r="L39" t="e">
        <f t="shared" si="4"/>
        <v>#N/A</v>
      </c>
    </row>
    <row r="40" spans="1:12" x14ac:dyDescent="0.25">
      <c r="A40" s="11">
        <v>30</v>
      </c>
      <c r="B40" s="14">
        <v>42522</v>
      </c>
      <c r="C40" s="18">
        <v>13070.572</v>
      </c>
      <c r="D40" s="17">
        <f t="shared" si="5"/>
        <v>24739.454051995606</v>
      </c>
      <c r="E40" s="17">
        <f t="shared" si="6"/>
        <v>0.52832903961943589</v>
      </c>
      <c r="F40" s="17">
        <f t="shared" si="7"/>
        <v>753.66936299678127</v>
      </c>
      <c r="G40" s="17">
        <f t="shared" si="8"/>
        <v>16855.26276051674</v>
      </c>
      <c r="H40" s="17">
        <f t="shared" si="9"/>
        <v>-3784.6907605167398</v>
      </c>
      <c r="I40" s="15">
        <f t="shared" si="10"/>
        <v>0.28955815862662626</v>
      </c>
      <c r="J40" s="15">
        <f t="shared" si="11"/>
        <v>0.28955815862662626</v>
      </c>
      <c r="K40">
        <f t="shared" si="3"/>
        <v>16855.26276051674</v>
      </c>
      <c r="L40" t="e">
        <f t="shared" si="4"/>
        <v>#N/A</v>
      </c>
    </row>
    <row r="41" spans="1:12" x14ac:dyDescent="0.25">
      <c r="A41" s="11">
        <v>31</v>
      </c>
      <c r="B41" s="14">
        <v>42552</v>
      </c>
      <c r="C41" s="18">
        <v>13068.519</v>
      </c>
      <c r="D41" s="17">
        <f t="shared" si="5"/>
        <v>19646.168536553181</v>
      </c>
      <c r="E41" s="17">
        <f t="shared" si="6"/>
        <v>0.66519428333748809</v>
      </c>
      <c r="F41" s="17">
        <f t="shared" si="7"/>
        <v>-215.50741033098473</v>
      </c>
      <c r="G41" s="17">
        <f t="shared" si="8"/>
        <v>25174.564691004936</v>
      </c>
      <c r="H41" s="17">
        <f t="shared" si="9"/>
        <v>-12106.045691004936</v>
      </c>
      <c r="I41" s="15">
        <f t="shared" si="10"/>
        <v>0.9263517687815227</v>
      </c>
      <c r="J41" s="15">
        <f t="shared" si="11"/>
        <v>0.9263517687815227</v>
      </c>
      <c r="K41">
        <f t="shared" si="3"/>
        <v>25174.564691004936</v>
      </c>
      <c r="L41" t="e">
        <f t="shared" si="4"/>
        <v>#N/A</v>
      </c>
    </row>
    <row r="42" spans="1:12" x14ac:dyDescent="0.25">
      <c r="A42" s="11">
        <v>32</v>
      </c>
      <c r="B42" s="14">
        <v>42583</v>
      </c>
      <c r="C42" s="18">
        <v>12483.2323</v>
      </c>
      <c r="D42" s="17">
        <f t="shared" si="5"/>
        <v>19430.663093082345</v>
      </c>
      <c r="E42" s="17">
        <f t="shared" si="6"/>
        <v>0.6424501438885144</v>
      </c>
      <c r="F42" s="17">
        <f t="shared" si="7"/>
        <v>-215.5070843091132</v>
      </c>
      <c r="G42" s="17">
        <f t="shared" si="8"/>
        <v>12483.229650606241</v>
      </c>
      <c r="H42" s="17">
        <f t="shared" si="9"/>
        <v>2.6493937584746163E-3</v>
      </c>
      <c r="I42" s="15">
        <f t="shared" si="10"/>
        <v>2.1223619770935581E-7</v>
      </c>
      <c r="J42" s="15">
        <f t="shared" si="11"/>
        <v>2.1223619770935581E-7</v>
      </c>
      <c r="K42">
        <f t="shared" si="3"/>
        <v>12483.229650606241</v>
      </c>
      <c r="L42" t="e">
        <f t="shared" si="4"/>
        <v>#N/A</v>
      </c>
    </row>
    <row r="43" spans="1:12" x14ac:dyDescent="0.25">
      <c r="A43" s="11">
        <v>33</v>
      </c>
      <c r="B43" s="14">
        <v>42614</v>
      </c>
      <c r="C43" s="18">
        <v>27262.8809</v>
      </c>
      <c r="D43" s="17">
        <f t="shared" si="5"/>
        <v>17202.379845914787</v>
      </c>
      <c r="E43" s="17">
        <f t="shared" si="6"/>
        <v>1.5848319328022731</v>
      </c>
      <c r="F43" s="17">
        <f t="shared" si="7"/>
        <v>-549.13988078297973</v>
      </c>
      <c r="G43" s="17">
        <f t="shared" si="8"/>
        <v>34935.693236435691</v>
      </c>
      <c r="H43" s="17">
        <f t="shared" si="9"/>
        <v>-7672.8123364356907</v>
      </c>
      <c r="I43" s="15">
        <f t="shared" si="10"/>
        <v>0.28143806095106005</v>
      </c>
      <c r="J43" s="15">
        <f t="shared" si="11"/>
        <v>0.28143806095106005</v>
      </c>
      <c r="K43">
        <f t="shared" si="3"/>
        <v>34935.693236435691</v>
      </c>
      <c r="L43" t="e">
        <f t="shared" si="4"/>
        <v>#N/A</v>
      </c>
    </row>
    <row r="44" spans="1:12" x14ac:dyDescent="0.25">
      <c r="A44" s="11">
        <v>34</v>
      </c>
      <c r="B44" s="14">
        <v>42644</v>
      </c>
      <c r="C44" s="18">
        <v>11872.576999999999</v>
      </c>
      <c r="D44" s="17">
        <f t="shared" si="5"/>
        <v>15008.603567197159</v>
      </c>
      <c r="E44" s="17">
        <f t="shared" si="6"/>
        <v>0.79105140906971072</v>
      </c>
      <c r="F44" s="17">
        <f t="shared" si="7"/>
        <v>-821.7507407240081</v>
      </c>
      <c r="G44" s="17">
        <f t="shared" si="8"/>
        <v>14972.934071982168</v>
      </c>
      <c r="H44" s="17">
        <f t="shared" si="9"/>
        <v>-3100.3570719821691</v>
      </c>
      <c r="I44" s="15">
        <f t="shared" si="10"/>
        <v>0.26113598353433876</v>
      </c>
      <c r="J44" s="15">
        <f t="shared" si="11"/>
        <v>0.26113598353433876</v>
      </c>
      <c r="K44">
        <f t="shared" si="3"/>
        <v>14972.934071982168</v>
      </c>
      <c r="L44" t="e">
        <f t="shared" si="4"/>
        <v>#N/A</v>
      </c>
    </row>
    <row r="45" spans="1:12" x14ac:dyDescent="0.25">
      <c r="A45" s="11">
        <v>35</v>
      </c>
      <c r="B45" s="14">
        <v>42675</v>
      </c>
      <c r="C45" s="18">
        <v>31783.628799999999</v>
      </c>
      <c r="D45" s="17">
        <f t="shared" si="5"/>
        <v>15082.809812466046</v>
      </c>
      <c r="E45" s="17">
        <f t="shared" si="6"/>
        <v>2.1072750498869652</v>
      </c>
      <c r="F45" s="17">
        <f t="shared" si="7"/>
        <v>-673.2391276231283</v>
      </c>
      <c r="G45" s="17">
        <f t="shared" si="8"/>
        <v>28067.139437494257</v>
      </c>
      <c r="H45" s="17">
        <f t="shared" si="9"/>
        <v>3716.4893625057412</v>
      </c>
      <c r="I45" s="15">
        <f t="shared" si="10"/>
        <v>0.11693093277334467</v>
      </c>
      <c r="J45" s="15">
        <f t="shared" si="11"/>
        <v>0.11693093277334467</v>
      </c>
      <c r="K45">
        <f t="shared" si="3"/>
        <v>28067.139437494257</v>
      </c>
      <c r="L45" t="e">
        <f t="shared" si="4"/>
        <v>#N/A</v>
      </c>
    </row>
    <row r="46" spans="1:12" x14ac:dyDescent="0.25">
      <c r="A46" s="11">
        <v>36</v>
      </c>
      <c r="B46" s="14">
        <v>42705</v>
      </c>
      <c r="C46" s="18">
        <v>36678.714999999997</v>
      </c>
      <c r="D46" s="17">
        <f t="shared" si="5"/>
        <v>17225.581293711191</v>
      </c>
      <c r="E46" s="17">
        <f t="shared" si="6"/>
        <v>2.1293165307222961</v>
      </c>
      <c r="F46" s="17">
        <f t="shared" si="7"/>
        <v>-206.4641768493932</v>
      </c>
      <c r="G46" s="17">
        <f t="shared" si="8"/>
        <v>26017.922232737732</v>
      </c>
      <c r="H46" s="17">
        <f t="shared" si="9"/>
        <v>10660.792767262265</v>
      </c>
      <c r="I46" s="15">
        <f t="shared" si="10"/>
        <v>0.29065338759174814</v>
      </c>
      <c r="J46" s="15">
        <f t="shared" si="11"/>
        <v>0.29065338759174814</v>
      </c>
      <c r="K46">
        <f t="shared" si="3"/>
        <v>26017.922232737732</v>
      </c>
      <c r="L46" t="e">
        <f t="shared" si="4"/>
        <v>#N/A</v>
      </c>
    </row>
    <row r="47" spans="1:12" x14ac:dyDescent="0.25">
      <c r="A47" s="11">
        <v>37</v>
      </c>
      <c r="B47" s="14">
        <v>42736</v>
      </c>
      <c r="C47" s="18">
        <v>5964.0320000000002</v>
      </c>
      <c r="D47" s="17">
        <f t="shared" si="5"/>
        <v>14623.925516569763</v>
      </c>
      <c r="E47" s="17">
        <f t="shared" si="6"/>
        <v>0.40782702245319857</v>
      </c>
      <c r="F47" s="17">
        <f t="shared" si="7"/>
        <v>-603.48521000853236</v>
      </c>
      <c r="G47" s="17">
        <f t="shared" si="8"/>
        <v>8460.5563032911214</v>
      </c>
      <c r="H47" s="17">
        <f t="shared" si="9"/>
        <v>-2496.5243032911212</v>
      </c>
      <c r="I47" s="15">
        <f t="shared" si="10"/>
        <v>0.41859673175648976</v>
      </c>
      <c r="J47" s="15">
        <f t="shared" si="11"/>
        <v>0.41859673175648976</v>
      </c>
      <c r="K47">
        <f t="shared" si="3"/>
        <v>8460.5563032911214</v>
      </c>
      <c r="L47" t="e">
        <f t="shared" si="4"/>
        <v>#N/A</v>
      </c>
    </row>
    <row r="48" spans="1:12" x14ac:dyDescent="0.25">
      <c r="A48" s="11">
        <v>38</v>
      </c>
      <c r="B48" s="14">
        <v>42767</v>
      </c>
      <c r="C48" s="18">
        <v>6866.3374000000003</v>
      </c>
      <c r="D48" s="17">
        <f t="shared" si="5"/>
        <v>27245.143624957331</v>
      </c>
      <c r="E48" s="17">
        <f t="shared" si="6"/>
        <v>0.25202059840529667</v>
      </c>
      <c r="F48" s="17">
        <f t="shared" si="7"/>
        <v>1588.6088897088127</v>
      </c>
      <c r="G48" s="17">
        <f t="shared" si="8"/>
        <v>2305.9285606933995</v>
      </c>
      <c r="H48" s="17">
        <f t="shared" si="9"/>
        <v>4560.4088393066013</v>
      </c>
      <c r="I48" s="15">
        <f t="shared" si="10"/>
        <v>0.66416905748130017</v>
      </c>
      <c r="J48" s="15">
        <f t="shared" si="11"/>
        <v>0.66416905748130017</v>
      </c>
      <c r="K48">
        <f t="shared" si="3"/>
        <v>2305.9285606933995</v>
      </c>
      <c r="L48" t="e">
        <f t="shared" si="4"/>
        <v>#N/A</v>
      </c>
    </row>
    <row r="49" spans="1:12" x14ac:dyDescent="0.25">
      <c r="A49" s="11">
        <v>39</v>
      </c>
      <c r="B49" s="14">
        <v>42795</v>
      </c>
      <c r="C49" s="18">
        <v>10893.444799999999</v>
      </c>
      <c r="D49" s="17">
        <f t="shared" si="5"/>
        <v>24350.712703104193</v>
      </c>
      <c r="E49" s="17">
        <f t="shared" si="6"/>
        <v>0.44735630257800707</v>
      </c>
      <c r="F49" s="17">
        <f t="shared" si="7"/>
        <v>845.51130308448251</v>
      </c>
      <c r="G49" s="17">
        <f t="shared" si="8"/>
        <v>16162.155547956758</v>
      </c>
      <c r="H49" s="17">
        <f t="shared" si="9"/>
        <v>-5268.7107479567585</v>
      </c>
      <c r="I49" s="15">
        <f t="shared" si="10"/>
        <v>0.48365882828513151</v>
      </c>
      <c r="J49" s="15">
        <f t="shared" si="11"/>
        <v>0.48365882828513151</v>
      </c>
      <c r="K49">
        <f t="shared" si="3"/>
        <v>16162.155547956758</v>
      </c>
      <c r="L49" t="e">
        <f t="shared" si="4"/>
        <v>#N/A</v>
      </c>
    </row>
    <row r="50" spans="1:12" x14ac:dyDescent="0.25">
      <c r="A50" s="11">
        <v>40</v>
      </c>
      <c r="B50" s="14">
        <v>42826</v>
      </c>
      <c r="C50" s="18">
        <v>9065.9580999999998</v>
      </c>
      <c r="D50" s="17">
        <f t="shared" si="5"/>
        <v>20869.552479074566</v>
      </c>
      <c r="E50" s="17">
        <f t="shared" si="6"/>
        <v>0.4344107574462957</v>
      </c>
      <c r="F50" s="17">
        <f t="shared" si="7"/>
        <v>128.3329363827819</v>
      </c>
      <c r="G50" s="17">
        <f t="shared" si="8"/>
        <v>14166.469836868706</v>
      </c>
      <c r="H50" s="17">
        <f t="shared" si="9"/>
        <v>-5100.5117368687061</v>
      </c>
      <c r="I50" s="15">
        <f t="shared" si="10"/>
        <v>0.56260040920205734</v>
      </c>
      <c r="J50" s="15">
        <f t="shared" si="11"/>
        <v>0.56260040920205734</v>
      </c>
      <c r="K50">
        <f t="shared" si="3"/>
        <v>14166.469836868706</v>
      </c>
      <c r="L50" t="e">
        <f t="shared" si="4"/>
        <v>#N/A</v>
      </c>
    </row>
    <row r="51" spans="1:12" x14ac:dyDescent="0.25">
      <c r="A51" s="11">
        <v>41</v>
      </c>
      <c r="B51" s="14">
        <v>42856</v>
      </c>
      <c r="C51" s="18">
        <v>16957.558199999999</v>
      </c>
      <c r="D51" s="17">
        <f t="shared" si="5"/>
        <v>25137.483848433589</v>
      </c>
      <c r="E51" s="17">
        <f t="shared" si="6"/>
        <v>0.67459250505124402</v>
      </c>
      <c r="F51" s="17">
        <f t="shared" si="7"/>
        <v>814.50252988160491</v>
      </c>
      <c r="G51" s="17">
        <f t="shared" si="8"/>
        <v>11998.144110175985</v>
      </c>
      <c r="H51" s="17">
        <f t="shared" si="9"/>
        <v>4959.4140898240148</v>
      </c>
      <c r="I51" s="15">
        <f t="shared" si="10"/>
        <v>0.29246039030690252</v>
      </c>
      <c r="J51" s="15">
        <f t="shared" si="11"/>
        <v>0.29246039030690252</v>
      </c>
      <c r="K51">
        <f t="shared" si="3"/>
        <v>11998.144110175985</v>
      </c>
      <c r="L51" t="e">
        <f t="shared" si="4"/>
        <v>#N/A</v>
      </c>
    </row>
    <row r="52" spans="1:12" x14ac:dyDescent="0.25">
      <c r="A52" s="11">
        <v>42</v>
      </c>
      <c r="B52" s="14">
        <v>42887</v>
      </c>
      <c r="C52" s="18">
        <v>19008.5867</v>
      </c>
      <c r="D52" s="17">
        <f t="shared" si="5"/>
        <v>30734.151084172165</v>
      </c>
      <c r="E52" s="17">
        <f t="shared" si="6"/>
        <v>0.61848419525045106</v>
      </c>
      <c r="F52" s="17">
        <f t="shared" si="7"/>
        <v>1607.1823188492247</v>
      </c>
      <c r="G52" s="17">
        <f t="shared" si="8"/>
        <v>13711.188039471948</v>
      </c>
      <c r="H52" s="17">
        <f t="shared" si="9"/>
        <v>5297.3986605280516</v>
      </c>
      <c r="I52" s="15">
        <f t="shared" si="10"/>
        <v>0.2786845094868653</v>
      </c>
      <c r="J52" s="15">
        <f t="shared" si="11"/>
        <v>0.2786845094868653</v>
      </c>
      <c r="K52">
        <f t="shared" si="3"/>
        <v>13711.188039471948</v>
      </c>
      <c r="L52" t="e">
        <f t="shared" si="4"/>
        <v>#N/A</v>
      </c>
    </row>
    <row r="53" spans="1:12" x14ac:dyDescent="0.25">
      <c r="A53" s="11">
        <v>43</v>
      </c>
      <c r="B53" s="14">
        <v>42917</v>
      </c>
      <c r="C53" s="18">
        <v>11813.022000000001</v>
      </c>
      <c r="D53" s="17">
        <f t="shared" si="5"/>
        <v>25386.276483190864</v>
      </c>
      <c r="E53" s="17">
        <f t="shared" si="6"/>
        <v>0.46533102276034111</v>
      </c>
      <c r="F53" s="17">
        <f t="shared" si="7"/>
        <v>454.32929295557108</v>
      </c>
      <c r="G53" s="17">
        <f t="shared" si="8"/>
        <v>21513.270095201577</v>
      </c>
      <c r="H53" s="17">
        <f t="shared" si="9"/>
        <v>-9700.2480952015758</v>
      </c>
      <c r="I53" s="15">
        <f t="shared" si="10"/>
        <v>0.82114873697869817</v>
      </c>
      <c r="J53" s="15">
        <f t="shared" si="11"/>
        <v>0.82114873697869817</v>
      </c>
      <c r="K53">
        <f t="shared" si="3"/>
        <v>21513.270095201577</v>
      </c>
      <c r="L53" t="e">
        <f t="shared" si="4"/>
        <v>#N/A</v>
      </c>
    </row>
    <row r="54" spans="1:12" x14ac:dyDescent="0.25">
      <c r="A54" s="11">
        <v>44</v>
      </c>
      <c r="B54" s="14">
        <v>42948</v>
      </c>
      <c r="C54" s="18">
        <v>15441.874</v>
      </c>
      <c r="D54" s="17">
        <f t="shared" si="5"/>
        <v>24979.869125164892</v>
      </c>
      <c r="E54" s="17">
        <f t="shared" si="6"/>
        <v>0.61817273431764097</v>
      </c>
      <c r="F54" s="17">
        <f t="shared" si="7"/>
        <v>311.65571543928218</v>
      </c>
      <c r="G54" s="17">
        <f t="shared" si="8"/>
        <v>16601.300899051654</v>
      </c>
      <c r="H54" s="17">
        <f t="shared" si="9"/>
        <v>-1159.4268990516539</v>
      </c>
      <c r="I54" s="15">
        <f t="shared" si="10"/>
        <v>7.5083302651715325E-2</v>
      </c>
      <c r="J54" s="15">
        <f t="shared" si="11"/>
        <v>7.5083302651715325E-2</v>
      </c>
      <c r="K54">
        <f t="shared" si="3"/>
        <v>16601.300899051654</v>
      </c>
      <c r="L54" t="e">
        <f t="shared" si="4"/>
        <v>#N/A</v>
      </c>
    </row>
    <row r="55" spans="1:12" x14ac:dyDescent="0.25">
      <c r="A55" s="11">
        <v>45</v>
      </c>
      <c r="B55" s="14">
        <v>42979</v>
      </c>
      <c r="C55" s="18">
        <v>29028.205999999998</v>
      </c>
      <c r="D55" s="17">
        <f t="shared" si="5"/>
        <v>21964.725744033149</v>
      </c>
      <c r="E55" s="17">
        <f t="shared" si="6"/>
        <v>1.3215829024355421</v>
      </c>
      <c r="F55" s="17">
        <f t="shared" si="7"/>
        <v>-239.78627119447157</v>
      </c>
      <c r="G55" s="17">
        <f t="shared" si="8"/>
        <v>40082.816196651416</v>
      </c>
      <c r="H55" s="17">
        <f t="shared" si="9"/>
        <v>-11054.610196651418</v>
      </c>
      <c r="I55" s="15">
        <f t="shared" si="10"/>
        <v>0.38082305867098432</v>
      </c>
      <c r="J55" s="15">
        <f t="shared" si="11"/>
        <v>0.38082305867098432</v>
      </c>
      <c r="K55">
        <f t="shared" si="3"/>
        <v>40082.816196651416</v>
      </c>
      <c r="L55" t="e">
        <f t="shared" si="4"/>
        <v>#N/A</v>
      </c>
    </row>
    <row r="56" spans="1:12" x14ac:dyDescent="0.25">
      <c r="A56" s="11">
        <v>46</v>
      </c>
      <c r="B56" s="14">
        <v>43009</v>
      </c>
      <c r="C56" s="18">
        <v>21884.068200000002</v>
      </c>
      <c r="D56" s="17">
        <f t="shared" si="5"/>
        <v>24557.786452408433</v>
      </c>
      <c r="E56" s="17">
        <f t="shared" si="6"/>
        <v>0.89112543764520702</v>
      </c>
      <c r="F56" s="17">
        <f t="shared" si="7"/>
        <v>229.77943472792791</v>
      </c>
      <c r="G56" s="17">
        <f t="shared" si="8"/>
        <v>17185.543981943214</v>
      </c>
      <c r="H56" s="17">
        <f t="shared" si="9"/>
        <v>4698.5242180567875</v>
      </c>
      <c r="I56" s="15">
        <f t="shared" si="10"/>
        <v>0.21470067517230582</v>
      </c>
      <c r="J56" s="15">
        <f t="shared" si="11"/>
        <v>0.21470067517230582</v>
      </c>
      <c r="K56">
        <f t="shared" si="3"/>
        <v>17185.543981943214</v>
      </c>
      <c r="L56" t="e">
        <f t="shared" si="4"/>
        <v>#N/A</v>
      </c>
    </row>
    <row r="57" spans="1:12" x14ac:dyDescent="0.25">
      <c r="A57" s="11">
        <v>47</v>
      </c>
      <c r="B57" s="14">
        <v>43040</v>
      </c>
      <c r="C57" s="18">
        <v>37056.714999999997</v>
      </c>
      <c r="D57" s="17">
        <f t="shared" si="5"/>
        <v>21352.417596154475</v>
      </c>
      <c r="E57" s="17">
        <f t="shared" si="6"/>
        <v>1.7354809980240284</v>
      </c>
      <c r="F57" s="17">
        <f t="shared" si="7"/>
        <v>-339.62224627921739</v>
      </c>
      <c r="G57" s="17">
        <f t="shared" si="8"/>
        <v>52234.21914139171</v>
      </c>
      <c r="H57" s="17">
        <f t="shared" si="9"/>
        <v>-15177.504141391713</v>
      </c>
      <c r="I57" s="15">
        <f t="shared" si="10"/>
        <v>0.4095750025708354</v>
      </c>
      <c r="J57" s="15">
        <f t="shared" si="11"/>
        <v>0.4095750025708354</v>
      </c>
      <c r="K57">
        <f t="shared" si="3"/>
        <v>52234.21914139171</v>
      </c>
      <c r="L57" t="e">
        <f t="shared" si="4"/>
        <v>#N/A</v>
      </c>
    </row>
    <row r="58" spans="1:12" x14ac:dyDescent="0.25">
      <c r="A58" s="11">
        <v>48</v>
      </c>
      <c r="B58" s="14">
        <v>43070</v>
      </c>
      <c r="C58" s="18">
        <v>31407.466799999998</v>
      </c>
      <c r="D58" s="17">
        <f t="shared" si="5"/>
        <v>18025.810547232009</v>
      </c>
      <c r="E58" s="17">
        <f t="shared" si="6"/>
        <v>1.7423608618156057</v>
      </c>
      <c r="F58" s="17">
        <f t="shared" si="7"/>
        <v>-834.73745636574199</v>
      </c>
      <c r="G58" s="17">
        <f t="shared" si="8"/>
        <v>44742.892495173983</v>
      </c>
      <c r="H58" s="17">
        <f t="shared" si="9"/>
        <v>-13335.425695173984</v>
      </c>
      <c r="I58" s="15">
        <f t="shared" si="10"/>
        <v>0.42459411897472688</v>
      </c>
      <c r="J58" s="15">
        <f t="shared" si="11"/>
        <v>0.42459411897472688</v>
      </c>
      <c r="K58">
        <f t="shared" si="3"/>
        <v>44742.892495173983</v>
      </c>
      <c r="L58" t="e">
        <f t="shared" si="4"/>
        <v>#N/A</v>
      </c>
    </row>
    <row r="59" spans="1:12" x14ac:dyDescent="0.25">
      <c r="A59">
        <v>49</v>
      </c>
      <c r="B59" s="22">
        <v>43101</v>
      </c>
      <c r="C59" s="4"/>
      <c r="G59" s="24">
        <f>($D$58+1*$F$58)*E47</f>
        <v>7010.9841514232949</v>
      </c>
      <c r="K59" t="e">
        <f t="shared" si="3"/>
        <v>#N/A</v>
      </c>
      <c r="L59">
        <f t="shared" si="4"/>
        <v>7010.9841514232949</v>
      </c>
    </row>
    <row r="60" spans="1:12" x14ac:dyDescent="0.25">
      <c r="A60">
        <v>50</v>
      </c>
      <c r="B60" s="22">
        <v>43132</v>
      </c>
      <c r="C60" s="4"/>
      <c r="G60" s="24">
        <f>($D$58+2*$F$58)*E48</f>
        <v>4122.1334943247002</v>
      </c>
      <c r="K60" t="e">
        <f t="shared" si="3"/>
        <v>#N/A</v>
      </c>
      <c r="L60">
        <f t="shared" si="4"/>
        <v>4122.1334943247002</v>
      </c>
    </row>
    <row r="61" spans="1:12" x14ac:dyDescent="0.25">
      <c r="A61">
        <v>51</v>
      </c>
      <c r="B61" s="23">
        <v>43160</v>
      </c>
      <c r="G61" s="24">
        <f>($D$58+3*$F$58)*E49</f>
        <v>6943.6847710719076</v>
      </c>
      <c r="K61" t="e">
        <f t="shared" si="3"/>
        <v>#N/A</v>
      </c>
      <c r="L61">
        <f t="shared" si="4"/>
        <v>6943.6847710719076</v>
      </c>
    </row>
    <row r="62" spans="1:12" x14ac:dyDescent="0.25">
      <c r="A62">
        <v>52</v>
      </c>
      <c r="B62" s="22">
        <v>43191</v>
      </c>
      <c r="G62" s="24">
        <f>($D$58+4*$F$58)*E50</f>
        <v>6380.1302906519377</v>
      </c>
      <c r="K62" t="e">
        <f t="shared" si="3"/>
        <v>#N/A</v>
      </c>
      <c r="L62">
        <f t="shared" si="4"/>
        <v>6380.1302906519377</v>
      </c>
    </row>
    <row r="63" spans="1:12" x14ac:dyDescent="0.25">
      <c r="A63">
        <v>53</v>
      </c>
      <c r="B63" s="22">
        <v>43221</v>
      </c>
      <c r="G63" s="24">
        <f>($D$58+5*$F$58)*E51</f>
        <v>9344.5385338870292</v>
      </c>
      <c r="K63" t="e">
        <f t="shared" si="3"/>
        <v>#N/A</v>
      </c>
      <c r="L63">
        <f t="shared" si="4"/>
        <v>9344.5385338870292</v>
      </c>
    </row>
    <row r="64" spans="1:12" x14ac:dyDescent="0.25">
      <c r="A64">
        <v>54</v>
      </c>
      <c r="B64" s="23">
        <v>43252</v>
      </c>
      <c r="G64" s="24">
        <f>($D$58+6*$F$58)*E52</f>
        <v>8051.047386367236</v>
      </c>
      <c r="K64" t="e">
        <f t="shared" si="3"/>
        <v>#N/A</v>
      </c>
      <c r="L64">
        <f t="shared" si="4"/>
        <v>8051.047386367236</v>
      </c>
    </row>
    <row r="65" spans="1:12" x14ac:dyDescent="0.25">
      <c r="A65">
        <v>55</v>
      </c>
      <c r="B65" s="22">
        <v>43282</v>
      </c>
      <c r="G65" s="24">
        <f>($D$58+7*$F$58)*E53</f>
        <v>5668.9642178783606</v>
      </c>
      <c r="K65" t="e">
        <f t="shared" si="3"/>
        <v>#N/A</v>
      </c>
      <c r="L65">
        <f t="shared" si="4"/>
        <v>5668.9642178783606</v>
      </c>
    </row>
    <row r="66" spans="1:12" x14ac:dyDescent="0.25">
      <c r="A66">
        <v>56</v>
      </c>
      <c r="B66" s="22">
        <v>43313</v>
      </c>
      <c r="G66" s="24">
        <f>($D$58+8*$F$58)*E54</f>
        <v>7014.9691075624778</v>
      </c>
      <c r="K66" t="e">
        <f t="shared" si="3"/>
        <v>#N/A</v>
      </c>
      <c r="L66">
        <f t="shared" si="4"/>
        <v>7014.9691075624778</v>
      </c>
    </row>
    <row r="67" spans="1:12" x14ac:dyDescent="0.25">
      <c r="A67">
        <v>57</v>
      </c>
      <c r="B67" s="23">
        <v>43344</v>
      </c>
      <c r="G67" s="24">
        <f>($D$58+9*$F$58)*E55</f>
        <v>13894.030268564597</v>
      </c>
      <c r="K67" t="e">
        <f t="shared" si="3"/>
        <v>#N/A</v>
      </c>
      <c r="L67">
        <f t="shared" si="4"/>
        <v>13894.030268564597</v>
      </c>
    </row>
    <row r="68" spans="1:12" x14ac:dyDescent="0.25">
      <c r="A68">
        <v>58</v>
      </c>
      <c r="B68" s="22">
        <v>43374</v>
      </c>
      <c r="G68" s="24">
        <f>($D$58+10*$F$58)*E56</f>
        <v>8624.7005015840259</v>
      </c>
      <c r="K68" t="e">
        <f t="shared" si="3"/>
        <v>#N/A</v>
      </c>
      <c r="L68">
        <f t="shared" si="4"/>
        <v>8624.7005015840259</v>
      </c>
    </row>
    <row r="69" spans="1:12" x14ac:dyDescent="0.25">
      <c r="A69">
        <v>59</v>
      </c>
      <c r="B69" s="22">
        <v>43405</v>
      </c>
      <c r="G69" s="24">
        <f>($D$58+11*$F$58)*E57</f>
        <v>15348.070746224041</v>
      </c>
      <c r="K69" t="e">
        <f t="shared" si="3"/>
        <v>#N/A</v>
      </c>
      <c r="L69">
        <f t="shared" si="4"/>
        <v>15348.070746224041</v>
      </c>
    </row>
    <row r="70" spans="1:12" x14ac:dyDescent="0.25">
      <c r="A70">
        <v>60</v>
      </c>
      <c r="B70" s="23">
        <v>43435</v>
      </c>
      <c r="G70" s="24">
        <f>($D$58+12*$F$58)*E58</f>
        <v>13954.500313641831</v>
      </c>
      <c r="K70" t="e">
        <f t="shared" si="3"/>
        <v>#N/A</v>
      </c>
      <c r="L70">
        <f t="shared" si="4"/>
        <v>13954.500313641831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F6CD-83AD-495C-A7AD-A5118718B99F}">
  <dimension ref="A1:P70"/>
  <sheetViews>
    <sheetView workbookViewId="0">
      <selection activeCell="C8" sqref="C8"/>
    </sheetView>
  </sheetViews>
  <sheetFormatPr defaultRowHeight="15" x14ac:dyDescent="0.25"/>
  <cols>
    <col min="2" max="2" width="28.28515625" bestFit="1" customWidth="1"/>
    <col min="3" max="3" width="10.85546875" bestFit="1" customWidth="1"/>
    <col min="4" max="4" width="32.85546875" bestFit="1" customWidth="1"/>
    <col min="5" max="5" width="12" bestFit="1" customWidth="1"/>
    <col min="6" max="6" width="9.85546875" bestFit="1" customWidth="1"/>
    <col min="7" max="7" width="10.85546875" bestFit="1" customWidth="1"/>
    <col min="8" max="8" width="11.5703125" bestFit="1" customWidth="1"/>
    <col min="9" max="9" width="16.28515625" bestFit="1" customWidth="1"/>
    <col min="10" max="10" width="12" bestFit="1" customWidth="1"/>
    <col min="11" max="11" width="20.85546875" bestFit="1" customWidth="1"/>
    <col min="12" max="12" width="17.7109375" bestFit="1" customWidth="1"/>
  </cols>
  <sheetData>
    <row r="1" spans="1:16" x14ac:dyDescent="0.25">
      <c r="B1" s="2"/>
      <c r="C1" s="2"/>
      <c r="D1" s="2"/>
      <c r="O1" t="s">
        <v>24</v>
      </c>
      <c r="P1">
        <f>AVERAGE(C11:C22)</f>
        <v>12648.034333333335</v>
      </c>
    </row>
    <row r="2" spans="1:16" x14ac:dyDescent="0.25">
      <c r="B2" s="2" t="s">
        <v>6</v>
      </c>
      <c r="C2" s="2" t="s">
        <v>7</v>
      </c>
      <c r="D2" s="2"/>
      <c r="O2" t="s">
        <v>25</v>
      </c>
      <c r="P2">
        <f>((C22-C11)/11)</f>
        <v>1195.9438181818182</v>
      </c>
    </row>
    <row r="3" spans="1:16" x14ac:dyDescent="0.25">
      <c r="B3" s="2" t="s">
        <v>8</v>
      </c>
      <c r="C3" s="3">
        <v>0.45734091238840713</v>
      </c>
      <c r="D3" s="2" t="s">
        <v>13</v>
      </c>
    </row>
    <row r="4" spans="1:16" x14ac:dyDescent="0.25">
      <c r="B4" s="2" t="s">
        <v>9</v>
      </c>
      <c r="C4" s="3">
        <v>8.2468867979924809E-2</v>
      </c>
      <c r="D4" s="2" t="s">
        <v>13</v>
      </c>
    </row>
    <row r="5" spans="1:16" x14ac:dyDescent="0.25">
      <c r="B5" s="2" t="s">
        <v>10</v>
      </c>
      <c r="C5" s="3">
        <v>0.75201478660301013</v>
      </c>
      <c r="D5" s="2" t="s">
        <v>13</v>
      </c>
    </row>
    <row r="6" spans="1:16" x14ac:dyDescent="0.25">
      <c r="B6" s="2"/>
      <c r="C6" s="2"/>
      <c r="D6" s="2"/>
    </row>
    <row r="7" spans="1:16" x14ac:dyDescent="0.25">
      <c r="B7" s="2" t="s">
        <v>14</v>
      </c>
      <c r="C7" s="2" t="s">
        <v>7</v>
      </c>
      <c r="D7" s="2"/>
    </row>
    <row r="8" spans="1:16" x14ac:dyDescent="0.25">
      <c r="B8" s="2" t="s">
        <v>11</v>
      </c>
      <c r="C8" s="7">
        <f>AVERAGE(J23:J58)</f>
        <v>0.67247945938011677</v>
      </c>
      <c r="D8" s="2" t="s">
        <v>12</v>
      </c>
    </row>
    <row r="10" spans="1:16" x14ac:dyDescent="0.25">
      <c r="A10" s="11" t="s">
        <v>15</v>
      </c>
      <c r="B10" s="11" t="s">
        <v>16</v>
      </c>
      <c r="C10" s="11" t="s">
        <v>17</v>
      </c>
      <c r="D10" s="11" t="s">
        <v>18</v>
      </c>
      <c r="E10" s="11" t="s">
        <v>19</v>
      </c>
      <c r="F10" s="11" t="s">
        <v>20</v>
      </c>
      <c r="G10" s="11" t="s">
        <v>21</v>
      </c>
      <c r="H10" s="11" t="s">
        <v>22</v>
      </c>
      <c r="I10" s="11" t="s">
        <v>33</v>
      </c>
      <c r="J10" s="11" t="s">
        <v>23</v>
      </c>
      <c r="K10" s="19" t="s">
        <v>41</v>
      </c>
      <c r="L10" s="19" t="s">
        <v>21</v>
      </c>
    </row>
    <row r="11" spans="1:16" x14ac:dyDescent="0.25">
      <c r="A11" s="11">
        <v>1</v>
      </c>
      <c r="B11" s="14" cm="1">
        <f t="array" ref="B11:C58">_xlfn._xlws.SORT(_xlfn._xlws.FILTER(Aggregated_Data_Table[[Order Date]:[Monthly Sales]], Aggregated_Data_Table[Category]="Office Supplies"), 1, 1)</f>
        <v>41640</v>
      </c>
      <c r="C11" s="16">
        <v>4851.08</v>
      </c>
      <c r="D11" s="17">
        <f>C11</f>
        <v>4851.08</v>
      </c>
      <c r="E11" s="17">
        <f>C11/$P$1</f>
        <v>0.3835441834005141</v>
      </c>
      <c r="F11" s="17">
        <f>$P$2</f>
        <v>1195.9438181818182</v>
      </c>
      <c r="G11" s="17"/>
      <c r="H11" s="17"/>
      <c r="I11" s="11"/>
      <c r="J11" s="11"/>
      <c r="K11">
        <f>IF(C11&lt;&gt;"", G11, NA())</f>
        <v>0</v>
      </c>
      <c r="L11" t="e">
        <f>IF(C11="", G11, NA())</f>
        <v>#N/A</v>
      </c>
    </row>
    <row r="12" spans="1:16" x14ac:dyDescent="0.25">
      <c r="A12" s="11">
        <v>2</v>
      </c>
      <c r="B12" s="14">
        <v>41671</v>
      </c>
      <c r="C12" s="16">
        <v>1071.7239999999999</v>
      </c>
      <c r="D12" s="17">
        <f t="shared" ref="D12:D22" si="0">C12</f>
        <v>1071.7239999999999</v>
      </c>
      <c r="E12" s="17">
        <f t="shared" ref="E12:E22" si="1">C12/$P$1</f>
        <v>8.4734431592703593E-2</v>
      </c>
      <c r="F12" s="17">
        <f t="shared" ref="F12:F22" si="2">$P$2</f>
        <v>1195.9438181818182</v>
      </c>
      <c r="G12" s="17"/>
      <c r="H12" s="17"/>
      <c r="I12" s="11"/>
      <c r="J12" s="11"/>
      <c r="K12">
        <f t="shared" ref="K12:K70" si="3">IF(C12&lt;&gt;"", G12, NA())</f>
        <v>0</v>
      </c>
      <c r="L12" t="e">
        <f t="shared" ref="L12:L70" si="4">IF(C12="", G12, NA())</f>
        <v>#N/A</v>
      </c>
    </row>
    <row r="13" spans="1:16" x14ac:dyDescent="0.25">
      <c r="A13" s="11">
        <v>3</v>
      </c>
      <c r="B13" s="14">
        <v>41699</v>
      </c>
      <c r="C13" s="16">
        <v>8605.8790000000008</v>
      </c>
      <c r="D13" s="17">
        <f t="shared" si="0"/>
        <v>8605.8790000000008</v>
      </c>
      <c r="E13" s="17">
        <f t="shared" si="1"/>
        <v>0.68041236868875243</v>
      </c>
      <c r="F13" s="17">
        <f t="shared" si="2"/>
        <v>1195.9438181818182</v>
      </c>
      <c r="G13" s="17"/>
      <c r="H13" s="17"/>
      <c r="I13" s="11"/>
      <c r="J13" s="11"/>
      <c r="K13">
        <f t="shared" si="3"/>
        <v>0</v>
      </c>
      <c r="L13" t="e">
        <f t="shared" si="4"/>
        <v>#N/A</v>
      </c>
    </row>
    <row r="14" spans="1:16" x14ac:dyDescent="0.25">
      <c r="A14" s="11">
        <v>4</v>
      </c>
      <c r="B14" s="14">
        <v>41730</v>
      </c>
      <c r="C14" s="16">
        <v>11155.074000000001</v>
      </c>
      <c r="D14" s="17">
        <f t="shared" si="0"/>
        <v>11155.074000000001</v>
      </c>
      <c r="E14" s="17">
        <f t="shared" si="1"/>
        <v>0.88196107837889848</v>
      </c>
      <c r="F14" s="17">
        <f t="shared" si="2"/>
        <v>1195.9438181818182</v>
      </c>
      <c r="G14" s="17"/>
      <c r="H14" s="17"/>
      <c r="I14" s="11"/>
      <c r="J14" s="11"/>
      <c r="K14">
        <f t="shared" si="3"/>
        <v>0</v>
      </c>
      <c r="L14" t="e">
        <f t="shared" si="4"/>
        <v>#N/A</v>
      </c>
    </row>
    <row r="15" spans="1:16" x14ac:dyDescent="0.25">
      <c r="A15" s="11">
        <v>5</v>
      </c>
      <c r="B15" s="14">
        <v>41760</v>
      </c>
      <c r="C15" s="16">
        <v>7135.6239999999998</v>
      </c>
      <c r="D15" s="17">
        <f t="shared" si="0"/>
        <v>7135.6239999999998</v>
      </c>
      <c r="E15" s="17">
        <f t="shared" si="1"/>
        <v>0.56416861402679608</v>
      </c>
      <c r="F15" s="17">
        <f t="shared" si="2"/>
        <v>1195.9438181818182</v>
      </c>
      <c r="G15" s="17"/>
      <c r="H15" s="17"/>
      <c r="I15" s="11"/>
      <c r="J15" s="11"/>
      <c r="K15">
        <f t="shared" si="3"/>
        <v>0</v>
      </c>
      <c r="L15" t="e">
        <f t="shared" si="4"/>
        <v>#N/A</v>
      </c>
    </row>
    <row r="16" spans="1:16" x14ac:dyDescent="0.25">
      <c r="A16" s="11">
        <v>6</v>
      </c>
      <c r="B16" s="14">
        <v>41791</v>
      </c>
      <c r="C16" s="16">
        <v>12953.037</v>
      </c>
      <c r="D16" s="17">
        <f t="shared" si="0"/>
        <v>12953.037</v>
      </c>
      <c r="E16" s="17">
        <f t="shared" si="1"/>
        <v>1.0241146298806958</v>
      </c>
      <c r="F16" s="17">
        <f t="shared" si="2"/>
        <v>1195.9438181818182</v>
      </c>
      <c r="G16" s="17"/>
      <c r="H16" s="17"/>
      <c r="I16" s="11"/>
      <c r="J16" s="11"/>
      <c r="K16">
        <f t="shared" si="3"/>
        <v>0</v>
      </c>
      <c r="L16" t="e">
        <f t="shared" si="4"/>
        <v>#N/A</v>
      </c>
    </row>
    <row r="17" spans="1:12" x14ac:dyDescent="0.25">
      <c r="A17" s="11">
        <v>7</v>
      </c>
      <c r="B17" s="14">
        <v>41821</v>
      </c>
      <c r="C17" s="16">
        <v>15121.208000000001</v>
      </c>
      <c r="D17" s="17">
        <f t="shared" si="0"/>
        <v>15121.208000000001</v>
      </c>
      <c r="E17" s="17">
        <f t="shared" si="1"/>
        <v>1.1955381841547288</v>
      </c>
      <c r="F17" s="17">
        <f t="shared" si="2"/>
        <v>1195.9438181818182</v>
      </c>
      <c r="G17" s="17"/>
      <c r="H17" s="17"/>
      <c r="I17" s="11"/>
      <c r="J17" s="11"/>
      <c r="K17">
        <f t="shared" si="3"/>
        <v>0</v>
      </c>
      <c r="L17" t="e">
        <f t="shared" si="4"/>
        <v>#N/A</v>
      </c>
    </row>
    <row r="18" spans="1:12" x14ac:dyDescent="0.25">
      <c r="A18" s="11">
        <v>8</v>
      </c>
      <c r="B18" s="14">
        <v>41852</v>
      </c>
      <c r="C18" s="16">
        <v>11379.462</v>
      </c>
      <c r="D18" s="17">
        <f t="shared" si="0"/>
        <v>11379.462</v>
      </c>
      <c r="E18" s="17">
        <f t="shared" si="1"/>
        <v>0.89970201693791507</v>
      </c>
      <c r="F18" s="17">
        <f t="shared" si="2"/>
        <v>1195.9438181818182</v>
      </c>
      <c r="G18" s="17"/>
      <c r="H18" s="17"/>
      <c r="I18" s="11"/>
      <c r="J18" s="11"/>
      <c r="K18">
        <f t="shared" si="3"/>
        <v>0</v>
      </c>
      <c r="L18" t="e">
        <f t="shared" si="4"/>
        <v>#N/A</v>
      </c>
    </row>
    <row r="19" spans="1:12" x14ac:dyDescent="0.25">
      <c r="A19" s="11">
        <v>9</v>
      </c>
      <c r="B19" s="14">
        <v>41883</v>
      </c>
      <c r="C19" s="16">
        <v>27423.297999999999</v>
      </c>
      <c r="D19" s="17">
        <f t="shared" si="0"/>
        <v>27423.297999999999</v>
      </c>
      <c r="E19" s="17">
        <f t="shared" si="1"/>
        <v>2.1681865558924924</v>
      </c>
      <c r="F19" s="17">
        <f t="shared" si="2"/>
        <v>1195.9438181818182</v>
      </c>
      <c r="G19" s="17"/>
      <c r="H19" s="17"/>
      <c r="I19" s="11"/>
      <c r="J19" s="11"/>
      <c r="K19">
        <f t="shared" si="3"/>
        <v>0</v>
      </c>
      <c r="L19" t="e">
        <f t="shared" si="4"/>
        <v>#N/A</v>
      </c>
    </row>
    <row r="20" spans="1:12" x14ac:dyDescent="0.25">
      <c r="A20" s="11">
        <v>10</v>
      </c>
      <c r="B20" s="14">
        <v>41913</v>
      </c>
      <c r="C20" s="16">
        <v>7211.1279999999997</v>
      </c>
      <c r="D20" s="17">
        <f t="shared" si="0"/>
        <v>7211.1279999999997</v>
      </c>
      <c r="E20" s="17">
        <f t="shared" si="1"/>
        <v>0.57013823729078528</v>
      </c>
      <c r="F20" s="17">
        <f t="shared" si="2"/>
        <v>1195.9438181818182</v>
      </c>
      <c r="G20" s="17"/>
      <c r="H20" s="17"/>
      <c r="I20" s="11"/>
      <c r="J20" s="11"/>
      <c r="K20">
        <f t="shared" si="3"/>
        <v>0</v>
      </c>
      <c r="L20" t="e">
        <f t="shared" si="4"/>
        <v>#N/A</v>
      </c>
    </row>
    <row r="21" spans="1:12" x14ac:dyDescent="0.25">
      <c r="A21" s="11">
        <v>11</v>
      </c>
      <c r="B21" s="14">
        <v>41944</v>
      </c>
      <c r="C21" s="16">
        <v>26862.436000000002</v>
      </c>
      <c r="D21" s="17">
        <f t="shared" si="0"/>
        <v>26862.436000000002</v>
      </c>
      <c r="E21" s="17">
        <f t="shared" si="1"/>
        <v>2.1238427483712026</v>
      </c>
      <c r="F21" s="17">
        <f t="shared" si="2"/>
        <v>1195.9438181818182</v>
      </c>
      <c r="G21" s="17"/>
      <c r="H21" s="17"/>
      <c r="I21" s="11"/>
      <c r="J21" s="11"/>
      <c r="K21">
        <f t="shared" si="3"/>
        <v>0</v>
      </c>
      <c r="L21" t="e">
        <f t="shared" si="4"/>
        <v>#N/A</v>
      </c>
    </row>
    <row r="22" spans="1:12" x14ac:dyDescent="0.25">
      <c r="A22" s="11">
        <v>12</v>
      </c>
      <c r="B22" s="14">
        <v>41974</v>
      </c>
      <c r="C22" s="16">
        <v>18006.462</v>
      </c>
      <c r="D22" s="17">
        <f t="shared" si="0"/>
        <v>18006.462</v>
      </c>
      <c r="E22" s="17">
        <f t="shared" si="1"/>
        <v>1.4236569513845141</v>
      </c>
      <c r="F22" s="17">
        <f t="shared" si="2"/>
        <v>1195.9438181818182</v>
      </c>
      <c r="G22" s="17"/>
      <c r="H22" s="17"/>
      <c r="I22" s="11"/>
      <c r="J22" s="11"/>
      <c r="K22">
        <f t="shared" si="3"/>
        <v>0</v>
      </c>
      <c r="L22" t="e">
        <f t="shared" si="4"/>
        <v>#N/A</v>
      </c>
    </row>
    <row r="23" spans="1:12" x14ac:dyDescent="0.25">
      <c r="A23" s="11">
        <v>13</v>
      </c>
      <c r="B23" s="14">
        <v>42005</v>
      </c>
      <c r="C23" s="16">
        <v>1808.78</v>
      </c>
      <c r="D23" s="17">
        <f>$C$3*(C23/E11)+((1-$C$3)*(D22+F22))</f>
        <v>12577.162630463445</v>
      </c>
      <c r="E23" s="17">
        <f>$C$5*(C23/D23)+((1-$C$5)*E11)</f>
        <v>0.20326401504654795</v>
      </c>
      <c r="F23" s="17">
        <f>$C$4*(D23-D22)+((1-$C$4)*F22)</f>
        <v>649.56751239897551</v>
      </c>
      <c r="G23" s="17">
        <f>(D22+F22)*E11</f>
        <v>7364.9710588598264</v>
      </c>
      <c r="H23" s="17">
        <f>C23-G23</f>
        <v>-5556.1910588598266</v>
      </c>
      <c r="I23" s="15">
        <f>ABS(H23/C23)</f>
        <v>3.0717893048683789</v>
      </c>
      <c r="J23" s="15">
        <f>I23</f>
        <v>3.0717893048683789</v>
      </c>
      <c r="K23">
        <f t="shared" si="3"/>
        <v>7364.9710588598264</v>
      </c>
      <c r="L23" t="e">
        <f t="shared" si="4"/>
        <v>#N/A</v>
      </c>
    </row>
    <row r="24" spans="1:12" x14ac:dyDescent="0.25">
      <c r="A24" s="11">
        <v>14</v>
      </c>
      <c r="B24" s="14">
        <v>42036</v>
      </c>
      <c r="C24" s="16">
        <v>5368.067</v>
      </c>
      <c r="D24" s="17">
        <f t="shared" ref="D24:D60" si="5">$C$3*(C24/E12)+((1-$C$3)*(D23+F23))</f>
        <v>36150.911833873775</v>
      </c>
      <c r="E24" s="17">
        <f t="shared" ref="E24:E60" si="6">$C$5*(C24/D24)+((1-$C$5)*E12)</f>
        <v>0.13267993831842778</v>
      </c>
      <c r="F24" s="17">
        <f t="shared" ref="F24:F60" si="7">$C$4*(D24-D23)+((1-$C$4)*F23)</f>
        <v>2540.0988258228003</v>
      </c>
      <c r="G24" s="17">
        <f t="shared" ref="G24:G60" si="8">(D23+F23)*E12</f>
        <v>1120.7594604855262</v>
      </c>
      <c r="H24" s="17">
        <f t="shared" ref="H24:H60" si="9">C24-G24</f>
        <v>4247.3075395144733</v>
      </c>
      <c r="I24" s="15">
        <f t="shared" ref="I24:I60" si="10">ABS(H24/C24)</f>
        <v>0.79121731146695329</v>
      </c>
      <c r="J24" s="15">
        <f t="shared" ref="J24:J60" si="11">I24</f>
        <v>0.79121731146695329</v>
      </c>
      <c r="K24">
        <f t="shared" si="3"/>
        <v>1120.7594604855262</v>
      </c>
      <c r="L24" t="e">
        <f t="shared" si="4"/>
        <v>#N/A</v>
      </c>
    </row>
    <row r="25" spans="1:12" x14ac:dyDescent="0.25">
      <c r="A25" s="11">
        <v>15</v>
      </c>
      <c r="B25" s="14">
        <v>42064</v>
      </c>
      <c r="C25" s="16">
        <v>15882.547</v>
      </c>
      <c r="D25" s="17">
        <f t="shared" si="5"/>
        <v>31671.523096803969</v>
      </c>
      <c r="E25" s="17">
        <f t="shared" si="6"/>
        <v>0.54585048258478064</v>
      </c>
      <c r="F25" s="17">
        <f t="shared" si="7"/>
        <v>1961.2096327118857</v>
      </c>
      <c r="G25" s="17">
        <f t="shared" si="8"/>
        <v>26325.842209925919</v>
      </c>
      <c r="H25" s="17">
        <f t="shared" si="9"/>
        <v>-10443.295209925918</v>
      </c>
      <c r="I25" s="15">
        <f t="shared" si="10"/>
        <v>0.65753277543746091</v>
      </c>
      <c r="J25" s="15">
        <f t="shared" si="11"/>
        <v>0.65753277543746091</v>
      </c>
      <c r="K25">
        <f t="shared" si="3"/>
        <v>26325.842209925919</v>
      </c>
      <c r="L25" t="e">
        <f t="shared" si="4"/>
        <v>#N/A</v>
      </c>
    </row>
    <row r="26" spans="1:12" x14ac:dyDescent="0.25">
      <c r="A26" s="11">
        <v>16</v>
      </c>
      <c r="B26" s="14">
        <v>42095</v>
      </c>
      <c r="C26" s="16">
        <v>12558.558000000001</v>
      </c>
      <c r="D26" s="17">
        <f t="shared" si="5"/>
        <v>24763.348239363942</v>
      </c>
      <c r="E26" s="17">
        <f t="shared" si="6"/>
        <v>0.60009231940358188</v>
      </c>
      <c r="F26" s="17">
        <f t="shared" si="7"/>
        <v>1229.7615341303549</v>
      </c>
      <c r="G26" s="17">
        <f t="shared" si="8"/>
        <v>29662.761226953076</v>
      </c>
      <c r="H26" s="17">
        <f t="shared" si="9"/>
        <v>-17104.203226953076</v>
      </c>
      <c r="I26" s="15">
        <f t="shared" si="10"/>
        <v>1.3619559846722111</v>
      </c>
      <c r="J26" s="15">
        <f t="shared" si="11"/>
        <v>1.3619559846722111</v>
      </c>
      <c r="K26">
        <f t="shared" si="3"/>
        <v>29662.761226953076</v>
      </c>
      <c r="L26" t="e">
        <f t="shared" si="4"/>
        <v>#N/A</v>
      </c>
    </row>
    <row r="27" spans="1:12" x14ac:dyDescent="0.25">
      <c r="A27" s="11">
        <v>17</v>
      </c>
      <c r="B27" s="14">
        <v>42125</v>
      </c>
      <c r="C27" s="16">
        <v>9113.7360000000008</v>
      </c>
      <c r="D27" s="17">
        <f t="shared" si="5"/>
        <v>21493.408962772119</v>
      </c>
      <c r="E27" s="17">
        <f t="shared" si="6"/>
        <v>0.45877830837004152</v>
      </c>
      <c r="F27" s="17">
        <f t="shared" si="7"/>
        <v>858.67630202174701</v>
      </c>
      <c r="G27" s="17">
        <f t="shared" si="8"/>
        <v>14664.496715158644</v>
      </c>
      <c r="H27" s="17">
        <f t="shared" si="9"/>
        <v>-5550.7607151586435</v>
      </c>
      <c r="I27" s="15">
        <f t="shared" si="10"/>
        <v>0.60905436751280084</v>
      </c>
      <c r="J27" s="15">
        <f t="shared" si="11"/>
        <v>0.60905436751280084</v>
      </c>
      <c r="K27">
        <f t="shared" si="3"/>
        <v>14664.496715158644</v>
      </c>
      <c r="L27" t="e">
        <f t="shared" si="4"/>
        <v>#N/A</v>
      </c>
    </row>
    <row r="28" spans="1:12" x14ac:dyDescent="0.25">
      <c r="A28" s="11">
        <v>18</v>
      </c>
      <c r="B28" s="14">
        <v>42156</v>
      </c>
      <c r="C28" s="16">
        <v>10647.746999999999</v>
      </c>
      <c r="D28" s="17">
        <f t="shared" si="5"/>
        <v>16884.547805802307</v>
      </c>
      <c r="E28" s="17">
        <f t="shared" si="6"/>
        <v>0.7282014493720953</v>
      </c>
      <c r="F28" s="17">
        <f t="shared" si="7"/>
        <v>407.77467714087862</v>
      </c>
      <c r="G28" s="17">
        <f t="shared" si="8"/>
        <v>22891.097528016126</v>
      </c>
      <c r="H28" s="17">
        <f t="shared" si="9"/>
        <v>-12243.350528016126</v>
      </c>
      <c r="I28" s="15">
        <f t="shared" si="10"/>
        <v>1.1498536289429235</v>
      </c>
      <c r="J28" s="15">
        <f t="shared" si="11"/>
        <v>1.1498536289429235</v>
      </c>
      <c r="K28">
        <f t="shared" si="3"/>
        <v>22891.097528016126</v>
      </c>
      <c r="L28" t="e">
        <f t="shared" si="4"/>
        <v>#N/A</v>
      </c>
    </row>
    <row r="29" spans="1:12" x14ac:dyDescent="0.25">
      <c r="A29" s="11">
        <v>19</v>
      </c>
      <c r="B29" s="14">
        <v>42186</v>
      </c>
      <c r="C29" s="16">
        <v>4719.9390000000003</v>
      </c>
      <c r="D29" s="17">
        <f t="shared" si="5"/>
        <v>11189.400361795</v>
      </c>
      <c r="E29" s="17">
        <f t="shared" si="6"/>
        <v>0.61369242577702243</v>
      </c>
      <c r="F29" s="17">
        <f t="shared" si="7"/>
        <v>-95.526401559853809</v>
      </c>
      <c r="G29" s="17">
        <f t="shared" si="8"/>
        <v>20673.631821075887</v>
      </c>
      <c r="H29" s="17">
        <f t="shared" si="9"/>
        <v>-15953.692821075887</v>
      </c>
      <c r="I29" s="15">
        <f t="shared" si="10"/>
        <v>3.3800633485042679</v>
      </c>
      <c r="J29" s="15">
        <f t="shared" si="11"/>
        <v>3.3800633485042679</v>
      </c>
      <c r="K29">
        <f t="shared" si="3"/>
        <v>20673.631821075887</v>
      </c>
      <c r="L29" t="e">
        <f t="shared" si="4"/>
        <v>#N/A</v>
      </c>
    </row>
    <row r="30" spans="1:12" x14ac:dyDescent="0.25">
      <c r="A30" s="11">
        <v>20</v>
      </c>
      <c r="B30" s="14">
        <v>42217</v>
      </c>
      <c r="C30" s="16">
        <v>11735.108</v>
      </c>
      <c r="D30" s="17">
        <f t="shared" si="5"/>
        <v>11985.438790610198</v>
      </c>
      <c r="E30" s="17">
        <f t="shared" si="6"/>
        <v>0.95942081947061386</v>
      </c>
      <c r="F30" s="17">
        <f t="shared" si="7"/>
        <v>-22.000059268109595</v>
      </c>
      <c r="G30" s="17">
        <f t="shared" si="8"/>
        <v>9981.1807776785772</v>
      </c>
      <c r="H30" s="17">
        <f t="shared" si="9"/>
        <v>1753.927222321423</v>
      </c>
      <c r="I30" s="15">
        <f t="shared" si="10"/>
        <v>0.14945982792160267</v>
      </c>
      <c r="J30" s="15">
        <f t="shared" si="11"/>
        <v>0.14945982792160267</v>
      </c>
      <c r="K30">
        <f t="shared" si="3"/>
        <v>9981.1807776785772</v>
      </c>
      <c r="L30" t="e">
        <f t="shared" si="4"/>
        <v>#N/A</v>
      </c>
    </row>
    <row r="31" spans="1:12" x14ac:dyDescent="0.25">
      <c r="A31" s="11">
        <v>21</v>
      </c>
      <c r="B31" s="14">
        <v>42248</v>
      </c>
      <c r="C31" s="16">
        <v>19305.767</v>
      </c>
      <c r="D31" s="17">
        <f t="shared" si="5"/>
        <v>10564.281568990698</v>
      </c>
      <c r="E31" s="17">
        <f t="shared" si="6"/>
        <v>1.9119526564898544</v>
      </c>
      <c r="F31" s="17">
        <f t="shared" si="7"/>
        <v>-137.38696657323263</v>
      </c>
      <c r="G31" s="17">
        <f t="shared" si="8"/>
        <v>25938.96701953945</v>
      </c>
      <c r="H31" s="17">
        <f t="shared" si="9"/>
        <v>-6633.2000195394503</v>
      </c>
      <c r="I31" s="15">
        <f t="shared" si="10"/>
        <v>0.34358645370263974</v>
      </c>
      <c r="J31" s="15">
        <f t="shared" si="11"/>
        <v>0.34358645370263974</v>
      </c>
      <c r="K31">
        <f t="shared" si="3"/>
        <v>25938.96701953945</v>
      </c>
      <c r="L31" t="e">
        <f t="shared" si="4"/>
        <v>#N/A</v>
      </c>
    </row>
    <row r="32" spans="1:12" x14ac:dyDescent="0.25">
      <c r="A32" s="11">
        <v>22</v>
      </c>
      <c r="B32" s="14">
        <v>42278</v>
      </c>
      <c r="C32" s="16">
        <v>8673.41</v>
      </c>
      <c r="D32" s="17">
        <f t="shared" si="5"/>
        <v>12615.693786335203</v>
      </c>
      <c r="E32" s="17">
        <f t="shared" si="6"/>
        <v>0.65840320247584416</v>
      </c>
      <c r="F32" s="17">
        <f t="shared" si="7"/>
        <v>43.120824359846424</v>
      </c>
      <c r="G32" s="17">
        <f t="shared" si="8"/>
        <v>5944.7713090390971</v>
      </c>
      <c r="H32" s="17">
        <f t="shared" si="9"/>
        <v>2728.6386909609027</v>
      </c>
      <c r="I32" s="15">
        <f t="shared" si="10"/>
        <v>0.31459814432396288</v>
      </c>
      <c r="J32" s="15">
        <f t="shared" si="11"/>
        <v>0.31459814432396288</v>
      </c>
      <c r="K32">
        <f t="shared" si="3"/>
        <v>5944.7713090390971</v>
      </c>
      <c r="L32" t="e">
        <f t="shared" si="4"/>
        <v>#N/A</v>
      </c>
    </row>
    <row r="33" spans="1:12" x14ac:dyDescent="0.25">
      <c r="A33" s="11">
        <v>23</v>
      </c>
      <c r="B33" s="14">
        <v>42309</v>
      </c>
      <c r="C33" s="16">
        <v>21218.13</v>
      </c>
      <c r="D33" s="17">
        <f t="shared" si="5"/>
        <v>11438.4591212042</v>
      </c>
      <c r="E33" s="17">
        <f t="shared" si="6"/>
        <v>1.9216551102159816</v>
      </c>
      <c r="F33" s="17">
        <f t="shared" si="7"/>
        <v>-57.520511391551004</v>
      </c>
      <c r="G33" s="17">
        <f t="shared" si="8"/>
        <v>26885.331613900111</v>
      </c>
      <c r="H33" s="17">
        <f t="shared" si="9"/>
        <v>-5667.2016139001098</v>
      </c>
      <c r="I33" s="15">
        <f t="shared" si="10"/>
        <v>0.26709241643349857</v>
      </c>
      <c r="J33" s="15">
        <f t="shared" si="11"/>
        <v>0.26709241643349857</v>
      </c>
      <c r="K33">
        <f t="shared" si="3"/>
        <v>26885.331613900111</v>
      </c>
      <c r="L33" t="e">
        <f t="shared" si="4"/>
        <v>#N/A</v>
      </c>
    </row>
    <row r="34" spans="1:12" x14ac:dyDescent="0.25">
      <c r="A34" s="11">
        <v>24</v>
      </c>
      <c r="B34" s="14">
        <v>42339</v>
      </c>
      <c r="C34" s="16">
        <v>16201.674000000001</v>
      </c>
      <c r="D34" s="17">
        <f t="shared" si="5"/>
        <v>11380.65644049213</v>
      </c>
      <c r="E34" s="17">
        <f t="shared" si="6"/>
        <v>1.4236254549611953</v>
      </c>
      <c r="F34" s="17">
        <f t="shared" si="7"/>
        <v>-57.543781575992831</v>
      </c>
      <c r="G34" s="17">
        <f t="shared" si="8"/>
        <v>16202.552365140185</v>
      </c>
      <c r="H34" s="17">
        <f t="shared" si="9"/>
        <v>-0.87836514018454181</v>
      </c>
      <c r="I34" s="15">
        <f t="shared" si="10"/>
        <v>5.4214468220045763E-5</v>
      </c>
      <c r="J34" s="15">
        <f t="shared" si="11"/>
        <v>5.4214468220045763E-5</v>
      </c>
      <c r="K34">
        <f t="shared" si="3"/>
        <v>16202.552365140185</v>
      </c>
      <c r="L34" t="e">
        <f t="shared" si="4"/>
        <v>#N/A</v>
      </c>
    </row>
    <row r="35" spans="1:12" x14ac:dyDescent="0.25">
      <c r="A35" s="11">
        <v>25</v>
      </c>
      <c r="B35" s="14">
        <v>42370</v>
      </c>
      <c r="C35" s="16">
        <v>5299.6819999999998</v>
      </c>
      <c r="D35" s="17">
        <f t="shared" si="5"/>
        <v>18068.793098736533</v>
      </c>
      <c r="E35" s="17">
        <f t="shared" si="6"/>
        <v>0.27097677644913831</v>
      </c>
      <c r="F35" s="17">
        <f t="shared" si="7"/>
        <v>498.7648480503164</v>
      </c>
      <c r="G35" s="17">
        <f t="shared" si="8"/>
        <v>2301.5813418756875</v>
      </c>
      <c r="H35" s="17">
        <f t="shared" si="9"/>
        <v>2998.1006581243123</v>
      </c>
      <c r="I35" s="15">
        <f t="shared" si="10"/>
        <v>0.56571331225615284</v>
      </c>
      <c r="J35" s="15">
        <f t="shared" si="11"/>
        <v>0.56571331225615284</v>
      </c>
      <c r="K35">
        <f t="shared" si="3"/>
        <v>2301.5813418756875</v>
      </c>
      <c r="L35" t="e">
        <f t="shared" si="4"/>
        <v>#N/A</v>
      </c>
    </row>
    <row r="36" spans="1:12" x14ac:dyDescent="0.25">
      <c r="A36" s="11">
        <v>26</v>
      </c>
      <c r="B36" s="14">
        <v>42401</v>
      </c>
      <c r="C36" s="16">
        <v>6794.35</v>
      </c>
      <c r="D36" s="17">
        <f t="shared" si="5"/>
        <v>33495.62849424321</v>
      </c>
      <c r="E36" s="17">
        <f t="shared" si="6"/>
        <v>0.1854435135207726</v>
      </c>
      <c r="F36" s="17">
        <f t="shared" si="7"/>
        <v>1729.8659272234991</v>
      </c>
      <c r="G36" s="17">
        <f t="shared" si="8"/>
        <v>2463.5424431035126</v>
      </c>
      <c r="H36" s="17">
        <f t="shared" si="9"/>
        <v>4330.8075568964878</v>
      </c>
      <c r="I36" s="15">
        <f t="shared" si="10"/>
        <v>0.63741307952879778</v>
      </c>
      <c r="J36" s="15">
        <f t="shared" si="11"/>
        <v>0.63741307952879778</v>
      </c>
      <c r="K36">
        <f t="shared" si="3"/>
        <v>2463.5424431035126</v>
      </c>
      <c r="L36" t="e">
        <f t="shared" si="4"/>
        <v>#N/A</v>
      </c>
    </row>
    <row r="37" spans="1:12" x14ac:dyDescent="0.25">
      <c r="A37" s="11">
        <v>27</v>
      </c>
      <c r="B37" s="14">
        <v>42430</v>
      </c>
      <c r="C37" s="16">
        <v>17346.931</v>
      </c>
      <c r="D37" s="17">
        <f t="shared" si="5"/>
        <v>33649.563520669362</v>
      </c>
      <c r="E37" s="17">
        <f t="shared" si="6"/>
        <v>0.52303945544996777</v>
      </c>
      <c r="F37" s="17">
        <f t="shared" si="7"/>
        <v>1599.9006898201587</v>
      </c>
      <c r="G37" s="17">
        <f t="shared" si="8"/>
        <v>19227.853129245104</v>
      </c>
      <c r="H37" s="17">
        <f t="shared" si="9"/>
        <v>-1880.9221292451039</v>
      </c>
      <c r="I37" s="15">
        <f t="shared" si="10"/>
        <v>0.10842967722907895</v>
      </c>
      <c r="J37" s="15">
        <f t="shared" si="11"/>
        <v>0.10842967722907895</v>
      </c>
      <c r="K37">
        <f t="shared" si="3"/>
        <v>19227.853129245104</v>
      </c>
      <c r="L37" t="e">
        <f t="shared" si="4"/>
        <v>#N/A</v>
      </c>
    </row>
    <row r="38" spans="1:12" x14ac:dyDescent="0.25">
      <c r="A38" s="11">
        <v>28</v>
      </c>
      <c r="B38" s="14">
        <v>42461</v>
      </c>
      <c r="C38" s="16">
        <v>10647.447</v>
      </c>
      <c r="D38" s="17">
        <f t="shared" si="5"/>
        <v>27243.048737163386</v>
      </c>
      <c r="E38" s="17">
        <f t="shared" si="6"/>
        <v>0.442725237947039</v>
      </c>
      <c r="F38" s="17">
        <f t="shared" si="7"/>
        <v>939.62066915799858</v>
      </c>
      <c r="G38" s="17">
        <f t="shared" si="8"/>
        <v>21152.932735806204</v>
      </c>
      <c r="H38" s="17">
        <f t="shared" si="9"/>
        <v>-10505.485735806204</v>
      </c>
      <c r="I38" s="15">
        <f t="shared" si="10"/>
        <v>0.98666710769315902</v>
      </c>
      <c r="J38" s="15">
        <f t="shared" si="11"/>
        <v>0.98666710769315902</v>
      </c>
      <c r="K38">
        <f t="shared" si="3"/>
        <v>21152.932735806204</v>
      </c>
      <c r="L38" t="e">
        <f t="shared" si="4"/>
        <v>#N/A</v>
      </c>
    </row>
    <row r="39" spans="1:12" x14ac:dyDescent="0.25">
      <c r="A39" s="11">
        <v>29</v>
      </c>
      <c r="B39" s="14">
        <v>42491</v>
      </c>
      <c r="C39" s="16">
        <v>13035.201999999999</v>
      </c>
      <c r="D39" s="17">
        <f t="shared" si="5"/>
        <v>28287.943141488831</v>
      </c>
      <c r="E39" s="17">
        <f t="shared" si="6"/>
        <v>0.46030178200936378</v>
      </c>
      <c r="F39" s="17">
        <f t="shared" si="7"/>
        <v>948.30247492527633</v>
      </c>
      <c r="G39" s="17">
        <f t="shared" si="8"/>
        <v>12929.597395584247</v>
      </c>
      <c r="H39" s="17">
        <f t="shared" si="9"/>
        <v>105.60460441575196</v>
      </c>
      <c r="I39" s="15">
        <f t="shared" si="10"/>
        <v>8.1014935108602061E-3</v>
      </c>
      <c r="J39" s="15">
        <f t="shared" si="11"/>
        <v>8.1014935108602061E-3</v>
      </c>
      <c r="K39">
        <f t="shared" si="3"/>
        <v>12929.597395584247</v>
      </c>
      <c r="L39" t="e">
        <f t="shared" si="4"/>
        <v>#N/A</v>
      </c>
    </row>
    <row r="40" spans="1:12" x14ac:dyDescent="0.25">
      <c r="A40" s="11">
        <v>30</v>
      </c>
      <c r="B40" s="14">
        <v>42522</v>
      </c>
      <c r="C40" s="16">
        <v>10901.81</v>
      </c>
      <c r="D40" s="17">
        <f t="shared" si="5"/>
        <v>22712.106198549147</v>
      </c>
      <c r="E40" s="17">
        <f t="shared" si="6"/>
        <v>0.54155025709495141</v>
      </c>
      <c r="F40" s="17">
        <f t="shared" si="7"/>
        <v>410.26408259074736</v>
      </c>
      <c r="G40" s="17">
        <f t="shared" si="8"/>
        <v>21289.87643207132</v>
      </c>
      <c r="H40" s="17">
        <f t="shared" si="9"/>
        <v>-10388.06643207132</v>
      </c>
      <c r="I40" s="15">
        <f t="shared" si="10"/>
        <v>0.95287538785498194</v>
      </c>
      <c r="J40" s="15">
        <f t="shared" si="11"/>
        <v>0.95287538785498194</v>
      </c>
      <c r="K40">
        <f t="shared" si="3"/>
        <v>21289.87643207132</v>
      </c>
      <c r="L40" t="e">
        <f t="shared" si="4"/>
        <v>#N/A</v>
      </c>
    </row>
    <row r="41" spans="1:12" x14ac:dyDescent="0.25">
      <c r="A41" s="11">
        <v>31</v>
      </c>
      <c r="B41" s="14">
        <v>42552</v>
      </c>
      <c r="C41" s="16">
        <v>12924.444</v>
      </c>
      <c r="D41" s="17">
        <f t="shared" si="5"/>
        <v>22179.224720969592</v>
      </c>
      <c r="E41" s="17">
        <f t="shared" si="6"/>
        <v>0.59040633784088781</v>
      </c>
      <c r="F41" s="17">
        <f t="shared" si="7"/>
        <v>332.48393590321052</v>
      </c>
      <c r="G41" s="17">
        <f t="shared" si="8"/>
        <v>14190.023507547274</v>
      </c>
      <c r="H41" s="17">
        <f t="shared" si="9"/>
        <v>-1265.5795075472743</v>
      </c>
      <c r="I41" s="15">
        <f t="shared" si="10"/>
        <v>9.7921388923753655E-2</v>
      </c>
      <c r="J41" s="15">
        <f t="shared" si="11"/>
        <v>9.7921388923753655E-2</v>
      </c>
      <c r="K41">
        <f t="shared" si="3"/>
        <v>14190.023507547274</v>
      </c>
      <c r="L41" t="e">
        <f t="shared" si="4"/>
        <v>#N/A</v>
      </c>
    </row>
    <row r="42" spans="1:12" x14ac:dyDescent="0.25">
      <c r="A42" s="11">
        <v>32</v>
      </c>
      <c r="B42" s="14">
        <v>42583</v>
      </c>
      <c r="C42" s="16">
        <v>8959.74</v>
      </c>
      <c r="D42" s="17">
        <f t="shared" si="5"/>
        <v>16487.151330211422</v>
      </c>
      <c r="E42" s="17">
        <f t="shared" si="6"/>
        <v>0.64659538096739677</v>
      </c>
      <c r="F42" s="17">
        <f t="shared" si="7"/>
        <v>-164.35448690671569</v>
      </c>
      <c r="G42" s="17">
        <f t="shared" si="8"/>
        <v>21598.201967260618</v>
      </c>
      <c r="H42" s="17">
        <f t="shared" si="9"/>
        <v>-12638.461967260619</v>
      </c>
      <c r="I42" s="15">
        <f t="shared" si="10"/>
        <v>1.4105835623869241</v>
      </c>
      <c r="J42" s="15">
        <f t="shared" si="11"/>
        <v>1.4105835623869241</v>
      </c>
      <c r="K42">
        <f t="shared" si="3"/>
        <v>21598.201967260618</v>
      </c>
      <c r="L42" t="e">
        <f t="shared" si="4"/>
        <v>#N/A</v>
      </c>
    </row>
    <row r="43" spans="1:12" x14ac:dyDescent="0.25">
      <c r="A43" s="11">
        <v>33</v>
      </c>
      <c r="B43" s="14">
        <v>42614</v>
      </c>
      <c r="C43" s="16">
        <v>23263.738000000001</v>
      </c>
      <c r="D43" s="17">
        <f t="shared" si="5"/>
        <v>14422.422523071597</v>
      </c>
      <c r="E43" s="17">
        <f t="shared" si="6"/>
        <v>1.6871551553982171</v>
      </c>
      <c r="F43" s="17">
        <f t="shared" si="7"/>
        <v>-321.07620583445936</v>
      </c>
      <c r="G43" s="17">
        <f t="shared" si="8"/>
        <v>31208.414785900641</v>
      </c>
      <c r="H43" s="17">
        <f t="shared" si="9"/>
        <v>-7944.6767859006395</v>
      </c>
      <c r="I43" s="15">
        <f t="shared" si="10"/>
        <v>0.34150473951781263</v>
      </c>
      <c r="J43" s="15">
        <f t="shared" si="11"/>
        <v>0.34150473951781263</v>
      </c>
      <c r="K43">
        <f t="shared" si="3"/>
        <v>31208.414785900641</v>
      </c>
      <c r="L43" t="e">
        <f t="shared" si="4"/>
        <v>#N/A</v>
      </c>
    </row>
    <row r="44" spans="1:12" x14ac:dyDescent="0.25">
      <c r="A44" s="11">
        <v>34</v>
      </c>
      <c r="B44" s="14">
        <v>42644</v>
      </c>
      <c r="C44" s="16">
        <v>16281.794</v>
      </c>
      <c r="D44" s="17">
        <f t="shared" si="5"/>
        <v>18961.905233742877</v>
      </c>
      <c r="E44" s="17">
        <f t="shared" si="6"/>
        <v>0.80899786552481889</v>
      </c>
      <c r="F44" s="17">
        <f t="shared" si="7"/>
        <v>79.768585759498876</v>
      </c>
      <c r="G44" s="17">
        <f t="shared" si="8"/>
        <v>9284.3715744898818</v>
      </c>
      <c r="H44" s="17">
        <f t="shared" si="9"/>
        <v>6997.422425510118</v>
      </c>
      <c r="I44" s="15">
        <f t="shared" si="10"/>
        <v>0.42976974315668887</v>
      </c>
      <c r="J44" s="15">
        <f t="shared" si="11"/>
        <v>0.42976974315668887</v>
      </c>
      <c r="K44">
        <f t="shared" si="3"/>
        <v>9284.3715744898818</v>
      </c>
      <c r="L44" t="e">
        <f t="shared" si="4"/>
        <v>#N/A</v>
      </c>
    </row>
    <row r="45" spans="1:12" x14ac:dyDescent="0.25">
      <c r="A45" s="11">
        <v>35</v>
      </c>
      <c r="B45" s="14">
        <v>42675</v>
      </c>
      <c r="C45" s="16">
        <v>20487.277999999998</v>
      </c>
      <c r="D45" s="17">
        <f t="shared" si="5"/>
        <v>15208.970868047934</v>
      </c>
      <c r="E45" s="17">
        <f t="shared" si="6"/>
        <v>1.48954524174709</v>
      </c>
      <c r="F45" s="17">
        <f t="shared" si="7"/>
        <v>-236.3100879502656</v>
      </c>
      <c r="G45" s="17">
        <f t="shared" si="8"/>
        <v>36591.529802312609</v>
      </c>
      <c r="H45" s="17">
        <f t="shared" si="9"/>
        <v>-16104.25180231261</v>
      </c>
      <c r="I45" s="15">
        <f t="shared" si="10"/>
        <v>0.78606107665023195</v>
      </c>
      <c r="J45" s="15">
        <f t="shared" si="11"/>
        <v>0.78606107665023195</v>
      </c>
      <c r="K45">
        <f t="shared" si="3"/>
        <v>36591.529802312609</v>
      </c>
      <c r="L45" t="e">
        <f t="shared" si="4"/>
        <v>#N/A</v>
      </c>
    </row>
    <row r="46" spans="1:12" x14ac:dyDescent="0.25">
      <c r="A46" s="11">
        <v>36</v>
      </c>
      <c r="B46" s="14">
        <v>42705</v>
      </c>
      <c r="C46" s="16">
        <v>37997.565999999999</v>
      </c>
      <c r="D46" s="17">
        <f t="shared" si="5"/>
        <v>20331.801478088302</v>
      </c>
      <c r="E46" s="17">
        <f t="shared" si="6"/>
        <v>1.7584586059060243</v>
      </c>
      <c r="F46" s="17">
        <f t="shared" si="7"/>
        <v>205.65217875816606</v>
      </c>
      <c r="G46" s="17">
        <f t="shared" si="8"/>
        <v>21315.461015046189</v>
      </c>
      <c r="H46" s="17">
        <f t="shared" si="9"/>
        <v>16682.10498495381</v>
      </c>
      <c r="I46" s="15">
        <f t="shared" si="10"/>
        <v>0.43903088384539712</v>
      </c>
      <c r="J46" s="15">
        <f t="shared" si="11"/>
        <v>0.43903088384539712</v>
      </c>
      <c r="K46">
        <f t="shared" si="3"/>
        <v>21315.461015046189</v>
      </c>
      <c r="L46" t="e">
        <f t="shared" si="4"/>
        <v>#N/A</v>
      </c>
    </row>
    <row r="47" spans="1:12" x14ac:dyDescent="0.25">
      <c r="A47" s="11">
        <v>37</v>
      </c>
      <c r="B47" s="14">
        <v>42736</v>
      </c>
      <c r="C47" s="16">
        <v>21274.289000000001</v>
      </c>
      <c r="D47" s="17">
        <f t="shared" si="5"/>
        <v>47050.505969675622</v>
      </c>
      <c r="E47" s="17">
        <f t="shared" si="6"/>
        <v>0.40722815631862053</v>
      </c>
      <c r="F47" s="17">
        <f t="shared" si="7"/>
        <v>2392.1535896897135</v>
      </c>
      <c r="G47" s="17">
        <f t="shared" si="8"/>
        <v>5565.1729884058232</v>
      </c>
      <c r="H47" s="17">
        <f t="shared" si="9"/>
        <v>15709.116011594178</v>
      </c>
      <c r="I47" s="15">
        <f t="shared" si="10"/>
        <v>0.73840850858020113</v>
      </c>
      <c r="J47" s="15">
        <f t="shared" si="11"/>
        <v>0.73840850858020113</v>
      </c>
      <c r="K47">
        <f t="shared" si="3"/>
        <v>5565.1729884058232</v>
      </c>
      <c r="L47" t="e">
        <f t="shared" si="4"/>
        <v>#N/A</v>
      </c>
    </row>
    <row r="48" spans="1:12" x14ac:dyDescent="0.25">
      <c r="A48" s="11">
        <v>38</v>
      </c>
      <c r="B48" s="14">
        <v>42767</v>
      </c>
      <c r="C48" s="16">
        <v>7407.7719999999999</v>
      </c>
      <c r="D48" s="17">
        <f t="shared" si="5"/>
        <v>45099.560599299577</v>
      </c>
      <c r="E48" s="17">
        <f t="shared" si="6"/>
        <v>0.16950849883245717</v>
      </c>
      <c r="F48" s="17">
        <f t="shared" si="7"/>
        <v>2033.9831349283018</v>
      </c>
      <c r="G48" s="17">
        <f t="shared" si="8"/>
        <v>9168.8205065001221</v>
      </c>
      <c r="H48" s="17">
        <f t="shared" si="9"/>
        <v>-1761.0485065001221</v>
      </c>
      <c r="I48" s="15">
        <f t="shared" si="10"/>
        <v>0.23772984731443167</v>
      </c>
      <c r="J48" s="15">
        <f t="shared" si="11"/>
        <v>0.23772984731443167</v>
      </c>
      <c r="K48">
        <f t="shared" si="3"/>
        <v>9168.8205065001221</v>
      </c>
      <c r="L48" t="e">
        <f t="shared" si="4"/>
        <v>#N/A</v>
      </c>
    </row>
    <row r="49" spans="1:12" x14ac:dyDescent="0.25">
      <c r="A49" s="11">
        <v>39</v>
      </c>
      <c r="B49" s="14">
        <v>42795</v>
      </c>
      <c r="C49" s="16">
        <v>14550.286</v>
      </c>
      <c r="D49" s="17">
        <f t="shared" si="5"/>
        <v>38300.082736209944</v>
      </c>
      <c r="E49" s="17">
        <f t="shared" si="6"/>
        <v>0.41539812889185601</v>
      </c>
      <c r="F49" s="17">
        <f t="shared" si="7"/>
        <v>1305.4976060769459</v>
      </c>
      <c r="G49" s="17">
        <f t="shared" si="8"/>
        <v>24652.703048177791</v>
      </c>
      <c r="H49" s="17">
        <f t="shared" si="9"/>
        <v>-10102.417048177791</v>
      </c>
      <c r="I49" s="15">
        <f t="shared" si="10"/>
        <v>0.69431054813477833</v>
      </c>
      <c r="J49" s="15">
        <f t="shared" si="11"/>
        <v>0.69431054813477833</v>
      </c>
      <c r="K49">
        <f t="shared" si="3"/>
        <v>24652.703048177791</v>
      </c>
      <c r="L49" t="e">
        <f t="shared" si="4"/>
        <v>#N/A</v>
      </c>
    </row>
    <row r="50" spans="1:12" x14ac:dyDescent="0.25">
      <c r="A50" s="11">
        <v>40</v>
      </c>
      <c r="B50" s="14">
        <v>42826</v>
      </c>
      <c r="C50" s="16">
        <v>15072.191000000001</v>
      </c>
      <c r="D50" s="17">
        <f t="shared" si="5"/>
        <v>37062.096863220242</v>
      </c>
      <c r="E50" s="17">
        <f t="shared" si="6"/>
        <v>0.41561417028820863</v>
      </c>
      <c r="F50" s="17">
        <f t="shared" si="7"/>
        <v>1095.7394028326787</v>
      </c>
      <c r="G50" s="17">
        <f t="shared" si="8"/>
        <v>17534.389981069533</v>
      </c>
      <c r="H50" s="17">
        <f t="shared" si="9"/>
        <v>-2462.1989810695322</v>
      </c>
      <c r="I50" s="15">
        <f t="shared" si="10"/>
        <v>0.16336038874968689</v>
      </c>
      <c r="J50" s="15">
        <f t="shared" si="11"/>
        <v>0.16336038874968689</v>
      </c>
      <c r="K50">
        <f t="shared" si="3"/>
        <v>17534.389981069533</v>
      </c>
      <c r="L50" t="e">
        <f t="shared" si="4"/>
        <v>#N/A</v>
      </c>
    </row>
    <row r="51" spans="1:12" x14ac:dyDescent="0.25">
      <c r="A51" s="11">
        <v>41</v>
      </c>
      <c r="B51" s="14">
        <v>42856</v>
      </c>
      <c r="C51" s="16">
        <v>13736.964</v>
      </c>
      <c r="D51" s="17">
        <f t="shared" si="5"/>
        <v>34355.298236811817</v>
      </c>
      <c r="E51" s="17">
        <f t="shared" si="6"/>
        <v>0.41484110428337773</v>
      </c>
      <c r="F51" s="17">
        <f t="shared" si="7"/>
        <v>782.14839611055061</v>
      </c>
      <c r="G51" s="17">
        <f t="shared" si="8"/>
        <v>17564.12003088569</v>
      </c>
      <c r="H51" s="17">
        <f t="shared" si="9"/>
        <v>-3827.1560308856897</v>
      </c>
      <c r="I51" s="15">
        <f t="shared" si="10"/>
        <v>0.27860275610285429</v>
      </c>
      <c r="J51" s="15">
        <f t="shared" si="11"/>
        <v>0.27860275610285429</v>
      </c>
      <c r="K51">
        <f t="shared" si="3"/>
        <v>17564.12003088569</v>
      </c>
      <c r="L51" t="e">
        <f t="shared" si="4"/>
        <v>#N/A</v>
      </c>
    </row>
    <row r="52" spans="1:12" x14ac:dyDescent="0.25">
      <c r="A52" s="11">
        <v>42</v>
      </c>
      <c r="B52" s="14">
        <v>42887</v>
      </c>
      <c r="C52" s="16">
        <v>16912.039000000001</v>
      </c>
      <c r="D52" s="17">
        <f t="shared" si="5"/>
        <v>33349.925388580319</v>
      </c>
      <c r="E52" s="17">
        <f t="shared" si="6"/>
        <v>0.5156497350189021</v>
      </c>
      <c r="F52" s="17">
        <f t="shared" si="7"/>
        <v>634.73354259959535</v>
      </c>
      <c r="G52" s="17">
        <f t="shared" si="8"/>
        <v>19028.693257719242</v>
      </c>
      <c r="H52" s="17">
        <f t="shared" si="9"/>
        <v>-2116.6542577192413</v>
      </c>
      <c r="I52" s="15">
        <f t="shared" si="10"/>
        <v>0.12515665661126024</v>
      </c>
      <c r="J52" s="15">
        <f t="shared" si="11"/>
        <v>0.12515665661126024</v>
      </c>
      <c r="K52">
        <f t="shared" si="3"/>
        <v>19028.693257719242</v>
      </c>
      <c r="L52" t="e">
        <f t="shared" si="4"/>
        <v>#N/A</v>
      </c>
    </row>
    <row r="53" spans="1:12" x14ac:dyDescent="0.25">
      <c r="A53" s="11">
        <v>43</v>
      </c>
      <c r="B53" s="14">
        <v>42917</v>
      </c>
      <c r="C53" s="16">
        <v>10241.468000000001</v>
      </c>
      <c r="D53" s="17">
        <f t="shared" si="5"/>
        <v>26375.336108024738</v>
      </c>
      <c r="E53" s="17">
        <f t="shared" si="6"/>
        <v>0.43841724460854392</v>
      </c>
      <c r="F53" s="17">
        <f t="shared" si="7"/>
        <v>7.2013032801822874</v>
      </c>
      <c r="G53" s="17">
        <f t="shared" si="8"/>
        <v>20064.758022329555</v>
      </c>
      <c r="H53" s="17">
        <f t="shared" si="9"/>
        <v>-9823.2900223295546</v>
      </c>
      <c r="I53" s="15">
        <f t="shared" si="10"/>
        <v>0.959168160495112</v>
      </c>
      <c r="J53" s="15">
        <f t="shared" si="11"/>
        <v>0.959168160495112</v>
      </c>
      <c r="K53">
        <f t="shared" si="3"/>
        <v>20064.758022329555</v>
      </c>
      <c r="L53" t="e">
        <f t="shared" si="4"/>
        <v>#N/A</v>
      </c>
    </row>
    <row r="54" spans="1:12" x14ac:dyDescent="0.25">
      <c r="A54" s="11">
        <v>44</v>
      </c>
      <c r="B54" s="14">
        <v>42948</v>
      </c>
      <c r="C54" s="16">
        <v>30059.851999999999</v>
      </c>
      <c r="D54" s="17">
        <f t="shared" si="5"/>
        <v>35578.242931334273</v>
      </c>
      <c r="E54" s="17">
        <f t="shared" si="6"/>
        <v>0.79571904409283678</v>
      </c>
      <c r="F54" s="17">
        <f t="shared" si="7"/>
        <v>765.56072779374881</v>
      </c>
      <c r="G54" s="17">
        <f t="shared" si="8"/>
        <v>17058.826828349302</v>
      </c>
      <c r="H54" s="17">
        <f t="shared" si="9"/>
        <v>13001.025171650697</v>
      </c>
      <c r="I54" s="15">
        <f t="shared" si="10"/>
        <v>0.43250463015089685</v>
      </c>
      <c r="J54" s="15">
        <f t="shared" si="11"/>
        <v>0.43250463015089685</v>
      </c>
      <c r="K54">
        <f t="shared" si="3"/>
        <v>17058.826828349302</v>
      </c>
      <c r="L54" t="e">
        <f t="shared" si="4"/>
        <v>#N/A</v>
      </c>
    </row>
    <row r="55" spans="1:12" x14ac:dyDescent="0.25">
      <c r="A55" s="11">
        <v>45</v>
      </c>
      <c r="B55" s="14">
        <v>42979</v>
      </c>
      <c r="C55" s="16">
        <v>31895.843000000001</v>
      </c>
      <c r="D55" s="17">
        <f t="shared" si="5"/>
        <v>28368.372662655522</v>
      </c>
      <c r="E55" s="17">
        <f t="shared" si="6"/>
        <v>1.2639137300564145</v>
      </c>
      <c r="F55" s="17">
        <f t="shared" si="7"/>
        <v>107.83596186265811</v>
      </c>
      <c r="G55" s="17">
        <f t="shared" si="8"/>
        <v>61317.635710278439</v>
      </c>
      <c r="H55" s="17">
        <f t="shared" si="9"/>
        <v>-29421.792710278438</v>
      </c>
      <c r="I55" s="15">
        <f t="shared" si="10"/>
        <v>0.9224334566193606</v>
      </c>
      <c r="J55" s="15">
        <f t="shared" si="11"/>
        <v>0.9224334566193606</v>
      </c>
      <c r="K55">
        <f t="shared" si="3"/>
        <v>61317.635710278439</v>
      </c>
      <c r="L55" t="e">
        <f t="shared" si="4"/>
        <v>#N/A</v>
      </c>
    </row>
    <row r="56" spans="1:12" x14ac:dyDescent="0.25">
      <c r="A56" s="11">
        <v>46</v>
      </c>
      <c r="B56" s="14">
        <v>43009</v>
      </c>
      <c r="C56" s="16">
        <v>23037.191999999999</v>
      </c>
      <c r="D56" s="17">
        <f t="shared" si="5"/>
        <v>28476.208627076441</v>
      </c>
      <c r="E56" s="17">
        <f t="shared" si="6"/>
        <v>0.80899786558967102</v>
      </c>
      <c r="F56" s="17">
        <f t="shared" si="7"/>
        <v>107.83596207363503</v>
      </c>
      <c r="G56" s="17">
        <f t="shared" si="8"/>
        <v>23037.191995474645</v>
      </c>
      <c r="H56" s="17">
        <f t="shared" si="9"/>
        <v>4.5253545977175236E-6</v>
      </c>
      <c r="I56" s="15">
        <f t="shared" si="10"/>
        <v>1.9643690071765359E-10</v>
      </c>
      <c r="J56" s="15">
        <f t="shared" si="11"/>
        <v>1.9643690071765359E-10</v>
      </c>
      <c r="K56">
        <f t="shared" si="3"/>
        <v>23037.191995474645</v>
      </c>
      <c r="L56" t="e">
        <f t="shared" si="4"/>
        <v>#N/A</v>
      </c>
    </row>
    <row r="57" spans="1:12" x14ac:dyDescent="0.25">
      <c r="A57" s="11">
        <v>47</v>
      </c>
      <c r="B57" s="14">
        <v>43040</v>
      </c>
      <c r="C57" s="16">
        <v>31472.337</v>
      </c>
      <c r="D57" s="17">
        <f t="shared" si="5"/>
        <v>25174.466511131028</v>
      </c>
      <c r="E57" s="17">
        <f t="shared" si="6"/>
        <v>1.3095307497589599</v>
      </c>
      <c r="F57" s="17">
        <f t="shared" si="7"/>
        <v>-173.34808230976364</v>
      </c>
      <c r="G57" s="17">
        <f t="shared" si="8"/>
        <v>42577.22760765515</v>
      </c>
      <c r="H57" s="17">
        <f t="shared" si="9"/>
        <v>-11104.89060765515</v>
      </c>
      <c r="I57" s="15">
        <f t="shared" si="10"/>
        <v>0.3528460758301854</v>
      </c>
      <c r="J57" s="15">
        <f t="shared" si="11"/>
        <v>0.3528460758301854</v>
      </c>
      <c r="K57">
        <f t="shared" si="3"/>
        <v>42577.22760765515</v>
      </c>
      <c r="L57" t="e">
        <f t="shared" si="4"/>
        <v>#N/A</v>
      </c>
    </row>
    <row r="58" spans="1:12" x14ac:dyDescent="0.25">
      <c r="A58" s="11">
        <v>48</v>
      </c>
      <c r="B58" s="14">
        <v>43070</v>
      </c>
      <c r="C58" s="16">
        <v>30436.941999999999</v>
      </c>
      <c r="D58" s="17">
        <f t="shared" si="5"/>
        <v>21483.141268316831</v>
      </c>
      <c r="E58" s="17">
        <f t="shared" si="6"/>
        <v>1.5015132412631118</v>
      </c>
      <c r="F58" s="17">
        <f t="shared" si="7"/>
        <v>-463.47167631579453</v>
      </c>
      <c r="G58" s="17">
        <f t="shared" si="8"/>
        <v>43963.431858436452</v>
      </c>
      <c r="H58" s="17">
        <f t="shared" si="9"/>
        <v>-13526.489858436453</v>
      </c>
      <c r="I58" s="15">
        <f t="shared" si="10"/>
        <v>0.44441027809023825</v>
      </c>
      <c r="J58" s="15">
        <f t="shared" si="11"/>
        <v>0.44441027809023825</v>
      </c>
      <c r="K58">
        <f t="shared" si="3"/>
        <v>43963.431858436452</v>
      </c>
      <c r="L58" t="e">
        <f t="shared" si="4"/>
        <v>#N/A</v>
      </c>
    </row>
    <row r="59" spans="1:12" x14ac:dyDescent="0.25">
      <c r="A59">
        <v>49</v>
      </c>
      <c r="B59" s="23">
        <v>43101</v>
      </c>
      <c r="G59" s="20">
        <f>($D$58+1*$F$58)*E47</f>
        <v>8559.8012943771519</v>
      </c>
      <c r="K59" t="e">
        <f t="shared" si="3"/>
        <v>#N/A</v>
      </c>
      <c r="L59">
        <f t="shared" si="4"/>
        <v>8559.8012943771519</v>
      </c>
    </row>
    <row r="60" spans="1:12" x14ac:dyDescent="0.25">
      <c r="A60">
        <v>50</v>
      </c>
      <c r="B60" s="22">
        <v>43132</v>
      </c>
      <c r="G60" s="20">
        <f>($D$58+2*$F$58)*E48</f>
        <v>3484.4502503906906</v>
      </c>
      <c r="K60" t="e">
        <f t="shared" si="3"/>
        <v>#N/A</v>
      </c>
      <c r="L60">
        <f t="shared" si="4"/>
        <v>3484.4502503906906</v>
      </c>
    </row>
    <row r="61" spans="1:12" x14ac:dyDescent="0.25">
      <c r="A61">
        <v>51</v>
      </c>
      <c r="B61" s="23">
        <v>43160</v>
      </c>
      <c r="G61" s="20">
        <f>($D$58+3*$F$58)*E49</f>
        <v>8346.4808841703671</v>
      </c>
      <c r="K61" t="e">
        <f t="shared" si="3"/>
        <v>#N/A</v>
      </c>
      <c r="L61">
        <f t="shared" si="4"/>
        <v>8346.4808841703671</v>
      </c>
    </row>
    <row r="62" spans="1:12" x14ac:dyDescent="0.25">
      <c r="A62">
        <v>52</v>
      </c>
      <c r="B62" s="22">
        <v>43191</v>
      </c>
      <c r="G62" s="20">
        <f>($D$58+4*$F$58)*E50</f>
        <v>8158.1963485995766</v>
      </c>
      <c r="K62" t="e">
        <f t="shared" si="3"/>
        <v>#N/A</v>
      </c>
      <c r="L62">
        <f t="shared" si="4"/>
        <v>8158.1963485995766</v>
      </c>
    </row>
    <row r="63" spans="1:12" x14ac:dyDescent="0.25">
      <c r="A63">
        <v>53</v>
      </c>
      <c r="B63" s="22">
        <v>43221</v>
      </c>
      <c r="G63" s="20">
        <f>($D$58+5*$F$58)*E51</f>
        <v>7950.7545371897968</v>
      </c>
      <c r="K63" t="e">
        <f t="shared" si="3"/>
        <v>#N/A</v>
      </c>
      <c r="L63">
        <f t="shared" si="4"/>
        <v>7950.7545371897968</v>
      </c>
    </row>
    <row r="64" spans="1:12" x14ac:dyDescent="0.25">
      <c r="A64">
        <v>54</v>
      </c>
      <c r="B64" s="23">
        <v>43252</v>
      </c>
      <c r="G64" s="20">
        <f>($D$58+6*$F$58)*E52</f>
        <v>9643.8418198951786</v>
      </c>
      <c r="K64" t="e">
        <f t="shared" si="3"/>
        <v>#N/A</v>
      </c>
      <c r="L64">
        <f t="shared" si="4"/>
        <v>9643.8418198951786</v>
      </c>
    </row>
    <row r="65" spans="1:12" x14ac:dyDescent="0.25">
      <c r="A65">
        <v>55</v>
      </c>
      <c r="B65" s="22">
        <v>43282</v>
      </c>
      <c r="G65" s="20">
        <f>($D$58+7*$F$58)*E53</f>
        <v>7996.2217734002488</v>
      </c>
      <c r="K65" t="e">
        <f t="shared" si="3"/>
        <v>#N/A</v>
      </c>
      <c r="L65">
        <f t="shared" si="4"/>
        <v>7996.2217734002488</v>
      </c>
    </row>
    <row r="66" spans="1:12" x14ac:dyDescent="0.25">
      <c r="A66">
        <v>56</v>
      </c>
      <c r="B66" s="22">
        <v>43313</v>
      </c>
      <c r="G66" s="20">
        <f>($D$58+8*$F$58)*E54</f>
        <v>14144.198720199573</v>
      </c>
      <c r="K66" t="e">
        <f t="shared" si="3"/>
        <v>#N/A</v>
      </c>
      <c r="L66">
        <f t="shared" si="4"/>
        <v>14144.198720199573</v>
      </c>
    </row>
    <row r="67" spans="1:12" x14ac:dyDescent="0.25">
      <c r="A67">
        <v>57</v>
      </c>
      <c r="B67" s="23">
        <v>43344</v>
      </c>
      <c r="G67" s="20">
        <f>($D$58+9*$F$58)*E55</f>
        <v>21880.743277077061</v>
      </c>
      <c r="K67" t="e">
        <f t="shared" si="3"/>
        <v>#N/A</v>
      </c>
      <c r="L67">
        <f t="shared" si="4"/>
        <v>21880.743277077061</v>
      </c>
    </row>
    <row r="68" spans="1:12" x14ac:dyDescent="0.25">
      <c r="A68">
        <v>58</v>
      </c>
      <c r="B68" s="22">
        <v>43374</v>
      </c>
      <c r="G68" s="20">
        <f>($D$58+10*$F$58)*E56</f>
        <v>13630.33946322225</v>
      </c>
      <c r="K68" t="e">
        <f t="shared" si="3"/>
        <v>#N/A</v>
      </c>
      <c r="L68">
        <f t="shared" si="4"/>
        <v>13630.33946322225</v>
      </c>
    </row>
    <row r="69" spans="1:12" x14ac:dyDescent="0.25">
      <c r="A69">
        <v>59</v>
      </c>
      <c r="B69" s="22">
        <v>43405</v>
      </c>
      <c r="G69" s="20">
        <f>($D$58+11*$F$58)*E57</f>
        <v>21456.599562720086</v>
      </c>
      <c r="K69" t="e">
        <f t="shared" si="3"/>
        <v>#N/A</v>
      </c>
      <c r="L69">
        <f t="shared" si="4"/>
        <v>21456.599562720086</v>
      </c>
    </row>
    <row r="70" spans="1:12" x14ac:dyDescent="0.25">
      <c r="A70">
        <v>60</v>
      </c>
      <c r="B70" s="23">
        <v>43435</v>
      </c>
      <c r="G70" s="20">
        <f>($D$58+12*$F$58)*E58</f>
        <v>23906.314771040805</v>
      </c>
      <c r="K70" t="e">
        <f t="shared" si="3"/>
        <v>#N/A</v>
      </c>
      <c r="L70">
        <f t="shared" si="4"/>
        <v>23906.314771040805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3187-0A65-413D-84FC-64A257C67843}">
  <dimension ref="A1:U70"/>
  <sheetViews>
    <sheetView workbookViewId="0">
      <selection activeCell="C9" sqref="C9"/>
    </sheetView>
  </sheetViews>
  <sheetFormatPr defaultRowHeight="15" x14ac:dyDescent="0.25"/>
  <cols>
    <col min="2" max="2" width="22.140625" bestFit="1" customWidth="1"/>
    <col min="3" max="3" width="12.28515625" bestFit="1" customWidth="1"/>
    <col min="4" max="4" width="32.85546875" bestFit="1" customWidth="1"/>
    <col min="5" max="5" width="11.85546875" bestFit="1" customWidth="1"/>
    <col min="6" max="6" width="10.28515625" bestFit="1" customWidth="1"/>
    <col min="9" max="9" width="16.28515625" bestFit="1" customWidth="1"/>
    <col min="10" max="10" width="12" bestFit="1" customWidth="1"/>
    <col min="11" max="11" width="13.28515625" bestFit="1" customWidth="1"/>
    <col min="12" max="12" width="12" bestFit="1" customWidth="1"/>
  </cols>
  <sheetData>
    <row r="1" spans="1:21" x14ac:dyDescent="0.25">
      <c r="B1" s="2"/>
      <c r="C1" s="2"/>
      <c r="D1" s="2"/>
      <c r="O1" t="s">
        <v>24</v>
      </c>
      <c r="P1">
        <f>AVERAGE(C11:C22)</f>
        <v>40353.958175</v>
      </c>
      <c r="T1" s="11" t="s">
        <v>16</v>
      </c>
      <c r="U1" s="11" t="s">
        <v>30</v>
      </c>
    </row>
    <row r="2" spans="1:21" x14ac:dyDescent="0.25">
      <c r="B2" s="2" t="s">
        <v>6</v>
      </c>
      <c r="C2" s="2" t="s">
        <v>7</v>
      </c>
      <c r="D2" s="2"/>
      <c r="O2" t="s">
        <v>25</v>
      </c>
      <c r="P2">
        <f>((C22-C11)/11)</f>
        <v>5028.0659545454537</v>
      </c>
      <c r="T2" s="12">
        <v>41640</v>
      </c>
    </row>
    <row r="3" spans="1:21" x14ac:dyDescent="0.25">
      <c r="B3" s="2" t="s">
        <v>8</v>
      </c>
      <c r="C3" s="3">
        <v>0.47882702341364014</v>
      </c>
      <c r="D3" s="2" t="s">
        <v>13</v>
      </c>
      <c r="T3" s="14">
        <v>41671</v>
      </c>
    </row>
    <row r="4" spans="1:21" x14ac:dyDescent="0.25">
      <c r="B4" s="2" t="s">
        <v>9</v>
      </c>
      <c r="C4" s="3">
        <v>0.58716014829134822</v>
      </c>
      <c r="D4" s="2" t="s">
        <v>13</v>
      </c>
      <c r="T4" s="14">
        <v>41699</v>
      </c>
    </row>
    <row r="5" spans="1:21" x14ac:dyDescent="0.25">
      <c r="B5" s="2" t="s">
        <v>10</v>
      </c>
      <c r="C5" s="3">
        <v>0.93501257413936067</v>
      </c>
      <c r="D5" s="2" t="s">
        <v>13</v>
      </c>
      <c r="T5" s="12">
        <v>41730</v>
      </c>
    </row>
    <row r="6" spans="1:21" x14ac:dyDescent="0.25">
      <c r="B6" s="2"/>
      <c r="C6" s="2"/>
      <c r="D6" s="2"/>
      <c r="T6" s="14">
        <v>41760</v>
      </c>
    </row>
    <row r="7" spans="1:21" x14ac:dyDescent="0.25">
      <c r="B7" s="2" t="s">
        <v>14</v>
      </c>
      <c r="C7" s="2" t="s">
        <v>7</v>
      </c>
      <c r="D7" s="2"/>
      <c r="T7" s="12">
        <v>41791</v>
      </c>
    </row>
    <row r="8" spans="1:21" x14ac:dyDescent="0.25">
      <c r="B8" s="2" t="s">
        <v>11</v>
      </c>
      <c r="C8" s="7">
        <f>AVERAGE(J23:J58)</f>
        <v>0.43268099404817195</v>
      </c>
      <c r="D8" s="2" t="s">
        <v>12</v>
      </c>
      <c r="T8" s="14">
        <v>41821</v>
      </c>
    </row>
    <row r="9" spans="1:21" x14ac:dyDescent="0.25">
      <c r="T9" s="12">
        <v>41852</v>
      </c>
    </row>
    <row r="10" spans="1:21" x14ac:dyDescent="0.25">
      <c r="A10" s="11" t="s">
        <v>15</v>
      </c>
      <c r="B10" s="11" t="s">
        <v>16</v>
      </c>
      <c r="C10" s="11" t="s">
        <v>17</v>
      </c>
      <c r="D10" s="11" t="s">
        <v>18</v>
      </c>
      <c r="E10" s="11" t="s">
        <v>19</v>
      </c>
      <c r="F10" s="11" t="s">
        <v>20</v>
      </c>
      <c r="G10" s="11" t="s">
        <v>21</v>
      </c>
      <c r="H10" s="11" t="s">
        <v>22</v>
      </c>
      <c r="I10" s="11" t="s">
        <v>33</v>
      </c>
      <c r="J10" s="11" t="s">
        <v>23</v>
      </c>
      <c r="K10" s="19" t="s">
        <v>41</v>
      </c>
      <c r="L10" s="19" t="s">
        <v>21</v>
      </c>
      <c r="T10" s="14">
        <v>41883</v>
      </c>
    </row>
    <row r="11" spans="1:21" x14ac:dyDescent="0.25">
      <c r="A11" s="11">
        <v>1</v>
      </c>
      <c r="B11" s="12">
        <v>41640</v>
      </c>
      <c r="C11" s="16">
        <v>14236.894999999999</v>
      </c>
      <c r="D11" s="17">
        <f>C11</f>
        <v>14236.894999999999</v>
      </c>
      <c r="E11" s="17">
        <f>C11/$P$1</f>
        <v>0.35280045982750735</v>
      </c>
      <c r="F11" s="17">
        <f>$P$2</f>
        <v>5028.0659545454537</v>
      </c>
      <c r="G11" s="11"/>
      <c r="H11" s="11"/>
      <c r="I11" s="11"/>
      <c r="J11" s="11"/>
      <c r="K11">
        <f>IF(C11&lt;&gt;"", G11, NA())</f>
        <v>0</v>
      </c>
      <c r="L11" t="e">
        <f>IF(C11="", G11, NA())</f>
        <v>#N/A</v>
      </c>
      <c r="T11" s="12">
        <v>41913</v>
      </c>
    </row>
    <row r="12" spans="1:21" x14ac:dyDescent="0.25">
      <c r="A12" s="11">
        <v>2</v>
      </c>
      <c r="B12" s="14">
        <v>41671</v>
      </c>
      <c r="C12" s="16">
        <v>4519.8919999999998</v>
      </c>
      <c r="D12" s="17">
        <f t="shared" ref="D12:D22" si="0">C12</f>
        <v>4519.8919999999998</v>
      </c>
      <c r="E12" s="17">
        <f t="shared" ref="E12:E22" si="1">C12/$P$1</f>
        <v>0.1120061625776317</v>
      </c>
      <c r="F12" s="17">
        <f t="shared" ref="F12:F22" si="2">$P$2</f>
        <v>5028.0659545454537</v>
      </c>
      <c r="G12" s="11"/>
      <c r="H12" s="11"/>
      <c r="I12" s="11"/>
      <c r="J12" s="11"/>
      <c r="K12">
        <f t="shared" ref="K12:K58" si="3">IF(C12&lt;&gt;"", G12, NA())</f>
        <v>0</v>
      </c>
      <c r="L12" t="e">
        <f t="shared" ref="L12:L58" si="4">IF(C12="", G12, NA())</f>
        <v>#N/A</v>
      </c>
      <c r="T12" s="12">
        <v>41944</v>
      </c>
    </row>
    <row r="13" spans="1:21" x14ac:dyDescent="0.25">
      <c r="A13" s="11">
        <v>3</v>
      </c>
      <c r="B13" s="14">
        <v>41699</v>
      </c>
      <c r="C13" s="16">
        <v>55691.008999999998</v>
      </c>
      <c r="D13" s="17">
        <f t="shared" si="0"/>
        <v>55691.008999999998</v>
      </c>
      <c r="E13" s="17">
        <f t="shared" si="1"/>
        <v>1.3800631095093312</v>
      </c>
      <c r="F13" s="17">
        <f t="shared" si="2"/>
        <v>5028.0659545454537</v>
      </c>
      <c r="G13" s="11"/>
      <c r="H13" s="11"/>
      <c r="I13" s="11"/>
      <c r="J13" s="11"/>
      <c r="K13">
        <f t="shared" si="3"/>
        <v>0</v>
      </c>
      <c r="L13" t="e">
        <f t="shared" si="4"/>
        <v>#N/A</v>
      </c>
      <c r="T13" s="14">
        <v>41974</v>
      </c>
    </row>
    <row r="14" spans="1:21" x14ac:dyDescent="0.25">
      <c r="A14" s="11">
        <v>4</v>
      </c>
      <c r="B14" s="12">
        <v>41730</v>
      </c>
      <c r="C14" s="16">
        <v>28295.345000000001</v>
      </c>
      <c r="D14" s="17">
        <f t="shared" si="0"/>
        <v>28295.345000000001</v>
      </c>
      <c r="E14" s="17">
        <f t="shared" si="1"/>
        <v>0.70117892468673559</v>
      </c>
      <c r="F14" s="17">
        <f t="shared" si="2"/>
        <v>5028.0659545454537</v>
      </c>
      <c r="G14" s="11"/>
      <c r="H14" s="11"/>
      <c r="I14" s="11"/>
      <c r="J14" s="11"/>
      <c r="K14">
        <f t="shared" si="3"/>
        <v>0</v>
      </c>
      <c r="L14" t="e">
        <f t="shared" si="4"/>
        <v>#N/A</v>
      </c>
      <c r="T14" s="12">
        <v>42005</v>
      </c>
    </row>
    <row r="15" spans="1:21" x14ac:dyDescent="0.25">
      <c r="A15" s="11">
        <v>5</v>
      </c>
      <c r="B15" s="14">
        <v>41760</v>
      </c>
      <c r="C15" s="16">
        <v>23648.287</v>
      </c>
      <c r="D15" s="17">
        <f t="shared" si="0"/>
        <v>23648.287</v>
      </c>
      <c r="E15" s="17">
        <f t="shared" si="1"/>
        <v>0.58602149750580201</v>
      </c>
      <c r="F15" s="17">
        <f t="shared" si="2"/>
        <v>5028.0659545454537</v>
      </c>
      <c r="G15" s="11"/>
      <c r="H15" s="11"/>
      <c r="I15" s="11"/>
      <c r="J15" s="11"/>
      <c r="K15">
        <f t="shared" si="3"/>
        <v>0</v>
      </c>
      <c r="L15" t="e">
        <f t="shared" si="4"/>
        <v>#N/A</v>
      </c>
      <c r="T15" s="12">
        <v>42036</v>
      </c>
    </row>
    <row r="16" spans="1:21" x14ac:dyDescent="0.25">
      <c r="A16" s="11">
        <v>6</v>
      </c>
      <c r="B16" s="12">
        <v>41791</v>
      </c>
      <c r="C16" s="16">
        <v>34595.1276</v>
      </c>
      <c r="D16" s="17">
        <f t="shared" si="0"/>
        <v>34595.1276</v>
      </c>
      <c r="E16" s="17">
        <f t="shared" si="1"/>
        <v>0.85729205174803158</v>
      </c>
      <c r="F16" s="17">
        <f t="shared" si="2"/>
        <v>5028.0659545454537</v>
      </c>
      <c r="G16" s="11"/>
      <c r="H16" s="11"/>
      <c r="I16" s="11"/>
      <c r="J16" s="11"/>
      <c r="K16">
        <f t="shared" si="3"/>
        <v>0</v>
      </c>
      <c r="L16" t="e">
        <f t="shared" si="4"/>
        <v>#N/A</v>
      </c>
      <c r="T16" s="14">
        <v>42064</v>
      </c>
    </row>
    <row r="17" spans="1:20" x14ac:dyDescent="0.25">
      <c r="A17" s="11">
        <v>7</v>
      </c>
      <c r="B17" s="14">
        <v>41821</v>
      </c>
      <c r="C17" s="16">
        <v>33946.392999999996</v>
      </c>
      <c r="D17" s="17">
        <f t="shared" si="0"/>
        <v>33946.392999999996</v>
      </c>
      <c r="E17" s="17">
        <f t="shared" si="1"/>
        <v>0.84121594349647699</v>
      </c>
      <c r="F17" s="17">
        <f t="shared" si="2"/>
        <v>5028.0659545454537</v>
      </c>
      <c r="G17" s="11"/>
      <c r="H17" s="11"/>
      <c r="I17" s="11"/>
      <c r="J17" s="11"/>
      <c r="K17">
        <f t="shared" si="3"/>
        <v>0</v>
      </c>
      <c r="L17" t="e">
        <f t="shared" si="4"/>
        <v>#N/A</v>
      </c>
      <c r="T17" s="12">
        <v>42095</v>
      </c>
    </row>
    <row r="18" spans="1:20" x14ac:dyDescent="0.25">
      <c r="A18" s="11">
        <v>8</v>
      </c>
      <c r="B18" s="12">
        <v>41852</v>
      </c>
      <c r="C18" s="16">
        <v>27909.468499999999</v>
      </c>
      <c r="D18" s="17">
        <f t="shared" si="0"/>
        <v>27909.468499999999</v>
      </c>
      <c r="E18" s="17">
        <f t="shared" si="1"/>
        <v>0.69161662850932959</v>
      </c>
      <c r="F18" s="17">
        <f t="shared" si="2"/>
        <v>5028.0659545454537</v>
      </c>
      <c r="G18" s="11"/>
      <c r="H18" s="11"/>
      <c r="I18" s="11"/>
      <c r="J18" s="11"/>
      <c r="K18">
        <f t="shared" si="3"/>
        <v>0</v>
      </c>
      <c r="L18" t="e">
        <f t="shared" si="4"/>
        <v>#N/A</v>
      </c>
      <c r="T18" s="12">
        <v>42125</v>
      </c>
    </row>
    <row r="19" spans="1:20" x14ac:dyDescent="0.25">
      <c r="A19" s="11">
        <v>9</v>
      </c>
      <c r="B19" s="14">
        <v>41883</v>
      </c>
      <c r="C19" s="16">
        <v>81777.3508</v>
      </c>
      <c r="D19" s="17">
        <f t="shared" si="0"/>
        <v>81777.3508</v>
      </c>
      <c r="E19" s="17">
        <f t="shared" si="1"/>
        <v>2.0265013519953174</v>
      </c>
      <c r="F19" s="17">
        <f t="shared" si="2"/>
        <v>5028.0659545454537</v>
      </c>
      <c r="G19" s="11"/>
      <c r="H19" s="11"/>
      <c r="I19" s="11"/>
      <c r="J19" s="11"/>
      <c r="K19">
        <f t="shared" si="3"/>
        <v>0</v>
      </c>
      <c r="L19" t="e">
        <f t="shared" si="4"/>
        <v>#N/A</v>
      </c>
      <c r="T19" s="14">
        <v>42156</v>
      </c>
    </row>
    <row r="20" spans="1:20" x14ac:dyDescent="0.25">
      <c r="A20" s="11">
        <v>10</v>
      </c>
      <c r="B20" s="12">
        <v>41913</v>
      </c>
      <c r="C20" s="16">
        <v>31453.393</v>
      </c>
      <c r="D20" s="17">
        <f t="shared" si="0"/>
        <v>31453.393</v>
      </c>
      <c r="E20" s="17">
        <f t="shared" si="1"/>
        <v>0.77943761708822756</v>
      </c>
      <c r="F20" s="17">
        <f t="shared" si="2"/>
        <v>5028.0659545454537</v>
      </c>
      <c r="G20" s="11"/>
      <c r="H20" s="11"/>
      <c r="I20" s="11"/>
      <c r="J20" s="11"/>
      <c r="K20">
        <f t="shared" si="3"/>
        <v>0</v>
      </c>
      <c r="L20" t="e">
        <f t="shared" si="4"/>
        <v>#N/A</v>
      </c>
      <c r="T20" s="12">
        <v>42186</v>
      </c>
    </row>
    <row r="21" spans="1:20" x14ac:dyDescent="0.25">
      <c r="A21" s="11">
        <v>11</v>
      </c>
      <c r="B21" s="12">
        <v>41944</v>
      </c>
      <c r="C21" s="16">
        <v>78628.716700000004</v>
      </c>
      <c r="D21" s="17">
        <f t="shared" si="0"/>
        <v>78628.716700000004</v>
      </c>
      <c r="E21" s="17">
        <f t="shared" si="1"/>
        <v>1.9484759427815412</v>
      </c>
      <c r="F21" s="17">
        <f t="shared" si="2"/>
        <v>5028.0659545454537</v>
      </c>
      <c r="G21" s="11"/>
      <c r="H21" s="11"/>
      <c r="I21" s="11"/>
      <c r="J21" s="11"/>
      <c r="K21">
        <f t="shared" si="3"/>
        <v>0</v>
      </c>
      <c r="L21" t="e">
        <f t="shared" si="4"/>
        <v>#N/A</v>
      </c>
      <c r="T21" s="14">
        <v>42217</v>
      </c>
    </row>
    <row r="22" spans="1:20" x14ac:dyDescent="0.25">
      <c r="A22" s="11">
        <v>12</v>
      </c>
      <c r="B22" s="14">
        <v>41974</v>
      </c>
      <c r="C22" s="16">
        <v>69545.62049999999</v>
      </c>
      <c r="D22" s="17">
        <f t="shared" si="0"/>
        <v>69545.62049999999</v>
      </c>
      <c r="E22" s="17">
        <f t="shared" si="1"/>
        <v>1.7233903102740675</v>
      </c>
      <c r="F22" s="17">
        <f t="shared" si="2"/>
        <v>5028.0659545454537</v>
      </c>
      <c r="G22" s="11"/>
      <c r="H22" s="11"/>
      <c r="I22" s="11"/>
      <c r="J22" s="11"/>
      <c r="K22">
        <f t="shared" si="3"/>
        <v>0</v>
      </c>
      <c r="L22" t="e">
        <f t="shared" si="4"/>
        <v>#N/A</v>
      </c>
      <c r="T22" s="14">
        <v>42248</v>
      </c>
    </row>
    <row r="23" spans="1:20" x14ac:dyDescent="0.25">
      <c r="A23" s="11">
        <v>13</v>
      </c>
      <c r="B23" s="12">
        <v>42005</v>
      </c>
      <c r="C23" s="16">
        <v>18174.0756</v>
      </c>
      <c r="D23" s="17">
        <f>$C$3*(C23/E11)+((1-$C$3)*(D22+F22))</f>
        <v>63531.96696045134</v>
      </c>
      <c r="E23" s="17">
        <f>$C$5*(C23/D23)+((1-$C$5)*E11)</f>
        <v>0.29039907339824311</v>
      </c>
      <c r="F23" s="17">
        <f>$C$4*(D23-D22)+((1-$C$4)*F22)</f>
        <v>-1455.1917009983104</v>
      </c>
      <c r="G23" s="11">
        <f>(D22+F22)*E11</f>
        <v>26309.63087219599</v>
      </c>
      <c r="H23" s="11">
        <f>C23-G23</f>
        <v>-8135.5552721959903</v>
      </c>
      <c r="I23" s="15">
        <f>ABS(H23/C23)</f>
        <v>0.44764616650961825</v>
      </c>
      <c r="J23" s="15">
        <f>I23</f>
        <v>0.44764616650961825</v>
      </c>
      <c r="K23">
        <f t="shared" si="3"/>
        <v>26309.63087219599</v>
      </c>
      <c r="L23" t="e">
        <f t="shared" si="4"/>
        <v>#N/A</v>
      </c>
      <c r="T23" s="12">
        <v>42278</v>
      </c>
    </row>
    <row r="24" spans="1:20" x14ac:dyDescent="0.25">
      <c r="A24" s="11">
        <v>14</v>
      </c>
      <c r="B24" s="12">
        <v>42036</v>
      </c>
      <c r="C24" s="16">
        <v>11951.411</v>
      </c>
      <c r="D24" s="17">
        <f t="shared" ref="D24:D58" si="5">$C$3*(C24/E12)+((1-$C$3)*(D23+F23))</f>
        <v>83445.09215066045</v>
      </c>
      <c r="E24" s="17">
        <f t="shared" ref="E24:E58" si="6">$C$5*(C24/D24)+((1-$C$5)*E12)</f>
        <v>0.1411960300337011</v>
      </c>
      <c r="F24" s="17">
        <f t="shared" ref="F24:F58" si="7">$C$4*(D24-D23)+((1-$C$4)*F23)</f>
        <v>11091.43241357956</v>
      </c>
      <c r="G24" s="11">
        <f t="shared" ref="G24:G58" si="8">(D23+F23)*E12</f>
        <v>6952.9813820054014</v>
      </c>
      <c r="H24" s="11">
        <f t="shared" ref="H24:H58" si="9">C24-G24</f>
        <v>4998.4296179945986</v>
      </c>
      <c r="I24" s="15">
        <f t="shared" ref="I24:I58" si="10">ABS(H24/C24)</f>
        <v>0.41822924657135452</v>
      </c>
      <c r="J24" s="15">
        <f t="shared" ref="J24:J58" si="11">I24</f>
        <v>0.41822924657135452</v>
      </c>
      <c r="K24">
        <f t="shared" si="3"/>
        <v>6952.9813820054014</v>
      </c>
      <c r="L24" t="e">
        <f t="shared" si="4"/>
        <v>#N/A</v>
      </c>
      <c r="T24" s="14">
        <v>42309</v>
      </c>
    </row>
    <row r="25" spans="1:20" x14ac:dyDescent="0.25">
      <c r="A25" s="11">
        <v>15</v>
      </c>
      <c r="B25" s="14">
        <v>42064</v>
      </c>
      <c r="C25" s="16">
        <v>38726.252</v>
      </c>
      <c r="D25" s="17">
        <f t="shared" si="5"/>
        <v>62706.351471480972</v>
      </c>
      <c r="E25" s="17">
        <f t="shared" si="6"/>
        <v>0.66713276077323092</v>
      </c>
      <c r="F25" s="17">
        <f t="shared" si="7"/>
        <v>-7597.9767397041187</v>
      </c>
      <c r="G25" s="11">
        <f t="shared" si="8"/>
        <v>130466.37005233034</v>
      </c>
      <c r="H25" s="11">
        <f t="shared" si="9"/>
        <v>-91740.118052330334</v>
      </c>
      <c r="I25" s="15">
        <f t="shared" si="10"/>
        <v>2.3689387253982215</v>
      </c>
      <c r="J25" s="15">
        <f t="shared" si="11"/>
        <v>2.3689387253982215</v>
      </c>
      <c r="K25">
        <f t="shared" si="3"/>
        <v>130466.37005233034</v>
      </c>
      <c r="L25" t="e">
        <f t="shared" si="4"/>
        <v>#N/A</v>
      </c>
      <c r="T25" s="12">
        <v>42339</v>
      </c>
    </row>
    <row r="26" spans="1:20" x14ac:dyDescent="0.25">
      <c r="A26" s="11">
        <v>16</v>
      </c>
      <c r="B26" s="12">
        <v>42095</v>
      </c>
      <c r="C26" s="16">
        <v>34195.208500000001</v>
      </c>
      <c r="D26" s="17">
        <f t="shared" si="5"/>
        <v>52072.510299543006</v>
      </c>
      <c r="E26" s="17">
        <f t="shared" si="6"/>
        <v>0.65957604419233928</v>
      </c>
      <c r="F26" s="17">
        <f t="shared" si="7"/>
        <v>-9380.5153499269745</v>
      </c>
      <c r="G26" s="11">
        <f t="shared" si="8"/>
        <v>38640.830935660961</v>
      </c>
      <c r="H26" s="11">
        <f t="shared" si="9"/>
        <v>-4445.62243566096</v>
      </c>
      <c r="I26" s="15">
        <f t="shared" si="10"/>
        <v>0.13000717441629167</v>
      </c>
      <c r="J26" s="15">
        <f t="shared" si="11"/>
        <v>0.13000717441629167</v>
      </c>
      <c r="K26">
        <f t="shared" si="3"/>
        <v>38640.830935660961</v>
      </c>
      <c r="L26" t="e">
        <f t="shared" si="4"/>
        <v>#N/A</v>
      </c>
      <c r="T26" s="12">
        <v>42370</v>
      </c>
    </row>
    <row r="27" spans="1:20" x14ac:dyDescent="0.25">
      <c r="A27" s="11">
        <v>17</v>
      </c>
      <c r="B27" s="12">
        <v>42125</v>
      </c>
      <c r="C27" s="16">
        <v>30131.6865</v>
      </c>
      <c r="D27" s="17">
        <f t="shared" si="5"/>
        <v>46869.942220871628</v>
      </c>
      <c r="E27" s="17">
        <f t="shared" si="6"/>
        <v>0.63918367633981965</v>
      </c>
      <c r="F27" s="17">
        <f t="shared" si="7"/>
        <v>-6927.391210583105</v>
      </c>
      <c r="G27" s="11">
        <f t="shared" si="8"/>
        <v>25018.426811884125</v>
      </c>
      <c r="H27" s="11">
        <f t="shared" si="9"/>
        <v>5113.2596881158752</v>
      </c>
      <c r="I27" s="15">
        <f t="shared" si="10"/>
        <v>0.16969709571735639</v>
      </c>
      <c r="J27" s="15">
        <f t="shared" si="11"/>
        <v>0.16969709571735639</v>
      </c>
      <c r="K27">
        <f t="shared" si="3"/>
        <v>25018.426811884125</v>
      </c>
      <c r="L27" t="e">
        <f t="shared" si="4"/>
        <v>#N/A</v>
      </c>
      <c r="T27" s="12">
        <v>42401</v>
      </c>
    </row>
    <row r="28" spans="1:20" x14ac:dyDescent="0.25">
      <c r="A28" s="11">
        <v>18</v>
      </c>
      <c r="B28" s="14">
        <v>42156</v>
      </c>
      <c r="C28" s="16">
        <v>24797.292000000001</v>
      </c>
      <c r="D28" s="17">
        <f t="shared" si="5"/>
        <v>34667.116545501289</v>
      </c>
      <c r="E28" s="17">
        <f t="shared" si="6"/>
        <v>0.72452509616227301</v>
      </c>
      <c r="F28" s="17">
        <f t="shared" si="7"/>
        <v>-10024.916093228867</v>
      </c>
      <c r="G28" s="11">
        <f t="shared" si="8"/>
        <v>34242.431507660658</v>
      </c>
      <c r="H28" s="11">
        <f t="shared" si="9"/>
        <v>-9445.1395076606568</v>
      </c>
      <c r="I28" s="15">
        <f t="shared" si="10"/>
        <v>0.38089399066884627</v>
      </c>
      <c r="J28" s="15">
        <f t="shared" si="11"/>
        <v>0.38089399066884627</v>
      </c>
      <c r="K28">
        <f t="shared" si="3"/>
        <v>34242.431507660658</v>
      </c>
      <c r="L28" t="e">
        <f t="shared" si="4"/>
        <v>#N/A</v>
      </c>
      <c r="T28" s="12">
        <v>42430</v>
      </c>
    </row>
    <row r="29" spans="1:20" x14ac:dyDescent="0.25">
      <c r="A29" s="11">
        <v>19</v>
      </c>
      <c r="B29" s="12">
        <v>42186</v>
      </c>
      <c r="C29" s="16">
        <v>28765.324999999997</v>
      </c>
      <c r="D29" s="17">
        <f t="shared" si="5"/>
        <v>29216.308180801905</v>
      </c>
      <c r="E29" s="17">
        <f t="shared" si="6"/>
        <v>0.97524817087780391</v>
      </c>
      <c r="F29" s="17">
        <f t="shared" si="7"/>
        <v>-7339.1823210448938</v>
      </c>
      <c r="G29" s="11">
        <f t="shared" si="8"/>
        <v>20729.411903287659</v>
      </c>
      <c r="H29" s="11">
        <f t="shared" si="9"/>
        <v>8035.9130967123383</v>
      </c>
      <c r="I29" s="15">
        <f t="shared" si="10"/>
        <v>0.27936110913790613</v>
      </c>
      <c r="J29" s="15">
        <f t="shared" si="11"/>
        <v>0.27936110913790613</v>
      </c>
      <c r="K29">
        <f t="shared" si="3"/>
        <v>20729.411903287659</v>
      </c>
      <c r="L29" t="e">
        <f t="shared" si="4"/>
        <v>#N/A</v>
      </c>
      <c r="T29" s="12">
        <v>42461</v>
      </c>
    </row>
    <row r="30" spans="1:20" x14ac:dyDescent="0.25">
      <c r="A30" s="11">
        <v>20</v>
      </c>
      <c r="B30" s="14">
        <v>42217</v>
      </c>
      <c r="C30" s="16">
        <v>36898.332199999997</v>
      </c>
      <c r="D30" s="17">
        <f t="shared" si="5"/>
        <v>36947.593563511546</v>
      </c>
      <c r="E30" s="17">
        <f t="shared" si="6"/>
        <v>0.97871232808262876</v>
      </c>
      <c r="F30" s="17">
        <f t="shared" si="7"/>
        <v>1509.5957307115928</v>
      </c>
      <c r="G30" s="11">
        <f t="shared" si="8"/>
        <v>15130.584028599413</v>
      </c>
      <c r="H30" s="11">
        <f t="shared" si="9"/>
        <v>21767.748171400584</v>
      </c>
      <c r="I30" s="15">
        <f t="shared" si="10"/>
        <v>0.58993853850664246</v>
      </c>
      <c r="J30" s="15">
        <f t="shared" si="11"/>
        <v>0.58993853850664246</v>
      </c>
      <c r="K30">
        <f t="shared" si="3"/>
        <v>15130.584028599413</v>
      </c>
      <c r="L30" t="e">
        <f t="shared" si="4"/>
        <v>#N/A</v>
      </c>
      <c r="T30" s="14">
        <v>42491</v>
      </c>
    </row>
    <row r="31" spans="1:20" x14ac:dyDescent="0.25">
      <c r="A31" s="11">
        <v>21</v>
      </c>
      <c r="B31" s="14">
        <v>42248</v>
      </c>
      <c r="C31" s="16">
        <v>64595.917999999998</v>
      </c>
      <c r="D31" s="17">
        <f t="shared" si="5"/>
        <v>35305.739750109889</v>
      </c>
      <c r="E31" s="17">
        <f t="shared" si="6"/>
        <v>1.8424103217151533</v>
      </c>
      <c r="F31" s="17">
        <f t="shared" si="7"/>
        <v>-340.80985094264429</v>
      </c>
      <c r="G31" s="11">
        <f t="shared" si="8"/>
        <v>77933.546098683029</v>
      </c>
      <c r="H31" s="11">
        <f t="shared" si="9"/>
        <v>-13337.628098683032</v>
      </c>
      <c r="I31" s="15">
        <f t="shared" si="10"/>
        <v>0.2064778783495736</v>
      </c>
      <c r="J31" s="15">
        <f t="shared" si="11"/>
        <v>0.2064778783495736</v>
      </c>
      <c r="K31">
        <f t="shared" si="3"/>
        <v>77933.546098683029</v>
      </c>
      <c r="L31" t="e">
        <f t="shared" si="4"/>
        <v>#N/A</v>
      </c>
      <c r="T31" s="14">
        <v>42522</v>
      </c>
    </row>
    <row r="32" spans="1:20" x14ac:dyDescent="0.25">
      <c r="A32" s="11">
        <v>22</v>
      </c>
      <c r="B32" s="12">
        <v>42278</v>
      </c>
      <c r="C32" s="16">
        <v>31404.923500000001</v>
      </c>
      <c r="D32" s="17">
        <f t="shared" si="5"/>
        <v>37515.566303595842</v>
      </c>
      <c r="E32" s="17">
        <f t="shared" si="6"/>
        <v>0.83336869454776374</v>
      </c>
      <c r="F32" s="17">
        <f t="shared" si="7"/>
        <v>1156.8221985189621</v>
      </c>
      <c r="G32" s="11">
        <f t="shared" si="8"/>
        <v>27252.98164226384</v>
      </c>
      <c r="H32" s="11">
        <f t="shared" si="9"/>
        <v>4151.9418577361612</v>
      </c>
      <c r="I32" s="15">
        <f t="shared" si="10"/>
        <v>0.13220671776946571</v>
      </c>
      <c r="J32" s="15">
        <f t="shared" si="11"/>
        <v>0.13220671776946571</v>
      </c>
      <c r="K32">
        <f t="shared" si="3"/>
        <v>27252.98164226384</v>
      </c>
      <c r="L32" t="e">
        <f t="shared" si="4"/>
        <v>#N/A</v>
      </c>
      <c r="T32" s="12">
        <v>42552</v>
      </c>
    </row>
    <row r="33" spans="1:20" x14ac:dyDescent="0.25">
      <c r="A33" s="11">
        <v>23</v>
      </c>
      <c r="B33" s="14">
        <v>42309</v>
      </c>
      <c r="C33" s="16">
        <v>75972.563500000004</v>
      </c>
      <c r="D33" s="17">
        <f t="shared" si="5"/>
        <v>38824.834767053762</v>
      </c>
      <c r="E33" s="17">
        <f t="shared" si="6"/>
        <v>1.9562620953239225</v>
      </c>
      <c r="F33" s="17">
        <f t="shared" si="7"/>
        <v>1246.3325700469827</v>
      </c>
      <c r="G33" s="11">
        <f t="shared" si="8"/>
        <v>75352.218646272173</v>
      </c>
      <c r="H33" s="11">
        <f t="shared" si="9"/>
        <v>620.34485372783092</v>
      </c>
      <c r="I33" s="15">
        <f t="shared" si="10"/>
        <v>8.1653800418072103E-3</v>
      </c>
      <c r="J33" s="15">
        <f t="shared" si="11"/>
        <v>8.1653800418072103E-3</v>
      </c>
      <c r="K33">
        <f t="shared" si="3"/>
        <v>75352.218646272173</v>
      </c>
      <c r="L33" t="e">
        <f t="shared" si="4"/>
        <v>#N/A</v>
      </c>
      <c r="T33" s="12">
        <v>42583</v>
      </c>
    </row>
    <row r="34" spans="1:20" x14ac:dyDescent="0.25">
      <c r="A34" s="11">
        <v>24</v>
      </c>
      <c r="B34" s="12">
        <v>42339</v>
      </c>
      <c r="C34" s="16">
        <v>74919.521200000003</v>
      </c>
      <c r="D34" s="17">
        <f t="shared" si="5"/>
        <v>41699.660612259308</v>
      </c>
      <c r="E34" s="17">
        <f t="shared" si="6"/>
        <v>1.7918851389474613</v>
      </c>
      <c r="F34" s="17">
        <f t="shared" si="7"/>
        <v>2202.5189229805474</v>
      </c>
      <c r="G34" s="11">
        <f t="shared" si="8"/>
        <v>69058.261510130134</v>
      </c>
      <c r="H34" s="11">
        <f t="shared" si="9"/>
        <v>5861.2596898698685</v>
      </c>
      <c r="I34" s="15">
        <f t="shared" si="10"/>
        <v>7.8234078328171003E-2</v>
      </c>
      <c r="J34" s="15">
        <f t="shared" si="11"/>
        <v>7.8234078328171003E-2</v>
      </c>
      <c r="K34">
        <f t="shared" si="3"/>
        <v>69058.261510130134</v>
      </c>
      <c r="L34" t="e">
        <f t="shared" si="4"/>
        <v>#N/A</v>
      </c>
      <c r="T34" s="14">
        <v>42614</v>
      </c>
    </row>
    <row r="35" spans="1:20" x14ac:dyDescent="0.25">
      <c r="A35" s="11">
        <v>25</v>
      </c>
      <c r="B35" s="12">
        <v>42370</v>
      </c>
      <c r="C35" s="16">
        <v>18542.491000000002</v>
      </c>
      <c r="D35" s="17">
        <f t="shared" si="5"/>
        <v>53454.576219505863</v>
      </c>
      <c r="E35" s="17">
        <f t="shared" si="6"/>
        <v>0.34321238159959899</v>
      </c>
      <c r="F35" s="17">
        <f t="shared" si="7"/>
        <v>7811.3055766519592</v>
      </c>
      <c r="G35" s="11">
        <f t="shared" si="8"/>
        <v>12749.152257196965</v>
      </c>
      <c r="H35" s="11">
        <f t="shared" si="9"/>
        <v>5793.3387428030364</v>
      </c>
      <c r="I35" s="15">
        <f t="shared" si="10"/>
        <v>0.31243583954297383</v>
      </c>
      <c r="J35" s="15">
        <f t="shared" si="11"/>
        <v>0.31243583954297383</v>
      </c>
      <c r="K35">
        <f t="shared" si="3"/>
        <v>12749.152257196965</v>
      </c>
      <c r="L35" t="e">
        <f t="shared" si="4"/>
        <v>#N/A</v>
      </c>
      <c r="T35" s="12">
        <v>42644</v>
      </c>
    </row>
    <row r="36" spans="1:20" x14ac:dyDescent="0.25">
      <c r="A36" s="11">
        <v>26</v>
      </c>
      <c r="B36" s="12">
        <v>42401</v>
      </c>
      <c r="C36" s="16">
        <v>22978.815000000002</v>
      </c>
      <c r="D36" s="17">
        <f t="shared" si="5"/>
        <v>109856.37518442799</v>
      </c>
      <c r="E36" s="17">
        <f t="shared" si="6"/>
        <v>0.20475388295179242</v>
      </c>
      <c r="F36" s="17">
        <f t="shared" si="7"/>
        <v>36341.706880058446</v>
      </c>
      <c r="G36" s="11">
        <f t="shared" si="8"/>
        <v>8650.4992861314822</v>
      </c>
      <c r="H36" s="11">
        <f t="shared" si="9"/>
        <v>14328.31571386852</v>
      </c>
      <c r="I36" s="15">
        <f t="shared" si="10"/>
        <v>0.6235445872151596</v>
      </c>
      <c r="J36" s="15">
        <f t="shared" si="11"/>
        <v>0.6235445872151596</v>
      </c>
      <c r="K36">
        <f t="shared" si="3"/>
        <v>8650.4992861314822</v>
      </c>
      <c r="L36" t="e">
        <f t="shared" si="4"/>
        <v>#N/A</v>
      </c>
      <c r="T36" s="12">
        <v>42675</v>
      </c>
    </row>
    <row r="37" spans="1:20" x14ac:dyDescent="0.25">
      <c r="A37" s="11">
        <v>27</v>
      </c>
      <c r="B37" s="12">
        <v>42430</v>
      </c>
      <c r="C37" s="16">
        <v>51715.875</v>
      </c>
      <c r="D37" s="17">
        <f t="shared" si="5"/>
        <v>113312.97627316424</v>
      </c>
      <c r="E37" s="17">
        <f t="shared" si="6"/>
        <v>0.47009359858917255</v>
      </c>
      <c r="F37" s="17">
        <f t="shared" si="7"/>
        <v>17032.88328704903</v>
      </c>
      <c r="G37" s="11">
        <f t="shared" si="8"/>
        <v>97533.530107432205</v>
      </c>
      <c r="H37" s="11">
        <f t="shared" si="9"/>
        <v>-45817.655107432205</v>
      </c>
      <c r="I37" s="15">
        <f t="shared" si="10"/>
        <v>0.88594952918097591</v>
      </c>
      <c r="J37" s="15">
        <f t="shared" si="11"/>
        <v>0.88594952918097591</v>
      </c>
      <c r="K37">
        <f t="shared" si="3"/>
        <v>97533.530107432205</v>
      </c>
      <c r="L37" t="e">
        <f t="shared" si="4"/>
        <v>#N/A</v>
      </c>
      <c r="T37" s="12">
        <v>42705</v>
      </c>
    </row>
    <row r="38" spans="1:20" x14ac:dyDescent="0.25">
      <c r="A38" s="11">
        <v>28</v>
      </c>
      <c r="B38" s="12">
        <v>42461</v>
      </c>
      <c r="C38" s="16">
        <v>38750.039000000004</v>
      </c>
      <c r="D38" s="17">
        <f t="shared" si="5"/>
        <v>96063.788329388073</v>
      </c>
      <c r="E38" s="17">
        <f t="shared" si="6"/>
        <v>0.42002784792918901</v>
      </c>
      <c r="F38" s="17">
        <f t="shared" si="7"/>
        <v>-3096.1827405768563</v>
      </c>
      <c r="G38" s="11">
        <f t="shared" si="8"/>
        <v>85973.006425575673</v>
      </c>
      <c r="H38" s="11">
        <f t="shared" si="9"/>
        <v>-47222.967425575669</v>
      </c>
      <c r="I38" s="15">
        <f t="shared" si="10"/>
        <v>1.2186559973675295</v>
      </c>
      <c r="J38" s="15">
        <f t="shared" si="11"/>
        <v>1.2186559973675295</v>
      </c>
      <c r="K38">
        <f t="shared" si="3"/>
        <v>85973.006425575673</v>
      </c>
      <c r="L38" t="e">
        <f t="shared" si="4"/>
        <v>#N/A</v>
      </c>
      <c r="T38" s="14">
        <v>42736</v>
      </c>
    </row>
    <row r="39" spans="1:20" x14ac:dyDescent="0.25">
      <c r="A39" s="11">
        <v>29</v>
      </c>
      <c r="B39" s="14">
        <v>42491</v>
      </c>
      <c r="C39" s="16">
        <v>56987.727999999996</v>
      </c>
      <c r="D39" s="17">
        <f t="shared" si="5"/>
        <v>91143.006358332248</v>
      </c>
      <c r="E39" s="17">
        <f t="shared" si="6"/>
        <v>0.6261612922453047</v>
      </c>
      <c r="F39" s="17">
        <f t="shared" si="7"/>
        <v>-4167.5146953171679</v>
      </c>
      <c r="G39" s="11">
        <f t="shared" si="8"/>
        <v>59423.375920766717</v>
      </c>
      <c r="H39" s="11">
        <f t="shared" si="9"/>
        <v>-2435.6479207667217</v>
      </c>
      <c r="I39" s="15">
        <f t="shared" si="10"/>
        <v>4.2739867095012492E-2</v>
      </c>
      <c r="J39" s="15">
        <f t="shared" si="11"/>
        <v>4.2739867095012492E-2</v>
      </c>
      <c r="K39">
        <f t="shared" si="3"/>
        <v>59423.375920766717</v>
      </c>
      <c r="L39" t="e">
        <f t="shared" si="4"/>
        <v>#N/A</v>
      </c>
      <c r="T39" s="12">
        <v>42767</v>
      </c>
    </row>
    <row r="40" spans="1:20" x14ac:dyDescent="0.25">
      <c r="A40" s="11">
        <v>30</v>
      </c>
      <c r="B40" s="14">
        <v>42522</v>
      </c>
      <c r="C40" s="16">
        <v>40344.534</v>
      </c>
      <c r="D40" s="17">
        <f t="shared" si="5"/>
        <v>71992.331761170688</v>
      </c>
      <c r="E40" s="17">
        <f t="shared" si="6"/>
        <v>0.57106647378650832</v>
      </c>
      <c r="F40" s="17">
        <f t="shared" si="7"/>
        <v>-12965.029085157104</v>
      </c>
      <c r="G40" s="11">
        <f t="shared" si="8"/>
        <v>63015.92646090698</v>
      </c>
      <c r="H40" s="11">
        <f t="shared" si="9"/>
        <v>-22671.39246090698</v>
      </c>
      <c r="I40" s="15">
        <f t="shared" si="10"/>
        <v>0.56194458612180231</v>
      </c>
      <c r="J40" s="15">
        <f t="shared" si="11"/>
        <v>0.56194458612180231</v>
      </c>
      <c r="K40">
        <f t="shared" si="3"/>
        <v>63015.92646090698</v>
      </c>
      <c r="L40" t="e">
        <f t="shared" si="4"/>
        <v>#N/A</v>
      </c>
      <c r="T40" s="12">
        <v>42795</v>
      </c>
    </row>
    <row r="41" spans="1:20" x14ac:dyDescent="0.25">
      <c r="A41" s="11">
        <v>31</v>
      </c>
      <c r="B41" s="12">
        <v>42552</v>
      </c>
      <c r="C41" s="16">
        <v>39261.963000000003</v>
      </c>
      <c r="D41" s="17">
        <f t="shared" si="5"/>
        <v>50040.260604695024</v>
      </c>
      <c r="E41" s="17">
        <f t="shared" si="6"/>
        <v>0.7969967320322735</v>
      </c>
      <c r="F41" s="17">
        <f t="shared" si="7"/>
        <v>-18241.862040453096</v>
      </c>
      <c r="G41" s="11">
        <f t="shared" si="8"/>
        <v>57566.26896663275</v>
      </c>
      <c r="H41" s="11">
        <f t="shared" si="9"/>
        <v>-18304.305966632746</v>
      </c>
      <c r="I41" s="15">
        <f t="shared" si="10"/>
        <v>0.46620964842315055</v>
      </c>
      <c r="J41" s="15">
        <f t="shared" si="11"/>
        <v>0.46620964842315055</v>
      </c>
      <c r="K41">
        <f t="shared" si="3"/>
        <v>57566.26896663275</v>
      </c>
      <c r="L41" t="e">
        <f t="shared" si="4"/>
        <v>#N/A</v>
      </c>
      <c r="T41" s="14">
        <v>42826</v>
      </c>
    </row>
    <row r="42" spans="1:20" x14ac:dyDescent="0.25">
      <c r="A42" s="11">
        <v>32</v>
      </c>
      <c r="B42" s="12">
        <v>42583</v>
      </c>
      <c r="C42" s="16">
        <v>31115.374299999996</v>
      </c>
      <c r="D42" s="17">
        <f t="shared" si="5"/>
        <v>31795.409106700667</v>
      </c>
      <c r="E42" s="17">
        <f t="shared" si="6"/>
        <v>0.97861867895873977</v>
      </c>
      <c r="F42" s="17">
        <f t="shared" si="7"/>
        <v>-18243.617330786336</v>
      </c>
      <c r="G42" s="11">
        <f t="shared" si="8"/>
        <v>31121.484688108536</v>
      </c>
      <c r="H42" s="11">
        <f t="shared" si="9"/>
        <v>-6.1103881085400644</v>
      </c>
      <c r="I42" s="15">
        <f t="shared" si="10"/>
        <v>1.9637842211462855E-4</v>
      </c>
      <c r="J42" s="15">
        <f t="shared" si="11"/>
        <v>1.9637842211462855E-4</v>
      </c>
      <c r="K42">
        <f t="shared" si="3"/>
        <v>31121.484688108536</v>
      </c>
      <c r="L42" t="e">
        <f t="shared" si="4"/>
        <v>#N/A</v>
      </c>
      <c r="T42" s="12">
        <v>42856</v>
      </c>
    </row>
    <row r="43" spans="1:20" x14ac:dyDescent="0.25">
      <c r="A43" s="11">
        <v>33</v>
      </c>
      <c r="B43" s="14">
        <v>42614</v>
      </c>
      <c r="C43" s="16">
        <v>73410.024900000004</v>
      </c>
      <c r="D43" s="17">
        <f t="shared" si="5"/>
        <v>26141.478758228197</v>
      </c>
      <c r="E43" s="17">
        <f t="shared" si="6"/>
        <v>2.7454187985886338</v>
      </c>
      <c r="F43" s="17">
        <f t="shared" si="7"/>
        <v>-10851.45485530927</v>
      </c>
      <c r="G43" s="11">
        <f t="shared" si="8"/>
        <v>24967.961045679091</v>
      </c>
      <c r="H43" s="11">
        <f t="shared" si="9"/>
        <v>48442.063854320913</v>
      </c>
      <c r="I43" s="15">
        <f t="shared" si="10"/>
        <v>0.65988349575292016</v>
      </c>
      <c r="J43" s="15">
        <f t="shared" si="11"/>
        <v>0.65988349575292016</v>
      </c>
      <c r="K43">
        <f t="shared" si="3"/>
        <v>24967.961045679091</v>
      </c>
      <c r="L43" t="e">
        <f t="shared" si="4"/>
        <v>#N/A</v>
      </c>
      <c r="T43" s="14">
        <v>42887</v>
      </c>
    </row>
    <row r="44" spans="1:20" x14ac:dyDescent="0.25">
      <c r="A44" s="11">
        <v>34</v>
      </c>
      <c r="B44" s="12">
        <v>42644</v>
      </c>
      <c r="C44" s="16">
        <v>59687.745000000003</v>
      </c>
      <c r="D44" s="17">
        <f t="shared" si="5"/>
        <v>42263.418355246002</v>
      </c>
      <c r="E44" s="17">
        <f t="shared" si="6"/>
        <v>1.37465725963329</v>
      </c>
      <c r="F44" s="17">
        <f t="shared" si="7"/>
        <v>4986.2474312401237</v>
      </c>
      <c r="G44" s="11">
        <f t="shared" si="8"/>
        <v>12742.227259579649</v>
      </c>
      <c r="H44" s="11">
        <f t="shared" si="9"/>
        <v>46945.517740420357</v>
      </c>
      <c r="I44" s="15">
        <f t="shared" si="10"/>
        <v>0.78651853475818789</v>
      </c>
      <c r="J44" s="15">
        <f t="shared" si="11"/>
        <v>0.78651853475818789</v>
      </c>
      <c r="K44">
        <f t="shared" si="3"/>
        <v>12742.227259579649</v>
      </c>
      <c r="L44" t="e">
        <f t="shared" si="4"/>
        <v>#N/A</v>
      </c>
      <c r="T44" s="12">
        <v>42917</v>
      </c>
    </row>
    <row r="45" spans="1:20" x14ac:dyDescent="0.25">
      <c r="A45" s="11">
        <v>35</v>
      </c>
      <c r="B45" s="12">
        <v>42675</v>
      </c>
      <c r="C45" s="16">
        <v>79411.965800000005</v>
      </c>
      <c r="D45" s="17">
        <f t="shared" si="5"/>
        <v>44062.621538863124</v>
      </c>
      <c r="E45" s="17">
        <f t="shared" si="6"/>
        <v>1.8122611017477368</v>
      </c>
      <c r="F45" s="17">
        <f t="shared" si="7"/>
        <v>3114.9420581947143</v>
      </c>
      <c r="G45" s="11">
        <f t="shared" si="8"/>
        <v>92432.730194826407</v>
      </c>
      <c r="H45" s="11">
        <f t="shared" si="9"/>
        <v>-13020.764394826401</v>
      </c>
      <c r="I45" s="15">
        <f t="shared" si="10"/>
        <v>0.16396476606081448</v>
      </c>
      <c r="J45" s="15">
        <f t="shared" si="11"/>
        <v>0.16396476606081448</v>
      </c>
      <c r="K45">
        <f t="shared" si="3"/>
        <v>92432.730194826407</v>
      </c>
      <c r="L45" t="e">
        <f t="shared" si="4"/>
        <v>#N/A</v>
      </c>
      <c r="T45" s="12">
        <v>42948</v>
      </c>
    </row>
    <row r="46" spans="1:20" x14ac:dyDescent="0.25">
      <c r="A46" s="11">
        <v>36</v>
      </c>
      <c r="B46" s="12">
        <v>42705</v>
      </c>
      <c r="C46" s="16">
        <v>96999.043000000005</v>
      </c>
      <c r="D46" s="17">
        <f t="shared" si="5"/>
        <v>50507.727184672069</v>
      </c>
      <c r="E46" s="17">
        <f t="shared" si="6"/>
        <v>1.912122267831609</v>
      </c>
      <c r="F46" s="17">
        <f t="shared" si="7"/>
        <v>5070.2814041327338</v>
      </c>
      <c r="G46" s="11">
        <f t="shared" si="8"/>
        <v>84536.775101316671</v>
      </c>
      <c r="H46" s="11">
        <f t="shared" si="9"/>
        <v>12462.267898683334</v>
      </c>
      <c r="I46" s="15">
        <f t="shared" si="10"/>
        <v>0.12847825621004666</v>
      </c>
      <c r="J46" s="15">
        <f t="shared" si="11"/>
        <v>0.12847825621004666</v>
      </c>
      <c r="K46">
        <f t="shared" si="3"/>
        <v>84536.775101316671</v>
      </c>
      <c r="L46" t="e">
        <f t="shared" si="4"/>
        <v>#N/A</v>
      </c>
      <c r="T46" s="14">
        <v>42979</v>
      </c>
    </row>
    <row r="47" spans="1:20" x14ac:dyDescent="0.25">
      <c r="A47" s="11">
        <v>37</v>
      </c>
      <c r="B47" s="14">
        <v>42736</v>
      </c>
      <c r="C47" s="16">
        <v>43971.373999999996</v>
      </c>
      <c r="D47" s="17">
        <f t="shared" si="5"/>
        <v>90311.684394807686</v>
      </c>
      <c r="E47" s="17">
        <f t="shared" si="6"/>
        <v>0.4775477710413763</v>
      </c>
      <c r="F47" s="17">
        <f t="shared" si="7"/>
        <v>25464.511641089</v>
      </c>
      <c r="G47" s="11">
        <f t="shared" si="8"/>
        <v>19075.060692326664</v>
      </c>
      <c r="H47" s="11">
        <f t="shared" si="9"/>
        <v>24896.313307673332</v>
      </c>
      <c r="I47" s="15">
        <f t="shared" si="10"/>
        <v>0.56619366289698692</v>
      </c>
      <c r="J47" s="15">
        <f t="shared" si="11"/>
        <v>0.56619366289698692</v>
      </c>
      <c r="K47">
        <f t="shared" si="3"/>
        <v>19075.060692326664</v>
      </c>
      <c r="L47" t="e">
        <f t="shared" si="4"/>
        <v>#N/A</v>
      </c>
      <c r="T47" s="14">
        <v>43009</v>
      </c>
    </row>
    <row r="48" spans="1:20" x14ac:dyDescent="0.25">
      <c r="A48" s="11">
        <v>38</v>
      </c>
      <c r="B48" s="12">
        <v>42767</v>
      </c>
      <c r="C48" s="16">
        <v>20301.133400000002</v>
      </c>
      <c r="D48" s="17">
        <f t="shared" si="5"/>
        <v>107814.62340642288</v>
      </c>
      <c r="E48" s="17">
        <f t="shared" si="6"/>
        <v>0.18936617180553156</v>
      </c>
      <c r="F48" s="17">
        <f t="shared" si="7"/>
        <v>20789.79347533482</v>
      </c>
      <c r="G48" s="11">
        <f t="shared" si="8"/>
        <v>23705.625691737765</v>
      </c>
      <c r="H48" s="11">
        <f t="shared" si="9"/>
        <v>-3404.4922917377626</v>
      </c>
      <c r="I48" s="15">
        <f t="shared" si="10"/>
        <v>0.16769961679763959</v>
      </c>
      <c r="J48" s="15">
        <f t="shared" si="11"/>
        <v>0.16769961679763959</v>
      </c>
      <c r="K48">
        <f t="shared" si="3"/>
        <v>23705.625691737765</v>
      </c>
      <c r="L48" t="e">
        <f t="shared" si="4"/>
        <v>#N/A</v>
      </c>
      <c r="T48" s="14">
        <v>43040</v>
      </c>
    </row>
    <row r="49" spans="1:20" x14ac:dyDescent="0.25">
      <c r="A49" s="11">
        <v>39</v>
      </c>
      <c r="B49" s="12">
        <v>42795</v>
      </c>
      <c r="C49" s="16">
        <v>58872.352800000001</v>
      </c>
      <c r="D49" s="17">
        <f t="shared" si="5"/>
        <v>126991.23336858014</v>
      </c>
      <c r="E49" s="17">
        <f t="shared" si="6"/>
        <v>0.46401623725113406</v>
      </c>
      <c r="F49" s="17">
        <f t="shared" si="7"/>
        <v>19842.596404516327</v>
      </c>
      <c r="G49" s="11">
        <f t="shared" si="8"/>
        <v>60456.11312640761</v>
      </c>
      <c r="H49" s="11">
        <f t="shared" si="9"/>
        <v>-1583.7603264076097</v>
      </c>
      <c r="I49" s="15">
        <f t="shared" si="10"/>
        <v>2.6901597287744369E-2</v>
      </c>
      <c r="J49" s="15">
        <f t="shared" si="11"/>
        <v>2.6901597287744369E-2</v>
      </c>
      <c r="K49">
        <f t="shared" si="3"/>
        <v>60456.11312640761</v>
      </c>
      <c r="L49" t="e">
        <f t="shared" si="4"/>
        <v>#N/A</v>
      </c>
      <c r="T49" s="12">
        <v>43070</v>
      </c>
    </row>
    <row r="50" spans="1:20" x14ac:dyDescent="0.25">
      <c r="A50" s="11">
        <v>40</v>
      </c>
      <c r="B50" s="14">
        <v>42826</v>
      </c>
      <c r="C50" s="16">
        <v>36521.536099999998</v>
      </c>
      <c r="D50" s="17">
        <f t="shared" si="5"/>
        <v>118159.96459466052</v>
      </c>
      <c r="E50" s="17">
        <f t="shared" si="6"/>
        <v>0.3162953921379365</v>
      </c>
      <c r="F50" s="17">
        <f t="shared" si="7"/>
        <v>3006.4454742597472</v>
      </c>
      <c r="G50" s="11">
        <f t="shared" si="8"/>
        <v>61674.297522794594</v>
      </c>
      <c r="H50" s="11">
        <f t="shared" si="9"/>
        <v>-25152.761422794596</v>
      </c>
      <c r="I50" s="15">
        <f t="shared" si="10"/>
        <v>0.68871039142284596</v>
      </c>
      <c r="J50" s="15">
        <f t="shared" si="11"/>
        <v>0.68871039142284596</v>
      </c>
      <c r="K50">
        <f t="shared" si="3"/>
        <v>61674.297522794594</v>
      </c>
      <c r="L50" t="e">
        <f t="shared" si="4"/>
        <v>#N/A</v>
      </c>
    </row>
    <row r="51" spans="1:20" x14ac:dyDescent="0.25">
      <c r="A51" s="11">
        <v>41</v>
      </c>
      <c r="B51" s="12">
        <v>42856</v>
      </c>
      <c r="C51" s="16">
        <v>44261.110199999996</v>
      </c>
      <c r="D51" s="17">
        <f t="shared" si="5"/>
        <v>96995.234412343736</v>
      </c>
      <c r="E51" s="17">
        <f t="shared" si="6"/>
        <v>0.46735990852336118</v>
      </c>
      <c r="F51" s="17">
        <f t="shared" si="7"/>
        <v>-11185.905608631954</v>
      </c>
      <c r="G51" s="11">
        <f t="shared" si="8"/>
        <v>75869.715905479607</v>
      </c>
      <c r="H51" s="11">
        <f t="shared" si="9"/>
        <v>-31608.605705479611</v>
      </c>
      <c r="I51" s="15">
        <f t="shared" si="10"/>
        <v>0.71413946831997033</v>
      </c>
      <c r="J51" s="15">
        <f t="shared" si="11"/>
        <v>0.71413946831997033</v>
      </c>
      <c r="K51">
        <f t="shared" si="3"/>
        <v>75869.715905479607</v>
      </c>
      <c r="L51" t="e">
        <f t="shared" si="4"/>
        <v>#N/A</v>
      </c>
    </row>
    <row r="52" spans="1:20" x14ac:dyDescent="0.25">
      <c r="A52" s="11">
        <v>42</v>
      </c>
      <c r="B52" s="14">
        <v>42887</v>
      </c>
      <c r="C52" s="16">
        <v>52981.725699999995</v>
      </c>
      <c r="D52" s="17">
        <f t="shared" si="5"/>
        <v>89145.547055552408</v>
      </c>
      <c r="E52" s="17">
        <f t="shared" si="6"/>
        <v>0.59281661853695156</v>
      </c>
      <c r="F52" s="17">
        <f t="shared" si="7"/>
        <v>-9227.0112051489086</v>
      </c>
      <c r="G52" s="11">
        <f t="shared" si="8"/>
        <v>49002.830817922746</v>
      </c>
      <c r="H52" s="11">
        <f t="shared" si="9"/>
        <v>3978.8948820772493</v>
      </c>
      <c r="I52" s="15">
        <f t="shared" si="10"/>
        <v>7.509938246645767E-2</v>
      </c>
      <c r="J52" s="15">
        <f t="shared" si="11"/>
        <v>7.509938246645767E-2</v>
      </c>
      <c r="K52">
        <f t="shared" si="3"/>
        <v>49002.830817922746</v>
      </c>
      <c r="L52" t="e">
        <f t="shared" si="4"/>
        <v>#N/A</v>
      </c>
    </row>
    <row r="53" spans="1:20" x14ac:dyDescent="0.25">
      <c r="A53" s="11">
        <v>43</v>
      </c>
      <c r="B53" s="12">
        <v>42917</v>
      </c>
      <c r="C53" s="16">
        <v>45264.416000000005</v>
      </c>
      <c r="D53" s="17">
        <f t="shared" si="5"/>
        <v>68845.753171127624</v>
      </c>
      <c r="E53" s="17">
        <f t="shared" si="6"/>
        <v>0.66654289749655637</v>
      </c>
      <c r="F53" s="17">
        <f t="shared" si="7"/>
        <v>-15728.507925110403</v>
      </c>
      <c r="G53" s="11">
        <f t="shared" si="8"/>
        <v>63694.811901575675</v>
      </c>
      <c r="H53" s="11">
        <f t="shared" si="9"/>
        <v>-18430.39590157567</v>
      </c>
      <c r="I53" s="15">
        <f t="shared" si="10"/>
        <v>0.40717184778382359</v>
      </c>
      <c r="J53" s="15">
        <f t="shared" si="11"/>
        <v>0.40717184778382359</v>
      </c>
      <c r="K53">
        <f t="shared" si="3"/>
        <v>63694.811901575675</v>
      </c>
      <c r="L53" t="e">
        <f t="shared" si="4"/>
        <v>#N/A</v>
      </c>
    </row>
    <row r="54" spans="1:20" x14ac:dyDescent="0.25">
      <c r="A54" s="11">
        <v>44</v>
      </c>
      <c r="B54" s="12">
        <v>42948</v>
      </c>
      <c r="C54" s="16">
        <v>63120.887999999999</v>
      </c>
      <c r="D54" s="17">
        <f t="shared" si="5"/>
        <v>58567.607606568679</v>
      </c>
      <c r="E54" s="17">
        <f t="shared" si="6"/>
        <v>1.0713021054597094</v>
      </c>
      <c r="F54" s="17">
        <f t="shared" si="7"/>
        <v>-12528.272353247427</v>
      </c>
      <c r="G54" s="11">
        <f t="shared" si="8"/>
        <v>51981.528372584777</v>
      </c>
      <c r="H54" s="11">
        <f t="shared" si="9"/>
        <v>11139.359627415222</v>
      </c>
      <c r="I54" s="15">
        <f t="shared" si="10"/>
        <v>0.17647659879904135</v>
      </c>
      <c r="J54" s="15">
        <f t="shared" si="11"/>
        <v>0.17647659879904135</v>
      </c>
      <c r="K54">
        <f t="shared" si="3"/>
        <v>51981.528372584777</v>
      </c>
      <c r="L54" t="e">
        <f t="shared" si="4"/>
        <v>#N/A</v>
      </c>
    </row>
    <row r="55" spans="1:20" x14ac:dyDescent="0.25">
      <c r="A55" s="11">
        <v>45</v>
      </c>
      <c r="B55" s="14">
        <v>42979</v>
      </c>
      <c r="C55" s="16">
        <v>87866.652000000002</v>
      </c>
      <c r="D55" s="17">
        <f t="shared" si="5"/>
        <v>39319.233146317107</v>
      </c>
      <c r="E55" s="17">
        <f t="shared" si="6"/>
        <v>2.2678893889965952</v>
      </c>
      <c r="F55" s="17">
        <f t="shared" si="7"/>
        <v>-16474.048502928981</v>
      </c>
      <c r="G55" s="11">
        <f t="shared" si="8"/>
        <v>126397.25647899257</v>
      </c>
      <c r="H55" s="11">
        <f t="shared" si="9"/>
        <v>-38530.604478992565</v>
      </c>
      <c r="I55" s="15">
        <f t="shared" si="10"/>
        <v>0.438512263776621</v>
      </c>
      <c r="J55" s="15">
        <f t="shared" si="11"/>
        <v>0.438512263776621</v>
      </c>
      <c r="K55">
        <f t="shared" si="3"/>
        <v>126397.25647899257</v>
      </c>
      <c r="L55" t="e">
        <f t="shared" si="4"/>
        <v>#N/A</v>
      </c>
    </row>
    <row r="56" spans="1:20" x14ac:dyDescent="0.25">
      <c r="A56" s="11">
        <v>46</v>
      </c>
      <c r="B56" s="14">
        <v>43009</v>
      </c>
      <c r="C56" s="16">
        <v>77776.923200000005</v>
      </c>
      <c r="D56" s="17">
        <f t="shared" si="5"/>
        <v>38997.913258008666</v>
      </c>
      <c r="E56" s="17">
        <f t="shared" si="6"/>
        <v>1.9541121669436627</v>
      </c>
      <c r="F56" s="17">
        <f t="shared" si="7"/>
        <v>-6989.8099742584809</v>
      </c>
      <c r="G56" s="11">
        <f t="shared" si="8"/>
        <v>31404.29891769644</v>
      </c>
      <c r="H56" s="11">
        <f t="shared" si="9"/>
        <v>46372.624282303565</v>
      </c>
      <c r="I56" s="15">
        <f t="shared" si="10"/>
        <v>0.59622600604884257</v>
      </c>
      <c r="J56" s="15">
        <f t="shared" si="11"/>
        <v>0.59622600604884257</v>
      </c>
      <c r="K56">
        <f t="shared" si="3"/>
        <v>31404.29891769644</v>
      </c>
      <c r="L56" t="e">
        <f t="shared" si="4"/>
        <v>#N/A</v>
      </c>
    </row>
    <row r="57" spans="1:20" x14ac:dyDescent="0.25">
      <c r="A57" s="11">
        <v>47</v>
      </c>
      <c r="B57" s="14">
        <v>43040</v>
      </c>
      <c r="C57" s="16">
        <v>118447.825</v>
      </c>
      <c r="D57" s="17">
        <f t="shared" si="5"/>
        <v>47977.480376565742</v>
      </c>
      <c r="E57" s="17">
        <f t="shared" si="6"/>
        <v>2.4261531335554993</v>
      </c>
      <c r="F57" s="17">
        <f t="shared" si="7"/>
        <v>2386.7718476795608</v>
      </c>
      <c r="G57" s="11">
        <f t="shared" si="8"/>
        <v>58007.040521864459</v>
      </c>
      <c r="H57" s="11">
        <f t="shared" si="9"/>
        <v>60440.784478135538</v>
      </c>
      <c r="I57" s="15">
        <f t="shared" si="10"/>
        <v>0.51027348520866078</v>
      </c>
      <c r="J57" s="15">
        <f t="shared" si="11"/>
        <v>0.51027348520866078</v>
      </c>
      <c r="K57">
        <f t="shared" si="3"/>
        <v>58007.040521864459</v>
      </c>
      <c r="L57" t="e">
        <f t="shared" si="4"/>
        <v>#N/A</v>
      </c>
    </row>
    <row r="58" spans="1:20" x14ac:dyDescent="0.25">
      <c r="A58" s="11">
        <v>48</v>
      </c>
      <c r="B58" s="12">
        <v>43070</v>
      </c>
      <c r="C58" s="16">
        <v>83829.318799999994</v>
      </c>
      <c r="D58" s="17">
        <f t="shared" si="5"/>
        <v>47240.73437876004</v>
      </c>
      <c r="E58" s="17">
        <f t="shared" si="6"/>
        <v>1.7834562979335318</v>
      </c>
      <c r="F58" s="17">
        <f t="shared" si="7"/>
        <v>552.76664633376174</v>
      </c>
      <c r="G58" s="11">
        <f t="shared" si="8"/>
        <v>96302.608180667085</v>
      </c>
      <c r="H58" s="11">
        <f t="shared" si="9"/>
        <v>-12473.289380667091</v>
      </c>
      <c r="I58" s="15">
        <f t="shared" si="10"/>
        <v>0.14879387735961289</v>
      </c>
      <c r="J58" s="15">
        <f t="shared" si="11"/>
        <v>0.14879387735961289</v>
      </c>
      <c r="K58">
        <f t="shared" si="3"/>
        <v>96302.608180667085</v>
      </c>
      <c r="L58" t="e">
        <f t="shared" si="4"/>
        <v>#N/A</v>
      </c>
    </row>
    <row r="59" spans="1:20" x14ac:dyDescent="0.25">
      <c r="A59">
        <v>49</v>
      </c>
      <c r="B59" s="22">
        <v>43101</v>
      </c>
      <c r="G59" s="24">
        <f>($D$58+1*$F$58)*E47</f>
        <v>22823.679884797279</v>
      </c>
      <c r="K59" t="e">
        <f t="shared" ref="K12:K70" si="12">IF(C59&lt;&gt;"", G59, NA())</f>
        <v>#N/A</v>
      </c>
      <c r="L59">
        <f t="shared" ref="L12:L70" si="13">IF(C59="", G59, NA())</f>
        <v>22823.679884797279</v>
      </c>
    </row>
    <row r="60" spans="1:20" x14ac:dyDescent="0.25">
      <c r="A60">
        <v>50</v>
      </c>
      <c r="B60" s="22">
        <v>43132</v>
      </c>
      <c r="G60" s="24">
        <f>($D$58+2*$F$58)*E48</f>
        <v>9155.1476300237682</v>
      </c>
      <c r="K60" t="e">
        <f t="shared" si="12"/>
        <v>#N/A</v>
      </c>
      <c r="L60">
        <f t="shared" si="13"/>
        <v>9155.1476300237682</v>
      </c>
    </row>
    <row r="61" spans="1:20" x14ac:dyDescent="0.25">
      <c r="A61">
        <v>51</v>
      </c>
      <c r="B61" s="22">
        <v>43160</v>
      </c>
      <c r="G61" s="24">
        <f>($D$58+3*$F$58)*E49</f>
        <v>22689.945909341684</v>
      </c>
      <c r="K61" t="e">
        <f t="shared" si="12"/>
        <v>#N/A</v>
      </c>
      <c r="L61">
        <f t="shared" si="13"/>
        <v>22689.945909341684</v>
      </c>
    </row>
    <row r="62" spans="1:20" x14ac:dyDescent="0.25">
      <c r="A62">
        <v>52</v>
      </c>
      <c r="B62" s="23">
        <v>43191</v>
      </c>
      <c r="G62" s="24">
        <f>($D$58+4*$F$58)*E50</f>
        <v>15641.37677786564</v>
      </c>
      <c r="K62" t="e">
        <f t="shared" si="12"/>
        <v>#N/A</v>
      </c>
      <c r="L62">
        <f t="shared" si="13"/>
        <v>15641.37677786564</v>
      </c>
    </row>
    <row r="63" spans="1:20" x14ac:dyDescent="0.25">
      <c r="A63">
        <v>53</v>
      </c>
      <c r="B63" s="22">
        <v>43221</v>
      </c>
      <c r="G63" s="24">
        <f>($D$58+5*$F$58)*E51</f>
        <v>23370.130144160255</v>
      </c>
      <c r="K63" t="e">
        <f t="shared" si="12"/>
        <v>#N/A</v>
      </c>
      <c r="L63">
        <f t="shared" si="13"/>
        <v>23370.130144160255</v>
      </c>
    </row>
    <row r="64" spans="1:20" x14ac:dyDescent="0.25">
      <c r="A64">
        <v>54</v>
      </c>
      <c r="B64" s="22">
        <v>43252</v>
      </c>
      <c r="G64" s="24">
        <f>($D$58+6*$F$58)*E52</f>
        <v>29971.227936336392</v>
      </c>
      <c r="K64" t="e">
        <f t="shared" si="12"/>
        <v>#N/A</v>
      </c>
      <c r="L64">
        <f t="shared" si="13"/>
        <v>29971.227936336392</v>
      </c>
    </row>
    <row r="65" spans="1:12" x14ac:dyDescent="0.25">
      <c r="A65">
        <v>55</v>
      </c>
      <c r="B65" s="22">
        <v>43282</v>
      </c>
      <c r="G65" s="24">
        <f>($D$58+7*$F$58)*E53</f>
        <v>34067.074747291219</v>
      </c>
      <c r="K65" t="e">
        <f t="shared" si="12"/>
        <v>#N/A</v>
      </c>
      <c r="L65">
        <f t="shared" si="13"/>
        <v>34067.074747291219</v>
      </c>
    </row>
    <row r="66" spans="1:12" x14ac:dyDescent="0.25">
      <c r="A66">
        <v>56</v>
      </c>
      <c r="B66" s="23">
        <v>43313</v>
      </c>
      <c r="G66" s="24">
        <f>($D$58+8*$F$58)*E54</f>
        <v>55346.538779790601</v>
      </c>
      <c r="K66" t="e">
        <f t="shared" si="12"/>
        <v>#N/A</v>
      </c>
      <c r="L66">
        <f t="shared" si="13"/>
        <v>55346.538779790601</v>
      </c>
    </row>
    <row r="67" spans="1:12" x14ac:dyDescent="0.25">
      <c r="A67">
        <v>57</v>
      </c>
      <c r="B67" s="22">
        <v>43344</v>
      </c>
      <c r="G67" s="24">
        <f>($D$58+9*$F$58)*E55</f>
        <v>118419.28273230071</v>
      </c>
      <c r="K67" t="e">
        <f t="shared" si="12"/>
        <v>#N/A</v>
      </c>
      <c r="L67">
        <f t="shared" si="13"/>
        <v>118419.28273230071</v>
      </c>
    </row>
    <row r="68" spans="1:12" x14ac:dyDescent="0.25">
      <c r="A68">
        <v>58</v>
      </c>
      <c r="B68" s="22">
        <v>43374</v>
      </c>
      <c r="G68" s="24">
        <f>($D$58+10*$F$58)*E56</f>
        <v>103115.37411570326</v>
      </c>
      <c r="K68" t="e">
        <f t="shared" si="12"/>
        <v>#N/A</v>
      </c>
      <c r="L68">
        <f t="shared" si="13"/>
        <v>103115.37411570326</v>
      </c>
    </row>
    <row r="69" spans="1:12" x14ac:dyDescent="0.25">
      <c r="A69">
        <v>59</v>
      </c>
      <c r="B69" s="22">
        <v>43405</v>
      </c>
      <c r="G69" s="24">
        <f>($D$58+11*$F$58)*E57</f>
        <v>129365.3175868955</v>
      </c>
      <c r="K69" t="e">
        <f t="shared" si="12"/>
        <v>#N/A</v>
      </c>
      <c r="L69">
        <f t="shared" si="13"/>
        <v>129365.3175868955</v>
      </c>
    </row>
    <row r="70" spans="1:12" x14ac:dyDescent="0.25">
      <c r="A70">
        <v>60</v>
      </c>
      <c r="B70" s="23">
        <v>43435</v>
      </c>
      <c r="G70" s="24">
        <f>($D$58+12*$F$58)*E58</f>
        <v>96081.807127103239</v>
      </c>
      <c r="K70" t="e">
        <f t="shared" si="12"/>
        <v>#N/A</v>
      </c>
      <c r="L70">
        <f t="shared" si="13"/>
        <v>96081.807127103239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4AB2-AEAA-4F52-9FDA-90877089CEBB}">
  <dimension ref="A1:O94"/>
  <sheetViews>
    <sheetView topLeftCell="A61" zoomScaleNormal="100" workbookViewId="0">
      <selection activeCell="N11" sqref="N11"/>
    </sheetView>
  </sheetViews>
  <sheetFormatPr defaultRowHeight="15" x14ac:dyDescent="0.25"/>
  <cols>
    <col min="1" max="1" width="10.140625" bestFit="1" customWidth="1"/>
    <col min="2" max="2" width="30.7109375" bestFit="1" customWidth="1"/>
    <col min="3" max="3" width="18" bestFit="1" customWidth="1"/>
    <col min="4" max="4" width="23.28515625" bestFit="1" customWidth="1"/>
    <col min="5" max="5" width="27.5703125" bestFit="1" customWidth="1"/>
    <col min="6" max="6" width="27" bestFit="1" customWidth="1"/>
    <col min="7" max="7" width="23.28515625" bestFit="1" customWidth="1"/>
    <col min="8" max="8" width="21.7109375" bestFit="1" customWidth="1"/>
    <col min="9" max="9" width="17.28515625" bestFit="1" customWidth="1"/>
    <col min="10" max="10" width="20.85546875" bestFit="1" customWidth="1"/>
    <col min="11" max="11" width="20.28515625" customWidth="1"/>
    <col min="12" max="12" width="9" customWidth="1"/>
    <col min="13" max="13" width="10.5703125" customWidth="1"/>
  </cols>
  <sheetData>
    <row r="1" spans="1:15" x14ac:dyDescent="0.25">
      <c r="A1" s="2"/>
      <c r="B1" s="2"/>
      <c r="C1" s="2"/>
      <c r="D1" s="2"/>
      <c r="E1" s="2" t="s">
        <v>32</v>
      </c>
      <c r="F1" s="10">
        <f>AVERAGE(G15:G50)</f>
        <v>0.42606024104941775</v>
      </c>
      <c r="G1" s="2"/>
    </row>
    <row r="2" spans="1:15" x14ac:dyDescent="0.25">
      <c r="A2" s="11" t="s">
        <v>16</v>
      </c>
      <c r="B2" s="11" t="s">
        <v>26</v>
      </c>
      <c r="C2" s="11" t="s">
        <v>27</v>
      </c>
      <c r="D2" s="11" t="s">
        <v>28</v>
      </c>
      <c r="E2" s="11" t="s">
        <v>29</v>
      </c>
      <c r="F2" s="11" t="s">
        <v>30</v>
      </c>
      <c r="G2" s="11" t="s">
        <v>31</v>
      </c>
      <c r="H2" s="19" t="s">
        <v>41</v>
      </c>
      <c r="I2" s="19" t="s">
        <v>21</v>
      </c>
      <c r="K2" t="s">
        <v>11</v>
      </c>
      <c r="L2" t="s">
        <v>37</v>
      </c>
      <c r="M2" t="s">
        <v>38</v>
      </c>
      <c r="N2" t="s">
        <v>39</v>
      </c>
      <c r="O2" t="s">
        <v>40</v>
      </c>
    </row>
    <row r="3" spans="1:15" x14ac:dyDescent="0.25">
      <c r="A3" s="12">
        <v>41640</v>
      </c>
      <c r="B3" s="13">
        <f>Forecast_Technology!G11</f>
        <v>0</v>
      </c>
      <c r="C3" s="13">
        <f>Forecast_Furniture!G11</f>
        <v>0</v>
      </c>
      <c r="D3" s="13">
        <f>Forecast_Office_Supplies!G11</f>
        <v>0</v>
      </c>
      <c r="E3" s="13">
        <f>SUM(B3:D3)</f>
        <v>0</v>
      </c>
      <c r="F3" s="13">
        <f>SUM(Forecast_Technology!C11,Forecast_Furniture!C11,Forecast_Office_Supplies!C11)</f>
        <v>14236.894999999999</v>
      </c>
      <c r="G3" s="11">
        <f>IF(F3&gt;0,ABS(E3-F3)/F3," ")</f>
        <v>1</v>
      </c>
      <c r="H3">
        <f>IF(F3&lt;&gt;"",E3,NA())</f>
        <v>0</v>
      </c>
      <c r="I3" t="e">
        <f>IF(F3="",E3,NA())</f>
        <v>#N/A</v>
      </c>
      <c r="K3" t="s">
        <v>34</v>
      </c>
      <c r="L3" s="8">
        <v>1.74</v>
      </c>
      <c r="M3" s="8">
        <v>1.01</v>
      </c>
      <c r="N3" s="8">
        <v>1.57</v>
      </c>
      <c r="O3" s="8">
        <v>1.27</v>
      </c>
    </row>
    <row r="4" spans="1:15" x14ac:dyDescent="0.25">
      <c r="A4" s="14">
        <v>41671</v>
      </c>
      <c r="B4" s="13">
        <f>Forecast_Technology!G12</f>
        <v>0</v>
      </c>
      <c r="C4" s="13">
        <f>Forecast_Furniture!G12</f>
        <v>0</v>
      </c>
      <c r="D4" s="13">
        <f>Forecast_Office_Supplies!G12</f>
        <v>0</v>
      </c>
      <c r="E4" s="13">
        <f t="shared" ref="E4:E62" si="0">SUM(B4:D4)</f>
        <v>0</v>
      </c>
      <c r="F4" s="13">
        <f>SUM(Forecast_Technology!C12,Forecast_Furniture!C12,Forecast_Office_Supplies!C12)</f>
        <v>4519.8919999999998</v>
      </c>
      <c r="G4" s="11">
        <f t="shared" ref="G4:G52" si="1">IF(F4&gt;0,ABS(E4-F4)/F4," ")</f>
        <v>1</v>
      </c>
      <c r="H4">
        <f t="shared" ref="H4:H62" si="2">IF(F4&lt;&gt;"",E4,NA())</f>
        <v>0</v>
      </c>
      <c r="I4" t="e">
        <f t="shared" ref="I4:I62" si="3">IF(F4="",E4,NA())</f>
        <v>#N/A</v>
      </c>
      <c r="K4" t="s">
        <v>35</v>
      </c>
      <c r="L4" s="8">
        <v>0.72</v>
      </c>
      <c r="M4" s="8">
        <v>0.41</v>
      </c>
      <c r="N4" s="8">
        <v>0.8</v>
      </c>
      <c r="O4" s="8">
        <v>0.52</v>
      </c>
    </row>
    <row r="5" spans="1:15" x14ac:dyDescent="0.25">
      <c r="A5" s="14">
        <v>41699</v>
      </c>
      <c r="B5" s="13">
        <f>Forecast_Technology!G13</f>
        <v>0</v>
      </c>
      <c r="C5" s="13">
        <f>Forecast_Furniture!G13</f>
        <v>0</v>
      </c>
      <c r="D5" s="13">
        <f>Forecast_Office_Supplies!G13</f>
        <v>0</v>
      </c>
      <c r="E5" s="13">
        <f t="shared" si="0"/>
        <v>0</v>
      </c>
      <c r="F5" s="13">
        <f>SUM(Forecast_Technology!C13,Forecast_Furniture!C13,Forecast_Office_Supplies!C13)</f>
        <v>55691.008999999998</v>
      </c>
      <c r="G5" s="11">
        <f t="shared" si="1"/>
        <v>1</v>
      </c>
      <c r="H5">
        <f t="shared" si="2"/>
        <v>0</v>
      </c>
      <c r="I5" t="e">
        <f t="shared" si="3"/>
        <v>#N/A</v>
      </c>
      <c r="K5" t="s">
        <v>36</v>
      </c>
      <c r="L5" s="8">
        <v>0.67</v>
      </c>
      <c r="M5" s="8">
        <v>0.38</v>
      </c>
      <c r="N5" s="8">
        <v>0.67</v>
      </c>
      <c r="O5" s="8">
        <v>0.43</v>
      </c>
    </row>
    <row r="6" spans="1:15" x14ac:dyDescent="0.25">
      <c r="A6" s="12">
        <v>41730</v>
      </c>
      <c r="B6" s="13">
        <f>Forecast_Technology!G14</f>
        <v>0</v>
      </c>
      <c r="C6" s="13">
        <f>Forecast_Furniture!G14</f>
        <v>0</v>
      </c>
      <c r="D6" s="13">
        <f>Forecast_Office_Supplies!G14</f>
        <v>0</v>
      </c>
      <c r="E6" s="13">
        <f t="shared" si="0"/>
        <v>0</v>
      </c>
      <c r="F6" s="13">
        <f>SUM(Forecast_Technology!C14,Forecast_Furniture!C14,Forecast_Office_Supplies!C14)</f>
        <v>28295.345000000001</v>
      </c>
      <c r="G6" s="11">
        <f t="shared" si="1"/>
        <v>1</v>
      </c>
      <c r="H6">
        <f t="shared" si="2"/>
        <v>0</v>
      </c>
      <c r="I6" t="e">
        <f t="shared" si="3"/>
        <v>#N/A</v>
      </c>
      <c r="K6" t="s">
        <v>42</v>
      </c>
      <c r="O6" s="8">
        <v>1.3</v>
      </c>
    </row>
    <row r="7" spans="1:15" x14ac:dyDescent="0.25">
      <c r="A7" s="14">
        <v>41760</v>
      </c>
      <c r="B7" s="13">
        <f>Forecast_Technology!G15</f>
        <v>0</v>
      </c>
      <c r="C7" s="13">
        <f>Forecast_Furniture!G15</f>
        <v>0</v>
      </c>
      <c r="D7" s="13">
        <f>Forecast_Office_Supplies!G15</f>
        <v>0</v>
      </c>
      <c r="E7" s="13">
        <f t="shared" si="0"/>
        <v>0</v>
      </c>
      <c r="F7" s="13">
        <f>SUM(Forecast_Technology!C15,Forecast_Furniture!C15,Forecast_Office_Supplies!C15)</f>
        <v>23648.287</v>
      </c>
      <c r="G7" s="11">
        <f t="shared" si="1"/>
        <v>1</v>
      </c>
      <c r="H7">
        <f t="shared" si="2"/>
        <v>0</v>
      </c>
      <c r="I7" t="e">
        <f t="shared" si="3"/>
        <v>#N/A</v>
      </c>
      <c r="K7" t="s">
        <v>43</v>
      </c>
      <c r="O7" s="8">
        <v>0.43</v>
      </c>
    </row>
    <row r="8" spans="1:15" x14ac:dyDescent="0.25">
      <c r="A8" s="12">
        <v>41791</v>
      </c>
      <c r="B8" s="13">
        <f>Forecast_Technology!G16</f>
        <v>0</v>
      </c>
      <c r="C8" s="13">
        <f>Forecast_Furniture!G16</f>
        <v>0</v>
      </c>
      <c r="D8" s="13">
        <f>Forecast_Office_Supplies!G16</f>
        <v>0</v>
      </c>
      <c r="E8" s="13">
        <f t="shared" si="0"/>
        <v>0</v>
      </c>
      <c r="F8" s="13">
        <f>SUM(Forecast_Technology!C16,Forecast_Furniture!C16,Forecast_Office_Supplies!C16)</f>
        <v>34595.1276</v>
      </c>
      <c r="G8" s="11">
        <f t="shared" si="1"/>
        <v>1</v>
      </c>
      <c r="H8">
        <f t="shared" si="2"/>
        <v>0</v>
      </c>
      <c r="I8" t="e">
        <f t="shared" si="3"/>
        <v>#N/A</v>
      </c>
    </row>
    <row r="9" spans="1:15" x14ac:dyDescent="0.25">
      <c r="A9" s="14">
        <v>41821</v>
      </c>
      <c r="B9" s="13">
        <f>Forecast_Technology!G17</f>
        <v>0</v>
      </c>
      <c r="C9" s="13">
        <f>Forecast_Furniture!G17</f>
        <v>0</v>
      </c>
      <c r="D9" s="13">
        <f>Forecast_Office_Supplies!G17</f>
        <v>0</v>
      </c>
      <c r="E9" s="13">
        <f t="shared" si="0"/>
        <v>0</v>
      </c>
      <c r="F9" s="13">
        <f>SUM(Forecast_Technology!C17,Forecast_Furniture!C17,Forecast_Office_Supplies!C17)</f>
        <v>33946.392999999996</v>
      </c>
      <c r="G9" s="11">
        <f t="shared" si="1"/>
        <v>1</v>
      </c>
      <c r="H9">
        <f t="shared" si="2"/>
        <v>0</v>
      </c>
      <c r="I9" t="e">
        <f t="shared" si="3"/>
        <v>#N/A</v>
      </c>
    </row>
    <row r="10" spans="1:15" x14ac:dyDescent="0.25">
      <c r="A10" s="12">
        <v>41852</v>
      </c>
      <c r="B10" s="13">
        <f>Forecast_Technology!G18</f>
        <v>0</v>
      </c>
      <c r="C10" s="13">
        <f>Forecast_Furniture!G18</f>
        <v>0</v>
      </c>
      <c r="D10" s="13">
        <f>Forecast_Office_Supplies!G18</f>
        <v>0</v>
      </c>
      <c r="E10" s="13">
        <f t="shared" si="0"/>
        <v>0</v>
      </c>
      <c r="F10" s="13">
        <f>SUM(Forecast_Technology!C18,Forecast_Furniture!C18,Forecast_Office_Supplies!C18)</f>
        <v>27909.468499999999</v>
      </c>
      <c r="G10" s="11">
        <f t="shared" si="1"/>
        <v>1</v>
      </c>
      <c r="H10">
        <f t="shared" si="2"/>
        <v>0</v>
      </c>
      <c r="I10" t="e">
        <f t="shared" si="3"/>
        <v>#N/A</v>
      </c>
    </row>
    <row r="11" spans="1:15" x14ac:dyDescent="0.25">
      <c r="A11" s="14">
        <v>41883</v>
      </c>
      <c r="B11" s="13">
        <f>Forecast_Technology!G19</f>
        <v>0</v>
      </c>
      <c r="C11" s="13">
        <f>Forecast_Furniture!G19</f>
        <v>0</v>
      </c>
      <c r="D11" s="13">
        <f>Forecast_Office_Supplies!G19</f>
        <v>0</v>
      </c>
      <c r="E11" s="13">
        <f t="shared" si="0"/>
        <v>0</v>
      </c>
      <c r="F11" s="13">
        <f>SUM(Forecast_Technology!C19,Forecast_Furniture!C19,Forecast_Office_Supplies!C19)</f>
        <v>81777.3508</v>
      </c>
      <c r="G11" s="11">
        <f t="shared" si="1"/>
        <v>1</v>
      </c>
      <c r="H11">
        <f t="shared" si="2"/>
        <v>0</v>
      </c>
      <c r="I11" t="e">
        <f t="shared" si="3"/>
        <v>#N/A</v>
      </c>
    </row>
    <row r="12" spans="1:15" x14ac:dyDescent="0.25">
      <c r="A12" s="12">
        <v>41913</v>
      </c>
      <c r="B12" s="13">
        <f>Forecast_Technology!G20</f>
        <v>0</v>
      </c>
      <c r="C12" s="13">
        <f>Forecast_Furniture!G20</f>
        <v>0</v>
      </c>
      <c r="D12" s="13">
        <f>Forecast_Office_Supplies!G20</f>
        <v>0</v>
      </c>
      <c r="E12" s="13">
        <f t="shared" si="0"/>
        <v>0</v>
      </c>
      <c r="F12" s="13">
        <f>SUM(Forecast_Technology!C20,Forecast_Furniture!C20,Forecast_Office_Supplies!C20)</f>
        <v>31453.393</v>
      </c>
      <c r="G12" s="11">
        <f t="shared" si="1"/>
        <v>1</v>
      </c>
      <c r="H12">
        <f t="shared" si="2"/>
        <v>0</v>
      </c>
      <c r="I12" t="e">
        <f t="shared" si="3"/>
        <v>#N/A</v>
      </c>
    </row>
    <row r="13" spans="1:15" x14ac:dyDescent="0.25">
      <c r="A13" s="12">
        <v>41944</v>
      </c>
      <c r="B13" s="13">
        <f>Forecast_Technology!G21</f>
        <v>0</v>
      </c>
      <c r="C13" s="13">
        <f>Forecast_Furniture!G21</f>
        <v>0</v>
      </c>
      <c r="D13" s="13">
        <f>Forecast_Office_Supplies!G21</f>
        <v>0</v>
      </c>
      <c r="E13" s="13">
        <f t="shared" si="0"/>
        <v>0</v>
      </c>
      <c r="F13" s="13">
        <f>SUM(Forecast_Technology!C21,Forecast_Furniture!C21,Forecast_Office_Supplies!C21)</f>
        <v>78628.716700000004</v>
      </c>
      <c r="G13" s="11">
        <f t="shared" si="1"/>
        <v>1</v>
      </c>
      <c r="H13">
        <f t="shared" si="2"/>
        <v>0</v>
      </c>
      <c r="I13" t="e">
        <f t="shared" si="3"/>
        <v>#N/A</v>
      </c>
    </row>
    <row r="14" spans="1:15" x14ac:dyDescent="0.25">
      <c r="A14" s="14">
        <v>41974</v>
      </c>
      <c r="B14" s="13">
        <f>Forecast_Technology!G22</f>
        <v>0</v>
      </c>
      <c r="C14" s="13">
        <f>Forecast_Furniture!G22</f>
        <v>0</v>
      </c>
      <c r="D14" s="13">
        <f>Forecast_Office_Supplies!G22</f>
        <v>0</v>
      </c>
      <c r="E14" s="13">
        <f t="shared" si="0"/>
        <v>0</v>
      </c>
      <c r="F14" s="13">
        <f>SUM(Forecast_Technology!C22,Forecast_Furniture!C22,Forecast_Office_Supplies!C22)</f>
        <v>69545.62049999999</v>
      </c>
      <c r="G14" s="11">
        <f t="shared" si="1"/>
        <v>1</v>
      </c>
      <c r="H14">
        <f t="shared" si="2"/>
        <v>0</v>
      </c>
      <c r="I14" t="e">
        <f t="shared" si="3"/>
        <v>#N/A</v>
      </c>
    </row>
    <row r="15" spans="1:15" x14ac:dyDescent="0.25">
      <c r="A15" s="12">
        <v>42005</v>
      </c>
      <c r="B15" s="13">
        <f>Forecast_Technology!G23</f>
        <v>4843.4167309259565</v>
      </c>
      <c r="C15" s="13">
        <f>Forecast_Furniture!G23</f>
        <v>15661.56856318523</v>
      </c>
      <c r="D15" s="13">
        <f>Forecast_Office_Supplies!G23</f>
        <v>7364.9710588598264</v>
      </c>
      <c r="E15" s="13">
        <f t="shared" si="0"/>
        <v>27869.956352971014</v>
      </c>
      <c r="F15" s="13">
        <f>SUM(Forecast_Technology!C23,Forecast_Furniture!C23,Forecast_Office_Supplies!C23)</f>
        <v>18174.0756</v>
      </c>
      <c r="G15" s="15">
        <f t="shared" si="1"/>
        <v>0.53350062838799972</v>
      </c>
      <c r="H15">
        <f t="shared" si="2"/>
        <v>27869.956352971014</v>
      </c>
      <c r="I15" t="e">
        <f t="shared" si="3"/>
        <v>#N/A</v>
      </c>
    </row>
    <row r="16" spans="1:15" x14ac:dyDescent="0.25">
      <c r="A16" s="12">
        <v>42036</v>
      </c>
      <c r="B16" s="13">
        <f>Forecast_Technology!G24</f>
        <v>2621.8358789141389</v>
      </c>
      <c r="C16" s="13">
        <f>Forecast_Furniture!G24</f>
        <v>4284.4245566640111</v>
      </c>
      <c r="D16" s="13">
        <f>Forecast_Office_Supplies!G24</f>
        <v>1120.7594604855262</v>
      </c>
      <c r="E16" s="13">
        <f t="shared" si="0"/>
        <v>8027.0198960636753</v>
      </c>
      <c r="F16" s="13">
        <f>SUM(Forecast_Technology!C24,Forecast_Furniture!C24,Forecast_Office_Supplies!C24)</f>
        <v>11951.411</v>
      </c>
      <c r="G16" s="15">
        <f t="shared" si="1"/>
        <v>0.32836215773487537</v>
      </c>
      <c r="H16">
        <f t="shared" si="2"/>
        <v>8027.0198960636753</v>
      </c>
      <c r="I16" t="e">
        <f t="shared" si="3"/>
        <v>#N/A</v>
      </c>
    </row>
    <row r="17" spans="1:9" x14ac:dyDescent="0.25">
      <c r="A17" s="14">
        <v>42064</v>
      </c>
      <c r="B17" s="13">
        <f>Forecast_Technology!G25</f>
        <v>61647.787513397554</v>
      </c>
      <c r="C17" s="13">
        <f>Forecast_Furniture!G25</f>
        <v>30620.446459025592</v>
      </c>
      <c r="D17" s="13">
        <f>Forecast_Office_Supplies!G25</f>
        <v>26325.842209925919</v>
      </c>
      <c r="E17" s="13">
        <f t="shared" si="0"/>
        <v>118594.07618234906</v>
      </c>
      <c r="F17" s="13">
        <f>SUM(Forecast_Technology!C25,Forecast_Furniture!C25,Forecast_Office_Supplies!C25)</f>
        <v>38726.252</v>
      </c>
      <c r="G17" s="15">
        <f t="shared" si="1"/>
        <v>2.0623690663983969</v>
      </c>
      <c r="H17">
        <f t="shared" si="2"/>
        <v>118594.07618234906</v>
      </c>
      <c r="I17" t="e">
        <f t="shared" si="3"/>
        <v>#N/A</v>
      </c>
    </row>
    <row r="18" spans="1:9" x14ac:dyDescent="0.25">
      <c r="A18" s="12">
        <v>42095</v>
      </c>
      <c r="B18" s="13">
        <f>Forecast_Technology!G26</f>
        <v>14138.609375079381</v>
      </c>
      <c r="C18" s="13">
        <f>Forecast_Furniture!G26</f>
        <v>11758.385965186522</v>
      </c>
      <c r="D18" s="13">
        <f>Forecast_Office_Supplies!G26</f>
        <v>29662.761226953076</v>
      </c>
      <c r="E18" s="13">
        <f t="shared" si="0"/>
        <v>55559.756567218981</v>
      </c>
      <c r="F18" s="13">
        <f>SUM(Forecast_Technology!C26,Forecast_Furniture!C26,Forecast_Office_Supplies!C26)</f>
        <v>34195.208500000001</v>
      </c>
      <c r="G18" s="15">
        <f t="shared" si="1"/>
        <v>0.62478192133903732</v>
      </c>
      <c r="H18">
        <f t="shared" si="2"/>
        <v>55559.756567218981</v>
      </c>
      <c r="I18" t="e">
        <f t="shared" si="3"/>
        <v>#N/A</v>
      </c>
    </row>
    <row r="19" spans="1:9" x14ac:dyDescent="0.25">
      <c r="A19" s="12">
        <v>42125</v>
      </c>
      <c r="B19" s="13">
        <f>Forecast_Technology!G27</f>
        <v>14447.87288575379</v>
      </c>
      <c r="C19" s="13">
        <f>Forecast_Furniture!G27</f>
        <v>9416.6932900334032</v>
      </c>
      <c r="D19" s="13">
        <f>Forecast_Office_Supplies!G27</f>
        <v>14664.496715158644</v>
      </c>
      <c r="E19" s="13">
        <f t="shared" si="0"/>
        <v>38529.062890945839</v>
      </c>
      <c r="F19" s="13">
        <f>SUM(Forecast_Technology!C27,Forecast_Furniture!C27,Forecast_Office_Supplies!C27)</f>
        <v>30131.6865</v>
      </c>
      <c r="G19" s="15">
        <f t="shared" si="1"/>
        <v>0.27868922607255453</v>
      </c>
      <c r="H19">
        <f t="shared" si="2"/>
        <v>38529.062890945839</v>
      </c>
      <c r="I19" t="e">
        <f t="shared" si="3"/>
        <v>#N/A</v>
      </c>
    </row>
    <row r="20" spans="1:9" x14ac:dyDescent="0.25">
      <c r="A20" s="14">
        <v>42156</v>
      </c>
      <c r="B20" s="13">
        <f>Forecast_Technology!G28</f>
        <v>12399.36140616173</v>
      </c>
      <c r="C20" s="13">
        <f>Forecast_Furniture!G28</f>
        <v>17406.580180154113</v>
      </c>
      <c r="D20" s="13">
        <f>Forecast_Office_Supplies!G28</f>
        <v>22891.097528016126</v>
      </c>
      <c r="E20" s="13">
        <f t="shared" si="0"/>
        <v>52697.039114331972</v>
      </c>
      <c r="F20" s="13">
        <f>SUM(Forecast_Technology!C28,Forecast_Furniture!C28,Forecast_Office_Supplies!C28)</f>
        <v>24797.292000000001</v>
      </c>
      <c r="G20" s="15">
        <f t="shared" si="1"/>
        <v>1.1251126580407236</v>
      </c>
      <c r="H20">
        <f t="shared" si="2"/>
        <v>52697.039114331972</v>
      </c>
      <c r="I20" t="e">
        <f t="shared" si="3"/>
        <v>#N/A</v>
      </c>
    </row>
    <row r="21" spans="1:9" x14ac:dyDescent="0.25">
      <c r="A21" s="12">
        <v>42186</v>
      </c>
      <c r="B21" s="13">
        <f>Forecast_Technology!G29</f>
        <v>10370.973492827892</v>
      </c>
      <c r="C21" s="13">
        <f>Forecast_Furniture!G29</f>
        <v>9400.6525628481286</v>
      </c>
      <c r="D21" s="13">
        <f>Forecast_Office_Supplies!G29</f>
        <v>20673.631821075887</v>
      </c>
      <c r="E21" s="13">
        <f t="shared" si="0"/>
        <v>40445.257876751908</v>
      </c>
      <c r="F21" s="13">
        <f>SUM(Forecast_Technology!C29,Forecast_Furniture!C29,Forecast_Office_Supplies!C29)</f>
        <v>28765.324999999997</v>
      </c>
      <c r="G21" s="15">
        <f t="shared" si="1"/>
        <v>0.40604209675197178</v>
      </c>
      <c r="H21">
        <f t="shared" si="2"/>
        <v>40445.257876751908</v>
      </c>
      <c r="I21" t="e">
        <f t="shared" si="3"/>
        <v>#N/A</v>
      </c>
    </row>
    <row r="22" spans="1:9" x14ac:dyDescent="0.25">
      <c r="A22" s="14">
        <v>42217</v>
      </c>
      <c r="B22" s="13">
        <f>Forecast_Technology!G30</f>
        <v>12086.333495771512</v>
      </c>
      <c r="C22" s="13">
        <f>Forecast_Furniture!G30</f>
        <v>7240.1286435381435</v>
      </c>
      <c r="D22" s="13">
        <f>Forecast_Office_Supplies!G30</f>
        <v>9981.1807776785772</v>
      </c>
      <c r="E22" s="13">
        <f t="shared" si="0"/>
        <v>29307.642916988232</v>
      </c>
      <c r="F22" s="13">
        <f>SUM(Forecast_Technology!C30,Forecast_Furniture!C30,Forecast_Office_Supplies!C30)</f>
        <v>36898.332199999997</v>
      </c>
      <c r="G22" s="15">
        <f t="shared" si="1"/>
        <v>0.20571903472135158</v>
      </c>
      <c r="H22">
        <f t="shared" si="2"/>
        <v>29307.642916988232</v>
      </c>
      <c r="I22" t="e">
        <f t="shared" si="3"/>
        <v>#N/A</v>
      </c>
    </row>
    <row r="23" spans="1:9" x14ac:dyDescent="0.25">
      <c r="A23" s="14">
        <v>42248</v>
      </c>
      <c r="B23" s="13">
        <f>Forecast_Technology!G31</f>
        <v>44096.521409896275</v>
      </c>
      <c r="C23" s="13">
        <f>Forecast_Furniture!G31</f>
        <v>26273.091004474569</v>
      </c>
      <c r="D23" s="13">
        <f>Forecast_Office_Supplies!G31</f>
        <v>25938.96701953945</v>
      </c>
      <c r="E23" s="13">
        <f t="shared" si="0"/>
        <v>96308.579433910287</v>
      </c>
      <c r="F23" s="13">
        <f>SUM(Forecast_Technology!C31,Forecast_Furniture!C31,Forecast_Office_Supplies!C31)</f>
        <v>64595.917999999998</v>
      </c>
      <c r="G23" s="15">
        <f t="shared" si="1"/>
        <v>0.49093909361130667</v>
      </c>
      <c r="H23">
        <f t="shared" si="2"/>
        <v>96308.579433910287</v>
      </c>
      <c r="I23" t="e">
        <f t="shared" si="3"/>
        <v>#N/A</v>
      </c>
    </row>
    <row r="24" spans="1:9" x14ac:dyDescent="0.25">
      <c r="A24" s="12">
        <v>42278</v>
      </c>
      <c r="B24" s="13">
        <f>Forecast_Technology!G32</f>
        <v>14587.528309094381</v>
      </c>
      <c r="C24" s="13">
        <f>Forecast_Furniture!G32</f>
        <v>13054.614032244743</v>
      </c>
      <c r="D24" s="13">
        <f>Forecast_Office_Supplies!G32</f>
        <v>5944.7713090390971</v>
      </c>
      <c r="E24" s="13">
        <f t="shared" si="0"/>
        <v>33586.913650378221</v>
      </c>
      <c r="F24" s="13">
        <f>SUM(Forecast_Technology!C32,Forecast_Furniture!C32,Forecast_Office_Supplies!C32)</f>
        <v>31404.923500000001</v>
      </c>
      <c r="G24" s="15">
        <f t="shared" si="1"/>
        <v>6.9479237877405439E-2</v>
      </c>
      <c r="H24">
        <f t="shared" si="2"/>
        <v>33586.913650378221</v>
      </c>
      <c r="I24" t="e">
        <f t="shared" si="3"/>
        <v>#N/A</v>
      </c>
    </row>
    <row r="25" spans="1:9" x14ac:dyDescent="0.25">
      <c r="A25" s="14">
        <v>42309</v>
      </c>
      <c r="B25" s="13">
        <f>Forecast_Technology!G33</f>
        <v>33864.71158395808</v>
      </c>
      <c r="C25" s="13">
        <f>Forecast_Furniture!G33</f>
        <v>20969.03967649586</v>
      </c>
      <c r="D25" s="13">
        <f>Forecast_Office_Supplies!G33</f>
        <v>26885.331613900111</v>
      </c>
      <c r="E25" s="13">
        <f t="shared" si="0"/>
        <v>81719.082874354048</v>
      </c>
      <c r="F25" s="13">
        <f>SUM(Forecast_Technology!C33,Forecast_Furniture!C33,Forecast_Office_Supplies!C33)</f>
        <v>75972.563500000004</v>
      </c>
      <c r="G25" s="15">
        <f t="shared" si="1"/>
        <v>7.5639403353212425E-2</v>
      </c>
      <c r="H25">
        <f t="shared" si="2"/>
        <v>81719.082874354048</v>
      </c>
      <c r="I25" t="e">
        <f t="shared" si="3"/>
        <v>#N/A</v>
      </c>
    </row>
    <row r="26" spans="1:9" x14ac:dyDescent="0.25">
      <c r="A26" s="12">
        <v>42339</v>
      </c>
      <c r="B26" s="13">
        <f>Forecast_Technology!G34</f>
        <v>21029.197670440506</v>
      </c>
      <c r="C26" s="13">
        <f>Forecast_Furniture!G34</f>
        <v>36136.369715090805</v>
      </c>
      <c r="D26" s="13">
        <f>Forecast_Office_Supplies!G34</f>
        <v>16202.552365140185</v>
      </c>
      <c r="E26" s="13">
        <f t="shared" si="0"/>
        <v>73368.119750671496</v>
      </c>
      <c r="F26" s="13">
        <f>SUM(Forecast_Technology!C34,Forecast_Furniture!C34,Forecast_Office_Supplies!C34)</f>
        <v>74919.521200000003</v>
      </c>
      <c r="G26" s="15">
        <f t="shared" si="1"/>
        <v>2.0707572932653854E-2</v>
      </c>
      <c r="H26">
        <f t="shared" si="2"/>
        <v>73368.119750671496</v>
      </c>
      <c r="I26" t="e">
        <f t="shared" si="3"/>
        <v>#N/A</v>
      </c>
    </row>
    <row r="27" spans="1:9" x14ac:dyDescent="0.25">
      <c r="A27" s="12">
        <v>42370</v>
      </c>
      <c r="B27" s="13">
        <f>Forecast_Technology!G35</f>
        <v>3681.6005465229719</v>
      </c>
      <c r="C27" s="13">
        <f>Forecast_Furniture!G35</f>
        <v>4941.8130247840609</v>
      </c>
      <c r="D27" s="13">
        <f>Forecast_Office_Supplies!G35</f>
        <v>2301.5813418756875</v>
      </c>
      <c r="E27" s="13">
        <f t="shared" si="0"/>
        <v>10924.99491318272</v>
      </c>
      <c r="F27" s="13">
        <f>SUM(Forecast_Technology!C35,Forecast_Furniture!C35,Forecast_Office_Supplies!C35)</f>
        <v>18542.491000000002</v>
      </c>
      <c r="G27" s="15">
        <f t="shared" si="1"/>
        <v>0.4108129855269867</v>
      </c>
      <c r="H27">
        <f t="shared" si="2"/>
        <v>10924.99491318272</v>
      </c>
      <c r="I27" t="e">
        <f t="shared" si="3"/>
        <v>#N/A</v>
      </c>
    </row>
    <row r="28" spans="1:9" x14ac:dyDescent="0.25">
      <c r="A28" s="12">
        <v>42401</v>
      </c>
      <c r="B28" s="13">
        <f>Forecast_Technology!G36</f>
        <v>2537.0054628244793</v>
      </c>
      <c r="C28" s="13">
        <f>Forecast_Furniture!G36</f>
        <v>1797.1224868485326</v>
      </c>
      <c r="D28" s="13">
        <f>Forecast_Office_Supplies!G36</f>
        <v>2463.5424431035126</v>
      </c>
      <c r="E28" s="13">
        <f t="shared" si="0"/>
        <v>6797.6703927765247</v>
      </c>
      <c r="F28" s="13">
        <f>SUM(Forecast_Technology!C36,Forecast_Furniture!C36,Forecast_Office_Supplies!C36)</f>
        <v>22978.815000000002</v>
      </c>
      <c r="G28" s="15">
        <f t="shared" si="1"/>
        <v>0.7041766343139747</v>
      </c>
      <c r="H28">
        <f t="shared" si="2"/>
        <v>6797.6703927765247</v>
      </c>
      <c r="I28" t="e">
        <f t="shared" si="3"/>
        <v>#N/A</v>
      </c>
    </row>
    <row r="29" spans="1:9" x14ac:dyDescent="0.25">
      <c r="A29" s="12">
        <v>42430</v>
      </c>
      <c r="B29" s="13">
        <f>Forecast_Technology!G37</f>
        <v>50452.152294303123</v>
      </c>
      <c r="C29" s="13">
        <f>Forecast_Furniture!G37</f>
        <v>15954.981884708033</v>
      </c>
      <c r="D29" s="13">
        <f>Forecast_Office_Supplies!G37</f>
        <v>19227.853129245104</v>
      </c>
      <c r="E29" s="13">
        <f t="shared" si="0"/>
        <v>85634.98730825627</v>
      </c>
      <c r="F29" s="13">
        <f>SUM(Forecast_Technology!C37,Forecast_Furniture!C37,Forecast_Office_Supplies!C37)</f>
        <v>51715.875</v>
      </c>
      <c r="G29" s="15">
        <f t="shared" si="1"/>
        <v>0.65587428054260455</v>
      </c>
      <c r="H29">
        <f t="shared" si="2"/>
        <v>85634.98730825627</v>
      </c>
      <c r="I29" t="e">
        <f t="shared" si="3"/>
        <v>#N/A</v>
      </c>
    </row>
    <row r="30" spans="1:9" x14ac:dyDescent="0.25">
      <c r="A30" s="12">
        <v>42461</v>
      </c>
      <c r="B30" s="13">
        <f>Forecast_Technology!G38</f>
        <v>22684.188178536486</v>
      </c>
      <c r="C30" s="13">
        <f>Forecast_Furniture!G38</f>
        <v>13560.366849481834</v>
      </c>
      <c r="D30" s="13">
        <f>Forecast_Office_Supplies!G38</f>
        <v>21152.932735806204</v>
      </c>
      <c r="E30" s="13">
        <f t="shared" si="0"/>
        <v>57397.487763824523</v>
      </c>
      <c r="F30" s="13">
        <f>SUM(Forecast_Technology!C38,Forecast_Furniture!C38,Forecast_Office_Supplies!C38)</f>
        <v>38750.039000000004</v>
      </c>
      <c r="G30" s="15">
        <f t="shared" si="1"/>
        <v>0.48122399989905862</v>
      </c>
      <c r="H30">
        <f t="shared" si="2"/>
        <v>57397.487763824523</v>
      </c>
      <c r="I30" t="e">
        <f t="shared" si="3"/>
        <v>#N/A</v>
      </c>
    </row>
    <row r="31" spans="1:9" x14ac:dyDescent="0.25">
      <c r="A31" s="14">
        <v>42491</v>
      </c>
      <c r="B31" s="13">
        <f>Forecast_Technology!G39</f>
        <v>22784.208808793606</v>
      </c>
      <c r="C31" s="13">
        <f>Forecast_Furniture!G39</f>
        <v>12848.055256794238</v>
      </c>
      <c r="D31" s="13">
        <f>Forecast_Office_Supplies!G39</f>
        <v>12929.597395584247</v>
      </c>
      <c r="E31" s="13">
        <f t="shared" si="0"/>
        <v>48561.861461172091</v>
      </c>
      <c r="F31" s="13">
        <f>SUM(Forecast_Technology!C39,Forecast_Furniture!C39,Forecast_Office_Supplies!C39)</f>
        <v>56987.727999999996</v>
      </c>
      <c r="G31" s="15">
        <f t="shared" si="1"/>
        <v>0.14785405269758964</v>
      </c>
      <c r="H31">
        <f t="shared" si="2"/>
        <v>48561.861461172091</v>
      </c>
      <c r="I31" t="e">
        <f t="shared" si="3"/>
        <v>#N/A</v>
      </c>
    </row>
    <row r="32" spans="1:9" x14ac:dyDescent="0.25">
      <c r="A32" s="14">
        <v>42522</v>
      </c>
      <c r="B32" s="13">
        <f>Forecast_Technology!G40</f>
        <v>18633.500289792781</v>
      </c>
      <c r="C32" s="13">
        <f>Forecast_Furniture!G40</f>
        <v>16855.26276051674</v>
      </c>
      <c r="D32" s="13">
        <f>Forecast_Office_Supplies!G40</f>
        <v>21289.87643207132</v>
      </c>
      <c r="E32" s="13">
        <f t="shared" si="0"/>
        <v>56778.639482380837</v>
      </c>
      <c r="F32" s="13">
        <f>SUM(Forecast_Technology!C40,Forecast_Furniture!C40,Forecast_Office_Supplies!C40)</f>
        <v>40344.534</v>
      </c>
      <c r="G32" s="15">
        <f t="shared" si="1"/>
        <v>0.40734404027025911</v>
      </c>
      <c r="H32">
        <f t="shared" si="2"/>
        <v>56778.639482380837</v>
      </c>
      <c r="I32" t="e">
        <f t="shared" si="3"/>
        <v>#N/A</v>
      </c>
    </row>
    <row r="33" spans="1:9" x14ac:dyDescent="0.25">
      <c r="A33" s="12">
        <v>42552</v>
      </c>
      <c r="B33" s="13">
        <f>Forecast_Technology!G41</f>
        <v>24027.204033232374</v>
      </c>
      <c r="C33" s="13">
        <f>Forecast_Furniture!G41</f>
        <v>25174.564691004936</v>
      </c>
      <c r="D33" s="13">
        <f>Forecast_Office_Supplies!G41</f>
        <v>14190.023507547274</v>
      </c>
      <c r="E33" s="13">
        <f t="shared" si="0"/>
        <v>63391.792231784581</v>
      </c>
      <c r="F33" s="13">
        <f>SUM(Forecast_Technology!C41,Forecast_Furniture!C41,Forecast_Office_Supplies!C41)</f>
        <v>39261.963000000003</v>
      </c>
      <c r="G33" s="15">
        <f t="shared" si="1"/>
        <v>0.61458539991453243</v>
      </c>
      <c r="H33">
        <f t="shared" si="2"/>
        <v>63391.792231784581</v>
      </c>
      <c r="I33" t="e">
        <f t="shared" si="3"/>
        <v>#N/A</v>
      </c>
    </row>
    <row r="34" spans="1:9" x14ac:dyDescent="0.25">
      <c r="A34" s="12">
        <v>42583</v>
      </c>
      <c r="B34" s="13">
        <f>Forecast_Technology!G42</f>
        <v>28157.155133097262</v>
      </c>
      <c r="C34" s="13">
        <f>Forecast_Furniture!G42</f>
        <v>12483.229650606241</v>
      </c>
      <c r="D34" s="13">
        <f>Forecast_Office_Supplies!G42</f>
        <v>21598.201967260618</v>
      </c>
      <c r="E34" s="13">
        <f t="shared" si="0"/>
        <v>62238.586750964118</v>
      </c>
      <c r="F34" s="13">
        <f>SUM(Forecast_Technology!C42,Forecast_Furniture!C42,Forecast_Office_Supplies!C42)</f>
        <v>31115.374299999996</v>
      </c>
      <c r="G34" s="15">
        <f t="shared" si="1"/>
        <v>1.0002519060477484</v>
      </c>
      <c r="H34">
        <f t="shared" si="2"/>
        <v>62238.586750964118</v>
      </c>
      <c r="I34" t="e">
        <f t="shared" si="3"/>
        <v>#N/A</v>
      </c>
    </row>
    <row r="35" spans="1:9" x14ac:dyDescent="0.25">
      <c r="A35" s="14">
        <v>42614</v>
      </c>
      <c r="B35" s="13">
        <f>Forecast_Technology!G43</f>
        <v>47782.656466822467</v>
      </c>
      <c r="C35" s="13">
        <f>Forecast_Furniture!G43</f>
        <v>34935.693236435691</v>
      </c>
      <c r="D35" s="13">
        <f>Forecast_Office_Supplies!G43</f>
        <v>31208.414785900641</v>
      </c>
      <c r="E35" s="13">
        <f t="shared" si="0"/>
        <v>113926.76448915881</v>
      </c>
      <c r="F35" s="13">
        <f>SUM(Forecast_Technology!C43,Forecast_Furniture!C43,Forecast_Office_Supplies!C43)</f>
        <v>73410.024900000004</v>
      </c>
      <c r="G35" s="15">
        <f t="shared" si="1"/>
        <v>0.55192379575338912</v>
      </c>
      <c r="H35">
        <f t="shared" si="2"/>
        <v>113926.76448915881</v>
      </c>
      <c r="I35" t="e">
        <f t="shared" si="3"/>
        <v>#N/A</v>
      </c>
    </row>
    <row r="36" spans="1:9" x14ac:dyDescent="0.25">
      <c r="A36" s="12">
        <v>42644</v>
      </c>
      <c r="B36" s="13">
        <f>Forecast_Technology!G44</f>
        <v>19888.197014937406</v>
      </c>
      <c r="C36" s="13">
        <f>Forecast_Furniture!G44</f>
        <v>14972.934071982168</v>
      </c>
      <c r="D36" s="13">
        <f>Forecast_Office_Supplies!G44</f>
        <v>9284.3715744898818</v>
      </c>
      <c r="E36" s="13">
        <f t="shared" si="0"/>
        <v>44145.502661409453</v>
      </c>
      <c r="F36" s="13">
        <f>SUM(Forecast_Technology!C44,Forecast_Furniture!C44,Forecast_Office_Supplies!C44)</f>
        <v>59687.745000000003</v>
      </c>
      <c r="G36" s="15">
        <f t="shared" si="1"/>
        <v>0.26039252008248176</v>
      </c>
      <c r="H36">
        <f t="shared" si="2"/>
        <v>44145.502661409453</v>
      </c>
      <c r="I36" t="e">
        <f t="shared" si="3"/>
        <v>#N/A</v>
      </c>
    </row>
    <row r="37" spans="1:9" x14ac:dyDescent="0.25">
      <c r="A37" s="12">
        <v>42675</v>
      </c>
      <c r="B37" s="13">
        <f>Forecast_Technology!G45</f>
        <v>57659.378245758009</v>
      </c>
      <c r="C37" s="13">
        <f>Forecast_Furniture!G45</f>
        <v>28067.139437494257</v>
      </c>
      <c r="D37" s="13">
        <f>Forecast_Office_Supplies!G45</f>
        <v>36591.529802312609</v>
      </c>
      <c r="E37" s="13">
        <f t="shared" si="0"/>
        <v>122318.04748556488</v>
      </c>
      <c r="F37" s="13">
        <f>SUM(Forecast_Technology!C45,Forecast_Furniture!C45,Forecast_Office_Supplies!C45)</f>
        <v>79411.965800000005</v>
      </c>
      <c r="G37" s="15">
        <f t="shared" si="1"/>
        <v>0.54029743821761522</v>
      </c>
      <c r="H37">
        <f t="shared" si="2"/>
        <v>122318.04748556488</v>
      </c>
      <c r="I37" t="e">
        <f t="shared" si="3"/>
        <v>#N/A</v>
      </c>
    </row>
    <row r="38" spans="1:9" x14ac:dyDescent="0.25">
      <c r="A38" s="12">
        <v>42705</v>
      </c>
      <c r="B38" s="13">
        <f>Forecast_Technology!G46</f>
        <v>50106.676421928212</v>
      </c>
      <c r="C38" s="13">
        <f>Forecast_Furniture!G46</f>
        <v>26017.922232737732</v>
      </c>
      <c r="D38" s="13">
        <f>Forecast_Office_Supplies!G46</f>
        <v>21315.461015046189</v>
      </c>
      <c r="E38" s="13">
        <f t="shared" si="0"/>
        <v>97440.059669712122</v>
      </c>
      <c r="F38" s="13">
        <f>SUM(Forecast_Technology!C46,Forecast_Furniture!C46,Forecast_Office_Supplies!C46)</f>
        <v>96999.043000000005</v>
      </c>
      <c r="G38" s="15">
        <f t="shared" si="1"/>
        <v>4.5466084620248955E-3</v>
      </c>
      <c r="H38">
        <f t="shared" si="2"/>
        <v>97440.059669712122</v>
      </c>
      <c r="I38" t="e">
        <f t="shared" si="3"/>
        <v>#N/A</v>
      </c>
    </row>
    <row r="39" spans="1:9" x14ac:dyDescent="0.25">
      <c r="A39" s="14">
        <v>42736</v>
      </c>
      <c r="B39" s="13">
        <f>Forecast_Technology!G47</f>
        <v>5740.1374878441557</v>
      </c>
      <c r="C39" s="13">
        <f>Forecast_Furniture!G47</f>
        <v>8460.5563032911214</v>
      </c>
      <c r="D39" s="13">
        <f>Forecast_Office_Supplies!G47</f>
        <v>5565.1729884058232</v>
      </c>
      <c r="E39" s="13">
        <f t="shared" si="0"/>
        <v>19765.866779541098</v>
      </c>
      <c r="F39" s="13">
        <f>SUM(Forecast_Technology!C47,Forecast_Furniture!C47,Forecast_Office_Supplies!C47)</f>
        <v>43971.373999999996</v>
      </c>
      <c r="G39" s="15">
        <f t="shared" si="1"/>
        <v>0.55048330353422437</v>
      </c>
      <c r="H39">
        <f t="shared" si="2"/>
        <v>19765.866779541098</v>
      </c>
      <c r="I39" t="e">
        <f t="shared" si="3"/>
        <v>#N/A</v>
      </c>
    </row>
    <row r="40" spans="1:9" x14ac:dyDescent="0.25">
      <c r="A40" s="12">
        <v>42767</v>
      </c>
      <c r="B40" s="13">
        <f>Forecast_Technology!G48</f>
        <v>8089.5606829016251</v>
      </c>
      <c r="C40" s="13">
        <f>Forecast_Furniture!G48</f>
        <v>2305.9285606933995</v>
      </c>
      <c r="D40" s="13">
        <f>Forecast_Office_Supplies!G48</f>
        <v>9168.8205065001221</v>
      </c>
      <c r="E40" s="13">
        <f t="shared" si="0"/>
        <v>19564.309750095148</v>
      </c>
      <c r="F40" s="13">
        <f>SUM(Forecast_Technology!C48,Forecast_Furniture!C48,Forecast_Office_Supplies!C48)</f>
        <v>20301.133400000002</v>
      </c>
      <c r="G40" s="15">
        <f t="shared" si="1"/>
        <v>3.6294705097837263E-2</v>
      </c>
      <c r="H40">
        <f t="shared" si="2"/>
        <v>19564.309750095148</v>
      </c>
      <c r="I40" t="e">
        <f t="shared" si="3"/>
        <v>#N/A</v>
      </c>
    </row>
    <row r="41" spans="1:9" x14ac:dyDescent="0.25">
      <c r="A41" s="12">
        <v>42795</v>
      </c>
      <c r="B41" s="13">
        <f>Forecast_Technology!G49</f>
        <v>25416.708223391699</v>
      </c>
      <c r="C41" s="13">
        <f>Forecast_Furniture!G49</f>
        <v>16162.155547956758</v>
      </c>
      <c r="D41" s="13">
        <f>Forecast_Office_Supplies!G49</f>
        <v>24652.703048177791</v>
      </c>
      <c r="E41" s="13">
        <f t="shared" si="0"/>
        <v>66231.566819526255</v>
      </c>
      <c r="F41" s="13">
        <f>SUM(Forecast_Technology!C49,Forecast_Furniture!C49,Forecast_Office_Supplies!C49)</f>
        <v>58872.352800000001</v>
      </c>
      <c r="G41" s="15">
        <f t="shared" si="1"/>
        <v>0.12500288623637706</v>
      </c>
      <c r="H41">
        <f t="shared" si="2"/>
        <v>66231.566819526255</v>
      </c>
      <c r="I41" t="e">
        <f t="shared" si="3"/>
        <v>#N/A</v>
      </c>
    </row>
    <row r="42" spans="1:9" x14ac:dyDescent="0.25">
      <c r="A42" s="14">
        <v>42826</v>
      </c>
      <c r="B42" s="13">
        <f>Forecast_Technology!G50</f>
        <v>16872.490937150476</v>
      </c>
      <c r="C42" s="13">
        <f>Forecast_Furniture!G50</f>
        <v>14166.469836868706</v>
      </c>
      <c r="D42" s="13">
        <f>Forecast_Office_Supplies!G50</f>
        <v>17534.389981069533</v>
      </c>
      <c r="E42" s="13">
        <f t="shared" si="0"/>
        <v>48573.350755088715</v>
      </c>
      <c r="F42" s="13">
        <f>SUM(Forecast_Technology!C50,Forecast_Furniture!C50,Forecast_Office_Supplies!C50)</f>
        <v>36521.536099999998</v>
      </c>
      <c r="G42" s="15">
        <f t="shared" si="1"/>
        <v>0.32999199765556186</v>
      </c>
      <c r="H42">
        <f t="shared" si="2"/>
        <v>48573.350755088715</v>
      </c>
      <c r="I42" t="e">
        <f t="shared" si="3"/>
        <v>#N/A</v>
      </c>
    </row>
    <row r="43" spans="1:9" x14ac:dyDescent="0.25">
      <c r="A43" s="12">
        <v>42856</v>
      </c>
      <c r="B43" s="13">
        <f>Forecast_Technology!G51</f>
        <v>22471.032081576126</v>
      </c>
      <c r="C43" s="13">
        <f>Forecast_Furniture!G51</f>
        <v>11998.144110175985</v>
      </c>
      <c r="D43" s="13">
        <f>Forecast_Office_Supplies!G51</f>
        <v>17564.12003088569</v>
      </c>
      <c r="E43" s="13">
        <f t="shared" si="0"/>
        <v>52033.2962226378</v>
      </c>
      <c r="F43" s="13">
        <f>SUM(Forecast_Technology!C51,Forecast_Furniture!C51,Forecast_Office_Supplies!C51)</f>
        <v>44261.110199999996</v>
      </c>
      <c r="G43" s="15">
        <f t="shared" si="1"/>
        <v>0.17559853305798473</v>
      </c>
      <c r="H43">
        <f t="shared" si="2"/>
        <v>52033.2962226378</v>
      </c>
      <c r="I43" t="e">
        <f t="shared" si="3"/>
        <v>#N/A</v>
      </c>
    </row>
    <row r="44" spans="1:9" x14ac:dyDescent="0.25">
      <c r="A44" s="14">
        <v>42887</v>
      </c>
      <c r="B44" s="13">
        <f>Forecast_Technology!G52</f>
        <v>12218.620630822392</v>
      </c>
      <c r="C44" s="13">
        <f>Forecast_Furniture!G52</f>
        <v>13711.188039471948</v>
      </c>
      <c r="D44" s="13">
        <f>Forecast_Office_Supplies!G52</f>
        <v>19028.693257719242</v>
      </c>
      <c r="E44" s="13">
        <f t="shared" si="0"/>
        <v>44958.501928013582</v>
      </c>
      <c r="F44" s="13">
        <f>SUM(Forecast_Technology!C52,Forecast_Furniture!C52,Forecast_Office_Supplies!C52)</f>
        <v>52981.725699999995</v>
      </c>
      <c r="G44" s="15">
        <f t="shared" si="1"/>
        <v>0.15143379469020229</v>
      </c>
      <c r="H44">
        <f t="shared" si="2"/>
        <v>44958.501928013582</v>
      </c>
      <c r="I44" t="e">
        <f t="shared" si="3"/>
        <v>#N/A</v>
      </c>
    </row>
    <row r="45" spans="1:9" x14ac:dyDescent="0.25">
      <c r="A45" s="12">
        <v>42917</v>
      </c>
      <c r="B45" s="13">
        <f>Forecast_Technology!G53</f>
        <v>14097.508169098155</v>
      </c>
      <c r="C45" s="13">
        <f>Forecast_Furniture!G53</f>
        <v>21513.270095201577</v>
      </c>
      <c r="D45" s="13">
        <f>Forecast_Office_Supplies!G53</f>
        <v>20064.758022329555</v>
      </c>
      <c r="E45" s="13">
        <f t="shared" si="0"/>
        <v>55675.536286629285</v>
      </c>
      <c r="F45" s="13">
        <f>SUM(Forecast_Technology!C53,Forecast_Furniture!C53,Forecast_Office_Supplies!C53)</f>
        <v>45264.416000000005</v>
      </c>
      <c r="G45" s="15">
        <f t="shared" si="1"/>
        <v>0.2300067294942959</v>
      </c>
      <c r="H45">
        <f t="shared" si="2"/>
        <v>55675.536286629285</v>
      </c>
      <c r="I45" t="e">
        <f t="shared" si="3"/>
        <v>#N/A</v>
      </c>
    </row>
    <row r="46" spans="1:9" x14ac:dyDescent="0.25">
      <c r="A46" s="12">
        <v>42948</v>
      </c>
      <c r="B46" s="13">
        <f>Forecast_Technology!G54</f>
        <v>18162.748640066682</v>
      </c>
      <c r="C46" s="13">
        <f>Forecast_Furniture!G54</f>
        <v>16601.300899051654</v>
      </c>
      <c r="D46" s="13">
        <f>Forecast_Office_Supplies!G54</f>
        <v>17058.826828349302</v>
      </c>
      <c r="E46" s="13">
        <f t="shared" si="0"/>
        <v>51822.876367467637</v>
      </c>
      <c r="F46" s="13">
        <f>SUM(Forecast_Technology!C54,Forecast_Furniture!C54,Forecast_Office_Supplies!C54)</f>
        <v>63120.887999999999</v>
      </c>
      <c r="G46" s="15">
        <f t="shared" si="1"/>
        <v>0.17899006161846712</v>
      </c>
      <c r="H46">
        <f t="shared" si="2"/>
        <v>51822.876367467637</v>
      </c>
      <c r="I46" t="e">
        <f t="shared" si="3"/>
        <v>#N/A</v>
      </c>
    </row>
    <row r="47" spans="1:9" x14ac:dyDescent="0.25">
      <c r="A47" s="14">
        <v>42979</v>
      </c>
      <c r="B47" s="13">
        <f>Forecast_Technology!G55</f>
        <v>43057.578903211885</v>
      </c>
      <c r="C47" s="13">
        <f>Forecast_Furniture!G55</f>
        <v>40082.816196651416</v>
      </c>
      <c r="D47" s="13">
        <f>Forecast_Office_Supplies!G55</f>
        <v>61317.635710278439</v>
      </c>
      <c r="E47" s="13">
        <f t="shared" si="0"/>
        <v>144458.03081014173</v>
      </c>
      <c r="F47" s="13">
        <f>SUM(Forecast_Technology!C55,Forecast_Furniture!C55,Forecast_Office_Supplies!C55)</f>
        <v>87866.652000000002</v>
      </c>
      <c r="G47" s="15">
        <f t="shared" si="1"/>
        <v>0.64405980564892507</v>
      </c>
      <c r="H47">
        <f t="shared" si="2"/>
        <v>144458.03081014173</v>
      </c>
      <c r="I47" t="e">
        <f t="shared" si="3"/>
        <v>#N/A</v>
      </c>
    </row>
    <row r="48" spans="1:9" x14ac:dyDescent="0.25">
      <c r="A48" s="14">
        <v>43009</v>
      </c>
      <c r="B48" s="13">
        <f>Forecast_Technology!G56</f>
        <v>32855.63282647913</v>
      </c>
      <c r="C48" s="13">
        <f>Forecast_Furniture!G56</f>
        <v>17185.543981943214</v>
      </c>
      <c r="D48" s="13">
        <f>Forecast_Office_Supplies!G56</f>
        <v>23037.191995474645</v>
      </c>
      <c r="E48" s="13">
        <f t="shared" si="0"/>
        <v>73078.368803896985</v>
      </c>
      <c r="F48" s="13">
        <f>SUM(Forecast_Technology!C56,Forecast_Furniture!C56,Forecast_Office_Supplies!C56)</f>
        <v>77776.923200000005</v>
      </c>
      <c r="G48" s="15">
        <f t="shared" si="1"/>
        <v>6.0410648850442304E-2</v>
      </c>
      <c r="H48">
        <f t="shared" si="2"/>
        <v>73078.368803896985</v>
      </c>
      <c r="I48" t="e">
        <f t="shared" si="3"/>
        <v>#N/A</v>
      </c>
    </row>
    <row r="49" spans="1:9" x14ac:dyDescent="0.25">
      <c r="A49" s="14">
        <v>43040</v>
      </c>
      <c r="B49" s="13">
        <f>Forecast_Technology!G57</f>
        <v>48063.260598716806</v>
      </c>
      <c r="C49" s="13">
        <f>Forecast_Furniture!G57</f>
        <v>52234.21914139171</v>
      </c>
      <c r="D49" s="13">
        <f>Forecast_Office_Supplies!G57</f>
        <v>42577.22760765515</v>
      </c>
      <c r="E49" s="13">
        <f t="shared" si="0"/>
        <v>142874.70734776364</v>
      </c>
      <c r="F49" s="13">
        <f>SUM(Forecast_Technology!C57,Forecast_Furniture!C57,Forecast_Office_Supplies!C57)</f>
        <v>118447.825</v>
      </c>
      <c r="G49" s="15">
        <f t="shared" si="1"/>
        <v>0.20622482808581455</v>
      </c>
      <c r="H49">
        <f t="shared" si="2"/>
        <v>142874.70734776364</v>
      </c>
      <c r="I49" t="e">
        <f t="shared" si="3"/>
        <v>#N/A</v>
      </c>
    </row>
    <row r="50" spans="1:9" x14ac:dyDescent="0.25">
      <c r="A50" s="12">
        <v>43070</v>
      </c>
      <c r="B50" s="13">
        <f>Forecast_Technology!G58</f>
        <v>49532.047048452485</v>
      </c>
      <c r="C50" s="13">
        <f>Forecast_Furniture!G58</f>
        <v>44742.892495173983</v>
      </c>
      <c r="D50" s="13">
        <f>Forecast_Office_Supplies!G58</f>
        <v>43963.431858436452</v>
      </c>
      <c r="E50" s="13">
        <f t="shared" si="0"/>
        <v>138238.37140206294</v>
      </c>
      <c r="F50" s="13">
        <f>SUM(Forecast_Technology!C58,Forecast_Furniture!C58,Forecast_Office_Supplies!C58)</f>
        <v>83829.318799999994</v>
      </c>
      <c r="G50" s="15">
        <f t="shared" si="1"/>
        <v>0.64904562485915074</v>
      </c>
      <c r="H50">
        <f t="shared" si="2"/>
        <v>138238.37140206294</v>
      </c>
      <c r="I50" t="e">
        <f t="shared" si="3"/>
        <v>#N/A</v>
      </c>
    </row>
    <row r="51" spans="1:9" x14ac:dyDescent="0.25">
      <c r="A51" s="9">
        <v>43101</v>
      </c>
      <c r="B51" s="20">
        <f>Forecast_Technology!G59</f>
        <v>13233.121430138352</v>
      </c>
      <c r="C51" s="20">
        <f>Forecast_Furniture!G59</f>
        <v>7010.9841514232949</v>
      </c>
      <c r="D51" s="20">
        <f>Forecast_Office_Supplies!G59</f>
        <v>8559.8012943771519</v>
      </c>
      <c r="E51" s="21">
        <f t="shared" si="0"/>
        <v>28803.906875938796</v>
      </c>
      <c r="G51" t="str">
        <f t="shared" si="1"/>
        <v xml:space="preserve"> </v>
      </c>
      <c r="H51" t="e">
        <f t="shared" si="2"/>
        <v>#N/A</v>
      </c>
      <c r="I51">
        <f t="shared" si="3"/>
        <v>28803.906875938796</v>
      </c>
    </row>
    <row r="52" spans="1:9" x14ac:dyDescent="0.25">
      <c r="A52" s="6">
        <v>43132</v>
      </c>
      <c r="B52" s="20">
        <f>Forecast_Technology!G60</f>
        <v>13111.11994158237</v>
      </c>
      <c r="C52" s="20">
        <f>Forecast_Furniture!G60</f>
        <v>4122.1334943247002</v>
      </c>
      <c r="D52" s="20">
        <f>Forecast_Office_Supplies!G60</f>
        <v>3484.4502503906906</v>
      </c>
      <c r="E52" s="21">
        <f t="shared" si="0"/>
        <v>20717.703686297762</v>
      </c>
      <c r="G52" t="str">
        <f t="shared" si="1"/>
        <v xml:space="preserve"> </v>
      </c>
      <c r="H52" t="e">
        <f t="shared" si="2"/>
        <v>#N/A</v>
      </c>
      <c r="I52">
        <f t="shared" si="3"/>
        <v>20717.703686297762</v>
      </c>
    </row>
    <row r="53" spans="1:9" x14ac:dyDescent="0.25">
      <c r="A53" s="6">
        <v>43160</v>
      </c>
      <c r="B53" s="20">
        <f>Forecast_Technology!G61</f>
        <v>28401.822838641554</v>
      </c>
      <c r="C53" s="20">
        <f>Forecast_Furniture!G61</f>
        <v>6943.6847710719076</v>
      </c>
      <c r="D53" s="20">
        <f>Forecast_Office_Supplies!G61</f>
        <v>8346.4808841703671</v>
      </c>
      <c r="E53" s="21">
        <f t="shared" si="0"/>
        <v>43691.988493883822</v>
      </c>
      <c r="H53" t="e">
        <f t="shared" si="2"/>
        <v>#N/A</v>
      </c>
      <c r="I53">
        <f t="shared" si="3"/>
        <v>43691.988493883822</v>
      </c>
    </row>
    <row r="54" spans="1:9" x14ac:dyDescent="0.25">
      <c r="A54" s="5">
        <v>43191</v>
      </c>
      <c r="B54" s="20">
        <f>Forecast_Technology!G62</f>
        <v>28135.056107970144</v>
      </c>
      <c r="C54" s="20">
        <f>Forecast_Furniture!G62</f>
        <v>6380.1302906519377</v>
      </c>
      <c r="D54" s="20">
        <f>Forecast_Office_Supplies!G62</f>
        <v>8158.1963485995766</v>
      </c>
      <c r="E54" s="21">
        <f t="shared" si="0"/>
        <v>42673.382747221665</v>
      </c>
      <c r="H54" t="e">
        <f t="shared" si="2"/>
        <v>#N/A</v>
      </c>
      <c r="I54">
        <f t="shared" si="3"/>
        <v>42673.382747221665</v>
      </c>
    </row>
    <row r="55" spans="1:9" x14ac:dyDescent="0.25">
      <c r="A55" s="6">
        <v>43221</v>
      </c>
      <c r="B55" s="20">
        <f>Forecast_Technology!G63</f>
        <v>16687.68323897888</v>
      </c>
      <c r="C55" s="20">
        <f>Forecast_Furniture!G63</f>
        <v>9344.5385338870292</v>
      </c>
      <c r="D55" s="20">
        <f>Forecast_Office_Supplies!G63</f>
        <v>7950.7545371897968</v>
      </c>
      <c r="E55" s="21">
        <f t="shared" si="0"/>
        <v>33982.976310055703</v>
      </c>
      <c r="H55" t="e">
        <f t="shared" si="2"/>
        <v>#N/A</v>
      </c>
      <c r="I55">
        <f t="shared" si="3"/>
        <v>33982.976310055703</v>
      </c>
    </row>
    <row r="56" spans="1:9" x14ac:dyDescent="0.25">
      <c r="A56" s="6">
        <v>43252</v>
      </c>
      <c r="B56" s="20">
        <f>Forecast_Technology!G64</f>
        <v>16527.941869859584</v>
      </c>
      <c r="C56" s="20">
        <f>Forecast_Furniture!G64</f>
        <v>8051.047386367236</v>
      </c>
      <c r="D56" s="20">
        <f>Forecast_Office_Supplies!G64</f>
        <v>9643.8418198951786</v>
      </c>
      <c r="E56" s="21">
        <f t="shared" si="0"/>
        <v>34222.831076121998</v>
      </c>
      <c r="H56" t="e">
        <f t="shared" si="2"/>
        <v>#N/A</v>
      </c>
      <c r="I56">
        <f t="shared" si="3"/>
        <v>34222.831076121998</v>
      </c>
    </row>
    <row r="57" spans="1:9" x14ac:dyDescent="0.25">
      <c r="A57" s="6">
        <v>43282</v>
      </c>
      <c r="B57" s="20">
        <f>Forecast_Technology!G65</f>
        <v>16303.305624159586</v>
      </c>
      <c r="C57" s="20">
        <f>Forecast_Furniture!G65</f>
        <v>5668.9642178783606</v>
      </c>
      <c r="D57" s="20">
        <f>Forecast_Office_Supplies!G65</f>
        <v>7996.2217734002488</v>
      </c>
      <c r="E57" s="21">
        <f t="shared" si="0"/>
        <v>29968.491615438194</v>
      </c>
      <c r="H57" t="e">
        <f t="shared" si="2"/>
        <v>#N/A</v>
      </c>
      <c r="I57">
        <f t="shared" si="3"/>
        <v>29968.491615438194</v>
      </c>
    </row>
    <row r="58" spans="1:9" x14ac:dyDescent="0.25">
      <c r="A58" s="5">
        <v>43313</v>
      </c>
      <c r="B58" s="20">
        <f>Forecast_Technology!G66</f>
        <v>16144.197580397793</v>
      </c>
      <c r="C58" s="20">
        <f>Forecast_Furniture!G66</f>
        <v>7014.9691075624778</v>
      </c>
      <c r="D58" s="20">
        <f>Forecast_Office_Supplies!G66</f>
        <v>14144.198720199573</v>
      </c>
      <c r="E58" s="21">
        <f t="shared" si="0"/>
        <v>37303.365408159843</v>
      </c>
      <c r="H58" t="e">
        <f t="shared" si="2"/>
        <v>#N/A</v>
      </c>
      <c r="I58">
        <f t="shared" si="3"/>
        <v>37303.365408159843</v>
      </c>
    </row>
    <row r="59" spans="1:9" x14ac:dyDescent="0.25">
      <c r="A59" s="6">
        <v>43344</v>
      </c>
      <c r="B59" s="20">
        <f>Forecast_Technology!G67</f>
        <v>25647.682638845588</v>
      </c>
      <c r="C59" s="20">
        <f>Forecast_Furniture!G67</f>
        <v>13894.030268564597</v>
      </c>
      <c r="D59" s="20">
        <f>Forecast_Office_Supplies!G67</f>
        <v>21880.743277077061</v>
      </c>
      <c r="E59" s="21">
        <f t="shared" si="0"/>
        <v>61422.456184487244</v>
      </c>
      <c r="H59" t="e">
        <f t="shared" si="2"/>
        <v>#N/A</v>
      </c>
      <c r="I59">
        <f t="shared" si="3"/>
        <v>61422.456184487244</v>
      </c>
    </row>
    <row r="60" spans="1:9" x14ac:dyDescent="0.25">
      <c r="A60" s="6">
        <v>43374</v>
      </c>
      <c r="B60" s="20">
        <f>Forecast_Technology!G68</f>
        <v>25392.397699569057</v>
      </c>
      <c r="C60" s="20">
        <f>Forecast_Furniture!G68</f>
        <v>8624.7005015840259</v>
      </c>
      <c r="D60" s="20">
        <f>Forecast_Office_Supplies!G68</f>
        <v>13630.33946322225</v>
      </c>
      <c r="E60" s="21">
        <f t="shared" si="0"/>
        <v>47647.437664375335</v>
      </c>
      <c r="H60" t="e">
        <f t="shared" si="2"/>
        <v>#N/A</v>
      </c>
      <c r="I60">
        <f t="shared" si="3"/>
        <v>47647.437664375335</v>
      </c>
    </row>
    <row r="61" spans="1:9" x14ac:dyDescent="0.25">
      <c r="A61" s="6">
        <v>43405</v>
      </c>
      <c r="B61" s="20">
        <f>Forecast_Technology!G69</f>
        <v>38295.687337974407</v>
      </c>
      <c r="C61" s="20">
        <f>Forecast_Furniture!G69</f>
        <v>15348.070746224041</v>
      </c>
      <c r="D61" s="20">
        <f>Forecast_Office_Supplies!G69</f>
        <v>21456.599562720086</v>
      </c>
      <c r="E61" s="21">
        <f t="shared" si="0"/>
        <v>75100.357646918535</v>
      </c>
      <c r="H61" t="e">
        <f t="shared" si="2"/>
        <v>#N/A</v>
      </c>
      <c r="I61">
        <f t="shared" si="3"/>
        <v>75100.357646918535</v>
      </c>
    </row>
    <row r="62" spans="1:9" x14ac:dyDescent="0.25">
      <c r="A62" s="5">
        <v>43435</v>
      </c>
      <c r="B62" s="20">
        <f>Forecast_Technology!G70</f>
        <v>37906.767882114269</v>
      </c>
      <c r="C62" s="20">
        <f>Forecast_Furniture!G70</f>
        <v>13954.500313641831</v>
      </c>
      <c r="D62" s="20">
        <f>Forecast_Office_Supplies!G70</f>
        <v>23906.314771040805</v>
      </c>
      <c r="E62" s="21">
        <f t="shared" si="0"/>
        <v>75767.582966796908</v>
      </c>
      <c r="H62" t="e">
        <f t="shared" si="2"/>
        <v>#N/A</v>
      </c>
      <c r="I62">
        <f t="shared" si="3"/>
        <v>75767.582966796908</v>
      </c>
    </row>
    <row r="64" spans="1:9" x14ac:dyDescent="0.25">
      <c r="B64" s="25" t="s">
        <v>44</v>
      </c>
      <c r="C64" s="3" t="s">
        <v>45</v>
      </c>
      <c r="D64" s="3" t="s">
        <v>46</v>
      </c>
    </row>
    <row r="65" spans="2:4" x14ac:dyDescent="0.25">
      <c r="B65" s="3" t="s">
        <v>47</v>
      </c>
      <c r="C65" s="3">
        <v>0.43</v>
      </c>
      <c r="D65" s="3" t="s">
        <v>48</v>
      </c>
    </row>
    <row r="66" spans="2:4" x14ac:dyDescent="0.25">
      <c r="B66" s="3" t="s">
        <v>49</v>
      </c>
      <c r="C66" s="3">
        <v>0.43</v>
      </c>
      <c r="D66" s="3" t="s">
        <v>50</v>
      </c>
    </row>
    <row r="69" spans="2:4" ht="15" customHeight="1" x14ac:dyDescent="0.25">
      <c r="B69" s="28" t="s">
        <v>51</v>
      </c>
      <c r="C69" s="28"/>
      <c r="D69" s="28"/>
    </row>
    <row r="70" spans="2:4" x14ac:dyDescent="0.25">
      <c r="B70" s="28"/>
      <c r="C70" s="28"/>
      <c r="D70" s="28"/>
    </row>
    <row r="71" spans="2:4" x14ac:dyDescent="0.25">
      <c r="B71" s="28"/>
      <c r="C71" s="28"/>
      <c r="D71" s="28"/>
    </row>
    <row r="72" spans="2:4" x14ac:dyDescent="0.25">
      <c r="B72" s="28"/>
      <c r="C72" s="28"/>
      <c r="D72" s="28"/>
    </row>
    <row r="73" spans="2:4" x14ac:dyDescent="0.25">
      <c r="B73" s="28"/>
      <c r="C73" s="28"/>
      <c r="D73" s="28"/>
    </row>
    <row r="74" spans="2:4" x14ac:dyDescent="0.25">
      <c r="B74" s="28"/>
      <c r="C74" s="28"/>
      <c r="D74" s="28"/>
    </row>
    <row r="75" spans="2:4" x14ac:dyDescent="0.25">
      <c r="B75" s="28"/>
      <c r="C75" s="28"/>
      <c r="D75" s="28"/>
    </row>
    <row r="76" spans="2:4" x14ac:dyDescent="0.25">
      <c r="B76" s="28"/>
      <c r="C76" s="28"/>
      <c r="D76" s="28"/>
    </row>
    <row r="77" spans="2:4" x14ac:dyDescent="0.25">
      <c r="B77" s="28"/>
      <c r="C77" s="28"/>
      <c r="D77" s="28"/>
    </row>
    <row r="78" spans="2:4" x14ac:dyDescent="0.25">
      <c r="B78" s="28"/>
      <c r="C78" s="28"/>
      <c r="D78" s="28"/>
    </row>
    <row r="79" spans="2:4" x14ac:dyDescent="0.25">
      <c r="B79" s="28"/>
      <c r="C79" s="28"/>
      <c r="D79" s="28"/>
    </row>
    <row r="80" spans="2:4" x14ac:dyDescent="0.25">
      <c r="B80" s="28"/>
      <c r="C80" s="28"/>
      <c r="D80" s="28"/>
    </row>
    <row r="81" spans="2:4" x14ac:dyDescent="0.25">
      <c r="B81" s="28"/>
      <c r="C81" s="28"/>
      <c r="D81" s="28"/>
    </row>
    <row r="82" spans="2:4" x14ac:dyDescent="0.25">
      <c r="B82" s="28"/>
      <c r="C82" s="28"/>
      <c r="D82" s="28"/>
    </row>
    <row r="83" spans="2:4" x14ac:dyDescent="0.25">
      <c r="B83" s="28"/>
      <c r="C83" s="28"/>
      <c r="D83" s="28"/>
    </row>
    <row r="84" spans="2:4" x14ac:dyDescent="0.25">
      <c r="B84" s="28"/>
      <c r="C84" s="28"/>
      <c r="D84" s="28"/>
    </row>
    <row r="85" spans="2:4" x14ac:dyDescent="0.25">
      <c r="B85" s="28"/>
      <c r="C85" s="28"/>
      <c r="D85" s="28"/>
    </row>
    <row r="86" spans="2:4" x14ac:dyDescent="0.25">
      <c r="B86" s="28"/>
      <c r="C86" s="28"/>
      <c r="D86" s="28"/>
    </row>
    <row r="87" spans="2:4" x14ac:dyDescent="0.25">
      <c r="B87" s="28"/>
      <c r="C87" s="28"/>
      <c r="D87" s="28"/>
    </row>
    <row r="88" spans="2:4" x14ac:dyDescent="0.25">
      <c r="B88" s="28"/>
      <c r="C88" s="28"/>
      <c r="D88" s="28"/>
    </row>
    <row r="89" spans="2:4" x14ac:dyDescent="0.25">
      <c r="B89" s="28"/>
      <c r="C89" s="28"/>
      <c r="D89" s="28"/>
    </row>
    <row r="90" spans="2:4" x14ac:dyDescent="0.25">
      <c r="B90" s="28"/>
      <c r="C90" s="28"/>
      <c r="D90" s="28"/>
    </row>
    <row r="91" spans="2:4" x14ac:dyDescent="0.25">
      <c r="B91" s="28"/>
      <c r="C91" s="28"/>
      <c r="D91" s="28"/>
    </row>
    <row r="92" spans="2:4" x14ac:dyDescent="0.25">
      <c r="B92" s="28"/>
      <c r="C92" s="28"/>
      <c r="D92" s="28"/>
    </row>
    <row r="93" spans="2:4" x14ac:dyDescent="0.25">
      <c r="B93" s="28"/>
      <c r="C93" s="28"/>
      <c r="D93" s="28"/>
    </row>
    <row r="94" spans="2:4" x14ac:dyDescent="0.25">
      <c r="B94" s="28"/>
      <c r="C94" s="28"/>
      <c r="D94" s="28"/>
    </row>
  </sheetData>
  <mergeCells count="1">
    <mergeCell ref="B69:D9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BD8CA2-F9E3-44A4-9BCD-F8F04D02E4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README</vt:lpstr>
      <vt:lpstr>Aggregated_Data</vt:lpstr>
      <vt:lpstr>Forecast_Technology</vt:lpstr>
      <vt:lpstr>Forecast_Furniture</vt:lpstr>
      <vt:lpstr>Forecast_Office_Supplies</vt:lpstr>
      <vt:lpstr>Forecast_TopDown</vt:lpstr>
      <vt:lpstr>Conclusion &amp;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Snopek</dc:creator>
  <cp:lastModifiedBy>Marcin Snopek</cp:lastModifiedBy>
  <dcterms:created xsi:type="dcterms:W3CDTF">2025-08-15T06:33:16Z</dcterms:created>
  <dcterms:modified xsi:type="dcterms:W3CDTF">2025-08-19T08:25:27Z</dcterms:modified>
</cp:coreProperties>
</file>