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3.xml" ContentType="application/vnd.openxmlformats-officedocument.drawing+xml"/>
  <Override PartName="/xl/worksheets/sheet6.xml" ContentType="application/vnd.openxmlformats-officedocument.spreadsheetml.worksheet+xml"/>
  <Override PartName="/xl/drawings/drawing4.xml" ContentType="application/vnd.openxmlformats-officedocument.drawing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 lockStructure="1" workbookAlgorithmName="SHA-512" workbookHashValue="atp1GAZAZTPj7+YzW42L7q4AP5+imR/dZWYKy2e/UNkGpmfhYLc67+oIzObPF8yQza1FQIT9ph5f+pn3ve5qYQ==" workbookSaltValue="fkPJD8ge8O9Vnaqzlr88EQ==" workbookSpinCount="100000"/>
  <bookViews>
    <workbookView visibility="visible" minimized="0" showHorizontalScroll="1" showVerticalScroll="1" showSheetTabs="1" xWindow="-59440" yWindow="-4720" windowWidth="36880" windowHeight="26580" tabRatio="600" firstSheet="0" activeTab="2" autoFilterDateGrouping="1"/>
  </bookViews>
  <sheets>
    <sheet xmlns:r="http://schemas.openxmlformats.org/officeDocument/2006/relationships" name="Intro" sheetId="1" state="visible" r:id="rId1"/>
    <sheet xmlns:r="http://schemas.openxmlformats.org/officeDocument/2006/relationships" name="Summary" sheetId="2" state="visible" r:id="rId2"/>
    <sheet xmlns:r="http://schemas.openxmlformats.org/officeDocument/2006/relationships" name="Auto Calculate" sheetId="3" state="visible" r:id="rId3"/>
    <sheet xmlns:r="http://schemas.openxmlformats.org/officeDocument/2006/relationships" name="Sheet1" sheetId="4" state="visible" r:id="rId4"/>
    <sheet xmlns:r="http://schemas.openxmlformats.org/officeDocument/2006/relationships" name="Calculation Debt" sheetId="5" state="visible" r:id="rId5"/>
    <sheet xmlns:r="http://schemas.openxmlformats.org/officeDocument/2006/relationships" name="Without Debt" sheetId="6" state="visible" r:id="rId6"/>
    <sheet xmlns:r="http://schemas.openxmlformats.org/officeDocument/2006/relationships" name="Finance" sheetId="7" state="visible" r:id="rId7"/>
  </sheets>
  <definedNames/>
  <calcPr calcId="191029" fullCalcOnLoad="1"/>
</workbook>
</file>

<file path=xl/styles.xml><?xml version="1.0" encoding="utf-8"?>
<styleSheet xmlns="http://schemas.openxmlformats.org/spreadsheetml/2006/main">
  <numFmts count="17">
    <numFmt numFmtId="164" formatCode="_-&quot;£&quot;* #,##0.00_-;\-&quot;£&quot;* #,##0.00_-;_-&quot;£&quot;* &quot;-&quot;??_-;_-@_-"/>
    <numFmt numFmtId="165" formatCode="&quot;£&quot;#,##0"/>
    <numFmt numFmtId="166" formatCode="0.0%"/>
    <numFmt numFmtId="167" formatCode="_-&quot;£&quot;* #,##0_-;\-&quot;£&quot;* #,##0_-;_-&quot;£&quot;* &quot;-&quot;??_-;_-@_-"/>
    <numFmt numFmtId="168" formatCode="0.000%"/>
    <numFmt numFmtId="169" formatCode="0.000"/>
    <numFmt numFmtId="170" formatCode="&quot;£&quot;#,##0.00"/>
    <numFmt numFmtId="171" formatCode="_-* #,##0_-;\-* #,##0_-;_-* &quot;-&quot;??_-;_-@_-"/>
    <numFmt numFmtId="172" formatCode="_ * #,##0.00_ ;_ * \-#,##0.00_ ;_ * &quot;-&quot;??_ ;_ @_ "/>
    <numFmt numFmtId="173" formatCode="_(* #,##0_);_(* \(#,##0\);_(* &quot;-&quot;??_);_(@_)"/>
    <numFmt numFmtId="174" formatCode="_-* #,##0.0_-;\-* #,##0.0_-;_-* &quot;-&quot;??_-;_-@_-"/>
    <numFmt numFmtId="175" formatCode="_-* #,##0.00_-;\-* #,##0.00_-;_-* &quot;-&quot;??_-;_-@_-"/>
    <numFmt numFmtId="176" formatCode="_-* #,##0_-;\-* #,##0_-;_-* &quot;-&quot;?_-;_-@_-"/>
    <numFmt numFmtId="177" formatCode="_(&quot;£&quot;* #,##0_);_(&quot;£&quot;* \(#,##0\);_(&quot;£&quot;* &quot;-&quot;??_);_(@_)"/>
    <numFmt numFmtId="178" formatCode="#,##0_ ;\-#,##0\ "/>
    <numFmt numFmtId="179" formatCode="_-&quot;£&quot;* #,##0_-;\-&quot;£&quot;* #,##0_-;_-&quot;£&quot;* &quot;-&quot;_-;_-@_-"/>
    <numFmt numFmtId="180" formatCode="#,##0.0_ ;\-#,##0.0\ "/>
  </numFmts>
  <fonts count="31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indexed="8"/>
      <sz val="11"/>
    </font>
    <font>
      <name val="Calibri"/>
      <family val="2"/>
      <color theme="4" tint="-0.499984740745262"/>
      <sz val="11"/>
      <scheme val="minor"/>
    </font>
    <font>
      <name val="Calibri"/>
      <family val="2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i val="1"/>
      <color theme="1"/>
      <sz val="11"/>
      <scheme val="minor"/>
    </font>
    <font>
      <name val="Calibri"/>
      <family val="2"/>
      <b val="1"/>
      <color indexed="9"/>
      <sz val="11"/>
    </font>
    <font>
      <name val="Calibri"/>
      <family val="2"/>
      <i val="1"/>
      <color theme="0" tint="-0.3499862666707358"/>
      <sz val="11"/>
      <scheme val="minor"/>
    </font>
    <font>
      <name val="Calibri"/>
      <family val="2"/>
      <i val="1"/>
      <color theme="0" tint="-0.3499862666707358"/>
      <sz val="11"/>
    </font>
    <font>
      <name val="Calibri"/>
      <family val="2"/>
      <color theme="0" tint="-0.3499862666707358"/>
      <sz val="11"/>
      <scheme val="minor"/>
    </font>
    <font>
      <name val="Calibri"/>
      <family val="2"/>
      <b val="1"/>
      <i val="1"/>
      <color theme="1"/>
      <sz val="11"/>
      <scheme val="minor"/>
    </font>
    <font>
      <name val="Calibri"/>
      <family val="2"/>
      <i val="1"/>
      <sz val="11"/>
      <scheme val="minor"/>
    </font>
    <font>
      <name val="Calibri"/>
      <family val="2"/>
      <i val="1"/>
      <color indexed="8"/>
      <sz val="11"/>
    </font>
    <font>
      <name val="Calibri Light"/>
      <family val="2"/>
      <color theme="1"/>
      <sz val="11"/>
      <scheme val="major"/>
    </font>
    <font>
      <name val="Calibri Light"/>
      <family val="2"/>
      <b val="1"/>
      <color theme="1"/>
      <sz val="11"/>
      <scheme val="major"/>
    </font>
    <font>
      <name val="Calibri"/>
      <family val="2"/>
      <b val="1"/>
      <color theme="8" tint="-0.249977111117893"/>
      <sz val="18"/>
    </font>
    <font>
      <name val="Calibri Light"/>
      <family val="2"/>
      <i val="1"/>
      <color theme="1"/>
      <sz val="8"/>
      <scheme val="major"/>
    </font>
    <font>
      <name val="Calibri Light"/>
      <family val="2"/>
      <i val="1"/>
      <color theme="8" tint="-0.249977111117893"/>
      <sz val="8"/>
      <scheme val="major"/>
    </font>
    <font>
      <name val="Calibri Light"/>
      <family val="2"/>
      <i val="1"/>
      <color rgb="FF00B050"/>
      <sz val="8"/>
      <scheme val="major"/>
    </font>
    <font>
      <name val="Calibri Light"/>
      <family val="2"/>
      <i val="1"/>
      <color theme="8" tint="-0.249977111117893"/>
      <sz val="11"/>
      <scheme val="major"/>
    </font>
    <font>
      <name val="Calibri Light"/>
      <family val="2"/>
      <b val="1"/>
      <i val="1"/>
      <color theme="8" tint="-0.249977111117893"/>
      <sz val="11"/>
      <scheme val="major"/>
    </font>
    <font>
      <name val="Calibri Light"/>
      <family val="2"/>
      <b val="1"/>
      <i val="1"/>
      <color theme="1"/>
      <sz val="11"/>
      <scheme val="major"/>
    </font>
    <font>
      <name val="Calibri"/>
      <family val="2"/>
      <b val="1"/>
      <color rgb="FF444444"/>
      <sz val="11"/>
      <scheme val="minor"/>
    </font>
    <font>
      <name val="Calibri Light"/>
      <family val="2"/>
      <b val="1"/>
      <color rgb="FFFF0000"/>
      <sz val="11"/>
      <scheme val="major"/>
    </font>
    <font>
      <name val="Calibri"/>
      <family val="2"/>
      <color theme="1"/>
      <sz val="16"/>
      <scheme val="minor"/>
    </font>
    <font>
      <name val="Calibri Light"/>
      <family val="2"/>
      <color theme="0"/>
      <sz val="11"/>
      <scheme val="major"/>
    </font>
  </fonts>
  <fills count="21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7" tint="0.7999816888943144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1" fillId="0" borderId="0"/>
    <xf numFmtId="43" fontId="1" fillId="0" borderId="0"/>
    <xf numFmtId="44" fontId="1" fillId="0" borderId="0"/>
    <xf numFmtId="9" fontId="1" fillId="0" borderId="0"/>
  </cellStyleXfs>
  <cellXfs count="227">
    <xf numFmtId="0" fontId="0" fillId="0" borderId="0" pivotButton="0" quotePrefix="0" xfId="0"/>
    <xf numFmtId="164" fontId="0" fillId="0" borderId="0" pivotButton="0" quotePrefix="0" xfId="2"/>
    <xf numFmtId="0" fontId="2" fillId="3" borderId="0" pivotButton="0" quotePrefix="0" xfId="0"/>
    <xf numFmtId="0" fontId="4" fillId="0" borderId="0" pivotButton="0" quotePrefix="0" xfId="0"/>
    <xf numFmtId="0" fontId="6" fillId="0" borderId="0" pivotButton="0" quotePrefix="0" xfId="0"/>
    <xf numFmtId="165" fontId="4" fillId="4" borderId="0" pivotButton="0" quotePrefix="0" xfId="1"/>
    <xf numFmtId="165" fontId="0" fillId="0" borderId="0" pivotButton="0" quotePrefix="0" xfId="0"/>
    <xf numFmtId="10" fontId="7" fillId="0" borderId="0" pivotButton="0" quotePrefix="0" xfId="0"/>
    <xf numFmtId="0" fontId="7" fillId="5" borderId="0" pivotButton="0" quotePrefix="0" xfId="0"/>
    <xf numFmtId="43" fontId="0" fillId="2" borderId="0" pivotButton="0" quotePrefix="0" xfId="0"/>
    <xf numFmtId="0" fontId="0" fillId="6" borderId="0" pivotButton="0" quotePrefix="0" xfId="0"/>
    <xf numFmtId="0" fontId="4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166" fontId="4" fillId="4" borderId="0" pivotButton="0" quotePrefix="0" xfId="0"/>
    <xf numFmtId="0" fontId="8" fillId="0" borderId="0" pivotButton="0" quotePrefix="0" xfId="0"/>
    <xf numFmtId="0" fontId="3" fillId="0" borderId="0" pivotButton="0" quotePrefix="0" xfId="0"/>
    <xf numFmtId="167" fontId="8" fillId="5" borderId="0" pivotButton="0" quotePrefix="0" xfId="0"/>
    <xf numFmtId="168" fontId="4" fillId="2" borderId="0" applyAlignment="1" pivotButton="0" quotePrefix="0" xfId="0">
      <alignment vertical="center"/>
    </xf>
    <xf numFmtId="167" fontId="0" fillId="7" borderId="0" pivotButton="0" quotePrefix="0" xfId="0"/>
    <xf numFmtId="10" fontId="0" fillId="0" borderId="0" pivotButton="0" quotePrefix="0" xfId="0"/>
    <xf numFmtId="169" fontId="7" fillId="0" borderId="0" pivotButton="0" quotePrefix="0" xfId="1"/>
    <xf numFmtId="167" fontId="7" fillId="2" borderId="0" pivotButton="0" quotePrefix="0" xfId="0"/>
    <xf numFmtId="0" fontId="0" fillId="0" borderId="0" applyAlignment="1" pivotButton="0" quotePrefix="0" xfId="0">
      <alignment horizontal="right" vertical="center"/>
    </xf>
    <xf numFmtId="10" fontId="7" fillId="5" borderId="0" pivotButton="0" quotePrefix="0" xfId="0"/>
    <xf numFmtId="167" fontId="7" fillId="5" borderId="0" pivotButton="0" quotePrefix="0" xfId="0"/>
    <xf numFmtId="0" fontId="9" fillId="0" borderId="0" applyAlignment="1" pivotButton="0" quotePrefix="0" xfId="0">
      <alignment vertical="center"/>
    </xf>
    <xf numFmtId="170" fontId="5" fillId="0" borderId="0" applyAlignment="1" pivotButton="0" quotePrefix="0" xfId="0">
      <alignment vertical="center"/>
    </xf>
    <xf numFmtId="167" fontId="0" fillId="0" borderId="0" pivotButton="0" quotePrefix="0" xfId="0"/>
    <xf numFmtId="0" fontId="0" fillId="0" borderId="0" applyAlignment="1" pivotButton="0" quotePrefix="0" xfId="0">
      <alignment horizontal="center" vertical="center"/>
    </xf>
    <xf numFmtId="0" fontId="7" fillId="0" borderId="0" pivotButton="0" quotePrefix="0" xfId="0"/>
    <xf numFmtId="164" fontId="7" fillId="7" borderId="0" pivotButton="0" quotePrefix="0" xfId="0"/>
    <xf numFmtId="164" fontId="0" fillId="0" borderId="0" pivotButton="0" quotePrefix="0" xfId="0"/>
    <xf numFmtId="0" fontId="9" fillId="0" borderId="0" applyAlignment="1" pivotButton="0" quotePrefix="0" xfId="0">
      <alignment horizontal="left" vertical="center"/>
    </xf>
    <xf numFmtId="14" fontId="10" fillId="0" borderId="0" pivotButton="0" quotePrefix="0" xfId="0"/>
    <xf numFmtId="0" fontId="8" fillId="0" borderId="0" applyAlignment="1" pivotButton="0" quotePrefix="0" xfId="0">
      <alignment horizontal="left"/>
    </xf>
    <xf numFmtId="0" fontId="3" fillId="5" borderId="0" pivotButton="0" quotePrefix="0" xfId="0"/>
    <xf numFmtId="166" fontId="3" fillId="5" borderId="0" pivotButton="0" quotePrefix="0" xfId="0"/>
    <xf numFmtId="14" fontId="0" fillId="0" borderId="0" pivotButton="0" quotePrefix="0" xfId="0"/>
    <xf numFmtId="171" fontId="0" fillId="0" borderId="0" pivotButton="0" quotePrefix="0" xfId="0"/>
    <xf numFmtId="172" fontId="0" fillId="0" borderId="0" pivotButton="0" quotePrefix="0" xfId="0"/>
    <xf numFmtId="0" fontId="11" fillId="3" borderId="0" pivotButton="0" quotePrefix="0" xfId="0"/>
    <xf numFmtId="2" fontId="0" fillId="0" borderId="0" pivotButton="0" quotePrefix="0" xfId="1"/>
    <xf numFmtId="171" fontId="0" fillId="0" borderId="0" pivotButton="0" quotePrefix="0" xfId="1"/>
    <xf numFmtId="173" fontId="0" fillId="0" borderId="0" pivotButton="0" quotePrefix="0" xfId="0"/>
    <xf numFmtId="10" fontId="0" fillId="0" borderId="0" pivotButton="0" quotePrefix="0" xfId="3"/>
    <xf numFmtId="43" fontId="0" fillId="0" borderId="0" pivotButton="0" quotePrefix="0" xfId="0"/>
    <xf numFmtId="174" fontId="1" fillId="0" borderId="0" pivotButton="0" quotePrefix="0" xfId="1"/>
    <xf numFmtId="171" fontId="1" fillId="0" borderId="0" pivotButton="0" quotePrefix="0" xfId="1"/>
    <xf numFmtId="171" fontId="4" fillId="0" borderId="0" pivotButton="0" quotePrefix="0" xfId="1"/>
    <xf numFmtId="175" fontId="0" fillId="0" borderId="0" pivotButton="0" quotePrefix="0" xfId="0"/>
    <xf numFmtId="0" fontId="4" fillId="8" borderId="0" pivotButton="0" quotePrefix="0" xfId="0"/>
    <xf numFmtId="171" fontId="4" fillId="8" borderId="0" pivotButton="0" quotePrefix="0" xfId="0"/>
    <xf numFmtId="9" fontId="10" fillId="0" borderId="0" pivotButton="0" quotePrefix="0" xfId="3"/>
    <xf numFmtId="176" fontId="0" fillId="0" borderId="0" pivotButton="0" quotePrefix="0" xfId="0"/>
    <xf numFmtId="0" fontId="12" fillId="0" borderId="0" pivotButton="0" quotePrefix="0" xfId="0"/>
    <xf numFmtId="176" fontId="12" fillId="0" borderId="0" pivotButton="0" quotePrefix="0" xfId="0"/>
    <xf numFmtId="171" fontId="12" fillId="0" borderId="0" pivotButton="0" quotePrefix="0" xfId="1"/>
    <xf numFmtId="171" fontId="12" fillId="0" borderId="0" pivotButton="0" quotePrefix="0" xfId="0"/>
    <xf numFmtId="0" fontId="13" fillId="0" borderId="0" pivotButton="0" quotePrefix="0" xfId="0"/>
    <xf numFmtId="0" fontId="10" fillId="0" borderId="0" pivotButton="0" quotePrefix="0" xfId="0"/>
    <xf numFmtId="171" fontId="10" fillId="0" borderId="0" pivotButton="0" quotePrefix="0" xfId="0"/>
    <xf numFmtId="171" fontId="4" fillId="0" borderId="0" pivotButton="0" quotePrefix="0" xfId="0"/>
    <xf numFmtId="0" fontId="14" fillId="0" borderId="0" pivotButton="0" quotePrefix="0" xfId="0"/>
    <xf numFmtId="171" fontId="14" fillId="0" borderId="0" pivotButton="0" quotePrefix="0" xfId="1"/>
    <xf numFmtId="171" fontId="14" fillId="0" borderId="0" pivotButton="0" quotePrefix="0" xfId="0"/>
    <xf numFmtId="0" fontId="4" fillId="2" borderId="0" pivotButton="0" quotePrefix="0" xfId="0"/>
    <xf numFmtId="171" fontId="4" fillId="2" borderId="0" pivotButton="0" quotePrefix="0" xfId="0"/>
    <xf numFmtId="177" fontId="0" fillId="0" borderId="0" pivotButton="0" quotePrefix="0" xfId="2"/>
    <xf numFmtId="177" fontId="15" fillId="0" borderId="0" pivotButton="0" quotePrefix="0" xfId="2"/>
    <xf numFmtId="177" fontId="4" fillId="0" borderId="0" pivotButton="0" quotePrefix="0" xfId="2"/>
    <xf numFmtId="9" fontId="4" fillId="0" borderId="0" pivotButton="0" quotePrefix="0" xfId="0"/>
    <xf numFmtId="171" fontId="8" fillId="0" borderId="0" pivotButton="0" quotePrefix="0" xfId="1"/>
    <xf numFmtId="0" fontId="16" fillId="0" borderId="0" pivotButton="0" quotePrefix="0" xfId="0"/>
    <xf numFmtId="171" fontId="16" fillId="0" borderId="0" pivotButton="0" quotePrefix="0" xfId="0"/>
    <xf numFmtId="173" fontId="10" fillId="0" borderId="0" pivotButton="0" quotePrefix="0" xfId="0"/>
    <xf numFmtId="173" fontId="16" fillId="0" borderId="0" pivotButton="0" quotePrefix="0" xfId="0"/>
    <xf numFmtId="173" fontId="16" fillId="0" borderId="0" pivotButton="0" quotePrefix="0" xfId="1"/>
    <xf numFmtId="171" fontId="10" fillId="0" borderId="0" pivotButton="0" quotePrefix="0" xfId="1"/>
    <xf numFmtId="0" fontId="17" fillId="0" borderId="0" pivotButton="0" quotePrefix="0" xfId="0"/>
    <xf numFmtId="166" fontId="0" fillId="0" borderId="0" pivotButton="0" quotePrefix="0" xfId="3"/>
    <xf numFmtId="171" fontId="0" fillId="0" borderId="0" applyAlignment="1" pivotButton="0" quotePrefix="0" xfId="0">
      <alignment vertical="center"/>
    </xf>
    <xf numFmtId="171" fontId="8" fillId="0" borderId="0" pivotButton="0" quotePrefix="0" xfId="0"/>
    <xf numFmtId="164" fontId="0" fillId="9" borderId="0" pivotButton="0" quotePrefix="0" xfId="2"/>
    <xf numFmtId="175" fontId="7" fillId="0" borderId="0" pivotButton="0" quotePrefix="0" xfId="1"/>
    <xf numFmtId="166" fontId="0" fillId="0" borderId="0" pivotButton="0" quotePrefix="0" xfId="0"/>
    <xf numFmtId="0" fontId="18" fillId="10" borderId="0" pivotButton="0" quotePrefix="0" xfId="0"/>
    <xf numFmtId="0" fontId="18" fillId="0" borderId="0" pivotButton="0" quotePrefix="0" xfId="0"/>
    <xf numFmtId="0" fontId="18" fillId="11" borderId="0" applyAlignment="1" pivotButton="0" quotePrefix="0" xfId="0">
      <alignment horizontal="center"/>
    </xf>
    <xf numFmtId="9" fontId="18" fillId="11" borderId="0" pivotButton="0" quotePrefix="0" xfId="0"/>
    <xf numFmtId="0" fontId="18" fillId="11" borderId="0" pivotButton="0" quotePrefix="0" xfId="0"/>
    <xf numFmtId="0" fontId="19" fillId="10" borderId="0" pivotButton="0" quotePrefix="0" xfId="0"/>
    <xf numFmtId="0" fontId="18" fillId="10" borderId="0" applyAlignment="1" pivotButton="0" quotePrefix="0" xfId="0">
      <alignment horizontal="center"/>
    </xf>
    <xf numFmtId="2" fontId="18" fillId="11" borderId="0" pivotButton="0" quotePrefix="0" xfId="0"/>
    <xf numFmtId="175" fontId="18" fillId="12" borderId="0" pivotButton="0" quotePrefix="0" xfId="1"/>
    <xf numFmtId="0" fontId="21" fillId="10" borderId="0" pivotButton="0" quotePrefix="0" xfId="0"/>
    <xf numFmtId="0" fontId="22" fillId="10" borderId="0" pivotButton="0" quotePrefix="0" xfId="0"/>
    <xf numFmtId="0" fontId="23" fillId="10" borderId="0" pivotButton="0" quotePrefix="0" xfId="0"/>
    <xf numFmtId="0" fontId="24" fillId="10" borderId="0" pivotButton="0" quotePrefix="0" xfId="0"/>
    <xf numFmtId="0" fontId="25" fillId="10" borderId="0" pivotButton="0" quotePrefix="0" xfId="0"/>
    <xf numFmtId="0" fontId="26" fillId="10" borderId="0" pivotButton="0" quotePrefix="0" xfId="0"/>
    <xf numFmtId="0" fontId="27" fillId="0" borderId="0" pivotButton="0" quotePrefix="0" xfId="0"/>
    <xf numFmtId="178" fontId="0" fillId="0" borderId="0" applyAlignment="1" pivotButton="0" quotePrefix="0" xfId="0">
      <alignment vertical="center"/>
    </xf>
    <xf numFmtId="9" fontId="0" fillId="0" borderId="0" pivotButton="0" quotePrefix="0" xfId="0"/>
    <xf numFmtId="2" fontId="0" fillId="0" borderId="0" pivotButton="0" quotePrefix="0" xfId="0"/>
    <xf numFmtId="10" fontId="18" fillId="10" borderId="0" pivotButton="0" quotePrefix="0" xfId="0"/>
    <xf numFmtId="3" fontId="18" fillId="11" borderId="0" pivotButton="0" quotePrefix="0" xfId="0"/>
    <xf numFmtId="179" fontId="0" fillId="13" borderId="0" pivotButton="0" quotePrefix="0" xfId="0"/>
    <xf numFmtId="0" fontId="28" fillId="0" borderId="0" pivotButton="0" quotePrefix="0" xfId="0"/>
    <xf numFmtId="179" fontId="0" fillId="0" borderId="0" pivotButton="0" quotePrefix="0" xfId="0"/>
    <xf numFmtId="179" fontId="18" fillId="10" borderId="0" pivotButton="0" quotePrefix="0" xfId="0"/>
    <xf numFmtId="0" fontId="18" fillId="5" borderId="0" pivotButton="0" quotePrefix="0" xfId="0"/>
    <xf numFmtId="3" fontId="18" fillId="5" borderId="0" pivotButton="0" quotePrefix="0" xfId="0"/>
    <xf numFmtId="179" fontId="18" fillId="5" borderId="0" pivotButton="0" quotePrefix="0" xfId="0"/>
    <xf numFmtId="0" fontId="18" fillId="12" borderId="0" pivotButton="0" quotePrefix="0" xfId="0"/>
    <xf numFmtId="0" fontId="19" fillId="0" borderId="0" pivotButton="0" quotePrefix="0" xfId="0"/>
    <xf numFmtId="0" fontId="19" fillId="5" borderId="0" pivotButton="0" quotePrefix="0" xfId="0"/>
    <xf numFmtId="9" fontId="3" fillId="0" borderId="0" pivotButton="0" quotePrefix="0" xfId="0"/>
    <xf numFmtId="0" fontId="0" fillId="2" borderId="0" pivotButton="0" quotePrefix="0" xfId="0"/>
    <xf numFmtId="171" fontId="0" fillId="2" borderId="0" pivotButton="0" quotePrefix="0" xfId="1"/>
    <xf numFmtId="10" fontId="3" fillId="0" borderId="0" pivotButton="0" quotePrefix="0" xfId="0"/>
    <xf numFmtId="179" fontId="3" fillId="0" borderId="0" pivotButton="0" quotePrefix="0" xfId="0"/>
    <xf numFmtId="2" fontId="18" fillId="0" borderId="0" pivotButton="0" quotePrefix="0" xfId="0"/>
    <xf numFmtId="0" fontId="3" fillId="14" borderId="1" pivotButton="0" quotePrefix="0" xfId="0"/>
    <xf numFmtId="0" fontId="3" fillId="0" borderId="2" pivotButton="0" quotePrefix="0" xfId="0"/>
    <xf numFmtId="9" fontId="3" fillId="14" borderId="3" pivotButton="0" quotePrefix="0" xfId="0"/>
    <xf numFmtId="0" fontId="0" fillId="14" borderId="4" pivotButton="0" quotePrefix="0" xfId="0"/>
    <xf numFmtId="0" fontId="3" fillId="0" borderId="5" pivotButton="0" quotePrefix="0" xfId="0"/>
    <xf numFmtId="0" fontId="18" fillId="14" borderId="6" pivotButton="0" quotePrefix="0" xfId="0"/>
    <xf numFmtId="0" fontId="3" fillId="0" borderId="7" pivotButton="0" quotePrefix="0" xfId="0"/>
    <xf numFmtId="166" fontId="3" fillId="14" borderId="8" pivotButton="0" quotePrefix="0" xfId="0"/>
    <xf numFmtId="0" fontId="18" fillId="14" borderId="9" pivotButton="0" quotePrefix="0" xfId="0"/>
    <xf numFmtId="2" fontId="18" fillId="15" borderId="0" pivotButton="0" quotePrefix="0" xfId="0"/>
    <xf numFmtId="1" fontId="18" fillId="0" borderId="0" pivotButton="0" quotePrefix="0" xfId="0"/>
    <xf numFmtId="1" fontId="19" fillId="5" borderId="0" pivotButton="0" quotePrefix="0" xfId="0"/>
    <xf numFmtId="0" fontId="18" fillId="15" borderId="0" pivotButton="0" quotePrefix="0" xfId="0"/>
    <xf numFmtId="0" fontId="23" fillId="0" borderId="0" pivotButton="0" quotePrefix="0" xfId="0"/>
    <xf numFmtId="0" fontId="18" fillId="10" borderId="2" pivotButton="0" quotePrefix="0" xfId="0"/>
    <xf numFmtId="0" fontId="18" fillId="10" borderId="10" pivotButton="0" quotePrefix="0" xfId="0"/>
    <xf numFmtId="9" fontId="18" fillId="11" borderId="10" pivotButton="0" quotePrefix="0" xfId="0"/>
    <xf numFmtId="0" fontId="22" fillId="10" borderId="11" pivotButton="0" quotePrefix="0" xfId="0"/>
    <xf numFmtId="0" fontId="18" fillId="10" borderId="5" pivotButton="0" quotePrefix="0" xfId="0"/>
    <xf numFmtId="0" fontId="22" fillId="10" borderId="12" pivotButton="0" quotePrefix="0" xfId="0"/>
    <xf numFmtId="0" fontId="18" fillId="10" borderId="7" pivotButton="0" quotePrefix="0" xfId="0"/>
    <xf numFmtId="0" fontId="18" fillId="10" borderId="13" pivotButton="0" quotePrefix="0" xfId="0"/>
    <xf numFmtId="0" fontId="18" fillId="11" borderId="13" pivotButton="0" quotePrefix="0" xfId="0"/>
    <xf numFmtId="0" fontId="22" fillId="10" borderId="14" pivotButton="0" quotePrefix="0" xfId="0"/>
    <xf numFmtId="0" fontId="18" fillId="5" borderId="10" pivotButton="0" quotePrefix="0" xfId="0"/>
    <xf numFmtId="179" fontId="18" fillId="5" borderId="13" pivotButton="0" quotePrefix="0" xfId="0"/>
    <xf numFmtId="3" fontId="18" fillId="10" borderId="0" pivotButton="0" quotePrefix="0" xfId="0"/>
    <xf numFmtId="179" fontId="18" fillId="10" borderId="13" pivotButton="0" quotePrefix="0" xfId="0"/>
    <xf numFmtId="180" fontId="7" fillId="0" borderId="0" pivotButton="0" quotePrefix="0" xfId="1"/>
    <xf numFmtId="0" fontId="0" fillId="16" borderId="0" pivotButton="0" quotePrefix="0" xfId="0"/>
    <xf numFmtId="171" fontId="0" fillId="16" borderId="0" pivotButton="0" quotePrefix="0" xfId="0"/>
    <xf numFmtId="171" fontId="0" fillId="16" borderId="0" pivotButton="0" quotePrefix="0" xfId="1"/>
    <xf numFmtId="173" fontId="10" fillId="16" borderId="0" pivotButton="0" quotePrefix="0" xfId="0"/>
    <xf numFmtId="169" fontId="7" fillId="16" borderId="0" pivotButton="0" quotePrefix="0" xfId="1"/>
    <xf numFmtId="164" fontId="7" fillId="16" borderId="0" pivotButton="0" quotePrefix="0" xfId="0"/>
    <xf numFmtId="166" fontId="7" fillId="0" borderId="0" pivotButton="0" quotePrefix="0" xfId="0"/>
    <xf numFmtId="164" fontId="7" fillId="0" borderId="0" pivotButton="0" quotePrefix="0" xfId="0"/>
    <xf numFmtId="0" fontId="7" fillId="0" borderId="0" pivotButton="0" quotePrefix="0" xfId="1"/>
    <xf numFmtId="165" fontId="4" fillId="0" borderId="0" applyAlignment="1" pivotButton="0" quotePrefix="0" xfId="0">
      <alignment vertical="center"/>
    </xf>
    <xf numFmtId="10" fontId="8" fillId="0" borderId="0" applyAlignment="1" pivotButton="0" quotePrefix="0" xfId="3">
      <alignment vertical="center"/>
    </xf>
    <xf numFmtId="0" fontId="0" fillId="12" borderId="15" pivotButton="0" quotePrefix="0" xfId="0"/>
    <xf numFmtId="10" fontId="0" fillId="12" borderId="17" pivotButton="0" quotePrefix="0" xfId="0"/>
    <xf numFmtId="0" fontId="0" fillId="12" borderId="17" pivotButton="0" quotePrefix="0" xfId="0"/>
    <xf numFmtId="179" fontId="0" fillId="12" borderId="17" pivotButton="0" quotePrefix="0" xfId="0"/>
    <xf numFmtId="179" fontId="0" fillId="12" borderId="16" pivotButton="0" quotePrefix="0" xfId="0"/>
    <xf numFmtId="0" fontId="0" fillId="5" borderId="2" pivotButton="0" quotePrefix="0" xfId="0"/>
    <xf numFmtId="10" fontId="0" fillId="5" borderId="10" pivotButton="0" quotePrefix="0" xfId="0"/>
    <xf numFmtId="0" fontId="0" fillId="5" borderId="10" pivotButton="0" quotePrefix="0" xfId="0"/>
    <xf numFmtId="179" fontId="0" fillId="5" borderId="10" pivotButton="0" quotePrefix="0" xfId="0"/>
    <xf numFmtId="179" fontId="0" fillId="5" borderId="11" pivotButton="0" quotePrefix="0" xfId="0"/>
    <xf numFmtId="0" fontId="0" fillId="5" borderId="5" pivotButton="0" quotePrefix="0" xfId="0"/>
    <xf numFmtId="0" fontId="0" fillId="5" borderId="0" pivotButton="0" quotePrefix="0" xfId="0"/>
    <xf numFmtId="179" fontId="0" fillId="5" borderId="0" pivotButton="0" quotePrefix="0" xfId="0"/>
    <xf numFmtId="179" fontId="0" fillId="5" borderId="12" pivotButton="0" quotePrefix="0" xfId="0"/>
    <xf numFmtId="0" fontId="0" fillId="5" borderId="12" pivotButton="0" quotePrefix="0" xfId="0"/>
    <xf numFmtId="0" fontId="0" fillId="5" borderId="7" pivotButton="0" quotePrefix="0" xfId="0"/>
    <xf numFmtId="0" fontId="0" fillId="5" borderId="13" pivotButton="0" quotePrefix="0" xfId="0"/>
    <xf numFmtId="179" fontId="0" fillId="5" borderId="13" pivotButton="0" quotePrefix="0" xfId="0"/>
    <xf numFmtId="179" fontId="0" fillId="5" borderId="14" pivotButton="0" quotePrefix="0" xfId="0"/>
    <xf numFmtId="0" fontId="18" fillId="11" borderId="15" pivotButton="0" quotePrefix="0" xfId="0"/>
    <xf numFmtId="179" fontId="18" fillId="11" borderId="16" pivotButton="0" quotePrefix="0" xfId="0"/>
    <xf numFmtId="10" fontId="18" fillId="11" borderId="18" pivotButton="0" quotePrefix="0" xfId="0"/>
    <xf numFmtId="0" fontId="18" fillId="12" borderId="15" pivotButton="0" quotePrefix="0" xfId="0"/>
    <xf numFmtId="179" fontId="18" fillId="12" borderId="16" pivotButton="0" quotePrefix="0" xfId="0"/>
    <xf numFmtId="10" fontId="18" fillId="12" borderId="18" pivotButton="0" quotePrefix="0" xfId="0"/>
    <xf numFmtId="2" fontId="18" fillId="10" borderId="0" pivotButton="0" quotePrefix="0" xfId="0"/>
    <xf numFmtId="0" fontId="18" fillId="17" borderId="2" pivotButton="0" quotePrefix="0" xfId="0"/>
    <xf numFmtId="0" fontId="18" fillId="17" borderId="11" pivotButton="0" quotePrefix="0" xfId="0"/>
    <xf numFmtId="0" fontId="18" fillId="17" borderId="7" pivotButton="0" quotePrefix="0" xfId="0"/>
    <xf numFmtId="179" fontId="18" fillId="17" borderId="14" pivotButton="0" quotePrefix="0" xfId="0"/>
    <xf numFmtId="0" fontId="18" fillId="17" borderId="15" pivotButton="0" quotePrefix="0" xfId="0"/>
    <xf numFmtId="179" fontId="18" fillId="17" borderId="16" pivotButton="0" quotePrefix="0" xfId="0"/>
    <xf numFmtId="10" fontId="18" fillId="17" borderId="18" pivotButton="0" quotePrefix="0" xfId="0"/>
    <xf numFmtId="0" fontId="0" fillId="16" borderId="15" pivotButton="0" quotePrefix="0" xfId="0"/>
    <xf numFmtId="164" fontId="18" fillId="16" borderId="16" pivotButton="0" quotePrefix="0" xfId="0"/>
    <xf numFmtId="9" fontId="18" fillId="12" borderId="17" pivotButton="0" quotePrefix="0" xfId="0"/>
    <xf numFmtId="0" fontId="18" fillId="12" borderId="2" pivotButton="0" quotePrefix="0" xfId="0"/>
    <xf numFmtId="0" fontId="18" fillId="12" borderId="5" pivotButton="0" quotePrefix="0" xfId="0"/>
    <xf numFmtId="0" fontId="18" fillId="12" borderId="12" pivotButton="0" quotePrefix="0" xfId="0"/>
    <xf numFmtId="10" fontId="19" fillId="12" borderId="11" pivotButton="0" quotePrefix="0" xfId="0"/>
    <xf numFmtId="179" fontId="19" fillId="12" borderId="15" pivotButton="0" quotePrefix="0" xfId="0"/>
    <xf numFmtId="10" fontId="19" fillId="12" borderId="16" pivotButton="0" quotePrefix="0" xfId="0"/>
    <xf numFmtId="10" fontId="19" fillId="18" borderId="0" pivotButton="0" quotePrefix="0" xfId="0"/>
    <xf numFmtId="10" fontId="19" fillId="5" borderId="0" pivotButton="0" quotePrefix="0" xfId="0"/>
    <xf numFmtId="164" fontId="19" fillId="12" borderId="10" pivotButton="0" quotePrefix="0" xfId="0"/>
    <xf numFmtId="0" fontId="0" fillId="19" borderId="0" pivotButton="0" quotePrefix="0" xfId="0"/>
    <xf numFmtId="10" fontId="18" fillId="19" borderId="0" pivotButton="0" quotePrefix="0" xfId="0"/>
    <xf numFmtId="0" fontId="29" fillId="20" borderId="18" pivotButton="0" quotePrefix="0" xfId="0"/>
    <xf numFmtId="0" fontId="29" fillId="2" borderId="18" pivotButton="0" quotePrefix="0" xfId="0"/>
    <xf numFmtId="0" fontId="0" fillId="8" borderId="0" pivotButton="0" quotePrefix="0" xfId="0"/>
    <xf numFmtId="2" fontId="29" fillId="2" borderId="18" applyProtection="1" pivotButton="0" quotePrefix="0" xfId="0">
      <protection locked="0" hidden="0"/>
    </xf>
    <xf numFmtId="0" fontId="29" fillId="20" borderId="18" applyProtection="1" pivotButton="0" quotePrefix="0" xfId="0">
      <protection locked="0" hidden="0"/>
    </xf>
    <xf numFmtId="0" fontId="0" fillId="10" borderId="0" pivotButton="0" quotePrefix="0" xfId="0"/>
    <xf numFmtId="0" fontId="29" fillId="10" borderId="0" pivotButton="0" quotePrefix="0" xfId="0"/>
    <xf numFmtId="0" fontId="29" fillId="10" borderId="18" pivotButton="0" quotePrefix="0" xfId="0"/>
    <xf numFmtId="2" fontId="29" fillId="10" borderId="18" pivotButton="0" quotePrefix="0" xfId="0"/>
    <xf numFmtId="3" fontId="29" fillId="10" borderId="18" pivotButton="0" quotePrefix="0" xfId="0"/>
    <xf numFmtId="2" fontId="29" fillId="20" borderId="18" applyProtection="1" pivotButton="0" quotePrefix="0" xfId="0">
      <protection locked="0" hidden="0"/>
    </xf>
    <xf numFmtId="3" fontId="29" fillId="20" borderId="18" applyProtection="1" pivotButton="0" quotePrefix="0" xfId="0">
      <protection locked="0" hidden="0"/>
    </xf>
    <xf numFmtId="10" fontId="30" fillId="0" borderId="0" pivotButton="0" quotePrefix="0" xfId="0"/>
    <xf numFmtId="0" fontId="29" fillId="20" borderId="15" pivotButton="0" quotePrefix="0" xfId="0"/>
    <xf numFmtId="0" fontId="0" fillId="0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0" fillId="9" borderId="0" applyAlignment="1" pivotButton="0" quotePrefix="0" xfId="0">
      <alignment horizontal="center" vertical="center"/>
    </xf>
    <xf numFmtId="0" fontId="20" fillId="0" borderId="0" applyAlignment="1" pivotButton="0" quotePrefix="0" xfId="0">
      <alignment horizontal="center"/>
    </xf>
  </cellXfs>
  <cellStyles count="4">
    <cellStyle name="Normal" xfId="0" builtinId="0"/>
    <cellStyle name="Comma" xfId="1" builtinId="3"/>
    <cellStyle name="Currency" xfId="2" builtinId="4"/>
    <cellStyle name="Per cent" xfId="3" builtinId="5"/>
  </cellStyles>
  <dxfs count="4">
    <dxf>
      <font>
        <color theme="6" tint="-0.249946592608417"/>
      </font>
      <fill>
        <patternFill>
          <bgColor theme="6" tint="0.7999816888943144"/>
        </patternFill>
      </fill>
    </dxf>
    <dxf>
      <font>
        <color theme="6" tint="-0.249946592608417"/>
      </font>
      <fill>
        <patternFill>
          <bgColor theme="6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ROI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'Calculation Debt'!$C$161:$AB$161</f>
              <numCache>
                <formatCode>General</formatCode>
                <ptCount val="26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</numCache>
            </numRef>
          </cat>
          <val>
            <numRef>
              <f>'Calculation Debt'!$C$159:$AB$159</f>
              <numCache>
                <formatCode>_-* #,##0_-;\-* #,##0_-;_-* "-"??_-;_-@_-</formatCode>
                <ptCount val="26"/>
                <pt idx="0">
                  <v>-38160</v>
                </pt>
                <pt idx="1">
                  <v>-36780.98501146349</v>
                </pt>
                <pt idx="2">
                  <v>-35044.02959252237</v>
                </pt>
                <pt idx="3">
                  <v>-33057.54347283387</v>
                </pt>
                <pt idx="4">
                  <v>-30540.21135210563</v>
                </pt>
                <pt idx="5">
                  <v>-27726.06710609538</v>
                </pt>
                <pt idx="6">
                  <v>-24612.70921057857</v>
                </pt>
                <pt idx="7">
                  <v>-21197.69052808083</v>
                </pt>
                <pt idx="8">
                  <v>-17478.51745424073</v>
                </pt>
                <pt idx="9">
                  <v>-13452.64904852965</v>
                </pt>
                <pt idx="10">
                  <v>-9117.496149050941</v>
                </pt>
                <pt idx="11">
                  <v>-11884.09614905094</v>
                </pt>
                <pt idx="12">
                  <v>-15343.93614905094</v>
                </pt>
                <pt idx="13">
                  <v>-18574.81614905094</v>
                </pt>
                <pt idx="14">
                  <v>-21576.73614905094</v>
                </pt>
                <pt idx="15">
                  <v>-24349.69614905094</v>
                </pt>
                <pt idx="16">
                  <v>-24349.69614905094</v>
                </pt>
                <pt idx="17">
                  <v>-24349.69614905094</v>
                </pt>
                <pt idx="18">
                  <v>-24349.69614905094</v>
                </pt>
                <pt idx="19">
                  <v>-24349.69614905094</v>
                </pt>
                <pt idx="20">
                  <v>-24349.69614905094</v>
                </pt>
                <pt idx="21">
                  <v>-24349.69614905094</v>
                </pt>
                <pt idx="22">
                  <v>-24349.69614905094</v>
                </pt>
                <pt idx="23">
                  <v>-24349.69614905094</v>
                </pt>
                <pt idx="24">
                  <v>-24349.69614905094</v>
                </pt>
                <pt idx="25">
                  <v>-24349.69614905094</v>
                </pt>
              </numCache>
            </numRef>
          </val>
          <smooth val="0"/>
        </ser>
        <ser>
          <idx val="1"/>
          <order val="1"/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'Calculation Debt'!$C$161:$AB$161</f>
              <numCache>
                <formatCode>General</formatCode>
                <ptCount val="26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</numCache>
            </numRef>
          </cat>
          <val>
            <numRef>
              <f>'Calculation Debt'!$C$158:$AB$158</f>
              <numCache>
                <formatCode>_-* #,##0_-;\-* #,##0_-;_-* "-"??_-;_-@_-</formatCode>
                <ptCount val="26"/>
                <pt idx="0">
                  <v>-38160</v>
                </pt>
                <pt idx="1">
                  <v>-36780.98501146349</v>
                </pt>
                <pt idx="2">
                  <v>-35022.97279002982</v>
                </pt>
                <pt idx="3">
                  <v>-32883.12463044516</v>
                </pt>
                <pt idx="4">
                  <v>-30035.48180280751</v>
                </pt>
                <pt idx="5">
                  <v>-26792.08947479383</v>
                </pt>
                <pt idx="6">
                  <v>-23149.74561410476</v>
                </pt>
                <pt idx="7">
                  <v>-19105.18737077444</v>
                </pt>
                <pt idx="8">
                  <v>-14655.08993898764</v>
                </pt>
                <pt idx="9">
                  <v>-9796.065398039533</v>
                </pt>
                <pt idx="10">
                  <v>-4524.661532067922</v>
                </pt>
                <pt idx="11">
                  <v>-8213.461532067922</v>
                </pt>
                <pt idx="12">
                  <v>-11673.30153206792</v>
                </pt>
                <pt idx="13">
                  <v>-14904.18153206792</v>
                </pt>
                <pt idx="14">
                  <v>-17906.10153206792</v>
                </pt>
                <pt idx="15">
                  <v>-20679.06153206792</v>
                </pt>
                <pt idx="16">
                  <v>-20679.06153206792</v>
                </pt>
                <pt idx="17">
                  <v>-20679.06153206792</v>
                </pt>
                <pt idx="18">
                  <v>-20679.06153206792</v>
                </pt>
                <pt idx="19">
                  <v>-20679.06153206792</v>
                </pt>
                <pt idx="20">
                  <v>-20679.06153206792</v>
                </pt>
                <pt idx="21">
                  <v>-20679.06153206792</v>
                </pt>
                <pt idx="22">
                  <v>-20679.06153206792</v>
                </pt>
                <pt idx="23">
                  <v>-20679.06153206792</v>
                </pt>
                <pt idx="24">
                  <v>-20679.06153206792</v>
                </pt>
                <pt idx="25">
                  <v>-20679.06153206792</v>
                </pt>
              </numCache>
            </numRef>
          </val>
          <smooth val="0"/>
        </ser>
        <ser>
          <idx val="2"/>
          <order val="2"/>
          <tx>
            <v>Zero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'Calculation Debt'!$C$161:$AB$161</f>
              <numCache>
                <formatCode>General</formatCode>
                <ptCount val="26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</numCache>
            </numRef>
          </cat>
          <val>
            <numRef>
              <f>'Calculation Debt'!$C$160:$O$160</f>
              <numCache>
                <formatCode xml:space="preserve">#,##0_ ;\-#,##0\ </formatCode>
                <ptCount val="13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77783568"/>
        <axId val="977782128"/>
      </lineChart>
      <catAx>
        <axId val="977783568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77782128"/>
        <crosses val="autoZero"/>
        <auto val="1"/>
        <lblAlgn val="ctr"/>
        <lblOffset val="100"/>
        <noMultiLvlLbl val="0"/>
      </catAx>
      <valAx>
        <axId val="9777821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_-* #,##0_-;\-* #,##0_-;_-* &quot;-&quot;??_-;_-@_-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77783568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ROI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'Without Debt'!$C$160:$AB$160</f>
              <numCache>
                <formatCode>General</formatCode>
                <ptCount val="26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</numCache>
            </numRef>
          </cat>
          <val>
            <numRef>
              <f>'Without Debt'!$C$158:$AB$158</f>
              <numCache>
                <formatCode>_-* #,##0_-;\-* #,##0_-;_-* "-"??_-;_-@_-</formatCode>
                <ptCount val="26"/>
                <pt idx="0">
                  <v>-38160</v>
                </pt>
                <pt idx="1">
                  <v>-32260.33875859762</v>
                </pt>
                <pt idx="2">
                  <v>-26248.14959252237</v>
                </pt>
                <pt idx="3">
                  <v>-20121.30347283388</v>
                </pt>
                <pt idx="4">
                  <v>-13635.33135210563</v>
                </pt>
                <pt idx="5">
                  <v>-7024.267106095377</v>
                </pt>
                <pt idx="6">
                  <v>-285.7092105785678</v>
                </pt>
                <pt idx="7">
                  <v>6582.78947191917</v>
                </pt>
                <pt idx="8">
                  <v>13583.72254575927</v>
                </pt>
                <pt idx="9">
                  <v>20719.63095147035</v>
                </pt>
                <pt idx="10">
                  <v>27993.10385094906</v>
                </pt>
                <pt idx="11">
                  <v>27993.10385094906</v>
                </pt>
                <pt idx="12">
                  <v>27993.10385094906</v>
                </pt>
                <pt idx="13">
                  <v>27993.10385094906</v>
                </pt>
                <pt idx="14">
                  <v>27993.10385094906</v>
                </pt>
                <pt idx="15">
                  <v>27993.10385094906</v>
                </pt>
                <pt idx="16">
                  <v>27993.10385094906</v>
                </pt>
                <pt idx="17">
                  <v>27993.10385094906</v>
                </pt>
                <pt idx="18">
                  <v>27993.10385094906</v>
                </pt>
                <pt idx="19">
                  <v>27993.10385094906</v>
                </pt>
                <pt idx="20">
                  <v>27993.10385094906</v>
                </pt>
                <pt idx="21">
                  <v>27993.10385094906</v>
                </pt>
                <pt idx="22">
                  <v>27993.10385094906</v>
                </pt>
                <pt idx="23">
                  <v>27993.10385094906</v>
                </pt>
                <pt idx="24">
                  <v>27993.10385094906</v>
                </pt>
                <pt idx="25">
                  <v>27993.10385094906</v>
                </pt>
              </numCache>
            </numRef>
          </val>
          <smooth val="0"/>
        </ser>
        <ser>
          <idx val="1"/>
          <order val="1"/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'Without Debt'!$C$160:$AB$160</f>
              <numCache>
                <formatCode>General</formatCode>
                <ptCount val="26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</numCache>
            </numRef>
          </cat>
          <val>
            <numRef>
              <f>'Without Debt'!$C$157:$AB$157</f>
              <numCache>
                <formatCode>_-* #,##0_-;\-* #,##0_-;_-* "-"??_-;_-@_-</formatCode>
                <ptCount val="26"/>
                <pt idx="0">
                  <v>-38160</v>
                </pt>
                <pt idx="1">
                  <v>-30802.58501146349</v>
                </pt>
                <pt idx="2">
                  <v>-23295.13279002982</v>
                </pt>
                <pt idx="3">
                  <v>-15634.80463044516</v>
                </pt>
                <pt idx="4">
                  <v>-7495.641802807508</v>
                </pt>
                <pt idx="5">
                  <v>810.3105252061669</v>
                </pt>
                <pt idx="6">
                  <v>9286.254385895247</v>
                </pt>
                <pt idx="7">
                  <v>17935.45262922556</v>
                </pt>
                <pt idx="8">
                  <v>26761.23006101236</v>
                </pt>
                <pt idx="9">
                  <v>35766.97460196046</v>
                </pt>
                <pt idx="10">
                  <v>44956.13846793208</v>
                </pt>
                <pt idx="11">
                  <v>44956.13846793208</v>
                </pt>
                <pt idx="12">
                  <v>44956.13846793208</v>
                </pt>
                <pt idx="13">
                  <v>44956.13846793208</v>
                </pt>
                <pt idx="14">
                  <v>44956.13846793208</v>
                </pt>
                <pt idx="15">
                  <v>44956.13846793208</v>
                </pt>
                <pt idx="16">
                  <v>44956.13846793208</v>
                </pt>
                <pt idx="17">
                  <v>44956.13846793208</v>
                </pt>
                <pt idx="18">
                  <v>44956.13846793208</v>
                </pt>
                <pt idx="19">
                  <v>44956.13846793208</v>
                </pt>
                <pt idx="20">
                  <v>44956.13846793208</v>
                </pt>
                <pt idx="21">
                  <v>44956.13846793208</v>
                </pt>
                <pt idx="22">
                  <v>44956.13846793208</v>
                </pt>
                <pt idx="23">
                  <v>44956.13846793208</v>
                </pt>
                <pt idx="24">
                  <v>44956.13846793208</v>
                </pt>
                <pt idx="25">
                  <v>44956.13846793208</v>
                </pt>
              </numCache>
            </numRef>
          </val>
          <smooth val="0"/>
        </ser>
        <ser>
          <idx val="2"/>
          <order val="2"/>
          <tx>
            <v>Zero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'Without Debt'!$C$160:$AB$160</f>
              <numCache>
                <formatCode>General</formatCode>
                <ptCount val="26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</numCache>
            </numRef>
          </cat>
          <val>
            <numRef>
              <f>'Calculation Debt'!$C$160:$O$160</f>
              <numCache>
                <formatCode xml:space="preserve">#,##0_ ;\-#,##0\ </formatCode>
                <ptCount val="13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77783568"/>
        <axId val="977782128"/>
      </lineChart>
      <catAx>
        <axId val="977783568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77782128"/>
        <crosses val="autoZero"/>
        <auto val="1"/>
        <lblAlgn val="ctr"/>
        <lblOffset val="100"/>
        <noMultiLvlLbl val="0"/>
      </catAx>
      <valAx>
        <axId val="9777821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_-* #,##0_-;\-* #,##0_-;_-* &quot;-&quot;??_-;_-@_-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77783568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4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drawing1.xml><?xml version="1.0" encoding="utf-8"?>
<wsDr xmlns="http://schemas.openxmlformats.org/drawingml/2006/spreadsheetDrawing">
  <twoCellAnchor editAs="oneCell">
    <from>
      <col>0</col>
      <colOff>23118</colOff>
      <row>0</row>
      <rowOff>0</rowOff>
    </from>
    <to>
      <col>9</col>
      <colOff>0</colOff>
      <row>30</row>
      <rowOff>182561</rowOff>
    </to>
    <pic>
      <nvPicPr>
        <cNvPr id="2" name="Picture 1" descr="A solar panels and wind turbines&#10;&#10;Description automatically generated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/>
        <a:stretch xmlns:a="http://schemas.openxmlformats.org/drawingml/2006/main">
          <a:fillRect/>
        </a:stretch>
      </blipFill>
      <spPr>
        <a:xfrm xmlns:a="http://schemas.openxmlformats.org/drawingml/2006/main">
          <a:off x="23118" y="0"/>
          <a:ext cx="5477570" cy="5659436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twoCellAnchor editAs="oneCell">
    <from>
      <col>4</col>
      <colOff>1592582</colOff>
      <row>0</row>
      <rowOff>0</rowOff>
    </from>
    <to>
      <col>6</col>
      <colOff>15240</colOff>
      <row>2</row>
      <rowOff>135842</rowOff>
    </to>
    <pic>
      <nvPicPr>
        <cNvPr id="4" name="Picture 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2103122" y="0"/>
          <a:ext cx="2209798" cy="1469342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3.xml><?xml version="1.0" encoding="utf-8"?>
<wsDr xmlns="http://schemas.openxmlformats.org/drawingml/2006/spreadsheetDrawing">
  <twoCellAnchor>
    <from>
      <col>14</col>
      <colOff>370113</colOff>
      <row>2</row>
      <rowOff>87084</rowOff>
    </from>
    <to>
      <col>23</col>
      <colOff>957943</colOff>
      <row>25</row>
      <rowOff>163286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15</col>
      <colOff>0</colOff>
      <row>3</row>
      <rowOff>0</rowOff>
    </from>
    <to>
      <col>24</col>
      <colOff>555172</colOff>
      <row>26</row>
      <rowOff>76202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4.xml" Id="rId1"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A1"/>
  <sheetViews>
    <sheetView zoomScale="90" zoomScaleNormal="90" workbookViewId="0">
      <selection activeCell="A1" sqref="A1:XFD1"/>
    </sheetView>
  </sheetViews>
  <sheetFormatPr baseColWidth="10" defaultColWidth="0" defaultRowHeight="15" zeroHeight="1"/>
  <cols>
    <col width="8.83203125" customWidth="1" style="224" min="1" max="9"/>
    <col hidden="1" width="8.83203125" customWidth="1" style="224" min="10" max="10"/>
    <col hidden="1" width="8.83203125" customWidth="1" style="224" min="11" max="16384"/>
  </cols>
  <sheetData/>
  <pageMargins left="0.7" right="0.7" top="0.75" bottom="0.75" header="0.3" footer="0.3"/>
  <pageSetup orientation="portrait" paperSize="9" horizontalDpi="300" verticalDpi="300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tabColor theme="9" tint="0.3999755851924192"/>
    <outlinePr summaryBelow="1" summaryRight="1"/>
    <pageSetUpPr/>
  </sheetPr>
  <dimension ref="A1:BL27"/>
  <sheetViews>
    <sheetView zoomScale="80" zoomScaleNormal="80" workbookViewId="0">
      <selection activeCell="I6" sqref="F6:I6"/>
    </sheetView>
  </sheetViews>
  <sheetFormatPr baseColWidth="10" defaultColWidth="9.5" defaultRowHeight="15" zeroHeight="1"/>
  <cols>
    <col width="9.5" customWidth="1" style="86" min="1" max="1"/>
    <col width="16.5" customWidth="1" style="86" min="2" max="2"/>
    <col width="9.5" customWidth="1" style="86" min="3" max="3"/>
    <col width="17.5" customWidth="1" style="86" min="4" max="4"/>
    <col width="11.83203125" customWidth="1" style="86" min="5" max="5"/>
    <col width="14.5" customWidth="1" style="86" min="6" max="6"/>
    <col width="9.5" customWidth="1" style="86" min="7" max="11"/>
    <col width="14.33203125" customWidth="1" style="86" min="12" max="12"/>
    <col width="13.5" customWidth="1" style="86" min="13" max="13"/>
    <col width="9.5" customWidth="1" style="86" min="14" max="15"/>
    <col width="26" customWidth="1" style="199" min="16" max="16"/>
    <col width="14.33203125" customWidth="1" style="113" min="17" max="17"/>
    <col width="20.5" customWidth="1" style="200" min="18" max="18"/>
    <col width="9.5" customWidth="1" style="86" min="19" max="19"/>
    <col width="13.33203125" customWidth="1" style="86" min="20" max="20"/>
    <col width="18.1640625" customWidth="1" style="86" min="21" max="21"/>
    <col width="9.5" customWidth="1" style="86" min="22" max="22"/>
    <col width="13.83203125" customWidth="1" style="86" min="23" max="23"/>
    <col width="9.5" customWidth="1" style="86" min="24" max="25"/>
    <col width="16.33203125" customWidth="1" style="86" min="26" max="26"/>
    <col width="9.5" customWidth="1" style="86" min="27" max="30"/>
    <col width="15.1640625" customWidth="1" style="86" min="31" max="31"/>
    <col width="9.5" customWidth="1" style="86" min="32" max="35"/>
    <col width="16.33203125" customWidth="1" style="86" min="36" max="36"/>
    <col width="9.5" customWidth="1" style="86" min="37" max="40"/>
    <col width="19.33203125" customWidth="1" style="86" min="41" max="41"/>
    <col width="9.5" customWidth="1" style="86" min="42" max="45"/>
    <col width="17.6640625" customWidth="1" style="86" min="46" max="46"/>
    <col width="9.6640625" customWidth="1" style="86" min="47" max="47"/>
    <col width="9.5" customWidth="1" style="86" min="48" max="50"/>
    <col width="17.1640625" customWidth="1" style="86" min="51" max="51"/>
    <col width="9.5" customWidth="1" style="86" min="52" max="55"/>
    <col width="18.83203125" customWidth="1" style="86" min="56" max="56"/>
    <col width="9.5" customWidth="1" style="86" min="57" max="60"/>
    <col width="16.6640625" customWidth="1" style="86" min="61" max="61"/>
    <col width="9.5" customWidth="1" style="86" min="62" max="62"/>
    <col width="9.5" customWidth="1" style="86" min="63" max="16384"/>
  </cols>
  <sheetData>
    <row r="1">
      <c r="A1" s="85" t="n"/>
      <c r="B1" s="85" t="n"/>
      <c r="C1" s="85" t="n"/>
      <c r="D1" s="85" t="n"/>
      <c r="E1" s="85" t="n"/>
      <c r="F1" s="85" t="n"/>
      <c r="G1" s="85" t="n"/>
      <c r="H1" s="85" t="n"/>
      <c r="I1" s="85" t="n"/>
      <c r="J1" s="85" t="n"/>
      <c r="K1" s="85" t="n"/>
      <c r="L1" s="85" t="n"/>
      <c r="M1" s="85" t="n"/>
      <c r="N1" s="85" t="n"/>
      <c r="P1" s="86" t="n"/>
      <c r="Q1" s="86" t="n"/>
      <c r="R1" s="86" t="n"/>
    </row>
    <row r="2">
      <c r="A2" s="85" t="n"/>
      <c r="B2" s="85" t="n"/>
      <c r="C2" s="85" t="n"/>
      <c r="D2" s="85" t="n"/>
      <c r="E2" s="85" t="n"/>
      <c r="F2" s="85" t="n"/>
      <c r="G2" s="85" t="n"/>
      <c r="H2" s="85" t="n"/>
      <c r="I2" s="85" t="n"/>
      <c r="J2" s="85" t="n"/>
      <c r="K2" s="85" t="n"/>
      <c r="L2" s="85" t="n"/>
      <c r="M2" s="85" t="n"/>
      <c r="N2" s="85" t="n"/>
      <c r="P2" s="86" t="n"/>
      <c r="Q2" s="86" t="n"/>
      <c r="R2" s="86" t="n"/>
    </row>
    <row r="3">
      <c r="A3" s="85" t="n"/>
      <c r="B3" s="85" t="n"/>
      <c r="C3" s="85" t="n"/>
      <c r="D3" s="85" t="n"/>
      <c r="E3" s="85" t="n"/>
      <c r="F3" s="85" t="n"/>
      <c r="G3" s="85" t="n"/>
      <c r="H3" s="85" t="n"/>
      <c r="I3" s="85" t="n"/>
      <c r="J3" s="85" t="n"/>
      <c r="K3" s="85" t="n"/>
      <c r="L3" s="85" t="n"/>
      <c r="M3" s="85" t="n"/>
      <c r="N3" s="85" t="n"/>
      <c r="P3" s="86" t="n"/>
      <c r="Q3" s="86" t="n"/>
      <c r="R3" s="86" t="n"/>
    </row>
    <row r="4" ht="15" customHeight="1" s="224" thickBot="1">
      <c r="A4" s="85" t="n"/>
      <c r="B4" s="98" t="inlineStr">
        <is>
          <t>Enter inputs into blue boxes below:</t>
        </is>
      </c>
      <c r="C4" s="85" t="n"/>
      <c r="D4" s="85" t="n"/>
      <c r="E4" s="85" t="n"/>
      <c r="F4" s="85" t="n"/>
      <c r="G4" s="85" t="n"/>
      <c r="H4" s="85" t="n"/>
      <c r="I4" s="85" t="n"/>
      <c r="J4" s="85" t="n"/>
      <c r="K4" s="85" t="n"/>
      <c r="L4" s="85" t="n"/>
      <c r="M4" s="85" t="n"/>
      <c r="N4" s="85" t="n"/>
      <c r="P4" s="86" t="n"/>
      <c r="Q4" s="86" t="n"/>
      <c r="R4" s="86" t="n"/>
    </row>
    <row r="5">
      <c r="A5" s="85" t="n"/>
      <c r="B5" s="85" t="n"/>
      <c r="C5" s="85" t="n"/>
      <c r="D5" s="91" t="n"/>
      <c r="E5" s="85" t="n"/>
      <c r="F5" s="85" t="n"/>
      <c r="G5" s="85" t="n"/>
      <c r="H5" s="85" t="n"/>
      <c r="I5" s="85" t="n"/>
      <c r="J5" s="85" t="n"/>
      <c r="K5" s="85" t="n"/>
      <c r="L5" s="85" t="n"/>
      <c r="M5" s="85" t="n"/>
      <c r="N5" s="85" t="n"/>
      <c r="P5" s="134" t="inlineStr">
        <is>
          <t>0 - 50kWe</t>
        </is>
      </c>
      <c r="Q5" s="134" t="inlineStr">
        <is>
          <t>temp sensor / radiationmeter</t>
        </is>
      </c>
      <c r="R5" s="134" t="n"/>
      <c r="S5" s="134" t="inlineStr">
        <is>
          <t>£</t>
        </is>
      </c>
      <c r="U5" s="136" t="inlineStr">
        <is>
          <t>Self Consumption</t>
        </is>
      </c>
      <c r="V5" s="137" t="inlineStr">
        <is>
          <t>%</t>
        </is>
      </c>
      <c r="W5" s="138" t="n">
        <v>0</v>
      </c>
      <c r="X5" s="139" t="inlineStr">
        <is>
          <t>input</t>
        </is>
      </c>
      <c r="Z5" s="136" t="inlineStr">
        <is>
          <t>Self Consumption</t>
        </is>
      </c>
      <c r="AA5" s="137" t="inlineStr">
        <is>
          <t>%</t>
        </is>
      </c>
      <c r="AB5" s="138" t="n"/>
      <c r="AC5" s="139" t="inlineStr">
        <is>
          <t>input</t>
        </is>
      </c>
      <c r="AE5" s="136" t="inlineStr">
        <is>
          <t>Self Consumption</t>
        </is>
      </c>
      <c r="AF5" s="137" t="inlineStr">
        <is>
          <t>%</t>
        </is>
      </c>
      <c r="AG5" s="138" t="n"/>
      <c r="AH5" s="139" t="inlineStr">
        <is>
          <t>input</t>
        </is>
      </c>
      <c r="AJ5" s="136" t="inlineStr">
        <is>
          <t>Self Consumption</t>
        </is>
      </c>
      <c r="AK5" s="137" t="inlineStr">
        <is>
          <t>%</t>
        </is>
      </c>
      <c r="AL5" s="138" t="n"/>
      <c r="AM5" s="139" t="inlineStr">
        <is>
          <t>input</t>
        </is>
      </c>
      <c r="AO5" s="136" t="inlineStr">
        <is>
          <t>Self Consumption</t>
        </is>
      </c>
      <c r="AP5" s="137" t="inlineStr">
        <is>
          <t>%</t>
        </is>
      </c>
      <c r="AQ5" s="138" t="n"/>
      <c r="AR5" s="139" t="inlineStr">
        <is>
          <t>input</t>
        </is>
      </c>
      <c r="AT5" s="136" t="inlineStr">
        <is>
          <t>Self Consumption</t>
        </is>
      </c>
      <c r="AU5" s="137" t="inlineStr">
        <is>
          <t>%</t>
        </is>
      </c>
      <c r="AV5" s="138" t="n"/>
      <c r="AW5" s="139" t="inlineStr">
        <is>
          <t>input</t>
        </is>
      </c>
      <c r="AY5" s="136" t="inlineStr">
        <is>
          <t>Self Consumption</t>
        </is>
      </c>
      <c r="AZ5" s="137" t="inlineStr">
        <is>
          <t>%</t>
        </is>
      </c>
      <c r="BA5" s="138" t="n"/>
      <c r="BB5" s="139" t="inlineStr">
        <is>
          <t>input</t>
        </is>
      </c>
      <c r="BD5" s="136" t="inlineStr">
        <is>
          <t>Self Consumption</t>
        </is>
      </c>
      <c r="BE5" s="137" t="inlineStr">
        <is>
          <t>%</t>
        </is>
      </c>
      <c r="BF5" s="138" t="n"/>
      <c r="BG5" s="139" t="inlineStr">
        <is>
          <t>input</t>
        </is>
      </c>
      <c r="BI5" s="136" t="inlineStr">
        <is>
          <t>Self Consumption</t>
        </is>
      </c>
      <c r="BJ5" s="137" t="inlineStr">
        <is>
          <t>%</t>
        </is>
      </c>
      <c r="BK5" s="138" t="n"/>
      <c r="BL5" s="139" t="inlineStr">
        <is>
          <t>input</t>
        </is>
      </c>
    </row>
    <row r="6">
      <c r="A6" s="85" t="n"/>
      <c r="B6" s="85" t="inlineStr">
        <is>
          <t>Customer:</t>
        </is>
      </c>
      <c r="C6" s="85" t="n"/>
      <c r="D6" s="87" t="inlineStr">
        <is>
          <t>Test</t>
        </is>
      </c>
      <c r="E6" s="95" t="inlineStr">
        <is>
          <t>input</t>
        </is>
      </c>
      <c r="J6" s="85" t="n"/>
      <c r="K6" s="85" t="n"/>
      <c r="L6" s="85" t="n"/>
      <c r="M6" s="85" t="n"/>
      <c r="N6" s="85" t="n"/>
      <c r="P6" s="86" t="inlineStr">
        <is>
          <t>50-250kwe</t>
        </is>
      </c>
      <c r="Q6" s="86" t="inlineStr">
        <is>
          <t>temp sensor /pyronometer</t>
        </is>
      </c>
      <c r="R6" s="86" t="n"/>
      <c r="S6" s="86" t="inlineStr">
        <is>
          <t>£</t>
        </is>
      </c>
      <c r="U6" s="140" t="inlineStr">
        <is>
          <t>Project Size</t>
        </is>
      </c>
      <c r="V6" s="85" t="inlineStr">
        <is>
          <t>(kWp)</t>
        </is>
      </c>
      <c r="W6" s="89" t="n">
        <v>0</v>
      </c>
      <c r="X6" s="141" t="inlineStr">
        <is>
          <t>input</t>
        </is>
      </c>
      <c r="Z6" s="140" t="inlineStr">
        <is>
          <t>Project Size</t>
        </is>
      </c>
      <c r="AA6" s="85" t="inlineStr">
        <is>
          <t>(kWp)</t>
        </is>
      </c>
      <c r="AB6" s="89" t="n"/>
      <c r="AC6" s="141" t="inlineStr">
        <is>
          <t>input</t>
        </is>
      </c>
      <c r="AE6" s="140" t="inlineStr">
        <is>
          <t>Project Size</t>
        </is>
      </c>
      <c r="AF6" s="85" t="inlineStr">
        <is>
          <t>(kWp)</t>
        </is>
      </c>
      <c r="AG6" s="89" t="n"/>
      <c r="AH6" s="141" t="inlineStr">
        <is>
          <t>input</t>
        </is>
      </c>
      <c r="AJ6" s="140" t="inlineStr">
        <is>
          <t>Project Size</t>
        </is>
      </c>
      <c r="AK6" s="85" t="inlineStr">
        <is>
          <t>(kWp)</t>
        </is>
      </c>
      <c r="AL6" s="89" t="n"/>
      <c r="AM6" s="141" t="inlineStr">
        <is>
          <t>input</t>
        </is>
      </c>
      <c r="AO6" s="140" t="inlineStr">
        <is>
          <t>Project Size</t>
        </is>
      </c>
      <c r="AP6" s="85" t="inlineStr">
        <is>
          <t>(kWp)</t>
        </is>
      </c>
      <c r="AQ6" s="89" t="n"/>
      <c r="AR6" s="141" t="inlineStr">
        <is>
          <t>input</t>
        </is>
      </c>
      <c r="AT6" s="140" t="inlineStr">
        <is>
          <t>Project Size</t>
        </is>
      </c>
      <c r="AU6" s="85" t="inlineStr">
        <is>
          <t>(kWp)</t>
        </is>
      </c>
      <c r="AV6" s="89" t="n"/>
      <c r="AW6" s="141" t="inlineStr">
        <is>
          <t>input</t>
        </is>
      </c>
      <c r="AY6" s="140" t="inlineStr">
        <is>
          <t>Project Size</t>
        </is>
      </c>
      <c r="AZ6" s="85" t="inlineStr">
        <is>
          <t>(kWp)</t>
        </is>
      </c>
      <c r="BA6" s="89" t="n"/>
      <c r="BB6" s="141" t="inlineStr">
        <is>
          <t>input</t>
        </is>
      </c>
      <c r="BD6" s="140" t="inlineStr">
        <is>
          <t>Project Size</t>
        </is>
      </c>
      <c r="BE6" s="85" t="inlineStr">
        <is>
          <t>(kWp)</t>
        </is>
      </c>
      <c r="BF6" s="89" t="n"/>
      <c r="BG6" s="141" t="inlineStr">
        <is>
          <t>input</t>
        </is>
      </c>
      <c r="BI6" s="140" t="inlineStr">
        <is>
          <t>Project Size</t>
        </is>
      </c>
      <c r="BJ6" s="85" t="inlineStr">
        <is>
          <t>(kWp)</t>
        </is>
      </c>
      <c r="BK6" s="89" t="n"/>
      <c r="BL6" s="141" t="inlineStr">
        <is>
          <t>input</t>
        </is>
      </c>
    </row>
    <row r="7">
      <c r="A7" s="85" t="n"/>
      <c r="B7" s="85" t="n"/>
      <c r="C7" s="85" t="n"/>
      <c r="D7" s="85" t="n"/>
      <c r="E7" s="85" t="n"/>
      <c r="F7" s="85" t="n"/>
      <c r="G7" s="85" t="n"/>
      <c r="H7" s="85" t="n"/>
      <c r="I7" s="85" t="n"/>
      <c r="J7" s="85" t="n"/>
      <c r="K7" s="85" t="n"/>
      <c r="L7" s="85" t="n"/>
      <c r="M7" s="85" t="n"/>
      <c r="N7" s="85" t="n"/>
      <c r="P7" s="134" t="inlineStr">
        <is>
          <t>250kWe+</t>
        </is>
      </c>
      <c r="Q7" s="134" t="inlineStr">
        <is>
          <t>plus weather station</t>
        </is>
      </c>
      <c r="R7" s="134" t="n"/>
      <c r="S7" s="134" t="inlineStr">
        <is>
          <t>£</t>
        </is>
      </c>
      <c r="U7" s="140" t="inlineStr">
        <is>
          <t>Yearly generation</t>
        </is>
      </c>
      <c r="V7" s="85" t="inlineStr">
        <is>
          <t>kWe</t>
        </is>
      </c>
      <c r="W7" s="89" t="n">
        <v>0</v>
      </c>
      <c r="X7" s="141" t="inlineStr">
        <is>
          <t>input</t>
        </is>
      </c>
      <c r="Z7" s="140" t="inlineStr">
        <is>
          <t>Yearly generation</t>
        </is>
      </c>
      <c r="AA7" s="85" t="inlineStr">
        <is>
          <t>kWe</t>
        </is>
      </c>
      <c r="AB7" s="89" t="n"/>
      <c r="AC7" s="141" t="inlineStr">
        <is>
          <t>input</t>
        </is>
      </c>
      <c r="AE7" s="140" t="inlineStr">
        <is>
          <t>Yearly generation</t>
        </is>
      </c>
      <c r="AF7" s="85" t="inlineStr">
        <is>
          <t>kWe</t>
        </is>
      </c>
      <c r="AG7" s="89" t="n"/>
      <c r="AH7" s="141" t="inlineStr">
        <is>
          <t>input</t>
        </is>
      </c>
      <c r="AJ7" s="140" t="inlineStr">
        <is>
          <t>Yearly generation</t>
        </is>
      </c>
      <c r="AK7" s="85" t="inlineStr">
        <is>
          <t>kWe</t>
        </is>
      </c>
      <c r="AL7" s="89" t="n"/>
      <c r="AM7" s="141" t="inlineStr">
        <is>
          <t>input</t>
        </is>
      </c>
      <c r="AO7" s="140" t="inlineStr">
        <is>
          <t>Yearly generation</t>
        </is>
      </c>
      <c r="AP7" s="85" t="inlineStr">
        <is>
          <t>kWe</t>
        </is>
      </c>
      <c r="AQ7" s="89" t="n"/>
      <c r="AR7" s="141" t="inlineStr">
        <is>
          <t>input</t>
        </is>
      </c>
      <c r="AT7" s="140" t="inlineStr">
        <is>
          <t>Yearly generation</t>
        </is>
      </c>
      <c r="AU7" s="85" t="inlineStr">
        <is>
          <t>kWe</t>
        </is>
      </c>
      <c r="AV7" s="89" t="n"/>
      <c r="AW7" s="141" t="inlineStr">
        <is>
          <t>input</t>
        </is>
      </c>
      <c r="AY7" s="140" t="inlineStr">
        <is>
          <t>Yearly generation</t>
        </is>
      </c>
      <c r="AZ7" s="85" t="inlineStr">
        <is>
          <t>kWe</t>
        </is>
      </c>
      <c r="BA7" s="89" t="n"/>
      <c r="BB7" s="141" t="inlineStr">
        <is>
          <t>input</t>
        </is>
      </c>
      <c r="BD7" s="140" t="inlineStr">
        <is>
          <t>Yearly generation</t>
        </is>
      </c>
      <c r="BE7" s="85" t="inlineStr">
        <is>
          <t>kWe</t>
        </is>
      </c>
      <c r="BF7" s="89" t="n"/>
      <c r="BG7" s="141" t="inlineStr">
        <is>
          <t>input</t>
        </is>
      </c>
      <c r="BI7" s="140" t="inlineStr">
        <is>
          <t>Yearly generation</t>
        </is>
      </c>
      <c r="BJ7" s="85" t="inlineStr">
        <is>
          <t>kWe</t>
        </is>
      </c>
      <c r="BK7" s="89" t="n"/>
      <c r="BL7" s="141" t="inlineStr">
        <is>
          <t>input</t>
        </is>
      </c>
    </row>
    <row r="8">
      <c r="A8" s="85" t="n"/>
      <c r="B8" s="85" t="inlineStr">
        <is>
          <t>Self Consumption</t>
        </is>
      </c>
      <c r="C8" s="85" t="inlineStr">
        <is>
          <t>%</t>
        </is>
      </c>
      <c r="D8" s="88" t="n">
        <v>1</v>
      </c>
      <c r="E8" s="95" t="inlineStr">
        <is>
          <t>input</t>
        </is>
      </c>
      <c r="F8" s="85" t="inlineStr">
        <is>
          <t>Self Consumption</t>
        </is>
      </c>
      <c r="G8" s="85" t="inlineStr">
        <is>
          <t>%</t>
        </is>
      </c>
      <c r="H8" s="88" t="n"/>
      <c r="I8" s="95" t="inlineStr">
        <is>
          <t>input</t>
        </is>
      </c>
      <c r="J8" s="85" t="n"/>
      <c r="K8" s="85" t="inlineStr">
        <is>
          <t>CHP - Installed power kWe</t>
        </is>
      </c>
      <c r="L8" s="85" t="n"/>
      <c r="M8" s="110" t="n"/>
      <c r="N8" s="95" t="inlineStr">
        <is>
          <t>input</t>
        </is>
      </c>
      <c r="P8" s="86" t="n"/>
      <c r="Q8" s="86" t="n"/>
      <c r="R8" s="121" t="n"/>
      <c r="U8" s="140" t="inlineStr">
        <is>
          <t>EPC Price</t>
        </is>
      </c>
      <c r="V8" s="85" t="inlineStr">
        <is>
          <t>£/kWp</t>
        </is>
      </c>
      <c r="W8" s="92" t="n">
        <v>0</v>
      </c>
      <c r="X8" s="141" t="inlineStr">
        <is>
          <t>input</t>
        </is>
      </c>
      <c r="Z8" s="140" t="inlineStr">
        <is>
          <t>EPC Price</t>
        </is>
      </c>
      <c r="AA8" s="85" t="inlineStr">
        <is>
          <t>£/kWp</t>
        </is>
      </c>
      <c r="AB8" s="92" t="n"/>
      <c r="AC8" s="141" t="inlineStr">
        <is>
          <t>input</t>
        </is>
      </c>
      <c r="AE8" s="140" t="inlineStr">
        <is>
          <t>EPC Price</t>
        </is>
      </c>
      <c r="AF8" s="85" t="inlineStr">
        <is>
          <t>£/kWp</t>
        </is>
      </c>
      <c r="AG8" s="92" t="n"/>
      <c r="AH8" s="141" t="inlineStr">
        <is>
          <t>input</t>
        </is>
      </c>
      <c r="AJ8" s="140" t="inlineStr">
        <is>
          <t>EPC Price</t>
        </is>
      </c>
      <c r="AK8" s="85" t="inlineStr">
        <is>
          <t>£/kWp</t>
        </is>
      </c>
      <c r="AL8" s="92" t="n"/>
      <c r="AM8" s="141" t="inlineStr">
        <is>
          <t>input</t>
        </is>
      </c>
      <c r="AO8" s="140" t="inlineStr">
        <is>
          <t>EPC Price</t>
        </is>
      </c>
      <c r="AP8" s="85" t="inlineStr">
        <is>
          <t>£/kWp</t>
        </is>
      </c>
      <c r="AQ8" s="92" t="n"/>
      <c r="AR8" s="141" t="inlineStr">
        <is>
          <t>input</t>
        </is>
      </c>
      <c r="AT8" s="140" t="inlineStr">
        <is>
          <t>EPC Price</t>
        </is>
      </c>
      <c r="AU8" s="85" t="inlineStr">
        <is>
          <t>£/kWp</t>
        </is>
      </c>
      <c r="AV8" s="92" t="n"/>
      <c r="AW8" s="141" t="inlineStr">
        <is>
          <t>input</t>
        </is>
      </c>
      <c r="AY8" s="140" t="inlineStr">
        <is>
          <t>EPC Price</t>
        </is>
      </c>
      <c r="AZ8" s="85" t="inlineStr">
        <is>
          <t>£/kWp</t>
        </is>
      </c>
      <c r="BA8" s="92" t="n"/>
      <c r="BB8" s="141" t="inlineStr">
        <is>
          <t>input</t>
        </is>
      </c>
      <c r="BD8" s="140" t="inlineStr">
        <is>
          <t>EPC Price</t>
        </is>
      </c>
      <c r="BE8" s="85" t="inlineStr">
        <is>
          <t>£/kWp</t>
        </is>
      </c>
      <c r="BF8" s="92" t="n"/>
      <c r="BG8" s="141" t="inlineStr">
        <is>
          <t>input</t>
        </is>
      </c>
      <c r="BI8" s="140" t="inlineStr">
        <is>
          <t>EPC Price</t>
        </is>
      </c>
      <c r="BJ8" s="85" t="inlineStr">
        <is>
          <t>£/kWp</t>
        </is>
      </c>
      <c r="BK8" s="92" t="n"/>
      <c r="BL8" s="141" t="inlineStr">
        <is>
          <t>input</t>
        </is>
      </c>
    </row>
    <row r="9" ht="15" customHeight="1" s="224" thickBot="1">
      <c r="A9" s="85" t="n"/>
      <c r="B9" s="85" t="inlineStr">
        <is>
          <t>Project Size</t>
        </is>
      </c>
      <c r="C9" s="85" t="inlineStr">
        <is>
          <t>(kWp)</t>
        </is>
      </c>
      <c r="D9" s="92">
        <f>'Auto Calculate'!F5</f>
        <v/>
      </c>
      <c r="E9" s="95" t="inlineStr">
        <is>
          <t>input</t>
        </is>
      </c>
      <c r="F9" s="85" t="inlineStr">
        <is>
          <t>Project Size</t>
        </is>
      </c>
      <c r="G9" s="85" t="inlineStr">
        <is>
          <t>(kWp)</t>
        </is>
      </c>
      <c r="H9" s="89" t="n"/>
      <c r="I9" s="95" t="inlineStr">
        <is>
          <t>input</t>
        </is>
      </c>
      <c r="J9" s="85" t="n"/>
      <c r="K9" s="85" t="inlineStr">
        <is>
          <t>kWe utilised</t>
        </is>
      </c>
      <c r="L9" s="85" t="n"/>
      <c r="M9" s="111" t="n"/>
      <c r="N9" s="95" t="inlineStr">
        <is>
          <t>input</t>
        </is>
      </c>
      <c r="P9" s="86" t="n"/>
      <c r="Q9" s="86" t="n"/>
      <c r="R9" s="132" t="n"/>
      <c r="U9" s="142" t="inlineStr">
        <is>
          <t>Additional works</t>
        </is>
      </c>
      <c r="V9" s="143" t="inlineStr">
        <is>
          <t>£</t>
        </is>
      </c>
      <c r="W9" s="144" t="n"/>
      <c r="X9" s="145" t="inlineStr">
        <is>
          <t>input</t>
        </is>
      </c>
      <c r="Z9" s="142" t="inlineStr">
        <is>
          <t>Additional works</t>
        </is>
      </c>
      <c r="AA9" s="143" t="inlineStr">
        <is>
          <t>£</t>
        </is>
      </c>
      <c r="AB9" s="144" t="n"/>
      <c r="AC9" s="145" t="inlineStr">
        <is>
          <t>input</t>
        </is>
      </c>
      <c r="AE9" s="142" t="inlineStr">
        <is>
          <t>Additional works</t>
        </is>
      </c>
      <c r="AF9" s="143" t="inlineStr">
        <is>
          <t>£</t>
        </is>
      </c>
      <c r="AG9" s="144" t="n"/>
      <c r="AH9" s="145" t="inlineStr">
        <is>
          <t>input</t>
        </is>
      </c>
      <c r="AJ9" s="142" t="inlineStr">
        <is>
          <t>Additional works</t>
        </is>
      </c>
      <c r="AK9" s="143" t="inlineStr">
        <is>
          <t>£</t>
        </is>
      </c>
      <c r="AL9" s="144" t="n"/>
      <c r="AM9" s="145" t="inlineStr">
        <is>
          <t>input</t>
        </is>
      </c>
      <c r="AO9" s="142" t="inlineStr">
        <is>
          <t>Additional works</t>
        </is>
      </c>
      <c r="AP9" s="143" t="inlineStr">
        <is>
          <t>£</t>
        </is>
      </c>
      <c r="AQ9" s="144" t="n"/>
      <c r="AR9" s="145" t="inlineStr">
        <is>
          <t>input</t>
        </is>
      </c>
      <c r="AT9" s="142" t="inlineStr">
        <is>
          <t>Additional works</t>
        </is>
      </c>
      <c r="AU9" s="143" t="inlineStr">
        <is>
          <t>£</t>
        </is>
      </c>
      <c r="AV9" s="144" t="n"/>
      <c r="AW9" s="145" t="inlineStr">
        <is>
          <t>input</t>
        </is>
      </c>
      <c r="AY9" s="142" t="inlineStr">
        <is>
          <t>Additional works</t>
        </is>
      </c>
      <c r="AZ9" s="143" t="inlineStr">
        <is>
          <t>£</t>
        </is>
      </c>
      <c r="BA9" s="144" t="n"/>
      <c r="BB9" s="145" t="inlineStr">
        <is>
          <t>input</t>
        </is>
      </c>
      <c r="BD9" s="142" t="inlineStr">
        <is>
          <t>Additional works</t>
        </is>
      </c>
      <c r="BE9" s="143" t="inlineStr">
        <is>
          <t>£</t>
        </is>
      </c>
      <c r="BF9" s="144" t="n"/>
      <c r="BG9" s="145" t="inlineStr">
        <is>
          <t>input</t>
        </is>
      </c>
      <c r="BI9" s="142" t="inlineStr">
        <is>
          <t>Additional works</t>
        </is>
      </c>
      <c r="BJ9" s="143" t="inlineStr">
        <is>
          <t>£</t>
        </is>
      </c>
      <c r="BK9" s="144" t="n"/>
      <c r="BL9" s="145" t="inlineStr">
        <is>
          <t>input</t>
        </is>
      </c>
    </row>
    <row r="10">
      <c r="A10" s="85" t="n"/>
      <c r="B10" s="85" t="inlineStr">
        <is>
          <t>Yearly generation</t>
        </is>
      </c>
      <c r="C10" s="85" t="inlineStr">
        <is>
          <t>kWe</t>
        </is>
      </c>
      <c r="D10" s="105">
        <f>'Auto Calculate'!F6</f>
        <v/>
      </c>
      <c r="E10" s="95" t="inlineStr">
        <is>
          <t>input</t>
        </is>
      </c>
      <c r="F10" s="85" t="inlineStr">
        <is>
          <t>Yearly generation</t>
        </is>
      </c>
      <c r="G10" s="85" t="inlineStr">
        <is>
          <t>kWe</t>
        </is>
      </c>
      <c r="H10" s="89" t="n"/>
      <c r="I10" s="95" t="inlineStr">
        <is>
          <t>input</t>
        </is>
      </c>
      <c r="J10" s="85" t="n"/>
      <c r="K10" s="85" t="inlineStr">
        <is>
          <t>EPC price</t>
        </is>
      </c>
      <c r="L10" s="85" t="n"/>
      <c r="M10" s="112" t="n"/>
      <c r="N10" s="95" t="inlineStr">
        <is>
          <t>input</t>
        </is>
      </c>
      <c r="O10" s="107" t="n"/>
      <c r="P10" s="86" t="n"/>
      <c r="Q10" s="86" t="n"/>
      <c r="R10" s="86" t="n"/>
      <c r="X10" s="135" t="n"/>
      <c r="AC10" s="135" t="n"/>
      <c r="AH10" s="135" t="n"/>
      <c r="AM10" s="135" t="n"/>
      <c r="AR10" s="135" t="n"/>
      <c r="AW10" s="135" t="n"/>
      <c r="BB10" s="135" t="n"/>
      <c r="BG10" s="135" t="n"/>
      <c r="BL10" s="135" t="n"/>
    </row>
    <row r="11">
      <c r="A11" s="85" t="n"/>
      <c r="B11" s="85" t="inlineStr">
        <is>
          <t>EPC Price</t>
        </is>
      </c>
      <c r="C11" s="85" t="inlineStr">
        <is>
          <t>£/kWp</t>
        </is>
      </c>
      <c r="D11" s="92">
        <f>'Auto Calculate'!F4</f>
        <v/>
      </c>
      <c r="E11" s="95" t="inlineStr">
        <is>
          <t>input</t>
        </is>
      </c>
      <c r="F11" s="85" t="inlineStr">
        <is>
          <t>EPC Price</t>
        </is>
      </c>
      <c r="G11" s="85" t="inlineStr">
        <is>
          <t>£/kWp</t>
        </is>
      </c>
      <c r="H11" s="92" t="n"/>
      <c r="I11" s="95" t="inlineStr">
        <is>
          <t>input</t>
        </is>
      </c>
      <c r="J11" s="85" t="n"/>
      <c r="K11" s="85" t="inlineStr">
        <is>
          <t>Service</t>
        </is>
      </c>
      <c r="L11" s="85" t="n"/>
      <c r="M11" s="112" t="n"/>
      <c r="N11" s="95" t="inlineStr">
        <is>
          <t>input</t>
        </is>
      </c>
      <c r="P11" s="86" t="n"/>
      <c r="Q11" s="86" t="n"/>
      <c r="R11" s="86" t="n"/>
    </row>
    <row r="12" ht="15" customHeight="1" s="224" thickBot="1">
      <c r="A12" s="85" t="n"/>
      <c r="B12" s="85" t="inlineStr">
        <is>
          <t>Additional works</t>
        </is>
      </c>
      <c r="C12" s="85" t="inlineStr">
        <is>
          <t>£</t>
        </is>
      </c>
      <c r="D12" s="89" t="n"/>
      <c r="E12" s="95" t="inlineStr">
        <is>
          <t>input</t>
        </is>
      </c>
      <c r="F12" s="85" t="inlineStr">
        <is>
          <t>Additional works</t>
        </is>
      </c>
      <c r="G12" s="85" t="inlineStr">
        <is>
          <t>£</t>
        </is>
      </c>
      <c r="H12" s="89" t="n"/>
      <c r="I12" s="95" t="inlineStr">
        <is>
          <t>input</t>
        </is>
      </c>
      <c r="J12" s="85" t="n"/>
      <c r="K12" s="85" t="n"/>
      <c r="L12" s="85" t="n"/>
      <c r="M12" s="85" t="n"/>
      <c r="N12" s="85" t="n"/>
      <c r="O12" s="133">
        <f>(D9+H9+M8+W6+W13+AB6+AB13+AG6+AG13+AL6+AL13+AQ6+AQ13+AV6+AV13+BA6+BA13+BF6+BF13+BK6+BK13)*10</f>
        <v/>
      </c>
      <c r="P12" s="114" t="inlineStr">
        <is>
          <t>Other insurance cost</t>
        </is>
      </c>
      <c r="Q12" s="86" t="n"/>
      <c r="R12" s="86" t="n"/>
    </row>
    <row r="13">
      <c r="A13" s="85" t="n"/>
      <c r="B13" s="85" t="inlineStr">
        <is>
          <t>Invertor costs</t>
        </is>
      </c>
      <c r="C13" s="85" t="inlineStr">
        <is>
          <t>£</t>
        </is>
      </c>
      <c r="D13" s="113">
        <f>'Calculation Debt'!J13</f>
        <v/>
      </c>
      <c r="E13" s="96" t="inlineStr">
        <is>
          <t>output</t>
        </is>
      </c>
      <c r="F13" s="85" t="n"/>
      <c r="G13" s="85" t="n"/>
      <c r="H13" s="85" t="n"/>
      <c r="I13" s="96" t="n"/>
      <c r="J13" s="85" t="n"/>
      <c r="K13" s="85" t="n"/>
      <c r="L13" s="85" t="n"/>
      <c r="M13" s="109" t="n"/>
      <c r="N13" s="85" t="n"/>
      <c r="O13" s="115" t="n">
        <v>10</v>
      </c>
      <c r="P13" s="114" t="inlineStr">
        <is>
          <t>years</t>
        </is>
      </c>
      <c r="Q13" s="86" t="n"/>
      <c r="R13" s="86" t="n"/>
      <c r="U13" s="136" t="inlineStr">
        <is>
          <t>CHP - Installed power kWe</t>
        </is>
      </c>
      <c r="V13" s="137" t="n"/>
      <c r="W13" s="146" t="n"/>
      <c r="X13" s="139" t="inlineStr">
        <is>
          <t>input</t>
        </is>
      </c>
      <c r="Z13" s="136" t="inlineStr">
        <is>
          <t>CHP - Installed power kWe</t>
        </is>
      </c>
      <c r="AA13" s="137" t="n"/>
      <c r="AB13" s="146" t="n"/>
      <c r="AC13" s="139" t="inlineStr">
        <is>
          <t>input</t>
        </is>
      </c>
      <c r="AE13" s="136" t="inlineStr">
        <is>
          <t>CHP - Installed power kWe</t>
        </is>
      </c>
      <c r="AF13" s="137" t="n"/>
      <c r="AG13" s="146" t="n"/>
      <c r="AH13" s="139" t="inlineStr">
        <is>
          <t>input</t>
        </is>
      </c>
      <c r="AJ13" s="136" t="inlineStr">
        <is>
          <t>CHP - Installed power kWe</t>
        </is>
      </c>
      <c r="AK13" s="137" t="n"/>
      <c r="AL13" s="137" t="n"/>
      <c r="AM13" s="139" t="inlineStr">
        <is>
          <t>input</t>
        </is>
      </c>
      <c r="AO13" s="136" t="inlineStr">
        <is>
          <t>CHP - Installed power kWe</t>
        </is>
      </c>
      <c r="AP13" s="137" t="n"/>
      <c r="AQ13" s="146" t="n"/>
      <c r="AR13" s="139" t="inlineStr">
        <is>
          <t>input</t>
        </is>
      </c>
      <c r="AT13" s="136" t="inlineStr">
        <is>
          <t>CHP - Installed power kWe</t>
        </is>
      </c>
      <c r="AU13" s="137" t="n"/>
      <c r="AV13" s="146" t="n"/>
      <c r="AW13" s="139" t="inlineStr">
        <is>
          <t>input</t>
        </is>
      </c>
      <c r="AY13" s="136" t="inlineStr">
        <is>
          <t>CHP - Installed power kWe</t>
        </is>
      </c>
      <c r="AZ13" s="137" t="n"/>
      <c r="BA13" s="146" t="n"/>
      <c r="BB13" s="139" t="inlineStr">
        <is>
          <t>input</t>
        </is>
      </c>
      <c r="BD13" s="136" t="inlineStr">
        <is>
          <t>CHP - Installed power kWe</t>
        </is>
      </c>
      <c r="BE13" s="137" t="n"/>
      <c r="BF13" s="146" t="n"/>
      <c r="BG13" s="139" t="inlineStr">
        <is>
          <t>input</t>
        </is>
      </c>
      <c r="BI13" s="136" t="inlineStr">
        <is>
          <t>CHP - Installed power kWe</t>
        </is>
      </c>
      <c r="BJ13" s="137" t="n"/>
      <c r="BK13" s="146" t="n"/>
      <c r="BL13" s="139" t="inlineStr">
        <is>
          <t>input</t>
        </is>
      </c>
    </row>
    <row r="14">
      <c r="A14" s="85" t="n"/>
      <c r="B14" s="85" t="inlineStr">
        <is>
          <t xml:space="preserve">Total EPC Price </t>
        </is>
      </c>
      <c r="C14" s="85" t="inlineStr">
        <is>
          <t>£</t>
        </is>
      </c>
      <c r="D14" s="93">
        <f>D11*D9</f>
        <v/>
      </c>
      <c r="E14" s="96" t="inlineStr">
        <is>
          <t>output</t>
        </is>
      </c>
      <c r="F14" s="85" t="n"/>
      <c r="G14" s="85" t="n"/>
      <c r="H14" s="85" t="n"/>
      <c r="I14" s="85" t="n"/>
      <c r="J14" s="85" t="n"/>
      <c r="K14" s="85" t="n"/>
      <c r="L14" s="85" t="n"/>
      <c r="M14" s="85" t="n"/>
      <c r="N14" s="85" t="n"/>
      <c r="P14" s="86" t="n"/>
      <c r="Q14" s="86" t="n"/>
      <c r="R14" s="86" t="n"/>
      <c r="U14" s="140" t="inlineStr">
        <is>
          <t>kWe utilised</t>
        </is>
      </c>
      <c r="V14" s="85" t="n"/>
      <c r="W14" s="111" t="n"/>
      <c r="X14" s="141" t="inlineStr">
        <is>
          <t>input</t>
        </is>
      </c>
      <c r="Z14" s="140" t="inlineStr">
        <is>
          <t>kWe utilised</t>
        </is>
      </c>
      <c r="AA14" s="85" t="n"/>
      <c r="AB14" s="111" t="n"/>
      <c r="AC14" s="141" t="inlineStr">
        <is>
          <t>input</t>
        </is>
      </c>
      <c r="AE14" s="140" t="inlineStr">
        <is>
          <t>kWe utilised</t>
        </is>
      </c>
      <c r="AF14" s="85" t="n"/>
      <c r="AG14" s="111" t="n"/>
      <c r="AH14" s="141" t="inlineStr">
        <is>
          <t>input</t>
        </is>
      </c>
      <c r="AJ14" s="140" t="inlineStr">
        <is>
          <t>kWe utilised</t>
        </is>
      </c>
      <c r="AK14" s="85" t="n"/>
      <c r="AL14" s="148" t="n"/>
      <c r="AM14" s="141" t="inlineStr">
        <is>
          <t>input</t>
        </is>
      </c>
      <c r="AO14" s="140" t="inlineStr">
        <is>
          <t>kWe utilised</t>
        </is>
      </c>
      <c r="AP14" s="85" t="n"/>
      <c r="AQ14" s="111" t="n"/>
      <c r="AR14" s="141" t="inlineStr">
        <is>
          <t>input</t>
        </is>
      </c>
      <c r="AT14" s="140" t="inlineStr">
        <is>
          <t>kWe utilised</t>
        </is>
      </c>
      <c r="AU14" s="85" t="n"/>
      <c r="AV14" s="111" t="n"/>
      <c r="AW14" s="141" t="inlineStr">
        <is>
          <t>input</t>
        </is>
      </c>
      <c r="AY14" s="140" t="inlineStr">
        <is>
          <t>kWe utilised</t>
        </is>
      </c>
      <c r="AZ14" s="85" t="n"/>
      <c r="BA14" s="111" t="n"/>
      <c r="BB14" s="141" t="inlineStr">
        <is>
          <t>input</t>
        </is>
      </c>
      <c r="BD14" s="140" t="inlineStr">
        <is>
          <t>kWe utilised</t>
        </is>
      </c>
      <c r="BE14" s="85" t="n"/>
      <c r="BF14" s="111" t="n"/>
      <c r="BG14" s="141" t="inlineStr">
        <is>
          <t>input</t>
        </is>
      </c>
      <c r="BI14" s="140" t="inlineStr">
        <is>
          <t>kWe utilised</t>
        </is>
      </c>
      <c r="BJ14" s="85" t="n"/>
      <c r="BK14" s="111" t="n"/>
      <c r="BL14" s="141" t="inlineStr">
        <is>
          <t>input</t>
        </is>
      </c>
    </row>
    <row r="15" ht="15" customHeight="1" s="224" thickBot="1">
      <c r="A15" s="85" t="n"/>
      <c r="B15" s="98" t="inlineStr">
        <is>
          <t>Now iteratively enter PPA price until the Target IRR has been met (e.g., below answers "yes" and turns green).</t>
        </is>
      </c>
      <c r="C15" s="85" t="n"/>
      <c r="D15" s="85" t="n"/>
      <c r="E15" s="95" t="n"/>
      <c r="F15" s="85" t="n"/>
      <c r="G15" s="85" t="n"/>
      <c r="H15" s="85" t="n"/>
      <c r="I15" s="85" t="n"/>
      <c r="J15" s="85" t="n"/>
      <c r="K15" s="85" t="n"/>
      <c r="L15" s="85" t="n"/>
      <c r="M15" s="85" t="n"/>
      <c r="N15" s="85" t="n"/>
      <c r="P15" s="86" t="n"/>
      <c r="Q15" s="86" t="n"/>
      <c r="R15" s="86" t="inlineStr">
        <is>
          <t>RPI linked</t>
        </is>
      </c>
      <c r="U15" s="140" t="inlineStr">
        <is>
          <t>EPC price</t>
        </is>
      </c>
      <c r="V15" s="85" t="n"/>
      <c r="W15" s="112" t="n"/>
      <c r="X15" s="141" t="inlineStr">
        <is>
          <t>input</t>
        </is>
      </c>
      <c r="Z15" s="140" t="inlineStr">
        <is>
          <t>EPC price</t>
        </is>
      </c>
      <c r="AA15" s="85" t="n"/>
      <c r="AB15" s="112" t="n"/>
      <c r="AC15" s="141" t="inlineStr">
        <is>
          <t>input</t>
        </is>
      </c>
      <c r="AE15" s="140" t="inlineStr">
        <is>
          <t>EPC price</t>
        </is>
      </c>
      <c r="AF15" s="85" t="n"/>
      <c r="AG15" s="112" t="n"/>
      <c r="AH15" s="141" t="inlineStr">
        <is>
          <t>input</t>
        </is>
      </c>
      <c r="AJ15" s="140" t="inlineStr">
        <is>
          <t>EPC price</t>
        </is>
      </c>
      <c r="AK15" s="85" t="n"/>
      <c r="AL15" s="109" t="n"/>
      <c r="AM15" s="141" t="inlineStr">
        <is>
          <t>input</t>
        </is>
      </c>
      <c r="AO15" s="140" t="inlineStr">
        <is>
          <t>EPC price</t>
        </is>
      </c>
      <c r="AP15" s="85" t="n"/>
      <c r="AQ15" s="112" t="n"/>
      <c r="AR15" s="141" t="inlineStr">
        <is>
          <t>input</t>
        </is>
      </c>
      <c r="AT15" s="140" t="inlineStr">
        <is>
          <t>EPC price</t>
        </is>
      </c>
      <c r="AU15" s="85" t="n"/>
      <c r="AV15" s="112" t="n"/>
      <c r="AW15" s="141" t="inlineStr">
        <is>
          <t>input</t>
        </is>
      </c>
      <c r="AY15" s="140" t="inlineStr">
        <is>
          <t>EPC price</t>
        </is>
      </c>
      <c r="AZ15" s="85" t="n"/>
      <c r="BA15" s="112" t="n"/>
      <c r="BB15" s="141" t="inlineStr">
        <is>
          <t>input</t>
        </is>
      </c>
      <c r="BD15" s="140" t="inlineStr">
        <is>
          <t>EPC price</t>
        </is>
      </c>
      <c r="BE15" s="85" t="n"/>
      <c r="BF15" s="112" t="n"/>
      <c r="BG15" s="141" t="inlineStr">
        <is>
          <t>input</t>
        </is>
      </c>
      <c r="BI15" s="140" t="inlineStr">
        <is>
          <t>EPC price</t>
        </is>
      </c>
      <c r="BJ15" s="85" t="n"/>
      <c r="BK15" s="112" t="n"/>
      <c r="BL15" s="141" t="inlineStr">
        <is>
          <t>input</t>
        </is>
      </c>
    </row>
    <row r="16" ht="15" customHeight="1" s="224" thickBot="1">
      <c r="A16" s="85" t="n"/>
      <c r="B16" s="97" t="inlineStr">
        <is>
          <t>NB - the PPA price can be as low as possible whilst satisfying the Target IRR, but of course can be higher than this amount.</t>
        </is>
      </c>
      <c r="C16" s="85" t="n"/>
      <c r="D16" s="85" t="n"/>
      <c r="E16" s="95" t="n"/>
      <c r="F16" s="85" t="n"/>
      <c r="G16" s="85" t="n"/>
      <c r="H16" s="85" t="n"/>
      <c r="I16" s="85" t="n"/>
      <c r="J16" s="85" t="n"/>
      <c r="K16" s="85" t="n"/>
      <c r="L16" s="85" t="n"/>
      <c r="M16" s="85" t="n"/>
      <c r="N16" s="85" t="n"/>
      <c r="P16" s="181" t="inlineStr">
        <is>
          <t>Additionals</t>
        </is>
      </c>
      <c r="Q16" s="182" t="n">
        <v>0</v>
      </c>
      <c r="R16" s="183" t="n">
        <v>0</v>
      </c>
      <c r="U16" s="142" t="inlineStr">
        <is>
          <t>Service</t>
        </is>
      </c>
      <c r="V16" s="143" t="n"/>
      <c r="W16" s="147" t="n">
        <v>0</v>
      </c>
      <c r="X16" s="145" t="inlineStr">
        <is>
          <t>input</t>
        </is>
      </c>
      <c r="Z16" s="142" t="inlineStr">
        <is>
          <t>Service</t>
        </is>
      </c>
      <c r="AA16" s="143" t="n"/>
      <c r="AB16" s="147" t="n">
        <v>0</v>
      </c>
      <c r="AC16" s="145" t="inlineStr">
        <is>
          <t>input</t>
        </is>
      </c>
      <c r="AE16" s="142" t="inlineStr">
        <is>
          <t>Service</t>
        </is>
      </c>
      <c r="AF16" s="143" t="n"/>
      <c r="AG16" s="147" t="n">
        <v>0</v>
      </c>
      <c r="AH16" s="145" t="inlineStr">
        <is>
          <t>input</t>
        </is>
      </c>
      <c r="AJ16" s="142" t="inlineStr">
        <is>
          <t>Service</t>
        </is>
      </c>
      <c r="AK16" s="143" t="n"/>
      <c r="AL16" s="149" t="n">
        <v>0</v>
      </c>
      <c r="AM16" s="145" t="inlineStr">
        <is>
          <t>input</t>
        </is>
      </c>
      <c r="AO16" s="142" t="inlineStr">
        <is>
          <t>Service</t>
        </is>
      </c>
      <c r="AP16" s="143" t="n"/>
      <c r="AQ16" s="147" t="n">
        <v>0</v>
      </c>
      <c r="AR16" s="145" t="inlineStr">
        <is>
          <t>input</t>
        </is>
      </c>
      <c r="AT16" s="142" t="inlineStr">
        <is>
          <t>Service</t>
        </is>
      </c>
      <c r="AU16" s="143" t="n"/>
      <c r="AV16" s="147" t="n">
        <v>0</v>
      </c>
      <c r="AW16" s="145" t="inlineStr">
        <is>
          <t>input</t>
        </is>
      </c>
      <c r="AY16" s="142" t="inlineStr">
        <is>
          <t>Service</t>
        </is>
      </c>
      <c r="AZ16" s="143" t="n"/>
      <c r="BA16" s="147" t="n">
        <v>0</v>
      </c>
      <c r="BB16" s="145" t="inlineStr">
        <is>
          <t>input</t>
        </is>
      </c>
      <c r="BD16" s="142" t="inlineStr">
        <is>
          <t>Service</t>
        </is>
      </c>
      <c r="BE16" s="143" t="n"/>
      <c r="BF16" s="147" t="n">
        <v>0</v>
      </c>
      <c r="BG16" s="145" t="inlineStr">
        <is>
          <t>input</t>
        </is>
      </c>
      <c r="BI16" s="142" t="inlineStr">
        <is>
          <t>Service</t>
        </is>
      </c>
      <c r="BJ16" s="143" t="n"/>
      <c r="BK16" s="147" t="n">
        <v>0</v>
      </c>
      <c r="BL16" s="145" t="inlineStr">
        <is>
          <t>input</t>
        </is>
      </c>
    </row>
    <row r="17" ht="15" customHeight="1" s="224" thickBot="1">
      <c r="A17" s="85" t="n"/>
      <c r="B17" s="85" t="n"/>
      <c r="C17" s="85" t="n"/>
      <c r="D17" s="85" t="n"/>
      <c r="E17" s="95" t="n"/>
      <c r="F17" s="85" t="n"/>
      <c r="G17" s="85" t="n"/>
      <c r="H17" s="85" t="n"/>
      <c r="I17" s="85" t="n"/>
      <c r="J17" s="85" t="n"/>
      <c r="K17" s="85" t="n"/>
      <c r="L17" s="85" t="n"/>
      <c r="M17" s="85" t="n"/>
      <c r="N17" s="85" t="n"/>
      <c r="P17" s="192" t="inlineStr">
        <is>
          <t>Ground Rent</t>
        </is>
      </c>
      <c r="Q17" s="193">
        <f>Q21*Q22</f>
        <v/>
      </c>
      <c r="R17" s="194" t="n">
        <v>0</v>
      </c>
    </row>
    <row r="18" ht="15" customHeight="1" s="224" thickBot="1">
      <c r="A18" s="85" t="n"/>
      <c r="B18" s="85" t="inlineStr">
        <is>
          <t>PPA Price</t>
        </is>
      </c>
      <c r="C18" s="85" t="inlineStr">
        <is>
          <t>(p/kWh)</t>
        </is>
      </c>
      <c r="D18" s="92">
        <f>'Auto Calculate'!J4</f>
        <v/>
      </c>
      <c r="E18" s="95" t="inlineStr">
        <is>
          <t>input</t>
        </is>
      </c>
      <c r="G18" s="85" t="n"/>
      <c r="H18" s="90" t="inlineStr">
        <is>
          <t>Use Goal seek</t>
        </is>
      </c>
      <c r="I18" s="90" t="n"/>
      <c r="J18" s="85" t="n"/>
      <c r="K18" s="85" t="n"/>
      <c r="L18" s="85" t="n"/>
      <c r="M18" s="85" t="n"/>
      <c r="N18" s="85" t="n"/>
      <c r="P18" s="184" t="inlineStr">
        <is>
          <t>Other additionals</t>
        </is>
      </c>
      <c r="Q18" s="185" t="n">
        <v>0</v>
      </c>
      <c r="R18" s="186" t="n">
        <v>0</v>
      </c>
    </row>
    <row r="19">
      <c r="A19" s="85" t="n"/>
      <c r="B19" s="85" t="inlineStr">
        <is>
          <t>Fixed price PPA</t>
        </is>
      </c>
      <c r="C19" s="85" t="n"/>
      <c r="D19" s="131" t="n">
        <v>0</v>
      </c>
      <c r="E19" s="85" t="n"/>
      <c r="F19" s="104">
        <f>'Calculation Debt'!N12</f>
        <v/>
      </c>
      <c r="G19" s="85" t="n"/>
      <c r="H19" s="90" t="inlineStr">
        <is>
          <t>Target</t>
        </is>
      </c>
      <c r="I19" s="90" t="n"/>
      <c r="J19" s="85" t="n"/>
      <c r="K19" s="85" t="n"/>
      <c r="L19" s="85" t="n"/>
      <c r="M19" s="85" t="n"/>
      <c r="N19" s="85" t="n"/>
      <c r="P19" s="86" t="n"/>
      <c r="Q19" s="86" t="n"/>
      <c r="R19" s="86" t="n"/>
    </row>
    <row r="20" ht="15" customHeight="1" s="224" thickBot="1">
      <c r="A20" s="85" t="n"/>
      <c r="B20" s="98" t="n"/>
      <c r="C20" s="85" t="n"/>
      <c r="D20" s="85" t="n"/>
      <c r="E20" s="85" t="n"/>
      <c r="F20" s="85" t="n"/>
      <c r="G20" s="85" t="n"/>
      <c r="H20" s="85" t="n"/>
      <c r="I20" s="85" t="n"/>
      <c r="J20" s="85" t="n"/>
      <c r="K20" s="85" t="n"/>
      <c r="L20" s="85" t="n"/>
      <c r="M20" s="85" t="n"/>
      <c r="N20" s="85" t="n"/>
      <c r="P20" s="86" t="n"/>
      <c r="Q20" s="86" t="n"/>
      <c r="R20" s="86" t="n"/>
    </row>
    <row r="21">
      <c r="A21" s="85" t="n"/>
      <c r="B21" s="85" t="n"/>
      <c r="C21" s="85" t="n"/>
      <c r="D21" s="85" t="n"/>
      <c r="E21" s="94" t="n"/>
      <c r="F21" s="85" t="n"/>
      <c r="G21" s="85" t="n"/>
      <c r="H21" s="85" t="n"/>
      <c r="I21" s="85" t="n"/>
      <c r="J21" s="85" t="n"/>
      <c r="K21" s="85" t="n"/>
      <c r="L21" s="85" t="n"/>
      <c r="M21" s="85" t="n"/>
      <c r="N21" s="85" t="n"/>
      <c r="P21" s="188" t="inlineStr">
        <is>
          <t>Ground area - acres</t>
        </is>
      </c>
      <c r="Q21" s="189" t="n">
        <v>0</v>
      </c>
      <c r="R21" s="86" t="n"/>
    </row>
    <row r="22" ht="15" customHeight="1" s="224" thickBot="1">
      <c r="A22" s="85" t="n"/>
      <c r="B22" s="99" t="n"/>
      <c r="C22" s="99" t="n"/>
      <c r="D22" s="187" t="n"/>
      <c r="E22" s="96" t="n"/>
      <c r="F22" s="85" t="n"/>
      <c r="G22" s="85" t="n"/>
      <c r="H22" s="85" t="n"/>
      <c r="I22" s="85" t="n"/>
      <c r="J22" s="85" t="n"/>
      <c r="K22" s="85" t="n"/>
      <c r="L22" s="85" t="n"/>
      <c r="M22" s="85" t="n"/>
      <c r="N22" s="85" t="n"/>
      <c r="P22" s="190" t="inlineStr">
        <is>
          <t>£ / acre</t>
        </is>
      </c>
      <c r="Q22" s="191" t="n">
        <v>1500</v>
      </c>
      <c r="R22" s="86" t="n"/>
    </row>
    <row r="23" ht="15" customHeight="1" s="224" thickBot="1">
      <c r="A23" s="85" t="n"/>
      <c r="B23" s="85" t="n"/>
      <c r="C23" s="85" t="n"/>
      <c r="D23" s="85" t="n"/>
      <c r="E23" s="85" t="n"/>
      <c r="F23" s="85" t="n"/>
      <c r="G23" s="85" t="n"/>
      <c r="H23" s="85" t="n"/>
      <c r="I23" s="85" t="n"/>
      <c r="J23" s="85" t="n"/>
      <c r="K23" s="85" t="n"/>
      <c r="L23" s="85" t="n"/>
      <c r="M23" s="85" t="n"/>
      <c r="N23" s="85" t="n"/>
      <c r="P23" s="86" t="n"/>
      <c r="Q23" s="86" t="n"/>
      <c r="R23" s="86" t="n"/>
      <c r="X23" s="114" t="n"/>
    </row>
    <row r="24" ht="15" customHeight="1" s="224" thickBot="1">
      <c r="A24" s="85" t="n"/>
      <c r="B24" s="90" t="n"/>
      <c r="C24" s="90" t="n"/>
      <c r="D24" s="91" t="n"/>
      <c r="E24" s="96" t="n"/>
      <c r="F24" s="85" t="n"/>
      <c r="G24" s="85" t="n"/>
      <c r="H24" s="85" t="n"/>
      <c r="I24" s="85" t="n"/>
      <c r="J24" s="85" t="n"/>
      <c r="K24" s="85" t="n"/>
      <c r="L24" s="85" t="n"/>
      <c r="M24" s="85" t="n"/>
      <c r="N24" s="85" t="n"/>
      <c r="P24" s="195" t="inlineStr">
        <is>
          <t>O&amp;M (£/kWp)</t>
        </is>
      </c>
      <c r="Q24" s="196" t="n">
        <v>10</v>
      </c>
      <c r="R24" s="86" t="n"/>
    </row>
    <row r="25" ht="15" customHeight="1" s="224" thickBot="1">
      <c r="A25" s="85" t="n"/>
      <c r="B25" s="85" t="n"/>
      <c r="C25" s="85" t="n"/>
      <c r="D25" s="85" t="n"/>
      <c r="E25" s="85" t="n"/>
      <c r="F25" s="85" t="n"/>
      <c r="G25" s="85" t="n"/>
      <c r="H25" s="85" t="n"/>
      <c r="I25" s="85" t="n"/>
      <c r="J25" s="85" t="n"/>
      <c r="K25" s="85" t="n"/>
      <c r="L25" s="85" t="n"/>
      <c r="M25" s="85" t="n"/>
      <c r="N25" s="85" t="n"/>
      <c r="P25" s="86" t="n"/>
      <c r="Q25" s="86" t="n"/>
      <c r="R25" s="86" t="n"/>
    </row>
    <row r="26" ht="15" customHeight="1" s="224" thickBot="1">
      <c r="A26" s="85" t="n"/>
      <c r="B26" s="85" t="n"/>
      <c r="C26" s="85" t="n"/>
      <c r="D26" s="85" t="n"/>
      <c r="E26" s="85" t="n"/>
      <c r="F26" s="85" t="n"/>
      <c r="G26" s="85" t="n"/>
      <c r="H26" s="85" t="n"/>
      <c r="I26" s="85" t="n"/>
      <c r="J26" s="85" t="n"/>
      <c r="K26" s="85" t="n"/>
      <c r="L26" s="85" t="n"/>
      <c r="M26" s="85" t="n"/>
      <c r="N26" s="85" t="n"/>
      <c r="P26" s="184" t="inlineStr">
        <is>
          <t>Commission Single Payment</t>
        </is>
      </c>
      <c r="Q26" s="197" t="n">
        <v>0.05</v>
      </c>
      <c r="R26" s="185">
        <f>'Calculation Debt'!I2*Q26</f>
        <v/>
      </c>
      <c r="T26" s="86" t="inlineStr">
        <is>
          <t>Total</t>
        </is>
      </c>
      <c r="U26" s="86" t="inlineStr">
        <is>
          <t>% Capex</t>
        </is>
      </c>
      <c r="W26" s="86" t="inlineStr">
        <is>
          <t>% of EBITDA</t>
        </is>
      </c>
      <c r="X26" s="86" t="inlineStr">
        <is>
          <t>% profit</t>
        </is>
      </c>
      <c r="Z26" s="184" t="inlineStr">
        <is>
          <t>Commission Single Payment</t>
        </is>
      </c>
      <c r="AA26" s="197" t="n">
        <v>0.01</v>
      </c>
      <c r="AB26" s="185">
        <f>'Calculation Debt'!I2*Summary!AA26</f>
        <v/>
      </c>
    </row>
    <row r="27" ht="15" customHeight="1" s="224" thickBot="1">
      <c r="A27" s="85" t="n"/>
      <c r="B27" s="85" t="n"/>
      <c r="C27" s="85" t="n"/>
      <c r="D27" s="85" t="n"/>
      <c r="E27" s="85" t="n"/>
      <c r="F27" s="85" t="n"/>
      <c r="G27" s="85" t="n"/>
      <c r="H27" s="85" t="n"/>
      <c r="I27" s="85" t="n"/>
      <c r="J27" s="85" t="n"/>
      <c r="K27" s="85" t="n"/>
      <c r="L27" s="85" t="n"/>
      <c r="M27" s="85" t="n"/>
      <c r="N27" s="85" t="n"/>
      <c r="P27" s="198" t="inlineStr">
        <is>
          <t>Commission - accrual</t>
        </is>
      </c>
      <c r="Q27" s="206" t="n">
        <v>0</v>
      </c>
      <c r="R27" s="201" t="n">
        <v>0</v>
      </c>
      <c r="S27" s="114" t="inlineStr">
        <is>
          <t>RPI</t>
        </is>
      </c>
      <c r="T27" s="202">
        <f>SUM('Calculation Debt'!D65:AB65)</f>
        <v/>
      </c>
      <c r="U27" s="203">
        <f>SUM('Calculation Debt'!D65:AB65)/'Calculation Debt'!I2</f>
        <v/>
      </c>
      <c r="V27" s="114" t="n"/>
      <c r="W27" s="204">
        <f>T27/SUM('Calculation Debt'!D67:R67)</f>
        <v/>
      </c>
      <c r="X27" s="205">
        <f>T27/SUM('Calculation Debt'!D111:R111)</f>
        <v/>
      </c>
    </row>
  </sheetData>
  <conditionalFormatting sqref="D24">
    <cfRule type="cellIs" priority="1" operator="equal" dxfId="3">
      <formula>"yes"</formula>
    </cfRule>
    <cfRule type="cellIs" priority="2" operator="equal" dxfId="2">
      <formula>"no"</formula>
    </cfRule>
  </conditionalFormatting>
  <pageMargins left="0.7" right="0.7" top="0.75" bottom="0.75" header="0.3" footer="0.3"/>
  <pageSetup orientation="landscape" paperSize="9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T65"/>
  <sheetViews>
    <sheetView tabSelected="1" workbookViewId="0">
      <selection activeCell="F5" sqref="F5"/>
    </sheetView>
  </sheetViews>
  <sheetFormatPr baseColWidth="10" defaultColWidth="8.83203125" defaultRowHeight="15"/>
  <cols>
    <col width="7.5" customWidth="1" style="224" min="1" max="1"/>
    <col hidden="1" width="8.83203125" customWidth="1" style="224" min="2" max="4"/>
    <col width="29.1640625" customWidth="1" style="224" min="5" max="5"/>
    <col width="26.1640625" customWidth="1" style="224" min="6" max="6"/>
    <col width="26.1640625" customWidth="1" style="224" min="9" max="9"/>
    <col width="18.6640625" customWidth="1" style="224" min="10" max="10"/>
  </cols>
  <sheetData>
    <row r="1" ht="84" customHeight="1" s="224">
      <c r="A1" s="214" t="n"/>
      <c r="B1" s="214" t="n"/>
      <c r="C1" s="214" t="n"/>
      <c r="D1" s="214" t="n"/>
      <c r="E1" s="214" t="n"/>
      <c r="F1" s="214" t="n"/>
      <c r="G1" s="214" t="n"/>
      <c r="H1" s="214" t="n"/>
      <c r="I1" s="214" t="n"/>
      <c r="J1" s="214" t="n"/>
      <c r="K1" s="214" t="n"/>
      <c r="L1" s="211" t="n"/>
      <c r="M1" s="211" t="n"/>
      <c r="N1" s="211" t="n"/>
      <c r="O1" s="211" t="n"/>
      <c r="P1" s="211" t="n"/>
      <c r="Q1" s="211" t="n"/>
      <c r="R1" s="211" t="n"/>
      <c r="S1" s="211" t="n"/>
      <c r="T1" s="211" t="n"/>
    </row>
    <row r="2" ht="21" customHeight="1" s="224">
      <c r="A2" s="214" t="n"/>
      <c r="B2" s="214" t="n"/>
      <c r="C2" s="214" t="n"/>
      <c r="D2" s="214" t="n"/>
      <c r="E2" s="215" t="inlineStr">
        <is>
          <t>Inputs</t>
        </is>
      </c>
      <c r="F2" s="214" t="n"/>
      <c r="G2" s="214" t="n"/>
      <c r="H2" s="214" t="n"/>
      <c r="I2" s="215" t="inlineStr">
        <is>
          <t>Outputs</t>
        </is>
      </c>
      <c r="J2" s="214" t="n"/>
      <c r="K2" s="214" t="n"/>
      <c r="L2" s="211" t="n"/>
      <c r="M2" s="211" t="n"/>
      <c r="N2" s="211" t="n"/>
      <c r="O2" s="211" t="n"/>
      <c r="P2" s="211" t="n"/>
      <c r="Q2" s="211" t="n"/>
      <c r="R2" s="211" t="n"/>
      <c r="S2" s="211" t="n"/>
      <c r="T2" s="211" t="n"/>
    </row>
    <row r="3" ht="15" customHeight="1" s="224" thickBot="1">
      <c r="A3" s="214" t="n"/>
      <c r="B3" s="214" t="n"/>
      <c r="C3" s="214" t="n"/>
      <c r="D3" s="214" t="n"/>
      <c r="E3" s="214" t="n"/>
      <c r="F3" s="214" t="n"/>
      <c r="G3" s="214" t="n"/>
      <c r="H3" s="214" t="n"/>
      <c r="I3" s="214" t="n"/>
      <c r="J3" s="214" t="n"/>
      <c r="K3" s="214" t="n"/>
      <c r="L3" s="211" t="n"/>
      <c r="M3" s="211" t="n"/>
      <c r="N3" s="211" t="n"/>
      <c r="O3" s="211" t="n"/>
      <c r="P3" s="211" t="n"/>
      <c r="Q3" s="211" t="n"/>
      <c r="R3" s="211" t="n"/>
      <c r="S3" s="211" t="n"/>
      <c r="T3" s="211" t="n"/>
    </row>
    <row r="4" ht="21.5" customHeight="1" s="224" thickBot="1">
      <c r="A4" s="214" t="n"/>
      <c r="B4" s="214" t="n"/>
      <c r="C4" s="214" t="n"/>
      <c r="D4" s="214" t="n"/>
      <c r="E4" s="209" t="inlineStr">
        <is>
          <t>EPC price £/kWp</t>
        </is>
      </c>
      <c r="F4" s="213" t="n">
        <v>750</v>
      </c>
      <c r="G4" s="214" t="n"/>
      <c r="H4" s="214" t="n"/>
      <c r="I4" s="210" t="inlineStr">
        <is>
          <t>PPA Price - pkWe</t>
        </is>
      </c>
      <c r="J4" s="212" t="n">
        <v>18.65778122611772</v>
      </c>
      <c r="K4" s="214" t="n"/>
      <c r="L4" s="211" t="n"/>
      <c r="M4" s="211" t="n"/>
      <c r="N4" s="211" t="n"/>
      <c r="O4" s="211" t="n"/>
      <c r="P4" s="211" t="n"/>
      <c r="Q4" s="211" t="n"/>
      <c r="R4" s="211" t="n"/>
      <c r="S4" s="211" t="n"/>
      <c r="T4" s="211" t="n"/>
    </row>
    <row r="5" ht="21.5" customHeight="1" s="224" thickBot="1">
      <c r="A5" s="214" t="n"/>
      <c r="B5" s="214" t="n"/>
      <c r="C5" s="214" t="n"/>
      <c r="D5" s="214" t="n"/>
      <c r="E5" s="209" t="inlineStr">
        <is>
          <t>Project Size - kWp</t>
        </is>
      </c>
      <c r="F5" s="219" t="n">
        <v>48</v>
      </c>
      <c r="G5" s="214" t="n"/>
      <c r="H5" s="214" t="n"/>
      <c r="I5" s="214" t="n"/>
      <c r="J5" s="214" t="n"/>
      <c r="K5" s="214" t="n"/>
      <c r="L5" s="211" t="n"/>
      <c r="M5" s="211" t="n"/>
      <c r="N5" s="211" t="n"/>
      <c r="O5" s="211" t="n"/>
      <c r="P5" s="211" t="n"/>
      <c r="Q5" s="211" t="n"/>
      <c r="R5" s="211" t="n"/>
      <c r="S5" s="211" t="n"/>
      <c r="T5" s="211" t="n"/>
    </row>
    <row r="6" ht="21.5" customHeight="1" s="224" thickBot="1">
      <c r="A6" s="214" t="n"/>
      <c r="B6" s="214" t="n"/>
      <c r="C6" s="214" t="n"/>
      <c r="D6" s="214" t="n"/>
      <c r="E6" s="209" t="inlineStr">
        <is>
          <t>Yearly Yield  - kWe</t>
        </is>
      </c>
      <c r="F6" s="220" t="n">
        <v>48000</v>
      </c>
      <c r="G6" s="214" t="n"/>
      <c r="H6" s="214" t="n"/>
      <c r="I6" s="214" t="n"/>
      <c r="J6" s="214" t="n"/>
      <c r="K6" s="214" t="n"/>
      <c r="L6" s="211" t="n"/>
      <c r="M6" s="211" t="n"/>
      <c r="N6" s="211" t="n"/>
      <c r="O6" s="211" t="n"/>
      <c r="P6" s="211" t="n"/>
      <c r="Q6" s="211" t="n"/>
      <c r="R6" s="211" t="n"/>
      <c r="S6" s="211" t="n"/>
      <c r="T6" s="211" t="n"/>
    </row>
    <row r="7" ht="15" customHeight="1" s="224" thickBot="1">
      <c r="A7" s="214" t="n"/>
      <c r="B7" s="214" t="n"/>
      <c r="C7" s="214" t="n"/>
      <c r="D7" s="214" t="n"/>
      <c r="E7" s="214" t="n"/>
      <c r="F7" s="214" t="n"/>
      <c r="G7" s="214" t="n"/>
      <c r="H7" s="214" t="n"/>
      <c r="I7" s="214" t="n"/>
      <c r="J7" s="214" t="n"/>
      <c r="K7" s="214" t="n"/>
      <c r="L7" s="211" t="n"/>
      <c r="M7" s="211" t="n"/>
      <c r="N7" s="211" t="n"/>
      <c r="O7" s="211" t="n"/>
      <c r="P7" s="211" t="n"/>
      <c r="Q7" s="211" t="n"/>
      <c r="R7" s="211" t="n"/>
      <c r="S7" s="211" t="n"/>
      <c r="T7" s="211" t="n"/>
    </row>
    <row r="8" hidden="1" ht="21.5" customHeight="1" s="224" thickBot="1">
      <c r="A8" s="214" t="n"/>
      <c r="B8" s="214" t="n"/>
      <c r="C8" s="214" t="n"/>
      <c r="D8" s="214" t="n"/>
      <c r="E8" s="216" t="inlineStr">
        <is>
          <t>Project Size - kWp</t>
        </is>
      </c>
      <c r="F8" s="217">
        <f>#REF!*0.8*0.21829</f>
        <v/>
      </c>
      <c r="G8" s="214" t="n"/>
      <c r="H8" s="214" t="inlineStr">
        <is>
          <t>Outputs</t>
        </is>
      </c>
      <c r="I8" s="214" t="n"/>
      <c r="J8" s="214" t="n"/>
      <c r="K8" s="214" t="n"/>
      <c r="L8" s="211" t="n"/>
      <c r="M8" s="211" t="n"/>
      <c r="N8" s="211" t="n"/>
      <c r="O8" s="211" t="n"/>
      <c r="P8" s="211" t="n"/>
      <c r="Q8" s="211" t="n"/>
      <c r="R8" s="211" t="n"/>
      <c r="S8" s="211" t="n"/>
      <c r="T8" s="211" t="n"/>
    </row>
    <row r="9" hidden="1" ht="15" customHeight="1" s="224" thickBot="1">
      <c r="A9" s="214" t="n"/>
      <c r="B9" s="214" t="n"/>
      <c r="C9" s="214" t="n"/>
      <c r="D9" s="214" t="n"/>
      <c r="E9" s="214" t="n"/>
      <c r="F9" s="214" t="n"/>
      <c r="G9" s="214" t="n"/>
      <c r="H9" s="214" t="n"/>
      <c r="I9" s="214" t="n"/>
      <c r="J9" s="214" t="n"/>
      <c r="K9" s="214" t="n"/>
      <c r="L9" s="211" t="n"/>
      <c r="M9" s="211" t="n"/>
      <c r="N9" s="211" t="n"/>
      <c r="O9" s="211" t="n"/>
      <c r="P9" s="211" t="n"/>
      <c r="Q9" s="211" t="n"/>
      <c r="R9" s="211" t="n"/>
      <c r="S9" s="211" t="n"/>
      <c r="T9" s="211" t="n"/>
    </row>
    <row r="10" hidden="1" ht="21.5" customHeight="1" s="224" thickBot="1">
      <c r="A10" s="214" t="n"/>
      <c r="B10" s="214" t="n"/>
      <c r="C10" s="214" t="n"/>
      <c r="D10" s="214" t="n"/>
      <c r="E10" s="216" t="inlineStr">
        <is>
          <t>Yearly Yield  - kWe</t>
        </is>
      </c>
      <c r="F10" s="218">
        <f>F8*850</f>
        <v/>
      </c>
      <c r="G10" s="214" t="n"/>
      <c r="H10" s="214" t="n"/>
      <c r="I10" s="214" t="n"/>
      <c r="J10" s="214" t="n"/>
      <c r="K10" s="214" t="n"/>
      <c r="L10" s="211" t="n"/>
      <c r="M10" s="211" t="n"/>
      <c r="N10" s="211" t="n"/>
      <c r="O10" s="211" t="n"/>
      <c r="P10" s="211" t="n"/>
      <c r="Q10" s="211" t="n"/>
      <c r="R10" s="211" t="n"/>
      <c r="S10" s="211" t="n"/>
      <c r="T10" s="211" t="n"/>
    </row>
    <row r="11" ht="21.5" customHeight="1" s="224" thickBot="1">
      <c r="A11" s="214" t="n"/>
      <c r="B11" s="214" t="n"/>
      <c r="C11" s="214" t="n"/>
      <c r="D11" s="214" t="n"/>
      <c r="E11" s="222" t="inlineStr">
        <is>
          <t>Contract Length - Years</t>
        </is>
      </c>
      <c r="F11" s="213" t="n">
        <v>10</v>
      </c>
      <c r="G11" s="214" t="inlineStr">
        <is>
          <t>Do not use lower than 20 years</t>
        </is>
      </c>
      <c r="H11" s="85" t="n"/>
      <c r="I11" s="214" t="n"/>
      <c r="J11" s="214" t="n"/>
      <c r="K11" s="214" t="n"/>
      <c r="L11" s="211" t="n"/>
      <c r="M11" s="211" t="n"/>
      <c r="N11" s="211" t="n"/>
      <c r="O11" s="211" t="n"/>
      <c r="P11" s="211" t="n"/>
      <c r="Q11" s="211" t="n"/>
      <c r="R11" s="211" t="n"/>
      <c r="S11" s="211" t="n"/>
      <c r="T11" s="211" t="n"/>
    </row>
    <row r="12">
      <c r="A12" s="214" t="n"/>
      <c r="B12" s="214" t="n"/>
      <c r="C12" s="214" t="n"/>
      <c r="D12" s="214" t="n"/>
      <c r="E12" s="214" t="n"/>
      <c r="F12" s="214" t="n"/>
      <c r="G12" s="214" t="n"/>
      <c r="H12" s="214" t="n"/>
      <c r="I12" s="214" t="n"/>
      <c r="J12" s="214" t="n"/>
      <c r="K12" s="214" t="n"/>
      <c r="L12" s="211" t="n"/>
      <c r="M12" s="211" t="n"/>
      <c r="N12" s="211" t="n"/>
      <c r="O12" s="211" t="n"/>
      <c r="P12" s="211" t="n"/>
      <c r="Q12" s="211" t="n"/>
      <c r="R12" s="211" t="n"/>
      <c r="S12" s="211" t="n"/>
      <c r="T12" s="211" t="n"/>
    </row>
    <row r="13">
      <c r="A13" s="214" t="n"/>
      <c r="B13" s="214" t="n"/>
      <c r="C13" s="214" t="n"/>
      <c r="D13" s="214" t="n"/>
      <c r="E13" s="214" t="n"/>
      <c r="F13" s="214" t="n"/>
      <c r="G13" s="214" t="n"/>
      <c r="H13" s="214" t="n"/>
      <c r="I13" s="214" t="n"/>
      <c r="J13" s="214" t="n"/>
      <c r="K13" s="214" t="n"/>
      <c r="L13" s="211" t="n"/>
      <c r="M13" s="211" t="n"/>
      <c r="N13" s="211" t="n"/>
      <c r="O13" s="211" t="n"/>
      <c r="P13" s="211" t="n"/>
      <c r="Q13" s="211" t="n"/>
      <c r="R13" s="211" t="n"/>
      <c r="S13" s="211" t="n"/>
      <c r="T13" s="211" t="n"/>
    </row>
    <row r="14" hidden="1" s="224">
      <c r="A14" s="207" t="n"/>
      <c r="B14" s="207" t="n"/>
      <c r="C14" s="207" t="n"/>
      <c r="D14" s="207" t="n"/>
      <c r="E14" s="207" t="n"/>
      <c r="F14" s="207" t="n"/>
      <c r="G14" s="207" t="n"/>
      <c r="H14" s="207" t="n"/>
      <c r="I14" s="207" t="n"/>
      <c r="J14" s="207" t="n"/>
      <c r="K14" s="207" t="n"/>
      <c r="L14" s="211" t="n"/>
      <c r="M14" s="211" t="n"/>
      <c r="N14" s="211" t="n"/>
      <c r="O14" s="211" t="n"/>
      <c r="P14" s="211" t="n"/>
      <c r="Q14" s="211" t="n"/>
      <c r="R14" s="211" t="n"/>
      <c r="S14" s="211" t="n"/>
      <c r="T14" s="211" t="n"/>
    </row>
    <row r="15" hidden="1" s="224">
      <c r="A15" s="207" t="n"/>
      <c r="B15" s="207" t="n"/>
      <c r="C15" s="207" t="n"/>
      <c r="D15" s="207" t="n"/>
      <c r="E15" s="207" t="n"/>
      <c r="F15" s="207" t="n"/>
      <c r="G15" s="207" t="n"/>
      <c r="H15" s="207" t="n"/>
      <c r="I15" s="207" t="n"/>
      <c r="J15" s="207" t="n"/>
      <c r="K15" s="207" t="n"/>
      <c r="L15" s="211" t="n"/>
      <c r="M15" s="211" t="n"/>
      <c r="N15" s="211" t="n"/>
      <c r="O15" s="211" t="n"/>
      <c r="P15" s="211" t="n"/>
      <c r="Q15" s="211" t="n"/>
      <c r="R15" s="211" t="n"/>
      <c r="S15" s="211" t="n"/>
      <c r="T15" s="211" t="n"/>
    </row>
    <row r="16" hidden="1" s="224">
      <c r="A16" s="207" t="n"/>
      <c r="B16" s="207" t="n"/>
      <c r="C16" s="207" t="n"/>
      <c r="D16" s="207" t="n"/>
      <c r="E16" s="207" t="n"/>
      <c r="F16" s="207" t="n"/>
      <c r="G16" s="207" t="n"/>
      <c r="H16" s="207" t="n"/>
      <c r="I16" s="207" t="n"/>
      <c r="J16" s="207" t="n"/>
      <c r="K16" s="207" t="n"/>
      <c r="L16" s="211" t="n"/>
      <c r="M16" s="211" t="n"/>
      <c r="N16" s="211" t="n"/>
      <c r="O16" s="211" t="n"/>
      <c r="P16" s="211" t="n"/>
      <c r="Q16" s="211" t="n"/>
      <c r="R16" s="211" t="n"/>
      <c r="S16" s="211" t="n"/>
      <c r="T16" s="211" t="n"/>
    </row>
    <row r="17" hidden="1" s="224">
      <c r="A17" s="207" t="n"/>
      <c r="B17" s="207" t="n"/>
      <c r="C17" s="207" t="n"/>
      <c r="D17" s="207" t="n"/>
      <c r="E17" s="207" t="n"/>
      <c r="F17" s="208">
        <f>'Without Debt'!N7</f>
        <v/>
      </c>
      <c r="G17" s="207" t="n"/>
      <c r="H17" s="207" t="n"/>
      <c r="I17" s="207" t="n"/>
      <c r="J17" s="207" t="n"/>
      <c r="K17" s="207" t="n"/>
      <c r="L17" s="211" t="n"/>
      <c r="M17" s="211" t="n"/>
      <c r="N17" s="211" t="n"/>
      <c r="O17" s="211" t="n"/>
      <c r="P17" s="211" t="n"/>
      <c r="Q17" s="211" t="n"/>
      <c r="R17" s="211" t="n"/>
      <c r="S17" s="211" t="n"/>
      <c r="T17" s="211" t="n"/>
    </row>
    <row r="18" hidden="1" s="224">
      <c r="A18" s="207" t="n"/>
      <c r="B18" s="207" t="n"/>
      <c r="C18" s="207" t="n"/>
      <c r="D18" s="207" t="n"/>
      <c r="E18" s="207" t="n"/>
      <c r="F18" s="207" t="n"/>
      <c r="G18" s="207" t="n"/>
      <c r="H18" s="207" t="n"/>
      <c r="I18" s="207" t="n"/>
      <c r="J18" s="207" t="n"/>
      <c r="K18" s="207" t="n"/>
      <c r="L18" s="211" t="n"/>
      <c r="M18" s="211" t="n"/>
      <c r="N18" s="211" t="n"/>
      <c r="O18" s="211" t="n"/>
      <c r="P18" s="211" t="n"/>
      <c r="Q18" s="211" t="n"/>
      <c r="R18" s="211" t="n"/>
      <c r="S18" s="211" t="n"/>
      <c r="T18" s="211" t="n"/>
    </row>
    <row r="19" hidden="1" s="224">
      <c r="L19" s="211" t="n"/>
      <c r="M19" s="211" t="n"/>
      <c r="N19" s="211" t="n"/>
      <c r="O19" s="211" t="n"/>
      <c r="P19" s="211" t="n"/>
      <c r="Q19" s="211" t="n"/>
      <c r="R19" s="211" t="n"/>
      <c r="S19" s="211" t="n"/>
      <c r="T19" s="211" t="n"/>
    </row>
    <row r="20" hidden="1" s="224">
      <c r="L20" s="211" t="n"/>
      <c r="M20" s="211" t="n"/>
      <c r="N20" s="211" t="n"/>
      <c r="O20" s="211" t="n"/>
      <c r="P20" s="211" t="n"/>
      <c r="Q20" s="211" t="n"/>
      <c r="R20" s="211" t="n"/>
      <c r="S20" s="211" t="n"/>
      <c r="T20" s="211" t="n"/>
    </row>
    <row r="21" hidden="1" s="224">
      <c r="L21" s="211" t="n"/>
      <c r="M21" s="211" t="n"/>
      <c r="N21" s="211" t="n"/>
      <c r="O21" s="211" t="n"/>
      <c r="P21" s="211" t="n"/>
      <c r="Q21" s="211" t="n"/>
      <c r="R21" s="211" t="n"/>
      <c r="S21" s="211" t="n"/>
      <c r="T21" s="211" t="n"/>
    </row>
    <row r="22" hidden="1" s="224">
      <c r="L22" s="211" t="n"/>
      <c r="M22" s="211" t="n"/>
      <c r="N22" s="211" t="n"/>
      <c r="O22" s="211" t="n"/>
      <c r="P22" s="211" t="n"/>
      <c r="Q22" s="211" t="n"/>
      <c r="R22" s="211" t="n"/>
      <c r="S22" s="211" t="n"/>
      <c r="T22" s="211" t="n"/>
    </row>
    <row r="23" hidden="1" s="224">
      <c r="L23" s="211" t="n"/>
      <c r="M23" s="211" t="n"/>
      <c r="N23" s="211" t="n"/>
      <c r="O23" s="211" t="n"/>
      <c r="P23" s="211" t="n"/>
      <c r="Q23" s="211" t="n"/>
      <c r="R23" s="211" t="n"/>
      <c r="S23" s="211" t="n"/>
      <c r="T23" s="211" t="n"/>
    </row>
    <row r="24">
      <c r="A24" s="211" t="n"/>
      <c r="B24" s="211" t="n"/>
      <c r="C24" s="211" t="n"/>
      <c r="D24" s="211" t="n"/>
      <c r="E24" s="211" t="n"/>
      <c r="F24" s="211" t="n"/>
      <c r="G24" s="211" t="n"/>
      <c r="H24" s="211" t="n"/>
      <c r="I24" s="211" t="n"/>
      <c r="J24" s="211" t="n"/>
      <c r="K24" s="211" t="n"/>
      <c r="L24" s="211" t="n"/>
      <c r="M24" s="211" t="n"/>
      <c r="N24" s="211" t="n"/>
      <c r="O24" s="211" t="n"/>
      <c r="P24" s="211" t="n"/>
      <c r="Q24" s="211" t="n"/>
      <c r="R24" s="211" t="n"/>
      <c r="S24" s="211" t="n"/>
      <c r="T24" s="211" t="n"/>
    </row>
    <row r="25">
      <c r="A25" s="211" t="n"/>
      <c r="B25" s="211" t="n"/>
      <c r="C25" s="211" t="n"/>
      <c r="D25" s="211" t="n"/>
      <c r="E25" s="211" t="n"/>
      <c r="F25" s="211" t="n"/>
      <c r="G25" s="211" t="n"/>
      <c r="H25" s="211" t="n"/>
      <c r="I25" s="211" t="n"/>
      <c r="J25" s="211" t="n"/>
      <c r="K25" s="211" t="n"/>
      <c r="L25" s="211" t="n"/>
      <c r="M25" s="211" t="n"/>
      <c r="N25" s="211" t="n"/>
      <c r="O25" s="211" t="n"/>
      <c r="P25" s="211" t="n"/>
      <c r="Q25" s="211" t="n"/>
      <c r="R25" s="211" t="n"/>
      <c r="S25" s="211" t="n"/>
      <c r="T25" s="211" t="n"/>
    </row>
    <row r="26">
      <c r="A26" s="211" t="n"/>
      <c r="B26" s="211" t="n"/>
      <c r="C26" s="211" t="n"/>
      <c r="D26" s="211" t="n"/>
      <c r="E26" s="211" t="n"/>
      <c r="F26" s="211" t="n"/>
      <c r="G26" s="211" t="n"/>
      <c r="H26" s="211" t="n"/>
      <c r="I26" s="211" t="n"/>
      <c r="J26" s="211" t="n"/>
      <c r="K26" s="211" t="n"/>
      <c r="L26" s="211" t="n"/>
      <c r="M26" s="211" t="n"/>
      <c r="N26" s="211" t="n"/>
      <c r="O26" s="211" t="n"/>
      <c r="P26" s="211" t="n"/>
      <c r="Q26" s="211" t="n"/>
      <c r="R26" s="211" t="n"/>
      <c r="S26" s="211" t="n"/>
      <c r="T26" s="211" t="n"/>
    </row>
    <row r="27">
      <c r="A27" s="211" t="n"/>
      <c r="B27" s="211" t="n"/>
      <c r="C27" s="211" t="n"/>
      <c r="D27" s="211" t="n"/>
      <c r="E27" s="211" t="n"/>
      <c r="F27" s="211" t="n"/>
      <c r="G27" s="211" t="n"/>
      <c r="H27" s="211" t="n"/>
      <c r="I27" s="211" t="n"/>
      <c r="J27" s="211" t="n"/>
      <c r="K27" s="211" t="n"/>
      <c r="L27" s="211" t="n"/>
      <c r="M27" s="211" t="n"/>
      <c r="N27" s="211" t="n"/>
      <c r="O27" s="211" t="n"/>
      <c r="P27" s="211" t="n"/>
      <c r="Q27" s="211" t="n"/>
      <c r="R27" s="211" t="n"/>
      <c r="S27" s="211" t="n"/>
      <c r="T27" s="211" t="n"/>
    </row>
    <row r="28">
      <c r="A28" s="211" t="n"/>
      <c r="B28" s="211" t="n"/>
      <c r="C28" s="211" t="n"/>
      <c r="D28" s="211" t="n"/>
      <c r="E28" s="211" t="n"/>
      <c r="F28" s="211" t="n"/>
      <c r="G28" s="211" t="n"/>
      <c r="H28" s="211" t="n"/>
      <c r="I28" s="211" t="n"/>
      <c r="J28" s="211" t="n"/>
      <c r="K28" s="211" t="n"/>
      <c r="L28" s="211" t="n"/>
      <c r="M28" s="211" t="n"/>
      <c r="N28" s="211" t="n"/>
      <c r="O28" s="211" t="n"/>
      <c r="P28" s="211" t="n"/>
      <c r="Q28" s="211" t="n"/>
      <c r="R28" s="211" t="n"/>
      <c r="S28" s="211" t="n"/>
      <c r="T28" s="211" t="n"/>
    </row>
    <row r="29">
      <c r="A29" s="211" t="n"/>
      <c r="B29" s="211" t="n"/>
      <c r="C29" s="211" t="n"/>
      <c r="D29" s="211" t="n"/>
      <c r="E29" s="211" t="n"/>
      <c r="F29" s="211" t="n"/>
      <c r="G29" s="211" t="n"/>
      <c r="H29" s="211" t="n"/>
      <c r="I29" s="221">
        <f>'Without Debt'!$N$7</f>
        <v/>
      </c>
      <c r="J29" s="211" t="n"/>
      <c r="K29" s="211" t="n"/>
      <c r="L29" s="211" t="n"/>
      <c r="M29" s="211" t="n"/>
      <c r="N29" s="211" t="n"/>
      <c r="O29" s="211" t="n"/>
      <c r="P29" s="211" t="n"/>
      <c r="Q29" s="211" t="n"/>
      <c r="R29" s="211" t="n"/>
      <c r="S29" s="211" t="n"/>
      <c r="T29" s="211" t="n"/>
    </row>
    <row r="30" hidden="1" s="224">
      <c r="A30" s="211" t="n"/>
      <c r="B30" s="211" t="n"/>
      <c r="C30" s="211" t="n"/>
      <c r="D30" s="211" t="n"/>
      <c r="E30" s="211" t="n"/>
      <c r="F30" s="211" t="n"/>
      <c r="G30" s="211" t="n"/>
      <c r="H30" s="211" t="n"/>
      <c r="I30" s="211" t="n"/>
      <c r="J30" s="211" t="n"/>
      <c r="K30" s="211" t="n"/>
      <c r="L30" s="211" t="n"/>
      <c r="M30" s="211" t="n"/>
      <c r="N30" s="211" t="n"/>
      <c r="O30" s="211" t="n"/>
      <c r="P30" s="211" t="n"/>
      <c r="Q30" s="211" t="n"/>
      <c r="R30" s="211" t="n"/>
      <c r="S30" s="211" t="n"/>
      <c r="T30" s="211" t="n"/>
    </row>
    <row r="31" hidden="1" s="224">
      <c r="A31" s="211" t="n"/>
      <c r="B31" s="211" t="n"/>
      <c r="C31" s="211" t="n"/>
      <c r="D31" s="211" t="n"/>
      <c r="E31" s="211" t="n"/>
      <c r="F31" s="211" t="n"/>
      <c r="G31" s="211" t="n"/>
      <c r="H31" s="211" t="n"/>
      <c r="I31" s="211" t="n"/>
      <c r="J31" s="211" t="n"/>
      <c r="K31" s="211" t="n"/>
      <c r="L31" s="211" t="n"/>
      <c r="M31" s="211" t="n"/>
      <c r="N31" s="211" t="n"/>
      <c r="O31" s="211" t="n"/>
      <c r="P31" s="211" t="n"/>
      <c r="Q31" s="211" t="n"/>
      <c r="R31" s="211" t="n"/>
      <c r="S31" s="211" t="n"/>
      <c r="T31" s="211" t="n"/>
    </row>
    <row r="32" hidden="1" s="224">
      <c r="A32" s="211" t="n"/>
      <c r="B32" s="211" t="n"/>
      <c r="C32" s="211" t="n"/>
      <c r="D32" s="211" t="n"/>
      <c r="E32" s="211" t="n"/>
      <c r="F32" s="211" t="n"/>
      <c r="G32" s="211" t="n"/>
      <c r="H32" s="211" t="n"/>
      <c r="I32" s="211" t="n"/>
      <c r="J32" s="211" t="n"/>
      <c r="K32" s="211" t="n"/>
      <c r="L32" s="211" t="n"/>
      <c r="M32" s="211" t="n"/>
      <c r="N32" s="211" t="n"/>
      <c r="O32" s="211" t="n"/>
      <c r="P32" s="211" t="n"/>
      <c r="Q32" s="211" t="n"/>
      <c r="R32" s="211" t="n"/>
      <c r="S32" s="211" t="n"/>
      <c r="T32" s="211" t="n"/>
    </row>
    <row r="33" hidden="1" s="224">
      <c r="A33" s="211" t="n"/>
      <c r="B33" s="211" t="n"/>
      <c r="C33" s="211" t="n"/>
      <c r="D33" s="211" t="n"/>
      <c r="E33" s="211" t="n"/>
      <c r="F33" s="211" t="n"/>
      <c r="G33" s="211" t="n"/>
      <c r="H33" s="211" t="n"/>
      <c r="I33" s="211" t="n"/>
      <c r="J33" s="211" t="n"/>
      <c r="K33" s="211" t="n"/>
      <c r="L33" s="211" t="n"/>
      <c r="M33" s="211" t="n"/>
      <c r="N33" s="211" t="n"/>
      <c r="O33" s="211" t="n"/>
      <c r="P33" s="211" t="n"/>
      <c r="Q33" s="211" t="n"/>
      <c r="R33" s="211" t="n"/>
      <c r="S33" s="211" t="n"/>
      <c r="T33" s="211" t="n"/>
    </row>
    <row r="34" hidden="1" s="224">
      <c r="A34" s="211" t="n"/>
      <c r="B34" s="211" t="n"/>
      <c r="C34" s="211" t="n"/>
      <c r="D34" s="211" t="n"/>
      <c r="E34" s="211" t="n"/>
      <c r="F34" s="211" t="n"/>
      <c r="G34" s="211" t="n"/>
      <c r="H34" s="211" t="n"/>
      <c r="I34" s="211" t="n"/>
      <c r="J34" s="211" t="n"/>
      <c r="K34" s="211" t="n"/>
      <c r="L34" s="211" t="n"/>
      <c r="M34" s="211" t="n"/>
      <c r="N34" s="211" t="n"/>
      <c r="O34" s="211" t="n"/>
      <c r="P34" s="211" t="n"/>
      <c r="Q34" s="211" t="n"/>
      <c r="R34" s="211" t="n"/>
      <c r="S34" s="211" t="n"/>
    </row>
    <row r="35" hidden="1" s="224">
      <c r="A35" s="211" t="n"/>
      <c r="B35" s="211" t="n"/>
      <c r="C35" s="211" t="n"/>
      <c r="D35" s="211" t="n"/>
      <c r="E35" s="211" t="n"/>
      <c r="F35" s="211" t="n"/>
      <c r="G35" s="211" t="n"/>
      <c r="H35" s="211" t="n"/>
      <c r="I35" s="211" t="n"/>
      <c r="J35" s="211" t="n"/>
      <c r="K35" s="211" t="n"/>
      <c r="L35" s="211" t="n"/>
      <c r="M35" s="211" t="n"/>
      <c r="N35" s="211" t="n"/>
      <c r="O35" s="211" t="n"/>
      <c r="P35" s="211" t="n"/>
      <c r="Q35" s="211" t="n"/>
      <c r="R35" s="211" t="n"/>
      <c r="S35" s="211" t="n"/>
    </row>
    <row r="36" hidden="1" s="224">
      <c r="A36" s="211" t="n"/>
      <c r="B36" s="211" t="n"/>
      <c r="C36" s="211" t="n"/>
      <c r="D36" s="211" t="n"/>
      <c r="E36" s="211" t="n"/>
      <c r="F36" s="211" t="n"/>
      <c r="G36" s="211" t="n"/>
      <c r="H36" s="211" t="n"/>
      <c r="I36" s="211" t="n"/>
      <c r="J36" s="211" t="n"/>
      <c r="K36" s="211" t="n"/>
      <c r="L36" s="211" t="n"/>
      <c r="M36" s="211" t="n"/>
      <c r="N36" s="211" t="n"/>
      <c r="O36" s="211" t="n"/>
      <c r="P36" s="211" t="n"/>
      <c r="Q36" s="211" t="n"/>
      <c r="R36" s="211" t="n"/>
      <c r="S36" s="211" t="n"/>
    </row>
    <row r="37" hidden="1" s="224">
      <c r="A37" s="211" t="n"/>
      <c r="B37" s="211" t="n"/>
      <c r="C37" s="211" t="n"/>
      <c r="D37" s="211" t="n"/>
      <c r="E37" s="211" t="n"/>
      <c r="F37" s="211" t="n"/>
      <c r="G37" s="211" t="n"/>
      <c r="H37" s="211" t="n"/>
      <c r="I37" s="211" t="n"/>
      <c r="J37" s="211" t="n"/>
      <c r="K37" s="211" t="n"/>
      <c r="L37" s="211" t="n"/>
      <c r="M37" s="211" t="n"/>
      <c r="N37" s="211" t="n"/>
      <c r="O37" s="211" t="n"/>
      <c r="P37" s="211" t="n"/>
      <c r="Q37" s="211" t="n"/>
      <c r="R37" s="211" t="n"/>
      <c r="S37" s="211" t="n"/>
    </row>
    <row r="38" hidden="1" s="224">
      <c r="A38" s="211" t="n"/>
      <c r="B38" s="211" t="n"/>
      <c r="C38" s="211" t="n"/>
      <c r="D38" s="211" t="n"/>
      <c r="E38" s="211" t="n"/>
      <c r="F38" s="211" t="n"/>
      <c r="G38" s="211" t="n"/>
      <c r="H38" s="211" t="n"/>
      <c r="I38" s="211" t="n"/>
      <c r="J38" s="211" t="n"/>
      <c r="K38" s="211" t="n"/>
      <c r="L38" s="211" t="n"/>
      <c r="M38" s="211" t="n"/>
      <c r="N38" s="211" t="n"/>
      <c r="O38" s="211" t="n"/>
      <c r="P38" s="211" t="n"/>
      <c r="Q38" s="211" t="n"/>
      <c r="R38" s="211" t="n"/>
      <c r="S38" s="211" t="n"/>
    </row>
    <row r="39" hidden="1" s="224">
      <c r="A39" s="211" t="n"/>
      <c r="B39" s="211" t="n"/>
      <c r="C39" s="211" t="n"/>
      <c r="D39" s="211" t="n"/>
      <c r="E39" s="211" t="n"/>
      <c r="F39" s="211" t="n"/>
      <c r="G39" s="211" t="n"/>
      <c r="H39" s="211" t="n"/>
      <c r="I39" s="211" t="n"/>
      <c r="J39" s="211" t="n"/>
      <c r="K39" s="211" t="n"/>
      <c r="L39" s="211" t="n"/>
      <c r="M39" s="211" t="n"/>
      <c r="N39" s="211" t="n"/>
      <c r="O39" s="211" t="n"/>
      <c r="P39" s="211" t="n"/>
      <c r="Q39" s="211" t="n"/>
      <c r="R39" s="211" t="n"/>
      <c r="S39" s="211" t="n"/>
    </row>
    <row r="40" hidden="1" s="224">
      <c r="A40" s="211" t="n"/>
      <c r="B40" s="211" t="n"/>
      <c r="C40" s="211" t="n"/>
      <c r="D40" s="211" t="n"/>
      <c r="E40" s="211" t="n"/>
      <c r="F40" s="211" t="n"/>
      <c r="G40" s="211" t="n"/>
      <c r="H40" s="211" t="n"/>
      <c r="I40" s="211" t="n"/>
      <c r="J40" s="211" t="n"/>
      <c r="K40" s="211" t="n"/>
      <c r="L40" s="211" t="n"/>
      <c r="M40" s="211" t="n"/>
      <c r="N40" s="211" t="n"/>
      <c r="O40" s="211" t="n"/>
      <c r="P40" s="211" t="n"/>
      <c r="Q40" s="211" t="n"/>
      <c r="R40" s="211" t="n"/>
      <c r="S40" s="211" t="n"/>
    </row>
    <row r="41" hidden="1" s="224">
      <c r="A41" s="211" t="n"/>
      <c r="B41" s="211" t="n"/>
      <c r="C41" s="211" t="n"/>
      <c r="D41" s="211" t="n"/>
      <c r="E41" s="211" t="n"/>
      <c r="F41" s="211" t="n"/>
      <c r="G41" s="211" t="n"/>
      <c r="H41" s="211" t="n"/>
      <c r="I41" s="211" t="n"/>
      <c r="J41" s="211" t="n"/>
      <c r="K41" s="211" t="n"/>
      <c r="L41" s="211" t="n"/>
      <c r="M41" s="211" t="n"/>
      <c r="N41" s="211" t="n"/>
      <c r="O41" s="211" t="n"/>
      <c r="P41" s="211" t="n"/>
      <c r="Q41" s="211" t="n"/>
      <c r="R41" s="211" t="n"/>
      <c r="S41" s="211" t="n"/>
    </row>
    <row r="42" hidden="1" s="224">
      <c r="A42" s="211" t="n"/>
      <c r="B42" s="211" t="n"/>
      <c r="C42" s="211" t="n"/>
      <c r="D42" s="211" t="n"/>
      <c r="E42" s="211" t="n"/>
      <c r="F42" s="211" t="n"/>
      <c r="G42" s="211" t="n"/>
      <c r="H42" s="211" t="n"/>
      <c r="I42" s="211" t="n"/>
      <c r="J42" s="211" t="n"/>
      <c r="K42" s="211" t="n"/>
      <c r="L42" s="211" t="n"/>
      <c r="M42" s="211" t="n"/>
      <c r="N42" s="211" t="n"/>
      <c r="O42" s="211" t="n"/>
      <c r="P42" s="211" t="n"/>
      <c r="Q42" s="211" t="n"/>
      <c r="R42" s="211" t="n"/>
      <c r="S42" s="211" t="n"/>
    </row>
    <row r="43" hidden="1" s="224">
      <c r="A43" s="211" t="n"/>
      <c r="B43" s="211" t="n"/>
      <c r="C43" s="211" t="n"/>
      <c r="D43" s="211" t="n"/>
      <c r="E43" s="211" t="n"/>
      <c r="F43" s="211" t="n"/>
      <c r="G43" s="211" t="n"/>
      <c r="H43" s="211" t="n"/>
      <c r="I43" s="211" t="n"/>
      <c r="J43" s="211" t="n"/>
      <c r="K43" s="211" t="n"/>
      <c r="L43" s="211" t="n"/>
      <c r="M43" s="211" t="n"/>
      <c r="N43" s="211" t="n"/>
      <c r="O43" s="211" t="n"/>
      <c r="P43" s="211" t="n"/>
      <c r="Q43" s="211" t="n"/>
      <c r="R43" s="211" t="n"/>
      <c r="S43" s="211" t="n"/>
    </row>
    <row r="44" hidden="1" s="224">
      <c r="A44" s="211" t="n"/>
      <c r="B44" s="211" t="n"/>
      <c r="C44" s="211" t="n"/>
      <c r="D44" s="211" t="n"/>
      <c r="E44" s="211" t="n"/>
      <c r="F44" s="211" t="n"/>
      <c r="G44" s="211" t="n"/>
      <c r="H44" s="211" t="n"/>
      <c r="I44" s="211" t="n"/>
      <c r="J44" s="211" t="n"/>
      <c r="K44" s="211" t="n"/>
      <c r="L44" s="211" t="n"/>
      <c r="M44" s="211" t="n"/>
      <c r="N44" s="211" t="n"/>
      <c r="O44" s="211" t="n"/>
      <c r="P44" s="211" t="n"/>
      <c r="Q44" s="211" t="n"/>
      <c r="R44" s="211" t="n"/>
      <c r="S44" s="211" t="n"/>
    </row>
    <row r="45" hidden="1" s="224">
      <c r="A45" s="211" t="n"/>
      <c r="B45" s="211" t="n"/>
      <c r="C45" s="211" t="n"/>
      <c r="D45" s="211" t="n"/>
      <c r="E45" s="211" t="n"/>
      <c r="F45" s="211" t="n"/>
      <c r="G45" s="211" t="n"/>
      <c r="H45" s="211" t="n"/>
      <c r="I45" s="211" t="n"/>
      <c r="J45" s="211" t="n"/>
      <c r="K45" s="211" t="n"/>
      <c r="L45" s="211" t="n"/>
      <c r="M45" s="211" t="n"/>
      <c r="N45" s="211" t="n"/>
      <c r="O45" s="211" t="n"/>
      <c r="P45" s="211" t="n"/>
      <c r="Q45" s="211" t="n"/>
      <c r="R45" s="211" t="n"/>
      <c r="S45" s="211" t="n"/>
    </row>
    <row r="46" hidden="1" s="224">
      <c r="A46" s="211" t="n"/>
      <c r="B46" s="211" t="n"/>
      <c r="C46" s="211" t="n"/>
      <c r="D46" s="211" t="n"/>
      <c r="E46" s="211" t="n"/>
      <c r="F46" s="211" t="n"/>
      <c r="G46" s="211" t="n"/>
      <c r="H46" s="211" t="n"/>
      <c r="I46" s="211" t="n"/>
      <c r="J46" s="211" t="n"/>
      <c r="K46" s="211" t="n"/>
      <c r="L46" s="211" t="n"/>
      <c r="M46" s="211" t="n"/>
      <c r="N46" s="211" t="n"/>
      <c r="O46" s="211" t="n"/>
      <c r="P46" s="211" t="n"/>
      <c r="Q46" s="211" t="n"/>
      <c r="R46" s="211" t="n"/>
      <c r="S46" s="211" t="n"/>
    </row>
    <row r="47" hidden="1" s="224">
      <c r="A47" s="211" t="n"/>
      <c r="B47" s="211" t="n"/>
      <c r="C47" s="211" t="n"/>
      <c r="D47" s="211" t="n"/>
      <c r="E47" s="211" t="n"/>
      <c r="F47" s="211" t="n"/>
      <c r="G47" s="211" t="n"/>
      <c r="H47" s="211" t="n"/>
      <c r="I47" s="211" t="n"/>
      <c r="J47" s="211" t="n"/>
      <c r="K47" s="211" t="n"/>
      <c r="L47" s="211" t="n"/>
      <c r="M47" s="211" t="n"/>
      <c r="N47" s="211" t="n"/>
      <c r="O47" s="211" t="n"/>
      <c r="P47" s="211" t="n"/>
      <c r="Q47" s="211" t="n"/>
      <c r="R47" s="211" t="n"/>
      <c r="S47" s="211" t="n"/>
    </row>
    <row r="48" hidden="1" s="224">
      <c r="A48" s="211" t="n"/>
      <c r="B48" s="211" t="n"/>
      <c r="C48" s="211" t="n"/>
      <c r="D48" s="211" t="n"/>
      <c r="E48" s="211" t="n"/>
      <c r="F48" s="211" t="n"/>
      <c r="G48" s="211" t="n"/>
      <c r="H48" s="211" t="n"/>
      <c r="I48" s="211" t="n"/>
      <c r="J48" s="211" t="n"/>
      <c r="K48" s="211" t="n"/>
      <c r="L48" s="211" t="n"/>
      <c r="M48" s="211" t="n"/>
      <c r="N48" s="211" t="n"/>
      <c r="O48" s="211" t="n"/>
      <c r="P48" s="211" t="n"/>
      <c r="Q48" s="211" t="n"/>
      <c r="R48" s="211" t="n"/>
      <c r="S48" s="211" t="n"/>
    </row>
    <row r="49" hidden="1" s="224">
      <c r="A49" s="211" t="n"/>
      <c r="B49" s="211" t="n"/>
      <c r="C49" s="211" t="n"/>
      <c r="D49" s="211" t="n"/>
      <c r="E49" s="211" t="n"/>
      <c r="F49" s="211" t="n"/>
      <c r="G49" s="211" t="n"/>
      <c r="H49" s="211" t="n"/>
      <c r="I49" s="211" t="n"/>
      <c r="J49" s="211" t="n"/>
      <c r="K49" s="211" t="n"/>
      <c r="L49" s="211" t="n"/>
      <c r="M49" s="211" t="n"/>
      <c r="N49" s="211" t="n"/>
      <c r="O49" s="211" t="n"/>
      <c r="P49" s="211" t="n"/>
      <c r="Q49" s="211" t="n"/>
      <c r="R49" s="211" t="n"/>
      <c r="S49" s="211" t="n"/>
    </row>
    <row r="50" hidden="1" s="224">
      <c r="A50" s="211" t="n"/>
      <c r="B50" s="211" t="n"/>
      <c r="C50" s="211" t="n"/>
      <c r="D50" s="211" t="n"/>
      <c r="E50" s="211" t="n"/>
      <c r="F50" s="211" t="n"/>
      <c r="G50" s="211" t="n"/>
      <c r="H50" s="211" t="n"/>
      <c r="I50" s="211" t="n"/>
      <c r="J50" s="211" t="n"/>
      <c r="K50" s="211" t="n"/>
      <c r="L50" s="211" t="n"/>
      <c r="M50" s="211" t="n"/>
      <c r="N50" s="211" t="n"/>
      <c r="O50" s="211" t="n"/>
      <c r="P50" s="211" t="n"/>
      <c r="Q50" s="211" t="n"/>
      <c r="R50" s="211" t="n"/>
      <c r="S50" s="211" t="n"/>
    </row>
    <row r="51" hidden="1" s="224">
      <c r="A51" s="211" t="n"/>
      <c r="B51" s="211" t="n"/>
      <c r="C51" s="211" t="n"/>
      <c r="D51" s="211" t="n"/>
      <c r="E51" s="211" t="n"/>
      <c r="F51" s="211" t="n"/>
      <c r="G51" s="211" t="n"/>
      <c r="H51" s="211" t="n"/>
      <c r="I51" s="211" t="n"/>
      <c r="J51" s="211" t="n"/>
      <c r="K51" s="211" t="n"/>
      <c r="L51" s="211" t="n"/>
      <c r="M51" s="211" t="n"/>
      <c r="N51" s="211" t="n"/>
      <c r="O51" s="211" t="n"/>
      <c r="P51" s="211" t="n"/>
      <c r="Q51" s="211" t="n"/>
      <c r="R51" s="211" t="n"/>
      <c r="S51" s="211" t="n"/>
    </row>
    <row r="52">
      <c r="A52" s="211" t="n"/>
      <c r="B52" s="211" t="n"/>
      <c r="C52" s="211" t="n"/>
      <c r="D52" s="211" t="n"/>
      <c r="E52" s="211" t="n"/>
      <c r="F52" s="211" t="n"/>
      <c r="G52" s="211" t="n"/>
      <c r="H52" s="211" t="n"/>
      <c r="I52" s="211" t="n"/>
      <c r="J52" s="211" t="n"/>
      <c r="K52" s="211" t="n"/>
      <c r="L52" s="211" t="n"/>
      <c r="M52" s="211" t="n"/>
      <c r="N52" s="211" t="n"/>
      <c r="O52" s="211" t="n"/>
      <c r="P52" s="211" t="n"/>
      <c r="Q52" s="211" t="n"/>
      <c r="R52" s="211" t="n"/>
      <c r="S52" s="211" t="n"/>
    </row>
    <row r="53">
      <c r="A53" s="211" t="n"/>
      <c r="B53" s="211" t="n"/>
      <c r="C53" s="211" t="n"/>
      <c r="D53" s="211" t="n"/>
      <c r="E53" s="211" t="n"/>
      <c r="F53" s="211" t="n"/>
      <c r="G53" s="211" t="n"/>
      <c r="H53" s="211" t="n"/>
      <c r="I53" s="211" t="n"/>
      <c r="J53" s="211" t="n"/>
      <c r="K53" s="211" t="n"/>
      <c r="L53" s="211" t="n"/>
      <c r="M53" s="211" t="n"/>
      <c r="N53" s="211" t="n"/>
      <c r="O53" s="211" t="n"/>
      <c r="P53" s="211" t="n"/>
      <c r="Q53" s="211" t="n"/>
      <c r="R53" s="211" t="n"/>
      <c r="S53" s="211" t="n"/>
    </row>
    <row r="54">
      <c r="A54" s="211" t="n"/>
      <c r="B54" s="211" t="n"/>
      <c r="C54" s="211" t="n"/>
      <c r="D54" s="211" t="n"/>
      <c r="E54" s="211" t="n"/>
      <c r="F54" s="211" t="n"/>
      <c r="G54" s="211" t="n"/>
      <c r="H54" s="211" t="n"/>
      <c r="I54" s="211" t="n"/>
      <c r="J54" s="211" t="n"/>
      <c r="K54" s="211" t="n"/>
      <c r="L54" s="211" t="n"/>
      <c r="M54" s="211" t="n"/>
      <c r="N54" s="211" t="n"/>
      <c r="O54" s="211" t="n"/>
      <c r="P54" s="211" t="n"/>
      <c r="Q54" s="211" t="n"/>
      <c r="R54" s="211" t="n"/>
      <c r="S54" s="211" t="n"/>
    </row>
    <row r="55">
      <c r="A55" s="211" t="n"/>
      <c r="B55" s="211" t="n"/>
      <c r="C55" s="211" t="n"/>
      <c r="D55" s="211" t="n"/>
      <c r="E55" s="211" t="n"/>
      <c r="F55" s="211" t="n"/>
      <c r="G55" s="211" t="n"/>
      <c r="H55" s="211" t="n"/>
      <c r="I55" s="211" t="n"/>
      <c r="J55" s="211" t="n"/>
      <c r="K55" s="211" t="n"/>
      <c r="L55" s="211" t="n"/>
      <c r="M55" s="211" t="n"/>
      <c r="N55" s="211" t="n"/>
      <c r="O55" s="211" t="n"/>
      <c r="P55" s="211" t="n"/>
      <c r="Q55" s="211" t="n"/>
      <c r="R55" s="211" t="n"/>
      <c r="S55" s="211" t="n"/>
    </row>
    <row r="56">
      <c r="A56" s="211" t="n"/>
      <c r="B56" s="211" t="n"/>
      <c r="C56" s="211" t="n"/>
      <c r="D56" s="211" t="n"/>
      <c r="E56" s="211" t="n"/>
      <c r="F56" s="211" t="n"/>
      <c r="G56" s="211" t="n"/>
      <c r="H56" s="211" t="n"/>
      <c r="I56" s="211" t="n"/>
      <c r="J56" s="211" t="n"/>
      <c r="K56" s="211" t="n"/>
      <c r="L56" s="211" t="n"/>
      <c r="M56" s="211" t="n"/>
      <c r="N56" s="211" t="n"/>
      <c r="O56" s="211" t="n"/>
      <c r="P56" s="211" t="n"/>
      <c r="Q56" s="211" t="n"/>
      <c r="R56" s="211" t="n"/>
      <c r="S56" s="211" t="n"/>
    </row>
    <row r="57">
      <c r="A57" s="211" t="n"/>
      <c r="B57" s="211" t="n"/>
      <c r="C57" s="211" t="n"/>
      <c r="D57" s="211" t="n"/>
      <c r="E57" s="211" t="n"/>
      <c r="F57" s="211" t="n"/>
      <c r="G57" s="211" t="n"/>
      <c r="H57" s="211" t="n"/>
      <c r="I57" s="211" t="n"/>
      <c r="J57" s="211" t="n"/>
      <c r="K57" s="211" t="n"/>
      <c r="L57" s="211" t="n"/>
      <c r="M57" s="211" t="n"/>
      <c r="N57" s="211" t="n"/>
      <c r="O57" s="211" t="n"/>
      <c r="P57" s="211" t="n"/>
      <c r="Q57" s="211" t="n"/>
      <c r="R57" s="211" t="n"/>
      <c r="S57" s="211" t="n"/>
    </row>
    <row r="58">
      <c r="A58" s="211" t="n"/>
      <c r="B58" s="211" t="n"/>
      <c r="C58" s="211" t="n"/>
      <c r="D58" s="211" t="n"/>
      <c r="E58" s="211" t="n"/>
      <c r="F58" s="211" t="n"/>
      <c r="G58" s="211" t="n"/>
      <c r="H58" s="211" t="n"/>
      <c r="I58" s="211" t="n"/>
      <c r="J58" s="211" t="n"/>
      <c r="K58" s="211" t="n"/>
      <c r="L58" s="211" t="n"/>
      <c r="M58" s="211" t="n"/>
      <c r="N58" s="211" t="n"/>
      <c r="O58" s="211" t="n"/>
      <c r="P58" s="211" t="n"/>
      <c r="Q58" s="211" t="n"/>
      <c r="R58" s="211" t="n"/>
      <c r="S58" s="211" t="n"/>
    </row>
    <row r="59">
      <c r="A59" s="211" t="n"/>
      <c r="B59" s="211" t="n"/>
      <c r="C59" s="211" t="n"/>
      <c r="D59" s="211" t="n"/>
      <c r="E59" s="211" t="n"/>
      <c r="F59" s="211" t="n"/>
      <c r="G59" s="211" t="n"/>
      <c r="H59" s="211" t="n"/>
      <c r="I59" s="211" t="n"/>
      <c r="J59" s="211" t="n"/>
      <c r="K59" s="211" t="n"/>
      <c r="L59" s="211" t="n"/>
      <c r="M59" s="211" t="n"/>
      <c r="N59" s="211" t="n"/>
      <c r="O59" s="211" t="n"/>
      <c r="P59" s="211" t="n"/>
      <c r="Q59" s="211" t="n"/>
      <c r="R59" s="211" t="n"/>
      <c r="S59" s="211" t="n"/>
    </row>
    <row r="60">
      <c r="A60" s="211" t="n"/>
      <c r="B60" s="211" t="n"/>
      <c r="C60" s="211" t="n"/>
      <c r="D60" s="211" t="n"/>
      <c r="E60" s="211" t="n"/>
      <c r="F60" s="211" t="n"/>
      <c r="G60" s="211" t="n"/>
      <c r="H60" s="211" t="n"/>
      <c r="I60" s="211" t="n"/>
      <c r="J60" s="211" t="n"/>
      <c r="K60" s="211" t="n"/>
      <c r="L60" s="211" t="n"/>
      <c r="M60" s="211" t="n"/>
      <c r="N60" s="211" t="n"/>
      <c r="O60" s="211" t="n"/>
      <c r="P60" s="211" t="n"/>
      <c r="Q60" s="211" t="n"/>
      <c r="R60" s="211" t="n"/>
      <c r="S60" s="211" t="n"/>
    </row>
    <row r="61">
      <c r="A61" s="211" t="n"/>
      <c r="B61" s="211" t="n"/>
      <c r="C61" s="211" t="n"/>
      <c r="D61" s="211" t="n"/>
      <c r="E61" s="211" t="n"/>
      <c r="F61" s="211" t="n"/>
      <c r="G61" s="211" t="n"/>
      <c r="H61" s="211" t="n"/>
      <c r="I61" s="211" t="n"/>
      <c r="J61" s="211" t="n"/>
      <c r="K61" s="211" t="n"/>
      <c r="L61" s="211" t="n"/>
      <c r="M61" s="211" t="n"/>
      <c r="N61" s="211" t="n"/>
      <c r="O61" s="211" t="n"/>
      <c r="P61" s="211" t="n"/>
      <c r="Q61" s="211" t="n"/>
      <c r="R61" s="211" t="n"/>
      <c r="S61" s="211" t="n"/>
    </row>
    <row r="62">
      <c r="A62" s="211" t="n"/>
      <c r="B62" s="211" t="n"/>
      <c r="C62" s="211" t="n"/>
      <c r="D62" s="211" t="n"/>
      <c r="E62" s="211" t="n"/>
      <c r="F62" s="211" t="n"/>
      <c r="G62" s="211" t="n"/>
      <c r="H62" s="211" t="n"/>
      <c r="I62" s="211" t="n"/>
      <c r="J62" s="211" t="n"/>
      <c r="K62" s="211" t="n"/>
      <c r="L62" s="211" t="n"/>
      <c r="M62" s="211" t="n"/>
      <c r="N62" s="211" t="n"/>
      <c r="O62" s="211" t="n"/>
      <c r="P62" s="211" t="n"/>
      <c r="Q62" s="211" t="n"/>
      <c r="R62" s="211" t="n"/>
      <c r="S62" s="211" t="n"/>
    </row>
    <row r="63">
      <c r="A63" s="211" t="n"/>
      <c r="B63" s="211" t="n"/>
      <c r="C63" s="211" t="n"/>
      <c r="D63" s="211" t="n"/>
      <c r="E63" s="211" t="n"/>
      <c r="F63" s="211" t="n"/>
      <c r="G63" s="211" t="n"/>
      <c r="H63" s="211" t="n"/>
      <c r="I63" s="211" t="n"/>
      <c r="J63" s="211" t="n"/>
      <c r="K63" s="211" t="n"/>
      <c r="L63" s="211" t="n"/>
      <c r="M63" s="211" t="n"/>
      <c r="N63" s="211" t="n"/>
      <c r="O63" s="211" t="n"/>
      <c r="P63" s="211" t="n"/>
      <c r="Q63" s="211" t="n"/>
      <c r="R63" s="211" t="n"/>
      <c r="S63" s="211" t="n"/>
    </row>
    <row r="64">
      <c r="A64" s="211" t="n"/>
      <c r="B64" s="211" t="n"/>
      <c r="C64" s="211" t="n"/>
      <c r="D64" s="211" t="n"/>
      <c r="E64" s="211" t="n"/>
      <c r="F64" s="211" t="n"/>
      <c r="G64" s="211" t="n"/>
      <c r="H64" s="211" t="n"/>
      <c r="I64" s="211" t="n"/>
      <c r="J64" s="211" t="n"/>
      <c r="K64" s="211" t="n"/>
      <c r="L64" s="211" t="n"/>
      <c r="M64" s="211" t="n"/>
      <c r="N64" s="211" t="n"/>
      <c r="O64" s="211" t="n"/>
      <c r="P64" s="211" t="n"/>
      <c r="Q64" s="211" t="n"/>
      <c r="R64" s="211" t="n"/>
      <c r="S64" s="211" t="n"/>
    </row>
    <row r="65">
      <c r="A65" s="211" t="n"/>
      <c r="B65" s="211" t="n"/>
      <c r="C65" s="211" t="n"/>
      <c r="D65" s="211" t="n"/>
      <c r="E65" s="211" t="n"/>
      <c r="F65" s="211" t="n"/>
      <c r="G65" s="211" t="n"/>
      <c r="H65" s="211" t="n"/>
      <c r="I65" s="211" t="n"/>
      <c r="J65" s="211" t="n"/>
      <c r="K65" s="211" t="n"/>
      <c r="L65" s="211" t="n"/>
      <c r="M65" s="211" t="n"/>
      <c r="N65" s="211" t="n"/>
      <c r="O65" s="211" t="n"/>
      <c r="P65" s="211" t="n"/>
      <c r="Q65" s="211" t="n"/>
      <c r="R65" s="211" t="n"/>
      <c r="S65" s="211" t="n"/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7">
    <outlinePr summaryBelow="1" summaryRight="1"/>
    <pageSetUpPr/>
  </sheetPr>
  <dimension ref="A1:A1"/>
  <sheetViews>
    <sheetView workbookViewId="0">
      <selection activeCell="J22" sqref="J22"/>
    </sheetView>
  </sheetViews>
  <sheetFormatPr baseColWidth="10" defaultColWidth="8.83203125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4">
    <tabColor theme="8" tint="0.5999938962981048"/>
    <outlinePr summaryBelow="1" summaryRight="1"/>
    <pageSetUpPr/>
  </sheetPr>
  <dimension ref="A1:AH179"/>
  <sheetViews>
    <sheetView zoomScale="70" zoomScaleNormal="70" workbookViewId="0">
      <selection activeCell="I3" sqref="I3"/>
    </sheetView>
  </sheetViews>
  <sheetFormatPr baseColWidth="10" defaultColWidth="8.5" defaultRowHeight="15" outlineLevelRow="1"/>
  <cols>
    <col width="1.5" customWidth="1" style="224" min="1" max="1"/>
    <col width="34.5" customWidth="1" style="224" min="2" max="2"/>
    <col width="16.33203125" customWidth="1" style="224" min="3" max="3"/>
    <col width="22.33203125" customWidth="1" style="224" min="4" max="4"/>
    <col width="16.5" bestFit="1" customWidth="1" style="224" min="5" max="5"/>
    <col width="13.83203125" customWidth="1" style="224" min="6" max="6"/>
    <col width="13" bestFit="1" customWidth="1" style="224" min="7" max="7"/>
    <col width="13.1640625" bestFit="1" customWidth="1" style="224" min="8" max="8"/>
    <col width="16.83203125" customWidth="1" style="224" min="9" max="9"/>
    <col width="19.83203125" customWidth="1" style="224" min="10" max="10"/>
    <col width="21.1640625" customWidth="1" style="224" min="11" max="11"/>
    <col width="13" bestFit="1" customWidth="1" style="224" min="12" max="12"/>
    <col width="17.83203125" customWidth="1" style="224" min="13" max="13"/>
    <col width="15.5" bestFit="1" customWidth="1" style="224" min="14" max="14"/>
    <col width="13.33203125" customWidth="1" style="224" min="15" max="15"/>
    <col width="13" bestFit="1" customWidth="1" style="224" min="16" max="16"/>
    <col width="13" customWidth="1" style="224" min="17" max="17"/>
    <col width="15.5" bestFit="1" customWidth="1" style="224" min="18" max="18"/>
    <col width="14.1640625" customWidth="1" style="224" min="19" max="19"/>
    <col width="13" bestFit="1" customWidth="1" style="224" min="20" max="20"/>
    <col width="13.5" customWidth="1" style="224" min="21" max="21"/>
    <col width="12.5" bestFit="1" customWidth="1" style="224" min="22" max="23"/>
    <col width="16.1640625" customWidth="1" style="224" min="24" max="24"/>
    <col width="13.5" customWidth="1" style="224" min="25" max="25"/>
    <col width="12.5" bestFit="1" customWidth="1" style="224" min="26" max="26"/>
    <col width="12.5" customWidth="1" style="224" min="27" max="45"/>
  </cols>
  <sheetData>
    <row r="1">
      <c r="I1" t="inlineStr">
        <is>
          <t>PV</t>
        </is>
      </c>
    </row>
    <row r="2" ht="23.5" customHeight="1" s="224">
      <c r="B2" s="226" t="inlineStr">
        <is>
          <t xml:space="preserve">PPA Calculator </t>
        </is>
      </c>
      <c r="D2" s="225">
        <f>Summary!D6</f>
        <v/>
      </c>
      <c r="H2" t="inlineStr">
        <is>
          <t>Cost of Install</t>
        </is>
      </c>
      <c r="I2" s="82">
        <f>Summary!D14</f>
        <v/>
      </c>
      <c r="J2" s="31" t="n"/>
      <c r="K2" s="108" t="n"/>
    </row>
    <row r="3">
      <c r="H3" t="inlineStr">
        <is>
          <t>Inverter Cost</t>
        </is>
      </c>
      <c r="I3" s="1">
        <f>H11</f>
        <v/>
      </c>
      <c r="J3" s="31" t="n"/>
    </row>
    <row r="4">
      <c r="B4" s="2" t="inlineStr">
        <is>
          <t>Assumptions</t>
        </is>
      </c>
      <c r="C4" s="2" t="n"/>
      <c r="D4" s="2" t="n"/>
      <c r="E4" s="2" t="n"/>
      <c r="F4" s="2" t="n"/>
      <c r="G4" s="2" t="n"/>
      <c r="H4" s="2" t="inlineStr">
        <is>
          <t>Total Cost</t>
        </is>
      </c>
      <c r="I4" s="1">
        <f>SUM(I2:I3)</f>
        <v/>
      </c>
      <c r="J4" s="31" t="n"/>
      <c r="K4" s="2" t="inlineStr">
        <is>
          <t>Project</t>
        </is>
      </c>
      <c r="L4" s="2" t="n"/>
      <c r="M4" s="2" t="n"/>
      <c r="N4" s="2" t="n"/>
    </row>
    <row r="5">
      <c r="B5" s="3" t="inlineStr">
        <is>
          <t>Revenue</t>
        </is>
      </c>
      <c r="E5" s="4" t="inlineStr">
        <is>
          <t>Initial Cost</t>
        </is>
      </c>
      <c r="K5" s="3" t="inlineStr">
        <is>
          <t>Cash Investment Total</t>
        </is>
      </c>
      <c r="N5" s="5">
        <f>SUM(C127)</f>
        <v/>
      </c>
      <c r="O5" s="1" t="n"/>
      <c r="P5" s="6" t="n"/>
    </row>
    <row r="6">
      <c r="B6" t="inlineStr">
        <is>
          <t>Self consumption (%)</t>
        </is>
      </c>
      <c r="C6" s="7">
        <f>IF(Summary!D8&gt;0,Summary!D8,1)</f>
        <v/>
      </c>
      <c r="D6" s="102">
        <f>Summary!H8</f>
        <v/>
      </c>
      <c r="E6" t="inlineStr">
        <is>
          <t>Year</t>
        </is>
      </c>
      <c r="H6" s="8" t="n">
        <v>0</v>
      </c>
      <c r="I6" s="9">
        <f>Summary!D11</f>
        <v/>
      </c>
      <c r="J6" s="10" t="inlineStr">
        <is>
          <t>EPC</t>
        </is>
      </c>
      <c r="K6" s="11" t="inlineStr">
        <is>
          <t>Pre-tax, Project IRR</t>
        </is>
      </c>
      <c r="L6" s="12" t="n"/>
      <c r="M6" s="12" t="n"/>
      <c r="N6" s="13">
        <f>IRR(C155:AG155)</f>
        <v/>
      </c>
    </row>
    <row r="7">
      <c r="B7" t="inlineStr">
        <is>
          <t>Project Size (kWp)</t>
        </is>
      </c>
      <c r="C7" s="83">
        <f>Summary!D9+Summary!H9+Summary!W6+Summary!AB6+Summary!AG6+Summary!AL6+Summary!AQ6+Summary!AV6+Summary!BA6+Summary!BF6+Summary!BK6+Summary!M8+Summary!W13+Summary!AB13+Summary!AG13+Summary!AL13+Summary!AQ13+Summary!AV13+Summary!BA13+Summary!BF13+Summary!BK13</f>
        <v/>
      </c>
      <c r="E7" s="14" t="inlineStr">
        <is>
          <t>Commission Cost (£) @6%</t>
        </is>
      </c>
      <c r="F7" s="15" t="n"/>
      <c r="G7" s="15" t="n"/>
      <c r="H7" s="16">
        <f>Summary!R26+Summary!AB26</f>
        <v/>
      </c>
      <c r="I7" s="103">
        <f>Summary!H11</f>
        <v/>
      </c>
      <c r="J7" t="inlineStr">
        <is>
          <t>EPC2</t>
        </is>
      </c>
      <c r="K7" s="3" t="inlineStr">
        <is>
          <t>Post-tax, Project IRR</t>
        </is>
      </c>
      <c r="N7" s="17">
        <f>IRR(C156:AG156)</f>
        <v/>
      </c>
    </row>
    <row r="8">
      <c r="C8" s="84" t="n"/>
      <c r="D8" s="84" t="n">
        <v>0.905</v>
      </c>
      <c r="E8" t="inlineStr">
        <is>
          <t>EPC (£/kWp)</t>
        </is>
      </c>
      <c r="H8" s="18">
        <f>I6</f>
        <v/>
      </c>
      <c r="K8" s="3" t="inlineStr">
        <is>
          <t>Year 1 EBITDA yield</t>
        </is>
      </c>
      <c r="L8" s="3" t="n"/>
      <c r="M8" s="3" t="n"/>
      <c r="N8" s="13">
        <f>D67/N5</f>
        <v/>
      </c>
    </row>
    <row r="9">
      <c r="B9" t="inlineStr">
        <is>
          <t>Yield (kWh/kWp)</t>
        </is>
      </c>
      <c r="C9" s="150">
        <f>Summary!D10+Summary!H10+Summary!M9+Summary!W7+Summary!W14+Summary!AB7+Summary!AB14+Summary!AG7+Summary!AG14+Summary!AL7+Summary!AL14+Summary!AQ7+Summary!AQ14+Summary!AV7+Summary!AV14+Summary!BA7+Summary!BA14+Summary!BF7+Summary!BF14+Summary!BK7+Summary!BK14</f>
        <v/>
      </c>
      <c r="D9">
        <f>Summary!H10</f>
        <v/>
      </c>
      <c r="K9" s="3" t="inlineStr">
        <is>
          <t>Year 1 gross yield</t>
        </is>
      </c>
      <c r="N9" s="13">
        <f>D52/C127</f>
        <v/>
      </c>
      <c r="O9" s="19" t="n"/>
    </row>
    <row r="10">
      <c r="B10" t="inlineStr">
        <is>
          <t>Output Degradation Year 2-25</t>
        </is>
      </c>
      <c r="C10" s="7" t="n">
        <v>0.005</v>
      </c>
      <c r="D10" s="7" t="n">
        <v>0.0004</v>
      </c>
      <c r="E10" s="3" t="inlineStr">
        <is>
          <t>Maintenance Capex</t>
        </is>
      </c>
      <c r="K10" s="3" t="inlineStr">
        <is>
          <t>Pay Back in years</t>
        </is>
      </c>
      <c r="L10" s="3" t="inlineStr">
        <is>
          <t>pre fees, pre tax</t>
        </is>
      </c>
      <c r="N10" s="100">
        <f>COUNTIF(C158:AB158,"&lt;0")</f>
        <v/>
      </c>
    </row>
    <row r="11">
      <c r="B11" t="inlineStr">
        <is>
          <t>Tariff - generation subsidy (p/kWh)</t>
        </is>
      </c>
      <c r="C11" s="20" t="n">
        <v>0</v>
      </c>
      <c r="D11" s="20" t="n">
        <v>0</v>
      </c>
      <c r="E11" t="inlineStr">
        <is>
          <t>Inverter Maintenance capex 1 (£)</t>
        </is>
      </c>
      <c r="H11" s="21">
        <f>Summary!D13</f>
        <v/>
      </c>
      <c r="I11" s="86" t="inlineStr">
        <is>
          <t>Invertor Costs</t>
        </is>
      </c>
      <c r="J11" s="86" t="inlineStr">
        <is>
          <t>Invertor size kWe</t>
        </is>
      </c>
      <c r="K11" s="86" t="n"/>
      <c r="L11" s="3" t="inlineStr">
        <is>
          <t>post tax</t>
        </is>
      </c>
      <c r="N11" s="3">
        <f>COUNTIF(C159:AB159,"&lt;0")</f>
        <v/>
      </c>
    </row>
    <row r="12">
      <c r="B12" t="inlineStr">
        <is>
          <t>Tariff - power exported (p/kWh)</t>
        </is>
      </c>
      <c r="C12" s="20" t="n">
        <v>7</v>
      </c>
      <c r="D12" s="20" t="n">
        <v>10</v>
      </c>
      <c r="E12" t="inlineStr">
        <is>
          <t>Inverter Maintenance capex 1 (year)</t>
        </is>
      </c>
      <c r="H12" s="8" t="n">
        <v>12</v>
      </c>
      <c r="I12" s="86" t="n">
        <v>3250</v>
      </c>
      <c r="J12" s="86" t="n">
        <v>100</v>
      </c>
      <c r="K12" s="86" t="n"/>
      <c r="L12" s="12" t="n"/>
      <c r="M12" s="22" t="inlineStr">
        <is>
          <t>Target IRR</t>
        </is>
      </c>
      <c r="N12" s="23" t="n">
        <v>0.11</v>
      </c>
      <c r="O12" s="12" t="n"/>
    </row>
    <row r="13">
      <c r="B13" s="151" t="inlineStr">
        <is>
          <t>FMP</t>
        </is>
      </c>
      <c r="C13" s="155" t="n">
        <v>0</v>
      </c>
      <c r="D13" s="20" t="n">
        <v>15.5</v>
      </c>
      <c r="E13" t="inlineStr">
        <is>
          <t>Battery Maintenance capex 2 (£)</t>
        </is>
      </c>
      <c r="H13" s="24" t="n">
        <v>0</v>
      </c>
      <c r="I13" s="86">
        <f>(Summary!D9+Summary!H9+Summary!W6+Summary!AB6+Summary!AG6+Summary!AL6+Summary!AQ6+Summary!AV6+Summary!BA6+Summary!BF6+Summary!BK6)/J12</f>
        <v/>
      </c>
      <c r="J13" s="86">
        <f>ROUND(I13,0)*I12</f>
        <v/>
      </c>
      <c r="K13" s="86" t="inlineStr">
        <is>
          <t xml:space="preserve">PV1 </t>
        </is>
      </c>
    </row>
    <row r="14">
      <c r="B14" t="inlineStr">
        <is>
          <t>discount on FMP</t>
        </is>
      </c>
      <c r="C14" s="7" t="n">
        <v>0</v>
      </c>
      <c r="D14" s="7" t="n">
        <v>0</v>
      </c>
      <c r="E14" t="inlineStr">
        <is>
          <t>Battery Maintenance capex 2 (year)</t>
        </is>
      </c>
      <c r="H14" s="8" t="n">
        <v>0</v>
      </c>
      <c r="I14" s="86">
        <f>Summary!H9/J12</f>
        <v/>
      </c>
      <c r="J14" s="86">
        <f>ROUND(I14,0)*I12</f>
        <v/>
      </c>
      <c r="K14" s="86" t="inlineStr">
        <is>
          <t xml:space="preserve">PV1 </t>
        </is>
      </c>
    </row>
    <row r="15">
      <c r="B15" t="inlineStr">
        <is>
          <t>Tariff - power used on site (p/kWh)</t>
        </is>
      </c>
      <c r="C15" s="20">
        <f>Summary!D18</f>
        <v/>
      </c>
      <c r="E15" t="inlineStr">
        <is>
          <t>Annual Interter Maintenance Reserve account</t>
        </is>
      </c>
      <c r="H15" s="27">
        <f>IFERROR(H11/H12,0)</f>
        <v/>
      </c>
    </row>
    <row r="16">
      <c r="B16" t="inlineStr">
        <is>
          <t>Inflation costs (RPI)</t>
        </is>
      </c>
      <c r="C16" s="7" t="n">
        <v>0.025</v>
      </c>
      <c r="D16" s="7" t="n">
        <v>0.025</v>
      </c>
      <c r="E16" t="inlineStr">
        <is>
          <t>Annual Battery Maintenance Reserve account</t>
        </is>
      </c>
      <c r="H16" s="27">
        <f>IFERROR(H13/H14,0)</f>
        <v/>
      </c>
    </row>
    <row r="17">
      <c r="A17" s="223" t="n"/>
      <c r="B17" t="inlineStr">
        <is>
          <t>Inflation Export Tariff</t>
        </is>
      </c>
      <c r="C17" s="7" t="n">
        <v>0.025</v>
      </c>
      <c r="D17" s="7" t="n">
        <v>0.025</v>
      </c>
      <c r="J17" s="31">
        <f>$D$7*$H$22*(1+$C$16)^(D42-1)*(D42&lt;=$C$19)</f>
        <v/>
      </c>
    </row>
    <row r="18">
      <c r="B18" t="inlineStr">
        <is>
          <t>Inflation PPA</t>
        </is>
      </c>
      <c r="C18" s="7" t="n">
        <v>0.025</v>
      </c>
      <c r="D18" s="7" t="n">
        <v>0.025</v>
      </c>
    </row>
    <row r="19">
      <c r="B19" t="inlineStr">
        <is>
          <t>Project life (years)</t>
        </is>
      </c>
      <c r="C19" s="29">
        <f>'Auto Calculate'!F11</f>
        <v/>
      </c>
      <c r="D19" s="29">
        <f>'Auto Calculate'!F11</f>
        <v/>
      </c>
      <c r="E19" s="4" t="inlineStr">
        <is>
          <t>Annual Costs</t>
        </is>
      </c>
      <c r="H19" t="inlineStr">
        <is>
          <t>Years 1- 3</t>
        </is>
      </c>
      <c r="I19" t="inlineStr">
        <is>
          <t>Years 4 - onwards</t>
        </is>
      </c>
    </row>
    <row r="20">
      <c r="B20" t="inlineStr">
        <is>
          <t>Projects per SPV</t>
        </is>
      </c>
      <c r="C20" s="29" t="n">
        <v>1</v>
      </c>
      <c r="E20" t="inlineStr">
        <is>
          <t>Billing costs</t>
        </is>
      </c>
      <c r="H20" s="30" t="n">
        <v>400</v>
      </c>
      <c r="I20" s="106" t="n">
        <v>100</v>
      </c>
    </row>
    <row r="21">
      <c r="E21" t="inlineStr">
        <is>
          <t>Asset management cost / kWp</t>
        </is>
      </c>
      <c r="H21" s="156" t="n">
        <v>0</v>
      </c>
    </row>
    <row r="22">
      <c r="A22" s="33" t="n"/>
      <c r="E22" t="inlineStr">
        <is>
          <t>O&amp;M (£/kWp)</t>
        </is>
      </c>
      <c r="H22" s="30">
        <f>Summary!Q24</f>
        <v/>
      </c>
    </row>
    <row r="23">
      <c r="E23" t="inlineStr">
        <is>
          <t>Insurance (£/kWp)</t>
        </is>
      </c>
      <c r="H23" s="30">
        <f>3.75*(1+$I$35)</f>
        <v/>
      </c>
      <c r="J23" s="34" t="n"/>
    </row>
    <row r="24" ht="15.5" customHeight="1" s="224">
      <c r="E24" t="inlineStr">
        <is>
          <t>Business Rates (£/kWp)</t>
        </is>
      </c>
      <c r="H24" s="156">
        <f>1.215*(1+$I$35)</f>
        <v/>
      </c>
      <c r="K24" s="12" t="n"/>
      <c r="L24" s="12" t="n"/>
      <c r="M24" s="12" t="n"/>
      <c r="N24" s="12" t="n"/>
      <c r="O24" s="12" t="n"/>
      <c r="P24" s="12" t="n"/>
      <c r="Q24" s="25" t="n"/>
      <c r="R24" s="12" t="n"/>
      <c r="S24" s="12" t="n"/>
      <c r="T24" s="12" t="n"/>
      <c r="U24" s="12" t="n"/>
    </row>
    <row r="25">
      <c r="E25" t="inlineStr">
        <is>
          <t>Contingency 1 (£/kWh/yr)</t>
        </is>
      </c>
      <c r="H25" s="24" t="n">
        <v>0</v>
      </c>
      <c r="K25" s="12" t="n"/>
      <c r="L25" s="26" t="n"/>
      <c r="M25" s="11" t="n"/>
      <c r="N25" s="11" t="n"/>
      <c r="O25" s="11" t="n"/>
      <c r="P25" s="11" t="n"/>
      <c r="Q25" s="11" t="n"/>
      <c r="R25" s="11" t="n"/>
      <c r="S25" s="11" t="n"/>
      <c r="T25" s="11" t="n"/>
      <c r="U25" s="11" t="n"/>
    </row>
    <row r="26">
      <c r="E26" t="inlineStr">
        <is>
          <t>Contingency 2 (£/project/yr)</t>
        </is>
      </c>
      <c r="H26" s="24" t="n">
        <v>0</v>
      </c>
      <c r="K26" s="12" t="n"/>
      <c r="L26" s="160" t="n"/>
      <c r="M26" s="161" t="n"/>
      <c r="N26" s="161" t="n"/>
      <c r="O26" s="161" t="n"/>
      <c r="P26" s="161" t="n"/>
      <c r="Q26" s="161" t="n"/>
      <c r="R26" s="161" t="n"/>
      <c r="S26" s="161" t="n"/>
      <c r="T26" s="161" t="n"/>
      <c r="U26" s="161" t="n"/>
    </row>
    <row r="27">
      <c r="H27" t="inlineStr">
        <is>
          <t>P&amp;L</t>
        </is>
      </c>
      <c r="I27" t="inlineStr">
        <is>
          <t>Tax (ECA)</t>
        </is>
      </c>
      <c r="K27" s="28" t="n"/>
      <c r="L27" s="160" t="n"/>
      <c r="M27" s="161" t="n"/>
      <c r="N27" s="161" t="n"/>
      <c r="O27" s="161" t="n"/>
      <c r="P27" s="161" t="n"/>
      <c r="Q27" s="161" t="n"/>
      <c r="R27" s="161" t="n"/>
      <c r="S27" s="161" t="n"/>
      <c r="T27" s="161" t="n"/>
      <c r="U27" s="161" t="n"/>
    </row>
    <row r="28">
      <c r="E28" s="15" t="inlineStr">
        <is>
          <t>Initial Cost - Depreciation (yrs)</t>
        </is>
      </c>
      <c r="F28" s="15" t="n"/>
      <c r="G28" s="15" t="n"/>
      <c r="H28" s="35" t="n">
        <v>25</v>
      </c>
      <c r="I28" s="35">
        <f>1/8%</f>
        <v/>
      </c>
      <c r="K28" s="28" t="n"/>
      <c r="L28" s="160" t="n"/>
      <c r="M28" s="161" t="n"/>
      <c r="N28" s="161" t="n"/>
      <c r="O28" s="161" t="n"/>
      <c r="P28" s="161" t="n"/>
      <c r="Q28" s="161" t="n"/>
      <c r="R28" s="161" t="n"/>
      <c r="S28" s="161" t="n"/>
      <c r="T28" s="161" t="n"/>
      <c r="U28" s="161" t="n"/>
    </row>
    <row r="29" ht="15.5" customHeight="1" s="224">
      <c r="E29" s="15" t="inlineStr">
        <is>
          <t>Initial Cost - Depreciable Portion</t>
        </is>
      </c>
      <c r="F29" s="15" t="n"/>
      <c r="G29" s="15" t="n"/>
      <c r="H29" s="36" t="n">
        <v>1</v>
      </c>
      <c r="I29" s="36" t="n">
        <v>1</v>
      </c>
      <c r="K29" s="32" t="n"/>
      <c r="L29" s="160" t="n"/>
      <c r="M29" s="161" t="n"/>
      <c r="N29" s="161" t="n"/>
      <c r="O29" s="161" t="n"/>
      <c r="P29" s="161" t="n"/>
      <c r="Q29" s="161" t="n"/>
      <c r="R29" s="161" t="n"/>
      <c r="S29" s="161" t="n"/>
      <c r="T29" s="161" t="n"/>
      <c r="U29" s="161" t="n"/>
    </row>
    <row r="30">
      <c r="C30" s="157" t="n"/>
      <c r="E30" s="15" t="inlineStr">
        <is>
          <t>Maintenance Capex - Depreciation (yrs)</t>
        </is>
      </c>
      <c r="F30" s="15" t="n"/>
      <c r="G30" s="15" t="n"/>
      <c r="H30" s="35" t="n">
        <v>15</v>
      </c>
      <c r="I30" s="35" t="n">
        <v>15</v>
      </c>
      <c r="K30" s="12" t="n"/>
      <c r="L30" s="160" t="n"/>
      <c r="M30" s="161" t="n"/>
      <c r="N30" s="161" t="n"/>
      <c r="O30" s="161" t="n"/>
      <c r="P30" s="161" t="n"/>
      <c r="Q30" s="161" t="n"/>
      <c r="R30" s="161" t="n"/>
      <c r="S30" s="161" t="n"/>
      <c r="T30" s="161" t="n"/>
      <c r="U30" s="161" t="n"/>
    </row>
    <row r="31">
      <c r="C31" s="157" t="n"/>
      <c r="E31" s="15" t="inlineStr">
        <is>
          <t>Maintenance Capex - Depreciable Portion</t>
        </is>
      </c>
      <c r="F31" s="15" t="n"/>
      <c r="G31" s="15" t="n"/>
      <c r="H31" s="36" t="n">
        <v>1</v>
      </c>
      <c r="I31" s="36" t="n">
        <v>1</v>
      </c>
      <c r="K31" s="12" t="n"/>
      <c r="L31" s="160" t="n"/>
      <c r="M31" s="161" t="n"/>
      <c r="N31" s="161" t="n"/>
      <c r="O31" s="161" t="n"/>
      <c r="P31" s="161" t="n"/>
      <c r="Q31" s="161" t="n"/>
      <c r="R31" s="161" t="n"/>
      <c r="S31" s="161" t="n"/>
      <c r="T31" s="161" t="n"/>
      <c r="U31" s="161" t="n"/>
    </row>
    <row r="32">
      <c r="C32" s="157" t="n"/>
      <c r="E32" s="15" t="inlineStr">
        <is>
          <t>Tax Rate</t>
        </is>
      </c>
      <c r="H32" s="36" t="n">
        <v>0.25</v>
      </c>
      <c r="K32" s="12" t="n"/>
      <c r="L32" s="160" t="n"/>
      <c r="M32" s="161" t="n"/>
      <c r="N32" s="161" t="n"/>
      <c r="O32" s="161" t="n"/>
      <c r="P32" s="161" t="n"/>
      <c r="Q32" s="161" t="n"/>
      <c r="R32" s="161" t="n"/>
      <c r="S32" s="161" t="n"/>
      <c r="T32" s="161" t="n"/>
      <c r="U32" s="161" t="n"/>
    </row>
    <row r="33">
      <c r="C33" s="158" t="n"/>
      <c r="K33" s="12" t="n"/>
      <c r="L33" s="160" t="n"/>
      <c r="M33" s="161" t="n"/>
      <c r="N33" s="161" t="n"/>
      <c r="O33" s="161" t="n"/>
      <c r="P33" s="161" t="n"/>
      <c r="Q33" s="161" t="n"/>
      <c r="R33" s="161" t="n"/>
      <c r="S33" s="161" t="n"/>
      <c r="T33" s="161" t="n"/>
      <c r="U33" s="161" t="n"/>
    </row>
    <row r="34">
      <c r="B34" s="14" t="n"/>
      <c r="C34" s="159" t="n"/>
      <c r="H34" s="3" t="n"/>
      <c r="K34" s="12" t="n"/>
      <c r="L34" s="160" t="n"/>
      <c r="M34" s="161" t="n"/>
      <c r="N34" s="161" t="n"/>
      <c r="O34" s="161" t="n"/>
      <c r="P34" s="161" t="n"/>
      <c r="Q34" s="161" t="n"/>
      <c r="R34" s="161" t="n"/>
      <c r="S34" s="161" t="n"/>
      <c r="T34" s="161" t="n"/>
      <c r="U34" s="161" t="n"/>
    </row>
    <row r="35">
      <c r="D35" s="15" t="n"/>
      <c r="I35" s="102" t="n"/>
      <c r="L35" s="160" t="n"/>
      <c r="M35" s="161" t="n"/>
      <c r="N35" s="161" t="n"/>
      <c r="O35" s="161" t="n"/>
      <c r="P35" s="161" t="n"/>
      <c r="Q35" s="161" t="n"/>
      <c r="R35" s="161" t="n"/>
      <c r="S35" s="161" t="n"/>
      <c r="T35" s="161" t="n"/>
      <c r="U35" s="161" t="n"/>
    </row>
    <row r="36">
      <c r="D36" s="15" t="n"/>
      <c r="I36" s="102" t="n"/>
      <c r="L36" s="160" t="n"/>
      <c r="M36" s="161" t="n"/>
      <c r="N36" s="161" t="n"/>
      <c r="O36" s="161" t="n"/>
      <c r="P36" s="161" t="n"/>
      <c r="Q36" s="161" t="n"/>
      <c r="R36" s="161" t="n"/>
      <c r="S36" s="161" t="n"/>
      <c r="T36" s="161" t="n"/>
      <c r="U36" s="161" t="n"/>
    </row>
    <row r="37">
      <c r="L37" s="160" t="n"/>
      <c r="M37" s="161" t="n"/>
      <c r="N37" s="161" t="n"/>
      <c r="O37" s="161" t="n"/>
      <c r="P37" s="161" t="n"/>
      <c r="Q37" s="161" t="n"/>
      <c r="R37" s="161" t="n"/>
      <c r="S37" s="161" t="n"/>
      <c r="T37" s="161" t="n"/>
      <c r="U37" s="161" t="n"/>
    </row>
    <row r="38">
      <c r="L38" s="160" t="n"/>
      <c r="M38" s="161" t="n"/>
      <c r="N38" s="161" t="n"/>
      <c r="O38" s="161" t="n"/>
      <c r="P38" s="161" t="n"/>
      <c r="Q38" s="161" t="n"/>
      <c r="R38" s="161" t="n"/>
      <c r="S38" s="161" t="n"/>
      <c r="T38" s="161" t="n"/>
      <c r="U38" s="161" t="n"/>
    </row>
    <row r="39">
      <c r="D39" s="37" t="n"/>
      <c r="L39" s="160" t="n"/>
      <c r="M39" s="161" t="n"/>
      <c r="N39" s="161" t="n"/>
      <c r="O39" s="161" t="n"/>
      <c r="P39" s="161" t="n"/>
      <c r="Q39" s="161" t="n"/>
      <c r="R39" s="161" t="n"/>
      <c r="S39" s="161" t="n"/>
      <c r="T39" s="161" t="n"/>
      <c r="U39" s="161" t="n"/>
    </row>
    <row r="40">
      <c r="D40" s="38" t="n"/>
      <c r="E40" s="38" t="n"/>
      <c r="F40" s="38" t="n"/>
      <c r="H40" s="38" t="n"/>
      <c r="I40" s="38" t="n"/>
      <c r="L40" s="160" t="n"/>
      <c r="M40" s="161" t="n"/>
      <c r="N40" s="161" t="n"/>
      <c r="O40" s="161" t="n"/>
      <c r="P40" s="161" t="n"/>
      <c r="Q40" s="161" t="n"/>
      <c r="R40" s="161" t="n"/>
      <c r="S40" s="161" t="n"/>
      <c r="T40" s="161" t="n"/>
      <c r="U40" s="161" t="n"/>
    </row>
    <row r="41">
      <c r="F41" s="39" t="n"/>
      <c r="G41" s="39" t="n"/>
    </row>
    <row r="42">
      <c r="B42" s="40" t="inlineStr">
        <is>
          <t>P&amp;L (year)</t>
        </is>
      </c>
      <c r="C42" s="2" t="n">
        <v>0</v>
      </c>
      <c r="D42" s="2" t="n">
        <v>1</v>
      </c>
      <c r="E42" s="2" t="n">
        <v>2</v>
      </c>
      <c r="F42" s="2" t="n">
        <v>3</v>
      </c>
      <c r="G42" s="2" t="n">
        <v>4</v>
      </c>
      <c r="H42" s="2" t="n">
        <v>5</v>
      </c>
      <c r="I42" s="2" t="n">
        <v>6</v>
      </c>
      <c r="J42" s="2" t="n">
        <v>7</v>
      </c>
      <c r="K42" s="2" t="n">
        <v>8</v>
      </c>
      <c r="L42" s="2" t="n">
        <v>9</v>
      </c>
      <c r="M42" s="2" t="n">
        <v>10</v>
      </c>
      <c r="N42" s="2" t="n">
        <v>11</v>
      </c>
      <c r="O42" s="2" t="n">
        <v>12</v>
      </c>
      <c r="P42" s="2" t="n">
        <v>13</v>
      </c>
      <c r="Q42" s="2" t="n">
        <v>14</v>
      </c>
      <c r="R42" s="2" t="n">
        <v>15</v>
      </c>
      <c r="S42" s="2" t="n">
        <v>16</v>
      </c>
      <c r="T42" s="2" t="n">
        <v>17</v>
      </c>
      <c r="U42" s="2" t="n">
        <v>18</v>
      </c>
      <c r="V42" s="2" t="n">
        <v>19</v>
      </c>
      <c r="W42" s="2" t="n">
        <v>20</v>
      </c>
      <c r="X42" s="2" t="n">
        <v>21</v>
      </c>
      <c r="Y42" s="2" t="n">
        <v>22</v>
      </c>
      <c r="Z42" s="2" t="n">
        <v>23</v>
      </c>
      <c r="AA42" s="2" t="n">
        <v>24</v>
      </c>
      <c r="AB42" s="2" t="n">
        <v>25</v>
      </c>
      <c r="AC42" s="2" t="n"/>
      <c r="AD42" s="2" t="n"/>
      <c r="AE42" s="2" t="n"/>
      <c r="AF42" s="2" t="n"/>
      <c r="AG42" s="2" t="n"/>
    </row>
    <row r="43">
      <c r="D43" s="41" t="n"/>
      <c r="E43" s="41" t="n"/>
      <c r="F43" s="41" t="n"/>
      <c r="G43" s="41" t="n"/>
      <c r="H43" s="41" t="n"/>
      <c r="I43" s="41" t="n"/>
      <c r="J43" s="41" t="n"/>
      <c r="K43" s="41" t="n"/>
    </row>
    <row r="44">
      <c r="B44" t="inlineStr">
        <is>
          <t>Generated kWh</t>
        </is>
      </c>
      <c r="D44" s="42">
        <f>Summary!D10+Summary!H10+Summary!M9+Summary!W7+Summary!AB7+Summary!AG7+Summary!AL7+Summary!AQ7+Summary!AV7+Summary!BA7+Summary!BF7+Summary!BK7+Summary!AQ14+Summary!AV14+Summary!BA14+Summary!BF14+Summary!BK14+Summary!W14+Summary!AB14+Summary!AG14+Summary!AL14</f>
        <v/>
      </c>
      <c r="E44" s="42">
        <f>('Calculation Debt'!D44-'Calculation Debt'!D44*($C$10))*(E$42&lt;=$C$19)</f>
        <v/>
      </c>
      <c r="F44" s="42">
        <f>(E44-E44*($C$10))*(F$42&lt;=$C$19)</f>
        <v/>
      </c>
      <c r="G44" s="42">
        <f>(F44-F44*($C$10))*(G$42&lt;=$C$19)</f>
        <v/>
      </c>
      <c r="H44" s="42">
        <f>(G44-G44*($C$10))*(H$42&lt;=$C$19)</f>
        <v/>
      </c>
      <c r="I44" s="42">
        <f>(H44-H44*($C$10))*(I$42&lt;=$C$19)</f>
        <v/>
      </c>
      <c r="J44" s="42">
        <f>(I44-I44*($C$10))*(J$42&lt;=$C$19)</f>
        <v/>
      </c>
      <c r="K44" s="42">
        <f>(J44-J44*($C$10))*(K$42&lt;=$C$19)</f>
        <v/>
      </c>
      <c r="L44" s="42">
        <f>(K44-K44*($C$10))*(L$42&lt;=$C$19)</f>
        <v/>
      </c>
      <c r="M44" s="42">
        <f>(L44-L44*($C$10))*(M$42&lt;=$C$19)</f>
        <v/>
      </c>
      <c r="N44" s="42">
        <f>(M44-M44*($C$10))*(N$42&lt;=$C$19)</f>
        <v/>
      </c>
      <c r="O44" s="42">
        <f>(N44-N44*($C$10))*(O$42&lt;=$C$19)</f>
        <v/>
      </c>
      <c r="P44" s="42">
        <f>(O44-O44*($C$10))*(P$42&lt;=$C$19)</f>
        <v/>
      </c>
      <c r="Q44" s="42">
        <f>(P44-P44*($C$10))*(Q$42&lt;=$C$19)</f>
        <v/>
      </c>
      <c r="R44" s="42">
        <f>(Q44-Q44*($C$10))*(R$42&lt;=$C$19)</f>
        <v/>
      </c>
      <c r="S44" s="42">
        <f>(R44-R44*($C$10))*(S$42&lt;=$C$19)</f>
        <v/>
      </c>
      <c r="T44" s="42">
        <f>(S44-S44*($C$10))*(T$42&lt;=$C$19)</f>
        <v/>
      </c>
      <c r="U44" s="42">
        <f>(T44-T44*($C$10))*(U$42&lt;=$C$19)</f>
        <v/>
      </c>
      <c r="V44" s="42">
        <f>(U44-U44*($C$10))*(V$42&lt;=$C$19)</f>
        <v/>
      </c>
      <c r="W44" s="42">
        <f>(V44-V44*($C$10))*(W$42&lt;=$C$19)</f>
        <v/>
      </c>
      <c r="X44" s="42">
        <f>(W44-W44*($C$10))*(X$42&lt;=$C$19)</f>
        <v/>
      </c>
      <c r="Y44" s="42">
        <f>(X44-X44*($C$10))*(Y$42&lt;=$C$19)</f>
        <v/>
      </c>
      <c r="Z44" s="42">
        <f>(Y44-Y44*($C$10))*(Z$42&lt;=$C$19)</f>
        <v/>
      </c>
      <c r="AA44" s="42">
        <f>(Z44-Z44*($C$10))*(AA$42&lt;=$C$19)</f>
        <v/>
      </c>
      <c r="AB44" s="42">
        <f>(AA44-AA44*($C$10))*(AB$42&lt;=$C$19)</f>
        <v/>
      </c>
      <c r="AC44" s="42" t="n"/>
      <c r="AD44" s="42" t="n"/>
      <c r="AE44" s="42" t="n"/>
      <c r="AF44" s="42" t="n"/>
      <c r="AG44" s="42" t="n"/>
    </row>
    <row r="45">
      <c r="B45" t="inlineStr">
        <is>
          <t>Self consumed kWh</t>
        </is>
      </c>
      <c r="C45" s="42" t="n"/>
      <c r="D45" s="43">
        <f>'Calculation Debt'!$D$44*$C$6*(D$42&lt;=$C$19)</f>
        <v/>
      </c>
      <c r="E45" s="43">
        <f>'Calculation Debt'!$D$44*$C$6*(E$42&lt;=$C$19)</f>
        <v/>
      </c>
      <c r="F45" s="43">
        <f>'Calculation Debt'!$D$44*$C$6*(F$42&lt;=$C$19)</f>
        <v/>
      </c>
      <c r="G45" s="43">
        <f>'Calculation Debt'!$D$44*$C$6*(G$42&lt;=$C$19)</f>
        <v/>
      </c>
      <c r="H45" s="43">
        <f>'Calculation Debt'!$D$44*$C$6*(H$42&lt;=$C$19)</f>
        <v/>
      </c>
      <c r="I45" s="43">
        <f>'Calculation Debt'!$D$44*$C$6*(I$42&lt;=$C$19)</f>
        <v/>
      </c>
      <c r="J45" s="43">
        <f>'Calculation Debt'!$D$44*$C$6*(J$42&lt;=$C$19)</f>
        <v/>
      </c>
      <c r="K45" s="43">
        <f>'Calculation Debt'!$D$44*$C$6*(K$42&lt;=$C$19)</f>
        <v/>
      </c>
      <c r="L45" s="43">
        <f>'Calculation Debt'!$D$44*$C$6*(L$42&lt;=$C$19)</f>
        <v/>
      </c>
      <c r="M45" s="43">
        <f>'Calculation Debt'!$D$44*$C$6*(M$42&lt;=$C$19)</f>
        <v/>
      </c>
      <c r="N45" s="43">
        <f>'Calculation Debt'!$D$44*$C$6*(N$42&lt;=$C$19)</f>
        <v/>
      </c>
      <c r="O45" s="43">
        <f>'Calculation Debt'!$D$44*$C$6*(O$42&lt;=$C$19)</f>
        <v/>
      </c>
      <c r="P45" s="43">
        <f>'Calculation Debt'!$D$44*$C$6*(P$42&lt;=$C$19)</f>
        <v/>
      </c>
      <c r="Q45" s="43">
        <f>'Calculation Debt'!$D$44*$C$6*(Q$42&lt;=$C$19)</f>
        <v/>
      </c>
      <c r="R45" s="43">
        <f>'Calculation Debt'!$D$44*$C$6*(R$42&lt;=$C$19)</f>
        <v/>
      </c>
      <c r="S45" s="43">
        <f>'Calculation Debt'!$D$44*$C$6*(S$42&lt;=$C$19)</f>
        <v/>
      </c>
      <c r="T45" s="43">
        <f>'Calculation Debt'!$D$44*$C$6*(T$42&lt;=$C$19)</f>
        <v/>
      </c>
      <c r="U45" s="43">
        <f>'Calculation Debt'!$D$44*$C$6*(U$42&lt;=$C$19)</f>
        <v/>
      </c>
      <c r="V45" s="43">
        <f>'Calculation Debt'!$D$44*$C$6*(V$42&lt;=$C$19)</f>
        <v/>
      </c>
      <c r="W45" s="43">
        <f>'Calculation Debt'!$D$44*$C$6*(W$42&lt;=$C$19)</f>
        <v/>
      </c>
      <c r="X45" s="43">
        <f>'Calculation Debt'!$D$44*$C$6*(X$42&lt;=$C$19)</f>
        <v/>
      </c>
      <c r="Y45" s="43">
        <f>'Calculation Debt'!$D$44*$C$6*(Y$42&lt;=$C$19)</f>
        <v/>
      </c>
      <c r="Z45" s="43">
        <f>'Calculation Debt'!$D$44*$C$6*(Z$42&lt;=$C$19)</f>
        <v/>
      </c>
      <c r="AA45" s="43">
        <f>'Calculation Debt'!$D$44*$C$6*(AA$42&lt;=$C$19)</f>
        <v/>
      </c>
      <c r="AB45" s="43">
        <f>'Calculation Debt'!$D$44*$C$6*(AB$42&lt;=$C$19)</f>
        <v/>
      </c>
      <c r="AC45" s="43" t="n"/>
      <c r="AD45" s="43" t="n"/>
      <c r="AE45" s="43" t="n"/>
      <c r="AF45" s="43" t="n"/>
      <c r="AG45" s="43" t="n"/>
    </row>
    <row r="46">
      <c r="B46" t="inlineStr">
        <is>
          <t>Self consumption %</t>
        </is>
      </c>
      <c r="C46" s="42" t="n"/>
      <c r="D46" s="44">
        <f>MIN(IFERROR(D45/E44,0),100%)*(D$42&lt;=$C$19)</f>
        <v/>
      </c>
      <c r="E46" s="44">
        <f>MIN(IFERROR(E45/E44,0),100%)*(E$42&lt;=$C$19)</f>
        <v/>
      </c>
      <c r="F46" s="44">
        <f>MIN(IFERROR(F45/F44,0),100%)*(F$42&lt;=$C$19)</f>
        <v/>
      </c>
      <c r="G46" s="44">
        <f>MIN(IFERROR(G45/G44,0),100%)*(G$42&lt;=$C$19)</f>
        <v/>
      </c>
      <c r="H46" s="44">
        <f>MIN(IFERROR(H45/H44,0),100%)*(H$42&lt;=$C$19)</f>
        <v/>
      </c>
      <c r="I46" s="44">
        <f>MIN(IFERROR(I45/I44,0),100%)*(I$42&lt;=$C$19)</f>
        <v/>
      </c>
      <c r="J46" s="44">
        <f>MIN(IFERROR(J45/J44,0),100%)*(J$42&lt;=$C$19)</f>
        <v/>
      </c>
      <c r="K46" s="44">
        <f>MIN(IFERROR(K45/K44,0),100%)*(K$42&lt;=$C$19)</f>
        <v/>
      </c>
      <c r="L46" s="44">
        <f>MIN(IFERROR(L45/L44,0),100%)*(L$42&lt;=$C$19)</f>
        <v/>
      </c>
      <c r="M46" s="44">
        <f>MIN(IFERROR(M45/M44,0),100%)*(M$42&lt;=$C$19)</f>
        <v/>
      </c>
      <c r="N46" s="44">
        <f>MIN(IFERROR(N45/N44,0),100%)*(N$42&lt;=$C$19)</f>
        <v/>
      </c>
      <c r="O46" s="44">
        <f>MIN(IFERROR(O45/O44,0),100%)*(O$42&lt;=$C$19)</f>
        <v/>
      </c>
      <c r="P46" s="44">
        <f>MIN(IFERROR(P45/P44,0),100%)*(P$42&lt;=$C$19)</f>
        <v/>
      </c>
      <c r="Q46" s="44">
        <f>MIN(IFERROR(Q45/Q44,0),100%)*(Q$42&lt;=$C$19)</f>
        <v/>
      </c>
      <c r="R46" s="44">
        <f>MIN(IFERROR(R45/R44,0),100%)*(R$42&lt;=$C$19)</f>
        <v/>
      </c>
      <c r="S46" s="44">
        <f>MIN(IFERROR(S45/S44,0),100%)*(S$42&lt;=$C$19)</f>
        <v/>
      </c>
      <c r="T46" s="44">
        <f>MIN(IFERROR(T45/T44,0),100%)*(T$42&lt;=$C$19)</f>
        <v/>
      </c>
      <c r="U46" s="44">
        <f>MIN(IFERROR(U45/U44,0),100%)*(U$42&lt;=$C$19)</f>
        <v/>
      </c>
      <c r="V46" s="44">
        <f>MIN(IFERROR(V45/V44,0),100%)*(V$42&lt;=$C$19)</f>
        <v/>
      </c>
      <c r="W46" s="44">
        <f>MIN(IFERROR(W45/W44,0),100%)*(W$42&lt;=$C$19)</f>
        <v/>
      </c>
      <c r="X46" s="44">
        <f>MIN(IFERROR(X45/X44,0),100%)*(X$42&lt;=$C$19)</f>
        <v/>
      </c>
      <c r="Y46" s="44">
        <f>MIN(IFERROR(Y45/Y44,0),100%)*(Y$42&lt;=$C$19)</f>
        <v/>
      </c>
      <c r="Z46" s="44">
        <f>MIN(IFERROR(Z45/Z44,0),100%)*(Z$42&lt;=$C$19)</f>
        <v/>
      </c>
      <c r="AA46" s="44">
        <f>MIN(IFERROR(AA45/AA44,0),100%)*(AA$42&lt;=$C$19)</f>
        <v/>
      </c>
      <c r="AB46" s="44">
        <f>MIN(IFERROR(AB45/AB44,0),100%)*(AB$42&lt;=$C$19)</f>
        <v/>
      </c>
      <c r="AC46" s="44" t="n"/>
      <c r="AD46" s="44" t="n"/>
      <c r="AE46" s="44" t="n"/>
      <c r="AF46" s="44" t="n"/>
      <c r="AG46" s="44" t="n"/>
    </row>
    <row r="47">
      <c r="B47" t="inlineStr">
        <is>
          <t>Export Tariff</t>
        </is>
      </c>
      <c r="C47" s="45" t="n"/>
      <c r="D47" s="45">
        <f>$C$12*((1+$C$17)^(D42-1))*(D$42&lt;=$C$19)</f>
        <v/>
      </c>
      <c r="E47" s="45">
        <f>$C$12*((1+$C$17)^(E42-1))*(E42&lt;=$C$19)</f>
        <v/>
      </c>
      <c r="F47" s="45">
        <f>$C$12*((1+$C$17)^(F42-1))*(F42&lt;=$C$19)</f>
        <v/>
      </c>
      <c r="G47" s="45">
        <f>$C$12*((1+$C$17)^(G42-1))*(G42&lt;=$C$19)</f>
        <v/>
      </c>
      <c r="H47" s="45">
        <f>$C$12*((1+$C$17)^(H42-1))*(H42&lt;=$C$19)</f>
        <v/>
      </c>
      <c r="I47" s="45">
        <f>$C$12*((1+$C$17)^(I42-1))*(I42&lt;=$C$19)</f>
        <v/>
      </c>
      <c r="J47" s="45">
        <f>$C$12*((1+$C$17)^(J42-1))*(J42&lt;=$C$19)</f>
        <v/>
      </c>
      <c r="K47" s="45">
        <f>$C$12*((1+$C$17)^(K42-1))*(K42&lt;=$C$19)</f>
        <v/>
      </c>
      <c r="L47" s="45">
        <f>$C$12*((1+$C$17)^(L42-1))*(L42&lt;=$C$19)</f>
        <v/>
      </c>
      <c r="M47" s="45">
        <f>$C$12*((1+$C$17)^(M42-1))*(M42&lt;=$C$19)</f>
        <v/>
      </c>
      <c r="N47" s="45">
        <f>$C$12*((1+$C$17)^(N42-1))*(N42&lt;=$C$19)</f>
        <v/>
      </c>
      <c r="O47" s="45">
        <f>$C$12*((1+$C$17)^(O42-1))*(O42&lt;=$C$19)</f>
        <v/>
      </c>
      <c r="P47" s="45">
        <f>$C$12*((1+$C$17)^(P42-1))*(P42&lt;=$C$19)</f>
        <v/>
      </c>
      <c r="Q47" s="45">
        <f>$C$12*((1+$C$17)^(Q42-1))*(Q42&lt;=$C$19)</f>
        <v/>
      </c>
      <c r="R47" s="45">
        <f>$C$12*((1+$C$17)^(R42-1))*(R42&lt;=$C$19)</f>
        <v/>
      </c>
      <c r="S47" s="45">
        <f>$C$12*((1+$C$17)^(S42-1))*(S42&lt;=$C$19)</f>
        <v/>
      </c>
      <c r="T47" s="45">
        <f>$C$12*((1+$C$17)^(T42-1))*(T42&lt;=$C$19)</f>
        <v/>
      </c>
      <c r="U47" s="45">
        <f>$C$12*((1+$C$17)^(U42-1))*(U42&lt;=$C$19)</f>
        <v/>
      </c>
      <c r="V47" s="45">
        <f>$C$12*((1+$C$17)^(V42-1))*(V42&lt;=$C$19)</f>
        <v/>
      </c>
      <c r="W47" s="45">
        <f>$C$12*((1+$C$17)^(W42-1))*(W42&lt;=$C$19)</f>
        <v/>
      </c>
      <c r="X47" s="45">
        <f>$C$12*((1+$C$17)^(X42-1))*(X42&lt;=$C$19)</f>
        <v/>
      </c>
      <c r="Y47" s="45">
        <f>$C$12*((1+$C$17)^(Y42-1))*(Y42&lt;=$C$19)</f>
        <v/>
      </c>
      <c r="Z47" s="45">
        <f>$C$12*((1+$C$17)^(Z42-1))*(Z42&lt;=$C$19)</f>
        <v/>
      </c>
      <c r="AA47" s="45">
        <f>$C$12*((1+$C$17)^(AA42-1))*(AA42&lt;=$C$19)</f>
        <v/>
      </c>
      <c r="AB47" s="45">
        <f>$C$12*((1+$C$17)^(AB42-1))*(AB42&lt;=$C$19)</f>
        <v/>
      </c>
      <c r="AC47" s="45" t="n"/>
      <c r="AD47" s="45" t="n"/>
      <c r="AE47" s="45" t="n"/>
      <c r="AF47" s="45" t="n"/>
      <c r="AG47" s="45" t="n"/>
    </row>
    <row r="48">
      <c r="B48" t="inlineStr">
        <is>
          <t>Offtake Price</t>
        </is>
      </c>
      <c r="C48" s="45" t="n"/>
      <c r="D48" s="45">
        <f>IF(Summary!$D$19&lt;1,$C$15*((1+$C$18)^(D42-1))*(D42&lt;=$C$19),Summary!$D$19)</f>
        <v/>
      </c>
      <c r="E48" s="45">
        <f>IF(Summary!$D$19&lt;1,$C$15*((1+$C$18)^(E42-1))*(E42&lt;=$C$19),Summary!$D$19)</f>
        <v/>
      </c>
      <c r="F48" s="45">
        <f>IF(Summary!$D$19&lt;1,$C$15*((1+$C$18)^(F42-1))*(F42&lt;=$C$19),Summary!$D$19)</f>
        <v/>
      </c>
      <c r="G48" s="45">
        <f>IF(Summary!$D$19&lt;1,$C$15*((1+$C$18)^(G42-1))*(G42&lt;=$C$19),Summary!$D$19)</f>
        <v/>
      </c>
      <c r="H48" s="45">
        <f>IF(Summary!$D$19&lt;1,$C$15*((1+$C$18)^(H42-1))*(H42&lt;=$C$19),Summary!$D$19)</f>
        <v/>
      </c>
      <c r="I48" s="45">
        <f>IF(Summary!$D$19&lt;1,$C$15*((1+$C$18)^(I42-1))*(I42&lt;=$C$19),Summary!$D$19)</f>
        <v/>
      </c>
      <c r="J48" s="45">
        <f>IF(Summary!$D$19&lt;1,$C$15*((1+$C$18)^(J42-1))*(J42&lt;=$C$19),Summary!$D$19)</f>
        <v/>
      </c>
      <c r="K48" s="45">
        <f>IF(Summary!$D$19&lt;1,$C$15*((1+$C$18)^(K42-1))*(K42&lt;=$C$19),Summary!$D$19)</f>
        <v/>
      </c>
      <c r="L48" s="45">
        <f>IF(Summary!$D$19&lt;1,$C$15*((1+$C$18)^(L42-1))*(L42&lt;=$C$19),Summary!$D$19)</f>
        <v/>
      </c>
      <c r="M48" s="45">
        <f>IF(Summary!$D$19&lt;1,$C$15*((1+$C$18)^(M42-1))*(M42&lt;=$C$19),Summary!$D$19)</f>
        <v/>
      </c>
      <c r="N48" s="45">
        <f>IF(Summary!$D$19&lt;1,$C$15*((1+$C$18)^(N42-1))*(N42&lt;=$C$19),Summary!$D$19)</f>
        <v/>
      </c>
      <c r="O48" s="45">
        <f>IF(Summary!$D$19&lt;1,$C$15*((1+$C$18)^(O42-1))*(O42&lt;=$C$19),Summary!$D$19)</f>
        <v/>
      </c>
      <c r="P48" s="45">
        <f>IF(Summary!$D$19&lt;1,$C$15*((1+$C$18)^(P42-1))*(P42&lt;=$C$19),Summary!$D$19)</f>
        <v/>
      </c>
      <c r="Q48" s="45">
        <f>IF(Summary!$D$19&lt;1,$C$15*((1+$C$18)^(Q42-1))*(Q42&lt;=$C$19),Summary!$D$19)</f>
        <v/>
      </c>
      <c r="R48" s="45">
        <f>IF(Summary!$D$19&lt;1,$C$15*((1+$C$18)^(R42-1))*(R42&lt;=$C$19),Summary!$D$19)</f>
        <v/>
      </c>
      <c r="S48" s="45">
        <f>IF(Summary!$D$19&lt;1,$C$15*((1+$C$18)^(S42-1))*(S42&lt;=$C$19),Summary!$D$19)</f>
        <v/>
      </c>
      <c r="T48" s="45">
        <f>IF(Summary!$D$19&lt;1,$C$15*((1+$C$18)^(T42-1))*(T42&lt;=$C$19),Summary!$D$19)</f>
        <v/>
      </c>
      <c r="U48" s="45">
        <f>IF(Summary!$D$19&lt;1,$C$15*((1+$C$18)^(U42-1))*(U42&lt;=$C$19),Summary!$D$19)</f>
        <v/>
      </c>
      <c r="V48" s="45">
        <f>IF(Summary!$D$19&lt;1,$C$15*((1+$C$18)^(V42-1))*(V42&lt;=$C$19),Summary!$D$19)</f>
        <v/>
      </c>
      <c r="W48" s="45">
        <f>IF(Summary!$D$19&lt;1,$C$15*((1+$C$18)^(W42-1))*(W42&lt;=$C$19),Summary!$D$19)</f>
        <v/>
      </c>
      <c r="X48" s="45">
        <f>IF(Summary!$D$19&lt;1,$C$15*((1+$C$18)^(X42-1))*(X42&lt;=$C$19),Summary!$D$19)</f>
        <v/>
      </c>
      <c r="Y48" s="45">
        <f>IF(Summary!$D$19&lt;1,$C$15*((1+$C$18)^(Y42-1))*(Y42&lt;=$C$19),Summary!$D$19)</f>
        <v/>
      </c>
      <c r="Z48" s="45">
        <f>IF(Summary!$D$19&lt;1,$C$15*((1+$C$18)^(Z42-1))*(Z42&lt;=$C$19),Summary!$D$19)</f>
        <v/>
      </c>
      <c r="AA48" s="45">
        <f>IF(Summary!$D$19&lt;1,$C$15*((1+$C$18)^(AA42-1))*(AA42&lt;=$C$19),Summary!$D$19)</f>
        <v/>
      </c>
      <c r="AB48" s="45">
        <f>IF(Summary!$D$19&lt;1,$C$15*((1+$C$18)^(AB42-1))*(AB42&lt;=$C$19),Summary!$D$19)</f>
        <v/>
      </c>
      <c r="AC48" s="45" t="n"/>
      <c r="AD48" s="45" t="n"/>
      <c r="AE48" s="45" t="n"/>
      <c r="AF48" s="45" t="n"/>
      <c r="AG48" s="45" t="n"/>
    </row>
    <row r="49">
      <c r="C49" s="45" t="n"/>
      <c r="D49" s="45" t="n"/>
      <c r="E49" s="45" t="n"/>
      <c r="F49" s="45" t="n"/>
      <c r="G49" s="45" t="n"/>
      <c r="H49" s="45" t="n"/>
      <c r="I49" s="45" t="n"/>
      <c r="J49" s="45" t="n"/>
      <c r="K49" s="45" t="n"/>
      <c r="L49" s="45" t="n"/>
      <c r="M49" s="45" t="n"/>
      <c r="N49" s="45" t="n"/>
      <c r="O49" s="45" t="n"/>
      <c r="P49" s="45" t="n"/>
      <c r="Q49" s="45" t="n"/>
      <c r="R49" s="45" t="n"/>
      <c r="S49" s="45" t="n"/>
      <c r="T49" s="45" t="n"/>
      <c r="U49" s="45" t="n"/>
      <c r="V49" s="45" t="n"/>
      <c r="W49" s="45" t="n"/>
      <c r="X49" s="45" t="n"/>
      <c r="Y49" s="45" t="n"/>
      <c r="Z49" s="45" t="n"/>
      <c r="AA49" s="45" t="n"/>
      <c r="AB49" s="45" t="n"/>
      <c r="AC49" s="45" t="n"/>
      <c r="AD49" s="45" t="n"/>
      <c r="AE49" s="45" t="n"/>
      <c r="AF49" s="45" t="n"/>
      <c r="AG49" s="45" t="n"/>
    </row>
    <row r="50">
      <c r="B50" t="inlineStr">
        <is>
          <t>Export income</t>
        </is>
      </c>
      <c r="C50" s="45" t="n"/>
      <c r="D50" s="46">
        <f>('Calculation Debt'!D$44*(1-D$46)*D$47)/100</f>
        <v/>
      </c>
      <c r="E50" s="46">
        <f>(E$44*(1-E$46)*E$47)/100</f>
        <v/>
      </c>
      <c r="F50" s="46">
        <f>(F$44*(1-F$46)*F$47)/100</f>
        <v/>
      </c>
      <c r="G50" s="46">
        <f>(G$44*(1-G$46)*G$47)/100</f>
        <v/>
      </c>
      <c r="H50" s="46">
        <f>(H$44*(1-H$46)*H$47)/100</f>
        <v/>
      </c>
      <c r="I50" s="46">
        <f>(I$44*(1-I$46)*I$47)/100</f>
        <v/>
      </c>
      <c r="J50" s="46">
        <f>(J$44*(1-J$46)*J$47)/100</f>
        <v/>
      </c>
      <c r="K50" s="46">
        <f>(K$44*(1-K$46)*K$47)/100</f>
        <v/>
      </c>
      <c r="L50" s="46">
        <f>(L$44*(1-L$46)*L$47)/100</f>
        <v/>
      </c>
      <c r="M50" s="46">
        <f>(M$44*(1-M$46)*M$47)/100</f>
        <v/>
      </c>
      <c r="N50" s="46">
        <f>(N$44*(1-N$46)*N$47)/100</f>
        <v/>
      </c>
      <c r="O50" s="46">
        <f>(O$44*(1-O$46)*O$47)/100</f>
        <v/>
      </c>
      <c r="P50" s="46">
        <f>(P$44*(1-P$46)*P$47)/100</f>
        <v/>
      </c>
      <c r="Q50" s="46">
        <f>(Q$44*(1-Q$46)*Q$47)/100</f>
        <v/>
      </c>
      <c r="R50" s="46">
        <f>(R$44*(1-R$46)*R$47)/100</f>
        <v/>
      </c>
      <c r="S50" s="46">
        <f>(S$44*(1-S$46)*S$47)/100</f>
        <v/>
      </c>
      <c r="T50" s="46">
        <f>(T$44*(1-T$46)*T$47)/100</f>
        <v/>
      </c>
      <c r="U50" s="46">
        <f>(U$44*(1-U$46)*U$47)/100</f>
        <v/>
      </c>
      <c r="V50" s="46">
        <f>(V$44*(1-V$46)*V$47)/100</f>
        <v/>
      </c>
      <c r="W50" s="46">
        <f>(W$44*(1-W$46)*W$47)/100</f>
        <v/>
      </c>
      <c r="X50" s="46">
        <f>(X$44*(1-X$46)*X$47)/100</f>
        <v/>
      </c>
      <c r="Y50" s="46">
        <f>(Y$44*(1-Y$46)*Y$47)/100</f>
        <v/>
      </c>
      <c r="Z50" s="46">
        <f>(Z$44*(1-Z$46)*Z$47)/100</f>
        <v/>
      </c>
      <c r="AA50" s="46">
        <f>(AA$44*(1-AA$46)*AA$47)/100</f>
        <v/>
      </c>
      <c r="AB50" s="46">
        <f>(AB$44*(1-AB$46)*AB$47)/100</f>
        <v/>
      </c>
      <c r="AC50" s="46" t="n"/>
      <c r="AD50" s="46" t="n"/>
      <c r="AE50" s="46" t="n"/>
      <c r="AF50" s="46" t="n"/>
      <c r="AG50" s="46" t="n"/>
    </row>
    <row r="51">
      <c r="B51" t="inlineStr">
        <is>
          <t>PPA income</t>
        </is>
      </c>
      <c r="C51" s="45" t="n"/>
      <c r="D51" s="47">
        <f>(+'Calculation Debt'!D$44*(D$46)*D$48)/100</f>
        <v/>
      </c>
      <c r="E51" s="47">
        <f>(+E$44*(E$46)*E$48)/100</f>
        <v/>
      </c>
      <c r="F51" s="47">
        <f>(+F$44*(F$46)*F$48)/100</f>
        <v/>
      </c>
      <c r="G51" s="47">
        <f>(+G$44*(G$46)*G$48)/100</f>
        <v/>
      </c>
      <c r="H51" s="47">
        <f>(+H$44*(H$46)*H$48)/100</f>
        <v/>
      </c>
      <c r="I51" s="47">
        <f>(+I$44*(I$46)*I$48)/100</f>
        <v/>
      </c>
      <c r="J51" s="47">
        <f>(+J$44*(J$46)*J$48)/100</f>
        <v/>
      </c>
      <c r="K51" s="47">
        <f>(+K$44*(K$46)*K$48)/100</f>
        <v/>
      </c>
      <c r="L51" s="47">
        <f>(+L$44*(L$46)*L$48)/100</f>
        <v/>
      </c>
      <c r="M51" s="47">
        <f>(+M$44*(M$46)*M$48)/100</f>
        <v/>
      </c>
      <c r="N51" s="47">
        <f>(+N$44*(N$46)*N$48)/100</f>
        <v/>
      </c>
      <c r="O51" s="47">
        <f>(+O$44*(O$46)*O$48)/100</f>
        <v/>
      </c>
      <c r="P51" s="47">
        <f>(+P$44*(P$46)*P$48)/100</f>
        <v/>
      </c>
      <c r="Q51" s="47">
        <f>(+Q$44*(Q$46)*Q$48)/100</f>
        <v/>
      </c>
      <c r="R51" s="47">
        <f>(+R$44*(R$46)*R$48)/100</f>
        <v/>
      </c>
      <c r="S51" s="47">
        <f>(+S$44*(S$46)*S$48)/100</f>
        <v/>
      </c>
      <c r="T51" s="47">
        <f>(+T$44*(T$46)*T$48)/100</f>
        <v/>
      </c>
      <c r="U51" s="47">
        <f>(+U$44*(U$46)*U$48)/100</f>
        <v/>
      </c>
      <c r="V51" s="47">
        <f>(+V$44*(V$46)*V$48)/100</f>
        <v/>
      </c>
      <c r="W51" s="47">
        <f>(+W$44*(W$46)*W$48)/100</f>
        <v/>
      </c>
      <c r="X51" s="47">
        <f>(+X$44*(X$46)*X$48)/100</f>
        <v/>
      </c>
      <c r="Y51" s="47">
        <f>(+Y$44*(Y$46)*Y$48)/100</f>
        <v/>
      </c>
      <c r="Z51" s="47">
        <f>(+Z$44*(Z$46)*Z$48)/100</f>
        <v/>
      </c>
      <c r="AA51" s="47">
        <f>(+AA$44*(AA$46)*AA$48)/100</f>
        <v/>
      </c>
      <c r="AB51" s="47">
        <f>(+AB$44*(AB$46)*AB$48)/100</f>
        <v/>
      </c>
      <c r="AC51" s="47" t="n"/>
      <c r="AD51" s="47" t="n"/>
      <c r="AE51" s="47" t="n"/>
      <c r="AF51" s="47" t="n"/>
      <c r="AG51" s="47" t="n"/>
    </row>
    <row r="52" customFormat="1" s="3">
      <c r="B52" s="3" t="inlineStr">
        <is>
          <t>Revenue</t>
        </is>
      </c>
      <c r="C52" s="48" t="n"/>
      <c r="D52" s="48">
        <f>SUM(D50:D51)</f>
        <v/>
      </c>
      <c r="E52" s="48">
        <f>SUM(E50:E51)</f>
        <v/>
      </c>
      <c r="F52" s="48">
        <f>SUM(F50:F51)</f>
        <v/>
      </c>
      <c r="G52" s="48">
        <f>SUM(G50:G51)</f>
        <v/>
      </c>
      <c r="H52" s="48">
        <f>SUM(H50:H51)</f>
        <v/>
      </c>
      <c r="I52" s="48">
        <f>SUM(I50:I51)</f>
        <v/>
      </c>
      <c r="J52" s="48">
        <f>SUM(J50:J51)</f>
        <v/>
      </c>
      <c r="K52" s="48">
        <f>SUM(K50:K51)</f>
        <v/>
      </c>
      <c r="L52" s="48">
        <f>SUM(L50:L51)</f>
        <v/>
      </c>
      <c r="M52" s="48">
        <f>SUM(M50:M51)</f>
        <v/>
      </c>
      <c r="N52" s="48">
        <f>SUM(N50:N51)</f>
        <v/>
      </c>
      <c r="O52" s="48">
        <f>SUM(O50:O51)</f>
        <v/>
      </c>
      <c r="P52" s="48">
        <f>SUM(P50:P51)</f>
        <v/>
      </c>
      <c r="Q52" s="48">
        <f>SUM(Q50:Q51)</f>
        <v/>
      </c>
      <c r="R52" s="48">
        <f>SUM(R50:R51)</f>
        <v/>
      </c>
      <c r="S52" s="48">
        <f>SUM(S50:S51)</f>
        <v/>
      </c>
      <c r="T52" s="48">
        <f>SUM(T50:T51)</f>
        <v/>
      </c>
      <c r="U52" s="48">
        <f>SUM(U50:U51)</f>
        <v/>
      </c>
      <c r="V52" s="48">
        <f>SUM(V50:V51)</f>
        <v/>
      </c>
      <c r="W52" s="48">
        <f>SUM(W50:W51)</f>
        <v/>
      </c>
      <c r="X52" s="48">
        <f>SUM(X50:X51)</f>
        <v/>
      </c>
      <c r="Y52" s="48">
        <f>SUM(Y50:Y51)</f>
        <v/>
      </c>
      <c r="Z52" s="48">
        <f>SUM(Z50:Z51)</f>
        <v/>
      </c>
      <c r="AA52" s="48">
        <f>SUM(AA50:AA51)</f>
        <v/>
      </c>
      <c r="AB52" s="48">
        <f>SUM(AB50:AB51)</f>
        <v/>
      </c>
      <c r="AC52" s="48" t="n"/>
      <c r="AD52" s="48" t="n"/>
      <c r="AE52" s="48" t="n"/>
      <c r="AF52" s="48" t="n"/>
      <c r="AG52" s="48" t="n"/>
    </row>
    <row r="53">
      <c r="C53" s="49" t="n"/>
      <c r="D53" s="38" t="n"/>
    </row>
    <row r="54">
      <c r="C54" s="49" t="n"/>
      <c r="D54" s="38" t="n"/>
      <c r="E54" s="38" t="n"/>
      <c r="F54" s="38" t="n"/>
      <c r="G54" s="38" t="n"/>
      <c r="H54" s="38" t="n"/>
    </row>
    <row r="55">
      <c r="B55" t="inlineStr">
        <is>
          <t>Billing</t>
        </is>
      </c>
      <c r="C55" s="49" t="n"/>
      <c r="D55" s="42">
        <f>$H$20*(1+$C$16)^(D42-1)*(D42&lt;=$C$19)</f>
        <v/>
      </c>
      <c r="E55" s="42">
        <f>$H$20*(1+$C$16)^(E42-1)*(E42&lt;=$C$19)</f>
        <v/>
      </c>
      <c r="F55" s="42">
        <f>$H$20*(1+$C$16)^(F42-1)*(F42&lt;=$C$19)</f>
        <v/>
      </c>
      <c r="G55" s="42">
        <f>$I$20*(1+$C$16)^(G42-1)*(G42&lt;=$C$19)</f>
        <v/>
      </c>
      <c r="H55" s="42">
        <f>$I$20*(1+$C$16)^(H42-1)*(H42&lt;=$C$19)</f>
        <v/>
      </c>
      <c r="I55" s="42">
        <f>$I$20*(1+$C$16)^(I42-1)*(I42&lt;=$C$19)</f>
        <v/>
      </c>
      <c r="J55" s="42">
        <f>$I$20*(1+$C$16)^(J42-1)*(J42&lt;=$C$19)</f>
        <v/>
      </c>
      <c r="K55" s="42">
        <f>$I$20*(1+$C$16)^(K42-1)*(K42&lt;=$C$19)</f>
        <v/>
      </c>
      <c r="L55" s="42">
        <f>$I$20*(1+$C$16)^(L42-1)*(L42&lt;=$C$19)</f>
        <v/>
      </c>
      <c r="M55" s="42">
        <f>$I$20*(1+$C$16)^(M42-1)*(M42&lt;=$C$19)</f>
        <v/>
      </c>
      <c r="N55" s="42">
        <f>$I$20*(1+$C$16)^(N42-1)*(N42&lt;=$C$19)</f>
        <v/>
      </c>
      <c r="O55" s="42">
        <f>$I$20*(1+$C$16)^(O42-1)*(O42&lt;=$C$19)</f>
        <v/>
      </c>
      <c r="P55" s="42">
        <f>$I$20*(1+$C$16)^(P42-1)*(P42&lt;=$C$19)</f>
        <v/>
      </c>
      <c r="Q55" s="42">
        <f>$I$20*(1+$C$16)^(Q42-1)*(Q42&lt;=$C$19)</f>
        <v/>
      </c>
      <c r="R55" s="42">
        <f>$I$20*(1+$C$16)^(R42-1)*(R42&lt;=$C$19)</f>
        <v/>
      </c>
      <c r="S55" s="42">
        <f>$I$20*(1+$C$16)^(S42-1)*(S42&lt;=$C$19)</f>
        <v/>
      </c>
      <c r="T55" s="42">
        <f>$I$20*(1+$C$16)^(T42-1)*(T42&lt;=$C$19)</f>
        <v/>
      </c>
      <c r="U55" s="42">
        <f>$I$20*(1+$C$16)^(U42-1)*(U42&lt;=$C$19)</f>
        <v/>
      </c>
      <c r="V55" s="42">
        <f>$I$20*(1+$C$16)^(V42-1)*(V42&lt;=$C$19)</f>
        <v/>
      </c>
      <c r="W55" s="42">
        <f>$I$20*(1+$C$16)^(W42-1)*(W42&lt;=$C$19)</f>
        <v/>
      </c>
      <c r="X55" s="42">
        <f>$I$20*(1+$C$16)^(X42-1)*(X42&lt;=$C$19)</f>
        <v/>
      </c>
      <c r="Y55" s="42">
        <f>$I$20*(1+$C$16)^(Y42-1)*(Y42&lt;=$C$19)</f>
        <v/>
      </c>
      <c r="Z55" s="42">
        <f>$I$20*(1+$C$16)^(Z42-1)*(Z42&lt;=$C$19)</f>
        <v/>
      </c>
      <c r="AA55" s="42">
        <f>$I$20*(1+$C$16)^(AA42-1)*(AA42&lt;=$C$19)</f>
        <v/>
      </c>
      <c r="AB55" s="42">
        <f>$I$20*(1+$C$16)^(AB42-1)*(AB42&lt;=$C$19)</f>
        <v/>
      </c>
      <c r="AC55" s="42" t="n"/>
      <c r="AD55" s="42" t="n"/>
      <c r="AE55" s="42" t="n"/>
      <c r="AF55" s="42" t="n"/>
      <c r="AG55" s="42" t="n"/>
    </row>
    <row r="56">
      <c r="B56" t="inlineStr">
        <is>
          <t>Asset mangement</t>
        </is>
      </c>
      <c r="C56" s="38" t="n"/>
      <c r="D56" s="42">
        <f>$C$7*$H$21*(1+$C$16)^(D42-1)*(D42&lt;=$C$19)</f>
        <v/>
      </c>
      <c r="E56" s="42">
        <f>$C$7*$H$21*(1+$C$16)^(E42-1)*(E42&lt;=$C$19)</f>
        <v/>
      </c>
      <c r="F56" s="42">
        <f>$C$7*$H$21*(1+$C$16)^(F42-1)*(F42&lt;=$C$19)</f>
        <v/>
      </c>
      <c r="G56" s="42">
        <f>$C$7*$H$21*(1+$C$16)^(G42-1)*(G42&lt;=$C$19)</f>
        <v/>
      </c>
      <c r="H56" s="42">
        <f>$C$7*$H$21*(1+$C$16)^(H42-1)*(H42&lt;=$C$19)</f>
        <v/>
      </c>
      <c r="I56" s="42">
        <f>$C$7*$H$21*(1+$C$16)^(I42-1)*(I42&lt;=$C$19)</f>
        <v/>
      </c>
      <c r="J56" s="42">
        <f>$C$7*$H$21*(1+$C$16)^(J42-1)*(J42&lt;=$C$19)</f>
        <v/>
      </c>
      <c r="K56" s="42">
        <f>$C$7*$H$21*(1+$C$16)^(K42-1)*(K42&lt;=$C$19)</f>
        <v/>
      </c>
      <c r="L56" s="42">
        <f>$C$7*$H$21*(1+$C$16)^(L42-1)*(L42&lt;=$C$19)</f>
        <v/>
      </c>
      <c r="M56" s="42">
        <f>$C$7*$H$21*(1+$C$16)^(M42-1)*(M42&lt;=$C$19)</f>
        <v/>
      </c>
      <c r="N56" s="42">
        <f>$C$7*$H$21*(1+$C$16)^(N42-1)*(N42&lt;=$C$19)</f>
        <v/>
      </c>
      <c r="O56" s="42">
        <f>$C$7*$H$21*(1+$C$16)^(O42-1)*(O42&lt;=$C$19)</f>
        <v/>
      </c>
      <c r="P56" s="42">
        <f>$C$7*$H$21*(1+$C$16)^(P42-1)*(P42&lt;=$C$19)</f>
        <v/>
      </c>
      <c r="Q56" s="42">
        <f>$C$7*$H$21*(1+$C$16)^(Q42-1)*(Q42&lt;=$C$19)</f>
        <v/>
      </c>
      <c r="R56" s="42">
        <f>$C$7*$H$21*(1+$C$16)^(R42-1)*(R42&lt;=$C$19)</f>
        <v/>
      </c>
      <c r="S56" s="42">
        <f>$C$7*$H$21*(1+$C$16)^(S42-1)*(S42&lt;=$C$19)</f>
        <v/>
      </c>
      <c r="T56" s="42">
        <f>$C$7*$H$21*(1+$C$16)^(T42-1)*(T42&lt;=$C$19)</f>
        <v/>
      </c>
      <c r="U56" s="42">
        <f>$C$7*$H$21*(1+$C$16)^(U42-1)*(U42&lt;=$C$19)</f>
        <v/>
      </c>
      <c r="V56" s="42">
        <f>$C$7*$H$21*(1+$C$16)^(V42-1)*(V42&lt;=$C$19)</f>
        <v/>
      </c>
      <c r="W56" s="42">
        <f>$C$7*$H$21*(1+$C$16)^(W42-1)*(W42&lt;=$C$19)</f>
        <v/>
      </c>
      <c r="X56" s="42">
        <f>$C$7*$H$21*(1+$C$16)^(X42-1)*(X42&lt;=$C$19)</f>
        <v/>
      </c>
      <c r="Y56" s="42">
        <f>$C$7*$H$21*(1+$C$16)^(Y42-1)*(Y42&lt;=$C$19)</f>
        <v/>
      </c>
      <c r="Z56" s="42">
        <f>$C$7*$H$21*(1+$C$16)^(Z42-1)*(Z42&lt;=$C$19)</f>
        <v/>
      </c>
      <c r="AA56" s="42">
        <f>$C$7*$H$21*(1+$C$16)^(AA42-1)*(AA42&lt;=$C$19)</f>
        <v/>
      </c>
      <c r="AB56" s="42">
        <f>$C$7*$H$21*(1+$C$16)^(AB42-1)*(AB42&lt;=$C$19)</f>
        <v/>
      </c>
      <c r="AC56" s="42" t="n"/>
      <c r="AD56" s="42" t="n"/>
      <c r="AE56" s="42" t="n"/>
      <c r="AF56" s="42" t="n"/>
      <c r="AG56" s="42" t="n"/>
    </row>
    <row r="57">
      <c r="B57" t="inlineStr">
        <is>
          <t>CHP Service</t>
        </is>
      </c>
      <c r="C57" s="38" t="n"/>
      <c r="D57" s="42">
        <f>Summary!M11+Summary!W16+Summary!AB16+Summary!AG16+Summary!AL16+Summary!AQ16+Summary!AV16+Summary!BA16+Summary!BF16</f>
        <v/>
      </c>
      <c r="E57" s="42">
        <f>D57*(1+$C$16)*(E$42&lt;=$C$19)</f>
        <v/>
      </c>
      <c r="F57" s="42">
        <f>E57*(1+$C$16)*(F$42&lt;=$C$19)</f>
        <v/>
      </c>
      <c r="G57" s="42">
        <f>F57*(1+$C$16)*(G$42&lt;=$C$19)</f>
        <v/>
      </c>
      <c r="H57" s="42">
        <f>G57*(1+$C$16)*(H$42&lt;=$C$19)</f>
        <v/>
      </c>
      <c r="I57" s="42">
        <f>H57*(1+$C$16)*(I$42&lt;=$C$19)</f>
        <v/>
      </c>
      <c r="J57" s="42">
        <f>I57*(1+$C$16)*(J$42&lt;=$C$19)</f>
        <v/>
      </c>
      <c r="K57" s="42">
        <f>J57*(1+$C$16)*(K$42&lt;=$C$19)</f>
        <v/>
      </c>
      <c r="L57" s="42">
        <f>K57*(1+$C$16)*(L$42&lt;=$C$19)</f>
        <v/>
      </c>
      <c r="M57" s="42">
        <f>L57*(1+$C$16)*(M$42&lt;=$C$19)</f>
        <v/>
      </c>
      <c r="N57" s="42">
        <f>M57*(1+$C$16)*(N$42&lt;=$C$19)</f>
        <v/>
      </c>
      <c r="O57" s="42">
        <f>N57*(1+$C$16)*(O$42&lt;=$C$19)</f>
        <v/>
      </c>
      <c r="P57" s="42">
        <f>O57*(1+$C$16)*(P$42&lt;=$C$19)</f>
        <v/>
      </c>
      <c r="Q57" s="42">
        <f>P57*(1+$C$16)*(Q$42&lt;=$C$19)</f>
        <v/>
      </c>
      <c r="R57" s="42">
        <f>Q57*(1+$C$16)*(R$42&lt;=$C$19)</f>
        <v/>
      </c>
      <c r="S57" s="42">
        <f>R57*(1+$C$16)*(S$42&lt;=$C$19)</f>
        <v/>
      </c>
      <c r="T57" s="42">
        <f>S57*(1+$C$16)*(T$42&lt;=$C$19)</f>
        <v/>
      </c>
      <c r="U57" s="42">
        <f>T57*(1+$C$16)*(U$42&lt;=$C$19)</f>
        <v/>
      </c>
      <c r="V57" s="42">
        <f>U57*(1+$C$16)*(V$42&lt;=$C$19)</f>
        <v/>
      </c>
      <c r="W57" s="42">
        <f>V57*(1+$C$16)*(W$42&lt;=$C$19)</f>
        <v/>
      </c>
      <c r="X57" s="42" t="n"/>
      <c r="Y57" s="42" t="n"/>
      <c r="Z57" s="42" t="n"/>
      <c r="AA57" s="42" t="n"/>
      <c r="AB57" s="42" t="n"/>
      <c r="AC57" s="42" t="n"/>
      <c r="AD57" s="42" t="n"/>
      <c r="AE57" s="42" t="n"/>
      <c r="AF57" s="42" t="n"/>
      <c r="AG57" s="42" t="n"/>
    </row>
    <row r="58">
      <c r="B58" t="inlineStr">
        <is>
          <t>O&amp;M</t>
        </is>
      </c>
      <c r="C58" s="42" t="n"/>
      <c r="D58" s="42">
        <f>$C$7*$H$22*(1+$C$16)^(D42-1)*(D42&lt;=$C$19)+($D$7*$H$22*(1+$C$16)^(D42-1)*(D42&lt;=$C$19))</f>
        <v/>
      </c>
      <c r="E58" s="42">
        <f>$C$7*$H$22*(1+$C$16)^(E42-1)*(E42&lt;=$C$19)+($D$7*$H$22*(1+$C$16)^(E42-1)*(E42&lt;=$C$19))</f>
        <v/>
      </c>
      <c r="F58" s="42">
        <f>$C$7*$H$22*(1+$C$16)^(F42-1)*(F42&lt;=$C$19)+($D$7*$H$22*(1+$C$16)^(F42-1)*(F42&lt;=$C$19))</f>
        <v/>
      </c>
      <c r="G58" s="42">
        <f>$C$7*$H$22*(1+$C$16)^(G42-1)*(G42&lt;=$C$19)+($D$7*$H$22*(1+$C$16)^(G42-1)*(G42&lt;=$C$19))</f>
        <v/>
      </c>
      <c r="H58" s="42">
        <f>$C$7*$H$22*(1+$C$16)^(H42-1)*(H42&lt;=$C$19)+($D$7*$H$22*(1+$C$16)^(H42-1)*(H42&lt;=$C$19))</f>
        <v/>
      </c>
      <c r="I58" s="42">
        <f>$C$7*$H$22*(1+$C$16)^(I42-1)*(I42&lt;=$C$19)+($D$7*$H$22*(1+$C$16)^(I42-1)*(I42&lt;=$C$19))</f>
        <v/>
      </c>
      <c r="J58" s="42">
        <f>$C$7*$H$22*(1+$C$16)^(J42-1)*(J42&lt;=$C$19)+($D$7*$H$22*(1+$C$16)^(J42-1)*(J42&lt;=$C$19))</f>
        <v/>
      </c>
      <c r="K58" s="42">
        <f>$C$7*$H$22*(1+$C$16)^(K42-1)*(K42&lt;=$C$19)+($D$7*$H$22*(1+$C$16)^(K42-1)*(K42&lt;=$C$19))</f>
        <v/>
      </c>
      <c r="L58" s="42">
        <f>$C$7*$H$22*(1+$C$16)^(L42-1)*(L42&lt;=$C$19)+($D$7*$H$22*(1+$C$16)^(L42-1)*(L42&lt;=$C$19))</f>
        <v/>
      </c>
      <c r="M58" s="42">
        <f>$C$7*$H$22*(1+$C$16)^(M42-1)*(M42&lt;=$C$19)+($D$7*$H$22*(1+$C$16)^(M42-1)*(M42&lt;=$C$19))</f>
        <v/>
      </c>
      <c r="N58" s="42">
        <f>$C$7*$H$22*(1+$C$16)^(N42-1)*(N42&lt;=$C$19)+($D$7*$H$22*(1+$C$16)^(N42-1)*(N42&lt;=$C$19))</f>
        <v/>
      </c>
      <c r="O58" s="42">
        <f>$C$7*$H$22*(1+$C$16)^(O42-1)*(O42&lt;=$C$19)+($D$7*$H$22*(1+$C$16)^(O42-1)*(O42&lt;=$C$19))</f>
        <v/>
      </c>
      <c r="P58" s="42">
        <f>$C$7*$H$22*(1+$C$16)^(P42-1)*(P42&lt;=$C$19)+($D$7*$H$22*(1+$C$16)^(P42-1)*(P42&lt;=$C$19))</f>
        <v/>
      </c>
      <c r="Q58" s="42">
        <f>$C$7*$H$22*(1+$C$16)^(Q42-1)*(Q42&lt;=$C$19)+($D$7*$H$22*(1+$C$16)^(Q42-1)*(Q42&lt;=$C$19))</f>
        <v/>
      </c>
      <c r="R58" s="42">
        <f>$C$7*$H$22*(1+$C$16)^(R42-1)*(R42&lt;=$C$19)+($D$7*$H$22*(1+$C$16)^(R42-1)*(R42&lt;=$C$19))</f>
        <v/>
      </c>
      <c r="S58" s="42">
        <f>$C$7*$H$22*(1+$C$16)^(S42-1)*(S42&lt;=$C$19)+($D$7*$H$22*(1+$C$16)^(S42-1)*(S42&lt;=$C$19))</f>
        <v/>
      </c>
      <c r="T58" s="42">
        <f>$C$7*$H$22*(1+$C$16)^(T42-1)*(T42&lt;=$C$19)+($D$7*$H$22*(1+$C$16)^(T42-1)*(T42&lt;=$C$19))</f>
        <v/>
      </c>
      <c r="U58" s="42">
        <f>$C$7*$H$22*(1+$C$16)^(U42-1)*(U42&lt;=$C$19)+($D$7*$H$22*(1+$C$16)^(U42-1)*(U42&lt;=$C$19))</f>
        <v/>
      </c>
      <c r="V58" s="42">
        <f>$C$7*$H$22*(1+$C$16)^(V42-1)*(V42&lt;=$C$19)+($D$7*$H$22*(1+$C$16)^(V42-1)*(V42&lt;=$C$19))</f>
        <v/>
      </c>
      <c r="W58" s="42">
        <f>$C$7*$H$22*(1+$C$16)^(W42-1)*(W42&lt;=$C$19)+($D$7*$H$22*(1+$C$16)^(W42-1)*(W42&lt;=$C$19))</f>
        <v/>
      </c>
      <c r="X58" s="42">
        <f>$C$7*$H$22*(1+$C$16)^(X42-1)*(X42&lt;=$C$19)+($D$7*$H$22*(1+$C$16)^(X42-1)*(X42&lt;=$C$19))</f>
        <v/>
      </c>
      <c r="Y58" s="42">
        <f>$C$7*$H$22*(1+$C$16)^(Y42-1)*(Y42&lt;=$C$19)+($D$7*$H$22*(1+$C$16)^(Y42-1)*(Y42&lt;=$C$19))</f>
        <v/>
      </c>
      <c r="Z58" s="42">
        <f>$C$7*$H$22*(1+$C$16)^(Z42-1)*(Z42&lt;=$C$19)+($D$7*$H$22*(1+$C$16)^(Z42-1)*(Z42&lt;=$C$19))</f>
        <v/>
      </c>
      <c r="AA58" s="42">
        <f>$C$7*$H$22*(1+$C$16)^(AA42-1)*(AA42&lt;=$C$19)+($D$7*$H$22*(1+$C$16)^(AA42-1)*(AA42&lt;=$C$19))</f>
        <v/>
      </c>
      <c r="AB58" s="42">
        <f>$C$7*$H$22*(1+$C$16)^(AB42-1)*(AB42&lt;=$C$19)+($D$7*$H$22*(1+$C$16)^(AB42-1)*(AB42&lt;=$C$19))</f>
        <v/>
      </c>
      <c r="AC58" s="42" t="n"/>
      <c r="AD58" s="42" t="n"/>
      <c r="AE58" s="42" t="n"/>
      <c r="AF58" s="42" t="n"/>
      <c r="AG58" s="42" t="n"/>
    </row>
    <row r="59">
      <c r="B59" t="inlineStr">
        <is>
          <t>Business Rates (and contingencies)</t>
        </is>
      </c>
      <c r="C59" s="42" t="n"/>
      <c r="D59" s="42">
        <f>((($C$7+$D$7)*($H$24))+($H$25*'Calculation Debt'!D44)+$H$26)*((1+$C$16)^(D42-1))*(D42&lt;=$C$19)</f>
        <v/>
      </c>
      <c r="E59" s="42">
        <f>((($C$7+$D$7)*($H$24))+($H$25*E44)+$H$26)*((1+$C$16)^(E42-1))*(E42&lt;=$C$19)</f>
        <v/>
      </c>
      <c r="F59" s="42">
        <f>((($C$7+$D$7)*($H$24))+($H$25*F44)+$H$26)*((1+$C$16)^(F42-1))*(F42&lt;=$C$19)</f>
        <v/>
      </c>
      <c r="G59" s="42">
        <f>((($C$7+$D$7)*($H$24))+($H$25*G44)+$H$26)*((1+$C$16)^(G42-1))*(G42&lt;=$C$19)</f>
        <v/>
      </c>
      <c r="H59" s="42">
        <f>((($C$7+$D$7)*($H$24))+($H$25*H44)+$H$26)*((1+$C$16)^(H42-1))*(H42&lt;=$C$19)</f>
        <v/>
      </c>
      <c r="I59" s="42">
        <f>((($C$7+$D$7)*($H$24))+($H$25*I44)+$H$26)*((1+$C$16)^(I42-1))*(I42&lt;=$C$19)</f>
        <v/>
      </c>
      <c r="J59" s="42">
        <f>((($C$7+$D$7)*($H$24))+($H$25*J44)+$H$26)*((1+$C$16)^(J42-1))*(J42&lt;=$C$19)</f>
        <v/>
      </c>
      <c r="K59" s="42">
        <f>((($C$7+$D$7)*($H$24))+($H$25*K44)+$H$26)*((1+$C$16)^(K42-1))*(K42&lt;=$C$19)</f>
        <v/>
      </c>
      <c r="L59" s="42">
        <f>((($C$7+$D$7)*($H$24))+($H$25*L44)+$H$26)*((1+$C$16)^(L42-1))*(L42&lt;=$C$19)</f>
        <v/>
      </c>
      <c r="M59" s="42">
        <f>((($C$7+$D$7)*($H$24))+($H$25*M44)+$H$26)*((1+$C$16)^(M42-1))*(M42&lt;=$C$19)</f>
        <v/>
      </c>
      <c r="N59" s="42">
        <f>((($C$7+$D$7)*($H$24))+($H$25*N44)+$H$26)*((1+$C$16)^(N42-1))*(N42&lt;=$C$19)</f>
        <v/>
      </c>
      <c r="O59" s="42">
        <f>((($C$7+$D$7)*($H$24))+($H$25*O44)+$H$26)*((1+$C$16)^(O42-1))*(O42&lt;=$C$19)</f>
        <v/>
      </c>
      <c r="P59" s="42">
        <f>((($C$7+$D$7)*($H$24))+($H$25*P44)+$H$26)*((1+$C$16)^(P42-1))*(P42&lt;=$C$19)</f>
        <v/>
      </c>
      <c r="Q59" s="42">
        <f>((($C$7+$D$7)*($H$24))+($H$25*Q44)+$H$26)*((1+$C$16)^(Q42-1))*(Q42&lt;=$C$19)</f>
        <v/>
      </c>
      <c r="R59" s="42">
        <f>((($C$7+$D$7)*($H$24))+($H$25*R44)+$H$26)*((1+$C$16)^(R42-1))*(R42&lt;=$C$19)</f>
        <v/>
      </c>
      <c r="S59" s="42">
        <f>((($C$7+$D$7)*($H$24))+($H$25*S44)+$H$26)*((1+$C$16)^(S42-1))*(S42&lt;=$C$19)</f>
        <v/>
      </c>
      <c r="T59" s="42">
        <f>((($C$7+$D$7)*($H$24))+($H$25*T44)+$H$26)*((1+$C$16)^(T42-1))*(T42&lt;=$C$19)</f>
        <v/>
      </c>
      <c r="U59" s="42">
        <f>((($C$7+$D$7)*($H$24))+($H$25*U44)+$H$26)*((1+$C$16)^(U42-1))*(U42&lt;=$C$19)</f>
        <v/>
      </c>
      <c r="V59" s="42">
        <f>((($C$7+$D$7)*($H$24))+($H$25*V44)+$H$26)*((1+$C$16)^(V42-1))*(V42&lt;=$C$19)</f>
        <v/>
      </c>
      <c r="W59" s="42">
        <f>((($C$7+$D$7)*($H$24))+($H$25*W44)+$H$26)*((1+$C$16)^(W42-1))*(W42&lt;=$C$19)</f>
        <v/>
      </c>
      <c r="X59" s="42">
        <f>((($C$7+$D$7)*($H$24))+($H$25*X44)+$H$26)*((1+$C$16)^(X42-1))*(X42&lt;=$C$19)</f>
        <v/>
      </c>
      <c r="Y59" s="42">
        <f>((($C$7+$D$7)*($H$24))+($H$25*Y44)+$H$26)*((1+$C$16)^(Y42-1))*(Y42&lt;=$C$19)</f>
        <v/>
      </c>
      <c r="Z59" s="42">
        <f>((($C$7+$D$7)*($H$24))+($H$25*Z44)+$H$26)*((1+$C$16)^(Z42-1))*(Z42&lt;=$C$19)</f>
        <v/>
      </c>
      <c r="AA59" s="42">
        <f>((($C$7+$D$7)*($H$24))+($H$25*AA44)+$H$26)*((1+$C$16)^(AA42-1))*(AA42&lt;=$C$19)</f>
        <v/>
      </c>
      <c r="AB59" s="42">
        <f>((($C$7+$D$7)*($H$24))+($H$25*AB44)+$H$26)*((1+$C$16)^(AB42-1))*(AB42&lt;=$C$19)</f>
        <v/>
      </c>
      <c r="AC59" s="42" t="n"/>
      <c r="AD59" s="42" t="n"/>
      <c r="AE59" s="42" t="n"/>
      <c r="AF59" s="42" t="n"/>
      <c r="AG59" s="42" t="n"/>
    </row>
    <row r="60">
      <c r="B60" t="inlineStr">
        <is>
          <t>Other insurance</t>
        </is>
      </c>
      <c r="C60" s="42" t="n"/>
      <c r="D60" s="42">
        <f>Summary!O12</f>
        <v/>
      </c>
      <c r="E60" s="42">
        <f>D60*(E$42&lt;=Summary!$O$13)</f>
        <v/>
      </c>
      <c r="F60" s="42">
        <f>E60*(F$42&lt;=Summary!$O$13)</f>
        <v/>
      </c>
      <c r="G60" s="42">
        <f>F60*(G$42&lt;=Summary!$O$13)</f>
        <v/>
      </c>
      <c r="H60" s="42">
        <f>G60*(H$42&lt;=Summary!$O$13)</f>
        <v/>
      </c>
      <c r="I60" s="42">
        <f>H60*(I$42&lt;=Summary!$O$13)</f>
        <v/>
      </c>
      <c r="J60" s="42">
        <f>I60*(J$42&lt;=Summary!$O$13)</f>
        <v/>
      </c>
      <c r="K60" s="42">
        <f>J60*(K$42&lt;=Summary!$O$13)</f>
        <v/>
      </c>
      <c r="L60" s="42">
        <f>K60*(L$42&lt;=Summary!$O$13)</f>
        <v/>
      </c>
      <c r="M60" s="42">
        <f>L60*(M$42&lt;=Summary!$O$13)</f>
        <v/>
      </c>
      <c r="N60" s="42">
        <f>M60*(N$42&lt;=Summary!$O$13)</f>
        <v/>
      </c>
      <c r="O60" s="42">
        <f>N60*(O$42&lt;=Summary!$O$13)</f>
        <v/>
      </c>
      <c r="P60" s="42">
        <f>O60*(P$42&lt;=Summary!$O$13)</f>
        <v/>
      </c>
      <c r="Q60" s="42">
        <f>P60*(Q$42&lt;=Summary!$O$13)</f>
        <v/>
      </c>
      <c r="R60" s="42">
        <f>Q60*(R$42&lt;=Summary!$O$13)</f>
        <v/>
      </c>
      <c r="S60" s="42">
        <f>R60*(S$42&lt;=Summary!$O$13)</f>
        <v/>
      </c>
      <c r="T60" s="42">
        <f>S60*(T$42&lt;=Summary!$O$13)</f>
        <v/>
      </c>
      <c r="U60" s="42">
        <f>T60*(U$42&lt;=Summary!$O$13)</f>
        <v/>
      </c>
      <c r="V60" s="42">
        <f>U60*(V$42&lt;=Summary!$O$13)</f>
        <v/>
      </c>
      <c r="W60" s="42">
        <f>V60*(W$42&lt;=Summary!$O$13)</f>
        <v/>
      </c>
      <c r="X60" s="42">
        <f>W60*(X$42&lt;=Summary!$O$13)</f>
        <v/>
      </c>
      <c r="Y60" s="42">
        <f>X60*(Y$42&lt;=Summary!$O$13)</f>
        <v/>
      </c>
      <c r="Z60" s="42">
        <f>Y60*(Z$42&lt;=Summary!$O$13)</f>
        <v/>
      </c>
      <c r="AA60" s="42">
        <f>Z60*(AA$42&lt;=Summary!$O$13)</f>
        <v/>
      </c>
      <c r="AB60" s="42">
        <f>AA60*(AB$42&lt;=Summary!$O$13)</f>
        <v/>
      </c>
      <c r="AC60" s="42" t="n"/>
      <c r="AD60" s="42" t="n"/>
      <c r="AE60" s="42" t="n"/>
      <c r="AF60" s="42" t="n"/>
      <c r="AG60" s="42" t="n"/>
    </row>
    <row r="61">
      <c r="B61" t="inlineStr">
        <is>
          <t>Insurance</t>
        </is>
      </c>
      <c r="C61" s="42" t="n"/>
      <c r="D61" s="42">
        <f>(($C$7+$D$7)*$H$23)*((1+$C$16)^(D42-1))*(D42&lt;=$C$19)</f>
        <v/>
      </c>
      <c r="E61" s="42">
        <f>(($C$7+$D$7)*$H$23)*((1+$C$16)^(E42-1))*(E42&lt;=$C$19)</f>
        <v/>
      </c>
      <c r="F61" s="42">
        <f>(($C$7+$D$7)*$H$23)*((1+$C$16)^(F42-1))*(F42&lt;=$C$19)</f>
        <v/>
      </c>
      <c r="G61" s="42">
        <f>(($C$7+$D$7)*$H$23)*((1+$C$16)^(G42-1))*(G42&lt;=$C$19)</f>
        <v/>
      </c>
      <c r="H61" s="42">
        <f>(($C$7+$D$7)*$H$23)*((1+$C$16)^(H42-1))*(H42&lt;=$C$19)</f>
        <v/>
      </c>
      <c r="I61" s="42">
        <f>(($C$7+$D$7)*$H$23)*((1+$C$16)^(I42-1))*(I42&lt;=$C$19)</f>
        <v/>
      </c>
      <c r="J61" s="42">
        <f>(($C$7+$D$7)*$H$23)*((1+$C$16)^(J42-1))*(J42&lt;=$C$19)</f>
        <v/>
      </c>
      <c r="K61" s="42">
        <f>(($C$7+$D$7)*$H$23)*((1+$C$16)^(K42-1))*(K42&lt;=$C$19)</f>
        <v/>
      </c>
      <c r="L61" s="42">
        <f>(($C$7+$D$7)*$H$23)*((1+$C$16)^(L42-1))*(L42&lt;=$C$19)</f>
        <v/>
      </c>
      <c r="M61" s="42">
        <f>(($C$7+$D$7)*$H$23)*((1+$C$16)^(M42-1))*(M42&lt;=$C$19)</f>
        <v/>
      </c>
      <c r="N61" s="42">
        <f>(($C$7+$D$7)*$H$23)*((1+$C$16)^(N42-1))*(N42&lt;=$C$19)</f>
        <v/>
      </c>
      <c r="O61" s="42">
        <f>(($C$7+$D$7)*$H$23)*((1+$C$16)^(O42-1))*(O42&lt;=$C$19)</f>
        <v/>
      </c>
      <c r="P61" s="42">
        <f>(($C$7+$D$7)*$H$23)*((1+$C$16)^(P42-1))*(P42&lt;=$C$19)</f>
        <v/>
      </c>
      <c r="Q61" s="42">
        <f>(($C$7+$D$7)*$H$23)*((1+$C$16)^(Q42-1))*(Q42&lt;=$C$19)</f>
        <v/>
      </c>
      <c r="R61" s="42">
        <f>(($C$7+$D$7)*$H$23)*((1+$C$16)^(R42-1))*(R42&lt;=$C$19)</f>
        <v/>
      </c>
      <c r="S61" s="42">
        <f>(($C$7+$D$7)*$H$23)*((1+$C$16)^(S42-1))*(S42&lt;=$C$19)</f>
        <v/>
      </c>
      <c r="T61" s="42">
        <f>(($C$7+$D$7)*$H$23)*((1+$C$16)^(T42-1))*(T42&lt;=$C$19)</f>
        <v/>
      </c>
      <c r="U61" s="42">
        <f>(($C$7+$D$7)*$H$23)*((1+$C$16)^(U42-1))*(U42&lt;=$C$19)</f>
        <v/>
      </c>
      <c r="V61" s="42">
        <f>(($C$7+$D$7)*$H$23)*((1+$C$16)^(V42-1))*(V42&lt;=$C$19)</f>
        <v/>
      </c>
      <c r="W61" s="42">
        <f>(($C$7+$D$7)*$H$23)*((1+$C$16)^(W42-1))*(W42&lt;=$C$19)</f>
        <v/>
      </c>
      <c r="X61" s="42">
        <f>(($C$7+$D$7)*$H$23)*((1+$C$16)^(X42-1))*(X42&lt;=$C$19)</f>
        <v/>
      </c>
      <c r="Y61" s="42">
        <f>(($C$7+$D$7)*$H$23)*((1+$C$16)^(Y42-1))*(Y42&lt;=$C$19)</f>
        <v/>
      </c>
      <c r="Z61" s="42">
        <f>(($C$7+$D$7)*$H$23)*((1+$C$16)^(Z42-1))*(Z42&lt;=$C$19)</f>
        <v/>
      </c>
      <c r="AA61" s="42">
        <f>(($C$7+$D$7)*$H$23)*((1+$C$16)^(AA42-1))*(AA42&lt;=$C$19)</f>
        <v/>
      </c>
      <c r="AB61" s="42">
        <f>(($C$7+$D$7)*$H$23)*((1+$C$16)^(AB42-1))*(AB42&lt;=$C$19)</f>
        <v/>
      </c>
      <c r="AC61" s="42" t="n"/>
      <c r="AD61" s="42" t="n"/>
      <c r="AE61" s="42" t="n"/>
      <c r="AF61" s="42" t="n"/>
      <c r="AG61" s="42" t="n"/>
    </row>
    <row r="62">
      <c r="B62" t="inlineStr">
        <is>
          <t>Additionals</t>
        </is>
      </c>
      <c r="C62" s="42" t="n"/>
      <c r="D62" s="42">
        <f>Summary!Q16*((1+Summary!$R$16)^(D42-1))*(D42&lt;=$C$19)</f>
        <v/>
      </c>
      <c r="E62" s="42">
        <f>D62*(1+Summary!$R$16)*(E$42&lt;=$C$19)</f>
        <v/>
      </c>
      <c r="F62" s="42">
        <f>E62*(1+Summary!$R$16)*(F$42&lt;=$C$19)</f>
        <v/>
      </c>
      <c r="G62" s="42">
        <f>F62*(1+Summary!$R$16)*(G$42&lt;=$C$19)</f>
        <v/>
      </c>
      <c r="H62" s="42">
        <f>G62*(1+Summary!$R$16)*(H$42&lt;=$C$19)</f>
        <v/>
      </c>
      <c r="I62" s="42">
        <f>H62*(1+Summary!$R$16)*(I$42&lt;=$C$19)</f>
        <v/>
      </c>
      <c r="J62" s="42">
        <f>I62*(1+Summary!$R$16)*(J$42&lt;=$C$19)</f>
        <v/>
      </c>
      <c r="K62" s="42">
        <f>J62*(1+Summary!$R$16)*(K$42&lt;=$C$19)</f>
        <v/>
      </c>
      <c r="L62" s="42">
        <f>K62*(1+Summary!$R$16)*(L$42&lt;=$C$19)</f>
        <v/>
      </c>
      <c r="M62" s="42">
        <f>L62*(1+Summary!$R$16)*(M$42&lt;=$C$19)</f>
        <v/>
      </c>
      <c r="N62" s="42">
        <f>M62*(1+Summary!$R$16)*(N$42&lt;=$C$19)</f>
        <v/>
      </c>
      <c r="O62" s="42">
        <f>N62*(1+Summary!$R$16)*(O$42&lt;=$C$19)</f>
        <v/>
      </c>
      <c r="P62" s="42">
        <f>O62*(1+Summary!$R$16)*(P$42&lt;=$C$19)</f>
        <v/>
      </c>
      <c r="Q62" s="42">
        <f>P62*(1+Summary!$R$16)*(Q$42&lt;=$C$19)</f>
        <v/>
      </c>
      <c r="R62" s="42">
        <f>Q62*(1+Summary!$R$16)*(R$42&lt;=$C$19)</f>
        <v/>
      </c>
      <c r="S62" s="42">
        <f>R62*(1+Summary!$R$16)*(S$42&lt;=$C$19)</f>
        <v/>
      </c>
      <c r="T62" s="42">
        <f>S62*(1+Summary!$R$16)*(T$42&lt;=$C$19)</f>
        <v/>
      </c>
      <c r="U62" s="42">
        <f>T62*(1+Summary!$R$16)*(U$42&lt;=$C$19)</f>
        <v/>
      </c>
      <c r="V62" s="42">
        <f>U62*(1+Summary!$R$16)*(V$42&lt;=$C$19)</f>
        <v/>
      </c>
      <c r="W62" s="42">
        <f>V62*(1+Summary!$R$16)*(W$42&lt;=$C$19)</f>
        <v/>
      </c>
      <c r="X62" s="42">
        <f>W62*(1+Summary!$R$16)*(X$42&lt;=$C$19)</f>
        <v/>
      </c>
      <c r="Y62" s="42">
        <f>X62*(1+Summary!$R$16)*(Y$42&lt;=$C$19)</f>
        <v/>
      </c>
      <c r="Z62" s="42">
        <f>Y62*(1+Summary!$R$16)*(Z$42&lt;=$C$19)</f>
        <v/>
      </c>
      <c r="AA62" s="42">
        <f>Z62*(1+Summary!$R$16)*(AA$42&lt;=$C$19)</f>
        <v/>
      </c>
      <c r="AB62" s="42">
        <f>AA62*(1+Summary!$R$16)*(AB$42&lt;=$C$19)</f>
        <v/>
      </c>
      <c r="AC62" s="42" t="n"/>
      <c r="AD62" s="42" t="n"/>
      <c r="AE62" s="42" t="n"/>
      <c r="AF62" s="42" t="n"/>
      <c r="AG62" s="42" t="n"/>
    </row>
    <row r="63">
      <c r="B63" t="inlineStr">
        <is>
          <t>Ground rent</t>
        </is>
      </c>
      <c r="C63" s="42" t="n"/>
      <c r="D63" s="42">
        <f>Summary!Q17*((1+Summary!$R$17)^(D42-1))*(D42&lt;=$C$19)</f>
        <v/>
      </c>
      <c r="E63" s="42">
        <f>D63*(1+Summary!$R$17)*(E$42&lt;=$C$19)</f>
        <v/>
      </c>
      <c r="F63" s="42">
        <f>E63*(1+Summary!$R$17)*(F$42&lt;=$C$19)</f>
        <v/>
      </c>
      <c r="G63" s="42">
        <f>F63*(1+Summary!$R$17)*(G$42&lt;=$C$19)</f>
        <v/>
      </c>
      <c r="H63" s="42">
        <f>G63*(1+Summary!$R$17)*(H$42&lt;=$C$19)</f>
        <v/>
      </c>
      <c r="I63" s="42">
        <f>H63*(1+Summary!$R$17)*(I$42&lt;=$C$19)</f>
        <v/>
      </c>
      <c r="J63" s="42">
        <f>I63*(1+Summary!$R$17)*(J$42&lt;=$C$19)</f>
        <v/>
      </c>
      <c r="K63" s="42">
        <f>J63*(1+Summary!$R$17)*(K$42&lt;=$C$19)</f>
        <v/>
      </c>
      <c r="L63" s="42">
        <f>K63*(1+Summary!$R$17)*(L$42&lt;=$C$19)</f>
        <v/>
      </c>
      <c r="M63" s="42">
        <f>L63*(1+Summary!$R$17)*(M$42&lt;=$C$19)</f>
        <v/>
      </c>
      <c r="N63" s="42">
        <f>M63*(1+Summary!$R$17)*(N$42&lt;=$C$19)</f>
        <v/>
      </c>
      <c r="O63" s="42">
        <f>N63*(1+Summary!$R$17)*(O$42&lt;=$C$19)</f>
        <v/>
      </c>
      <c r="P63" s="42">
        <f>O63*(1+Summary!$R$17)*(P$42&lt;=$C$19)</f>
        <v/>
      </c>
      <c r="Q63" s="42">
        <f>P63*(1+Summary!$R$17)*(Q$42&lt;=$C$19)</f>
        <v/>
      </c>
      <c r="R63" s="42">
        <f>Q63*(1+Summary!$R$17)*(R$42&lt;=$C$19)</f>
        <v/>
      </c>
      <c r="S63" s="42">
        <f>R63*(1+Summary!$R$17)*(S$42&lt;=$C$19)</f>
        <v/>
      </c>
      <c r="T63" s="42">
        <f>S63*(1+Summary!$R$17)*(T$42&lt;=$C$19)</f>
        <v/>
      </c>
      <c r="U63" s="42">
        <f>T63*(1+Summary!$R$17)*(U$42&lt;=$C$19)</f>
        <v/>
      </c>
      <c r="V63" s="42">
        <f>U63*(1+Summary!$R$17)*(V$42&lt;=$C$19)</f>
        <v/>
      </c>
      <c r="W63" s="42">
        <f>V63*(1+Summary!$R$17)*(W$42&lt;=$C$19)</f>
        <v/>
      </c>
      <c r="X63" s="42">
        <f>W63*(1+Summary!$R$17)*(X$42&lt;=$C$19)</f>
        <v/>
      </c>
      <c r="Y63" s="42">
        <f>X63*(1+Summary!$R$17)*(Y$42&lt;=$C$19)</f>
        <v/>
      </c>
      <c r="Z63" s="42">
        <f>Y63*(1+Summary!$R$17)*(Z$42&lt;=$C$19)</f>
        <v/>
      </c>
      <c r="AA63" s="42">
        <f>Z63*(1+Summary!$R$17)*(AA$42&lt;=$C$19)</f>
        <v/>
      </c>
      <c r="AB63" s="42">
        <f>AA63*(1+Summary!$R$17)*(AB$42&lt;=$C$19)</f>
        <v/>
      </c>
      <c r="AC63" s="42" t="n"/>
      <c r="AD63" s="42" t="n"/>
      <c r="AE63" s="42" t="n"/>
      <c r="AF63" s="42" t="n"/>
      <c r="AG63" s="42" t="n"/>
    </row>
    <row r="64">
      <c r="B64" t="inlineStr">
        <is>
          <t>Other additionals</t>
        </is>
      </c>
      <c r="C64" s="42" t="n"/>
      <c r="D64" s="42">
        <f>Summary!Q18*((1+Summary!$R$18)^(D42-1))*(D42&lt;=$C$19)</f>
        <v/>
      </c>
      <c r="E64" s="42">
        <f>D64*(1+Summary!$R$18)*(E$42&lt;=$C$19)</f>
        <v/>
      </c>
      <c r="F64" s="42">
        <f>E64*(1+Summary!$R$18)*(F$42&lt;=$C$19)</f>
        <v/>
      </c>
      <c r="G64" s="42">
        <f>F64*(1+Summary!$R$18)*(G$42&lt;=$C$19)</f>
        <v/>
      </c>
      <c r="H64" s="42">
        <f>G64*(1+Summary!$R$18)*(H$42&lt;=$C$19)</f>
        <v/>
      </c>
      <c r="I64" s="42">
        <f>H64*(1+Summary!$R$18)*(I$42&lt;=$C$19)</f>
        <v/>
      </c>
      <c r="J64" s="42">
        <f>I64*(1+Summary!$R$18)*(J$42&lt;=$C$19)</f>
        <v/>
      </c>
      <c r="K64" s="42">
        <f>J64*(1+Summary!$R$18)*(K$42&lt;=$C$19)</f>
        <v/>
      </c>
      <c r="L64" s="42">
        <f>K64*(1+Summary!$R$18)*(L$42&lt;=$C$19)</f>
        <v/>
      </c>
      <c r="M64" s="42">
        <f>L64*(1+Summary!$R$18)*(M$42&lt;=$C$19)</f>
        <v/>
      </c>
      <c r="N64" s="42">
        <f>M64*(1+Summary!$R$18)*(N$42&lt;=$C$19)</f>
        <v/>
      </c>
      <c r="O64" s="42">
        <f>N64*(1+Summary!$R$18)*(O$42&lt;=$C$19)</f>
        <v/>
      </c>
      <c r="P64" s="42">
        <f>O64*(1+Summary!$R$18)*(P$42&lt;=$C$19)</f>
        <v/>
      </c>
      <c r="Q64" s="42">
        <f>P64*(1+Summary!$R$18)*(Q$42&lt;=$C$19)</f>
        <v/>
      </c>
      <c r="R64" s="42">
        <f>Q64*(1+Summary!$R$18)*(R$42&lt;=$C$19)</f>
        <v/>
      </c>
      <c r="S64" s="42">
        <f>R64*(1+Summary!$R$18)*(S$42&lt;=$C$19)</f>
        <v/>
      </c>
      <c r="T64" s="42">
        <f>S64*(1+Summary!$R$18)*(T$42&lt;=$C$19)</f>
        <v/>
      </c>
      <c r="U64" s="42">
        <f>T64*(1+Summary!$R$18)*(U$42&lt;=$C$19)</f>
        <v/>
      </c>
      <c r="V64" s="42">
        <f>U64*(1+Summary!$R$18)*(V$42&lt;=$C$19)</f>
        <v/>
      </c>
      <c r="W64" s="42">
        <f>V64*(1+Summary!$R$18)*(W$42&lt;=$C$19)</f>
        <v/>
      </c>
      <c r="X64" s="42">
        <f>W64*(1+Summary!$R$18)*(X$42&lt;=$C$19)</f>
        <v/>
      </c>
      <c r="Y64" s="42">
        <f>X64*(1+Summary!$R$18)*(Y$42&lt;=$C$19)</f>
        <v/>
      </c>
      <c r="Z64" s="42">
        <f>Y64*(1+Summary!$R$18)*(Z$42&lt;=$C$19)</f>
        <v/>
      </c>
      <c r="AA64" s="42">
        <f>Z64*(1+Summary!$R$18)*(AA$42&lt;=$C$19)</f>
        <v/>
      </c>
      <c r="AB64" s="42">
        <f>AA64*(1+Summary!$R$18)*(AB$42&lt;=$C$19)</f>
        <v/>
      </c>
      <c r="AC64" s="42" t="n"/>
      <c r="AD64" s="42" t="n"/>
      <c r="AE64" s="42" t="n"/>
      <c r="AF64" s="42" t="n"/>
      <c r="AG64" s="42" t="n"/>
    </row>
    <row r="65">
      <c r="B65" t="inlineStr">
        <is>
          <t>Commission</t>
        </is>
      </c>
      <c r="C65" s="42" t="n"/>
      <c r="D65" s="42">
        <f>Summary!$Q$27*((1+Summary!$R$18)^(D42-1))*(D42&lt;=$C$19)</f>
        <v/>
      </c>
      <c r="E65" s="42">
        <f>D65*(1+Summary!$R$27)*((1+Summary!$R$18)^(E42-1))*(E42&lt;=$C$19)</f>
        <v/>
      </c>
      <c r="F65" s="42">
        <f>E65*(1+Summary!$R$27)*((1+Summary!$R$18)^(F42-1))*(F42&lt;=$C$19)</f>
        <v/>
      </c>
      <c r="G65" s="42">
        <f>F65*(1+Summary!$R$27)*((1+Summary!$R$18)^(G42-1))*(G42&lt;=$C$19)</f>
        <v/>
      </c>
      <c r="H65" s="42">
        <f>G65*(1+Summary!$R$27)*((1+Summary!$R$18)^(H42-1))*(H42&lt;=$C$19)</f>
        <v/>
      </c>
      <c r="I65" s="42">
        <f>H65*(1+Summary!$R$27)*((1+Summary!$R$18)^(I42-1))*(I42&lt;=$C$19)</f>
        <v/>
      </c>
      <c r="J65" s="42">
        <f>I65*(1+Summary!$R$27)*((1+Summary!$R$18)^(J42-1))*(J42&lt;=$C$19)</f>
        <v/>
      </c>
      <c r="K65" s="42">
        <f>J65*(1+Summary!$R$27)*((1+Summary!$R$18)^(K42-1))*(K42&lt;=$C$19)</f>
        <v/>
      </c>
      <c r="L65" s="42">
        <f>K65*(1+Summary!$R$27)*((1+Summary!$R$18)^(L42-1))*(L42&lt;=$C$19)</f>
        <v/>
      </c>
      <c r="M65" s="42">
        <f>L65*(1+Summary!$R$27)*((1+Summary!$R$18)^(M42-1))*(M42&lt;=$C$19)</f>
        <v/>
      </c>
      <c r="N65" s="42">
        <f>M65*(1+Summary!$R$27)*((1+Summary!$R$18)^(N42-1))*(N42&lt;=$C$19)</f>
        <v/>
      </c>
      <c r="O65" s="42">
        <f>N65*(1+Summary!$R$27)*((1+Summary!$R$18)^(O42-1))*(O42&lt;=$C$19)</f>
        <v/>
      </c>
      <c r="P65" s="42">
        <f>O65*(1+Summary!$R$27)*((1+Summary!$R$18)^(P42-1))*(P42&lt;=$C$19)</f>
        <v/>
      </c>
      <c r="Q65" s="42">
        <f>P65*(1+Summary!$R$27)*((1+Summary!$R$18)^(Q42-1))*(Q42&lt;=$C$19)</f>
        <v/>
      </c>
      <c r="R65" s="42">
        <f>Q65*(1+Summary!$R$27)*((1+Summary!$R$18)^(R42-1))*(R42&lt;=$C$19)</f>
        <v/>
      </c>
      <c r="S65" s="42">
        <f>R65*(1+Summary!$R$27)*((1+Summary!$R$18)^(S42-1))*(S42&lt;=$C$19)</f>
        <v/>
      </c>
      <c r="T65" s="42">
        <f>S65*(1+Summary!$R$27)*((1+Summary!$R$18)^(T42-1))*(T42&lt;=$C$19)</f>
        <v/>
      </c>
      <c r="U65" s="42">
        <f>T65*(1+Summary!$R$27)*((1+Summary!$R$18)^(U42-1))*(U42&lt;=$C$19)</f>
        <v/>
      </c>
      <c r="V65" s="42">
        <f>U65*(1+Summary!$R$27)*((1+Summary!$R$18)^(V42-1))*(V42&lt;=$C$19)</f>
        <v/>
      </c>
      <c r="W65" s="42">
        <f>V65*(1+Summary!$R$27)*((1+Summary!$R$18)^(W42-1))*(W42&lt;=$C$19)</f>
        <v/>
      </c>
      <c r="X65" s="42">
        <f>W65*(1+Summary!$R$27)*((1+Summary!$R$18)^(X42-1))*(X42&lt;=$C$19)</f>
        <v/>
      </c>
      <c r="Y65" s="42">
        <f>X65*(1+Summary!$R$27)*((1+Summary!$R$18)^(Y42-1))*(Y42&lt;=$C$19)</f>
        <v/>
      </c>
      <c r="Z65" s="42">
        <f>Y65*(1+Summary!$R$27)*((1+Summary!$R$18)^(Z42-1))*(Z42&lt;=$C$19)</f>
        <v/>
      </c>
      <c r="AA65" s="42">
        <f>Z65*(1+Summary!$R$27)*((1+Summary!$R$18)^(AA42-1))*(AA42&lt;=$C$19)</f>
        <v/>
      </c>
      <c r="AB65" s="42">
        <f>AA65*(1+Summary!$R$27)*((1+Summary!$R$18)^(AB42-1))*(AB42&lt;=$C$19)</f>
        <v/>
      </c>
      <c r="AC65" s="42" t="n"/>
      <c r="AD65" s="42" t="n"/>
      <c r="AE65" s="42" t="n"/>
      <c r="AF65" s="42" t="n"/>
      <c r="AG65" s="42" t="n"/>
    </row>
    <row r="66">
      <c r="B66" s="117" t="inlineStr">
        <is>
          <t>Debt Funding</t>
        </is>
      </c>
      <c r="C66" s="118" t="n"/>
      <c r="D66" s="118">
        <f>SUM(D144:D145)</f>
        <v/>
      </c>
      <c r="E66" s="118">
        <f>SUM(E144:E145)</f>
        <v/>
      </c>
      <c r="F66" s="118">
        <f>SUM(F144:F145)</f>
        <v/>
      </c>
      <c r="G66" s="118">
        <f>SUM(G144:G145)</f>
        <v/>
      </c>
      <c r="H66" s="118">
        <f>SUM(H144:H145)</f>
        <v/>
      </c>
      <c r="I66" s="118">
        <f>SUM(I144:I145)</f>
        <v/>
      </c>
      <c r="J66" s="118">
        <f>SUM(J144:J145)</f>
        <v/>
      </c>
      <c r="K66" s="118">
        <f>SUM(K144:K145)</f>
        <v/>
      </c>
      <c r="L66" s="118">
        <f>SUM(L144:L145)</f>
        <v/>
      </c>
      <c r="M66" s="118">
        <f>SUM(M144:M145)</f>
        <v/>
      </c>
      <c r="N66" s="118">
        <f>SUM(N144:N145)</f>
        <v/>
      </c>
      <c r="O66" s="118">
        <f>SUM(O144:O145)</f>
        <v/>
      </c>
      <c r="P66" s="118">
        <f>SUM(P144:P145)</f>
        <v/>
      </c>
      <c r="Q66" s="118">
        <f>SUM(Q144:Q145)</f>
        <v/>
      </c>
      <c r="R66" s="118">
        <f>SUM(R144:R145)</f>
        <v/>
      </c>
      <c r="S66" s="118">
        <f>SUM(S144:S145)</f>
        <v/>
      </c>
      <c r="T66" s="118">
        <f>SUM(T144:T145)</f>
        <v/>
      </c>
      <c r="U66" s="118">
        <f>SUM(U144:U145)</f>
        <v/>
      </c>
      <c r="V66" s="118">
        <f>SUM(V144:V145)</f>
        <v/>
      </c>
      <c r="W66" s="118">
        <f>SUM(W144:W145)</f>
        <v/>
      </c>
      <c r="X66" s="118">
        <f>SUM(X144:X145)</f>
        <v/>
      </c>
      <c r="Y66" s="118">
        <f>SUM(Y144:Y145)</f>
        <v/>
      </c>
      <c r="Z66" s="118">
        <f>SUM(Z144:Z145)</f>
        <v/>
      </c>
      <c r="AA66" s="118">
        <f>SUM(AA144:AA145)</f>
        <v/>
      </c>
      <c r="AB66" s="118">
        <f>SUM(AB144:AB145)</f>
        <v/>
      </c>
      <c r="AC66" s="42" t="n"/>
      <c r="AD66" s="42" t="n"/>
      <c r="AE66" s="42" t="n"/>
      <c r="AF66" s="42" t="n"/>
      <c r="AG66" s="42" t="n"/>
    </row>
    <row r="67" customFormat="1" s="50">
      <c r="A67" s="3" t="n"/>
      <c r="B67" s="50" t="inlineStr">
        <is>
          <t xml:space="preserve">EBITDA </t>
        </is>
      </c>
      <c r="C67" s="51" t="n"/>
      <c r="D67" s="51">
        <f>D52-SUM(D55:D66)</f>
        <v/>
      </c>
      <c r="E67" s="51">
        <f>E52-SUM(E55:E66)</f>
        <v/>
      </c>
      <c r="F67" s="51">
        <f>F52-SUM(F55:F66)</f>
        <v/>
      </c>
      <c r="G67" s="51">
        <f>G52-SUM(G55:G66)</f>
        <v/>
      </c>
      <c r="H67" s="51">
        <f>H52-SUM(H55:H66)</f>
        <v/>
      </c>
      <c r="I67" s="51">
        <f>I52-SUM(I55:I66)</f>
        <v/>
      </c>
      <c r="J67" s="51">
        <f>J52-SUM(J55:J66)</f>
        <v/>
      </c>
      <c r="K67" s="51">
        <f>K52-SUM(K55:K66)</f>
        <v/>
      </c>
      <c r="L67" s="51">
        <f>L52-SUM(L55:L66)</f>
        <v/>
      </c>
      <c r="M67" s="51">
        <f>M52-SUM(M55:M66)</f>
        <v/>
      </c>
      <c r="N67" s="51">
        <f>N52-SUM(N55:N66)</f>
        <v/>
      </c>
      <c r="O67" s="51">
        <f>O52-SUM(O55:O66)</f>
        <v/>
      </c>
      <c r="P67" s="51">
        <f>P52-SUM(P55:P66)</f>
        <v/>
      </c>
      <c r="Q67" s="51">
        <f>Q52-SUM(Q55:Q66)</f>
        <v/>
      </c>
      <c r="R67" s="51">
        <f>R52-SUM(R55:R66)</f>
        <v/>
      </c>
      <c r="S67" s="51">
        <f>S52-SUM(S55:S66)</f>
        <v/>
      </c>
      <c r="T67" s="51">
        <f>T52-SUM(T55:T66)</f>
        <v/>
      </c>
      <c r="U67" s="51">
        <f>U52-SUM(U55:U66)</f>
        <v/>
      </c>
      <c r="V67" s="51">
        <f>V52-SUM(V55:V66)</f>
        <v/>
      </c>
      <c r="W67" s="51">
        <f>W52-SUM(W55:W66)</f>
        <v/>
      </c>
      <c r="X67" s="51">
        <f>X52-SUM(X55:X66)</f>
        <v/>
      </c>
      <c r="Y67" s="51">
        <f>Y52-SUM(Y55:Y66)</f>
        <v/>
      </c>
      <c r="Z67" s="51">
        <f>Z52-SUM(Z55:Z66)</f>
        <v/>
      </c>
      <c r="AA67" s="51">
        <f>AA52-SUM(AA55:AA66)</f>
        <v/>
      </c>
      <c r="AB67" s="51">
        <f>AB52-SUM(AB55:AB66)</f>
        <v/>
      </c>
      <c r="AC67" s="51" t="n"/>
      <c r="AD67" s="51" t="n"/>
      <c r="AE67" s="51" t="n"/>
      <c r="AF67" s="51" t="n"/>
      <c r="AG67" s="51" t="n"/>
      <c r="AH67" s="51">
        <f>AH52-SUM(AH55:AH61)</f>
        <v/>
      </c>
    </row>
    <row r="68">
      <c r="C68" s="52" t="n"/>
      <c r="D68" s="52" t="n">
        <v>0</v>
      </c>
      <c r="E68" s="52">
        <f>IF(ISERR(E67/E52),"n/a",E67/E52)</f>
        <v/>
      </c>
      <c r="F68" s="52">
        <f>IF(ISERR(F67/F52),"n/a",F67/F52)</f>
        <v/>
      </c>
      <c r="G68" s="52">
        <f>IF(ISERR(G67/G52),"n/a",G67/G52)</f>
        <v/>
      </c>
      <c r="H68" s="52">
        <f>IF(ISERR(H67/H52),"n/a",H67/H52)</f>
        <v/>
      </c>
      <c r="I68" s="52">
        <f>IF(ISERR(I67/I52),"n/a",I67/I52)</f>
        <v/>
      </c>
      <c r="J68" s="52">
        <f>IF(ISERR(J67/J52),"n/a",J67/J52)</f>
        <v/>
      </c>
      <c r="K68" s="52">
        <f>IF(ISERR(K67/K52),"n/a",K67/K52)</f>
        <v/>
      </c>
      <c r="L68" s="52">
        <f>IF(ISERR(L67/L52),"n/a",L67/L52)</f>
        <v/>
      </c>
      <c r="M68" s="52">
        <f>IF(ISERR(M67/M52),"n/a",M67/M52)</f>
        <v/>
      </c>
      <c r="N68" s="52">
        <f>IF(ISERR(N67/N52),"n/a",N67/N52)</f>
        <v/>
      </c>
      <c r="O68" s="52">
        <f>IF(ISERR(O67/O52),"n/a",O67/O52)</f>
        <v/>
      </c>
      <c r="P68" s="52">
        <f>IF(ISERR(P67/P52),"n/a",P67/P52)</f>
        <v/>
      </c>
      <c r="Q68" s="52">
        <f>IF(ISERR(Q67/Q52),"n/a",Q67/Q52)</f>
        <v/>
      </c>
      <c r="R68" s="52">
        <f>IF(ISERR(R67/R52),"n/a",R67/R52)</f>
        <v/>
      </c>
      <c r="S68" s="52">
        <f>IF(ISERR(S67/S52),"n/a",S67/S52)</f>
        <v/>
      </c>
      <c r="T68" s="52">
        <f>IF(ISERR(T67/T52),"n/a",T67/T52)</f>
        <v/>
      </c>
      <c r="U68" s="52">
        <f>IF(ISERR(U67/U52),"n/a",U67/U52)</f>
        <v/>
      </c>
      <c r="V68" s="52">
        <f>IF(ISERR(V67/V52),"n/a",V67/V52)</f>
        <v/>
      </c>
      <c r="W68" s="52">
        <f>IF(ISERR(W67/W52),"n/a",W67/W52)</f>
        <v/>
      </c>
      <c r="X68" s="52">
        <f>IF(ISERR(X67/X52),"n/a",X67/X52)</f>
        <v/>
      </c>
      <c r="Y68" s="52">
        <f>IF(ISERR(Y67/Y52),"n/a",Y67/Y52)</f>
        <v/>
      </c>
      <c r="Z68" s="52">
        <f>IF(ISERR(Z67/Z52),"n/a",Z67/Z52)</f>
        <v/>
      </c>
      <c r="AA68" s="52">
        <f>IF(ISERR(AA67/AA52),"n/a",AA67/AA52)</f>
        <v/>
      </c>
      <c r="AB68" s="52">
        <f>IF(ISERR(AB67/AB52),"n/a",AB67/AB52)</f>
        <v/>
      </c>
      <c r="AC68" s="52" t="n"/>
      <c r="AD68" s="52" t="n"/>
      <c r="AE68" s="52" t="n"/>
      <c r="AF68" s="52" t="n"/>
      <c r="AG68" s="52" t="n"/>
    </row>
    <row r="69">
      <c r="C69" s="52" t="n"/>
      <c r="D69" s="52" t="n"/>
      <c r="E69" s="52" t="n"/>
      <c r="F69" s="52" t="n"/>
      <c r="G69" s="52" t="n"/>
      <c r="H69" s="52" t="n"/>
      <c r="I69" s="52" t="n"/>
      <c r="J69" s="52" t="n"/>
      <c r="K69" s="52" t="n"/>
      <c r="L69" s="52" t="n"/>
      <c r="M69" s="52" t="n"/>
      <c r="N69" s="52" t="n"/>
      <c r="O69" s="52" t="n"/>
      <c r="P69" s="52" t="n"/>
      <c r="Q69" s="52" t="n"/>
      <c r="R69" s="52" t="n"/>
      <c r="S69" s="52" t="n"/>
      <c r="T69" s="52" t="n"/>
      <c r="U69" s="52" t="n"/>
      <c r="V69" s="52" t="n"/>
      <c r="W69" s="52" t="n"/>
      <c r="X69" s="52" t="n"/>
      <c r="Y69" s="52" t="n"/>
      <c r="Z69" s="52" t="n"/>
      <c r="AA69" s="52" t="n"/>
      <c r="AB69" s="52" t="n"/>
      <c r="AC69" s="52" t="n"/>
      <c r="AD69" s="52" t="n"/>
      <c r="AE69" s="52" t="n"/>
      <c r="AF69" s="52" t="n"/>
      <c r="AG69" s="52" t="n"/>
    </row>
    <row r="70">
      <c r="B70" t="inlineStr">
        <is>
          <t>P&amp;L Depreciation</t>
        </is>
      </c>
      <c r="C70" s="53" t="n"/>
      <c r="D70" s="53">
        <f>(D71+D74+D78)*(D42&lt;=$C$19)</f>
        <v/>
      </c>
      <c r="E70" s="53">
        <f>(E71+E74+E78)*(E42&lt;=$C$19)</f>
        <v/>
      </c>
      <c r="F70" s="53">
        <f>(F71+F74+F78)*(F42&lt;=$C$19)</f>
        <v/>
      </c>
      <c r="G70" s="53">
        <f>(G71+G74+G78)*(G42&lt;=$C$19)</f>
        <v/>
      </c>
      <c r="H70" s="53">
        <f>(H71+H74+H78)*(H42&lt;=$C$19)</f>
        <v/>
      </c>
      <c r="I70" s="53">
        <f>(I71+I74+I78)*(I42&lt;=$C$19)</f>
        <v/>
      </c>
      <c r="J70" s="53">
        <f>(J71+J74+J78)*(J42&lt;=$C$19)</f>
        <v/>
      </c>
      <c r="K70" s="53">
        <f>(K71+K74+K78)*(K42&lt;=$C$19)</f>
        <v/>
      </c>
      <c r="L70" s="53">
        <f>(L71+L74+L78)*(L42&lt;=$C$19)</f>
        <v/>
      </c>
      <c r="M70" s="53">
        <f>(M71+M74+M78)*(M42&lt;=$C$19)</f>
        <v/>
      </c>
      <c r="N70" s="53">
        <f>(N71+N74+N78)*(N42&lt;=$C$19)</f>
        <v/>
      </c>
      <c r="O70" s="53">
        <f>(O71+O74+O78)*(O42&lt;=$C$19)</f>
        <v/>
      </c>
      <c r="P70" s="53">
        <f>(P71+P74+P78)*(P42&lt;=$C$19)</f>
        <v/>
      </c>
      <c r="Q70" s="53">
        <f>(Q71+Q74+Q78)*(Q42&lt;=$C$19)</f>
        <v/>
      </c>
      <c r="R70" s="53">
        <f>(R71+R74+R78)*(R42&lt;=$C$19)</f>
        <v/>
      </c>
      <c r="S70" s="53">
        <f>(S71+S74+S78)*(S42&lt;=$C$19)</f>
        <v/>
      </c>
      <c r="T70" s="53">
        <f>(T71+T74+T78)*(T42&lt;=$C$19)</f>
        <v/>
      </c>
      <c r="U70" s="53">
        <f>(U71+U74+U78)*(U42&lt;=$C$19)</f>
        <v/>
      </c>
      <c r="V70" s="53">
        <f>(V71+V74+V78)*(V42&lt;=$C$19)</f>
        <v/>
      </c>
      <c r="W70" s="53">
        <f>(W71+W74+W78)*(W42&lt;=$C$19)</f>
        <v/>
      </c>
      <c r="X70" s="53">
        <f>(X71+X74+X78)*(X42&lt;=$C$19)</f>
        <v/>
      </c>
      <c r="Y70" s="53">
        <f>(Y71+Y74+Y78)*(Y42&lt;=$C$19)</f>
        <v/>
      </c>
      <c r="Z70" s="53">
        <f>(Z71+Z74+Z78)*(Z42&lt;=$C$19)</f>
        <v/>
      </c>
      <c r="AA70" s="53">
        <f>(AA71+AA74+AA78)*(AA42&lt;=$C$19)</f>
        <v/>
      </c>
      <c r="AB70" s="53">
        <f>(AB71+AB74+AB78)*(AB42&lt;=$C$19)</f>
        <v/>
      </c>
      <c r="AC70" s="53" t="n"/>
      <c r="AD70" s="53" t="n"/>
      <c r="AE70" s="53" t="n"/>
      <c r="AF70" s="53" t="n"/>
      <c r="AG70" s="53" t="n"/>
    </row>
    <row r="71" outlineLevel="1" customFormat="1" s="54">
      <c r="B71" s="54" t="inlineStr">
        <is>
          <t>Installation P&amp;L Dep'n</t>
        </is>
      </c>
      <c r="C71" s="55" t="n"/>
      <c r="D71" s="55">
        <f>MIN(D72,$D$72/$H$28)</f>
        <v/>
      </c>
      <c r="E71" s="55">
        <f>MIN(E72,$D$72/$H$28)</f>
        <v/>
      </c>
      <c r="F71" s="55">
        <f>MIN(F72,$D$72/$H$28)</f>
        <v/>
      </c>
      <c r="G71" s="55">
        <f>MIN(G72,$D$72/$H$28)</f>
        <v/>
      </c>
      <c r="H71" s="55">
        <f>MIN(H72,$D$72/$H$28)</f>
        <v/>
      </c>
      <c r="I71" s="55">
        <f>MIN(I72,$D$72/$H$28)</f>
        <v/>
      </c>
      <c r="J71" s="55">
        <f>MIN(J72,$D$72/$H$28)</f>
        <v/>
      </c>
      <c r="K71" s="55">
        <f>MIN(K72,$D$72/$H$28)</f>
        <v/>
      </c>
      <c r="L71" s="55">
        <f>MIN(L72,$D$72/$H$28)</f>
        <v/>
      </c>
      <c r="M71" s="55">
        <f>MIN(M72,$D$72/$H$28)</f>
        <v/>
      </c>
      <c r="N71" s="55">
        <f>MIN(N72,$D$72/$H$28)</f>
        <v/>
      </c>
      <c r="O71" s="55">
        <f>MIN(O72,$D$72/$H$28)</f>
        <v/>
      </c>
      <c r="P71" s="55">
        <f>MIN(P72,$D$72/$H$28)</f>
        <v/>
      </c>
      <c r="Q71" s="55">
        <f>MIN(Q72,$D$72/$H$28)</f>
        <v/>
      </c>
      <c r="R71" s="55">
        <f>MIN(R72,$D$72/$H$28)</f>
        <v/>
      </c>
      <c r="S71" s="55">
        <f>MIN(S72,$D$72/$H$28)</f>
        <v/>
      </c>
      <c r="T71" s="55">
        <f>MIN(T72,$D$72/$H$28)</f>
        <v/>
      </c>
      <c r="U71" s="55">
        <f>MIN(U72,$D$72/$H$28)</f>
        <v/>
      </c>
      <c r="V71" s="55">
        <f>MIN(V72,$D$72/$H$28)</f>
        <v/>
      </c>
      <c r="W71" s="55">
        <f>MIN(W72,$D$72/$H$28)</f>
        <v/>
      </c>
      <c r="X71" s="55">
        <f>MIN(X72,$D$72/$H$28)</f>
        <v/>
      </c>
      <c r="Y71" s="55">
        <f>MIN(Y72,$D$72/$H$28)</f>
        <v/>
      </c>
      <c r="Z71" s="55">
        <f>MIN(Z72,$D$72/$H$28)</f>
        <v/>
      </c>
      <c r="AA71" s="55">
        <f>MIN(AA72,$D$72/$H$28)</f>
        <v/>
      </c>
      <c r="AB71" s="55">
        <f>MIN(AB72,$D$72/$H$28)</f>
        <v/>
      </c>
      <c r="AC71" s="55" t="n"/>
      <c r="AD71" s="55" t="n"/>
      <c r="AE71" s="55" t="n"/>
      <c r="AF71" s="55" t="n"/>
      <c r="AG71" s="55" t="n"/>
    </row>
    <row r="72" outlineLevel="1" customFormat="1" s="54">
      <c r="B72" s="54" t="inlineStr">
        <is>
          <t>Start</t>
        </is>
      </c>
      <c r="C72" s="56" t="n"/>
      <c r="D72" s="56">
        <f>C127*$H$29</f>
        <v/>
      </c>
      <c r="E72" s="57">
        <f>D73</f>
        <v/>
      </c>
      <c r="F72" s="57">
        <f>E73</f>
        <v/>
      </c>
      <c r="G72" s="57">
        <f>F73</f>
        <v/>
      </c>
      <c r="H72" s="57">
        <f>G73</f>
        <v/>
      </c>
      <c r="I72" s="57">
        <f>H73</f>
        <v/>
      </c>
      <c r="J72" s="57">
        <f>I73</f>
        <v/>
      </c>
      <c r="K72" s="57">
        <f>J73</f>
        <v/>
      </c>
      <c r="L72" s="57">
        <f>K73</f>
        <v/>
      </c>
      <c r="M72" s="57">
        <f>L73</f>
        <v/>
      </c>
      <c r="N72" s="57">
        <f>M73</f>
        <v/>
      </c>
      <c r="O72" s="57">
        <f>N73</f>
        <v/>
      </c>
      <c r="P72" s="57">
        <f>O73</f>
        <v/>
      </c>
      <c r="Q72" s="57">
        <f>P73</f>
        <v/>
      </c>
      <c r="R72" s="57">
        <f>Q73</f>
        <v/>
      </c>
      <c r="S72" s="57">
        <f>R73</f>
        <v/>
      </c>
      <c r="T72" s="57">
        <f>S73</f>
        <v/>
      </c>
      <c r="U72" s="57">
        <f>T73</f>
        <v/>
      </c>
      <c r="V72" s="57">
        <f>U73</f>
        <v/>
      </c>
      <c r="W72" s="57">
        <f>V73</f>
        <v/>
      </c>
      <c r="X72" s="57">
        <f>W73</f>
        <v/>
      </c>
      <c r="Y72" s="57">
        <f>X73</f>
        <v/>
      </c>
      <c r="Z72" s="57">
        <f>Y73</f>
        <v/>
      </c>
      <c r="AA72" s="57">
        <f>Z73</f>
        <v/>
      </c>
      <c r="AB72" s="57">
        <f>AA73</f>
        <v/>
      </c>
      <c r="AC72" s="57" t="n"/>
      <c r="AD72" s="57" t="n"/>
      <c r="AE72" s="57" t="n"/>
      <c r="AF72" s="57" t="n"/>
      <c r="AG72" s="57" t="n"/>
    </row>
    <row r="73" outlineLevel="1" customFormat="1" s="54">
      <c r="B73" s="54" t="inlineStr">
        <is>
          <t>End</t>
        </is>
      </c>
      <c r="C73" s="57" t="n"/>
      <c r="D73" s="57">
        <f>D72-D71</f>
        <v/>
      </c>
      <c r="E73" s="57">
        <f>E72-E71</f>
        <v/>
      </c>
      <c r="F73" s="57">
        <f>F72-F71</f>
        <v/>
      </c>
      <c r="G73" s="57">
        <f>G72-G71</f>
        <v/>
      </c>
      <c r="H73" s="57">
        <f>H72-H71</f>
        <v/>
      </c>
      <c r="I73" s="57">
        <f>I72-I71</f>
        <v/>
      </c>
      <c r="J73" s="57">
        <f>J72-J71</f>
        <v/>
      </c>
      <c r="K73" s="57">
        <f>K72-K71</f>
        <v/>
      </c>
      <c r="L73" s="57">
        <f>L72-L71</f>
        <v/>
      </c>
      <c r="M73" s="57">
        <f>M72-M71</f>
        <v/>
      </c>
      <c r="N73" s="57">
        <f>N72-N71</f>
        <v/>
      </c>
      <c r="O73" s="57">
        <f>O72-O71</f>
        <v/>
      </c>
      <c r="P73" s="57">
        <f>P72-P71</f>
        <v/>
      </c>
      <c r="Q73" s="57">
        <f>Q72-Q71</f>
        <v/>
      </c>
      <c r="R73" s="57">
        <f>R72-R71</f>
        <v/>
      </c>
      <c r="S73" s="57">
        <f>S72-S71</f>
        <v/>
      </c>
      <c r="T73" s="57">
        <f>T72-T71</f>
        <v/>
      </c>
      <c r="U73" s="57">
        <f>U72-U71</f>
        <v/>
      </c>
      <c r="V73" s="57">
        <f>V72-V71</f>
        <v/>
      </c>
      <c r="W73" s="57">
        <f>W72-W71</f>
        <v/>
      </c>
      <c r="X73" s="57">
        <f>X72-X71</f>
        <v/>
      </c>
      <c r="Y73" s="57">
        <f>Y72-Y71</f>
        <v/>
      </c>
      <c r="Z73" s="57">
        <f>Z72-Z71</f>
        <v/>
      </c>
      <c r="AA73" s="57">
        <f>AA72-AA71</f>
        <v/>
      </c>
      <c r="AB73" s="57">
        <f>AB72-AB71</f>
        <v/>
      </c>
      <c r="AC73" s="57" t="n"/>
      <c r="AD73" s="57" t="n"/>
      <c r="AE73" s="57" t="n"/>
      <c r="AF73" s="57" t="n"/>
      <c r="AG73" s="57" t="n"/>
    </row>
    <row r="74" outlineLevel="1" customFormat="1" s="54">
      <c r="B74" s="58" t="inlineStr">
        <is>
          <t>Maintenance Capex 1 P&amp;L Dep'n</t>
        </is>
      </c>
      <c r="C74" s="57" t="n"/>
      <c r="D74" s="57">
        <f>IF(D76&gt;0,MIN(D76,$H$11/$H$30),0)</f>
        <v/>
      </c>
      <c r="E74" s="57">
        <f>IF(E76&gt;0,MIN(E76,$H$11/$H$30),0)</f>
        <v/>
      </c>
      <c r="F74" s="57">
        <f>IF(F76&gt;0,MIN(F76,$H$11/$H$30),0)</f>
        <v/>
      </c>
      <c r="G74" s="57">
        <f>IF(G76&gt;0,MIN(G76,$H$11/$H$30),0)</f>
        <v/>
      </c>
      <c r="H74" s="57">
        <f>IF(H76&gt;0,MIN(H76,$H$11/$H$30),0)</f>
        <v/>
      </c>
      <c r="I74" s="57">
        <f>IF(I76&gt;0,MIN(I76,$H$11/$H$30),0)</f>
        <v/>
      </c>
      <c r="J74" s="57">
        <f>IF(J76&gt;0,MIN(J76,$H$11/$H$30),0)</f>
        <v/>
      </c>
      <c r="K74" s="57">
        <f>IF(K76&gt;0,MIN(K76,$H$11/$H$30),0)</f>
        <v/>
      </c>
      <c r="L74" s="57">
        <f>IF(L76&gt;0,MIN(L76,$H$11/$H$30),0)</f>
        <v/>
      </c>
      <c r="M74" s="57">
        <f>IF(M76&gt;0,MIN(M76,$H$11/$H$30),0)</f>
        <v/>
      </c>
      <c r="N74" s="57">
        <f>IF(N76&gt;0,MIN(N76,$H$11/$H$30),0)</f>
        <v/>
      </c>
      <c r="O74" s="57">
        <f>IF(O76&gt;0,MIN(O76,$H$11/$H$30),0)</f>
        <v/>
      </c>
      <c r="P74" s="57">
        <f>IF(P76&gt;0,MIN(P76,$H$11/$H$30),0)</f>
        <v/>
      </c>
      <c r="Q74" s="57">
        <f>IF(Q76&gt;0,MIN(Q76,$H$11/$H$30),0)</f>
        <v/>
      </c>
      <c r="R74" s="57">
        <f>IF(R76&gt;0,MIN(R76,$H$11/$H$30),0)</f>
        <v/>
      </c>
      <c r="S74" s="57">
        <f>IF(S76&gt;0,MIN(S76,$H$11/$H$30),0)</f>
        <v/>
      </c>
      <c r="T74" s="57">
        <f>IF(T76&gt;0,MIN(T76,$H$11/$H$30),0)</f>
        <v/>
      </c>
      <c r="U74" s="57">
        <f>IF(U76&gt;0,MIN(U76,$H$11/$H$30),0)</f>
        <v/>
      </c>
      <c r="V74" s="57">
        <f>IF(V76&gt;0,MIN(V76,$H$11/$H$30),0)</f>
        <v/>
      </c>
      <c r="W74" s="57">
        <f>IF(W76&gt;0,MIN(W76,$H$11/$H$30),0)</f>
        <v/>
      </c>
      <c r="X74" s="57">
        <f>IF(X76&gt;0,MIN(X76,$H$11/$H$30),0)</f>
        <v/>
      </c>
      <c r="Y74" s="57">
        <f>IF(Y76&gt;0,MIN(Y76,$H$11/$H$30),0)</f>
        <v/>
      </c>
      <c r="Z74" s="57">
        <f>IF(Z76&gt;0,MIN(Z76,$H$11/$H$30),0)</f>
        <v/>
      </c>
      <c r="AA74" s="57">
        <f>IF(AA76&gt;0,MIN(AA76,$H$11/$H$30),0)</f>
        <v/>
      </c>
      <c r="AB74" s="57">
        <f>IF(AB76&gt;0,MIN(AB76,$H$11/$H$30),0)</f>
        <v/>
      </c>
      <c r="AC74" s="57" t="n"/>
      <c r="AD74" s="57" t="n"/>
      <c r="AE74" s="57" t="n"/>
      <c r="AF74" s="57" t="n"/>
      <c r="AG74" s="57" t="n"/>
    </row>
    <row r="76" outlineLevel="1" customFormat="1" s="54">
      <c r="B76" s="54" t="inlineStr">
        <is>
          <t>Start</t>
        </is>
      </c>
      <c r="C76" s="57" t="n"/>
      <c r="D76" s="57">
        <f>IF(D133&gt;0,D133*$H$31,C77)</f>
        <v/>
      </c>
      <c r="E76" s="57">
        <f>IF(E133&gt;0,E133*$H$31,D77)</f>
        <v/>
      </c>
      <c r="F76" s="57">
        <f>IF(F133&gt;0,F133*$H$31,E77)</f>
        <v/>
      </c>
      <c r="G76" s="57">
        <f>IF(G133&gt;0,G133*$H$31,F77)</f>
        <v/>
      </c>
      <c r="H76" s="57">
        <f>IF(H133&gt;0,H133*$H$31,G77)</f>
        <v/>
      </c>
      <c r="I76" s="57">
        <f>IF(I133&gt;0,I133*$H$31,H77)</f>
        <v/>
      </c>
      <c r="J76" s="57">
        <f>IF(J133&gt;0,J133*$H$31,I77)</f>
        <v/>
      </c>
      <c r="K76" s="57">
        <f>IF(K133&gt;0,K133*$H$31,J77)</f>
        <v/>
      </c>
      <c r="L76" s="57">
        <f>IF(L133&gt;0,L133*$H$31,K77)</f>
        <v/>
      </c>
      <c r="M76" s="57">
        <f>IF(M133&gt;0,M133*$H$31,L77)</f>
        <v/>
      </c>
      <c r="N76" s="57">
        <f>IF(N133&gt;0,N133*$H$31,M77)</f>
        <v/>
      </c>
      <c r="O76" s="57">
        <f>IF(O133&gt;0,O133*$H$31,N77)</f>
        <v/>
      </c>
      <c r="P76" s="57">
        <f>IF(P133&gt;0,P133*$H$31,O77)</f>
        <v/>
      </c>
      <c r="Q76" s="57">
        <f>IF(Q133&gt;0,Q133*$H$31,P77)</f>
        <v/>
      </c>
      <c r="R76" s="57">
        <f>IF(R133&gt;0,R133*$H$31,Q77)</f>
        <v/>
      </c>
      <c r="S76" s="57">
        <f>IF(S133&gt;0,S133*$H$31,R77)</f>
        <v/>
      </c>
      <c r="T76" s="57">
        <f>IF(T133&gt;0,T133*$H$31,S77)</f>
        <v/>
      </c>
      <c r="U76" s="57">
        <f>IF(U133&gt;0,U133*$H$31,T77)</f>
        <v/>
      </c>
      <c r="V76" s="57">
        <f>IF(V133&gt;0,V133*$H$31,U77)</f>
        <v/>
      </c>
      <c r="W76" s="57">
        <f>IF(W133&gt;0,W133*$H$31,V77)</f>
        <v/>
      </c>
      <c r="X76" s="57">
        <f>IF(X133&gt;0,X133*$H$31,W77)</f>
        <v/>
      </c>
      <c r="Y76" s="57">
        <f>IF(Y133&gt;0,Y133*$H$31,X77)</f>
        <v/>
      </c>
      <c r="Z76" s="57">
        <f>IF(Z133&gt;0,Z133*$H$31,Y77)</f>
        <v/>
      </c>
      <c r="AA76" s="57">
        <f>IF(AA133&gt;0,AA133*$H$31,Z77)</f>
        <v/>
      </c>
      <c r="AB76" s="57">
        <f>IF(AB133&gt;0,AB133*$H$31,AA77)</f>
        <v/>
      </c>
      <c r="AC76" s="57" t="n"/>
      <c r="AD76" s="57" t="n"/>
      <c r="AE76" s="57" t="n"/>
      <c r="AF76" s="57" t="n"/>
      <c r="AG76" s="57" t="n"/>
    </row>
    <row r="77" outlineLevel="1" customFormat="1" s="54">
      <c r="B77" s="54" t="inlineStr">
        <is>
          <t>End</t>
        </is>
      </c>
      <c r="C77" s="57" t="n"/>
      <c r="D77" s="57">
        <f>D76-D74</f>
        <v/>
      </c>
      <c r="E77" s="57">
        <f>E76-E74</f>
        <v/>
      </c>
      <c r="F77" s="57">
        <f>F76-F74</f>
        <v/>
      </c>
      <c r="G77" s="57">
        <f>G76-G74</f>
        <v/>
      </c>
      <c r="H77" s="57">
        <f>H76-H74</f>
        <v/>
      </c>
      <c r="I77" s="57">
        <f>I76-I74</f>
        <v/>
      </c>
      <c r="J77" s="57">
        <f>J76-J74</f>
        <v/>
      </c>
      <c r="K77" s="57">
        <f>K76-K74</f>
        <v/>
      </c>
      <c r="L77" s="57">
        <f>L76-L74</f>
        <v/>
      </c>
      <c r="M77" s="57">
        <f>M76-M74</f>
        <v/>
      </c>
      <c r="N77" s="57">
        <f>N76-N74</f>
        <v/>
      </c>
      <c r="O77" s="57">
        <f>O76-O74</f>
        <v/>
      </c>
      <c r="P77" s="57">
        <f>P76-P74</f>
        <v/>
      </c>
      <c r="Q77" s="57">
        <f>Q76-Q74</f>
        <v/>
      </c>
      <c r="R77" s="57">
        <f>R76-R74</f>
        <v/>
      </c>
      <c r="S77" s="57">
        <f>S76-S74</f>
        <v/>
      </c>
      <c r="T77" s="57">
        <f>T76-T74</f>
        <v/>
      </c>
      <c r="U77" s="57">
        <f>U76-U74</f>
        <v/>
      </c>
      <c r="V77" s="57">
        <f>V76-V74</f>
        <v/>
      </c>
      <c r="W77" s="57">
        <f>W76-W74</f>
        <v/>
      </c>
      <c r="X77" s="57">
        <f>X76-X74</f>
        <v/>
      </c>
      <c r="Y77" s="57">
        <f>Y76-Y74</f>
        <v/>
      </c>
      <c r="Z77" s="57">
        <f>Z76-Z74</f>
        <v/>
      </c>
      <c r="AA77" s="57">
        <f>AA76-AA74</f>
        <v/>
      </c>
      <c r="AB77" s="57">
        <f>AB76-AB74</f>
        <v/>
      </c>
      <c r="AC77" s="57" t="n"/>
      <c r="AD77" s="57" t="n"/>
      <c r="AE77" s="57" t="n"/>
      <c r="AF77" s="57" t="n"/>
      <c r="AG77" s="57" t="n"/>
    </row>
    <row r="78" outlineLevel="1" customFormat="1" s="54">
      <c r="B78" s="58" t="inlineStr">
        <is>
          <t>Maintenance Capex 2 P&amp;L Dep'n</t>
        </is>
      </c>
      <c r="C78" s="57" t="n"/>
      <c r="D78" s="57">
        <f>IF(D80&gt;0,MIN(D80,$H$13/$H$30),0)</f>
        <v/>
      </c>
      <c r="E78" s="57">
        <f>IF(E80&gt;0,MIN(E80,$H$13/$H$28),0)</f>
        <v/>
      </c>
      <c r="F78" s="57">
        <f>IF(F80&gt;0,MIN(F80,$H$13/$H$28),0)</f>
        <v/>
      </c>
      <c r="G78" s="57">
        <f>IF(G80&gt;0,MIN(G80,$H$13/$H$28),0)</f>
        <v/>
      </c>
      <c r="H78" s="57">
        <f>IF(H80&gt;0,MIN(H80,$H$13/$H$28),0)</f>
        <v/>
      </c>
      <c r="I78" s="57">
        <f>IF(I80&gt;0,MIN(I80,$H$13/$H$28),0)</f>
        <v/>
      </c>
      <c r="J78" s="57">
        <f>IF(J80&gt;0,MIN(J80,$H$13/$H$28),0)</f>
        <v/>
      </c>
      <c r="K78" s="57">
        <f>IF(K80&gt;0,MIN(K80,$H$13/$H$28),0)</f>
        <v/>
      </c>
      <c r="L78" s="57">
        <f>IF(L80&gt;0,MIN(L80,$H$13/$H$28),0)</f>
        <v/>
      </c>
      <c r="M78" s="57">
        <f>IF(M80&gt;0,MIN(M80,$H$13/$H$28),0)</f>
        <v/>
      </c>
      <c r="N78" s="57">
        <f>IF(N80&gt;0,MIN(N80,$H$13/$H$28),0)</f>
        <v/>
      </c>
      <c r="O78" s="57">
        <f>IF(O80&gt;0,MIN(O80,$H$13/$H$28),0)</f>
        <v/>
      </c>
      <c r="P78" s="57">
        <f>IF(P80&gt;0,MIN(P80,$H$13/$H$28),0)</f>
        <v/>
      </c>
      <c r="Q78" s="57">
        <f>IF(Q80&gt;0,MIN(Q80,$H$13/$H$28),0)</f>
        <v/>
      </c>
      <c r="R78" s="57">
        <f>IF(R80&gt;0,MIN(R80,$H$13/$H$28),0)</f>
        <v/>
      </c>
      <c r="S78" s="57">
        <f>IF(S80&gt;0,MIN(S80,$H$13/$H$28),0)</f>
        <v/>
      </c>
      <c r="T78" s="57">
        <f>IF(T80&gt;0,MIN(T80,$H$13/$H$28),0)</f>
        <v/>
      </c>
      <c r="U78" s="57">
        <f>IF(U80&gt;0,MIN(U80,$H$13/$H$28),0)</f>
        <v/>
      </c>
      <c r="V78" s="57">
        <f>IF(V80&gt;0,MIN(V80,$H$13/$H$28),0)</f>
        <v/>
      </c>
      <c r="W78" s="57">
        <f>IF(W80&gt;0,MIN(W80,$H$13/$H$28),0)</f>
        <v/>
      </c>
      <c r="X78" s="57">
        <f>IF(X80&gt;0,MIN(X80,$H$13/$H$28),0)</f>
        <v/>
      </c>
      <c r="Y78" s="57">
        <f>IF(Y80&gt;0,MIN(Y80,$H$13/$H$28),0)</f>
        <v/>
      </c>
      <c r="Z78" s="57">
        <f>IF(Z80&gt;0,MIN(Z80,$H$13/$H$28),0)</f>
        <v/>
      </c>
      <c r="AA78" s="57">
        <f>IF(AA80&gt;0,MIN(AA80,$H$13/$H$28),0)</f>
        <v/>
      </c>
      <c r="AB78" s="57">
        <f>IF(AB80&gt;0,MIN(AB80,$H$13/$H$28),0)</f>
        <v/>
      </c>
      <c r="AC78" s="57" t="n"/>
      <c r="AD78" s="57" t="n"/>
      <c r="AE78" s="57" t="n"/>
      <c r="AF78" s="57" t="n"/>
      <c r="AG78" s="57" t="n"/>
    </row>
    <row r="79" outlineLevel="1" customFormat="1" s="54">
      <c r="B79" s="58" t="inlineStr">
        <is>
          <t>Original investment date</t>
        </is>
      </c>
      <c r="C79" s="57" t="n"/>
      <c r="D79" s="57">
        <f>IF(D$42=$H$14,$H$13,0)</f>
        <v/>
      </c>
      <c r="E79" s="57">
        <f>IF(E$42=$H$14,$H$13,0)</f>
        <v/>
      </c>
      <c r="F79" s="57">
        <f>IF(F$42=$H$14,$H$13,0)</f>
        <v/>
      </c>
      <c r="G79" s="57">
        <f>IF(G$42=$H$14,$H$13,0)</f>
        <v/>
      </c>
      <c r="H79" s="57">
        <f>IF(H$42=$H$14,$H$13,0)</f>
        <v/>
      </c>
      <c r="I79" s="57">
        <f>IF(I$42=$H$14,$H$13,0)</f>
        <v/>
      </c>
      <c r="J79" s="57">
        <f>IF(J$42=$H$14,$H$13,0)</f>
        <v/>
      </c>
      <c r="K79" s="57">
        <f>IF(K$42=$H$14,$H$13,0)</f>
        <v/>
      </c>
      <c r="L79" s="57">
        <f>IF(L$42=$H$14,$H$13,0)</f>
        <v/>
      </c>
      <c r="M79" s="57">
        <f>IF(M$42=$H$14,$H$13,0)</f>
        <v/>
      </c>
      <c r="N79" s="57">
        <f>IF(N$42=$H$14,$H$13,0)</f>
        <v/>
      </c>
      <c r="O79" s="57">
        <f>IF(O$42=$H$14,$H$13,0)</f>
        <v/>
      </c>
      <c r="P79" s="57">
        <f>IF(P$42=$H$14,$H$13,0)</f>
        <v/>
      </c>
      <c r="Q79" s="57">
        <f>IF(Q$42=$H$14,$H$13,0)</f>
        <v/>
      </c>
      <c r="R79" s="57">
        <f>IF(R$42=$H$14,$H$13,0)</f>
        <v/>
      </c>
      <c r="S79" s="57">
        <f>IF(S$42=$H$14,$H$13,0)</f>
        <v/>
      </c>
      <c r="T79" s="57">
        <f>IF(T$42=$H$14,$H$13,0)</f>
        <v/>
      </c>
      <c r="U79" s="57">
        <f>IF(U$42=$H$14,$H$13,0)</f>
        <v/>
      </c>
      <c r="V79" s="57">
        <f>IF(V$42=$H$14,$H$13,0)</f>
        <v/>
      </c>
      <c r="W79" s="57">
        <f>IF(W$42=$H$14,$H$13,0)</f>
        <v/>
      </c>
      <c r="X79" s="57">
        <f>IF(X$42=$H$14,$H$13,0)</f>
        <v/>
      </c>
      <c r="Y79" s="57">
        <f>IF(Y$42=$H$14,$H$13,0)</f>
        <v/>
      </c>
      <c r="Z79" s="57">
        <f>IF(Z$42=$H$14,$H$13,0)</f>
        <v/>
      </c>
      <c r="AA79" s="57">
        <f>IF(AA$42=$H$14,$H$13,0)</f>
        <v/>
      </c>
      <c r="AB79" s="57">
        <f>IF(AB$42=$H$14,$H$13,0)</f>
        <v/>
      </c>
      <c r="AC79" s="57" t="n"/>
      <c r="AD79" s="57" t="n"/>
      <c r="AE79" s="57" t="n"/>
      <c r="AF79" s="57" t="n"/>
      <c r="AG79" s="57" t="n"/>
    </row>
    <row r="80" outlineLevel="1" customFormat="1" s="54">
      <c r="B80" s="54" t="inlineStr">
        <is>
          <t>Start</t>
        </is>
      </c>
      <c r="C80" s="57" t="n"/>
      <c r="D80" s="57">
        <f>IF(D79&gt;0,D79*$I$31,C81)</f>
        <v/>
      </c>
      <c r="E80" s="57">
        <f>IF(E79&gt;0,E79*$I$31,D81)</f>
        <v/>
      </c>
      <c r="F80" s="57">
        <f>IF(F79&gt;0,F79*$I$31,E81)</f>
        <v/>
      </c>
      <c r="G80" s="57">
        <f>IF(G79&gt;0,G79*$I$31,F81)</f>
        <v/>
      </c>
      <c r="H80" s="57">
        <f>IF(H79&gt;0,H79*$I$31,G81)</f>
        <v/>
      </c>
      <c r="I80" s="57">
        <f>IF(I79&gt;0,I79*$I$31,H81)</f>
        <v/>
      </c>
      <c r="J80" s="57">
        <f>IF(J79&gt;0,J79*$I$31,I81)</f>
        <v/>
      </c>
      <c r="K80" s="57">
        <f>IF(K79&gt;0,K79*$I$31,J81)</f>
        <v/>
      </c>
      <c r="L80" s="57">
        <f>IF(L79&gt;0,L79*$I$31,K81)</f>
        <v/>
      </c>
      <c r="M80" s="57">
        <f>IF(M79&gt;0,M79*$I$31,L81)</f>
        <v/>
      </c>
      <c r="N80" s="57">
        <f>IF(N79&gt;0,N79*$I$31,M81)</f>
        <v/>
      </c>
      <c r="O80" s="57">
        <f>IF(O79&gt;0,O79*$I$31,N81)</f>
        <v/>
      </c>
      <c r="P80" s="57">
        <f>IF(P79&gt;0,P79*$I$31,O81)</f>
        <v/>
      </c>
      <c r="Q80" s="57">
        <f>IF(Q79&gt;0,Q79*$I$31,P81)</f>
        <v/>
      </c>
      <c r="R80" s="57">
        <f>IF(R79&gt;0,R79*$I$31,Q81)</f>
        <v/>
      </c>
      <c r="S80" s="57">
        <f>IF(S79&gt;0,S79*$I$31,R81)</f>
        <v/>
      </c>
      <c r="T80" s="57">
        <f>IF(T79&gt;0,T79*$I$31,S81)</f>
        <v/>
      </c>
      <c r="U80" s="57">
        <f>IF(U79&gt;0,U79*$I$31,T81)</f>
        <v/>
      </c>
      <c r="V80" s="57">
        <f>IF(V79&gt;0,V79*$I$31,U81)</f>
        <v/>
      </c>
      <c r="W80" s="57">
        <f>IF(W79&gt;0,W79*$I$31,V81)</f>
        <v/>
      </c>
      <c r="X80" s="57">
        <f>IF(X79&gt;0,X79*$I$31,W81)</f>
        <v/>
      </c>
      <c r="Y80" s="57">
        <f>IF(Y79&gt;0,Y79*$I$31,X81)</f>
        <v/>
      </c>
      <c r="Z80" s="57">
        <f>IF(Z79&gt;0,Z79*$I$31,Y81)</f>
        <v/>
      </c>
      <c r="AA80" s="57">
        <f>IF(AA79&gt;0,AA79*$I$31,Z81)</f>
        <v/>
      </c>
      <c r="AB80" s="57">
        <f>IF(AB79&gt;0,AB79*$I$31,AA81)</f>
        <v/>
      </c>
      <c r="AC80" s="57" t="n"/>
      <c r="AD80" s="57" t="n"/>
      <c r="AE80" s="57" t="n"/>
      <c r="AF80" s="57" t="n"/>
      <c r="AG80" s="57" t="n"/>
    </row>
    <row r="81" outlineLevel="1" customFormat="1" s="54">
      <c r="B81" s="54" t="inlineStr">
        <is>
          <t>End</t>
        </is>
      </c>
      <c r="C81" s="57" t="n"/>
      <c r="D81" s="57">
        <f>D80-D78</f>
        <v/>
      </c>
      <c r="E81" s="57">
        <f>E80-E78</f>
        <v/>
      </c>
      <c r="F81" s="57">
        <f>F80-F78</f>
        <v/>
      </c>
      <c r="G81" s="57">
        <f>G80-G78</f>
        <v/>
      </c>
      <c r="H81" s="57">
        <f>H80-H78</f>
        <v/>
      </c>
      <c r="I81" s="57">
        <f>I80-I78</f>
        <v/>
      </c>
      <c r="J81" s="57">
        <f>J80-J78</f>
        <v/>
      </c>
      <c r="K81" s="57">
        <f>K80-K78</f>
        <v/>
      </c>
      <c r="L81" s="57">
        <f>L80-L78</f>
        <v/>
      </c>
      <c r="M81" s="57">
        <f>M80-M78</f>
        <v/>
      </c>
      <c r="N81" s="57">
        <f>N80-N78</f>
        <v/>
      </c>
      <c r="O81" s="57">
        <f>O80-O78</f>
        <v/>
      </c>
      <c r="P81" s="57">
        <f>P80-P78</f>
        <v/>
      </c>
      <c r="Q81" s="57">
        <f>Q80-Q78</f>
        <v/>
      </c>
      <c r="R81" s="57">
        <f>R80-R78</f>
        <v/>
      </c>
      <c r="S81" s="57">
        <f>S80-S78</f>
        <v/>
      </c>
      <c r="T81" s="57">
        <f>T80-T78</f>
        <v/>
      </c>
      <c r="U81" s="57">
        <f>U80-U78</f>
        <v/>
      </c>
      <c r="V81" s="57">
        <f>V80-V78</f>
        <v/>
      </c>
      <c r="W81" s="57">
        <f>W80-W78</f>
        <v/>
      </c>
      <c r="X81" s="57">
        <f>X80-X78</f>
        <v/>
      </c>
      <c r="Y81" s="57">
        <f>Y80-Y78</f>
        <v/>
      </c>
      <c r="Z81" s="57">
        <f>Z80-Z78</f>
        <v/>
      </c>
      <c r="AA81" s="57">
        <f>AA80-AA78</f>
        <v/>
      </c>
      <c r="AB81" s="57">
        <f>AB80-AB78</f>
        <v/>
      </c>
      <c r="AC81" s="57" t="n"/>
      <c r="AD81" s="57" t="n"/>
      <c r="AE81" s="57" t="n"/>
      <c r="AF81" s="57" t="n"/>
      <c r="AG81" s="57" t="n"/>
    </row>
    <row r="82" outlineLevel="1" customFormat="1" s="59">
      <c r="C82" s="60" t="n"/>
      <c r="D82" s="60" t="n"/>
      <c r="E82" s="60" t="n"/>
      <c r="F82" s="60" t="n"/>
      <c r="G82" s="60" t="n"/>
      <c r="H82" s="60" t="n"/>
      <c r="I82" s="60" t="n"/>
      <c r="J82" s="60" t="n"/>
      <c r="K82" s="60" t="n"/>
      <c r="L82" s="60" t="n"/>
      <c r="M82" s="60" t="n"/>
      <c r="N82" s="60" t="n"/>
      <c r="O82" s="60" t="n"/>
      <c r="P82" s="60" t="n"/>
      <c r="Q82" s="60" t="n"/>
      <c r="R82" s="60" t="n"/>
      <c r="S82" s="60" t="n"/>
      <c r="T82" s="60" t="n"/>
      <c r="U82" s="60" t="n"/>
      <c r="V82" s="60" t="n"/>
      <c r="W82" s="60" t="n"/>
      <c r="X82" s="60" t="n"/>
      <c r="Y82" s="60" t="n"/>
      <c r="Z82" s="60" t="n"/>
      <c r="AA82" s="60" t="n"/>
      <c r="AB82" s="60" t="n"/>
      <c r="AC82" s="60" t="n"/>
      <c r="AD82" s="60" t="n"/>
      <c r="AE82" s="60" t="n"/>
      <c r="AF82" s="60" t="n"/>
      <c r="AG82" s="60" t="n"/>
    </row>
    <row r="83" customFormat="1" s="59">
      <c r="B83" t="inlineStr">
        <is>
          <t>Tax Depreciation</t>
        </is>
      </c>
      <c r="C83" s="60" t="n"/>
      <c r="D83" s="53">
        <f>(D84+D87+D90)*(D42&lt;=$C$19)</f>
        <v/>
      </c>
      <c r="E83" s="53">
        <f>(E84+E87+E90)*(E42&lt;=$C$19)</f>
        <v/>
      </c>
      <c r="F83" s="53">
        <f>(F84+F87+F90)*(F42&lt;=$C$19)</f>
        <v/>
      </c>
      <c r="G83" s="53">
        <f>(G84+G87+G90)*(G42&lt;=$C$19)</f>
        <v/>
      </c>
      <c r="H83" s="53">
        <f>(H84+H87+H90)*(H42&lt;=$C$19)</f>
        <v/>
      </c>
      <c r="I83" s="53">
        <f>(I84+I87+I90)*(I42&lt;=$C$19)</f>
        <v/>
      </c>
      <c r="J83" s="53">
        <f>(J84+J87+J90)*(J42&lt;=$C$19)</f>
        <v/>
      </c>
      <c r="K83" s="53">
        <f>(K84+K87+K90)*(K42&lt;=$C$19)</f>
        <v/>
      </c>
      <c r="L83" s="53">
        <f>(L84+L87+L90)*(L42&lt;=$C$19)</f>
        <v/>
      </c>
      <c r="M83" s="53">
        <f>(M84+M87+M90)*(M42&lt;=$C$19)</f>
        <v/>
      </c>
      <c r="N83" s="53">
        <f>(N84+N87+N90)*(N42&lt;=$C$19)</f>
        <v/>
      </c>
      <c r="O83" s="53">
        <f>(O84+O87+O90)*(O42&lt;=$C$19)</f>
        <v/>
      </c>
      <c r="P83" s="53">
        <f>(P84+P87+P90)*(P42&lt;=$C$19)</f>
        <v/>
      </c>
      <c r="Q83" s="53">
        <f>(Q84+Q87+Q90)*(Q42&lt;=$C$19)</f>
        <v/>
      </c>
      <c r="R83" s="53">
        <f>(R84+R87+R90)*(R42&lt;=$C$19)</f>
        <v/>
      </c>
      <c r="S83" s="53">
        <f>(S84+S87+S90)*(S42&lt;=$C$19)</f>
        <v/>
      </c>
      <c r="T83" s="53">
        <f>(T84+T87+T90)*(T42&lt;=$C$19)</f>
        <v/>
      </c>
      <c r="U83" s="53">
        <f>(U84+U87+U90)*(U42&lt;=$C$19)</f>
        <v/>
      </c>
      <c r="V83" s="53">
        <f>(V84+V87+V90)*(V42&lt;=$C$19)</f>
        <v/>
      </c>
      <c r="W83" s="53">
        <f>(W84+W87+W90)*(W42&lt;=$C$19)</f>
        <v/>
      </c>
      <c r="X83" s="53">
        <f>(X84+X87+X90)*(X42&lt;=$C$19)</f>
        <v/>
      </c>
      <c r="Y83" s="53">
        <f>(Y84+Y87+Y90)*(Y42&lt;=$C$19)</f>
        <v/>
      </c>
      <c r="Z83" s="53">
        <f>(Z84+Z87+Z90)*(Z42&lt;=$C$19)</f>
        <v/>
      </c>
      <c r="AA83" s="53">
        <f>(AA84+AA87+AA90)*(AA42&lt;=$C$19)</f>
        <v/>
      </c>
      <c r="AB83" s="53">
        <f>(AB84+AB87+AB90)*(AB42&lt;=$C$19)</f>
        <v/>
      </c>
      <c r="AC83" s="53" t="n"/>
      <c r="AD83" s="53" t="n"/>
      <c r="AE83" s="53" t="n"/>
      <c r="AF83" s="53" t="n"/>
      <c r="AG83" s="53" t="n"/>
    </row>
    <row r="84" outlineLevel="1" customFormat="1" s="54">
      <c r="B84" s="54" t="inlineStr">
        <is>
          <t>Installation Tax Depreciation</t>
        </is>
      </c>
      <c r="C84" s="55" t="n"/>
      <c r="D84" s="55">
        <f>MIN(D85,$D$72/$I$28)</f>
        <v/>
      </c>
      <c r="E84" s="55">
        <f>MIN(E85,$D$72/$I$28)</f>
        <v/>
      </c>
      <c r="F84" s="55">
        <f>MIN(F85,$D$72/$I$28)</f>
        <v/>
      </c>
      <c r="G84" s="55">
        <f>MIN(G85,$D$72/$I$28)</f>
        <v/>
      </c>
      <c r="H84" s="55">
        <f>MIN(H85,$D$72/$I$28)</f>
        <v/>
      </c>
      <c r="I84" s="55">
        <f>MIN(I85,$D$72/$I$28)</f>
        <v/>
      </c>
      <c r="J84" s="55">
        <f>MIN(J85,$D$72/$I$28)</f>
        <v/>
      </c>
      <c r="K84" s="55">
        <f>MIN(K85,$D$72/$I$28)</f>
        <v/>
      </c>
      <c r="L84" s="55">
        <f>MIN(L85,$D$72/$I$28)</f>
        <v/>
      </c>
      <c r="M84" s="55">
        <f>MIN(M85,$D$72/$I$28)</f>
        <v/>
      </c>
      <c r="N84" s="55">
        <f>MIN(N85,$D$72/$I$28)</f>
        <v/>
      </c>
      <c r="O84" s="55">
        <f>MIN(O85,$D$72/$I$28)</f>
        <v/>
      </c>
      <c r="P84" s="55">
        <f>MIN(P85,$D$72/$I$28)</f>
        <v/>
      </c>
      <c r="Q84" s="55">
        <f>MIN(Q85,$D$72/$I$28)</f>
        <v/>
      </c>
      <c r="R84" s="55">
        <f>MIN(R85,$D$72/$I$28)</f>
        <v/>
      </c>
      <c r="S84" s="55">
        <f>MIN(S85,$D$72/$I$28)</f>
        <v/>
      </c>
      <c r="T84" s="55">
        <f>MIN(T85,$D$72/$I$28)</f>
        <v/>
      </c>
      <c r="U84" s="55">
        <f>MIN(U85,$D$72/$I$28)</f>
        <v/>
      </c>
      <c r="V84" s="55">
        <f>MIN(V85,$D$72/$I$28)</f>
        <v/>
      </c>
      <c r="W84" s="55">
        <f>MIN(W85,$D$72/$I$28)</f>
        <v/>
      </c>
      <c r="X84" s="55">
        <f>MIN(X85,$D$72/$I$28)</f>
        <v/>
      </c>
      <c r="Y84" s="55">
        <f>MIN(Y85,$D$72/$I$28)</f>
        <v/>
      </c>
      <c r="Z84" s="55">
        <f>MIN(Z85,$D$72/$I$28)</f>
        <v/>
      </c>
      <c r="AA84" s="55">
        <f>MIN(AA85,$D$72/$I$28)</f>
        <v/>
      </c>
      <c r="AB84" s="55">
        <f>MIN(AB85,$D$72/$I$28)</f>
        <v/>
      </c>
      <c r="AC84" s="55" t="n"/>
      <c r="AD84" s="55" t="n"/>
      <c r="AE84" s="55" t="n"/>
      <c r="AF84" s="55" t="n"/>
      <c r="AG84" s="55" t="n"/>
    </row>
    <row r="85" outlineLevel="1" customFormat="1" s="54">
      <c r="B85" s="54" t="inlineStr">
        <is>
          <t>Start</t>
        </is>
      </c>
      <c r="C85" s="56" t="n"/>
      <c r="D85" s="56">
        <f>C127*$H$29</f>
        <v/>
      </c>
      <c r="E85" s="57">
        <f>D86</f>
        <v/>
      </c>
      <c r="F85" s="57">
        <f>E86</f>
        <v/>
      </c>
      <c r="G85" s="57">
        <f>F86</f>
        <v/>
      </c>
      <c r="H85" s="57">
        <f>G86</f>
        <v/>
      </c>
      <c r="I85" s="57">
        <f>H86</f>
        <v/>
      </c>
      <c r="J85" s="57">
        <f>I86</f>
        <v/>
      </c>
      <c r="K85" s="57">
        <f>J86</f>
        <v/>
      </c>
      <c r="L85" s="57">
        <f>K86</f>
        <v/>
      </c>
      <c r="M85" s="57">
        <f>L86</f>
        <v/>
      </c>
      <c r="N85" s="57">
        <f>M86</f>
        <v/>
      </c>
      <c r="O85" s="57">
        <f>N86</f>
        <v/>
      </c>
      <c r="P85" s="57">
        <f>O86</f>
        <v/>
      </c>
      <c r="Q85" s="57">
        <f>P86</f>
        <v/>
      </c>
      <c r="R85" s="57">
        <f>Q86</f>
        <v/>
      </c>
      <c r="S85" s="57">
        <f>R86</f>
        <v/>
      </c>
      <c r="T85" s="57">
        <f>S86</f>
        <v/>
      </c>
      <c r="U85" s="57">
        <f>T86</f>
        <v/>
      </c>
      <c r="V85" s="57">
        <f>U86</f>
        <v/>
      </c>
      <c r="W85" s="57">
        <f>V86</f>
        <v/>
      </c>
      <c r="X85" s="57">
        <f>W86</f>
        <v/>
      </c>
      <c r="Y85" s="57">
        <f>X86</f>
        <v/>
      </c>
      <c r="Z85" s="57">
        <f>Y86</f>
        <v/>
      </c>
      <c r="AA85" s="57">
        <f>Z86</f>
        <v/>
      </c>
      <c r="AB85" s="57">
        <f>AA86</f>
        <v/>
      </c>
      <c r="AC85" s="57" t="n"/>
      <c r="AD85" s="57" t="n"/>
      <c r="AE85" s="57" t="n"/>
      <c r="AF85" s="57" t="n"/>
      <c r="AG85" s="57" t="n"/>
    </row>
    <row r="86" outlineLevel="1" customFormat="1" s="54">
      <c r="B86" s="54" t="inlineStr">
        <is>
          <t>End</t>
        </is>
      </c>
      <c r="C86" s="57" t="n"/>
      <c r="D86" s="57">
        <f>D85-D84</f>
        <v/>
      </c>
      <c r="E86" s="57">
        <f>E85-E84</f>
        <v/>
      </c>
      <c r="F86" s="57">
        <f>F85-F84</f>
        <v/>
      </c>
      <c r="G86" s="57">
        <f>G85-G84</f>
        <v/>
      </c>
      <c r="H86" s="57">
        <f>H85-H84</f>
        <v/>
      </c>
      <c r="I86" s="57">
        <f>I85-I84</f>
        <v/>
      </c>
      <c r="J86" s="57">
        <f>J85-J84</f>
        <v/>
      </c>
      <c r="K86" s="57">
        <f>K85-K84</f>
        <v/>
      </c>
      <c r="L86" s="57">
        <f>L85-L84</f>
        <v/>
      </c>
      <c r="M86" s="57">
        <f>M85-M84</f>
        <v/>
      </c>
      <c r="N86" s="57">
        <f>N85-N84</f>
        <v/>
      </c>
      <c r="O86" s="57">
        <f>O85-O84</f>
        <v/>
      </c>
      <c r="P86" s="57">
        <f>P85-P84</f>
        <v/>
      </c>
      <c r="Q86" s="57">
        <f>Q85-Q84</f>
        <v/>
      </c>
      <c r="R86" s="57">
        <f>R85-R84</f>
        <v/>
      </c>
      <c r="S86" s="57">
        <f>S85-S84</f>
        <v/>
      </c>
      <c r="T86" s="57">
        <f>T85-T84</f>
        <v/>
      </c>
      <c r="U86" s="57">
        <f>U85-U84</f>
        <v/>
      </c>
      <c r="V86" s="57">
        <f>V85-V84</f>
        <v/>
      </c>
      <c r="W86" s="57">
        <f>W85-W84</f>
        <v/>
      </c>
      <c r="X86" s="57">
        <f>X85-X84</f>
        <v/>
      </c>
      <c r="Y86" s="57">
        <f>Y85-Y84</f>
        <v/>
      </c>
      <c r="Z86" s="57">
        <f>Z85-Z84</f>
        <v/>
      </c>
      <c r="AA86" s="57">
        <f>AA85-AA84</f>
        <v/>
      </c>
      <c r="AB86" s="57">
        <f>AB85-AB84</f>
        <v/>
      </c>
      <c r="AC86" s="57" t="n"/>
      <c r="AD86" s="57" t="n"/>
      <c r="AE86" s="57" t="n"/>
      <c r="AF86" s="57" t="n"/>
      <c r="AG86" s="57" t="n"/>
    </row>
    <row r="87" outlineLevel="1" customFormat="1" s="54">
      <c r="B87" s="58" t="inlineStr">
        <is>
          <t>Maintenance Capex 1 Tax Dep'n</t>
        </is>
      </c>
      <c r="C87" s="57" t="n"/>
      <c r="D87" s="57">
        <f>IF(D88&gt;0,MIN(D88,$H$11/$I$30),0)</f>
        <v/>
      </c>
      <c r="E87" s="57">
        <f>IF(E88&gt;0,MIN(E88,$H$11/$I$30),0)</f>
        <v/>
      </c>
      <c r="F87" s="57">
        <f>IF(F88&gt;0,MIN(F88,$H$11/$I$30),0)</f>
        <v/>
      </c>
      <c r="G87" s="57">
        <f>IF(G88&gt;0,MIN(G88,$H$11/$I$30),0)</f>
        <v/>
      </c>
      <c r="H87" s="57">
        <f>IF(H88&gt;0,MIN(H88,$H$11/$I$30),0)</f>
        <v/>
      </c>
      <c r="I87" s="57">
        <f>IF(I88&gt;0,MIN(I88,$H$11/$I$30),0)</f>
        <v/>
      </c>
      <c r="J87" s="57">
        <f>IF(J88&gt;0,MIN(J88,$H$11/$I$30),0)</f>
        <v/>
      </c>
      <c r="K87" s="57">
        <f>IF(K88&gt;0,MIN(K88,$H$11/$I$30),0)</f>
        <v/>
      </c>
      <c r="L87" s="57">
        <f>IF(L88&gt;0,MIN(L88,$H$11/$I$30),0)</f>
        <v/>
      </c>
      <c r="M87" s="57">
        <f>IF(M88&gt;0,MIN(M88,$H$11/$I$30),0)</f>
        <v/>
      </c>
      <c r="N87" s="57">
        <f>IF(N88&gt;0,MIN(N88,$H$11/$I$30),0)</f>
        <v/>
      </c>
      <c r="O87" s="57">
        <f>IF(O88&gt;0,MIN(O88,$H$11/$I$30),0)</f>
        <v/>
      </c>
      <c r="P87" s="57">
        <f>IF(P88&gt;0,MIN(P88,$H$11/$I$30),0)</f>
        <v/>
      </c>
      <c r="Q87" s="57">
        <f>IF(Q88&gt;0,MIN(Q88,$H$11/$I$30),0)</f>
        <v/>
      </c>
      <c r="R87" s="57">
        <f>IF(R88&gt;0,MIN(R88,$H$11/$I$30),0)</f>
        <v/>
      </c>
      <c r="S87" s="57">
        <f>IF(S88&gt;0,MIN(S88,$H$11/$I$30),0)</f>
        <v/>
      </c>
      <c r="T87" s="57">
        <f>IF(T88&gt;0,MIN(T88,$H$11/$I$30),0)</f>
        <v/>
      </c>
      <c r="U87" s="57">
        <f>IF(U88&gt;0,MIN(U88,$H$11/$I$30),0)</f>
        <v/>
      </c>
      <c r="V87" s="57">
        <f>IF(V88&gt;0,MIN(V88,$H$11/$I$30),0)</f>
        <v/>
      </c>
      <c r="W87" s="57">
        <f>IF(W88&gt;0,MIN(W88,$H$11/$I$30),0)</f>
        <v/>
      </c>
      <c r="X87" s="57">
        <f>IF(X88&gt;0,MIN(X88,$H$11/$I$30),0)</f>
        <v/>
      </c>
      <c r="Y87" s="57">
        <f>IF(Y88&gt;0,MIN(Y88,$H$11/$I$30),0)</f>
        <v/>
      </c>
      <c r="Z87" s="57">
        <f>IF(Z88&gt;0,MIN(Z88,$H$11/$I$30),0)</f>
        <v/>
      </c>
      <c r="AA87" s="57">
        <f>IF(AA88&gt;0,MIN(AA88,$H$11/$I$30),0)</f>
        <v/>
      </c>
      <c r="AB87" s="57">
        <f>IF(AB88&gt;0,MIN(AB88,$H$11/$I$30),0)</f>
        <v/>
      </c>
      <c r="AC87" s="57" t="n"/>
      <c r="AD87" s="57" t="n"/>
      <c r="AE87" s="57" t="n"/>
      <c r="AF87" s="57" t="n"/>
      <c r="AG87" s="57" t="n"/>
    </row>
    <row r="88" outlineLevel="1" customFormat="1" s="54">
      <c r="B88" s="54" t="inlineStr">
        <is>
          <t>Start</t>
        </is>
      </c>
      <c r="C88" s="57" t="n"/>
      <c r="D88" s="57">
        <f>IF(D135&gt;0,D135*$I$31,C89)</f>
        <v/>
      </c>
      <c r="E88" s="57">
        <f>IF(E135&gt;0,E135*$I$31,D89)</f>
        <v/>
      </c>
      <c r="F88" s="57">
        <f>IF(F135&gt;0,F135*$I$31,E89)</f>
        <v/>
      </c>
      <c r="G88" s="57">
        <f>IF(G135&gt;0,G135*$I$31,F89)</f>
        <v/>
      </c>
      <c r="H88" s="57">
        <f>IF(H135&gt;0,H135*$I$31,G89)</f>
        <v/>
      </c>
      <c r="I88" s="57">
        <f>IF(I135&gt;0,I135*$I$31,H89)</f>
        <v/>
      </c>
      <c r="J88" s="57">
        <f>IF(J135&gt;0,J135*$I$31,I89)</f>
        <v/>
      </c>
      <c r="K88" s="57">
        <f>IF(K135&gt;0,K135*$I$31,J89)</f>
        <v/>
      </c>
      <c r="L88" s="57">
        <f>IF(L135&gt;0,L135*$I$31,K89)</f>
        <v/>
      </c>
      <c r="M88" s="57">
        <f>IF(M135&gt;0,M135*$I$31,L89)</f>
        <v/>
      </c>
      <c r="N88" s="57">
        <f>IF(N135&gt;0,N135*$I$31,M89)</f>
        <v/>
      </c>
      <c r="O88" s="57">
        <f>IF(O135&gt;0,O135*$I$31,N89)</f>
        <v/>
      </c>
      <c r="P88" s="57">
        <f>IF(P135&gt;0,P135*$I$31,O89)</f>
        <v/>
      </c>
      <c r="Q88" s="57">
        <f>IF(Q135&gt;0,Q135*$I$31,P89)</f>
        <v/>
      </c>
      <c r="R88" s="57">
        <f>IF(R135&gt;0,R135*$I$31,Q89)</f>
        <v/>
      </c>
      <c r="S88" s="57">
        <f>IF(S135&gt;0,S135*$I$31,R89)</f>
        <v/>
      </c>
      <c r="T88" s="57">
        <f>IF(T135&gt;0,T135*$I$31,S89)</f>
        <v/>
      </c>
      <c r="U88" s="57">
        <f>IF(U135&gt;0,U135*$I$31,T89)</f>
        <v/>
      </c>
      <c r="V88" s="57">
        <f>IF(V135&gt;0,V135*$I$31,U89)</f>
        <v/>
      </c>
      <c r="W88" s="57">
        <f>IF(W135&gt;0,W135*$I$31,V89)</f>
        <v/>
      </c>
      <c r="X88" s="57">
        <f>IF(X135&gt;0,X135*$I$31,W89)</f>
        <v/>
      </c>
      <c r="Y88" s="57">
        <f>IF(Y135&gt;0,Y135*$I$31,X89)</f>
        <v/>
      </c>
      <c r="Z88" s="57">
        <f>IF(Z135&gt;0,Z135*$I$31,Y89)</f>
        <v/>
      </c>
      <c r="AA88" s="57">
        <f>IF(AA135&gt;0,AA135*$I$31,Z89)</f>
        <v/>
      </c>
      <c r="AB88" s="57">
        <f>IF(AB135&gt;0,AB135*$I$31,AA89)</f>
        <v/>
      </c>
      <c r="AC88" s="57" t="n"/>
      <c r="AD88" s="57" t="n"/>
      <c r="AE88" s="57" t="n"/>
      <c r="AF88" s="57" t="n"/>
      <c r="AG88" s="57" t="n"/>
    </row>
    <row r="89" outlineLevel="1" customFormat="1" s="54">
      <c r="B89" s="54" t="inlineStr">
        <is>
          <t>End</t>
        </is>
      </c>
      <c r="C89" s="57" t="n"/>
      <c r="D89" s="57">
        <f>D88-D87</f>
        <v/>
      </c>
      <c r="E89" s="57">
        <f>E88-E87</f>
        <v/>
      </c>
      <c r="F89" s="57">
        <f>F88-F87</f>
        <v/>
      </c>
      <c r="G89" s="57">
        <f>G88-G87</f>
        <v/>
      </c>
      <c r="H89" s="57">
        <f>H88-H87</f>
        <v/>
      </c>
      <c r="I89" s="57">
        <f>I88-I87</f>
        <v/>
      </c>
      <c r="J89" s="57">
        <f>J88-J87</f>
        <v/>
      </c>
      <c r="K89" s="57">
        <f>K88-K87</f>
        <v/>
      </c>
      <c r="L89" s="57">
        <f>L88-L87</f>
        <v/>
      </c>
      <c r="M89" s="57">
        <f>M88-M87</f>
        <v/>
      </c>
      <c r="N89" s="57">
        <f>N88-N87</f>
        <v/>
      </c>
      <c r="O89" s="57">
        <f>O88-O87</f>
        <v/>
      </c>
      <c r="P89" s="57">
        <f>P88-P87</f>
        <v/>
      </c>
      <c r="Q89" s="57">
        <f>Q88-Q87</f>
        <v/>
      </c>
      <c r="R89" s="57">
        <f>R88-R87</f>
        <v/>
      </c>
      <c r="S89" s="57">
        <f>S88-S87</f>
        <v/>
      </c>
      <c r="T89" s="57">
        <f>T88-T87</f>
        <v/>
      </c>
      <c r="U89" s="57">
        <f>U88-U87</f>
        <v/>
      </c>
      <c r="V89" s="57">
        <f>V88-V87</f>
        <v/>
      </c>
      <c r="W89" s="57">
        <f>W88-W87</f>
        <v/>
      </c>
      <c r="X89" s="57">
        <f>X88-X87</f>
        <v/>
      </c>
      <c r="Y89" s="57">
        <f>Y88-Y87</f>
        <v/>
      </c>
      <c r="Z89" s="57">
        <f>Z88-Z87</f>
        <v/>
      </c>
      <c r="AA89" s="57">
        <f>AA88-AA87</f>
        <v/>
      </c>
      <c r="AB89" s="57">
        <f>AB88-AB87</f>
        <v/>
      </c>
      <c r="AC89" s="57" t="n"/>
      <c r="AD89" s="57" t="n"/>
      <c r="AE89" s="57" t="n"/>
      <c r="AF89" s="57" t="n"/>
      <c r="AG89" s="57" t="n"/>
    </row>
    <row r="90" outlineLevel="1" customFormat="1" s="54">
      <c r="B90" s="58" t="inlineStr">
        <is>
          <t>Maintenance Capex 2 Tax Dep'n</t>
        </is>
      </c>
      <c r="C90" s="57" t="n"/>
      <c r="D90" s="57">
        <f>IF(D92&gt;0,MIN(D92,$H$13/$I$30),0)</f>
        <v/>
      </c>
      <c r="E90" s="57">
        <f>IF(E92&gt;0,MIN(E92,$H$13/$I$30),0)</f>
        <v/>
      </c>
      <c r="F90" s="57">
        <f>IF(F92&gt;0,MIN(F92,$H$13/$I$30),0)</f>
        <v/>
      </c>
      <c r="G90" s="57">
        <f>IF(G92&gt;0,MIN(G92,$H$13/$I$30),0)</f>
        <v/>
      </c>
      <c r="H90" s="57">
        <f>IF(H92&gt;0,MIN(H92,$H$13/$I$30),0)</f>
        <v/>
      </c>
      <c r="I90" s="57">
        <f>IF(I92&gt;0,MIN(I92,$H$13/$I$30),0)</f>
        <v/>
      </c>
      <c r="J90" s="57">
        <f>IF(J92&gt;0,MIN(J92,$H$13/$I$30),0)</f>
        <v/>
      </c>
      <c r="K90" s="57">
        <f>IF(K92&gt;0,MIN(K92,$H$13/$I$30),0)</f>
        <v/>
      </c>
      <c r="L90" s="57">
        <f>IF(L92&gt;0,MIN(L92,$H$13/$I$30),0)</f>
        <v/>
      </c>
      <c r="M90" s="57">
        <f>IF(M92&gt;0,MIN(M92,$H$13/$I$30),0)</f>
        <v/>
      </c>
      <c r="N90" s="57">
        <f>IF(N92&gt;0,MIN(N92,$H$13/$I$30),0)</f>
        <v/>
      </c>
      <c r="O90" s="57">
        <f>IF(O92&gt;0,MIN(O92,$H$13/$I$30),0)</f>
        <v/>
      </c>
      <c r="P90" s="57">
        <f>IF(P92&gt;0,MIN(P92,$H$13/$I$30),0)</f>
        <v/>
      </c>
      <c r="Q90" s="57">
        <f>IF(Q92&gt;0,MIN(Q92,$H$13/$I$30),0)</f>
        <v/>
      </c>
      <c r="R90" s="57">
        <f>IF(R92&gt;0,MIN(R92,$H$13/$I$30),0)</f>
        <v/>
      </c>
      <c r="S90" s="57">
        <f>IF(S92&gt;0,MIN(S92,$H$13/$I$30),0)</f>
        <v/>
      </c>
      <c r="T90" s="57">
        <f>IF(T92&gt;0,MIN(T92,$H$13/$I$30),0)</f>
        <v/>
      </c>
      <c r="U90" s="57">
        <f>IF(U92&gt;0,MIN(U92,$H$13/$I$30),0)</f>
        <v/>
      </c>
      <c r="V90" s="57">
        <f>IF(V92&gt;0,MIN(V92,$H$13/$I$30),0)</f>
        <v/>
      </c>
      <c r="W90" s="57">
        <f>IF(W92&gt;0,MIN(W92,$H$13/$I$30),0)</f>
        <v/>
      </c>
      <c r="X90" s="57">
        <f>IF(X92&gt;0,MIN(X92,$H$13/$I$30),0)</f>
        <v/>
      </c>
      <c r="Y90" s="57">
        <f>IF(Y92&gt;0,MIN(Y92,$H$13/$I$30),0)</f>
        <v/>
      </c>
      <c r="Z90" s="57">
        <f>IF(Z92&gt;0,MIN(Z92,$H$13/$I$30),0)</f>
        <v/>
      </c>
      <c r="AA90" s="57">
        <f>IF(AA92&gt;0,MIN(AA92,$H$13/$I$30),0)</f>
        <v/>
      </c>
      <c r="AB90" s="57">
        <f>IF(AB92&gt;0,MIN(AB92,$H$13/$I$30),0)</f>
        <v/>
      </c>
      <c r="AC90" s="57" t="n"/>
      <c r="AD90" s="57" t="n"/>
      <c r="AE90" s="57" t="n"/>
      <c r="AF90" s="57" t="n"/>
      <c r="AG90" s="57" t="n"/>
    </row>
    <row r="91" outlineLevel="1" customFormat="1" s="54">
      <c r="B91" s="58" t="inlineStr">
        <is>
          <t>Original investment date</t>
        </is>
      </c>
      <c r="C91" s="57" t="n"/>
      <c r="D91" s="57">
        <f>IF(D$42=$H$14,$H$13,0)</f>
        <v/>
      </c>
      <c r="E91" s="57">
        <f>IF(E$42=$H$14,$H$13,0)</f>
        <v/>
      </c>
      <c r="F91" s="57">
        <f>IF(F$42=$H$14,$H$13,0)</f>
        <v/>
      </c>
      <c r="G91" s="57">
        <f>IF(G$42=$H$14,$H$13,0)</f>
        <v/>
      </c>
      <c r="H91" s="57">
        <f>IF(H$42=$H$14,$H$13,0)</f>
        <v/>
      </c>
      <c r="I91" s="57">
        <f>IF(I$42=$H$14,$H$13,0)</f>
        <v/>
      </c>
      <c r="J91" s="57">
        <f>IF(J$42=$H$14,$H$13,0)</f>
        <v/>
      </c>
      <c r="K91" s="57">
        <f>IF(K$42=$H$14,$H$13,0)</f>
        <v/>
      </c>
      <c r="L91" s="57">
        <f>IF(L$42=$H$14,$H$13,0)</f>
        <v/>
      </c>
      <c r="M91" s="57">
        <f>IF(M$42=$H$14,$H$13,0)</f>
        <v/>
      </c>
      <c r="N91" s="57">
        <f>IF(N$42=$H$14,$H$13,0)</f>
        <v/>
      </c>
      <c r="O91" s="57">
        <f>IF(O$42=$H$14,$H$13,0)</f>
        <v/>
      </c>
      <c r="P91" s="57">
        <f>IF(P$42=$H$14,$H$13,0)</f>
        <v/>
      </c>
      <c r="Q91" s="57">
        <f>IF(Q$42=$H$14,$H$13,0)</f>
        <v/>
      </c>
      <c r="R91" s="57">
        <f>IF(R$42=$H$14,$H$13,0)</f>
        <v/>
      </c>
      <c r="S91" s="57">
        <f>IF(S$42=$H$14,$H$13,0)</f>
        <v/>
      </c>
      <c r="T91" s="57">
        <f>IF(T$42=$H$14,$H$13,0)</f>
        <v/>
      </c>
      <c r="U91" s="57">
        <f>IF(U$42=$H$14,$H$13,0)</f>
        <v/>
      </c>
      <c r="V91" s="57">
        <f>IF(V$42=$H$14,$H$13,0)</f>
        <v/>
      </c>
      <c r="W91" s="57">
        <f>IF(W$42=$H$14,$H$13,0)</f>
        <v/>
      </c>
      <c r="X91" s="57">
        <f>IF(X$42=$H$14,$H$13,0)</f>
        <v/>
      </c>
      <c r="Y91" s="57">
        <f>IF(Y$42=$H$14,$H$13,0)</f>
        <v/>
      </c>
      <c r="Z91" s="57">
        <f>IF(Z$42=$H$14,$H$13,0)</f>
        <v/>
      </c>
      <c r="AA91" s="57">
        <f>IF(AA$42=$H$14,$H$13,0)</f>
        <v/>
      </c>
      <c r="AB91" s="57">
        <f>IF(AB$42=$H$14,$H$13,0)</f>
        <v/>
      </c>
      <c r="AC91" s="57" t="n"/>
      <c r="AD91" s="57" t="n"/>
      <c r="AE91" s="57" t="n"/>
      <c r="AF91" s="57" t="n"/>
      <c r="AG91" s="57" t="n"/>
    </row>
    <row r="92" outlineLevel="1" customFormat="1" s="54">
      <c r="B92" s="54" t="inlineStr">
        <is>
          <t>Start</t>
        </is>
      </c>
      <c r="C92" s="57" t="n"/>
      <c r="D92" s="57">
        <f>IF(D91&gt;0,D91*$I$31,C93)</f>
        <v/>
      </c>
      <c r="E92" s="57">
        <f>IF(E91&gt;0,E91*$I$31,D93)</f>
        <v/>
      </c>
      <c r="F92" s="57">
        <f>IF(F91&gt;0,F91*$I$31,E93)</f>
        <v/>
      </c>
      <c r="G92" s="57">
        <f>IF(G91&gt;0,G91*$I$31,F93)</f>
        <v/>
      </c>
      <c r="H92" s="57">
        <f>IF(H91&gt;0,H91*$I$31,G93)</f>
        <v/>
      </c>
      <c r="I92" s="57">
        <f>IF(I91&gt;0,I91*$I$31,H93)</f>
        <v/>
      </c>
      <c r="J92" s="57">
        <f>IF(J91&gt;0,J91*$I$31,I93)</f>
        <v/>
      </c>
      <c r="K92" s="57">
        <f>IF(K91&gt;0,K91*$I$31,J93)</f>
        <v/>
      </c>
      <c r="L92" s="57">
        <f>IF(L91&gt;0,L91*$I$31,K93)</f>
        <v/>
      </c>
      <c r="M92" s="57">
        <f>IF(M91&gt;0,M91*$I$31,L93)</f>
        <v/>
      </c>
      <c r="N92" s="57">
        <f>IF(N91&gt;0,N91*$I$31,M93)</f>
        <v/>
      </c>
      <c r="O92" s="57">
        <f>IF(O91&gt;0,O91*$I$31,N93)</f>
        <v/>
      </c>
      <c r="P92" s="57">
        <f>IF(P91&gt;0,P91*$I$31,O93)</f>
        <v/>
      </c>
      <c r="Q92" s="57">
        <f>IF(Q91&gt;0,Q91*$I$31,P93)</f>
        <v/>
      </c>
      <c r="R92" s="57">
        <f>IF(R91&gt;0,R91*$I$31,Q93)</f>
        <v/>
      </c>
      <c r="S92" s="57">
        <f>IF(S91&gt;0,S91*$I$31,R93)</f>
        <v/>
      </c>
      <c r="T92" s="57">
        <f>IF(T91&gt;0,T91*$I$31,S93)</f>
        <v/>
      </c>
      <c r="U92" s="57">
        <f>IF(U91&gt;0,U91*$I$31,T93)</f>
        <v/>
      </c>
      <c r="V92" s="57">
        <f>IF(V91&gt;0,V91*$I$31,U93)</f>
        <v/>
      </c>
      <c r="W92" s="57">
        <f>IF(W91&gt;0,W91*$I$31,V93)</f>
        <v/>
      </c>
      <c r="X92" s="57">
        <f>IF(X91&gt;0,X91*$I$31,W93)</f>
        <v/>
      </c>
      <c r="Y92" s="57">
        <f>IF(Y91&gt;0,Y91*$I$31,X93)</f>
        <v/>
      </c>
      <c r="Z92" s="57">
        <f>IF(Z91&gt;0,Z91*$I$31,Y93)</f>
        <v/>
      </c>
      <c r="AA92" s="57">
        <f>IF(AA91&gt;0,AA91*$I$31,Z93)</f>
        <v/>
      </c>
      <c r="AB92" s="57">
        <f>IF(AB91&gt;0,AB91*$I$31,AA93)</f>
        <v/>
      </c>
      <c r="AC92" s="57" t="n"/>
      <c r="AD92" s="57" t="n"/>
      <c r="AE92" s="57" t="n"/>
      <c r="AF92" s="57" t="n"/>
      <c r="AG92" s="57" t="n"/>
    </row>
    <row r="93" outlineLevel="1" customFormat="1" s="54">
      <c r="B93" s="54" t="inlineStr">
        <is>
          <t>End</t>
        </is>
      </c>
      <c r="C93" s="57" t="n"/>
      <c r="D93" s="57">
        <f>D92-D90</f>
        <v/>
      </c>
      <c r="E93" s="57">
        <f>E92-E90</f>
        <v/>
      </c>
      <c r="F93" s="57">
        <f>F92-F90</f>
        <v/>
      </c>
      <c r="G93" s="57">
        <f>G92-G90</f>
        <v/>
      </c>
      <c r="H93" s="57">
        <f>H92-H90</f>
        <v/>
      </c>
      <c r="I93" s="57">
        <f>I92-I90</f>
        <v/>
      </c>
      <c r="J93" s="57">
        <f>J92-J90</f>
        <v/>
      </c>
      <c r="K93" s="57">
        <f>K92-K90</f>
        <v/>
      </c>
      <c r="L93" s="57">
        <f>L92-L90</f>
        <v/>
      </c>
      <c r="M93" s="57">
        <f>M92-M90</f>
        <v/>
      </c>
      <c r="N93" s="57">
        <f>N92-N90</f>
        <v/>
      </c>
      <c r="O93" s="57">
        <f>O92-O90</f>
        <v/>
      </c>
      <c r="P93" s="57">
        <f>P92-P90</f>
        <v/>
      </c>
      <c r="Q93" s="57">
        <f>Q92-Q90</f>
        <v/>
      </c>
      <c r="R93" s="57">
        <f>R92-R90</f>
        <v/>
      </c>
      <c r="S93" s="57">
        <f>S92-S90</f>
        <v/>
      </c>
      <c r="T93" s="57">
        <f>T92-T90</f>
        <v/>
      </c>
      <c r="U93" s="57">
        <f>U92-U90</f>
        <v/>
      </c>
      <c r="V93" s="57">
        <f>V92-V90</f>
        <v/>
      </c>
      <c r="W93" s="57">
        <f>W92-W90</f>
        <v/>
      </c>
      <c r="X93" s="57">
        <f>X92-X90</f>
        <v/>
      </c>
      <c r="Y93" s="57">
        <f>Y92-Y90</f>
        <v/>
      </c>
      <c r="Z93" s="57">
        <f>Z92-Z90</f>
        <v/>
      </c>
      <c r="AA93" s="57">
        <f>AA92-AA90</f>
        <v/>
      </c>
      <c r="AB93" s="57">
        <f>AB92-AB90</f>
        <v/>
      </c>
      <c r="AC93" s="57" t="n"/>
      <c r="AD93" s="57" t="n"/>
      <c r="AE93" s="57" t="n"/>
      <c r="AF93" s="57" t="n"/>
      <c r="AG93" s="57" t="n"/>
    </row>
    <row r="94" customFormat="1" s="3">
      <c r="B94" s="3" t="inlineStr">
        <is>
          <t>EBIT</t>
        </is>
      </c>
      <c r="C94" s="61" t="n"/>
      <c r="D94" s="61">
        <f>D67-D70</f>
        <v/>
      </c>
      <c r="E94" s="61">
        <f>E67-E70</f>
        <v/>
      </c>
      <c r="F94" s="61">
        <f>F67-F70</f>
        <v/>
      </c>
      <c r="G94" s="61">
        <f>G67-G70</f>
        <v/>
      </c>
      <c r="H94" s="61">
        <f>H67-H70</f>
        <v/>
      </c>
      <c r="I94" s="61">
        <f>I67-I70</f>
        <v/>
      </c>
      <c r="J94" s="61">
        <f>J67-J70</f>
        <v/>
      </c>
      <c r="K94" s="61">
        <f>K67-K70</f>
        <v/>
      </c>
      <c r="L94" s="61">
        <f>L67-L70</f>
        <v/>
      </c>
      <c r="M94" s="61">
        <f>M67-M70</f>
        <v/>
      </c>
      <c r="N94" s="61">
        <f>N67-N70</f>
        <v/>
      </c>
      <c r="O94" s="61">
        <f>O67-O70</f>
        <v/>
      </c>
      <c r="P94" s="61">
        <f>P67-P70</f>
        <v/>
      </c>
      <c r="Q94" s="61">
        <f>Q67-Q70</f>
        <v/>
      </c>
      <c r="R94" s="61">
        <f>R67-R70</f>
        <v/>
      </c>
      <c r="S94" s="61">
        <f>S67-S70</f>
        <v/>
      </c>
      <c r="T94" s="61">
        <f>T67-T70</f>
        <v/>
      </c>
      <c r="U94" s="61">
        <f>U67-U70</f>
        <v/>
      </c>
      <c r="V94" s="61">
        <f>V67-V70</f>
        <v/>
      </c>
      <c r="W94" s="61">
        <f>W67-W70</f>
        <v/>
      </c>
      <c r="X94" s="61">
        <f>X67-X70</f>
        <v/>
      </c>
      <c r="Y94" s="61">
        <f>Y67-Y70</f>
        <v/>
      </c>
      <c r="Z94" s="61">
        <f>Z67-Z70</f>
        <v/>
      </c>
      <c r="AA94" s="61">
        <f>AA67-AA70</f>
        <v/>
      </c>
      <c r="AB94" s="61">
        <f>AB67-AB70</f>
        <v/>
      </c>
      <c r="AC94" s="61" t="n"/>
      <c r="AD94" s="61" t="n"/>
      <c r="AE94" s="61" t="n"/>
      <c r="AF94" s="61" t="n"/>
      <c r="AG94" s="61" t="n"/>
    </row>
    <row r="95" customFormat="1" s="59">
      <c r="B95" s="59" t="inlineStr">
        <is>
          <t>Cumulative</t>
        </is>
      </c>
      <c r="C95" s="60" t="n"/>
      <c r="D95" s="60">
        <f>D94</f>
        <v/>
      </c>
      <c r="E95" s="60">
        <f>(D95+E94)*(E42&lt;=$C$19)</f>
        <v/>
      </c>
      <c r="F95" s="60">
        <f>(E95+F94)*(F42&lt;=$C$19)</f>
        <v/>
      </c>
      <c r="G95" s="60">
        <f>(F95+G94)*(G42&lt;=$C$19)</f>
        <v/>
      </c>
      <c r="H95" s="60">
        <f>(G95+H94)*(H42&lt;=$C$19)</f>
        <v/>
      </c>
      <c r="I95" s="60">
        <f>(H95+I94)*(I42&lt;=$C$19)</f>
        <v/>
      </c>
      <c r="J95" s="60">
        <f>(I95+J94)*(J42&lt;=$C$19)</f>
        <v/>
      </c>
      <c r="K95" s="60">
        <f>(J95+K94)*(K42&lt;=$C$19)</f>
        <v/>
      </c>
      <c r="L95" s="60">
        <f>(K95+L94)*(L42&lt;=$C$19)</f>
        <v/>
      </c>
      <c r="M95" s="60">
        <f>(L95+M94)*(M42&lt;=$C$19)</f>
        <v/>
      </c>
      <c r="N95" s="60">
        <f>(M95+N94)*(N42&lt;=$C$19)</f>
        <v/>
      </c>
      <c r="O95" s="60">
        <f>(N95+O94)*(O42&lt;=$C$19)</f>
        <v/>
      </c>
      <c r="P95" s="60">
        <f>(O95+P94)*(P42&lt;=$C$19)</f>
        <v/>
      </c>
      <c r="Q95" s="60">
        <f>(P95+Q94)*(Q42&lt;=$C$19)</f>
        <v/>
      </c>
      <c r="R95" s="60">
        <f>(Q95+R94)*(R42&lt;=$C$19)</f>
        <v/>
      </c>
      <c r="S95" s="60">
        <f>(R95+S94)*(S42&lt;=$C$19)</f>
        <v/>
      </c>
      <c r="T95" s="60">
        <f>(S95+T94)*(T42&lt;=$C$19)</f>
        <v/>
      </c>
      <c r="U95" s="60">
        <f>(T95+U94)*(U42&lt;=$C$19)</f>
        <v/>
      </c>
      <c r="V95" s="60">
        <f>(U95+V94)*(V42&lt;=$C$19)</f>
        <v/>
      </c>
      <c r="W95" s="60">
        <f>(V95+W94)*(W42&lt;=$C$19)</f>
        <v/>
      </c>
      <c r="X95" s="60">
        <f>(W95+X94)*(X42&lt;=$C$19)</f>
        <v/>
      </c>
      <c r="Y95" s="60">
        <f>(X95+Y94)*(Y42&lt;=$C$19)</f>
        <v/>
      </c>
      <c r="Z95" s="60">
        <f>(Y95+Z94)*(Z42&lt;=$C$19)</f>
        <v/>
      </c>
      <c r="AA95" s="60">
        <f>(Z95+AA94)*(AA42&lt;=$C$19)</f>
        <v/>
      </c>
      <c r="AB95" s="60">
        <f>(AA95+AB94)*(AB42&lt;=$C$19)</f>
        <v/>
      </c>
      <c r="AC95" s="60" t="n"/>
      <c r="AD95" s="60" t="n"/>
      <c r="AE95" s="60" t="n"/>
      <c r="AF95" s="60" t="n"/>
      <c r="AG95" s="60" t="n"/>
    </row>
    <row r="96" customFormat="1" s="59">
      <c r="B96" s="59" t="inlineStr">
        <is>
          <t>Tax without interest shield</t>
        </is>
      </c>
      <c r="C96" s="60" t="n"/>
      <c r="D96" s="60">
        <f>IF((C95+D94)&lt;0,0,(D94+MIN(0,C95))*$H$32)</f>
        <v/>
      </c>
      <c r="E96" s="60">
        <f>IF((D95+E94)&lt;0,0,(E94+MIN(0,D95))*$H$32)</f>
        <v/>
      </c>
      <c r="F96" s="60">
        <f>IF((E95+F94)&lt;0,0,(F94+MIN(0,E95))*$H$32)</f>
        <v/>
      </c>
      <c r="G96" s="60">
        <f>IF((F95+G94)&lt;0,0,(G94+MIN(0,F95))*$H$32)</f>
        <v/>
      </c>
      <c r="H96" s="60">
        <f>IF((G95+H94)&lt;0,0,(H94+MIN(0,G95))*$H$32)</f>
        <v/>
      </c>
      <c r="I96" s="60">
        <f>IF((H95+I94)&lt;0,0,(I94+MIN(0,H95))*$H$32)</f>
        <v/>
      </c>
      <c r="J96" s="60">
        <f>IF((I95+J94)&lt;0,0,(J94+MIN(0,I95))*$H$32)</f>
        <v/>
      </c>
      <c r="K96" s="60">
        <f>IF((J95+K94)&lt;0,0,(K94+MIN(0,J95))*$H$32)</f>
        <v/>
      </c>
      <c r="L96" s="60">
        <f>IF((K95+L94)&lt;0,0,(L94+MIN(0,K95))*$H$32)</f>
        <v/>
      </c>
      <c r="M96" s="60">
        <f>IF((L95+M94)&lt;0,0,(M94+MIN(0,L95))*$H$32)</f>
        <v/>
      </c>
      <c r="N96" s="60">
        <f>IF((M95+N94)&lt;0,0,(N94+MIN(0,M95))*$H$32)</f>
        <v/>
      </c>
      <c r="O96" s="60">
        <f>IF((N95+O94)&lt;0,0,(O94+MIN(0,N95))*$H$32)</f>
        <v/>
      </c>
      <c r="P96" s="60">
        <f>IF((O95+P94)&lt;0,0,(P94+MIN(0,O95))*$H$32)</f>
        <v/>
      </c>
      <c r="Q96" s="60">
        <f>IF((P95+Q94)&lt;0,0,(Q94+MIN(0,P95))*$H$32)</f>
        <v/>
      </c>
      <c r="R96" s="60">
        <f>IF((Q95+R94)&lt;0,0,(R94+MIN(0,Q95))*$H$32)</f>
        <v/>
      </c>
      <c r="S96" s="60">
        <f>IF((R95+S94)&lt;0,0,(S94+MIN(0,R95))*$H$32)</f>
        <v/>
      </c>
      <c r="T96" s="60">
        <f>IF((S95+T94)&lt;0,0,(T94+MIN(0,S95))*$H$32)</f>
        <v/>
      </c>
      <c r="U96" s="60">
        <f>IF((T95+U94)&lt;0,0,(U94+MIN(0,T95))*$H$32)</f>
        <v/>
      </c>
      <c r="V96" s="60">
        <f>IF((U95+V94)&lt;0,0,(V94+MIN(0,U95))*$H$32)</f>
        <v/>
      </c>
      <c r="W96" s="60">
        <f>IF((V95+W94)&lt;0,0,(W94+MIN(0,V95))*$H$32)</f>
        <v/>
      </c>
      <c r="X96" s="60">
        <f>IF((W95+X94)&lt;0,0,(X94+MIN(0,W95))*$H$32)</f>
        <v/>
      </c>
      <c r="Y96" s="60">
        <f>IF((X95+Y94)&lt;0,0,(Y94+MIN(0,X95))*$H$32)</f>
        <v/>
      </c>
      <c r="Z96" s="60">
        <f>IF((Y95+Z94)&lt;0,0,(Z94+MIN(0,Y95))*$H$32)</f>
        <v/>
      </c>
      <c r="AA96" s="60">
        <f>IF((Z95+AA94)&lt;0,0,(AA94+MIN(0,Z95))*$H$32)</f>
        <v/>
      </c>
      <c r="AB96" s="60">
        <f>IF((AA95+AB94)&lt;0,0,(AB94+MIN(0,AA95))*$H$32)</f>
        <v/>
      </c>
      <c r="AC96" s="60" t="n"/>
      <c r="AD96" s="60" t="n"/>
      <c r="AE96" s="60" t="n"/>
      <c r="AF96" s="60" t="n"/>
      <c r="AG96" s="60" t="n"/>
    </row>
    <row r="97">
      <c r="C97" s="52" t="n"/>
      <c r="D97" s="52">
        <f>IF(ISERR(D94/D52),"n/a",D94/D52)</f>
        <v/>
      </c>
      <c r="E97" s="52">
        <f>IF(ISERR(E94/E52),"n/a",E94/E52)</f>
        <v/>
      </c>
      <c r="F97" s="52">
        <f>IF(ISERR(F94/F52),"n/a",F94/F52)</f>
        <v/>
      </c>
      <c r="G97" s="52">
        <f>IF(ISERR(G94/G52),"n/a",G94/G52)</f>
        <v/>
      </c>
      <c r="H97" s="52">
        <f>IF(ISERR(H94/H52),"n/a",H94/H52)</f>
        <v/>
      </c>
      <c r="I97" s="52">
        <f>IF(ISERR(I94/I52),"n/a",I94/I52)</f>
        <v/>
      </c>
      <c r="J97" s="52">
        <f>IF(ISERR(J94/J52),"n/a",J94/J52)</f>
        <v/>
      </c>
      <c r="K97" s="52">
        <f>IF(ISERR(K94/K52),"n/a",K94/K52)</f>
        <v/>
      </c>
      <c r="L97" s="52">
        <f>IF(ISERR(L94/L52),"n/a",L94/L52)</f>
        <v/>
      </c>
      <c r="M97" s="52">
        <f>IF(ISERR(M94/M52),"n/a",M94/M52)</f>
        <v/>
      </c>
      <c r="N97" s="52">
        <f>IF(ISERR(N94/N52),"n/a",N94/N52)</f>
        <v/>
      </c>
      <c r="O97" s="52">
        <f>IF(ISERR(O94/O52),"n/a",O94/O52)</f>
        <v/>
      </c>
      <c r="P97" s="52">
        <f>IF(ISERR(P94/P52),"n/a",P94/P52)</f>
        <v/>
      </c>
      <c r="Q97" s="52">
        <f>IF(ISERR(Q94/Q52),"n/a",Q94/Q52)</f>
        <v/>
      </c>
      <c r="R97" s="52">
        <f>IF(ISERR(R94/R52),"n/a",R94/R52)</f>
        <v/>
      </c>
      <c r="S97" s="52">
        <f>IF(ISERR(S94/S52),"n/a",S94/S52)</f>
        <v/>
      </c>
      <c r="T97" s="52">
        <f>IF(ISERR(T94/T52),"n/a",T94/T52)</f>
        <v/>
      </c>
      <c r="U97" s="52">
        <f>IF(ISERR(U94/U52),"n/a",U94/U52)</f>
        <v/>
      </c>
      <c r="V97" s="52">
        <f>IF(ISERR(V94/V52),"n/a",V94/V52)</f>
        <v/>
      </c>
      <c r="W97" s="52">
        <f>IF(ISERR(W94/W52),"n/a",W94/W52)</f>
        <v/>
      </c>
      <c r="X97" s="52">
        <f>IF(ISERR(X94/X52),"n/a",X94/X52)</f>
        <v/>
      </c>
      <c r="Y97" s="52">
        <f>IF(ISERR(Y94/Y52),"n/a",Y94/Y52)</f>
        <v/>
      </c>
      <c r="Z97" s="52">
        <f>IF(ISERR(Z94/Z52),"n/a",Z94/Z52)</f>
        <v/>
      </c>
      <c r="AA97" s="52">
        <f>IF(ISERR(AA94/AA52),"n/a",AA94/AA52)</f>
        <v/>
      </c>
      <c r="AB97" s="52">
        <f>IF(ISERR(AB94/AB52),"n/a",AB94/AB52)</f>
        <v/>
      </c>
      <c r="AC97" s="52" t="n"/>
      <c r="AD97" s="52" t="n"/>
      <c r="AE97" s="52" t="n"/>
      <c r="AF97" s="52" t="n"/>
      <c r="AG97" s="52" t="n"/>
    </row>
    <row r="99" customFormat="1" s="151">
      <c r="B99" s="151" t="inlineStr">
        <is>
          <t>Interest paid</t>
        </is>
      </c>
      <c r="D99" s="152" t="n"/>
      <c r="E99" s="152" t="n"/>
      <c r="F99" s="152" t="n"/>
      <c r="G99" s="152" t="n"/>
      <c r="H99" s="152" t="n"/>
      <c r="I99" s="152" t="n"/>
      <c r="J99" s="152" t="n"/>
      <c r="K99" s="152" t="n"/>
      <c r="L99" s="152" t="n"/>
      <c r="M99" s="152" t="n"/>
      <c r="N99" s="152" t="n"/>
      <c r="O99" s="152" t="n"/>
      <c r="P99" s="152" t="n"/>
      <c r="Q99" s="152" t="n"/>
      <c r="R99" s="152" t="n"/>
      <c r="S99" s="152" t="n"/>
      <c r="T99" s="152" t="n"/>
      <c r="U99" s="152" t="n"/>
      <c r="V99" s="152" t="n"/>
      <c r="W99" s="152" t="n"/>
      <c r="X99" s="152" t="n"/>
      <c r="Y99" s="152" t="n"/>
      <c r="Z99" s="152" t="n"/>
      <c r="AA99" s="152" t="n"/>
      <c r="AB99" s="152" t="n"/>
      <c r="AC99" s="152" t="n"/>
      <c r="AD99" s="152" t="n"/>
      <c r="AE99" s="152" t="n"/>
      <c r="AF99" s="152" t="n"/>
      <c r="AG99" s="152" t="n"/>
    </row>
    <row r="100">
      <c r="B100" t="inlineStr">
        <is>
          <t>Interest received</t>
        </is>
      </c>
      <c r="D100" s="38" t="n"/>
      <c r="E100" s="38" t="n"/>
      <c r="F100" s="38" t="n"/>
      <c r="G100" s="38" t="n"/>
      <c r="H100" s="38" t="n"/>
      <c r="I100" s="38" t="n"/>
      <c r="J100" s="38" t="n"/>
      <c r="K100" s="38" t="n"/>
      <c r="L100" s="38" t="n"/>
      <c r="M100" s="38" t="n"/>
      <c r="N100" s="38" t="n"/>
      <c r="O100" s="38" t="n"/>
      <c r="P100" s="38" t="n"/>
      <c r="Q100" s="38" t="n"/>
      <c r="R100" s="38" t="n"/>
      <c r="S100" s="38" t="n"/>
      <c r="T100" s="38" t="n"/>
      <c r="U100" s="38" t="n"/>
      <c r="V100" s="38" t="n"/>
      <c r="W100" s="38" t="n"/>
      <c r="X100" s="38" t="n"/>
      <c r="Y100" s="38" t="n"/>
      <c r="Z100" s="38" t="n"/>
      <c r="AA100" s="38" t="n"/>
      <c r="AB100" s="38" t="n"/>
      <c r="AC100" s="38" t="n"/>
      <c r="AD100" s="38" t="n"/>
      <c r="AE100" s="38" t="n"/>
      <c r="AF100" s="38" t="n"/>
      <c r="AG100" s="38" t="n"/>
    </row>
    <row r="101" customFormat="1" s="3">
      <c r="B101" s="3" t="inlineStr">
        <is>
          <t>PBT</t>
        </is>
      </c>
      <c r="D101" s="61">
        <f>D94-D99+D100</f>
        <v/>
      </c>
      <c r="E101" s="61">
        <f>E94-E99+E100</f>
        <v/>
      </c>
      <c r="F101" s="61">
        <f>F94-F99+F100</f>
        <v/>
      </c>
      <c r="G101" s="61">
        <f>G94-G99+G100</f>
        <v/>
      </c>
      <c r="H101" s="61">
        <f>H94-H99+H100</f>
        <v/>
      </c>
      <c r="I101" s="61">
        <f>I94-I99+I100</f>
        <v/>
      </c>
      <c r="J101" s="61">
        <f>J94-J99+J100</f>
        <v/>
      </c>
      <c r="K101" s="61">
        <f>K94-K99+K100</f>
        <v/>
      </c>
      <c r="L101" s="61">
        <f>L94-L99+L100</f>
        <v/>
      </c>
      <c r="M101" s="61">
        <f>M94-M99+M100</f>
        <v/>
      </c>
      <c r="N101" s="61">
        <f>N94-N99+N100</f>
        <v/>
      </c>
      <c r="O101" s="61">
        <f>O94-O99+O100</f>
        <v/>
      </c>
      <c r="P101" s="61">
        <f>P94-P99+P100</f>
        <v/>
      </c>
      <c r="Q101" s="61">
        <f>Q94-Q99+Q100</f>
        <v/>
      </c>
      <c r="R101" s="61">
        <f>R94-R99+R100</f>
        <v/>
      </c>
      <c r="S101" s="61">
        <f>S94-S99+S100</f>
        <v/>
      </c>
      <c r="T101" s="61">
        <f>T94-T99+T100</f>
        <v/>
      </c>
      <c r="U101" s="61">
        <f>U94-U99+U100</f>
        <v/>
      </c>
      <c r="V101" s="61">
        <f>V94-V99+V100</f>
        <v/>
      </c>
      <c r="W101" s="61">
        <f>W94-W99+W100</f>
        <v/>
      </c>
      <c r="X101" s="61">
        <f>X94-X99+X100</f>
        <v/>
      </c>
      <c r="Y101" s="61">
        <f>Y94-Y99+Y100</f>
        <v/>
      </c>
      <c r="Z101" s="61">
        <f>Z94-Z99+Z100</f>
        <v/>
      </c>
      <c r="AA101" s="61">
        <f>AA94-AA99+AA100</f>
        <v/>
      </c>
      <c r="AB101" s="61">
        <f>AB94-AB99+AB100</f>
        <v/>
      </c>
      <c r="AC101" s="61" t="n"/>
      <c r="AD101" s="61" t="n"/>
      <c r="AE101" s="61" t="n"/>
      <c r="AF101" s="61" t="n"/>
      <c r="AG101" s="61" t="n"/>
    </row>
    <row r="102" customFormat="1" s="3">
      <c r="B102" s="3" t="inlineStr">
        <is>
          <t>Taxable Profits (After ECAs)</t>
        </is>
      </c>
      <c r="D102" s="61">
        <f>D67-D83-D99+D100</f>
        <v/>
      </c>
      <c r="E102" s="61">
        <f>E67-E83-E99+E100</f>
        <v/>
      </c>
      <c r="F102" s="61">
        <f>F67-F83-F99+F100</f>
        <v/>
      </c>
      <c r="G102" s="61">
        <f>G67-G83-G99+G100</f>
        <v/>
      </c>
      <c r="H102" s="61">
        <f>H67-H83-H99+H100</f>
        <v/>
      </c>
      <c r="I102" s="61">
        <f>I67-I83-I99+I100</f>
        <v/>
      </c>
      <c r="J102" s="61">
        <f>J67-J83-J99+J100</f>
        <v/>
      </c>
      <c r="K102" s="61">
        <f>K67-K83-K99+K100</f>
        <v/>
      </c>
      <c r="L102" s="61">
        <f>L67-L83-L99+L100</f>
        <v/>
      </c>
      <c r="M102" s="61">
        <f>M67-M83-M99+M100</f>
        <v/>
      </c>
      <c r="N102" s="61">
        <f>N67-N83-N99+N100</f>
        <v/>
      </c>
      <c r="O102" s="61">
        <f>O67-O83-O99+O100</f>
        <v/>
      </c>
      <c r="P102" s="61">
        <f>P67-P83-P99+P100</f>
        <v/>
      </c>
      <c r="Q102" s="61">
        <f>Q67-Q83-Q99+Q100</f>
        <v/>
      </c>
      <c r="R102" s="61">
        <f>R67-R83-R99+R100</f>
        <v/>
      </c>
      <c r="S102" s="61">
        <f>S67-S83-S99+S100</f>
        <v/>
      </c>
      <c r="T102" s="61">
        <f>T67-T83-T99+T100</f>
        <v/>
      </c>
      <c r="U102" s="61">
        <f>U67-U83-U99+U100</f>
        <v/>
      </c>
      <c r="V102" s="61">
        <f>V67-V83-V99+V100</f>
        <v/>
      </c>
      <c r="W102" s="61">
        <f>W67-W83-W99+W100</f>
        <v/>
      </c>
      <c r="X102" s="61">
        <f>X67-X83-X99+X100</f>
        <v/>
      </c>
      <c r="Y102" s="61">
        <f>Y67-Y83-Y99+Y100</f>
        <v/>
      </c>
      <c r="Z102" s="61">
        <f>Z67-Z83-Z99+Z100</f>
        <v/>
      </c>
      <c r="AA102" s="61">
        <f>AA67-AA83-AA99+AA100</f>
        <v/>
      </c>
      <c r="AB102" s="61">
        <f>AB67-AB83-AB99+AB100</f>
        <v/>
      </c>
      <c r="AC102" s="61" t="n"/>
      <c r="AD102" s="61" t="n"/>
      <c r="AE102" s="61" t="n"/>
      <c r="AF102" s="61" t="n"/>
      <c r="AG102" s="61" t="n"/>
    </row>
    <row r="103">
      <c r="B103" t="inlineStr">
        <is>
          <t>Corporation Tax</t>
        </is>
      </c>
      <c r="C103" s="42" t="n"/>
      <c r="D103" s="42">
        <f>IF((C105+D102)&lt;0,0,MAX(0,(D102+(MIN(0,C105)))*$H$32))</f>
        <v/>
      </c>
      <c r="E103" s="42">
        <f>IF((D105+E102)&lt;0,0,MAX(0,(E102+(MIN(0,D105)))*$H$32))</f>
        <v/>
      </c>
      <c r="F103" s="42">
        <f>IF((E105+F102)&lt;0,0,MAX(0,(F102+(MIN(0,E105)))*$H$32))</f>
        <v/>
      </c>
      <c r="G103" s="42">
        <f>IF((F105+G102)&lt;0,0,MAX(0,(G102+(MIN(0,F105)))*$H$32))</f>
        <v/>
      </c>
      <c r="H103" s="42">
        <f>IF((G105+H102)&lt;0,0,MAX(0,(H102+(MIN(0,G105)))*$H$32))</f>
        <v/>
      </c>
      <c r="I103" s="42">
        <f>IF((H105+I102)&lt;0,0,MAX(0,(I102+(MIN(0,H105)))*$H$32))</f>
        <v/>
      </c>
      <c r="J103" s="42">
        <f>IF((I105+J102)&lt;0,0,MAX(0,(J102+(MIN(0,I105)))*$H$32))</f>
        <v/>
      </c>
      <c r="K103" s="42">
        <f>IF((J105+K102)&lt;0,0,MAX(0,(K102+(MIN(0,J105)))*$H$32))</f>
        <v/>
      </c>
      <c r="L103" s="42">
        <f>IF((K105+L102)&lt;0,0,MAX(0,(L102+(MIN(0,K105)))*$H$32))</f>
        <v/>
      </c>
      <c r="M103" s="42">
        <f>IF((L105+M102)&lt;0,0,MAX(0,(M102+(MIN(0,L105)))*$H$32))</f>
        <v/>
      </c>
      <c r="N103" s="42">
        <f>IF((M105+N102)&lt;0,0,MAX(0,(N102+(MIN(0,M105)))*$H$32))</f>
        <v/>
      </c>
      <c r="O103" s="42">
        <f>IF((N105+O102)&lt;0,0,MAX(0,(O102+(MIN(0,N105)))*$H$32))</f>
        <v/>
      </c>
      <c r="P103" s="42">
        <f>IF((O105+P102)&lt;0,0,MAX(0,(P102+(MIN(0,O105)))*$H$32))</f>
        <v/>
      </c>
      <c r="Q103" s="42">
        <f>IF((P105+Q102)&lt;0,0,MAX(0,(Q102+(MIN(0,P105)))*$H$32))</f>
        <v/>
      </c>
      <c r="R103" s="42">
        <f>IF((Q105+R102)&lt;0,0,MAX(0,(R102+(MIN(0,Q105)))*$H$32))</f>
        <v/>
      </c>
      <c r="S103" s="42">
        <f>IF((R105+S102)&lt;0,0,MAX(0,(S102+(MIN(0,R105)))*$H$32))</f>
        <v/>
      </c>
      <c r="T103" s="42">
        <f>IF((S105+T102)&lt;0,0,MAX(0,(T102+(MIN(0,S105)))*$H$32))</f>
        <v/>
      </c>
      <c r="U103" s="42">
        <f>IF((T105+U102)&lt;0,0,MAX(0,(U102+(MIN(0,T105)))*$H$32))</f>
        <v/>
      </c>
      <c r="V103" s="42">
        <f>IF((U105+V102)&lt;0,0,MAX(0,(V102+(MIN(0,U105)))*$H$32))</f>
        <v/>
      </c>
      <c r="W103" s="42">
        <f>IF((V105+W102)&lt;0,0,MAX(0,(W102+(MIN(0,V105)))*$H$32))</f>
        <v/>
      </c>
      <c r="X103" s="42">
        <f>IF((W105+X102)&lt;0,0,MAX(0,(X102+(MIN(0,W105)))*$H$32))</f>
        <v/>
      </c>
      <c r="Y103" s="42">
        <f>IF((X105+Y102)&lt;0,0,MAX(0,(Y102+(MIN(0,X105)))*$H$32))</f>
        <v/>
      </c>
      <c r="Z103" s="42">
        <f>IF((Y105+Z102)&lt;0,0,MAX(0,(Z102+(MIN(0,Y105)))*$H$32))</f>
        <v/>
      </c>
      <c r="AA103" s="42">
        <f>IF((Z105+AA102)&lt;0,0,MAX(0,(AA102+(MIN(0,Z105)))*$H$32))</f>
        <v/>
      </c>
      <c r="AB103" s="42">
        <f>IF((AA105+AB102)&lt;0,0,MAX(0,(AB102+(MIN(0,AA105)))*$H$32))</f>
        <v/>
      </c>
      <c r="AC103" s="42" t="n"/>
      <c r="AD103" s="42" t="n"/>
      <c r="AE103" s="42" t="n"/>
      <c r="AF103" s="42" t="n"/>
      <c r="AG103" s="42" t="n"/>
    </row>
    <row r="104" hidden="1" outlineLevel="1" customFormat="1" s="62">
      <c r="B104" s="62" t="inlineStr">
        <is>
          <t>Net profit (Tax Accounting)</t>
        </is>
      </c>
      <c r="C104" s="63" t="n"/>
      <c r="D104" s="63">
        <f>D102-D103</f>
        <v/>
      </c>
      <c r="E104" s="63">
        <f>E102-E103</f>
        <v/>
      </c>
      <c r="F104" s="63">
        <f>F102-F103</f>
        <v/>
      </c>
      <c r="G104" s="63">
        <f>G102-G103</f>
        <v/>
      </c>
      <c r="H104" s="63">
        <f>H102-H103</f>
        <v/>
      </c>
      <c r="I104" s="63">
        <f>I102-I103</f>
        <v/>
      </c>
      <c r="J104" s="63">
        <f>J102-J103</f>
        <v/>
      </c>
      <c r="K104" s="63">
        <f>K102-K103</f>
        <v/>
      </c>
      <c r="L104" s="63">
        <f>L102-L103</f>
        <v/>
      </c>
      <c r="M104" s="63">
        <f>M102-M103</f>
        <v/>
      </c>
      <c r="N104" s="63">
        <f>N102-N103</f>
        <v/>
      </c>
      <c r="O104" s="63">
        <f>O102-O103</f>
        <v/>
      </c>
      <c r="P104" s="63">
        <f>P102-P103</f>
        <v/>
      </c>
      <c r="Q104" s="63">
        <f>Q102-Q103</f>
        <v/>
      </c>
      <c r="R104" s="63">
        <f>R102-R103</f>
        <v/>
      </c>
      <c r="S104" s="63">
        <f>S102-S103</f>
        <v/>
      </c>
      <c r="T104" s="63">
        <f>T102-T103</f>
        <v/>
      </c>
      <c r="U104" s="63">
        <f>U102-U103</f>
        <v/>
      </c>
      <c r="V104" s="63">
        <f>V102-V103</f>
        <v/>
      </c>
      <c r="W104" s="63">
        <f>W102-W103</f>
        <v/>
      </c>
      <c r="X104" s="63">
        <f>X102-X103</f>
        <v/>
      </c>
      <c r="Y104" s="63">
        <f>Y102-Y103</f>
        <v/>
      </c>
      <c r="Z104" s="63">
        <f>Z102-Z103</f>
        <v/>
      </c>
      <c r="AA104" s="63">
        <f>AA102-AA103</f>
        <v/>
      </c>
      <c r="AB104" s="63">
        <f>AB102-AB103</f>
        <v/>
      </c>
      <c r="AC104" s="63" t="n"/>
      <c r="AD104" s="63" t="n"/>
      <c r="AE104" s="63" t="n"/>
      <c r="AF104" s="63" t="n"/>
      <c r="AG104" s="63" t="n"/>
    </row>
    <row r="105" hidden="1" outlineLevel="1" customFormat="1" s="62">
      <c r="B105" s="62" t="inlineStr">
        <is>
          <t>Cumulative net profit (Tax Accounting)</t>
        </is>
      </c>
      <c r="C105" s="63" t="n">
        <v>0</v>
      </c>
      <c r="D105" s="64">
        <f>D104</f>
        <v/>
      </c>
      <c r="E105" s="64">
        <f>(D105+E104)*(E42&lt;=$C$19)</f>
        <v/>
      </c>
      <c r="F105" s="64">
        <f>(E105+F104)*(F42&lt;=$C$19)</f>
        <v/>
      </c>
      <c r="G105" s="64">
        <f>(F105+G104)*(G42&lt;=$C$19)</f>
        <v/>
      </c>
      <c r="H105" s="64">
        <f>(G105+H104)*(H42&lt;=$C$19)</f>
        <v/>
      </c>
      <c r="I105" s="64">
        <f>(H105+I104)*(I42&lt;=$C$19)</f>
        <v/>
      </c>
      <c r="J105" s="64">
        <f>(I105+J104)*(J42&lt;=$C$19)</f>
        <v/>
      </c>
      <c r="K105" s="64">
        <f>(J105+K104)*(K42&lt;=$C$19)</f>
        <v/>
      </c>
      <c r="L105" s="64">
        <f>(K105+L104)*(L42&lt;=$C$19)</f>
        <v/>
      </c>
      <c r="M105" s="64">
        <f>(L105+M104)*(M42&lt;=$C$19)</f>
        <v/>
      </c>
      <c r="N105" s="64">
        <f>(M105+N104)*(N42&lt;=$C$19)</f>
        <v/>
      </c>
      <c r="O105" s="64">
        <f>(N105+O104)*(O42&lt;=$C$19)</f>
        <v/>
      </c>
      <c r="P105" s="64">
        <f>(O105+P104)*(P42&lt;=$C$19)</f>
        <v/>
      </c>
      <c r="Q105" s="64">
        <f>(P105+Q104)*(Q42&lt;=$C$19)</f>
        <v/>
      </c>
      <c r="R105" s="64">
        <f>(Q105+R104)*(R42&lt;=$C$19)</f>
        <v/>
      </c>
      <c r="S105" s="64">
        <f>(R105+S104)*(S42&lt;=$C$19)</f>
        <v/>
      </c>
      <c r="T105" s="64">
        <f>(S105+T104)*(T42&lt;=$C$19)</f>
        <v/>
      </c>
      <c r="U105" s="64">
        <f>(T105+U104)*(U42&lt;=$C$19)</f>
        <v/>
      </c>
      <c r="V105" s="64">
        <f>(U105+V104)*(V42&lt;=$C$19)</f>
        <v/>
      </c>
      <c r="W105" s="64">
        <f>(V105+W104)*(W42&lt;=$C$19)</f>
        <v/>
      </c>
      <c r="X105" s="64">
        <f>(W105+X104)*(X42&lt;=$C$19)</f>
        <v/>
      </c>
      <c r="Y105" s="64">
        <f>(X105+Y104)*(Y42&lt;=$C$19)</f>
        <v/>
      </c>
      <c r="Z105" s="64">
        <f>(Y105+Z104)*(Z42&lt;=$C$19)</f>
        <v/>
      </c>
      <c r="AA105" s="64">
        <f>(Z105+AA104)*(AA42&lt;=$C$19)</f>
        <v/>
      </c>
      <c r="AB105" s="64">
        <f>(AA105+AB104)*(AB42&lt;=$C$19)</f>
        <v/>
      </c>
      <c r="AC105" s="64" t="n"/>
      <c r="AD105" s="64" t="n"/>
      <c r="AE105" s="64" t="n"/>
      <c r="AF105" s="64" t="n"/>
      <c r="AG105" s="64" t="n"/>
    </row>
    <row r="106" hidden="1" outlineLevel="1" customFormat="1" s="62">
      <c r="B106" s="62" t="inlineStr">
        <is>
          <t>Taxable Profits (after ECAs; add back in interest)</t>
        </is>
      </c>
      <c r="C106" s="63" t="n"/>
      <c r="D106" s="64">
        <f>D102+D99</f>
        <v/>
      </c>
      <c r="E106" s="64">
        <f>E102+E99</f>
        <v/>
      </c>
      <c r="F106" s="64">
        <f>F102+F99</f>
        <v/>
      </c>
      <c r="G106" s="64">
        <f>G102+G99</f>
        <v/>
      </c>
      <c r="H106" s="64">
        <f>H102+H99</f>
        <v/>
      </c>
      <c r="I106" s="64">
        <f>I102+I99</f>
        <v/>
      </c>
      <c r="J106" s="64">
        <f>J102+J99</f>
        <v/>
      </c>
      <c r="K106" s="64">
        <f>K102+K99</f>
        <v/>
      </c>
      <c r="L106" s="64">
        <f>L102+L99</f>
        <v/>
      </c>
      <c r="M106" s="64">
        <f>M102+M99</f>
        <v/>
      </c>
      <c r="N106" s="64">
        <f>N102+N99</f>
        <v/>
      </c>
      <c r="O106" s="64">
        <f>O102+O99</f>
        <v/>
      </c>
      <c r="P106" s="64">
        <f>P102+P99</f>
        <v/>
      </c>
      <c r="Q106" s="64">
        <f>Q102+Q99</f>
        <v/>
      </c>
      <c r="R106" s="64">
        <f>R102+R99</f>
        <v/>
      </c>
      <c r="S106" s="64">
        <f>S102+S99</f>
        <v/>
      </c>
      <c r="T106" s="64">
        <f>T102+T99</f>
        <v/>
      </c>
      <c r="U106" s="64">
        <f>U102+U99</f>
        <v/>
      </c>
      <c r="V106" s="64">
        <f>V102+V99</f>
        <v/>
      </c>
      <c r="W106" s="64">
        <f>W102+W99</f>
        <v/>
      </c>
      <c r="X106" s="64">
        <f>X102+X99</f>
        <v/>
      </c>
      <c r="Y106" s="64">
        <f>Y102+Y99</f>
        <v/>
      </c>
      <c r="Z106" s="64">
        <f>Z102+Z99</f>
        <v/>
      </c>
      <c r="AA106" s="64">
        <f>AA102+AA99</f>
        <v/>
      </c>
      <c r="AB106" s="64">
        <f>AB102+AB99</f>
        <v/>
      </c>
      <c r="AC106" s="64" t="n"/>
      <c r="AD106" s="64" t="n"/>
      <c r="AE106" s="64" t="n"/>
      <c r="AF106" s="64" t="n"/>
      <c r="AG106" s="64" t="n"/>
    </row>
    <row r="107" hidden="1" outlineLevel="1" customFormat="1" s="62">
      <c r="B107" s="62" t="inlineStr">
        <is>
          <t>Corporation Tax (ignoring interest payments)</t>
        </is>
      </c>
      <c r="C107" s="63" t="n"/>
      <c r="D107" s="63">
        <f>IF((C109+D106)&lt;0,0,MAX(0,(D106+(MIN(0,C109)))*$H$32))</f>
        <v/>
      </c>
      <c r="E107" s="63">
        <f>IF((D109+E106)&lt;0,0,MAX(0,(E106+(MIN(0,D109)))*$H$32))</f>
        <v/>
      </c>
      <c r="F107" s="63">
        <f>IF((E109+F106)&lt;0,0,MAX(0,(F106+(MIN(0,E109)))*$H$32))</f>
        <v/>
      </c>
      <c r="G107" s="63">
        <f>IF((F109+G106)&lt;0,0,MAX(0,(G106+(MIN(0,F109)))*$H$32))</f>
        <v/>
      </c>
      <c r="H107" s="63">
        <f>IF((G109+H106)&lt;0,0,MAX(0,(H106+(MIN(0,G109)))*$H$32))</f>
        <v/>
      </c>
      <c r="I107" s="63">
        <f>IF((H109+I106)&lt;0,0,MAX(0,(I106+(MIN(0,H109)))*$H$32))</f>
        <v/>
      </c>
      <c r="J107" s="63">
        <f>IF((I109+J106)&lt;0,0,MAX(0,(J106+(MIN(0,I109)))*$H$32))</f>
        <v/>
      </c>
      <c r="K107" s="63">
        <f>IF((J109+K106)&lt;0,0,MAX(0,(K106+(MIN(0,J109)))*$H$32))</f>
        <v/>
      </c>
      <c r="L107" s="63">
        <f>IF((K109+L106)&lt;0,0,MAX(0,(L106+(MIN(0,K109)))*$H$32))</f>
        <v/>
      </c>
      <c r="M107" s="63">
        <f>IF((L109+M106)&lt;0,0,MAX(0,(M106+(MIN(0,L109)))*$H$32))</f>
        <v/>
      </c>
      <c r="N107" s="63">
        <f>IF((M109+N106)&lt;0,0,MAX(0,(N106+(MIN(0,M109)))*$H$32))</f>
        <v/>
      </c>
      <c r="O107" s="63">
        <f>IF((N109+O106)&lt;0,0,MAX(0,(O106+(MIN(0,N109)))*$H$32))</f>
        <v/>
      </c>
      <c r="P107" s="63">
        <f>IF((O109+P106)&lt;0,0,MAX(0,(P106+(MIN(0,O109)))*$H$32))</f>
        <v/>
      </c>
      <c r="Q107" s="63">
        <f>IF((P109+Q106)&lt;0,0,MAX(0,(Q106+(MIN(0,P109)))*$H$32))</f>
        <v/>
      </c>
      <c r="R107" s="63">
        <f>IF((Q109+R106)&lt;0,0,MAX(0,(R106+(MIN(0,Q109)))*$H$32))</f>
        <v/>
      </c>
      <c r="S107" s="63">
        <f>IF((R109+S106)&lt;0,0,MAX(0,(S106+(MIN(0,R109)))*$H$32))</f>
        <v/>
      </c>
      <c r="T107" s="63">
        <f>IF((S109+T106)&lt;0,0,MAX(0,(T106+(MIN(0,S109)))*$H$32))</f>
        <v/>
      </c>
      <c r="U107" s="63">
        <f>IF((T109+U106)&lt;0,0,MAX(0,(U106+(MIN(0,T109)))*$H$32))</f>
        <v/>
      </c>
      <c r="V107" s="63">
        <f>IF((U109+V106)&lt;0,0,MAX(0,(V106+(MIN(0,U109)))*$H$32))</f>
        <v/>
      </c>
      <c r="W107" s="63">
        <f>IF((V109+W106)&lt;0,0,MAX(0,(W106+(MIN(0,V109)))*$H$32))</f>
        <v/>
      </c>
      <c r="X107" s="63">
        <f>IF((W109+X106)&lt;0,0,MAX(0,(X106+(MIN(0,W109)))*$H$32))</f>
        <v/>
      </c>
      <c r="Y107" s="63">
        <f>IF((X109+Y106)&lt;0,0,MAX(0,(Y106+(MIN(0,X109)))*$H$32))</f>
        <v/>
      </c>
      <c r="Z107" s="63">
        <f>IF((Y109+Z106)&lt;0,0,MAX(0,(Z106+(MIN(0,Y109)))*$H$32))</f>
        <v/>
      </c>
      <c r="AA107" s="63">
        <f>IF((Z109+AA106)&lt;0,0,MAX(0,(AA106+(MIN(0,Z109)))*$H$32))</f>
        <v/>
      </c>
      <c r="AB107" s="63">
        <f>IF((AA109+AB106)&lt;0,0,MAX(0,(AB106+(MIN(0,AA109)))*$H$32))</f>
        <v/>
      </c>
      <c r="AC107" s="63" t="n"/>
      <c r="AD107" s="63" t="n"/>
      <c r="AE107" s="63" t="n"/>
      <c r="AF107" s="63" t="n"/>
      <c r="AG107" s="63" t="n"/>
    </row>
    <row r="108" hidden="1" outlineLevel="1" customFormat="1" s="62">
      <c r="B108" s="62" t="inlineStr">
        <is>
          <t>Net profit (tax accounting; ignoring interest pmts)</t>
        </is>
      </c>
      <c r="C108" s="63" t="n"/>
      <c r="D108" s="63">
        <f>D106-D107</f>
        <v/>
      </c>
      <c r="E108" s="63">
        <f>E106-E107</f>
        <v/>
      </c>
      <c r="F108" s="63">
        <f>F106-F107</f>
        <v/>
      </c>
      <c r="G108" s="63">
        <f>G106-G107</f>
        <v/>
      </c>
      <c r="H108" s="63">
        <f>H106-H107</f>
        <v/>
      </c>
      <c r="I108" s="63">
        <f>I106-I107</f>
        <v/>
      </c>
      <c r="J108" s="63">
        <f>J106-J107</f>
        <v/>
      </c>
      <c r="K108" s="63">
        <f>K106-K107</f>
        <v/>
      </c>
      <c r="L108" s="63">
        <f>L106-L107</f>
        <v/>
      </c>
      <c r="M108" s="63">
        <f>M106-M107</f>
        <v/>
      </c>
      <c r="N108" s="63">
        <f>N106-N107</f>
        <v/>
      </c>
      <c r="O108" s="63">
        <f>O106-O107</f>
        <v/>
      </c>
      <c r="P108" s="63">
        <f>P106-P107</f>
        <v/>
      </c>
      <c r="Q108" s="63">
        <f>Q106-Q107</f>
        <v/>
      </c>
      <c r="R108" s="63">
        <f>R106-R107</f>
        <v/>
      </c>
      <c r="S108" s="63">
        <f>S106-S107</f>
        <v/>
      </c>
      <c r="T108" s="63">
        <f>T106-T107</f>
        <v/>
      </c>
      <c r="U108" s="63">
        <f>U106-U107</f>
        <v/>
      </c>
      <c r="V108" s="63">
        <f>V106-V107</f>
        <v/>
      </c>
      <c r="W108" s="63">
        <f>W106-W107</f>
        <v/>
      </c>
      <c r="X108" s="63">
        <f>X106-X107</f>
        <v/>
      </c>
      <c r="Y108" s="63">
        <f>Y106-Y107</f>
        <v/>
      </c>
      <c r="Z108" s="63">
        <f>Z106-Z107</f>
        <v/>
      </c>
      <c r="AA108" s="63">
        <f>AA106-AA107</f>
        <v/>
      </c>
      <c r="AB108" s="63">
        <f>AB106-AB107</f>
        <v/>
      </c>
      <c r="AC108" s="63" t="n"/>
      <c r="AD108" s="63" t="n"/>
      <c r="AE108" s="63" t="n"/>
      <c r="AF108" s="63" t="n"/>
      <c r="AG108" s="63" t="n"/>
    </row>
    <row r="109" hidden="1" outlineLevel="1" customFormat="1" s="62">
      <c r="B109" s="62" t="inlineStr">
        <is>
          <t>Cumulative net profit (tax accountign; ignoring interest pmts)</t>
        </is>
      </c>
      <c r="C109" s="63" t="n"/>
      <c r="D109" s="64">
        <f>D108</f>
        <v/>
      </c>
      <c r="E109" s="64">
        <f>(D109+E108)*(E42&lt;=$C$19)</f>
        <v/>
      </c>
      <c r="F109" s="64">
        <f>(E109+F108)*(F42&lt;=$C$19)</f>
        <v/>
      </c>
      <c r="G109" s="64">
        <f>(F109+G108)*(G42&lt;=$C$19)</f>
        <v/>
      </c>
      <c r="H109" s="64">
        <f>(G109+H108)*(H42&lt;=$C$19)</f>
        <v/>
      </c>
      <c r="I109" s="64">
        <f>(H109+I108)*(I42&lt;=$C$19)</f>
        <v/>
      </c>
      <c r="J109" s="64">
        <f>(I109+J108)*(J42&lt;=$C$19)</f>
        <v/>
      </c>
      <c r="K109" s="64">
        <f>(J109+K108)*(K42&lt;=$C$19)</f>
        <v/>
      </c>
      <c r="L109" s="64">
        <f>(K109+L108)*(L42&lt;=$C$19)</f>
        <v/>
      </c>
      <c r="M109" s="64">
        <f>(L109+M108)*(M42&lt;=$C$19)</f>
        <v/>
      </c>
      <c r="N109" s="64">
        <f>(M109+N108)*(N42&lt;=$C$19)</f>
        <v/>
      </c>
      <c r="O109" s="64">
        <f>(N109+O108)*(O42&lt;=$C$19)</f>
        <v/>
      </c>
      <c r="P109" s="64">
        <f>(O109+P108)*(P42&lt;=$C$19)</f>
        <v/>
      </c>
      <c r="Q109" s="64">
        <f>(P109+Q108)*(Q42&lt;=$C$19)</f>
        <v/>
      </c>
      <c r="R109" s="64">
        <f>(Q109+R108)*(R42&lt;=$C$19)</f>
        <v/>
      </c>
      <c r="S109" s="64">
        <f>(R109+S108)*(S42&lt;=$C$19)</f>
        <v/>
      </c>
      <c r="T109" s="64">
        <f>(S109+T108)*(T42&lt;=$C$19)</f>
        <v/>
      </c>
      <c r="U109" s="64">
        <f>(T109+U108)*(U42&lt;=$C$19)</f>
        <v/>
      </c>
      <c r="V109" s="64">
        <f>(U109+V108)*(V42&lt;=$C$19)</f>
        <v/>
      </c>
      <c r="W109" s="64">
        <f>(V109+W108)*(W42&lt;=$C$19)</f>
        <v/>
      </c>
      <c r="X109" s="64">
        <f>(W109+X108)*(X42&lt;=$C$19)</f>
        <v/>
      </c>
      <c r="Y109" s="64">
        <f>(X109+Y108)*(Y42&lt;=$C$19)</f>
        <v/>
      </c>
      <c r="Z109" s="64">
        <f>(Y109+Z108)*(Z42&lt;=$C$19)</f>
        <v/>
      </c>
      <c r="AA109" s="64">
        <f>(Z109+AA108)*(AA42&lt;=$C$19)</f>
        <v/>
      </c>
      <c r="AB109" s="64">
        <f>(AA109+AB108)*(AB42&lt;=$C$19)</f>
        <v/>
      </c>
      <c r="AC109" s="64" t="n"/>
      <c r="AD109" s="64" t="n"/>
      <c r="AE109" s="64" t="n"/>
      <c r="AF109" s="64" t="n"/>
      <c r="AG109" s="64" t="n"/>
    </row>
    <row r="110" hidden="1" outlineLevel="1" customFormat="1" s="62">
      <c r="B110" s="62" t="inlineStr">
        <is>
          <t>Interest Tax Shield</t>
        </is>
      </c>
      <c r="C110" s="63" t="n"/>
      <c r="D110" s="64">
        <f>MAX(0,D107-D103)</f>
        <v/>
      </c>
      <c r="E110" s="64">
        <f>MAX(0,E107-E103)</f>
        <v/>
      </c>
      <c r="F110" s="64">
        <f>MAX(0,F107-F103)</f>
        <v/>
      </c>
      <c r="G110" s="64">
        <f>MAX(0,G107-G103)</f>
        <v/>
      </c>
      <c r="H110" s="64">
        <f>MAX(0,H107-H103)</f>
        <v/>
      </c>
      <c r="I110" s="64">
        <f>MAX(0,I107-I103)</f>
        <v/>
      </c>
      <c r="J110" s="64">
        <f>MAX(0,J107-J103)</f>
        <v/>
      </c>
      <c r="K110" s="64">
        <f>MAX(0,K107-K103)</f>
        <v/>
      </c>
      <c r="L110" s="64">
        <f>MAX(0,L107-L103)</f>
        <v/>
      </c>
      <c r="M110" s="64">
        <f>MAX(0,M107-M103)</f>
        <v/>
      </c>
      <c r="N110" s="64">
        <f>MAX(0,N107-N103)</f>
        <v/>
      </c>
      <c r="O110" s="64">
        <f>MAX(0,O107-O103)</f>
        <v/>
      </c>
      <c r="P110" s="64">
        <f>MAX(0,P107-P103)</f>
        <v/>
      </c>
      <c r="Q110" s="64">
        <f>MAX(0,Q107-Q103)</f>
        <v/>
      </c>
      <c r="R110" s="64">
        <f>MAX(0,R107-R103)</f>
        <v/>
      </c>
      <c r="S110" s="64">
        <f>MAX(0,S107-S103)</f>
        <v/>
      </c>
      <c r="T110" s="64">
        <f>MAX(0,T107-T103)</f>
        <v/>
      </c>
      <c r="U110" s="64">
        <f>MAX(0,U107-U103)</f>
        <v/>
      </c>
      <c r="V110" s="64">
        <f>MAX(0,V107-V103)</f>
        <v/>
      </c>
      <c r="W110" s="64">
        <f>MAX(0,W107-W103)</f>
        <v/>
      </c>
      <c r="X110" s="64">
        <f>MAX(0,X107-X103)</f>
        <v/>
      </c>
      <c r="Y110" s="64">
        <f>MAX(0,Y107-Y103)</f>
        <v/>
      </c>
      <c r="Z110" s="64">
        <f>MAX(0,Z107-Z103)</f>
        <v/>
      </c>
      <c r="AA110" s="64">
        <f>MAX(0,AA107-AA103)</f>
        <v/>
      </c>
      <c r="AB110" s="64">
        <f>MAX(0,AB107-AB103)</f>
        <v/>
      </c>
      <c r="AC110" s="64" t="n"/>
      <c r="AD110" s="64" t="n"/>
      <c r="AE110" s="64" t="n"/>
      <c r="AF110" s="64" t="n"/>
      <c r="AG110" s="64" t="n"/>
    </row>
    <row r="111" collapsed="1" customFormat="1" s="3">
      <c r="B111" s="65" t="inlineStr">
        <is>
          <t>Net Profit</t>
        </is>
      </c>
      <c r="C111" s="66" t="n"/>
      <c r="D111" s="66">
        <f>D101-D103</f>
        <v/>
      </c>
      <c r="E111" s="61">
        <f>E101-E103</f>
        <v/>
      </c>
      <c r="F111" s="61">
        <f>F101-F103</f>
        <v/>
      </c>
      <c r="G111" s="61">
        <f>G101-G103</f>
        <v/>
      </c>
      <c r="H111" s="61">
        <f>H101-H103</f>
        <v/>
      </c>
      <c r="I111" s="61">
        <f>I101-I103</f>
        <v/>
      </c>
      <c r="J111" s="61">
        <f>J101-J103</f>
        <v/>
      </c>
      <c r="K111" s="61">
        <f>K101-K103</f>
        <v/>
      </c>
      <c r="L111" s="61">
        <f>L101-L103</f>
        <v/>
      </c>
      <c r="M111" s="61">
        <f>M101-M103</f>
        <v/>
      </c>
      <c r="N111" s="61">
        <f>N101-N103</f>
        <v/>
      </c>
      <c r="O111" s="61">
        <f>O101-O103</f>
        <v/>
      </c>
      <c r="P111" s="61">
        <f>P101-P103</f>
        <v/>
      </c>
      <c r="Q111" s="61">
        <f>Q101-Q103</f>
        <v/>
      </c>
      <c r="R111" s="61">
        <f>R101-R103</f>
        <v/>
      </c>
      <c r="S111" s="61">
        <f>S101-S103</f>
        <v/>
      </c>
      <c r="T111" s="61">
        <f>T101-T103</f>
        <v/>
      </c>
      <c r="U111" s="61">
        <f>U101-U103</f>
        <v/>
      </c>
      <c r="V111" s="61">
        <f>V101-V103</f>
        <v/>
      </c>
      <c r="W111" s="61">
        <f>W101-W103</f>
        <v/>
      </c>
      <c r="X111" s="61">
        <f>X101-X103</f>
        <v/>
      </c>
      <c r="Y111" s="61">
        <f>Y101-Y103</f>
        <v/>
      </c>
      <c r="Z111" s="61">
        <f>Z101-Z103</f>
        <v/>
      </c>
      <c r="AA111" s="61">
        <f>AA101-AA103</f>
        <v/>
      </c>
      <c r="AB111" s="61">
        <f>AB101-AB103</f>
        <v/>
      </c>
      <c r="AC111" s="61" t="n"/>
      <c r="AD111" s="61" t="n"/>
      <c r="AE111" s="61" t="n"/>
      <c r="AF111" s="61" t="n"/>
      <c r="AG111" s="61" t="n"/>
    </row>
    <row r="112" customFormat="1" s="3">
      <c r="B112" t="inlineStr">
        <is>
          <t>Cumulative</t>
        </is>
      </c>
      <c r="C112" s="61" t="n"/>
      <c r="D112" s="38">
        <f>D111</f>
        <v/>
      </c>
      <c r="E112" s="38">
        <f>(D112+E111)*(E42&lt;=$C$19)</f>
        <v/>
      </c>
      <c r="F112" s="38">
        <f>(E112+F111)*(F42&lt;=$C$19)</f>
        <v/>
      </c>
      <c r="G112" s="38">
        <f>(F112+G111)*(G42&lt;=$C$19)</f>
        <v/>
      </c>
      <c r="H112" s="38">
        <f>(G112+H111)*(H42&lt;=$C$19)</f>
        <v/>
      </c>
      <c r="I112" s="38">
        <f>(H112+I111)*(I42&lt;=$C$19)</f>
        <v/>
      </c>
      <c r="J112" s="38">
        <f>(I112+J111)*(J42&lt;=$C$19)</f>
        <v/>
      </c>
      <c r="K112" s="38">
        <f>(J112+K111)*(K42&lt;=$C$19)</f>
        <v/>
      </c>
      <c r="L112" s="38">
        <f>(K112+L111)*(L42&lt;=$C$19)</f>
        <v/>
      </c>
      <c r="M112" s="38">
        <f>(L112+M111)*(M42&lt;=$C$19)</f>
        <v/>
      </c>
      <c r="N112" s="38">
        <f>(M112+N111)*(N42&lt;=$C$19)</f>
        <v/>
      </c>
      <c r="O112" s="38">
        <f>(N112+O111)*(O42&lt;=$C$19)</f>
        <v/>
      </c>
      <c r="P112" s="38">
        <f>(O112+P111)*(P42&lt;=$C$19)</f>
        <v/>
      </c>
      <c r="Q112" s="38">
        <f>(P112+Q111)*(Q42&lt;=$C$19)</f>
        <v/>
      </c>
      <c r="R112" s="38">
        <f>(Q112+R111)*(R42&lt;=$C$19)</f>
        <v/>
      </c>
      <c r="S112" s="38">
        <f>(R112+S111)*(S42&lt;=$C$19)</f>
        <v/>
      </c>
      <c r="T112" s="38">
        <f>(S112+T111)*(T42&lt;=$C$19)</f>
        <v/>
      </c>
      <c r="U112" s="38">
        <f>(T112+U111)*(U42&lt;=$C$19)</f>
        <v/>
      </c>
      <c r="V112" s="38">
        <f>(U112+V111)*(V42&lt;=$C$19)</f>
        <v/>
      </c>
      <c r="W112" s="38">
        <f>(V112+W111)*(W42&lt;=$C$19)</f>
        <v/>
      </c>
      <c r="X112" s="38">
        <f>(W112+X111)*(X42&lt;=$C$19)</f>
        <v/>
      </c>
      <c r="Y112" s="38">
        <f>(X112+Y111)*(Y42&lt;=$C$19)</f>
        <v/>
      </c>
      <c r="Z112" s="38">
        <f>(Y112+Z111)*(Z42&lt;=$C$19)</f>
        <v/>
      </c>
      <c r="AA112" s="38">
        <f>(Z112+AA111)*(AA42&lt;=$C$19)</f>
        <v/>
      </c>
      <c r="AB112" s="38">
        <f>(AA112+AB111)*(AB42&lt;=$C$19)</f>
        <v/>
      </c>
      <c r="AC112" s="38" t="n"/>
      <c r="AD112" s="38" t="n"/>
      <c r="AE112" s="38" t="n"/>
      <c r="AF112" s="38" t="n"/>
      <c r="AG112" s="38" t="n"/>
    </row>
    <row r="113">
      <c r="C113" s="52" t="n"/>
      <c r="D113" s="52">
        <f>IF(ISERR(D111/D52),"n/a",D111/D52)</f>
        <v/>
      </c>
      <c r="E113" s="52">
        <f>IF(ISERR(E111/E52),"n/a",E111/E52)</f>
        <v/>
      </c>
      <c r="F113" s="52">
        <f>IF(ISERR(F111/F52),"n/a",F111/F52)</f>
        <v/>
      </c>
      <c r="G113" s="52">
        <f>IF(ISERR(G111/G52),"n/a",G111/G52)</f>
        <v/>
      </c>
      <c r="H113" s="52">
        <f>IF(ISERR(H111/H52),"n/a",H111/H52)</f>
        <v/>
      </c>
      <c r="I113" s="52">
        <f>IF(ISERR(I111/I52),"n/a",I111/I52)</f>
        <v/>
      </c>
      <c r="J113" s="52">
        <f>IF(ISERR(J111/J52),"n/a",J111/J52)</f>
        <v/>
      </c>
      <c r="K113" s="52">
        <f>IF(ISERR(K111/K52),"n/a",K111/K52)</f>
        <v/>
      </c>
      <c r="L113" s="52">
        <f>IF(ISERR(L111/L52),"n/a",L111/L52)</f>
        <v/>
      </c>
      <c r="M113" s="52">
        <f>IF(ISERR(M111/M52),"n/a",M111/M52)</f>
        <v/>
      </c>
      <c r="N113" s="52">
        <f>IF(ISERR(N111/N52),"n/a",N111/N52)</f>
        <v/>
      </c>
      <c r="O113" s="52">
        <f>IF(ISERR(O111/O52),"n/a",O111/O52)</f>
        <v/>
      </c>
      <c r="P113" s="52">
        <f>IF(ISERR(P111/P52),"n/a",P111/P52)</f>
        <v/>
      </c>
      <c r="Q113" s="52">
        <f>IF(ISERR(Q111/Q52),"n/a",Q111/Q52)</f>
        <v/>
      </c>
      <c r="R113" s="52">
        <f>IF(ISERR(R111/R52),"n/a",R111/R52)</f>
        <v/>
      </c>
      <c r="S113" s="52">
        <f>IF(ISERR(S111/S52),"n/a",S111/S52)</f>
        <v/>
      </c>
      <c r="T113" s="52">
        <f>IF(ISERR(T111/T52),"n/a",T111/T52)</f>
        <v/>
      </c>
      <c r="U113" s="52">
        <f>IF(ISERR(U111/U52),"n/a",U111/U52)</f>
        <v/>
      </c>
      <c r="V113" s="52">
        <f>IF(ISERR(V111/V52),"n/a",V111/V52)</f>
        <v/>
      </c>
      <c r="W113" s="52">
        <f>IF(ISERR(W111/W52),"n/a",W111/W52)</f>
        <v/>
      </c>
      <c r="X113" s="52">
        <f>IF(ISERR(X111/X52),"n/a",X111/X52)</f>
        <v/>
      </c>
      <c r="Y113" s="52">
        <f>IF(ISERR(Y111/Y52),"n/a",Y111/Y52)</f>
        <v/>
      </c>
      <c r="Z113" s="52">
        <f>IF(ISERR(Z111/Z52),"n/a",Z111/Z52)</f>
        <v/>
      </c>
      <c r="AA113" s="52">
        <f>IF(ISERR(AA111/AA52),"n/a",AA111/AA52)</f>
        <v/>
      </c>
      <c r="AB113" s="52">
        <f>IF(ISERR(AB111/AB52),"n/a",AB111/AB52)</f>
        <v/>
      </c>
      <c r="AC113" s="52" t="n"/>
      <c r="AD113" s="52" t="n"/>
      <c r="AE113" s="52" t="n"/>
      <c r="AF113" s="52" t="n"/>
      <c r="AG113" s="52" t="n"/>
    </row>
    <row r="114">
      <c r="C114" s="52" t="n"/>
      <c r="D114" s="52" t="n"/>
      <c r="E114" s="52" t="n"/>
      <c r="F114" s="52" t="n"/>
      <c r="G114" s="52" t="n"/>
      <c r="H114" s="52" t="n"/>
      <c r="I114" s="52" t="n"/>
      <c r="J114" s="52" t="n"/>
      <c r="K114" s="52" t="n"/>
      <c r="L114" s="52" t="n"/>
      <c r="M114" s="52" t="n"/>
      <c r="N114" s="52" t="n"/>
      <c r="O114" s="52" t="n"/>
      <c r="P114" s="52" t="n"/>
      <c r="Q114" s="52" t="n"/>
      <c r="R114" s="52" t="n"/>
      <c r="S114" s="52" t="n"/>
      <c r="T114" s="52" t="n"/>
      <c r="U114" s="52" t="n"/>
      <c r="V114" s="52" t="n"/>
      <c r="W114" s="52" t="n"/>
      <c r="X114" s="52" t="n"/>
      <c r="Y114" s="52" t="n"/>
      <c r="Z114" s="52" t="n"/>
      <c r="AA114" s="52" t="n"/>
      <c r="AB114" s="52" t="n"/>
      <c r="AC114" s="52" t="n"/>
      <c r="AD114" s="52" t="n"/>
      <c r="AE114" s="52" t="n"/>
      <c r="AF114" s="52" t="n"/>
      <c r="AG114" s="52" t="n"/>
    </row>
    <row r="115">
      <c r="B115" t="inlineStr">
        <is>
          <t>Dividends</t>
        </is>
      </c>
      <c r="C115" s="52" t="n"/>
      <c r="D115" s="42">
        <f>MAX(0,D111*$C$31)*(D42&lt;=$C$19)</f>
        <v/>
      </c>
      <c r="E115" s="42">
        <f>MAX(0,E111*$C$31)*(E42&lt;=$C$19)</f>
        <v/>
      </c>
      <c r="F115" s="42">
        <f>MAX(0,F111*$C$31)*(F42&lt;=$C$19)</f>
        <v/>
      </c>
      <c r="G115" s="42">
        <f>MAX(0,G111*$C$31)*(G42&lt;=$C$19)</f>
        <v/>
      </c>
      <c r="H115" s="42">
        <f>MAX(0,H111*$C$31)*(H42&lt;=$C$19)</f>
        <v/>
      </c>
      <c r="I115" s="42">
        <f>MAX(0,I111*$C$31)*(I42&lt;=$C$19)</f>
        <v/>
      </c>
      <c r="J115" s="42">
        <f>MAX(0,J111*$C$31)*(J42&lt;=$C$19)</f>
        <v/>
      </c>
      <c r="K115" s="42">
        <f>MAX(0,K111*$C$31)*(K42&lt;=$C$19)</f>
        <v/>
      </c>
      <c r="L115" s="42">
        <f>MAX(0,L111*$C$31)*(L42&lt;=$C$19)</f>
        <v/>
      </c>
      <c r="M115" s="42">
        <f>MAX(0,M111*$C$31)*(M42&lt;=$C$19)</f>
        <v/>
      </c>
      <c r="N115" s="42">
        <f>MAX(0,N111*$C$31)*(N42&lt;=$C$19)</f>
        <v/>
      </c>
      <c r="O115" s="42">
        <f>MAX(0,O111*$C$31)*(O42&lt;=$C$19)</f>
        <v/>
      </c>
      <c r="P115" s="42">
        <f>MAX(0,P111*$C$31)*(P42&lt;=$C$19)</f>
        <v/>
      </c>
      <c r="Q115" s="42">
        <f>MAX(0,Q111*$C$31)*(Q42&lt;=$C$19)</f>
        <v/>
      </c>
      <c r="R115" s="42">
        <f>MAX(0,R111*$C$31)*(R42&lt;=$C$19)</f>
        <v/>
      </c>
      <c r="S115" s="42">
        <f>MAX(0,S111*$C$31)*(S42&lt;=$C$19)</f>
        <v/>
      </c>
      <c r="T115" s="42">
        <f>MAX(0,T111*$C$31)*(T42&lt;=$C$19)</f>
        <v/>
      </c>
      <c r="U115" s="42">
        <f>MAX(0,U111*$C$31)*(U42&lt;=$C$19)</f>
        <v/>
      </c>
      <c r="V115" s="42">
        <f>MAX(0,V111*$C$31)*(V42&lt;=$C$19)</f>
        <v/>
      </c>
      <c r="W115" s="42">
        <f>MAX(0,W111*$C$31)*(W42&lt;=$C$19)</f>
        <v/>
      </c>
      <c r="X115" s="42">
        <f>MAX(0,X111*$C$31)*(X42&lt;=$C$19)</f>
        <v/>
      </c>
      <c r="Y115" s="42">
        <f>MAX(0,Y111*$C$31)*(Y42&lt;=$C$19)</f>
        <v/>
      </c>
      <c r="Z115" s="42">
        <f>MAX(0,Z111*$C$31)*(Z42&lt;=$C$19)</f>
        <v/>
      </c>
      <c r="AA115" s="42">
        <f>MAX(0,AA111*$C$31)*(AA42&lt;=$C$19)</f>
        <v/>
      </c>
      <c r="AB115" s="42">
        <f>MAX(0,AB111*$C$31)*(AB42&lt;=$C$19)</f>
        <v/>
      </c>
      <c r="AC115" s="42" t="n"/>
      <c r="AD115" s="42" t="n"/>
      <c r="AE115" s="42" t="n"/>
      <c r="AF115" s="42" t="n"/>
      <c r="AG115" s="42" t="n"/>
    </row>
    <row r="116" customFormat="1" s="3">
      <c r="B116" s="3" t="inlineStr">
        <is>
          <t>Retained Earnings</t>
        </is>
      </c>
      <c r="C116" s="61" t="n"/>
      <c r="D116" s="61">
        <f>D111-D115</f>
        <v/>
      </c>
      <c r="E116" s="61">
        <f>E111-E115</f>
        <v/>
      </c>
      <c r="F116" s="61">
        <f>F111-F115</f>
        <v/>
      </c>
      <c r="G116" s="61">
        <f>G111-G115</f>
        <v/>
      </c>
      <c r="H116" s="61">
        <f>H111-H115</f>
        <v/>
      </c>
      <c r="I116" s="61">
        <f>I111-I115</f>
        <v/>
      </c>
      <c r="J116" s="61">
        <f>J111-J115</f>
        <v/>
      </c>
      <c r="K116" s="61">
        <f>K111-K115</f>
        <v/>
      </c>
      <c r="L116" s="61">
        <f>L111-L115</f>
        <v/>
      </c>
      <c r="M116" s="61">
        <f>M111-M115</f>
        <v/>
      </c>
      <c r="N116" s="61">
        <f>N111-N115</f>
        <v/>
      </c>
      <c r="O116" s="61">
        <f>O111-O115</f>
        <v/>
      </c>
      <c r="P116" s="61">
        <f>P111-P115</f>
        <v/>
      </c>
      <c r="Q116" s="61">
        <f>Q111-Q115</f>
        <v/>
      </c>
      <c r="R116" s="61">
        <f>R111-R115</f>
        <v/>
      </c>
      <c r="S116" s="61">
        <f>S111-S115</f>
        <v/>
      </c>
      <c r="T116" s="61">
        <f>T111-T115</f>
        <v/>
      </c>
      <c r="U116" s="61">
        <f>U111-U115</f>
        <v/>
      </c>
      <c r="V116" s="61">
        <f>V111-V115</f>
        <v/>
      </c>
      <c r="W116" s="61">
        <f>W111-W115</f>
        <v/>
      </c>
      <c r="X116" s="61">
        <f>X111-X115</f>
        <v/>
      </c>
      <c r="Y116" s="61">
        <f>Y111-Y115</f>
        <v/>
      </c>
      <c r="Z116" s="61">
        <f>Z111-Z115</f>
        <v/>
      </c>
      <c r="AA116" s="61">
        <f>AA111-AA115</f>
        <v/>
      </c>
      <c r="AB116" s="61">
        <f>AB111-AB115</f>
        <v/>
      </c>
      <c r="AC116" s="61" t="n"/>
      <c r="AD116" s="61" t="n"/>
      <c r="AE116" s="61" t="n"/>
      <c r="AF116" s="61" t="n"/>
      <c r="AG116" s="61" t="n"/>
    </row>
    <row r="117" customFormat="1" s="3">
      <c r="C117" s="61" t="n"/>
      <c r="D117" s="61">
        <f>SUM(D116*40%)</f>
        <v/>
      </c>
      <c r="E117" s="61">
        <f>SUM(E116*40%)</f>
        <v/>
      </c>
      <c r="F117" s="61">
        <f>SUM(F116*40%)</f>
        <v/>
      </c>
      <c r="G117" s="61">
        <f>SUM(D117:F117)</f>
        <v/>
      </c>
      <c r="H117" s="61" t="n"/>
      <c r="I117" s="61" t="n"/>
      <c r="J117" s="61" t="n"/>
      <c r="K117" s="61" t="n"/>
      <c r="L117" s="61" t="n"/>
      <c r="M117" s="61" t="n"/>
      <c r="N117" s="61" t="n"/>
      <c r="O117" s="61" t="n"/>
      <c r="P117" s="61" t="n"/>
      <c r="Q117" s="61" t="n"/>
      <c r="R117" s="61" t="n"/>
      <c r="S117" s="61" t="n"/>
      <c r="T117" s="61" t="n"/>
      <c r="U117" s="61" t="n"/>
      <c r="V117" s="61" t="n"/>
      <c r="W117" s="61" t="n"/>
      <c r="X117" s="61" t="n"/>
      <c r="Y117" s="61" t="n"/>
      <c r="Z117" s="61" t="n"/>
      <c r="AA117" s="61" t="n"/>
      <c r="AB117" s="61" t="n"/>
      <c r="AC117" s="61" t="n"/>
      <c r="AD117" s="61" t="n"/>
      <c r="AE117" s="61" t="n"/>
      <c r="AF117" s="61" t="n"/>
      <c r="AG117" s="61" t="n"/>
    </row>
    <row r="118">
      <c r="D118" s="49">
        <f>SUM(D117/3)</f>
        <v/>
      </c>
      <c r="E118" s="49">
        <f>SUM(E117/3)</f>
        <v/>
      </c>
      <c r="F118" s="49">
        <f>SUM(F117/3)</f>
        <v/>
      </c>
      <c r="G118" s="49">
        <f>SUM(D118:F118)</f>
        <v/>
      </c>
      <c r="H118" s="67" t="n">
        <v>423000</v>
      </c>
      <c r="I118" s="68">
        <f>SUM(AB176*70%*40%/3)</f>
        <v/>
      </c>
      <c r="J118" s="69">
        <f>SUM(I118*5)</f>
        <v/>
      </c>
    </row>
    <row r="119">
      <c r="B119" s="2" t="inlineStr">
        <is>
          <t>Cash Flow</t>
        </is>
      </c>
      <c r="C119" s="2" t="n">
        <v>0</v>
      </c>
      <c r="D119" s="2" t="n">
        <v>1</v>
      </c>
      <c r="E119" s="2" t="n">
        <v>2</v>
      </c>
      <c r="F119" s="2" t="n">
        <v>3</v>
      </c>
      <c r="G119" s="2" t="n">
        <v>4</v>
      </c>
      <c r="H119" s="2" t="n">
        <v>5</v>
      </c>
      <c r="I119" s="2" t="n">
        <v>6</v>
      </c>
      <c r="J119" s="2" t="n">
        <v>7</v>
      </c>
      <c r="K119" s="2" t="n">
        <v>8</v>
      </c>
      <c r="L119" s="2" t="n">
        <v>9</v>
      </c>
      <c r="M119" s="2" t="n">
        <v>10</v>
      </c>
      <c r="N119" s="2" t="n">
        <v>11</v>
      </c>
      <c r="O119" s="2" t="n">
        <v>12</v>
      </c>
      <c r="P119" s="2" t="n">
        <v>13</v>
      </c>
      <c r="Q119" s="2" t="n">
        <v>14</v>
      </c>
      <c r="R119" s="2" t="n">
        <v>15</v>
      </c>
      <c r="S119" s="2" t="n">
        <v>16</v>
      </c>
      <c r="T119" s="2" t="n">
        <v>17</v>
      </c>
      <c r="U119" s="2" t="n">
        <v>18</v>
      </c>
      <c r="V119" s="2" t="n">
        <v>19</v>
      </c>
      <c r="W119" s="2" t="n">
        <v>20</v>
      </c>
      <c r="X119" s="2" t="n">
        <v>21</v>
      </c>
      <c r="Y119" s="2" t="n">
        <v>22</v>
      </c>
      <c r="Z119" s="2" t="n">
        <v>23</v>
      </c>
      <c r="AA119" s="2" t="n">
        <v>24</v>
      </c>
      <c r="AB119" s="2" t="n">
        <v>25</v>
      </c>
      <c r="AC119" s="2" t="n"/>
      <c r="AD119" s="2" t="n"/>
      <c r="AE119" s="2" t="n"/>
      <c r="AF119" s="2" t="n"/>
      <c r="AG119" s="2" t="n"/>
    </row>
    <row r="121">
      <c r="B121" t="inlineStr">
        <is>
          <t>Net Profit</t>
        </is>
      </c>
      <c r="C121" s="42" t="n"/>
      <c r="D121" s="42">
        <f>D111</f>
        <v/>
      </c>
      <c r="E121" s="42">
        <f>E111</f>
        <v/>
      </c>
      <c r="F121" s="42">
        <f>F111</f>
        <v/>
      </c>
      <c r="G121" s="42">
        <f>G111</f>
        <v/>
      </c>
      <c r="H121" s="42">
        <f>H111</f>
        <v/>
      </c>
      <c r="I121" s="42">
        <f>I111</f>
        <v/>
      </c>
      <c r="J121" s="42">
        <f>J111</f>
        <v/>
      </c>
      <c r="K121" s="42">
        <f>K111</f>
        <v/>
      </c>
      <c r="L121" s="42">
        <f>L111</f>
        <v/>
      </c>
      <c r="M121" s="42">
        <f>M111</f>
        <v/>
      </c>
      <c r="N121" s="42">
        <f>N111</f>
        <v/>
      </c>
      <c r="O121" s="42">
        <f>O111</f>
        <v/>
      </c>
      <c r="P121" s="42">
        <f>P111</f>
        <v/>
      </c>
      <c r="Q121" s="42">
        <f>Q111</f>
        <v/>
      </c>
      <c r="R121" s="42">
        <f>R111</f>
        <v/>
      </c>
      <c r="S121" s="42">
        <f>S111</f>
        <v/>
      </c>
      <c r="T121" s="42">
        <f>T111</f>
        <v/>
      </c>
      <c r="U121" s="42">
        <f>U111</f>
        <v/>
      </c>
      <c r="V121" s="42">
        <f>V111</f>
        <v/>
      </c>
      <c r="W121" s="42">
        <f>W111</f>
        <v/>
      </c>
      <c r="X121" s="42">
        <f>X111</f>
        <v/>
      </c>
      <c r="Y121" s="42">
        <f>Y111</f>
        <v/>
      </c>
      <c r="Z121" s="42">
        <f>Z111</f>
        <v/>
      </c>
      <c r="AA121" s="42">
        <f>AA111</f>
        <v/>
      </c>
      <c r="AB121" s="42">
        <f>AB111</f>
        <v/>
      </c>
      <c r="AC121" s="42" t="n"/>
      <c r="AD121" s="42" t="n"/>
      <c r="AE121" s="42" t="n"/>
      <c r="AF121" s="42" t="n"/>
      <c r="AG121" s="42" t="n"/>
    </row>
    <row r="122">
      <c r="B122" t="inlineStr">
        <is>
          <t>Interest Paid</t>
        </is>
      </c>
      <c r="C122" s="42" t="n"/>
      <c r="D122" s="42">
        <f>D99</f>
        <v/>
      </c>
      <c r="E122" s="42">
        <f>E99</f>
        <v/>
      </c>
      <c r="F122" s="42">
        <f>F99</f>
        <v/>
      </c>
      <c r="G122" s="42">
        <f>G99</f>
        <v/>
      </c>
      <c r="H122" s="42">
        <f>H99</f>
        <v/>
      </c>
      <c r="I122" s="42">
        <f>I99</f>
        <v/>
      </c>
      <c r="J122" s="42">
        <f>J99</f>
        <v/>
      </c>
      <c r="K122" s="42">
        <f>K99</f>
        <v/>
      </c>
      <c r="L122" s="42">
        <f>L99</f>
        <v/>
      </c>
      <c r="M122" s="42">
        <f>M99</f>
        <v/>
      </c>
      <c r="N122" s="42">
        <f>N99</f>
        <v/>
      </c>
      <c r="O122" s="42">
        <f>O99</f>
        <v/>
      </c>
      <c r="P122" s="42">
        <f>P99</f>
        <v/>
      </c>
      <c r="Q122" s="42">
        <f>Q99</f>
        <v/>
      </c>
      <c r="R122" s="42">
        <f>R99</f>
        <v/>
      </c>
      <c r="S122" s="42">
        <f>S99</f>
        <v/>
      </c>
      <c r="T122" s="42">
        <f>T99</f>
        <v/>
      </c>
      <c r="U122" s="42">
        <f>U99</f>
        <v/>
      </c>
      <c r="V122" s="42">
        <f>V99</f>
        <v/>
      </c>
      <c r="W122" s="42">
        <f>W99</f>
        <v/>
      </c>
      <c r="X122" s="42">
        <f>X99</f>
        <v/>
      </c>
      <c r="Y122" s="42">
        <f>Y99</f>
        <v/>
      </c>
      <c r="Z122" s="42">
        <f>Z99</f>
        <v/>
      </c>
      <c r="AA122" s="42">
        <f>AA99</f>
        <v/>
      </c>
      <c r="AB122" s="42">
        <f>AB99</f>
        <v/>
      </c>
      <c r="AC122" s="42" t="n"/>
      <c r="AD122" s="42" t="n"/>
      <c r="AE122" s="42" t="n"/>
      <c r="AF122" s="42" t="n"/>
      <c r="AG122" s="42" t="n"/>
    </row>
    <row r="123">
      <c r="B123" t="inlineStr">
        <is>
          <t>Interest Received</t>
        </is>
      </c>
      <c r="C123" s="42" t="n"/>
      <c r="D123" s="42">
        <f>D100</f>
        <v/>
      </c>
      <c r="E123" s="42">
        <f>E100</f>
        <v/>
      </c>
      <c r="F123" s="42">
        <f>F100</f>
        <v/>
      </c>
      <c r="G123" s="42">
        <f>G100</f>
        <v/>
      </c>
      <c r="H123" s="42">
        <f>H100</f>
        <v/>
      </c>
      <c r="I123" s="42">
        <f>I100</f>
        <v/>
      </c>
      <c r="J123" s="42">
        <f>J100</f>
        <v/>
      </c>
      <c r="K123" s="42">
        <f>K100</f>
        <v/>
      </c>
      <c r="L123" s="42">
        <f>L100</f>
        <v/>
      </c>
      <c r="M123" s="42">
        <f>M100</f>
        <v/>
      </c>
      <c r="N123" s="42">
        <f>N100</f>
        <v/>
      </c>
      <c r="O123" s="42">
        <f>O100</f>
        <v/>
      </c>
      <c r="P123" s="42">
        <f>P100</f>
        <v/>
      </c>
      <c r="Q123" s="42">
        <f>Q100</f>
        <v/>
      </c>
      <c r="R123" s="42">
        <f>R100</f>
        <v/>
      </c>
      <c r="S123" s="42">
        <f>S100</f>
        <v/>
      </c>
      <c r="T123" s="42">
        <f>T100</f>
        <v/>
      </c>
      <c r="U123" s="42">
        <f>U100</f>
        <v/>
      </c>
      <c r="V123" s="42">
        <f>V100</f>
        <v/>
      </c>
      <c r="W123" s="42">
        <f>W100</f>
        <v/>
      </c>
      <c r="X123" s="42">
        <f>X100</f>
        <v/>
      </c>
      <c r="Y123" s="42">
        <f>Y100</f>
        <v/>
      </c>
      <c r="Z123" s="42">
        <f>Z100</f>
        <v/>
      </c>
      <c r="AA123" s="42">
        <f>AA100</f>
        <v/>
      </c>
      <c r="AB123" s="42">
        <f>AB100</f>
        <v/>
      </c>
      <c r="AC123" s="42" t="n"/>
      <c r="AD123" s="42" t="n"/>
      <c r="AE123" s="42" t="n"/>
      <c r="AF123" s="42" t="n"/>
      <c r="AG123" s="42" t="n"/>
    </row>
    <row r="124">
      <c r="B124" t="inlineStr">
        <is>
          <t>Interest tax shield</t>
        </is>
      </c>
      <c r="C124" s="42" t="n"/>
      <c r="D124" s="42">
        <f>D110</f>
        <v/>
      </c>
      <c r="E124" s="42">
        <f>E110</f>
        <v/>
      </c>
      <c r="F124" s="42">
        <f>F110</f>
        <v/>
      </c>
      <c r="G124" s="42">
        <f>G110</f>
        <v/>
      </c>
      <c r="H124" s="42">
        <f>H110</f>
        <v/>
      </c>
      <c r="I124" s="42">
        <f>I110</f>
        <v/>
      </c>
      <c r="J124" s="42">
        <f>J110</f>
        <v/>
      </c>
      <c r="K124" s="42">
        <f>K110</f>
        <v/>
      </c>
      <c r="L124" s="42">
        <f>L110</f>
        <v/>
      </c>
      <c r="M124" s="42">
        <f>M110</f>
        <v/>
      </c>
      <c r="N124" s="42">
        <f>N110</f>
        <v/>
      </c>
      <c r="O124" s="42">
        <f>O110</f>
        <v/>
      </c>
      <c r="P124" s="42">
        <f>P110</f>
        <v/>
      </c>
      <c r="Q124" s="42">
        <f>Q110</f>
        <v/>
      </c>
      <c r="R124" s="42">
        <f>R110</f>
        <v/>
      </c>
      <c r="S124" s="42">
        <f>S110</f>
        <v/>
      </c>
      <c r="T124" s="42">
        <f>T110</f>
        <v/>
      </c>
      <c r="U124" s="42">
        <f>U110</f>
        <v/>
      </c>
      <c r="V124" s="42">
        <f>V110</f>
        <v/>
      </c>
      <c r="W124" s="42">
        <f>W110</f>
        <v/>
      </c>
      <c r="X124" s="42">
        <f>X110</f>
        <v/>
      </c>
      <c r="Y124" s="42">
        <f>Y110</f>
        <v/>
      </c>
      <c r="Z124" s="42">
        <f>Z110</f>
        <v/>
      </c>
      <c r="AA124" s="42">
        <f>AA110</f>
        <v/>
      </c>
      <c r="AB124" s="42">
        <f>AB110</f>
        <v/>
      </c>
      <c r="AC124" s="42" t="n"/>
      <c r="AD124" s="42" t="n"/>
      <c r="AE124" s="42" t="n"/>
      <c r="AF124" s="42" t="n"/>
      <c r="AG124" s="42" t="n"/>
    </row>
    <row r="125">
      <c r="B125" t="inlineStr">
        <is>
          <t>Depreciation</t>
        </is>
      </c>
      <c r="C125" s="42" t="n"/>
      <c r="D125" s="42">
        <f>D70</f>
        <v/>
      </c>
      <c r="E125" s="42">
        <f>E70</f>
        <v/>
      </c>
      <c r="F125" s="42">
        <f>F70</f>
        <v/>
      </c>
      <c r="G125" s="42">
        <f>G70</f>
        <v/>
      </c>
      <c r="H125" s="42">
        <f>H70</f>
        <v/>
      </c>
      <c r="I125" s="42">
        <f>I70</f>
        <v/>
      </c>
      <c r="J125" s="42">
        <f>J70</f>
        <v/>
      </c>
      <c r="K125" s="42">
        <f>K70</f>
        <v/>
      </c>
      <c r="L125" s="42">
        <f>L70</f>
        <v/>
      </c>
      <c r="M125" s="42">
        <f>M70</f>
        <v/>
      </c>
      <c r="N125" s="42">
        <f>N70</f>
        <v/>
      </c>
      <c r="O125" s="42">
        <f>O70</f>
        <v/>
      </c>
      <c r="P125" s="42">
        <f>P70</f>
        <v/>
      </c>
      <c r="Q125" s="42">
        <f>Q70</f>
        <v/>
      </c>
      <c r="R125" s="42">
        <f>R70</f>
        <v/>
      </c>
      <c r="S125" s="42">
        <f>S70</f>
        <v/>
      </c>
      <c r="T125" s="42">
        <f>T70</f>
        <v/>
      </c>
      <c r="U125" s="42">
        <f>U70</f>
        <v/>
      </c>
      <c r="V125" s="42">
        <f>V70</f>
        <v/>
      </c>
      <c r="W125" s="42">
        <f>W70</f>
        <v/>
      </c>
      <c r="X125" s="42">
        <f>X70</f>
        <v/>
      </c>
      <c r="Y125" s="42">
        <f>Y70</f>
        <v/>
      </c>
      <c r="Z125" s="42">
        <f>Z70</f>
        <v/>
      </c>
      <c r="AA125" s="42">
        <f>AA70</f>
        <v/>
      </c>
      <c r="AB125" s="42">
        <f>AB70</f>
        <v/>
      </c>
      <c r="AC125" s="42" t="n"/>
      <c r="AD125" s="42" t="n"/>
      <c r="AE125" s="42" t="n"/>
      <c r="AF125" s="42" t="n"/>
      <c r="AG125" s="42" t="n"/>
    </row>
    <row r="126" customFormat="1" s="3">
      <c r="A126" s="70" t="n"/>
      <c r="B126" s="3" t="inlineStr">
        <is>
          <t>Cash from Operations</t>
        </is>
      </c>
      <c r="C126" s="48" t="n"/>
      <c r="D126" s="48">
        <f>D121+D125+D122-D123-D124</f>
        <v/>
      </c>
      <c r="E126" s="48">
        <f>E121+E125+E122-E123-E124</f>
        <v/>
      </c>
      <c r="F126" s="48">
        <f>F121+F125+F122-F123-F124</f>
        <v/>
      </c>
      <c r="G126" s="48">
        <f>G121+G125+G122-G123-G124</f>
        <v/>
      </c>
      <c r="H126" s="48">
        <f>H121+H125+H122-H123-H124</f>
        <v/>
      </c>
      <c r="I126" s="48">
        <f>I121+I125+I122-I123-I124</f>
        <v/>
      </c>
      <c r="J126" s="48">
        <f>J121+J125+J122-J123-J124</f>
        <v/>
      </c>
      <c r="K126" s="48">
        <f>K121+K125+K122-K123-K124</f>
        <v/>
      </c>
      <c r="L126" s="48">
        <f>L121+L125+L122-L123-L124</f>
        <v/>
      </c>
      <c r="M126" s="48">
        <f>M121+M125+M122-M123-M124</f>
        <v/>
      </c>
      <c r="N126" s="48">
        <f>N121+N125+N122-N123-N124</f>
        <v/>
      </c>
      <c r="O126" s="48">
        <f>O121+O125+O122-O123-O124</f>
        <v/>
      </c>
      <c r="P126" s="48">
        <f>P121+P125+P122-P123-P124</f>
        <v/>
      </c>
      <c r="Q126" s="48">
        <f>Q121+Q125+Q122-Q123-Q124</f>
        <v/>
      </c>
      <c r="R126" s="48">
        <f>R121+R125+R122-R123-R124</f>
        <v/>
      </c>
      <c r="S126" s="48">
        <f>S121+S125+S122-S123-S124</f>
        <v/>
      </c>
      <c r="T126" s="48">
        <f>T121+T125+T122-T123-T124</f>
        <v/>
      </c>
      <c r="U126" s="48">
        <f>U121+U125+U122-U123-U124</f>
        <v/>
      </c>
      <c r="V126" s="48">
        <f>V121+V125+V122-V123-V124</f>
        <v/>
      </c>
      <c r="W126" s="48">
        <f>W121+W125+W122-W123-W124</f>
        <v/>
      </c>
      <c r="X126" s="48">
        <f>X121+X125+X122-X123-X124</f>
        <v/>
      </c>
      <c r="Y126" s="48">
        <f>Y121+Y125+Y122-Y123-Y124</f>
        <v/>
      </c>
      <c r="Z126" s="48">
        <f>Z121+Z125+Z122-Z123-Z124</f>
        <v/>
      </c>
      <c r="AA126" s="48">
        <f>AA121+AA125+AA122-AA123-AA124</f>
        <v/>
      </c>
      <c r="AB126" s="48">
        <f>AB121+AB125+AB122-AB123-AB124</f>
        <v/>
      </c>
      <c r="AC126" s="48" t="n"/>
      <c r="AD126" s="48" t="n"/>
      <c r="AE126" s="48" t="n"/>
      <c r="AF126" s="48" t="n"/>
      <c r="AG126" s="48" t="n"/>
    </row>
    <row r="127">
      <c r="B127" t="inlineStr">
        <is>
          <t>Initial Cost</t>
        </is>
      </c>
      <c r="C127" s="47">
        <f>I4+H7</f>
        <v/>
      </c>
      <c r="D127" s="47">
        <f>(D42=$H$6)*(($C$7*$H$8)+$H$7)</f>
        <v/>
      </c>
      <c r="E127" s="47">
        <f>(E42=$H$6)*(($C$7*$H$8)+$H$7)</f>
        <v/>
      </c>
      <c r="F127" s="47">
        <f>(F42=$H$6)*(($C$7*$H$8)+$H$7)</f>
        <v/>
      </c>
      <c r="G127" s="47">
        <f>(G42=$H$6)*(($C$7*$H$8)+$H$7)</f>
        <v/>
      </c>
      <c r="H127" s="47">
        <f>(H42=$H$6)*(($C$7*$H$8)+$H$7)</f>
        <v/>
      </c>
      <c r="I127" s="47">
        <f>(I42=$H$6)*(($C$7*$H$8)+$H$7)</f>
        <v/>
      </c>
      <c r="J127" s="47">
        <f>(J42=$H$6)*(($C$7*$H$8)+$H$7)</f>
        <v/>
      </c>
      <c r="K127" s="47">
        <f>(K42=$H$6)*(($C$7*$H$8)+$H$7)</f>
        <v/>
      </c>
      <c r="L127" s="47">
        <f>(L42=$H$6)*(($C$7*$H$8)+$H$7)</f>
        <v/>
      </c>
      <c r="M127" s="47">
        <f>(M42=$H$6)*(($C$7*$H$8)+$H$7)</f>
        <v/>
      </c>
      <c r="N127" s="47">
        <f>(N42=$H$6)*(($C$7*$H$8)+$H$7)</f>
        <v/>
      </c>
      <c r="O127" s="47">
        <f>(O42=$H$6)*(($C$7*$H$8)+$H$7)</f>
        <v/>
      </c>
      <c r="P127" s="47">
        <f>(P42=$H$6)*(($C$7*$H$8)+$H$7)</f>
        <v/>
      </c>
      <c r="Q127" s="47">
        <f>(Q42=$H$6)*(($C$7*$H$8)+$H$7)</f>
        <v/>
      </c>
      <c r="R127" s="47">
        <f>(R42=$H$6)*(($C$7*$H$8)+$H$7)</f>
        <v/>
      </c>
      <c r="S127" s="47">
        <f>(S42=$H$6)*(($C$7*$H$8)+$H$7)</f>
        <v/>
      </c>
      <c r="T127" s="47">
        <f>(T42=$H$6)*(($C$7*$H$8)+$H$7)</f>
        <v/>
      </c>
      <c r="U127" s="47">
        <f>(U42=$H$6)*(($C$7*$H$8)+$H$7)</f>
        <v/>
      </c>
      <c r="V127" s="47">
        <f>(V42=$H$6)*(($C$7*$H$8)+$H$7)</f>
        <v/>
      </c>
      <c r="W127" s="47">
        <f>(W42=$H$6)*(($C$7*$H$8)+$H$7)</f>
        <v/>
      </c>
      <c r="X127" s="47">
        <f>(X42=$H$6)*(($C$7*$H$8)+$H$7)</f>
        <v/>
      </c>
      <c r="Y127" s="47">
        <f>(Y42=$H$6)*(($C$7*$H$8)+$H$7)</f>
        <v/>
      </c>
      <c r="Z127" s="47">
        <f>(Z42=$H$6)*(($C$7*$H$8)+$H$7)</f>
        <v/>
      </c>
      <c r="AA127" s="47">
        <f>(AA42=$H$6)*(($C$7*$H$8)+$H$7)</f>
        <v/>
      </c>
      <c r="AB127" s="47">
        <f>(AB42=$H$6)*(($C$7*$H$8)+$H$7)</f>
        <v/>
      </c>
      <c r="AC127" s="47" t="n"/>
      <c r="AD127" s="47" t="n"/>
      <c r="AE127" s="47" t="n"/>
      <c r="AF127" s="47" t="n"/>
      <c r="AG127" s="47" t="n"/>
    </row>
    <row r="128">
      <c r="B128" t="inlineStr">
        <is>
          <t>Inverter replacement costs</t>
        </is>
      </c>
      <c r="C128" s="47" t="n"/>
      <c r="D128" s="47">
        <f>-D133</f>
        <v/>
      </c>
      <c r="E128" s="47">
        <f>-E133</f>
        <v/>
      </c>
      <c r="F128" s="47">
        <f>-F133</f>
        <v/>
      </c>
      <c r="G128" s="47">
        <f>-G133</f>
        <v/>
      </c>
      <c r="H128" s="47">
        <f>-H133</f>
        <v/>
      </c>
      <c r="I128" s="47">
        <f>-I133</f>
        <v/>
      </c>
      <c r="J128" s="47">
        <f>-J133</f>
        <v/>
      </c>
      <c r="K128" s="47">
        <f>-K133</f>
        <v/>
      </c>
      <c r="L128" s="47">
        <f>-L133</f>
        <v/>
      </c>
      <c r="M128" s="47">
        <f>-M133</f>
        <v/>
      </c>
      <c r="N128" s="47">
        <f>-N133</f>
        <v/>
      </c>
      <c r="O128" s="47">
        <f>-O133</f>
        <v/>
      </c>
      <c r="P128" s="47">
        <f>-P133</f>
        <v/>
      </c>
      <c r="Q128" s="47">
        <f>-Q133</f>
        <v/>
      </c>
      <c r="R128" s="47">
        <f>-R133</f>
        <v/>
      </c>
      <c r="S128" s="47">
        <f>-S133</f>
        <v/>
      </c>
      <c r="T128" s="47">
        <f>-T133</f>
        <v/>
      </c>
      <c r="U128" s="47">
        <f>-U133</f>
        <v/>
      </c>
      <c r="V128" s="47">
        <f>-V133</f>
        <v/>
      </c>
      <c r="W128" s="47">
        <f>-W133</f>
        <v/>
      </c>
      <c r="X128" s="47">
        <f>-X133</f>
        <v/>
      </c>
      <c r="Y128" s="47">
        <f>-Y133</f>
        <v/>
      </c>
      <c r="Z128" s="47">
        <f>-Z133</f>
        <v/>
      </c>
      <c r="AA128" s="47">
        <f>-AA133</f>
        <v/>
      </c>
      <c r="AB128" s="47">
        <f>-AB133</f>
        <v/>
      </c>
      <c r="AC128" s="47" t="n"/>
      <c r="AD128" s="47" t="n"/>
      <c r="AE128" s="47" t="n"/>
      <c r="AF128" s="47" t="n"/>
      <c r="AG128" s="47" t="n"/>
    </row>
    <row r="129" customFormat="1" s="14">
      <c r="B129" s="14" t="inlineStr">
        <is>
          <t>battery replacement costs</t>
        </is>
      </c>
      <c r="C129" s="71" t="n"/>
      <c r="D129" s="71">
        <f>-D135</f>
        <v/>
      </c>
      <c r="E129" s="71">
        <f>-E135</f>
        <v/>
      </c>
      <c r="F129" s="71">
        <f>-F135</f>
        <v/>
      </c>
      <c r="G129" s="71">
        <f>-G135</f>
        <v/>
      </c>
      <c r="H129" s="71">
        <f>-H135</f>
        <v/>
      </c>
      <c r="I129" s="71">
        <f>-I135</f>
        <v/>
      </c>
      <c r="J129" s="71">
        <f>-J135</f>
        <v/>
      </c>
      <c r="K129" s="71">
        <f>-K135</f>
        <v/>
      </c>
      <c r="L129" s="71">
        <f>-L135</f>
        <v/>
      </c>
      <c r="M129" s="71">
        <f>-M135</f>
        <v/>
      </c>
      <c r="N129" s="71">
        <f>-N135</f>
        <v/>
      </c>
      <c r="O129" s="71">
        <f>-O135</f>
        <v/>
      </c>
      <c r="P129" s="71">
        <f>-P135</f>
        <v/>
      </c>
      <c r="Q129" s="71">
        <f>-Q135</f>
        <v/>
      </c>
      <c r="R129" s="71">
        <f>-R135</f>
        <v/>
      </c>
      <c r="S129" s="71">
        <f>-S135</f>
        <v/>
      </c>
      <c r="T129" s="71">
        <f>-T135</f>
        <v/>
      </c>
      <c r="U129" s="71">
        <f>-U135</f>
        <v/>
      </c>
      <c r="V129" s="71">
        <f>-V135</f>
        <v/>
      </c>
      <c r="W129" s="71">
        <f>-W135</f>
        <v/>
      </c>
      <c r="X129" s="71">
        <f>-X135</f>
        <v/>
      </c>
      <c r="Y129" s="71">
        <f>-Y135</f>
        <v/>
      </c>
      <c r="Z129" s="71">
        <f>-Z135</f>
        <v/>
      </c>
      <c r="AA129" s="71">
        <f>-AA135</f>
        <v/>
      </c>
      <c r="AB129" s="71">
        <f>-AB135</f>
        <v/>
      </c>
      <c r="AC129" s="71" t="n"/>
      <c r="AD129" s="71" t="n"/>
      <c r="AE129" s="71" t="n"/>
      <c r="AF129" s="71" t="n"/>
      <c r="AG129" s="71" t="n"/>
    </row>
    <row r="130" customFormat="1" s="3">
      <c r="B130" s="3" t="inlineStr">
        <is>
          <t>Total Capex</t>
        </is>
      </c>
      <c r="C130" s="48">
        <f>SUM(C127:C129)</f>
        <v/>
      </c>
      <c r="D130" s="48">
        <f>SUM(D127:D129)</f>
        <v/>
      </c>
      <c r="E130" s="48">
        <f>SUM(E127:E129)</f>
        <v/>
      </c>
      <c r="F130" s="48">
        <f>SUM(F127:F129)</f>
        <v/>
      </c>
      <c r="G130" s="48">
        <f>SUM(G127:G129)</f>
        <v/>
      </c>
      <c r="H130" s="48">
        <f>SUM(H127:H129)</f>
        <v/>
      </c>
      <c r="I130" s="48">
        <f>SUM(I127:I129)</f>
        <v/>
      </c>
      <c r="J130" s="48">
        <f>SUM(J127:J129)</f>
        <v/>
      </c>
      <c r="K130" s="48">
        <f>SUM(K127:K129)</f>
        <v/>
      </c>
      <c r="L130" s="48">
        <f>SUM(L127:L129)</f>
        <v/>
      </c>
      <c r="M130" s="48">
        <f>SUM(M127:M129)</f>
        <v/>
      </c>
      <c r="N130" s="48">
        <f>SUM(N127:N129)</f>
        <v/>
      </c>
      <c r="O130" s="48">
        <f>SUM(O127:O129)</f>
        <v/>
      </c>
      <c r="P130" s="48">
        <f>SUM(P127:P129)</f>
        <v/>
      </c>
      <c r="Q130" s="48">
        <f>SUM(Q127:Q129)</f>
        <v/>
      </c>
      <c r="R130" s="48">
        <f>SUM(R127:R129)</f>
        <v/>
      </c>
      <c r="S130" s="48">
        <f>SUM(S127:S129)</f>
        <v/>
      </c>
      <c r="T130" s="48">
        <f>SUM(T127:T129)</f>
        <v/>
      </c>
      <c r="U130" s="48">
        <f>SUM(U127:U129)</f>
        <v/>
      </c>
      <c r="V130" s="48">
        <f>SUM(V127:V129)</f>
        <v/>
      </c>
      <c r="W130" s="48">
        <f>SUM(W127:W129)</f>
        <v/>
      </c>
      <c r="X130" s="48">
        <f>SUM(X127:X129)</f>
        <v/>
      </c>
      <c r="Y130" s="48">
        <f>SUM(Y127:Y129)</f>
        <v/>
      </c>
      <c r="Z130" s="48">
        <f>SUM(Z127:Z129)</f>
        <v/>
      </c>
      <c r="AA130" s="48">
        <f>SUM(AA127:AA129)</f>
        <v/>
      </c>
      <c r="AB130" s="48">
        <f>SUM(AB127:AB129)</f>
        <v/>
      </c>
      <c r="AC130" s="48" t="n"/>
      <c r="AD130" s="48" t="n"/>
      <c r="AE130" s="48" t="n"/>
      <c r="AF130" s="48" t="n"/>
      <c r="AG130" s="48" t="n"/>
    </row>
    <row r="131" customFormat="1" s="3">
      <c r="C131" s="48" t="n"/>
      <c r="D131" s="48" t="n"/>
      <c r="E131" s="48" t="n"/>
      <c r="F131" s="48" t="n"/>
      <c r="G131" s="48" t="n"/>
      <c r="H131" s="48" t="n"/>
      <c r="I131" s="48" t="n"/>
      <c r="J131" s="48" t="n"/>
      <c r="K131" s="48" t="n"/>
      <c r="L131" s="48" t="n"/>
      <c r="M131" s="48" t="n"/>
      <c r="N131" s="48" t="n"/>
      <c r="O131" s="48" t="n"/>
      <c r="P131" s="48" t="n"/>
      <c r="Q131" s="48" t="n"/>
      <c r="R131" s="48" t="n"/>
      <c r="S131" s="48" t="n"/>
      <c r="T131" s="48" t="n"/>
      <c r="U131" s="48" t="n"/>
      <c r="V131" s="48" t="n"/>
      <c r="W131" s="48" t="n"/>
      <c r="X131" s="48" t="n"/>
      <c r="Y131" s="48" t="n"/>
      <c r="Z131" s="48" t="n"/>
      <c r="AA131" s="48" t="n"/>
      <c r="AB131" s="48" t="n"/>
      <c r="AC131" s="48" t="n"/>
      <c r="AD131" s="48" t="n"/>
      <c r="AE131" s="48" t="n"/>
      <c r="AF131" s="48" t="n"/>
      <c r="AG131" s="48" t="n"/>
    </row>
    <row r="132" customFormat="1" s="14">
      <c r="B132" s="14" t="inlineStr">
        <is>
          <t>Inverter reserve account contribution</t>
        </is>
      </c>
      <c r="C132" s="71" t="n"/>
      <c r="D132" s="71">
        <f>IF(D42&lt;=$H$12,$H$15,0)</f>
        <v/>
      </c>
      <c r="E132" s="71">
        <f>IF(E42&lt;=$H$12,$H$15,0)</f>
        <v/>
      </c>
      <c r="F132" s="71">
        <f>IF(F42&lt;=$H$12,$H$15,0)</f>
        <v/>
      </c>
      <c r="G132" s="71">
        <f>IF(G42&lt;=$H$12,$H$15,0)</f>
        <v/>
      </c>
      <c r="H132" s="71">
        <f>IF(H42&lt;=$H$12,$H$15,0)</f>
        <v/>
      </c>
      <c r="I132" s="71">
        <f>IF(I42&lt;=$H$12,$H$15,0)</f>
        <v/>
      </c>
      <c r="J132" s="71">
        <f>IF(J42&lt;=$H$12,$H$15,0)</f>
        <v/>
      </c>
      <c r="K132" s="71">
        <f>IF(K42&lt;=$H$12,$H$15,0)</f>
        <v/>
      </c>
      <c r="L132" s="71">
        <f>IF(L42&lt;=$H$12,$H$15,0)</f>
        <v/>
      </c>
      <c r="M132" s="71">
        <f>IF(M42&lt;=$H$12,$H$15,0)</f>
        <v/>
      </c>
      <c r="N132" s="71">
        <f>IF(N42&lt;=$H$12,$H$15,0)</f>
        <v/>
      </c>
      <c r="O132" s="71">
        <f>IF(O42&lt;=$H$12,$H$15,0)</f>
        <v/>
      </c>
      <c r="P132" s="71">
        <f>IF(P42&lt;=$H$12,$H$15,0)</f>
        <v/>
      </c>
      <c r="Q132" s="71">
        <f>IF(Q42&lt;=$H$12,$H$15,0)</f>
        <v/>
      </c>
      <c r="R132" s="71">
        <f>IF(R42&lt;=$H$12,$H$15,0)</f>
        <v/>
      </c>
      <c r="S132" s="71">
        <f>IF(S42&lt;=$H$12,$H$15,0)</f>
        <v/>
      </c>
      <c r="T132" s="71">
        <f>IF(T42&lt;=$H$12,$H$15,0)</f>
        <v/>
      </c>
      <c r="U132" s="71">
        <f>IF(U42&lt;=$H$12,$H$15,0)</f>
        <v/>
      </c>
      <c r="V132" s="71">
        <f>IF(V42&lt;=$H$12,$H$15,0)</f>
        <v/>
      </c>
      <c r="W132" s="71">
        <f>IF(W42&lt;=$H$12,$H$15,0)</f>
        <v/>
      </c>
      <c r="X132" s="71">
        <f>IF(X42&lt;=$H$12,$H$15,0)</f>
        <v/>
      </c>
      <c r="Y132" s="71">
        <f>IF(Y42&lt;=$H$12,$H$15,0)</f>
        <v/>
      </c>
      <c r="Z132" s="71">
        <f>IF(Z42&lt;=$H$12,$H$15,0)</f>
        <v/>
      </c>
      <c r="AA132" s="71">
        <f>IF(AA42&lt;=$H$12,$H$15,0)</f>
        <v/>
      </c>
      <c r="AB132" s="71">
        <f>IF(AB42&lt;=$H$12,$H$15,0)</f>
        <v/>
      </c>
      <c r="AC132" s="71" t="n"/>
      <c r="AD132" s="71" t="n"/>
      <c r="AE132" s="71" t="n"/>
      <c r="AF132" s="71" t="n"/>
      <c r="AG132" s="71" t="n"/>
    </row>
    <row r="133" customFormat="1" s="72">
      <c r="B133" s="14" t="inlineStr">
        <is>
          <t>Inverter reserve account withdrawals</t>
        </is>
      </c>
      <c r="C133" s="73" t="n"/>
      <c r="D133" s="73">
        <f>-IF(D$42=$H$12,$H$11,0)</f>
        <v/>
      </c>
      <c r="E133" s="73">
        <f>-IF(E$42=$H$12,$H$11,0)</f>
        <v/>
      </c>
      <c r="F133" s="73">
        <f>-IF(F$42=$H$12,$H$11,0)</f>
        <v/>
      </c>
      <c r="G133" s="73">
        <f>-IF(G$42=$H$12,$H$11,0)</f>
        <v/>
      </c>
      <c r="H133" s="73">
        <f>-IF(H$42=$H$12,$H$11,0)</f>
        <v/>
      </c>
      <c r="I133" s="73">
        <f>-IF(I$42=$H$12,$H$11,0)</f>
        <v/>
      </c>
      <c r="J133" s="73">
        <f>-IF(J$42=$H$12,$H$11,0)</f>
        <v/>
      </c>
      <c r="K133" s="73">
        <f>-IF(K$42=$H$12,$H$11,0)</f>
        <v/>
      </c>
      <c r="L133" s="73">
        <f>-IF(L$42=$H$12,$H$11,0)</f>
        <v/>
      </c>
      <c r="M133" s="73">
        <f>-IF(M$42=$H$12,$H$11,0)</f>
        <v/>
      </c>
      <c r="N133" s="73">
        <f>-IF(N$42=$H$12,$H$11,0)</f>
        <v/>
      </c>
      <c r="O133" s="73">
        <f>-IF(O$42=$H$12,$H$11,0)</f>
        <v/>
      </c>
      <c r="P133" s="73">
        <f>-IF(P$42=$H$12,$H$11,0)</f>
        <v/>
      </c>
      <c r="Q133" s="73">
        <f>-IF(Q$42=$H$12,$H$11,0)</f>
        <v/>
      </c>
      <c r="R133" s="73">
        <f>-IF(R$42=$H$12,$H$11,0)</f>
        <v/>
      </c>
      <c r="S133" s="73">
        <f>-IF(S$42=$H$12,$H$11,0)</f>
        <v/>
      </c>
      <c r="T133" s="73">
        <f>-IF(T$42=$H$12,$H$11,0)</f>
        <v/>
      </c>
      <c r="U133" s="73">
        <f>-IF(U$42=$H$12,$H$11,0)</f>
        <v/>
      </c>
      <c r="V133" s="73">
        <f>-IF(V$42=$H$12,$H$11,0)</f>
        <v/>
      </c>
      <c r="W133" s="73">
        <f>-IF(W$42=$H$12,$H$11,0)</f>
        <v/>
      </c>
      <c r="X133" s="73">
        <f>-IF(X$42=$H$12,$H$11,0)</f>
        <v/>
      </c>
      <c r="Y133" s="73">
        <f>-IF(Y$42=$H$12,$H$11,0)</f>
        <v/>
      </c>
      <c r="Z133" s="73">
        <f>-IF(Z$42=$H$12,$H$11,0)</f>
        <v/>
      </c>
      <c r="AA133" s="73">
        <f>-IF(AA$42=$H$12,$H$11,0)</f>
        <v/>
      </c>
      <c r="AB133" s="73">
        <f>-IF(AB$42=$H$12,$H$11,0)</f>
        <v/>
      </c>
      <c r="AC133" s="73" t="n"/>
      <c r="AD133" s="73" t="n"/>
      <c r="AE133" s="73" t="n"/>
      <c r="AF133" s="73" t="n"/>
      <c r="AG133" s="73" t="n"/>
    </row>
    <row r="134" customFormat="1" s="14">
      <c r="B134" s="14" t="inlineStr">
        <is>
          <t>Battery reserve account contribution</t>
        </is>
      </c>
      <c r="C134" s="71" t="n"/>
      <c r="D134" s="71">
        <f>IF(D42&lt;=$H$14,$H$16,0)</f>
        <v/>
      </c>
      <c r="E134" s="71">
        <f>IF(E42&lt;=$H$14,$H$16,0)</f>
        <v/>
      </c>
      <c r="F134" s="71">
        <f>IF(F42&lt;=$H$14,$H$16,0)</f>
        <v/>
      </c>
      <c r="G134" s="71">
        <f>IF(G42&lt;=$H$14,$H$16,0)</f>
        <v/>
      </c>
      <c r="H134" s="71">
        <f>IF(H42&lt;=$H$14,$H$16,0)</f>
        <v/>
      </c>
      <c r="I134" s="71">
        <f>IF(I42&lt;=$H$14,$H$16,0)</f>
        <v/>
      </c>
      <c r="J134" s="71">
        <f>IF(J42&lt;=$H$14,$H$16,0)</f>
        <v/>
      </c>
      <c r="K134" s="71">
        <f>IF(K42&lt;=$H$14,$H$16,0)</f>
        <v/>
      </c>
      <c r="L134" s="71">
        <f>IF(L42&lt;=$H$14,$H$16,0)</f>
        <v/>
      </c>
      <c r="M134" s="71">
        <f>IF(M42&lt;=$H$14,$H$16,0)</f>
        <v/>
      </c>
      <c r="N134" s="71">
        <f>IF(N42&lt;=$H$14,$H$16,0)</f>
        <v/>
      </c>
      <c r="O134" s="71">
        <f>IF(O42&lt;=$H$14,$H$16,0)</f>
        <v/>
      </c>
      <c r="P134" s="71">
        <f>IF(P42&lt;=$H$14,$H$16,0)</f>
        <v/>
      </c>
      <c r="Q134" s="71">
        <f>IF(Q42&lt;=$H$14,$H$16,0)</f>
        <v/>
      </c>
      <c r="R134" s="71">
        <f>IF(R42&lt;=$H$14,$H$16,0)</f>
        <v/>
      </c>
      <c r="S134" s="71">
        <f>IF(S42&lt;=$H$14,$H$16,0)</f>
        <v/>
      </c>
      <c r="T134" s="71">
        <f>IF(T42&lt;=$H$14,$H$16,0)</f>
        <v/>
      </c>
      <c r="U134" s="71">
        <f>IF(U42&lt;=$H$14,$H$16,0)</f>
        <v/>
      </c>
      <c r="V134" s="71">
        <f>IF(V42&lt;=$H$14,$H$16,0)</f>
        <v/>
      </c>
      <c r="W134" s="71">
        <f>IF(W42&lt;=$H$14,$H$16,0)</f>
        <v/>
      </c>
      <c r="X134" s="71">
        <f>IF(X42&lt;=$H$14,$H$16,0)</f>
        <v/>
      </c>
      <c r="Y134" s="71">
        <f>IF(Y42&lt;=$H$14,$H$16,0)</f>
        <v/>
      </c>
      <c r="Z134" s="71">
        <f>IF(Z42&lt;=$H$14,$H$16,0)</f>
        <v/>
      </c>
      <c r="AA134" s="71">
        <f>IF(AA42&lt;=$H$14,$H$16,0)</f>
        <v/>
      </c>
      <c r="AB134" s="71">
        <f>IF(AB42&lt;=$H$14,$H$16,0)</f>
        <v/>
      </c>
      <c r="AC134" s="71" t="n"/>
      <c r="AD134" s="71" t="n"/>
      <c r="AE134" s="71" t="n"/>
      <c r="AF134" s="71" t="n"/>
      <c r="AG134" s="71" t="n"/>
    </row>
    <row r="135" customFormat="1" s="72">
      <c r="B135" s="14" t="inlineStr">
        <is>
          <t>Battery reserve account withdrawals</t>
        </is>
      </c>
      <c r="C135" s="73" t="n"/>
      <c r="D135" s="73">
        <f>-IF(D$42=$H$14,$H$13,0)</f>
        <v/>
      </c>
      <c r="E135" s="73">
        <f>-IF(E$42=$H$14,$H$13,0)</f>
        <v/>
      </c>
      <c r="F135" s="73">
        <f>-IF(F$42=$H$14,$H$13,0)</f>
        <v/>
      </c>
      <c r="G135" s="73">
        <f>-IF(G$42=$H$14,$H$13,0)</f>
        <v/>
      </c>
      <c r="H135" s="73">
        <f>-IF(H$42=$H$14,$H$13,0)</f>
        <v/>
      </c>
      <c r="I135" s="73">
        <f>-IF(I$42=$H$14,$H$13,0)</f>
        <v/>
      </c>
      <c r="J135" s="73">
        <f>-IF(J$42=$H$14,$H$13,0)</f>
        <v/>
      </c>
      <c r="K135" s="73">
        <f>-IF(K$42=$H$14,$H$13,0)</f>
        <v/>
      </c>
      <c r="L135" s="73">
        <f>-IF(L$42=$H$14,$H$13,0)</f>
        <v/>
      </c>
      <c r="M135" s="73">
        <f>-IF(M$42=$H$14,$H$13,0)</f>
        <v/>
      </c>
      <c r="N135" s="73">
        <f>-IF(N$42=$H$14,$H$13,0)</f>
        <v/>
      </c>
      <c r="O135" s="73">
        <f>-IF(O$42=$H$14,$H$13,0)</f>
        <v/>
      </c>
      <c r="P135" s="73">
        <f>-IF(P$42=$H$14,$H$13,0)</f>
        <v/>
      </c>
      <c r="Q135" s="73">
        <f>-IF(Q$42=$H$14,$H$13,0)</f>
        <v/>
      </c>
      <c r="R135" s="73">
        <f>-IF(R$42=$H$14,$H$13,0)</f>
        <v/>
      </c>
      <c r="S135" s="73">
        <f>-IF(S$42=$H$14,$H$13,0)</f>
        <v/>
      </c>
      <c r="T135" s="73">
        <f>-IF(T$42=$H$14,$H$13,0)</f>
        <v/>
      </c>
      <c r="U135" s="73">
        <f>-IF(U$42=$H$14,$H$13,0)</f>
        <v/>
      </c>
      <c r="V135" s="73">
        <f>-IF(V$42=$H$14,$H$13,0)</f>
        <v/>
      </c>
      <c r="W135" s="73">
        <f>-IF(W$42=$H$14,$H$13,0)</f>
        <v/>
      </c>
      <c r="X135" s="73">
        <f>-IF(X$42=$H$14,$H$13,0)</f>
        <v/>
      </c>
      <c r="Y135" s="73">
        <f>-IF(Y$42=$H$14,$H$13,0)</f>
        <v/>
      </c>
      <c r="Z135" s="73">
        <f>-IF(Z$42=$H$14,$H$13,0)</f>
        <v/>
      </c>
      <c r="AA135" s="73">
        <f>-IF(AA$42=$H$14,$H$13,0)</f>
        <v/>
      </c>
      <c r="AB135" s="73">
        <f>-IF(AB$42=$H$14,$H$13,0)</f>
        <v/>
      </c>
      <c r="AC135" s="73" t="n"/>
      <c r="AD135" s="73" t="n"/>
      <c r="AE135" s="73" t="n"/>
      <c r="AF135" s="73" t="n"/>
      <c r="AG135" s="73" t="n"/>
    </row>
    <row r="136" customFormat="1" s="72">
      <c r="B136" s="14" t="n"/>
      <c r="C136" s="73" t="n"/>
      <c r="D136" s="73" t="n"/>
      <c r="E136" s="73" t="n"/>
      <c r="F136" s="73" t="n"/>
      <c r="G136" s="73" t="n"/>
      <c r="H136" s="73" t="n"/>
      <c r="I136" s="73" t="n"/>
      <c r="J136" s="73" t="n"/>
      <c r="K136" s="73" t="n"/>
      <c r="L136" s="73" t="n"/>
      <c r="M136" s="73" t="n"/>
      <c r="N136" s="73" t="n"/>
      <c r="O136" s="73" t="n"/>
      <c r="P136" s="73" t="n"/>
      <c r="Q136" s="73" t="n"/>
      <c r="R136" s="73" t="n"/>
      <c r="S136" s="73" t="n"/>
      <c r="T136" s="73" t="n"/>
      <c r="U136" s="73" t="n"/>
      <c r="V136" s="73" t="n"/>
      <c r="W136" s="73" t="n"/>
      <c r="X136" s="73" t="n"/>
      <c r="Y136" s="73" t="n"/>
      <c r="Z136" s="73" t="n"/>
      <c r="AA136" s="73" t="n"/>
      <c r="AB136" s="73" t="n"/>
      <c r="AC136" s="73" t="n"/>
      <c r="AD136" s="73" t="n"/>
      <c r="AE136" s="73" t="n"/>
      <c r="AF136" s="73" t="n"/>
      <c r="AG136" s="73" t="n"/>
    </row>
    <row r="137" customFormat="1" s="3">
      <c r="A137" s="74">
        <f>SUM(C137:AB137)</f>
        <v/>
      </c>
      <c r="B137" s="3" t="inlineStr">
        <is>
          <t>Project Cash Flow</t>
        </is>
      </c>
      <c r="C137" s="48">
        <f>-C130+C126-SUM(C132:C135)</f>
        <v/>
      </c>
      <c r="D137" s="48">
        <f>-D130+D126-SUM(D132:D135)</f>
        <v/>
      </c>
      <c r="E137" s="48">
        <f>-E130+E126-SUM(E132:E135)</f>
        <v/>
      </c>
      <c r="F137" s="48">
        <f>-F130+F126-SUM(F132:F135)</f>
        <v/>
      </c>
      <c r="G137" s="48">
        <f>-G130+G126-SUM(G132:G135)</f>
        <v/>
      </c>
      <c r="H137" s="48">
        <f>-H130+H126-SUM(H132:H135)</f>
        <v/>
      </c>
      <c r="I137" s="48">
        <f>-I130+I126-SUM(I132:I135)</f>
        <v/>
      </c>
      <c r="J137" s="48">
        <f>-J130+J126-SUM(J132:J135)</f>
        <v/>
      </c>
      <c r="K137" s="48">
        <f>-K130+K126-SUM(K132:K135)</f>
        <v/>
      </c>
      <c r="L137" s="48">
        <f>-L130+L126-SUM(L132:L135)</f>
        <v/>
      </c>
      <c r="M137" s="48">
        <f>-M130+M126-SUM(M132:M135)</f>
        <v/>
      </c>
      <c r="N137" s="48">
        <f>-N130+N126-SUM(N132:N135)</f>
        <v/>
      </c>
      <c r="O137" s="48">
        <f>-O130+O126-SUM(O132:O135)</f>
        <v/>
      </c>
      <c r="P137" s="48">
        <f>-P130+P126-SUM(P132:P135)</f>
        <v/>
      </c>
      <c r="Q137" s="48">
        <f>-Q130+Q126-SUM(Q132:Q135)</f>
        <v/>
      </c>
      <c r="R137" s="48">
        <f>-R130+R126-SUM(R132:R135)</f>
        <v/>
      </c>
      <c r="S137" s="48">
        <f>-S130+S126-SUM(S132:S135)</f>
        <v/>
      </c>
      <c r="T137" s="48">
        <f>-T130+T126-SUM(T132:T135)</f>
        <v/>
      </c>
      <c r="U137" s="48">
        <f>-U130+U126-SUM(U132:U135)</f>
        <v/>
      </c>
      <c r="V137" s="48">
        <f>-V130+V126-SUM(V132:V135)</f>
        <v/>
      </c>
      <c r="W137" s="48">
        <f>-W130+W126-SUM(W132:W135)</f>
        <v/>
      </c>
      <c r="X137" s="48">
        <f>-X130+X126-SUM(X132:X135)</f>
        <v/>
      </c>
      <c r="Y137" s="48">
        <f>-Y130+Y126-SUM(Y132:Y135)</f>
        <v/>
      </c>
      <c r="Z137" s="48">
        <f>-Z130+Z126-SUM(Z132:Z135)</f>
        <v/>
      </c>
      <c r="AA137" s="48">
        <f>-AA130+AA126-SUM(AA132:AA135)</f>
        <v/>
      </c>
      <c r="AB137" s="48">
        <f>-AB130+AB126-SUM(AB132:AB135)</f>
        <v/>
      </c>
      <c r="AC137" s="48" t="n"/>
      <c r="AD137" s="48" t="n"/>
      <c r="AE137" s="48" t="n"/>
      <c r="AF137" s="48" t="n"/>
      <c r="AG137" s="48" t="n"/>
    </row>
    <row r="138" customFormat="1" s="72">
      <c r="A138" s="75">
        <f>SUM(C138:AB138)</f>
        <v/>
      </c>
      <c r="B138" s="72" t="inlineStr">
        <is>
          <t>Equity Cash Flows</t>
        </is>
      </c>
      <c r="C138" s="76">
        <f>-C142-C152-C147</f>
        <v/>
      </c>
      <c r="D138" s="76">
        <f>-D142-D152-D147</f>
        <v/>
      </c>
      <c r="E138" s="76">
        <f>-E142-E152-E147</f>
        <v/>
      </c>
      <c r="F138" s="76">
        <f>-F142-F152-F147</f>
        <v/>
      </c>
      <c r="G138" s="76">
        <f>-G142-G152-G147</f>
        <v/>
      </c>
      <c r="H138" s="76">
        <f>-H142-H152-H147</f>
        <v/>
      </c>
      <c r="I138" s="76">
        <f>-I142-I152-I147</f>
        <v/>
      </c>
      <c r="J138" s="76">
        <f>-J142-J152-J147</f>
        <v/>
      </c>
      <c r="K138" s="76">
        <f>-K142-K152-K147</f>
        <v/>
      </c>
      <c r="L138" s="76">
        <f>-L142-L152-L147</f>
        <v/>
      </c>
      <c r="M138" s="76">
        <f>-M142-M152-M147</f>
        <v/>
      </c>
      <c r="N138" s="76">
        <f>-N142-N152-N147</f>
        <v/>
      </c>
      <c r="O138" s="76">
        <f>-O142-O152-O147</f>
        <v/>
      </c>
      <c r="P138" s="76">
        <f>-P142-P152-P147</f>
        <v/>
      </c>
      <c r="Q138" s="76">
        <f>-Q142-Q152-Q147</f>
        <v/>
      </c>
      <c r="R138" s="76">
        <f>-R142-R152-R147</f>
        <v/>
      </c>
      <c r="S138" s="76">
        <f>-S142-S152-S147</f>
        <v/>
      </c>
      <c r="T138" s="76">
        <f>-T142-T152-T147</f>
        <v/>
      </c>
      <c r="U138" s="76">
        <f>-U142-U152-U147</f>
        <v/>
      </c>
      <c r="V138" s="76">
        <f>-V142-V152-V147</f>
        <v/>
      </c>
      <c r="W138" s="76">
        <f>-W142-W152-W147</f>
        <v/>
      </c>
      <c r="X138" s="76">
        <f>-X142-X152-X147</f>
        <v/>
      </c>
      <c r="Y138" s="76">
        <f>-Y142-Y152-Y147</f>
        <v/>
      </c>
      <c r="Z138" s="76">
        <f>-Z142-Z152-Z147</f>
        <v/>
      </c>
      <c r="AA138" s="76">
        <f>-AA142-AA152-AA147</f>
        <v/>
      </c>
      <c r="AB138" s="76">
        <f>-AB142-AB152-AB147</f>
        <v/>
      </c>
      <c r="AC138" s="76" t="n"/>
      <c r="AD138" s="76" t="n"/>
      <c r="AE138" s="76" t="n"/>
      <c r="AF138" s="76" t="n"/>
      <c r="AG138" s="76" t="n"/>
    </row>
    <row r="139" customFormat="1" s="59">
      <c r="B139" s="59" t="inlineStr">
        <is>
          <t>Project Cumulative Cash Flow</t>
        </is>
      </c>
      <c r="C139" s="77">
        <f>C137</f>
        <v/>
      </c>
      <c r="D139" s="77">
        <f>(C139+D137)*(D42&lt;=$C$19)</f>
        <v/>
      </c>
      <c r="E139" s="77">
        <f>(D139+E137)*(E42&lt;=$C$19)</f>
        <v/>
      </c>
      <c r="F139" s="77">
        <f>(E139+F137)*(F42&lt;=$C$19)</f>
        <v/>
      </c>
      <c r="G139" s="77">
        <f>(F139+G137)*(G42&lt;=$C$19)</f>
        <v/>
      </c>
      <c r="H139" s="77">
        <f>(G139+H137)*(H42&lt;=$C$19)</f>
        <v/>
      </c>
      <c r="I139" s="77">
        <f>(H139+I137)*(I42&lt;=$C$19)</f>
        <v/>
      </c>
      <c r="J139" s="77">
        <f>(I139+J137)*(J42&lt;=$C$19)</f>
        <v/>
      </c>
      <c r="K139" s="77">
        <f>(J139+K137)*(K42&lt;=$C$19)</f>
        <v/>
      </c>
      <c r="L139" s="77">
        <f>(K139+L137)*(L42&lt;=$C$19)</f>
        <v/>
      </c>
      <c r="M139" s="77">
        <f>(L139+M137)*(M42&lt;=$C$19)</f>
        <v/>
      </c>
      <c r="N139" s="77">
        <f>(M139+N137)*(N42&lt;=$C$19)</f>
        <v/>
      </c>
      <c r="O139" s="77">
        <f>(N139+O137)*(O42&lt;=$C$19)</f>
        <v/>
      </c>
      <c r="P139" s="77">
        <f>(O139+P137)*(P42&lt;=$C$19)</f>
        <v/>
      </c>
      <c r="Q139" s="77">
        <f>(P139+Q137)*(Q42&lt;=$C$19)</f>
        <v/>
      </c>
      <c r="R139" s="77">
        <f>(Q139+R137)*(R42&lt;=$C$19)</f>
        <v/>
      </c>
      <c r="S139" s="77">
        <f>(R139+S137)*(S42&lt;=$C$19)</f>
        <v/>
      </c>
      <c r="T139" s="77">
        <f>(S139+T137)*(T42&lt;=$C$19)</f>
        <v/>
      </c>
      <c r="U139" s="77">
        <f>(T139+U137)*(U42&lt;=$C$19)</f>
        <v/>
      </c>
      <c r="V139" s="77">
        <f>(U139+V137)*(V42&lt;=$C$19)</f>
        <v/>
      </c>
      <c r="W139" s="77">
        <f>(V139+W137)*(W42&lt;=$C$19)</f>
        <v/>
      </c>
      <c r="X139" s="77">
        <f>(W139+X137)*(X42&lt;=$C$19)</f>
        <v/>
      </c>
      <c r="Y139" s="77">
        <f>(X139+Y137)*(Y42&lt;=$C$19)</f>
        <v/>
      </c>
      <c r="Z139" s="77">
        <f>(Y139+Z137)*(Z42&lt;=$C$19)</f>
        <v/>
      </c>
      <c r="AA139" s="77">
        <f>(Z139+AA137)*(AA42&lt;=$C$19)</f>
        <v/>
      </c>
      <c r="AB139" s="77">
        <f>(AA139+AB137)*(AB42&lt;=$C$19)</f>
        <v/>
      </c>
      <c r="AC139" s="77" t="n"/>
      <c r="AD139" s="77" t="n"/>
      <c r="AE139" s="77" t="n"/>
      <c r="AF139" s="77" t="n"/>
      <c r="AG139" s="77" t="n"/>
    </row>
    <row r="140" customFormat="1" s="59">
      <c r="B140" s="78" t="n"/>
      <c r="C140" s="77" t="n"/>
      <c r="D140" s="77" t="n"/>
      <c r="E140" s="77" t="n"/>
      <c r="F140" s="77" t="n"/>
      <c r="G140" s="77" t="n"/>
      <c r="H140" s="77" t="n"/>
      <c r="I140" s="77" t="n"/>
      <c r="J140" s="77" t="n"/>
      <c r="K140" s="77" t="n"/>
      <c r="L140" s="77" t="n"/>
      <c r="M140" s="77" t="n"/>
      <c r="N140" s="77" t="n"/>
      <c r="O140" s="77" t="n"/>
      <c r="P140" s="77" t="n"/>
      <c r="Q140" s="77" t="n"/>
      <c r="R140" s="77" t="n"/>
      <c r="S140" s="77" t="n"/>
      <c r="T140" s="77" t="n"/>
      <c r="U140" s="77" t="n"/>
      <c r="V140" s="77" t="n"/>
      <c r="W140" s="77" t="n"/>
      <c r="X140" s="77" t="n"/>
      <c r="Y140" s="77" t="n"/>
      <c r="Z140" s="77" t="n"/>
      <c r="AA140" s="77" t="n"/>
      <c r="AB140" s="77" t="n"/>
      <c r="AC140" s="77" t="n"/>
      <c r="AD140" s="77" t="n"/>
      <c r="AE140" s="77" t="n"/>
      <c r="AF140" s="77" t="n"/>
      <c r="AG140" s="77" t="n"/>
    </row>
    <row r="141">
      <c r="C141" s="42" t="n"/>
      <c r="D141" s="42" t="n"/>
      <c r="E141" s="42" t="n"/>
      <c r="F141" s="42" t="n"/>
      <c r="G141" s="42" t="n"/>
      <c r="H141" s="42" t="n"/>
      <c r="I141" s="42" t="n"/>
      <c r="J141" s="42" t="n"/>
      <c r="K141" s="42" t="n"/>
      <c r="L141" s="42" t="n"/>
      <c r="M141" s="42" t="n"/>
      <c r="N141" s="42" t="n"/>
      <c r="O141" s="42" t="n"/>
      <c r="P141" s="42" t="n"/>
      <c r="Q141" s="42" t="n"/>
      <c r="R141" s="42" t="n"/>
      <c r="S141" s="42" t="n"/>
      <c r="T141" s="42" t="n"/>
      <c r="U141" s="42" t="n"/>
      <c r="V141" s="42" t="n"/>
      <c r="W141" s="42" t="n"/>
      <c r="X141" s="42" t="n"/>
      <c r="Y141" s="42" t="n"/>
      <c r="Z141" s="42" t="n"/>
      <c r="AA141" s="42" t="n"/>
      <c r="AB141" s="42" t="n"/>
      <c r="AC141" s="42" t="n"/>
      <c r="AD141" s="42" t="n"/>
      <c r="AE141" s="42" t="n"/>
      <c r="AF141" s="42" t="n"/>
      <c r="AG141" s="42" t="n"/>
    </row>
    <row r="142">
      <c r="B142" t="inlineStr">
        <is>
          <t>Add Equity Raised</t>
        </is>
      </c>
      <c r="C142" s="42">
        <f>C130*Finance!E22</f>
        <v/>
      </c>
      <c r="D142" s="42">
        <f>MAX(0,D130-D143)</f>
        <v/>
      </c>
      <c r="E142" s="42">
        <f>MAX(0,E130-E143)</f>
        <v/>
      </c>
      <c r="F142" s="42">
        <f>MAX(0,F130-F143)</f>
        <v/>
      </c>
      <c r="G142" s="42">
        <f>MAX(0,G130-G143)</f>
        <v/>
      </c>
      <c r="H142" s="42">
        <f>MAX(0,H130-H143)</f>
        <v/>
      </c>
      <c r="I142" s="42">
        <f>MAX(0,I130-I143)</f>
        <v/>
      </c>
      <c r="J142" s="42">
        <f>MAX(0,J130-J143)</f>
        <v/>
      </c>
      <c r="K142" s="42">
        <f>MAX(0,K130-K143)</f>
        <v/>
      </c>
      <c r="L142" s="42">
        <f>MAX(0,L130-L143)</f>
        <v/>
      </c>
      <c r="M142" s="42">
        <f>MAX(0,M130-M143)</f>
        <v/>
      </c>
      <c r="N142" s="42">
        <f>MAX(0,N130-N143)</f>
        <v/>
      </c>
      <c r="O142" s="42">
        <f>MAX(0,O130-O143)</f>
        <v/>
      </c>
      <c r="P142" s="42">
        <f>MAX(0,P130-P143)</f>
        <v/>
      </c>
      <c r="Q142" s="42">
        <f>MAX(0,Q130-Q143)</f>
        <v/>
      </c>
      <c r="R142" s="42">
        <f>MAX(0,R130-R143)</f>
        <v/>
      </c>
      <c r="S142" s="42">
        <f>MAX(0,S130-S143)</f>
        <v/>
      </c>
      <c r="T142" s="42">
        <f>MAX(0,T130-T143)</f>
        <v/>
      </c>
      <c r="U142" s="42">
        <f>MAX(0,U130-U143)</f>
        <v/>
      </c>
      <c r="V142" s="42">
        <f>MAX(0,V130-V143)</f>
        <v/>
      </c>
      <c r="W142" s="42">
        <f>MAX(0,W130-W143)</f>
        <v/>
      </c>
      <c r="X142" s="42">
        <f>MAX(0,X130-X143)</f>
        <v/>
      </c>
      <c r="Y142" s="42">
        <f>MAX(0,Y130-Y143)</f>
        <v/>
      </c>
      <c r="Z142" s="42">
        <f>MAX(0,Z130-Z143)</f>
        <v/>
      </c>
      <c r="AA142" s="42">
        <f>MAX(0,AA130-AA143)</f>
        <v/>
      </c>
      <c r="AB142" s="42">
        <f>MAX(0,AB130-AB143)</f>
        <v/>
      </c>
      <c r="AC142" s="42" t="n"/>
      <c r="AD142" s="42" t="n"/>
      <c r="AE142" s="42" t="n"/>
      <c r="AF142" s="42" t="n"/>
      <c r="AG142" s="42" t="n"/>
    </row>
    <row r="143" customFormat="1" s="117">
      <c r="B143" s="117" t="inlineStr">
        <is>
          <t>Add Debt Raised</t>
        </is>
      </c>
      <c r="C143" s="118">
        <f>C130*Finance!E19</f>
        <v/>
      </c>
      <c r="D143" s="118">
        <f>(C143-D145)*(D$42&lt;=Finance!$E$20)</f>
        <v/>
      </c>
      <c r="E143" s="118">
        <f>(D143-E145)*(E$42&lt;=Finance!$E$20)</f>
        <v/>
      </c>
      <c r="F143" s="118">
        <f>(E143-F145)*(F$42&lt;=Finance!$E$20)</f>
        <v/>
      </c>
      <c r="G143" s="118">
        <f>(F143-G145)*(G$42&lt;=Finance!$E$20)</f>
        <v/>
      </c>
      <c r="H143" s="118">
        <f>(G143-H145)*(H$42&lt;=Finance!$E$20)</f>
        <v/>
      </c>
      <c r="I143" s="118">
        <f>(H143-I145)*(I$42&lt;=Finance!$E$20)</f>
        <v/>
      </c>
      <c r="J143" s="118">
        <f>(I143-J145)*(J$42&lt;=Finance!$E$20)</f>
        <v/>
      </c>
      <c r="K143" s="118">
        <f>(J143-K145)*(K$42&lt;=Finance!$E$20)</f>
        <v/>
      </c>
      <c r="L143" s="118">
        <f>(K143-L145)*(L$42&lt;=Finance!$E$20)</f>
        <v/>
      </c>
      <c r="M143" s="118">
        <f>(L143-M145)*(M$42&lt;=Finance!$E$20)</f>
        <v/>
      </c>
      <c r="N143" s="118">
        <f>(M143-N145)*(N$42&lt;=Finance!$E$20)</f>
        <v/>
      </c>
      <c r="O143" s="118">
        <f>(N143-O145)*(O$42&lt;=Finance!$E$20)</f>
        <v/>
      </c>
      <c r="P143" s="118">
        <f>(O143-P145)*(P$42&lt;=Finance!$E$20)</f>
        <v/>
      </c>
      <c r="Q143" s="118">
        <f>(P143-Q145)*(Q$42&lt;=Finance!$E$20)</f>
        <v/>
      </c>
      <c r="R143" s="118">
        <f>(Q143-R145)*(R$42&lt;=Finance!$E$20)</f>
        <v/>
      </c>
      <c r="S143" s="118">
        <f>(R143-S145)*(S$42&lt;=Finance!$E$20)</f>
        <v/>
      </c>
      <c r="T143" s="118">
        <f>(S143-T145)*(T$42&lt;=Finance!$E$20)</f>
        <v/>
      </c>
      <c r="U143" s="118">
        <f>(T143-U145)*(U$42&lt;=Finance!$E$20)</f>
        <v/>
      </c>
      <c r="V143" s="118">
        <f>(U143-V145)*(V$42&lt;=Finance!$E$20)</f>
        <v/>
      </c>
      <c r="W143" s="118">
        <f>(V143-W145)*(W$42&lt;=Finance!$E$20)</f>
        <v/>
      </c>
      <c r="X143" s="118">
        <f>(W143-X145)*(X$42&lt;=Finance!$E$20)</f>
        <v/>
      </c>
      <c r="Y143" s="118">
        <f>(X143-Y145)*(Y$42&lt;=Finance!$E$20)</f>
        <v/>
      </c>
      <c r="Z143" s="118">
        <f>(Y143-Z145)*(Z$42&lt;=Finance!$E$20)</f>
        <v/>
      </c>
      <c r="AA143" s="118">
        <f>(Z143-AA145)*(AA$42&lt;=Finance!$E$20)</f>
        <v/>
      </c>
      <c r="AB143" s="118">
        <f>(AA143-AB145)*(AB$42&lt;=Finance!$E$20)</f>
        <v/>
      </c>
      <c r="AC143" s="118" t="n"/>
      <c r="AD143" s="118" t="n"/>
      <c r="AE143" s="118" t="n"/>
      <c r="AF143" s="118" t="n"/>
      <c r="AG143" s="118" t="n"/>
    </row>
    <row r="144">
      <c r="B144" s="117" t="inlineStr">
        <is>
          <t>interest</t>
        </is>
      </c>
      <c r="C144" s="117" t="n"/>
      <c r="D144" s="118">
        <f>C143*Finance!E21</f>
        <v/>
      </c>
      <c r="E144" s="118">
        <f>D143*Finance!$E$21</f>
        <v/>
      </c>
      <c r="F144" s="118">
        <f>E143*Finance!$E$21</f>
        <v/>
      </c>
      <c r="G144" s="118">
        <f>F143*Finance!$E$21</f>
        <v/>
      </c>
      <c r="H144" s="118">
        <f>G143*Finance!$E$21</f>
        <v/>
      </c>
      <c r="I144" s="118">
        <f>H143*Finance!$E$21</f>
        <v/>
      </c>
      <c r="J144" s="118">
        <f>I143*Finance!$E$21</f>
        <v/>
      </c>
      <c r="K144" s="118">
        <f>J143*Finance!$E$21</f>
        <v/>
      </c>
      <c r="L144" s="118">
        <f>K143*Finance!$E$21</f>
        <v/>
      </c>
      <c r="M144" s="118">
        <f>L143*Finance!$E$21</f>
        <v/>
      </c>
      <c r="N144" s="118">
        <f>M143*Finance!$E$21</f>
        <v/>
      </c>
      <c r="O144" s="118">
        <f>N143*Finance!$E$21</f>
        <v/>
      </c>
      <c r="P144" s="118">
        <f>O143*Finance!$E$21</f>
        <v/>
      </c>
      <c r="Q144" s="118">
        <f>P143*Finance!$E$21</f>
        <v/>
      </c>
      <c r="R144" s="118">
        <f>Q143*Finance!$E$21</f>
        <v/>
      </c>
      <c r="S144" s="118">
        <f>R143*Finance!$E$21</f>
        <v/>
      </c>
      <c r="T144" s="118">
        <f>S143*Finance!$E$21</f>
        <v/>
      </c>
      <c r="U144" s="118">
        <f>T143*Finance!$E$21</f>
        <v/>
      </c>
      <c r="V144" s="118">
        <f>U143*Finance!$E$21</f>
        <v/>
      </c>
      <c r="W144" s="118">
        <f>V143*Finance!$E$21</f>
        <v/>
      </c>
      <c r="X144" s="118">
        <f>W143*Finance!$E$21</f>
        <v/>
      </c>
      <c r="Y144" s="118">
        <f>X143*Finance!$E$21</f>
        <v/>
      </c>
      <c r="Z144" s="118">
        <f>Y143*Finance!$E$21</f>
        <v/>
      </c>
      <c r="AA144" s="118">
        <f>Z143*Finance!$E$21</f>
        <v/>
      </c>
      <c r="AB144" s="118">
        <f>AA143*Finance!$E$21</f>
        <v/>
      </c>
      <c r="AC144" s="42" t="n"/>
      <c r="AD144" s="42" t="n"/>
      <c r="AE144" s="42" t="n"/>
      <c r="AF144" s="42" t="n"/>
      <c r="AG144" s="42" t="n"/>
    </row>
    <row r="145">
      <c r="B145" s="117" t="inlineStr">
        <is>
          <t>Dept repayment</t>
        </is>
      </c>
      <c r="C145" s="117" t="n"/>
      <c r="D145" s="118">
        <f>C143/Finance!E20</f>
        <v/>
      </c>
      <c r="E145" s="118">
        <f>D145*(E$42&lt;=Finance!$E$20)</f>
        <v/>
      </c>
      <c r="F145" s="118">
        <f>E145*(F$42&lt;=Finance!$E$20)</f>
        <v/>
      </c>
      <c r="G145" s="118">
        <f>F145*(G$42&lt;=Finance!$E$20)</f>
        <v/>
      </c>
      <c r="H145" s="118">
        <f>G145*(H$42&lt;=Finance!$E$20)</f>
        <v/>
      </c>
      <c r="I145" s="118">
        <f>H145*(I$42&lt;=Finance!$E$20)</f>
        <v/>
      </c>
      <c r="J145" s="118">
        <f>I145*(J$42&lt;=Finance!$E$20)</f>
        <v/>
      </c>
      <c r="K145" s="118">
        <f>J145*(K$42&lt;=Finance!$E$20)</f>
        <v/>
      </c>
      <c r="L145" s="118">
        <f>K145*(L$42&lt;=Finance!$E$20)</f>
        <v/>
      </c>
      <c r="M145" s="118">
        <f>L145*(M$42&lt;=Finance!$E$20)</f>
        <v/>
      </c>
      <c r="N145" s="118">
        <f>M145*(N$42&lt;=Finance!$E$20)</f>
        <v/>
      </c>
      <c r="O145" s="118">
        <f>N145*(O$42&lt;=Finance!$E$20)</f>
        <v/>
      </c>
      <c r="P145" s="118">
        <f>O145*(P$42&lt;=Finance!$E$20)</f>
        <v/>
      </c>
      <c r="Q145" s="118">
        <f>P145*(Q$42&lt;=Finance!$E$20)</f>
        <v/>
      </c>
      <c r="R145" s="118">
        <f>Q145*(R$42&lt;=Finance!$E$20)</f>
        <v/>
      </c>
      <c r="S145" s="118">
        <f>R145*(S$42&lt;=Finance!$E$20)</f>
        <v/>
      </c>
      <c r="T145" s="118">
        <f>S145*(T$42&lt;=Finance!$E$20)</f>
        <v/>
      </c>
      <c r="U145" s="118">
        <f>T145*(U$42&lt;=Finance!$E$20)</f>
        <v/>
      </c>
      <c r="V145" s="118">
        <f>U145*(V$42&lt;=Finance!$E$20)</f>
        <v/>
      </c>
      <c r="W145" s="118">
        <f>V145*(W$42&lt;=Finance!$E$20)</f>
        <v/>
      </c>
      <c r="X145" s="118">
        <f>W145*(X$42&lt;=Finance!$E$20)</f>
        <v/>
      </c>
      <c r="Y145" s="118">
        <f>X145*(Y$42&lt;=Finance!$E$20)</f>
        <v/>
      </c>
      <c r="Z145" s="118">
        <f>Y145*(Z$42&lt;=Finance!$E$20)</f>
        <v/>
      </c>
      <c r="AA145" s="118">
        <f>Z145*(AA$42&lt;=Finance!$E$20)</f>
        <v/>
      </c>
      <c r="AB145" s="118">
        <f>AA145*(AB$42&lt;=Finance!$E$20)</f>
        <v/>
      </c>
      <c r="AC145" s="42" t="n"/>
      <c r="AD145" s="42" t="n"/>
      <c r="AE145" s="42" t="n"/>
      <c r="AF145" s="42" t="n"/>
      <c r="AG145" s="42" t="n"/>
    </row>
    <row r="146">
      <c r="C146" s="42" t="n"/>
      <c r="D146" s="42" t="n"/>
      <c r="E146" s="42" t="n"/>
      <c r="F146" s="42" t="n"/>
      <c r="G146" s="42" t="n"/>
      <c r="H146" s="42" t="n"/>
      <c r="I146" s="42" t="n"/>
      <c r="J146" s="42" t="n"/>
      <c r="K146" s="42" t="n"/>
      <c r="L146" s="42" t="n"/>
      <c r="M146" s="42" t="n"/>
      <c r="N146" s="42" t="n"/>
      <c r="O146" s="42" t="n"/>
      <c r="P146" s="42" t="n"/>
      <c r="Q146" s="42" t="n"/>
      <c r="R146" s="42" t="n"/>
      <c r="S146" s="42" t="n"/>
      <c r="T146" s="42" t="n"/>
      <c r="U146" s="42" t="n"/>
      <c r="V146" s="42" t="n"/>
      <c r="W146" s="42" t="n"/>
      <c r="X146" s="42" t="n"/>
      <c r="Y146" s="42" t="n"/>
      <c r="Z146" s="42" t="n"/>
      <c r="AA146" s="42" t="n"/>
      <c r="AB146" s="42" t="n"/>
      <c r="AC146" s="42" t="n"/>
      <c r="AD146" s="42" t="n"/>
      <c r="AE146" s="42" t="n"/>
      <c r="AF146" s="42" t="n"/>
      <c r="AG146" s="42" t="n"/>
    </row>
    <row r="147" customFormat="1" s="151">
      <c r="B147" s="151" t="inlineStr">
        <is>
          <t>Less Dividends Paid</t>
        </is>
      </c>
      <c r="C147" s="153" t="n"/>
      <c r="D147" s="153" t="n"/>
      <c r="E147" s="153" t="n"/>
      <c r="F147" s="153" t="n"/>
      <c r="G147" s="153" t="n"/>
      <c r="H147" s="153" t="n"/>
      <c r="I147" s="153" t="n"/>
      <c r="J147" s="153" t="n"/>
      <c r="K147" s="153" t="n"/>
      <c r="L147" s="153" t="n"/>
      <c r="M147" s="153" t="n"/>
      <c r="N147" s="153" t="n"/>
      <c r="O147" s="153" t="n"/>
      <c r="P147" s="153" t="n"/>
      <c r="Q147" s="153" t="n"/>
      <c r="R147" s="153" t="n"/>
      <c r="S147" s="153" t="n"/>
      <c r="T147" s="153" t="n"/>
      <c r="U147" s="153" t="n"/>
      <c r="V147" s="153" t="n"/>
      <c r="W147" s="153" t="n"/>
      <c r="X147" s="153" t="n"/>
      <c r="Y147" s="153" t="n"/>
      <c r="Z147" s="153" t="n"/>
      <c r="AA147" s="153" t="n"/>
      <c r="AB147" s="153" t="n"/>
      <c r="AC147" s="153" t="n"/>
      <c r="AD147" s="153" t="n"/>
      <c r="AE147" s="153" t="n"/>
      <c r="AF147" s="153" t="n"/>
      <c r="AG147" s="153" t="n"/>
    </row>
    <row r="148" customFormat="1" s="151">
      <c r="B148" s="151" t="inlineStr">
        <is>
          <t>Less Principal Repaid</t>
        </is>
      </c>
      <c r="C148" s="153" t="n"/>
      <c r="D148" s="153" t="n"/>
      <c r="E148" s="153" t="n"/>
      <c r="F148" s="153" t="n"/>
      <c r="G148" s="153" t="n"/>
      <c r="H148" s="153" t="n"/>
      <c r="I148" s="153" t="n"/>
      <c r="J148" s="153" t="n"/>
      <c r="K148" s="153" t="n"/>
      <c r="L148" s="153" t="n"/>
      <c r="M148" s="153" t="n"/>
      <c r="N148" s="153" t="n"/>
      <c r="O148" s="153" t="n"/>
      <c r="P148" s="153" t="n"/>
      <c r="Q148" s="153" t="n"/>
      <c r="R148" s="153" t="n"/>
      <c r="S148" s="153" t="n"/>
      <c r="T148" s="153" t="n"/>
      <c r="U148" s="153" t="n"/>
      <c r="V148" s="153" t="n"/>
      <c r="W148" s="153" t="n"/>
      <c r="X148" s="153" t="n"/>
      <c r="Y148" s="153" t="n"/>
      <c r="Z148" s="153" t="n"/>
      <c r="AA148" s="153" t="n"/>
      <c r="AB148" s="153" t="n"/>
      <c r="AC148" s="153" t="n"/>
      <c r="AD148" s="153" t="n"/>
      <c r="AE148" s="153" t="n"/>
      <c r="AF148" s="153" t="n"/>
      <c r="AG148" s="153" t="n"/>
    </row>
    <row r="149" customFormat="1" s="151">
      <c r="A149" s="154">
        <f>SUM(C149:AB149)</f>
        <v/>
      </c>
      <c r="B149" s="151" t="inlineStr">
        <is>
          <t>Less Interest Paid</t>
        </is>
      </c>
      <c r="C149" s="153" t="n"/>
      <c r="D149" s="153" t="n"/>
      <c r="E149" s="153" t="n"/>
      <c r="F149" s="153" t="n"/>
      <c r="G149" s="153" t="n"/>
      <c r="H149" s="153" t="n"/>
      <c r="I149" s="153" t="n"/>
      <c r="J149" s="153" t="n"/>
      <c r="K149" s="153" t="n"/>
      <c r="L149" s="153" t="n"/>
      <c r="M149" s="153" t="n"/>
      <c r="N149" s="153" t="n"/>
      <c r="O149" s="153" t="n"/>
      <c r="P149" s="153" t="n"/>
      <c r="Q149" s="153" t="n"/>
      <c r="R149" s="153" t="n"/>
      <c r="S149" s="153" t="n"/>
      <c r="T149" s="153" t="n"/>
      <c r="U149" s="153" t="n"/>
      <c r="V149" s="153" t="n"/>
      <c r="W149" s="153" t="n"/>
      <c r="X149" s="153" t="n"/>
      <c r="Y149" s="153" t="n"/>
      <c r="Z149" s="153" t="n"/>
      <c r="AA149" s="153" t="n"/>
      <c r="AB149" s="153" t="n"/>
      <c r="AC149" s="153" t="n"/>
      <c r="AD149" s="153" t="n"/>
      <c r="AE149" s="153" t="n"/>
      <c r="AF149" s="153" t="n"/>
      <c r="AG149" s="153" t="n"/>
    </row>
    <row r="150" customFormat="1" s="151">
      <c r="B150" s="151" t="inlineStr">
        <is>
          <t>Add Interest Received</t>
        </is>
      </c>
      <c r="C150" s="153" t="n"/>
      <c r="D150" s="153" t="n"/>
      <c r="E150" s="153" t="n"/>
      <c r="F150" s="153" t="n"/>
      <c r="G150" s="153" t="n"/>
      <c r="H150" s="153" t="n"/>
      <c r="I150" s="153" t="n"/>
      <c r="J150" s="153" t="n"/>
      <c r="K150" s="153" t="n"/>
      <c r="L150" s="153" t="n"/>
      <c r="M150" s="153" t="n"/>
      <c r="N150" s="153" t="n"/>
      <c r="O150" s="153" t="n"/>
      <c r="P150" s="153" t="n"/>
      <c r="Q150" s="153" t="n"/>
      <c r="R150" s="153" t="n"/>
      <c r="S150" s="153" t="n"/>
      <c r="T150" s="153" t="n"/>
      <c r="U150" s="153" t="n"/>
      <c r="V150" s="153" t="n"/>
      <c r="W150" s="153" t="n"/>
      <c r="X150" s="153" t="n"/>
      <c r="Y150" s="153" t="n"/>
      <c r="Z150" s="153" t="n"/>
      <c r="AA150" s="153" t="n"/>
      <c r="AB150" s="153" t="n"/>
      <c r="AC150" s="153" t="n"/>
      <c r="AD150" s="153" t="n"/>
      <c r="AE150" s="153" t="n"/>
      <c r="AF150" s="153" t="n"/>
      <c r="AG150" s="153" t="n"/>
    </row>
    <row r="151">
      <c r="B151" t="inlineStr">
        <is>
          <t>Add Interest Tax Shield</t>
        </is>
      </c>
      <c r="C151" s="42">
        <f>C124</f>
        <v/>
      </c>
      <c r="D151" s="42">
        <f>D124</f>
        <v/>
      </c>
      <c r="E151" s="42">
        <f>E124</f>
        <v/>
      </c>
      <c r="F151" s="42">
        <f>F124</f>
        <v/>
      </c>
      <c r="G151" s="42">
        <f>G124</f>
        <v/>
      </c>
      <c r="H151" s="42">
        <f>H124</f>
        <v/>
      </c>
      <c r="I151" s="42">
        <f>I124</f>
        <v/>
      </c>
      <c r="J151" s="42">
        <f>J124</f>
        <v/>
      </c>
      <c r="K151" s="42">
        <f>K124</f>
        <v/>
      </c>
      <c r="L151" s="42">
        <f>L124</f>
        <v/>
      </c>
      <c r="M151" s="42">
        <f>M124</f>
        <v/>
      </c>
      <c r="N151" s="42">
        <f>N124</f>
        <v/>
      </c>
      <c r="O151" s="42">
        <f>O124</f>
        <v/>
      </c>
      <c r="P151" s="42">
        <f>P124</f>
        <v/>
      </c>
      <c r="Q151" s="42">
        <f>Q124</f>
        <v/>
      </c>
      <c r="R151" s="42">
        <f>R124</f>
        <v/>
      </c>
      <c r="S151" s="42">
        <f>S124</f>
        <v/>
      </c>
      <c r="T151" s="42">
        <f>T124</f>
        <v/>
      </c>
      <c r="U151" s="42">
        <f>U124</f>
        <v/>
      </c>
      <c r="V151" s="42">
        <f>V124</f>
        <v/>
      </c>
      <c r="W151" s="42">
        <f>W124</f>
        <v/>
      </c>
      <c r="X151" s="42">
        <f>X124</f>
        <v/>
      </c>
      <c r="Y151" s="42">
        <f>Y124</f>
        <v/>
      </c>
      <c r="Z151" s="42">
        <f>Z124</f>
        <v/>
      </c>
      <c r="AA151" s="42">
        <f>AA124</f>
        <v/>
      </c>
      <c r="AB151" s="42">
        <f>AB124</f>
        <v/>
      </c>
      <c r="AC151" s="42" t="n"/>
      <c r="AD151" s="42" t="n"/>
      <c r="AE151" s="42" t="n"/>
      <c r="AF151" s="42" t="n"/>
      <c r="AG151" s="42" t="n"/>
    </row>
    <row r="152">
      <c r="B152" t="inlineStr">
        <is>
          <t>Less Cash Distribution to equity</t>
        </is>
      </c>
      <c r="C152" s="42" t="n"/>
      <c r="D152" s="42">
        <f>MIN(0,$C$33-$C$32*(D137+D147+D148+D149+D150+D151+C165))*(D42&lt;=$C$19)*(C165&gt;$C$33)</f>
        <v/>
      </c>
      <c r="E152" s="42">
        <f>MIN(0,$C$33-$C$32*(E137+E147+E148+E149+E150+E151+D165))*(E42&lt;=$C$19)*(D165&gt;$C$33)</f>
        <v/>
      </c>
      <c r="F152" s="42">
        <f>MIN(0,$C$33-$C$32*(F137+F147+F148+F149+F150+F151+E165))*(F42&lt;=$C$19)*(E165&gt;$C$33)</f>
        <v/>
      </c>
      <c r="G152" s="42">
        <f>MIN(0,$C$33-$C$32*(G137+G147+G148+G149+G150+G151+F165))*(G42&lt;=$C$19)*(F165&gt;$C$33)</f>
        <v/>
      </c>
      <c r="H152" s="42">
        <f>MIN(0,$C$33-$C$32*(H137+H147+H148+H149+H150+H151+G165))*(H42&lt;=$C$19)*(G165&gt;$C$33)</f>
        <v/>
      </c>
      <c r="I152" s="42">
        <f>MIN(0,$C$33-$C$32*(I137+I147+I148+I149+I150+I151+H165))*(I42&lt;=$C$19)*(H165&gt;$C$33)</f>
        <v/>
      </c>
      <c r="J152" s="42">
        <f>MIN(0,$C$33-$C$32*(J137+J147+J148+J149+J150+J151+I165))*(J42&lt;=$C$19)*(I165&gt;$C$33)</f>
        <v/>
      </c>
      <c r="K152" s="42">
        <f>MIN(0,$C$33-$C$32*(K137+K147+K148+K149+K150+K151+J165))*(K42&lt;=$C$19)*(J165&gt;$C$33)</f>
        <v/>
      </c>
      <c r="L152" s="42">
        <f>MIN(0,$C$33-$C$32*(L137+L147+L148+L149+L150+L151+K165))*(L42&lt;=$C$19)*(K165&gt;$C$33)</f>
        <v/>
      </c>
      <c r="M152" s="42">
        <f>MIN(0,$C$33-$C$32*(M137+M147+M148+M149+M150+M151+L165))*(M42&lt;=$C$19)*(L165&gt;$C$33)</f>
        <v/>
      </c>
      <c r="N152" s="42">
        <f>MIN(0,$C$33-$C$32*(N137+N147+N148+N149+N150+N151+M165))*(N42&lt;=$C$19)*(M165&gt;$C$33)</f>
        <v/>
      </c>
      <c r="O152" s="42">
        <f>MIN(0,$C$33-$C$32*(O137+O147+O148+O149+O150+O151+N165))*(O42&lt;=$C$19)*(N165&gt;$C$33)</f>
        <v/>
      </c>
      <c r="P152" s="42">
        <f>MIN(0,$C$33-$C$32*(P137+P147+P148+P149+P150+P151+O165))*(P42&lt;=$C$19)*(O165&gt;$C$33)</f>
        <v/>
      </c>
      <c r="Q152" s="42">
        <f>MIN(0,$C$33-$C$32*(Q137+Q147+Q148+Q149+Q150+Q151+P165))*(Q42&lt;=$C$19)*(P165&gt;$C$33)</f>
        <v/>
      </c>
      <c r="R152" s="42">
        <f>MIN(0,$C$33-$C$32*(R137+R147+R148+R149+R150+R151+Q165))*(R42&lt;=$C$19)*(Q165&gt;$C$33)</f>
        <v/>
      </c>
      <c r="S152" s="42">
        <f>MIN(0,$C$33-$C$32*(S137+S147+S148+S149+S150+S151+R165))*(S42&lt;=$C$19)*(R165&gt;$C$33)</f>
        <v/>
      </c>
      <c r="T152" s="42">
        <f>MIN(0,$C$33-$C$32*(T137+T147+T148+T149+T150+T151+S165))*(T42&lt;=$C$19)*(S165&gt;$C$33)</f>
        <v/>
      </c>
      <c r="U152" s="42">
        <f>MIN(0,$C$33-$C$32*(U137+U147+U148+U149+U150+U151+T165))*(U42&lt;=$C$19)*(T165&gt;$C$33)</f>
        <v/>
      </c>
      <c r="V152" s="42">
        <f>MIN(0,$C$33-$C$32*(V137+V147+V148+V149+V150+V151+U165))*(V42&lt;=$C$19)*(U165&gt;$C$33)</f>
        <v/>
      </c>
      <c r="W152" s="42">
        <f>MIN(0,$C$33-$C$32*(W137+W147+W148+W149+W150+W151+V165))*(W42&lt;=$C$19)*(V165&gt;$C$33)</f>
        <v/>
      </c>
      <c r="X152" s="42">
        <f>MIN(0,$C$33-$C$32*(X137+X147+X148+X149+X150+X151+W165))*(X42&lt;=$C$19)*(W165&gt;$C$33)</f>
        <v/>
      </c>
      <c r="Y152" s="42">
        <f>MIN(0,$C$33-$C$32*(Y137+Y147+Y148+Y149+Y150+Y151+X165))*(Y42&lt;=$C$19)*(X165&gt;$C$33)</f>
        <v/>
      </c>
      <c r="Z152" s="42">
        <f>MIN(0,$C$33-$C$32*(Z137+Z147+Z148+Z149+Z150+Z151+Y165))*(Z42&lt;=$C$19)*(Y165&gt;$C$33)</f>
        <v/>
      </c>
      <c r="AA152" s="42">
        <f>MIN(0,$C$33-$C$32*(AA137+AA147+AA148+AA149+AA150+AA151+Z165))*(AA42&lt;=$C$19)*(Z165&gt;$C$33)</f>
        <v/>
      </c>
      <c r="AB152" s="42">
        <f>MIN(0,$C$33-$C$32*(AB137+AB147+AB148+AB149+AB150+AB151+AA165))*(AB42&lt;=$C$19)*(AA165&gt;$C$33)</f>
        <v/>
      </c>
      <c r="AC152" s="42" t="n"/>
      <c r="AD152" s="42" t="n"/>
      <c r="AE152" s="42" t="n"/>
      <c r="AF152" s="42" t="n"/>
      <c r="AG152" s="42" t="n"/>
    </row>
    <row r="153">
      <c r="B153" s="3" t="inlineStr">
        <is>
          <t>Cash Flow After Financing</t>
        </is>
      </c>
      <c r="C153" s="48">
        <f>C137+SUM(C142:C152)</f>
        <v/>
      </c>
      <c r="D153" s="48">
        <f>D137+SUM(D142:D152)</f>
        <v/>
      </c>
      <c r="E153" s="48">
        <f>E137+SUM(E142:E152)</f>
        <v/>
      </c>
      <c r="F153" s="48">
        <f>F137+SUM(F142:F152)</f>
        <v/>
      </c>
      <c r="G153" s="48">
        <f>G137+SUM(G142:G152)</f>
        <v/>
      </c>
      <c r="H153" s="48">
        <f>H137+SUM(H142:H152)</f>
        <v/>
      </c>
      <c r="I153" s="48">
        <f>I137+SUM(I142:I152)</f>
        <v/>
      </c>
      <c r="J153" s="48">
        <f>J137+SUM(J142:J152)</f>
        <v/>
      </c>
      <c r="K153" s="48">
        <f>K137+SUM(K142:K152)</f>
        <v/>
      </c>
      <c r="L153" s="48">
        <f>L137+SUM(L142:L152)</f>
        <v/>
      </c>
      <c r="M153" s="48">
        <f>M137+SUM(M142:M152)</f>
        <v/>
      </c>
      <c r="N153" s="48">
        <f>N137+SUM(N142:N152)</f>
        <v/>
      </c>
      <c r="O153" s="48">
        <f>O137+SUM(O142:O152)</f>
        <v/>
      </c>
      <c r="P153" s="48">
        <f>P137+SUM(P142:P152)</f>
        <v/>
      </c>
      <c r="Q153" s="48">
        <f>Q137+SUM(Q142:Q152)</f>
        <v/>
      </c>
      <c r="R153" s="48">
        <f>R137+SUM(R142:R152)</f>
        <v/>
      </c>
      <c r="S153" s="48">
        <f>S137+SUM(S142:S152)</f>
        <v/>
      </c>
      <c r="T153" s="48">
        <f>T137+SUM(T142:T152)</f>
        <v/>
      </c>
      <c r="U153" s="48">
        <f>U137+SUM(U142:U152)</f>
        <v/>
      </c>
      <c r="V153" s="48">
        <f>V137+SUM(V142:V152)</f>
        <v/>
      </c>
      <c r="W153" s="48">
        <f>W137+SUM(W142:W152)</f>
        <v/>
      </c>
      <c r="X153" s="48">
        <f>X137+SUM(X142:X152)</f>
        <v/>
      </c>
      <c r="Y153" s="48">
        <f>Y137+SUM(Y142:Y152)</f>
        <v/>
      </c>
      <c r="Z153" s="48">
        <f>Z137+SUM(Z142:Z152)</f>
        <v/>
      </c>
      <c r="AA153" s="48">
        <f>AA137+SUM(AA142:AA152)</f>
        <v/>
      </c>
      <c r="AB153" s="48">
        <f>AB137+SUM(AB142:AB152)</f>
        <v/>
      </c>
      <c r="AC153" s="48" t="n"/>
      <c r="AD153" s="48" t="n"/>
      <c r="AE153" s="48" t="n"/>
      <c r="AF153" s="48" t="n"/>
      <c r="AG153" s="48" t="n"/>
    </row>
    <row r="154">
      <c r="C154" s="79">
        <f>C153/MAX($C$127:$AB$127)</f>
        <v/>
      </c>
      <c r="D154" s="79">
        <f>D153/MAX($C$127:$AB$127)</f>
        <v/>
      </c>
      <c r="E154" s="79">
        <f>E153/MAX($C$127:$AB$127)</f>
        <v/>
      </c>
      <c r="F154" s="79">
        <f>F153/MAX($C$127:$AB$127)</f>
        <v/>
      </c>
      <c r="G154" s="79">
        <f>G153/MAX($C$127:$AB$127)</f>
        <v/>
      </c>
      <c r="H154" s="79">
        <f>H153/MAX($C$127:$AB$127)</f>
        <v/>
      </c>
      <c r="I154" s="79">
        <f>I153/MAX($C$127:$AB$127)</f>
        <v/>
      </c>
      <c r="J154" s="79">
        <f>J153/MAX($C$127:$AB$127)</f>
        <v/>
      </c>
      <c r="K154" s="79">
        <f>K153/MAX($C$127:$AB$127)</f>
        <v/>
      </c>
      <c r="L154" s="79">
        <f>L153/MAX($C$127:$AB$127)</f>
        <v/>
      </c>
      <c r="M154" s="79">
        <f>M153/MAX($C$127:$AB$127)</f>
        <v/>
      </c>
      <c r="N154" s="79">
        <f>N153/MAX($C$127:$AB$127)</f>
        <v/>
      </c>
      <c r="O154" s="79">
        <f>O153/MAX($C$127:$AB$127)</f>
        <v/>
      </c>
      <c r="P154" s="79">
        <f>P153/MAX($C$127:$AB$127)</f>
        <v/>
      </c>
      <c r="Q154" s="79">
        <f>Q153/MAX($C$127:$AB$127)</f>
        <v/>
      </c>
      <c r="R154" s="79">
        <f>R153/MAX($C$127:$AB$127)</f>
        <v/>
      </c>
      <c r="S154" s="79">
        <f>S153/MAX($C$127:$AB$127)</f>
        <v/>
      </c>
      <c r="T154" s="79">
        <f>T153/MAX($C$127:$AB$127)</f>
        <v/>
      </c>
      <c r="U154" s="79">
        <f>U153/MAX($C$127:$AB$127)</f>
        <v/>
      </c>
      <c r="V154" s="79">
        <f>V153/MAX($C$127:$AB$127)</f>
        <v/>
      </c>
      <c r="W154" s="79">
        <f>W153/MAX($C$127:$AB$127)</f>
        <v/>
      </c>
      <c r="X154" s="79">
        <f>X153/MAX($C$127:$AB$127)</f>
        <v/>
      </c>
      <c r="Y154" s="79">
        <f>Y153/MAX($C$127:$AB$127)</f>
        <v/>
      </c>
      <c r="Z154" s="79">
        <f>Z153/MAX($C$127:$AB$127)</f>
        <v/>
      </c>
      <c r="AA154" s="79">
        <f>AA153/MAX($C$127:$AB$127)</f>
        <v/>
      </c>
      <c r="AB154" s="79">
        <f>AB153/MAX($C$127:$AB$127)</f>
        <v/>
      </c>
      <c r="AC154" s="79" t="n"/>
      <c r="AD154" s="79" t="n"/>
      <c r="AE154" s="79" t="n"/>
      <c r="AF154" s="79" t="n"/>
      <c r="AG154" s="79" t="n"/>
    </row>
    <row r="155">
      <c r="B155" s="11" t="inlineStr">
        <is>
          <t>Project Cash Flow (pre fees, pre tax)</t>
        </is>
      </c>
      <c r="C155" s="80">
        <f>C137</f>
        <v/>
      </c>
      <c r="D155" s="80">
        <f>+D137+D103</f>
        <v/>
      </c>
      <c r="E155" s="80">
        <f>+E137+E103</f>
        <v/>
      </c>
      <c r="F155" s="80">
        <f>+F137+F103</f>
        <v/>
      </c>
      <c r="G155" s="80">
        <f>+G137+G103</f>
        <v/>
      </c>
      <c r="H155" s="80">
        <f>+H137+H103</f>
        <v/>
      </c>
      <c r="I155" s="80">
        <f>+I137+I103</f>
        <v/>
      </c>
      <c r="J155" s="80">
        <f>+J137+J103</f>
        <v/>
      </c>
      <c r="K155" s="80">
        <f>+K137+K103</f>
        <v/>
      </c>
      <c r="L155" s="80">
        <f>+L137+L103</f>
        <v/>
      </c>
      <c r="M155" s="80">
        <f>+M137+M103</f>
        <v/>
      </c>
      <c r="N155" s="80">
        <f>+N137+N103</f>
        <v/>
      </c>
      <c r="O155" s="80">
        <f>+O137+O103</f>
        <v/>
      </c>
      <c r="P155" s="80">
        <f>+P137+P103</f>
        <v/>
      </c>
      <c r="Q155" s="80">
        <f>+Q137+Q103</f>
        <v/>
      </c>
      <c r="R155" s="80">
        <f>+R137+R103</f>
        <v/>
      </c>
      <c r="S155" s="80">
        <f>+S137+S103</f>
        <v/>
      </c>
      <c r="T155" s="80">
        <f>+T137+T103</f>
        <v/>
      </c>
      <c r="U155" s="80">
        <f>+U137+U103</f>
        <v/>
      </c>
      <c r="V155" s="80">
        <f>+V137+V103</f>
        <v/>
      </c>
      <c r="W155" s="80">
        <f>+W137+W103</f>
        <v/>
      </c>
      <c r="X155" s="80">
        <f>+X137+X103</f>
        <v/>
      </c>
      <c r="Y155" s="80">
        <f>+Y137+Y103</f>
        <v/>
      </c>
      <c r="Z155" s="80">
        <f>+Z137+Z103</f>
        <v/>
      </c>
      <c r="AA155" s="80">
        <f>+AA137+AA103</f>
        <v/>
      </c>
      <c r="AB155" s="80">
        <f>+AB137+AB103</f>
        <v/>
      </c>
      <c r="AC155" s="80" t="n"/>
      <c r="AD155" s="80" t="n"/>
      <c r="AE155" s="80" t="n"/>
      <c r="AF155" s="80" t="n"/>
      <c r="AG155" s="80" t="n"/>
    </row>
    <row r="156" customFormat="1" s="12">
      <c r="B156" s="11" t="inlineStr">
        <is>
          <t>Project Cash Flow (post tax)</t>
        </is>
      </c>
      <c r="C156" s="80">
        <f>C139</f>
        <v/>
      </c>
      <c r="D156" s="80">
        <f>D155-D96</f>
        <v/>
      </c>
      <c r="E156" s="80">
        <f>E155-E96</f>
        <v/>
      </c>
      <c r="F156" s="80">
        <f>F155-F96</f>
        <v/>
      </c>
      <c r="G156" s="80">
        <f>G155-G96</f>
        <v/>
      </c>
      <c r="H156" s="80">
        <f>H155-H96</f>
        <v/>
      </c>
      <c r="I156" s="80">
        <f>I155-I96</f>
        <v/>
      </c>
      <c r="J156" s="80">
        <f>J155-J96</f>
        <v/>
      </c>
      <c r="K156" s="80">
        <f>K155-K96</f>
        <v/>
      </c>
      <c r="L156" s="80">
        <f>L155-L96</f>
        <v/>
      </c>
      <c r="M156" s="80">
        <f>M155-M96</f>
        <v/>
      </c>
      <c r="N156" s="80">
        <f>N155-N96</f>
        <v/>
      </c>
      <c r="O156" s="80">
        <f>O155-O96</f>
        <v/>
      </c>
      <c r="P156" s="80">
        <f>P155-P96</f>
        <v/>
      </c>
      <c r="Q156" s="80">
        <f>Q155-Q96</f>
        <v/>
      </c>
      <c r="R156" s="80">
        <f>R155-R96</f>
        <v/>
      </c>
      <c r="S156" s="80">
        <f>S155-S96</f>
        <v/>
      </c>
      <c r="T156" s="80">
        <f>T155-T96</f>
        <v/>
      </c>
      <c r="U156" s="80">
        <f>U155-U96</f>
        <v/>
      </c>
      <c r="V156" s="80">
        <f>V155-V96</f>
        <v/>
      </c>
      <c r="W156" s="80">
        <f>W155-W96</f>
        <v/>
      </c>
      <c r="X156" s="80">
        <f>X155-X96</f>
        <v/>
      </c>
      <c r="Y156" s="80">
        <f>Y155-Y96</f>
        <v/>
      </c>
      <c r="Z156" s="80">
        <f>Z155-Z96</f>
        <v/>
      </c>
      <c r="AA156" s="80">
        <f>AA155-AA96</f>
        <v/>
      </c>
      <c r="AB156" s="80">
        <f>AB155-AB96</f>
        <v/>
      </c>
      <c r="AC156" s="80" t="n"/>
      <c r="AD156" s="80" t="n"/>
      <c r="AE156" s="80" t="n"/>
      <c r="AF156" s="80" t="n"/>
      <c r="AG156" s="80" t="n"/>
    </row>
    <row r="157" customFormat="1" s="12">
      <c r="B157" s="11" t="n"/>
      <c r="C157" s="80" t="n"/>
      <c r="D157" s="80" t="n"/>
      <c r="E157" s="80" t="n"/>
      <c r="F157" s="80" t="n"/>
      <c r="G157" s="80" t="n"/>
      <c r="H157" s="80" t="n"/>
      <c r="I157" s="80" t="n"/>
      <c r="J157" s="80" t="n"/>
      <c r="K157" s="80" t="n"/>
      <c r="L157" s="80" t="n"/>
      <c r="M157" s="80" t="n"/>
      <c r="N157" s="80" t="n"/>
      <c r="O157" s="80" t="n"/>
      <c r="P157" s="80" t="n"/>
      <c r="Q157" s="80" t="n"/>
      <c r="R157" s="80" t="n"/>
      <c r="S157" s="80" t="n"/>
      <c r="T157" s="80" t="n"/>
      <c r="U157" s="80" t="n"/>
      <c r="V157" s="80" t="n"/>
      <c r="W157" s="80" t="n"/>
      <c r="X157" s="80" t="n"/>
      <c r="Y157" s="80" t="n"/>
      <c r="Z157" s="80" t="n"/>
      <c r="AA157" s="80" t="n"/>
      <c r="AB157" s="80" t="n"/>
      <c r="AC157" s="80" t="n"/>
      <c r="AD157" s="80" t="n"/>
      <c r="AE157" s="80" t="n"/>
      <c r="AF157" s="80" t="n"/>
      <c r="AG157" s="80" t="n"/>
    </row>
    <row r="158" customFormat="1" s="12">
      <c r="B158" s="11" t="n"/>
      <c r="C158" s="80">
        <f>C155</f>
        <v/>
      </c>
      <c r="D158" s="80">
        <f>C158+D155</f>
        <v/>
      </c>
      <c r="E158" s="80">
        <f>D158+E155</f>
        <v/>
      </c>
      <c r="F158" s="80">
        <f>E158+F155</f>
        <v/>
      </c>
      <c r="G158" s="80">
        <f>F158+G155</f>
        <v/>
      </c>
      <c r="H158" s="80">
        <f>G158+H155</f>
        <v/>
      </c>
      <c r="I158" s="80">
        <f>H158+I155</f>
        <v/>
      </c>
      <c r="J158" s="80">
        <f>I158+J155</f>
        <v/>
      </c>
      <c r="K158" s="80">
        <f>J158+K155</f>
        <v/>
      </c>
      <c r="L158" s="80">
        <f>K158+L155</f>
        <v/>
      </c>
      <c r="M158" s="80">
        <f>L158+M155</f>
        <v/>
      </c>
      <c r="N158" s="80">
        <f>M158+N155</f>
        <v/>
      </c>
      <c r="O158" s="80">
        <f>N158+O155</f>
        <v/>
      </c>
      <c r="P158" s="80">
        <f>O158+P155</f>
        <v/>
      </c>
      <c r="Q158" s="80">
        <f>P158+Q155</f>
        <v/>
      </c>
      <c r="R158" s="80">
        <f>Q158+R155</f>
        <v/>
      </c>
      <c r="S158" s="80">
        <f>R158+S155</f>
        <v/>
      </c>
      <c r="T158" s="80">
        <f>S158+T155</f>
        <v/>
      </c>
      <c r="U158" s="80">
        <f>T158+U155</f>
        <v/>
      </c>
      <c r="V158" s="80">
        <f>U158+V155</f>
        <v/>
      </c>
      <c r="W158" s="80">
        <f>V158+W155</f>
        <v/>
      </c>
      <c r="X158" s="80">
        <f>W158+X155</f>
        <v/>
      </c>
      <c r="Y158" s="80">
        <f>X158+Y155</f>
        <v/>
      </c>
      <c r="Z158" s="80">
        <f>Y158+Z155</f>
        <v/>
      </c>
      <c r="AA158" s="80">
        <f>Z158+AA155</f>
        <v/>
      </c>
      <c r="AB158" s="80">
        <f>AA158+AB155</f>
        <v/>
      </c>
      <c r="AC158" s="80" t="n"/>
      <c r="AD158" s="80" t="n"/>
      <c r="AE158" s="80" t="n"/>
      <c r="AF158" s="80" t="n"/>
      <c r="AG158" s="80" t="n"/>
    </row>
    <row r="159" customFormat="1" s="12">
      <c r="C159" s="80">
        <f>C156</f>
        <v/>
      </c>
      <c r="D159" s="80">
        <f>C159+D156</f>
        <v/>
      </c>
      <c r="E159" s="80">
        <f>D159+E156</f>
        <v/>
      </c>
      <c r="F159" s="80">
        <f>E159+F156</f>
        <v/>
      </c>
      <c r="G159" s="80">
        <f>F159+G156</f>
        <v/>
      </c>
      <c r="H159" s="80">
        <f>G159+H156</f>
        <v/>
      </c>
      <c r="I159" s="80">
        <f>H159+I156</f>
        <v/>
      </c>
      <c r="J159" s="80">
        <f>I159+J156</f>
        <v/>
      </c>
      <c r="K159" s="80">
        <f>J159+K156</f>
        <v/>
      </c>
      <c r="L159" s="80">
        <f>K159+L156</f>
        <v/>
      </c>
      <c r="M159" s="80">
        <f>L159+M156</f>
        <v/>
      </c>
      <c r="N159" s="80">
        <f>M159+N156</f>
        <v/>
      </c>
      <c r="O159" s="80">
        <f>N159+O156</f>
        <v/>
      </c>
      <c r="P159" s="80">
        <f>O159+P156</f>
        <v/>
      </c>
      <c r="Q159" s="80">
        <f>P159+Q156</f>
        <v/>
      </c>
      <c r="R159" s="80">
        <f>Q159+R156</f>
        <v/>
      </c>
      <c r="S159" s="80">
        <f>R159+S156</f>
        <v/>
      </c>
      <c r="T159" s="80">
        <f>S159+T156</f>
        <v/>
      </c>
      <c r="U159" s="80">
        <f>T159+U156</f>
        <v/>
      </c>
      <c r="V159" s="80">
        <f>U159+V156</f>
        <v/>
      </c>
      <c r="W159" s="80">
        <f>V159+W156</f>
        <v/>
      </c>
      <c r="X159" s="80">
        <f>W159+X156</f>
        <v/>
      </c>
      <c r="Y159" s="80">
        <f>X159+Y156</f>
        <v/>
      </c>
      <c r="Z159" s="80">
        <f>Y159+Z156</f>
        <v/>
      </c>
      <c r="AA159" s="80">
        <f>Z159+AA156</f>
        <v/>
      </c>
      <c r="AB159" s="80">
        <f>AA159+AB156</f>
        <v/>
      </c>
      <c r="AC159" s="80" t="n"/>
      <c r="AD159" s="80" t="n"/>
      <c r="AE159" s="80" t="n"/>
      <c r="AF159" s="80" t="n"/>
      <c r="AG159" s="80" t="n"/>
    </row>
    <row r="160" customFormat="1" s="12">
      <c r="C160" s="101" t="n">
        <v>0</v>
      </c>
      <c r="D160" s="101" t="n">
        <v>0</v>
      </c>
      <c r="E160" s="101" t="n">
        <v>0</v>
      </c>
      <c r="F160" s="101" t="n">
        <v>0</v>
      </c>
      <c r="G160" s="101" t="n">
        <v>0</v>
      </c>
      <c r="H160" s="101" t="n">
        <v>0</v>
      </c>
      <c r="I160" s="101" t="n">
        <v>0</v>
      </c>
      <c r="J160" s="101" t="n">
        <v>0</v>
      </c>
      <c r="K160" s="101" t="n">
        <v>0</v>
      </c>
      <c r="L160" s="101" t="n">
        <v>0</v>
      </c>
      <c r="M160" s="101" t="n">
        <v>0</v>
      </c>
      <c r="N160" s="101" t="n">
        <v>0</v>
      </c>
      <c r="O160" s="101" t="n">
        <v>0</v>
      </c>
      <c r="P160" s="101" t="n">
        <v>0</v>
      </c>
      <c r="Q160" s="101" t="n">
        <v>0</v>
      </c>
      <c r="R160" s="101" t="n">
        <v>0</v>
      </c>
      <c r="S160" s="101" t="n">
        <v>0</v>
      </c>
      <c r="T160" s="101" t="n">
        <v>0</v>
      </c>
      <c r="U160" s="101" t="n">
        <v>0</v>
      </c>
      <c r="V160" s="101" t="n">
        <v>0</v>
      </c>
      <c r="W160" s="101" t="n">
        <v>0</v>
      </c>
      <c r="X160" s="101" t="n">
        <v>0</v>
      </c>
      <c r="Y160" s="101" t="n">
        <v>0</v>
      </c>
      <c r="Z160" s="101" t="n">
        <v>0</v>
      </c>
      <c r="AA160" s="101" t="n">
        <v>0</v>
      </c>
      <c r="AB160" s="101" t="n">
        <v>0</v>
      </c>
      <c r="AC160" s="80" t="n"/>
      <c r="AD160" s="80" t="n"/>
      <c r="AE160" s="80" t="n"/>
      <c r="AF160" s="80" t="n"/>
      <c r="AG160" s="80" t="n"/>
    </row>
    <row r="161">
      <c r="B161" s="2" t="inlineStr">
        <is>
          <t>Balance Sheet</t>
        </is>
      </c>
      <c r="C161" s="2" t="n">
        <v>0</v>
      </c>
      <c r="D161" s="2" t="n">
        <v>1</v>
      </c>
      <c r="E161" s="2" t="n">
        <v>2</v>
      </c>
      <c r="F161" s="2" t="n">
        <v>3</v>
      </c>
      <c r="G161" s="2" t="n">
        <v>4</v>
      </c>
      <c r="H161" s="2" t="n">
        <v>5</v>
      </c>
      <c r="I161" s="2" t="n">
        <v>6</v>
      </c>
      <c r="J161" s="2" t="n">
        <v>7</v>
      </c>
      <c r="K161" s="2" t="n">
        <v>8</v>
      </c>
      <c r="L161" s="2" t="n">
        <v>9</v>
      </c>
      <c r="M161" s="2" t="n">
        <v>10</v>
      </c>
      <c r="N161" s="2" t="n">
        <v>11</v>
      </c>
      <c r="O161" s="2" t="n">
        <v>12</v>
      </c>
      <c r="P161" s="2" t="n">
        <v>13</v>
      </c>
      <c r="Q161" s="2" t="n">
        <v>14</v>
      </c>
      <c r="R161" s="2" t="n">
        <v>15</v>
      </c>
      <c r="S161" s="2" t="n">
        <v>16</v>
      </c>
      <c r="T161" s="2" t="n">
        <v>17</v>
      </c>
      <c r="U161" s="2" t="n">
        <v>18</v>
      </c>
      <c r="V161" s="2" t="n">
        <v>19</v>
      </c>
      <c r="W161" s="2" t="n">
        <v>20</v>
      </c>
      <c r="X161" s="2" t="n">
        <v>21</v>
      </c>
      <c r="Y161" s="2" t="n">
        <v>22</v>
      </c>
      <c r="Z161" s="2" t="n">
        <v>23</v>
      </c>
      <c r="AA161" s="2" t="n">
        <v>24</v>
      </c>
      <c r="AB161" s="2" t="n">
        <v>25</v>
      </c>
      <c r="AC161" s="2" t="n"/>
      <c r="AD161" s="2" t="n"/>
      <c r="AE161" s="2" t="n"/>
      <c r="AF161" s="2" t="n"/>
      <c r="AG161" s="2" t="n"/>
    </row>
    <row r="163">
      <c r="B163" s="3" t="inlineStr">
        <is>
          <t>Assets</t>
        </is>
      </c>
    </row>
    <row r="164" customFormat="1" s="14">
      <c r="B164" s="14" t="inlineStr">
        <is>
          <t>Fixed Assets</t>
        </is>
      </c>
      <c r="C164" s="81">
        <f>C130-C70</f>
        <v/>
      </c>
      <c r="D164" s="81">
        <f>(D130+C164-D70)*(D42&lt;=$C$19)</f>
        <v/>
      </c>
      <c r="E164" s="81">
        <f>(E130+D164-E70)*(E42&lt;=$C$19)</f>
        <v/>
      </c>
      <c r="F164" s="81">
        <f>(F130+E164-F70)*(F42&lt;=$C$19)</f>
        <v/>
      </c>
      <c r="G164" s="81">
        <f>(G130+F164-G70)*(G42&lt;=$C$19)</f>
        <v/>
      </c>
      <c r="H164" s="81">
        <f>(H130+G164-H70)*(H42&lt;=$C$19)</f>
        <v/>
      </c>
      <c r="I164" s="81">
        <f>(I130+H164-I70)*(I42&lt;=$C$19)</f>
        <v/>
      </c>
      <c r="J164" s="81">
        <f>(J130+I164-J70)*(J42&lt;=$C$19)</f>
        <v/>
      </c>
      <c r="K164" s="81">
        <f>(K130+J164-K70)*(K42&lt;=$C$19)</f>
        <v/>
      </c>
      <c r="L164" s="81">
        <f>(L130+K164-L70)*(L42&lt;=$C$19)</f>
        <v/>
      </c>
      <c r="M164" s="81">
        <f>(M130+L164-M70)*(M42&lt;=$C$19)</f>
        <v/>
      </c>
      <c r="N164" s="81">
        <f>(N130+M164-N70)*(N42&lt;=$C$19)</f>
        <v/>
      </c>
      <c r="O164" s="81">
        <f>(O130+N164-O70)*(O42&lt;=$C$19)</f>
        <v/>
      </c>
      <c r="P164" s="81">
        <f>(P130+O164-P70)*(P42&lt;=$C$19)</f>
        <v/>
      </c>
      <c r="Q164" s="81">
        <f>(Q130+P164-Q70)*(Q42&lt;=$C$19)</f>
        <v/>
      </c>
      <c r="R164" s="81">
        <f>(R130+Q164-R70)*(R42&lt;=$C$19)</f>
        <v/>
      </c>
      <c r="S164" s="81">
        <f>(S130+R164-S70)*(S42&lt;=$C$19)</f>
        <v/>
      </c>
      <c r="T164" s="81">
        <f>(T130+S164-T70)*(T42&lt;=$C$19)</f>
        <v/>
      </c>
      <c r="U164" s="81">
        <f>(U130+T164-U70)*(U42&lt;=$C$19)</f>
        <v/>
      </c>
      <c r="V164" s="81">
        <f>(V130+U164-V70)*(V42&lt;=$C$19)</f>
        <v/>
      </c>
      <c r="W164" s="81">
        <f>(W130+V164-W70)*(W42&lt;=$C$19)</f>
        <v/>
      </c>
      <c r="X164" s="81">
        <f>(X130+W164-X70)*(X42&lt;=$C$19)</f>
        <v/>
      </c>
      <c r="Y164" s="81">
        <f>(Y130+X164-Y70)*(Y42&lt;=$C$19)</f>
        <v/>
      </c>
      <c r="Z164" s="81">
        <f>(Z130+Y164-Z70)*(Z42&lt;=$C$19)</f>
        <v/>
      </c>
      <c r="AA164" s="81">
        <f>(AA130+Z164-AA70)*(AA42&lt;=$C$19)</f>
        <v/>
      </c>
      <c r="AB164" s="81">
        <f>(AB130+AA164-AB70)*(AB42&lt;=$C$19)</f>
        <v/>
      </c>
      <c r="AC164" s="81" t="n"/>
      <c r="AD164" s="81" t="n"/>
      <c r="AE164" s="81" t="n"/>
      <c r="AF164" s="81" t="n"/>
      <c r="AG164" s="81" t="n"/>
    </row>
    <row r="165">
      <c r="B165" t="inlineStr">
        <is>
          <t>Current Assets</t>
        </is>
      </c>
      <c r="C165" s="38">
        <f>C153</f>
        <v/>
      </c>
      <c r="D165" s="38">
        <f>(C165+D153)*(D42&lt;=$C$19)</f>
        <v/>
      </c>
      <c r="E165" s="38">
        <f>(D165+E153)*(E42&lt;=$C$19)</f>
        <v/>
      </c>
      <c r="F165" s="38">
        <f>(E165+F153)*(F42&lt;=$C$19)</f>
        <v/>
      </c>
      <c r="G165" s="38">
        <f>(F165+G153)*(G42&lt;=$C$19)</f>
        <v/>
      </c>
      <c r="H165" s="38">
        <f>(G165+H153)*(H42&lt;=$C$19)</f>
        <v/>
      </c>
      <c r="I165" s="38">
        <f>(H165+I153)*(I42&lt;=$C$19)</f>
        <v/>
      </c>
      <c r="J165" s="38">
        <f>(I165+J153)*(J42&lt;=$C$19)</f>
        <v/>
      </c>
      <c r="K165" s="38">
        <f>(J165+K153)*(K42&lt;=$C$19)</f>
        <v/>
      </c>
      <c r="L165" s="38">
        <f>(K165+L153)*(L42&lt;=$C$19)</f>
        <v/>
      </c>
      <c r="M165" s="38">
        <f>(L165+M153)*(M42&lt;=$C$19)</f>
        <v/>
      </c>
      <c r="N165" s="38">
        <f>(M165+N153)*(N42&lt;=$C$19)</f>
        <v/>
      </c>
      <c r="O165" s="38">
        <f>(N165+O153)*(O42&lt;=$C$19)</f>
        <v/>
      </c>
      <c r="P165" s="38">
        <f>(O165+P153)*(P42&lt;=$C$19)</f>
        <v/>
      </c>
      <c r="Q165" s="38">
        <f>(P165+Q153)*(Q42&lt;=$C$19)</f>
        <v/>
      </c>
      <c r="R165" s="38">
        <f>(Q165+R153)*(R42&lt;=$C$19)</f>
        <v/>
      </c>
      <c r="S165" s="38">
        <f>(R165+S153)*(S42&lt;=$C$19)</f>
        <v/>
      </c>
      <c r="T165" s="38">
        <f>(S165+T153)*(T42&lt;=$C$19)</f>
        <v/>
      </c>
      <c r="U165" s="38">
        <f>(T165+U153)*(U42&lt;=$C$19)</f>
        <v/>
      </c>
      <c r="V165" s="38">
        <f>(U165+V153)*(V42&lt;=$C$19)</f>
        <v/>
      </c>
      <c r="W165" s="38">
        <f>(V165+W153)*(W42&lt;=$C$19)</f>
        <v/>
      </c>
      <c r="X165" s="38">
        <f>(W165+X153)*(X42&lt;=$C$19)</f>
        <v/>
      </c>
      <c r="Y165" s="38">
        <f>(X165+Y153)*(Y42&lt;=$C$19)</f>
        <v/>
      </c>
      <c r="Z165" s="38">
        <f>(Y165+Z153)*(Z42&lt;=$C$19)</f>
        <v/>
      </c>
      <c r="AA165" s="38">
        <f>(Z165+AA153)*(AA42&lt;=$C$19)</f>
        <v/>
      </c>
      <c r="AB165" s="38">
        <f>(AA165+AB153)*(AB42&lt;=$C$19)</f>
        <v/>
      </c>
      <c r="AC165" s="38" t="n"/>
      <c r="AD165" s="38" t="n"/>
      <c r="AE165" s="38" t="n"/>
      <c r="AF165" s="38" t="n"/>
      <c r="AG165" s="38" t="n"/>
    </row>
    <row r="166">
      <c r="B166" t="inlineStr">
        <is>
          <t>MMRA balance</t>
        </is>
      </c>
      <c r="C166" s="38" t="n"/>
      <c r="D166" s="38">
        <f>SUM($D$132:D135)</f>
        <v/>
      </c>
      <c r="E166" s="38">
        <f>SUM($D$132:E135)</f>
        <v/>
      </c>
      <c r="F166" s="38">
        <f>SUM($D$132:F135)</f>
        <v/>
      </c>
      <c r="G166" s="38">
        <f>SUM($D$132:G135)</f>
        <v/>
      </c>
      <c r="H166" s="38">
        <f>SUM($D$132:H135)</f>
        <v/>
      </c>
      <c r="I166" s="38">
        <f>SUM($D$132:I135)</f>
        <v/>
      </c>
      <c r="J166" s="38">
        <f>SUM($D$132:J135)</f>
        <v/>
      </c>
      <c r="K166" s="38">
        <f>SUM($D$132:K135)</f>
        <v/>
      </c>
      <c r="L166" s="38">
        <f>SUM($D$132:L135)</f>
        <v/>
      </c>
      <c r="M166" s="38">
        <f>SUM($D$132:M135)</f>
        <v/>
      </c>
      <c r="N166" s="38">
        <f>SUM($D$132:N135)</f>
        <v/>
      </c>
      <c r="O166" s="38">
        <f>SUM($D$132:O135)</f>
        <v/>
      </c>
      <c r="P166" s="38">
        <f>SUM($D$132:P135)</f>
        <v/>
      </c>
      <c r="Q166" s="38">
        <f>SUM($D$132:Q135)</f>
        <v/>
      </c>
      <c r="R166" s="38">
        <f>SUM($D$132:R135)</f>
        <v/>
      </c>
      <c r="S166" s="38">
        <f>SUM($D$132:S135)</f>
        <v/>
      </c>
      <c r="T166" s="38">
        <f>SUM($D$132:T135)</f>
        <v/>
      </c>
      <c r="U166" s="38">
        <f>SUM($D$132:U135)</f>
        <v/>
      </c>
      <c r="V166" s="38">
        <f>SUM($D$132:V135)</f>
        <v/>
      </c>
      <c r="W166" s="38">
        <f>SUM($D$132:W135)</f>
        <v/>
      </c>
      <c r="X166" s="38">
        <f>SUM($D$132:X135)</f>
        <v/>
      </c>
      <c r="Y166" s="38">
        <f>SUM($D$132:Y135)</f>
        <v/>
      </c>
      <c r="Z166" s="38">
        <f>SUM($D$132:Z135)</f>
        <v/>
      </c>
      <c r="AA166" s="38">
        <f>SUM($D$132:AA135)</f>
        <v/>
      </c>
      <c r="AB166" s="38">
        <f>SUM($D$132:AB135)</f>
        <v/>
      </c>
      <c r="AC166" s="38" t="n"/>
      <c r="AD166" s="38" t="n"/>
      <c r="AE166" s="38" t="n"/>
      <c r="AF166" s="38" t="n"/>
      <c r="AG166" s="38" t="n"/>
    </row>
    <row r="167">
      <c r="B167" s="3" t="inlineStr">
        <is>
          <t>Total Assets</t>
        </is>
      </c>
      <c r="C167" s="61">
        <f>C164+C165</f>
        <v/>
      </c>
      <c r="D167" s="61">
        <f>D164+D165+D166</f>
        <v/>
      </c>
      <c r="E167" s="61">
        <f>E164+E165+E166</f>
        <v/>
      </c>
      <c r="F167" s="61">
        <f>F164+F165+F166</f>
        <v/>
      </c>
      <c r="G167" s="61">
        <f>G164+G165+G166</f>
        <v/>
      </c>
      <c r="H167" s="61">
        <f>H164+H165+H166</f>
        <v/>
      </c>
      <c r="I167" s="61">
        <f>I164+I165+I166</f>
        <v/>
      </c>
      <c r="J167" s="61">
        <f>J164+J165+J166</f>
        <v/>
      </c>
      <c r="K167" s="61">
        <f>K164+K165+K166</f>
        <v/>
      </c>
      <c r="L167" s="61">
        <f>L164+L165+L166</f>
        <v/>
      </c>
      <c r="M167" s="61">
        <f>M164+M165+M166</f>
        <v/>
      </c>
      <c r="N167" s="61">
        <f>N164+N165+N166</f>
        <v/>
      </c>
      <c r="O167" s="61">
        <f>O164+O165+O166</f>
        <v/>
      </c>
      <c r="P167" s="61">
        <f>P164+P165+P166</f>
        <v/>
      </c>
      <c r="Q167" s="61">
        <f>Q164+Q165+Q166</f>
        <v/>
      </c>
      <c r="R167" s="61">
        <f>R164+R165+R166</f>
        <v/>
      </c>
      <c r="S167" s="61">
        <f>S164+S165+S166</f>
        <v/>
      </c>
      <c r="T167" s="61">
        <f>T164+T165+T166</f>
        <v/>
      </c>
      <c r="U167" s="61">
        <f>U164+U165+U166</f>
        <v/>
      </c>
      <c r="V167" s="61">
        <f>V164+V165+V166</f>
        <v/>
      </c>
      <c r="W167" s="61">
        <f>W164+W165+W166</f>
        <v/>
      </c>
      <c r="X167" s="61">
        <f>X164+X165+X166</f>
        <v/>
      </c>
      <c r="Y167" s="61">
        <f>Y164+Y165+Y166</f>
        <v/>
      </c>
      <c r="Z167" s="61">
        <f>Z164+Z165+Z166</f>
        <v/>
      </c>
      <c r="AA167" s="61">
        <f>AA164+AA165+AA166</f>
        <v/>
      </c>
      <c r="AB167" s="61">
        <f>AB164+AB165+AB166</f>
        <v/>
      </c>
      <c r="AC167" s="61" t="n"/>
      <c r="AD167" s="61" t="n"/>
      <c r="AE167" s="61" t="n"/>
      <c r="AF167" s="61" t="n"/>
      <c r="AG167" s="61" t="n"/>
    </row>
    <row r="169" customFormat="1" s="3">
      <c r="B169" s="3" t="inlineStr">
        <is>
          <t>Liabilities</t>
        </is>
      </c>
    </row>
    <row r="170">
      <c r="B170" t="inlineStr">
        <is>
          <t>Debt</t>
        </is>
      </c>
      <c r="C170" s="38">
        <f>C143</f>
        <v/>
      </c>
      <c r="D170" s="38">
        <f>C143</f>
        <v/>
      </c>
      <c r="E170" s="38">
        <f>D143</f>
        <v/>
      </c>
      <c r="F170" s="38">
        <f>E143</f>
        <v/>
      </c>
      <c r="G170" s="38">
        <f>F143</f>
        <v/>
      </c>
      <c r="H170" s="38">
        <f>G143</f>
        <v/>
      </c>
      <c r="I170" s="38">
        <f>H143</f>
        <v/>
      </c>
      <c r="J170" s="38">
        <f>I143</f>
        <v/>
      </c>
      <c r="K170" s="38">
        <f>J143</f>
        <v/>
      </c>
      <c r="L170" s="38">
        <f>K143</f>
        <v/>
      </c>
      <c r="M170" s="38">
        <f>L143</f>
        <v/>
      </c>
      <c r="N170" s="38">
        <f>M143</f>
        <v/>
      </c>
      <c r="O170" s="38">
        <f>N143</f>
        <v/>
      </c>
      <c r="P170" s="38">
        <f>O143</f>
        <v/>
      </c>
      <c r="Q170" s="38">
        <f>P143</f>
        <v/>
      </c>
      <c r="R170" s="38">
        <f>Q143</f>
        <v/>
      </c>
      <c r="S170" s="38">
        <f>R143</f>
        <v/>
      </c>
      <c r="T170" s="38">
        <f>S143</f>
        <v/>
      </c>
      <c r="U170" s="38">
        <f>T143</f>
        <v/>
      </c>
      <c r="V170" s="38">
        <f>U143</f>
        <v/>
      </c>
      <c r="W170" s="38">
        <f>V143</f>
        <v/>
      </c>
      <c r="X170" s="38">
        <f>W143</f>
        <v/>
      </c>
      <c r="Y170" s="38">
        <f>X143</f>
        <v/>
      </c>
      <c r="Z170" s="38">
        <f>Y143</f>
        <v/>
      </c>
      <c r="AA170" s="38">
        <f>Z143</f>
        <v/>
      </c>
      <c r="AB170" s="38">
        <f>AA143</f>
        <v/>
      </c>
      <c r="AC170" s="38" t="n"/>
      <c r="AD170" s="38" t="n"/>
      <c r="AE170" s="38" t="n"/>
      <c r="AF170" s="38" t="n"/>
      <c r="AG170" s="38" t="n"/>
    </row>
    <row r="171">
      <c r="B171" s="3" t="inlineStr">
        <is>
          <t>Total Liabilities</t>
        </is>
      </c>
      <c r="C171" s="38">
        <f>C170+C169</f>
        <v/>
      </c>
      <c r="D171" s="38">
        <f>D170+D169</f>
        <v/>
      </c>
      <c r="E171" s="38">
        <f>E170+E169</f>
        <v/>
      </c>
      <c r="F171" s="38">
        <f>F170+F169</f>
        <v/>
      </c>
      <c r="G171" s="38">
        <f>G170+G169</f>
        <v/>
      </c>
      <c r="H171" s="38">
        <f>H170+H169</f>
        <v/>
      </c>
      <c r="I171" s="38">
        <f>I170+I169</f>
        <v/>
      </c>
      <c r="J171" s="38">
        <f>J170+J169</f>
        <v/>
      </c>
      <c r="K171" s="38">
        <f>K170+K169</f>
        <v/>
      </c>
      <c r="L171" s="38">
        <f>L170+L169</f>
        <v/>
      </c>
      <c r="M171" s="38">
        <f>M170+M169</f>
        <v/>
      </c>
      <c r="N171" s="38">
        <f>N170+N169</f>
        <v/>
      </c>
      <c r="O171" s="38">
        <f>O170+O169</f>
        <v/>
      </c>
      <c r="P171" s="38">
        <f>P170+P169</f>
        <v/>
      </c>
      <c r="Q171" s="38">
        <f>Q170+Q169</f>
        <v/>
      </c>
      <c r="R171" s="38">
        <f>R170+R169</f>
        <v/>
      </c>
      <c r="S171" s="38">
        <f>S170+S169</f>
        <v/>
      </c>
      <c r="T171" s="38">
        <f>T170+T169</f>
        <v/>
      </c>
      <c r="U171" s="38">
        <f>U170+U169</f>
        <v/>
      </c>
      <c r="V171" s="38">
        <f>V170+V169</f>
        <v/>
      </c>
      <c r="W171" s="38">
        <f>W170+W169</f>
        <v/>
      </c>
      <c r="X171" s="38">
        <f>X170+X169</f>
        <v/>
      </c>
      <c r="Y171" s="38">
        <f>Y170+Y169</f>
        <v/>
      </c>
      <c r="Z171" s="38">
        <f>Z170+Z169</f>
        <v/>
      </c>
      <c r="AA171" s="38">
        <f>AA170+AA169</f>
        <v/>
      </c>
      <c r="AB171" s="38">
        <f>AB170+AB169</f>
        <v/>
      </c>
      <c r="AC171" s="38" t="n"/>
      <c r="AD171" s="38" t="n"/>
      <c r="AE171" s="38" t="n"/>
      <c r="AF171" s="38" t="n"/>
      <c r="AG171" s="38" t="n"/>
    </row>
    <row r="173">
      <c r="B173" s="3" t="inlineStr">
        <is>
          <t>Shareholders Equity</t>
        </is>
      </c>
    </row>
    <row r="174">
      <c r="B174" t="inlineStr">
        <is>
          <t>Common Equity</t>
        </is>
      </c>
      <c r="C174" s="38">
        <f>C142*(C42&lt;=$C$19)</f>
        <v/>
      </c>
      <c r="D174" s="38">
        <f>(C174*(D42&lt;=$C$19))+D142+D152</f>
        <v/>
      </c>
      <c r="E174" s="38">
        <f>(D174*(E42&lt;=$C$19))+E142+E152</f>
        <v/>
      </c>
      <c r="F174" s="38">
        <f>(E174*(F42&lt;=$C$19))+F142+F152</f>
        <v/>
      </c>
      <c r="G174" s="38">
        <f>(F174*(G42&lt;=$C$19))+G142+G152</f>
        <v/>
      </c>
      <c r="H174" s="38">
        <f>(G174*(H42&lt;=$C$19))+H142+H152</f>
        <v/>
      </c>
      <c r="I174" s="38">
        <f>(H174*(I42&lt;=$C$19))+I142+I152</f>
        <v/>
      </c>
      <c r="J174" s="38">
        <f>(I174*(J42&lt;=$C$19))+J142+J152</f>
        <v/>
      </c>
      <c r="K174" s="38">
        <f>(J174*(K42&lt;=$C$19))+K142+K152</f>
        <v/>
      </c>
      <c r="L174" s="38">
        <f>(K174*(L42&lt;=$C$19))+L142+L152</f>
        <v/>
      </c>
      <c r="M174" s="38">
        <f>(L174*(M42&lt;=$C$19))+M142+M152</f>
        <v/>
      </c>
      <c r="N174" s="38">
        <f>(M174*(N42&lt;=$C$19))+N142+N152</f>
        <v/>
      </c>
      <c r="O174" s="38">
        <f>(N174*(O42&lt;=$C$19))+O142+O152</f>
        <v/>
      </c>
      <c r="P174" s="38">
        <f>(O174*(P42&lt;=$C$19))+P142+P152</f>
        <v/>
      </c>
      <c r="Q174" s="38">
        <f>(P174*(Q42&lt;=$C$19))+Q142+Q152</f>
        <v/>
      </c>
      <c r="R174" s="38">
        <f>(Q174*(R42&lt;=$C$19))+R142+R152</f>
        <v/>
      </c>
      <c r="S174" s="38">
        <f>(R174*(S42&lt;=$C$19))+S142+S152</f>
        <v/>
      </c>
      <c r="T174" s="38">
        <f>(S174*(T42&lt;=$C$19))+T142+T152</f>
        <v/>
      </c>
      <c r="U174" s="38">
        <f>(T174*(U42&lt;=$C$19))+U142+U152</f>
        <v/>
      </c>
      <c r="V174" s="38">
        <f>(U174*(V42&lt;=$C$19))+V142+V152</f>
        <v/>
      </c>
      <c r="W174" s="38">
        <f>(V174*(W42&lt;=$C$19))+W142+W152</f>
        <v/>
      </c>
      <c r="X174" s="38">
        <f>(W174*(X42&lt;=$C$19))+X142+X152</f>
        <v/>
      </c>
      <c r="Y174" s="38">
        <f>(X174*(Y42&lt;=$C$19))+Y142+Y152</f>
        <v/>
      </c>
      <c r="Z174" s="38">
        <f>(Y174*(Z42&lt;=$C$19))+Z142+Z152</f>
        <v/>
      </c>
      <c r="AA174" s="38">
        <f>(Z174*(AA42&lt;=$C$19))+AA142+AA152</f>
        <v/>
      </c>
      <c r="AB174" s="38">
        <f>(AA174*(AB42&lt;=$C$19))+AB142+AB152</f>
        <v/>
      </c>
      <c r="AC174" s="38" t="n"/>
      <c r="AD174" s="38" t="n"/>
      <c r="AE174" s="38" t="n"/>
      <c r="AF174" s="38" t="n"/>
      <c r="AG174" s="38" t="n"/>
    </row>
    <row r="175">
      <c r="B175" t="inlineStr">
        <is>
          <t>Retained Earnings</t>
        </is>
      </c>
      <c r="D175" s="38">
        <f>(D116+C175)*(D42&lt;=$C$19)</f>
        <v/>
      </c>
      <c r="E175" s="38">
        <f>(E116+D175)*(E42&lt;=$C$19)</f>
        <v/>
      </c>
      <c r="F175" s="38">
        <f>(F116+E175)*(F42&lt;=$C$19)</f>
        <v/>
      </c>
      <c r="G175" s="38">
        <f>(G116+F175)*(G42&lt;=$C$19)</f>
        <v/>
      </c>
      <c r="H175" s="38">
        <f>(H116+G175)*(H42&lt;=$C$19)</f>
        <v/>
      </c>
      <c r="I175" s="38">
        <f>(I116+H175)*(I42&lt;=$C$19)</f>
        <v/>
      </c>
      <c r="J175" s="38">
        <f>(J116+I175)*(J42&lt;=$C$19)</f>
        <v/>
      </c>
      <c r="K175" s="38">
        <f>(K116+J175)*(K42&lt;=$C$19)</f>
        <v/>
      </c>
      <c r="L175" s="38">
        <f>(L116+K175)*(L42&lt;=$C$19)</f>
        <v/>
      </c>
      <c r="M175" s="38">
        <f>(M116+L175)*(M42&lt;=$C$19)</f>
        <v/>
      </c>
      <c r="N175" s="38">
        <f>(N116+M175)*(N42&lt;=$C$19)</f>
        <v/>
      </c>
      <c r="O175" s="38">
        <f>(O116+N175)*(O42&lt;=$C$19)</f>
        <v/>
      </c>
      <c r="P175" s="38">
        <f>(P116+O175)*(P42&lt;=$C$19)</f>
        <v/>
      </c>
      <c r="Q175" s="38">
        <f>(Q116+P175)*(Q42&lt;=$C$19)</f>
        <v/>
      </c>
      <c r="R175" s="38">
        <f>(R116+Q175)*(R42&lt;=$C$19)</f>
        <v/>
      </c>
      <c r="S175" s="38">
        <f>(S116+R175)*(S42&lt;=$C$19)</f>
        <v/>
      </c>
      <c r="T175" s="38">
        <f>(T116+S175)*(T42&lt;=$C$19)</f>
        <v/>
      </c>
      <c r="U175" s="38">
        <f>(U116+T175)*(U42&lt;=$C$19)</f>
        <v/>
      </c>
      <c r="V175" s="38">
        <f>(V116+U175)*(V42&lt;=$C$19)</f>
        <v/>
      </c>
      <c r="W175" s="38">
        <f>(W116+V175)*(W42&lt;=$C$19)</f>
        <v/>
      </c>
      <c r="X175" s="38">
        <f>(X116+W175)*(X42&lt;=$C$19)</f>
        <v/>
      </c>
      <c r="Y175" s="38">
        <f>(Y116+X175)*(Y42&lt;=$C$19)</f>
        <v/>
      </c>
      <c r="Z175" s="38">
        <f>(Z116+Y175)*(Z42&lt;=$C$19)</f>
        <v/>
      </c>
      <c r="AA175" s="38">
        <f>(AA116+Z175)*(AA42&lt;=$C$19)</f>
        <v/>
      </c>
      <c r="AB175" s="38">
        <f>(AB116+AA175)*(AB42&lt;=$C$19)</f>
        <v/>
      </c>
      <c r="AC175" s="38" t="n"/>
      <c r="AD175" s="38" t="n"/>
      <c r="AE175" s="38" t="n"/>
      <c r="AF175" s="38" t="n"/>
      <c r="AG175" s="38" t="n"/>
    </row>
    <row r="176" customFormat="1" s="3">
      <c r="B176" s="3" t="inlineStr">
        <is>
          <t>Total Equity</t>
        </is>
      </c>
      <c r="C176" s="61">
        <f>C174+C175</f>
        <v/>
      </c>
      <c r="D176" s="61">
        <f>D174+D175</f>
        <v/>
      </c>
      <c r="E176" s="61">
        <f>E174+E175</f>
        <v/>
      </c>
      <c r="F176" s="61">
        <f>F174+F175</f>
        <v/>
      </c>
      <c r="G176" s="61">
        <f>G174+G175</f>
        <v/>
      </c>
      <c r="H176" s="61">
        <f>H174+H175</f>
        <v/>
      </c>
      <c r="I176" s="61">
        <f>I174+I175</f>
        <v/>
      </c>
      <c r="J176" s="61">
        <f>J174+J175</f>
        <v/>
      </c>
      <c r="K176" s="61">
        <f>K174+K175</f>
        <v/>
      </c>
      <c r="L176" s="61">
        <f>L174+L175</f>
        <v/>
      </c>
      <c r="M176" s="61">
        <f>M174+M175</f>
        <v/>
      </c>
      <c r="N176" s="61">
        <f>N174+N175</f>
        <v/>
      </c>
      <c r="O176" s="61">
        <f>O174+O175</f>
        <v/>
      </c>
      <c r="P176" s="61">
        <f>P174+P175</f>
        <v/>
      </c>
      <c r="Q176" s="61">
        <f>Q174+Q175</f>
        <v/>
      </c>
      <c r="R176" s="61">
        <f>R174+R175</f>
        <v/>
      </c>
      <c r="S176" s="61">
        <f>S174+S175</f>
        <v/>
      </c>
      <c r="T176" s="61">
        <f>T174+T175</f>
        <v/>
      </c>
      <c r="U176" s="61">
        <f>U174+U175</f>
        <v/>
      </c>
      <c r="V176" s="61">
        <f>V174+V175</f>
        <v/>
      </c>
      <c r="W176" s="61">
        <f>W174+W175</f>
        <v/>
      </c>
      <c r="X176" s="61">
        <f>X174+X175</f>
        <v/>
      </c>
      <c r="Y176" s="61">
        <f>Y174+Y175</f>
        <v/>
      </c>
      <c r="Z176" s="61">
        <f>Z174+Z175</f>
        <v/>
      </c>
      <c r="AA176" s="61">
        <f>AA174+AA175</f>
        <v/>
      </c>
      <c r="AB176" s="61">
        <f>AB174+AB175</f>
        <v/>
      </c>
      <c r="AC176" s="61" t="n"/>
      <c r="AD176" s="61" t="n"/>
      <c r="AE176" s="61" t="n"/>
      <c r="AF176" s="61" t="n"/>
      <c r="AG176" s="61" t="n"/>
    </row>
    <row r="178" customFormat="1" s="59">
      <c r="B178" s="59" t="inlineStr">
        <is>
          <t>Balance Check</t>
        </is>
      </c>
      <c r="C178" s="60">
        <f>C167-C171-C176</f>
        <v/>
      </c>
      <c r="D178" s="60">
        <f>D167-D171-D176</f>
        <v/>
      </c>
      <c r="E178" s="60">
        <f>E167-E171-E176</f>
        <v/>
      </c>
      <c r="F178" s="60">
        <f>F167-F171-F176</f>
        <v/>
      </c>
      <c r="G178" s="60">
        <f>G167-G171-G176</f>
        <v/>
      </c>
      <c r="H178" s="60">
        <f>H167-H171-H176</f>
        <v/>
      </c>
      <c r="I178" s="60">
        <f>I167-I171-I176</f>
        <v/>
      </c>
      <c r="J178" s="60">
        <f>J167-J171-J176</f>
        <v/>
      </c>
      <c r="K178" s="60">
        <f>K167-K171-K176</f>
        <v/>
      </c>
      <c r="L178" s="60">
        <f>L167-L171-L176</f>
        <v/>
      </c>
      <c r="M178" s="60">
        <f>M167-M171-M176</f>
        <v/>
      </c>
      <c r="N178" s="60">
        <f>N167-N171-N176</f>
        <v/>
      </c>
      <c r="O178" s="60">
        <f>O167-O171-O176</f>
        <v/>
      </c>
      <c r="P178" s="60">
        <f>P167-P171-P176</f>
        <v/>
      </c>
      <c r="Q178" s="60">
        <f>Q167-Q171-Q176</f>
        <v/>
      </c>
      <c r="R178" s="60">
        <f>R167-R171-R176</f>
        <v/>
      </c>
      <c r="S178" s="60">
        <f>S167-S171-S176</f>
        <v/>
      </c>
      <c r="T178" s="60">
        <f>T167-T171-T176</f>
        <v/>
      </c>
      <c r="U178" s="60">
        <f>U167-U171-U176</f>
        <v/>
      </c>
      <c r="V178" s="60">
        <f>V167-V171-V176</f>
        <v/>
      </c>
      <c r="W178" s="60">
        <f>W167-W171-W176</f>
        <v/>
      </c>
      <c r="X178" s="60">
        <f>X167-X171-X176</f>
        <v/>
      </c>
      <c r="Y178" s="60">
        <f>Y167-Y171-Y176</f>
        <v/>
      </c>
      <c r="Z178" s="60">
        <f>Z167-Z171-Z176</f>
        <v/>
      </c>
      <c r="AA178" s="60">
        <f>AA167-AA171-AA176</f>
        <v/>
      </c>
      <c r="AB178" s="60">
        <f>AB167-AB171-AB176</f>
        <v/>
      </c>
      <c r="AC178" s="60" t="n"/>
      <c r="AD178" s="60" t="n"/>
      <c r="AE178" s="60" t="n"/>
      <c r="AF178" s="60" t="n"/>
      <c r="AG178" s="60" t="n"/>
    </row>
    <row r="179">
      <c r="D179" s="38" t="n"/>
      <c r="E179" s="38" t="n"/>
      <c r="F179" s="38" t="n"/>
      <c r="G179" s="38" t="n"/>
      <c r="H179" s="38" t="n"/>
      <c r="I179" s="38" t="n"/>
      <c r="J179" s="38" t="n"/>
      <c r="K179" s="38" t="n"/>
      <c r="L179" s="38" t="n"/>
      <c r="M179" s="38" t="n"/>
      <c r="N179" s="38" t="n"/>
      <c r="O179" s="38" t="n"/>
      <c r="P179" s="38" t="n"/>
      <c r="Q179" s="38" t="n"/>
      <c r="R179" s="38" t="n"/>
      <c r="S179" s="38" t="n"/>
      <c r="T179" s="38" t="n"/>
      <c r="U179" s="38" t="n"/>
      <c r="V179" s="38" t="n"/>
      <c r="W179" s="38" t="n"/>
      <c r="X179" s="38" t="n"/>
      <c r="Y179" s="38" t="n"/>
      <c r="Z179" s="38" t="n"/>
      <c r="AA179" s="38" t="n"/>
      <c r="AB179" s="38" t="n"/>
      <c r="AC179" s="38" t="n"/>
      <c r="AD179" s="38" t="n"/>
      <c r="AE179" s="38" t="n"/>
      <c r="AF179" s="38" t="n"/>
      <c r="AG179" s="38" t="n"/>
    </row>
  </sheetData>
  <mergeCells count="3">
    <mergeCell ref="A17:A19"/>
    <mergeCell ref="D2:E2"/>
    <mergeCell ref="B2:C2"/>
  </mergeCells>
  <conditionalFormatting sqref="M26:U40">
    <cfRule type="cellIs" priority="1" operator="greaterThanOrEqual" dxfId="0">
      <formula>$N$12</formula>
    </cfRule>
  </conditionalFormatting>
  <pageMargins left="0.7086614173228347" right="0.7086614173228347" top="0.7480314960629921" bottom="0.7480314960629921" header="0.3149606299212598" footer="0.3149606299212598"/>
  <pageSetup orientation="landscape" paperSize="9" scale="60" horizontalDpi="300" verticalDpi="300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5">
    <outlinePr summaryBelow="1" summaryRight="1"/>
    <pageSetUpPr/>
  </sheetPr>
  <dimension ref="A1:AD178"/>
  <sheetViews>
    <sheetView zoomScale="70" zoomScaleNormal="70" workbookViewId="0">
      <selection activeCell="I2" sqref="I2"/>
    </sheetView>
  </sheetViews>
  <sheetFormatPr baseColWidth="10" defaultColWidth="8.83203125" defaultRowHeight="15"/>
  <cols>
    <col width="27.33203125" customWidth="1" style="224" min="2" max="2"/>
    <col width="16.1640625" customWidth="1" style="224" min="3" max="3"/>
    <col width="12" customWidth="1" style="224" min="4" max="4"/>
    <col width="13.6640625" customWidth="1" style="224" min="5" max="5"/>
    <col width="12.83203125" customWidth="1" style="224" min="6" max="6"/>
    <col width="24.5" customWidth="1" style="224" min="7" max="7"/>
    <col width="25.5" customWidth="1" style="224" min="8" max="8"/>
    <col width="19.1640625" customWidth="1" style="224" min="9" max="9"/>
    <col width="13" customWidth="1" style="224" min="10" max="10"/>
    <col width="11.1640625" customWidth="1" style="224" min="11" max="11"/>
    <col width="12.6640625" customWidth="1" style="224" min="12" max="12"/>
    <col width="12.5" customWidth="1" style="224" min="13" max="13"/>
    <col width="14.5" customWidth="1" style="224" min="14" max="14"/>
    <col width="13.83203125" customWidth="1" style="224" min="15" max="15"/>
    <col width="11.83203125" customWidth="1" style="224" min="16" max="16"/>
    <col width="12" customWidth="1" style="224" min="17" max="17"/>
    <col width="15.5" customWidth="1" style="224" min="18" max="18"/>
    <col width="12.5" customWidth="1" style="224" min="19" max="19"/>
    <col width="12" customWidth="1" style="224" min="20" max="20"/>
    <col width="13" customWidth="1" style="224" min="21" max="21"/>
    <col width="13.5" customWidth="1" style="224" min="22" max="22"/>
    <col width="14.5" customWidth="1" style="224" min="23" max="23"/>
    <col width="15.83203125" customWidth="1" style="224" min="24" max="24"/>
    <col width="12.83203125" customWidth="1" style="224" min="25" max="25"/>
    <col width="12.5" customWidth="1" style="224" min="26" max="26"/>
    <col width="11.83203125" customWidth="1" style="224" min="27" max="27"/>
    <col width="21.1640625" customWidth="1" style="224" min="28" max="28"/>
  </cols>
  <sheetData>
    <row r="1">
      <c r="I1" t="inlineStr">
        <is>
          <t>PV</t>
        </is>
      </c>
    </row>
    <row r="2" ht="23.5" customHeight="1" s="224">
      <c r="B2" s="226" t="inlineStr">
        <is>
          <t xml:space="preserve">PPA Calculator </t>
        </is>
      </c>
      <c r="D2" s="225">
        <f>Summary!D6</f>
        <v/>
      </c>
      <c r="H2" t="inlineStr">
        <is>
          <t>Cost of Install</t>
        </is>
      </c>
      <c r="I2" s="82">
        <f>'Calculation Debt'!I2</f>
        <v/>
      </c>
      <c r="J2" s="31" t="n"/>
      <c r="K2" s="108" t="n"/>
    </row>
    <row r="3">
      <c r="H3" t="inlineStr">
        <is>
          <t>Inverter Cost</t>
        </is>
      </c>
      <c r="I3" s="1">
        <f>H11</f>
        <v/>
      </c>
      <c r="J3" s="31" t="n"/>
    </row>
    <row r="4">
      <c r="B4" s="2" t="inlineStr">
        <is>
          <t>Assumptions</t>
        </is>
      </c>
      <c r="C4" s="2" t="n"/>
      <c r="D4" s="2" t="n"/>
      <c r="E4" s="2" t="n"/>
      <c r="F4" s="2" t="n"/>
      <c r="G4" s="2" t="n"/>
      <c r="H4" s="2" t="inlineStr">
        <is>
          <t>Total Cost</t>
        </is>
      </c>
      <c r="I4" s="1">
        <f>SUM(I2:I3)</f>
        <v/>
      </c>
      <c r="J4" s="31" t="n"/>
      <c r="K4" s="2" t="inlineStr">
        <is>
          <t>Project</t>
        </is>
      </c>
      <c r="L4" s="2" t="n"/>
      <c r="M4" s="2" t="n"/>
      <c r="N4" s="2" t="n"/>
    </row>
    <row r="5">
      <c r="B5" s="3" t="inlineStr">
        <is>
          <t>Revenue</t>
        </is>
      </c>
      <c r="E5" s="4" t="inlineStr">
        <is>
          <t>Initial Cost</t>
        </is>
      </c>
      <c r="K5" s="3" t="inlineStr">
        <is>
          <t>Cash Investment Total</t>
        </is>
      </c>
      <c r="N5" s="5">
        <f>SUM(C126)</f>
        <v/>
      </c>
      <c r="O5" s="1" t="n"/>
      <c r="P5" s="6" t="n"/>
    </row>
    <row r="6">
      <c r="B6" t="inlineStr">
        <is>
          <t>Self consumption (%)</t>
        </is>
      </c>
      <c r="C6" s="7">
        <f>IF(Summary!D8&gt;0,Summary!D8,1)</f>
        <v/>
      </c>
      <c r="D6" s="102">
        <f>Summary!H8</f>
        <v/>
      </c>
      <c r="E6" t="inlineStr">
        <is>
          <t>Year</t>
        </is>
      </c>
      <c r="H6" s="8" t="n">
        <v>0</v>
      </c>
      <c r="I6" s="9">
        <f>Summary!D11</f>
        <v/>
      </c>
      <c r="J6" s="10" t="inlineStr">
        <is>
          <t>EPC</t>
        </is>
      </c>
      <c r="K6" s="11" t="inlineStr">
        <is>
          <t>Pre-tax, Project IRR</t>
        </is>
      </c>
      <c r="L6" s="12" t="n"/>
      <c r="M6" s="12" t="n"/>
      <c r="N6" s="13">
        <f>IRR(C154:AG154)</f>
        <v/>
      </c>
    </row>
    <row r="7">
      <c r="B7" t="inlineStr">
        <is>
          <t>Project Size (kWp)</t>
        </is>
      </c>
      <c r="C7" s="83">
        <f>'Calculation Debt'!C7</f>
        <v/>
      </c>
      <c r="E7" s="14" t="inlineStr">
        <is>
          <t>Commission Cost (£) @6%</t>
        </is>
      </c>
      <c r="F7" s="15" t="n"/>
      <c r="G7" s="15" t="n"/>
      <c r="H7" s="16">
        <f>Summary!R26+Summary!AB26</f>
        <v/>
      </c>
      <c r="I7" s="103">
        <f>Summary!H11</f>
        <v/>
      </c>
      <c r="J7" t="inlineStr">
        <is>
          <t>EPC2</t>
        </is>
      </c>
      <c r="K7" s="3" t="inlineStr">
        <is>
          <t>Post-tax, Project IRR</t>
        </is>
      </c>
      <c r="N7" s="17">
        <f>IRR(C155:AG155)</f>
        <v/>
      </c>
    </row>
    <row r="8">
      <c r="C8" s="84" t="n"/>
      <c r="D8" s="84" t="n">
        <v>0.905</v>
      </c>
      <c r="E8" t="inlineStr">
        <is>
          <t>EPC (£/kWp)</t>
        </is>
      </c>
      <c r="H8" s="18">
        <f>I6</f>
        <v/>
      </c>
      <c r="K8" s="3" t="inlineStr">
        <is>
          <t>Year 1 EBITDA yield</t>
        </is>
      </c>
      <c r="L8" s="3" t="n"/>
      <c r="M8" s="3" t="n"/>
      <c r="N8" s="13">
        <f>D66/N5</f>
        <v/>
      </c>
    </row>
    <row r="9">
      <c r="B9" t="inlineStr">
        <is>
          <t>Yield (kWh/kWp)</t>
        </is>
      </c>
      <c r="C9" s="150">
        <f>Summary!D10+Summary!H10+Summary!M9+Summary!W7+Summary!W14+Summary!AB7+Summary!AB14+Summary!AG7+Summary!AG14+Summary!AL7+Summary!AL14+Summary!AQ7+Summary!AQ14+Summary!AV7+Summary!AV14+Summary!BA7+Summary!BA14+Summary!BF7+Summary!BF14+Summary!BK7+Summary!BK14</f>
        <v/>
      </c>
      <c r="D9">
        <f>Summary!H10</f>
        <v/>
      </c>
      <c r="K9" s="3" t="inlineStr">
        <is>
          <t>Year 1 gross yield</t>
        </is>
      </c>
      <c r="N9" s="13">
        <f>D52/C126</f>
        <v/>
      </c>
      <c r="O9" s="19" t="n"/>
    </row>
    <row r="10">
      <c r="B10" t="inlineStr">
        <is>
          <t>Output Degradation Year 2-25</t>
        </is>
      </c>
      <c r="C10" s="7">
        <f>'Calculation Debt'!C10</f>
        <v/>
      </c>
      <c r="D10" s="7" t="n">
        <v>0.0004</v>
      </c>
      <c r="E10" s="3" t="inlineStr">
        <is>
          <t>Maintenance Capex</t>
        </is>
      </c>
      <c r="K10" s="3" t="inlineStr">
        <is>
          <t>Pay Back in years</t>
        </is>
      </c>
      <c r="L10" s="3" t="inlineStr">
        <is>
          <t>pre fees, pre tax</t>
        </is>
      </c>
      <c r="N10" s="100">
        <f>COUNTIF(C157:AB157,"&lt;0")</f>
        <v/>
      </c>
    </row>
    <row r="11">
      <c r="B11" t="inlineStr">
        <is>
          <t>Tariff - generation subsidy (p/kWh)</t>
        </is>
      </c>
      <c r="C11" s="20">
        <f>'Calculation Debt'!C11</f>
        <v/>
      </c>
      <c r="D11" s="20" t="n">
        <v>0</v>
      </c>
      <c r="E11" t="inlineStr">
        <is>
          <t>Inverter Maintenance capex 1 (£)</t>
        </is>
      </c>
      <c r="H11" s="21">
        <f>Summary!D13</f>
        <v/>
      </c>
      <c r="I11" s="86" t="inlineStr">
        <is>
          <t>Invertor Costs</t>
        </is>
      </c>
      <c r="J11" s="86" t="inlineStr">
        <is>
          <t>Invertor size kWe</t>
        </is>
      </c>
      <c r="K11" s="86" t="n"/>
      <c r="L11" s="3" t="inlineStr">
        <is>
          <t>post tax</t>
        </is>
      </c>
      <c r="N11" s="3">
        <f>COUNTIF(C158:AB158,"&lt;0")</f>
        <v/>
      </c>
    </row>
    <row r="12">
      <c r="B12" t="inlineStr">
        <is>
          <t>Tariff - power exported (p/kWh)</t>
        </is>
      </c>
      <c r="C12" s="20">
        <f>'Calculation Debt'!C12</f>
        <v/>
      </c>
      <c r="D12" s="20" t="n">
        <v>10</v>
      </c>
      <c r="E12" t="inlineStr">
        <is>
          <t>Inverter Maintenance capex 1 (year)</t>
        </is>
      </c>
      <c r="H12" s="8" t="n">
        <v>12</v>
      </c>
      <c r="I12" s="86" t="n">
        <v>3250</v>
      </c>
      <c r="J12" s="86" t="n">
        <v>100</v>
      </c>
      <c r="K12" s="86" t="n"/>
      <c r="L12" s="12" t="n"/>
      <c r="M12" s="22" t="inlineStr">
        <is>
          <t>Target IRR</t>
        </is>
      </c>
      <c r="N12" s="23" t="n">
        <v>0.11</v>
      </c>
      <c r="O12" s="12" t="n"/>
    </row>
    <row r="13">
      <c r="B13" s="151" t="inlineStr">
        <is>
          <t>FMP</t>
        </is>
      </c>
      <c r="C13" s="155">
        <f>'Calculation Debt'!C13</f>
        <v/>
      </c>
      <c r="D13" s="20" t="n">
        <v>15.5</v>
      </c>
      <c r="E13" t="inlineStr">
        <is>
          <t>Battery Maintenance capex 2 (£)</t>
        </is>
      </c>
      <c r="H13" s="24" t="n">
        <v>0</v>
      </c>
      <c r="I13" s="86">
        <f>(Summary!D9+Summary!H9+Summary!W6+Summary!AB6+Summary!AG6+Summary!AL6+Summary!AQ6+Summary!AV6+Summary!BA6+Summary!BF6+Summary!BK6)/J12</f>
        <v/>
      </c>
      <c r="J13" s="86">
        <f>ROUND(I13,0)*I12</f>
        <v/>
      </c>
      <c r="K13" s="86" t="inlineStr">
        <is>
          <t xml:space="preserve">PV1 </t>
        </is>
      </c>
    </row>
    <row r="14">
      <c r="B14" t="inlineStr">
        <is>
          <t>discount on FMP</t>
        </is>
      </c>
      <c r="C14" s="7">
        <f>'Calculation Debt'!C14</f>
        <v/>
      </c>
      <c r="D14" s="7" t="n">
        <v>0</v>
      </c>
      <c r="E14" t="inlineStr">
        <is>
          <t>Battery Maintenance capex 2 (year)</t>
        </is>
      </c>
      <c r="H14" s="8" t="n">
        <v>0</v>
      </c>
      <c r="I14" s="86">
        <f>Summary!H9/J12</f>
        <v/>
      </c>
      <c r="J14" s="86">
        <f>ROUND(I14,0)*I12</f>
        <v/>
      </c>
      <c r="K14" s="86" t="inlineStr">
        <is>
          <t xml:space="preserve">PV1 </t>
        </is>
      </c>
    </row>
    <row r="15">
      <c r="B15" t="inlineStr">
        <is>
          <t>Tariff - power used on site (p/kWh)</t>
        </is>
      </c>
      <c r="C15" s="20">
        <f>Summary!D18</f>
        <v/>
      </c>
      <c r="E15" t="inlineStr">
        <is>
          <t>Annual Interter Maintenance Reserve account</t>
        </is>
      </c>
      <c r="H15" s="27">
        <f>IFERROR(H11/H12,0)</f>
        <v/>
      </c>
    </row>
    <row r="16">
      <c r="B16" t="inlineStr">
        <is>
          <t>Inflation costs (RPI)</t>
        </is>
      </c>
      <c r="C16" s="7">
        <f>'Calculation Debt'!C16</f>
        <v/>
      </c>
      <c r="D16" s="7" t="n">
        <v>0.025</v>
      </c>
      <c r="E16" t="inlineStr">
        <is>
          <t>Annual Battery Maintenance Reserve account</t>
        </is>
      </c>
      <c r="H16" s="27">
        <f>IFERROR(H13/H14,0)</f>
        <v/>
      </c>
    </row>
    <row r="17">
      <c r="A17" s="223" t="n"/>
      <c r="B17" t="inlineStr">
        <is>
          <t>Inflation Export Tariff</t>
        </is>
      </c>
      <c r="C17" s="7">
        <f>'Calculation Debt'!C17</f>
        <v/>
      </c>
      <c r="D17" s="7" t="n">
        <v>0.025</v>
      </c>
      <c r="J17" s="31">
        <f>$D$7*$H$22*(1+$C$16)^(D42-1)*(D42&lt;=$C$19)</f>
        <v/>
      </c>
    </row>
    <row r="18">
      <c r="B18" t="inlineStr">
        <is>
          <t>Inflation PPA</t>
        </is>
      </c>
      <c r="C18" s="7">
        <f>'Calculation Debt'!C18</f>
        <v/>
      </c>
      <c r="D18" s="7" t="n">
        <v>0.025</v>
      </c>
    </row>
    <row r="19">
      <c r="B19" t="inlineStr">
        <is>
          <t>Project life (years)</t>
        </is>
      </c>
      <c r="C19" s="29">
        <f>'Auto Calculate'!F11</f>
        <v/>
      </c>
      <c r="D19" s="29">
        <f>'Auto Calculate'!F11</f>
        <v/>
      </c>
      <c r="E19" s="4" t="inlineStr">
        <is>
          <t>Annual Costs</t>
        </is>
      </c>
      <c r="H19" t="inlineStr">
        <is>
          <t>Years 1- 3</t>
        </is>
      </c>
      <c r="I19" t="inlineStr">
        <is>
          <t>Years 4 - onwards</t>
        </is>
      </c>
    </row>
    <row r="20">
      <c r="B20" t="inlineStr">
        <is>
          <t>Projects per SPV</t>
        </is>
      </c>
      <c r="C20" s="29">
        <f>'Calculation Debt'!C20</f>
        <v/>
      </c>
      <c r="E20" t="inlineStr">
        <is>
          <t>Billing costs</t>
        </is>
      </c>
      <c r="H20" s="30">
        <f>'Calculation Debt'!H20</f>
        <v/>
      </c>
      <c r="I20" s="106">
        <f>'Calculation Debt'!I20</f>
        <v/>
      </c>
    </row>
    <row r="21">
      <c r="E21" t="inlineStr">
        <is>
          <t>Asset management cost / kWp</t>
        </is>
      </c>
      <c r="H21" s="156">
        <f>'Calculation Debt'!H21</f>
        <v/>
      </c>
    </row>
    <row r="22">
      <c r="A22" s="33" t="n"/>
      <c r="E22" t="inlineStr">
        <is>
          <t>O&amp;M (£/kWp)</t>
        </is>
      </c>
      <c r="H22" s="30">
        <f>Summary!Q24</f>
        <v/>
      </c>
    </row>
    <row r="23">
      <c r="E23" t="inlineStr">
        <is>
          <t>Insurance (£/kWp)</t>
        </is>
      </c>
      <c r="H23" s="30">
        <f>'Calculation Debt'!H23</f>
        <v/>
      </c>
      <c r="J23" s="34" t="n"/>
    </row>
    <row r="24" ht="15.5" customHeight="1" s="224">
      <c r="E24" t="inlineStr">
        <is>
          <t>Business Rates (£/kWp)</t>
        </is>
      </c>
      <c r="H24" s="156">
        <f>'Calculation Debt'!H24</f>
        <v/>
      </c>
      <c r="K24" s="12" t="n"/>
      <c r="L24" s="12" t="n"/>
      <c r="M24" s="12" t="n"/>
      <c r="N24" s="12" t="n"/>
      <c r="O24" s="12" t="n"/>
      <c r="P24" s="12" t="n"/>
      <c r="Q24" s="25" t="n"/>
      <c r="R24" s="12" t="n"/>
      <c r="S24" s="12" t="n"/>
      <c r="T24" s="12" t="n"/>
      <c r="U24" s="12" t="n"/>
    </row>
    <row r="25">
      <c r="E25" t="inlineStr">
        <is>
          <t>Contingency 1 (£/kWh/yr)</t>
        </is>
      </c>
      <c r="H25" s="24" t="n">
        <v>0</v>
      </c>
      <c r="K25" s="12" t="n"/>
      <c r="L25" s="26" t="n"/>
      <c r="M25" s="11" t="n"/>
      <c r="N25" s="11" t="n"/>
      <c r="O25" s="11" t="n"/>
      <c r="P25" s="11" t="n"/>
      <c r="Q25" s="11" t="n"/>
      <c r="R25" s="11" t="n"/>
      <c r="S25" s="11" t="n"/>
      <c r="T25" s="11" t="n"/>
      <c r="U25" s="11" t="n"/>
    </row>
    <row r="26">
      <c r="E26" t="inlineStr">
        <is>
          <t>Contingency 2 (£/project/yr)</t>
        </is>
      </c>
      <c r="H26" s="24" t="n">
        <v>0</v>
      </c>
      <c r="K26" s="12" t="n"/>
      <c r="L26" s="160" t="n"/>
      <c r="M26" s="161" t="n"/>
      <c r="N26" s="161" t="n"/>
      <c r="O26" s="161" t="n"/>
      <c r="P26" s="161" t="n"/>
      <c r="Q26" s="161" t="n"/>
      <c r="R26" s="161" t="n"/>
      <c r="S26" s="161" t="n"/>
      <c r="T26" s="161" t="n"/>
      <c r="U26" s="161" t="n"/>
    </row>
    <row r="27">
      <c r="H27" t="inlineStr">
        <is>
          <t>P&amp;L</t>
        </is>
      </c>
      <c r="I27" t="inlineStr">
        <is>
          <t>Tax (ECA)</t>
        </is>
      </c>
      <c r="K27" s="28" t="n"/>
      <c r="L27" s="160" t="n"/>
      <c r="M27" s="161" t="n"/>
      <c r="N27" s="161" t="n"/>
      <c r="O27" s="161" t="n"/>
      <c r="P27" s="161" t="n"/>
      <c r="Q27" s="161" t="n"/>
      <c r="R27" s="161" t="n"/>
      <c r="S27" s="161" t="n"/>
      <c r="T27" s="161" t="n"/>
      <c r="U27" s="161" t="n"/>
    </row>
    <row r="28">
      <c r="E28" s="15" t="inlineStr">
        <is>
          <t>Initial Cost - Depreciation (yrs)</t>
        </is>
      </c>
      <c r="F28" s="15" t="n"/>
      <c r="G28" s="15" t="n"/>
      <c r="H28" s="35">
        <f>'Calculation Debt'!H28</f>
        <v/>
      </c>
      <c r="I28" s="35">
        <f>'Calculation Debt'!I28</f>
        <v/>
      </c>
      <c r="K28" s="28" t="n"/>
      <c r="L28" s="160" t="n"/>
      <c r="M28" s="161" t="n"/>
      <c r="N28" s="161" t="n"/>
      <c r="O28" s="161" t="n"/>
      <c r="P28" s="161" t="n"/>
      <c r="Q28" s="161" t="n"/>
      <c r="R28" s="161" t="n"/>
      <c r="S28" s="161" t="n"/>
      <c r="T28" s="161" t="n"/>
      <c r="U28" s="161" t="n"/>
    </row>
    <row r="29" ht="15.5" customHeight="1" s="224">
      <c r="E29" s="15" t="inlineStr">
        <is>
          <t>Initial Cost - Depreciable Portion</t>
        </is>
      </c>
      <c r="F29" s="15" t="n"/>
      <c r="G29" s="15" t="n"/>
      <c r="H29" s="36">
        <f>'Calculation Debt'!H29</f>
        <v/>
      </c>
      <c r="I29" s="36">
        <f>'Calculation Debt'!I29</f>
        <v/>
      </c>
      <c r="K29" s="32" t="n"/>
      <c r="L29" s="160" t="n"/>
      <c r="M29" s="161" t="n"/>
      <c r="N29" s="161" t="n"/>
      <c r="O29" s="161" t="n"/>
      <c r="P29" s="161" t="n"/>
      <c r="Q29" s="161" t="n"/>
      <c r="R29" s="161" t="n"/>
      <c r="S29" s="161" t="n"/>
      <c r="T29" s="161" t="n"/>
      <c r="U29" s="161" t="n"/>
    </row>
    <row r="30">
      <c r="C30" s="157" t="n"/>
      <c r="E30" s="15" t="inlineStr">
        <is>
          <t>Maintenance Capex - Depreciation (yrs)</t>
        </is>
      </c>
      <c r="F30" s="15" t="n"/>
      <c r="G30" s="15" t="n"/>
      <c r="H30" s="35">
        <f>'Calculation Debt'!H30</f>
        <v/>
      </c>
      <c r="I30" s="35">
        <f>'Calculation Debt'!I30</f>
        <v/>
      </c>
      <c r="K30" s="12" t="n"/>
      <c r="L30" s="160" t="n"/>
      <c r="M30" s="161" t="n"/>
      <c r="N30" s="161" t="n"/>
      <c r="O30" s="161" t="n"/>
      <c r="P30" s="161" t="n"/>
      <c r="Q30" s="161" t="n"/>
      <c r="R30" s="161" t="n"/>
      <c r="S30" s="161" t="n"/>
      <c r="T30" s="161" t="n"/>
      <c r="U30" s="161" t="n"/>
    </row>
    <row r="31">
      <c r="C31" s="157" t="n"/>
      <c r="E31" s="15" t="inlineStr">
        <is>
          <t>Maintenance Capex - Depreciable Portion</t>
        </is>
      </c>
      <c r="F31" s="15" t="n"/>
      <c r="G31" s="15" t="n"/>
      <c r="H31" s="36">
        <f>'Calculation Debt'!H31</f>
        <v/>
      </c>
      <c r="I31" s="36">
        <f>'Calculation Debt'!I31</f>
        <v/>
      </c>
      <c r="K31" s="12" t="n"/>
      <c r="L31" s="160" t="n"/>
      <c r="M31" s="161" t="n"/>
      <c r="N31" s="161" t="n"/>
      <c r="O31" s="161" t="n"/>
      <c r="P31" s="161" t="n"/>
      <c r="Q31" s="161" t="n"/>
      <c r="R31" s="161" t="n"/>
      <c r="S31" s="161" t="n"/>
      <c r="T31" s="161" t="n"/>
      <c r="U31" s="161" t="n"/>
    </row>
    <row r="32">
      <c r="C32" s="157" t="n"/>
      <c r="E32" s="15" t="inlineStr">
        <is>
          <t>Tax Rate</t>
        </is>
      </c>
      <c r="H32" s="36">
        <f>'Calculation Debt'!H32</f>
        <v/>
      </c>
      <c r="K32" s="12" t="n"/>
      <c r="L32" s="160" t="n"/>
      <c r="M32" s="161" t="n"/>
      <c r="N32" s="161" t="n"/>
      <c r="O32" s="161" t="n"/>
      <c r="P32" s="161" t="n"/>
      <c r="Q32" s="161" t="n"/>
      <c r="R32" s="161" t="n"/>
      <c r="S32" s="161" t="n"/>
      <c r="T32" s="161" t="n"/>
      <c r="U32" s="161" t="n"/>
    </row>
    <row r="33">
      <c r="C33" s="158" t="n"/>
      <c r="K33" s="12" t="n"/>
      <c r="L33" s="160" t="n"/>
      <c r="M33" s="161" t="n"/>
      <c r="N33" s="161" t="n"/>
      <c r="O33" s="161" t="n"/>
      <c r="P33" s="161" t="n"/>
      <c r="Q33" s="161" t="n"/>
      <c r="R33" s="161" t="n"/>
      <c r="S33" s="161" t="n"/>
      <c r="T33" s="161" t="n"/>
      <c r="U33" s="161" t="n"/>
    </row>
    <row r="34">
      <c r="B34" s="14" t="n"/>
      <c r="C34" s="159" t="n"/>
      <c r="H34" s="3" t="n"/>
      <c r="K34" s="12" t="n"/>
      <c r="L34" s="160" t="n"/>
      <c r="M34" s="161" t="n"/>
      <c r="N34" s="161" t="n"/>
      <c r="O34" s="161" t="n"/>
      <c r="P34" s="161" t="n"/>
      <c r="Q34" s="161" t="n"/>
      <c r="R34" s="161" t="n"/>
      <c r="S34" s="161" t="n"/>
      <c r="T34" s="161" t="n"/>
      <c r="U34" s="161" t="n"/>
    </row>
    <row r="35">
      <c r="D35" s="15" t="n"/>
      <c r="I35" s="102" t="n"/>
      <c r="L35" s="160" t="n"/>
      <c r="M35" s="161" t="n"/>
      <c r="N35" s="161" t="n"/>
      <c r="O35" s="161" t="n"/>
      <c r="P35" s="161" t="n"/>
      <c r="Q35" s="161" t="n"/>
      <c r="R35" s="161" t="n"/>
      <c r="S35" s="161" t="n"/>
      <c r="T35" s="161" t="n"/>
      <c r="U35" s="161" t="n"/>
    </row>
    <row r="36">
      <c r="D36" s="15" t="n"/>
      <c r="I36" s="102" t="n"/>
      <c r="L36" s="160" t="n"/>
      <c r="M36" s="161" t="n"/>
      <c r="N36" s="161" t="n"/>
      <c r="O36" s="161" t="n"/>
      <c r="P36" s="161" t="n"/>
      <c r="Q36" s="161" t="n"/>
      <c r="R36" s="161" t="n"/>
      <c r="S36" s="161" t="n"/>
      <c r="T36" s="161" t="n"/>
      <c r="U36" s="161" t="n"/>
    </row>
    <row r="37">
      <c r="L37" s="160" t="n"/>
      <c r="M37" s="161" t="n"/>
      <c r="N37" s="161" t="n"/>
      <c r="O37" s="161" t="n"/>
      <c r="P37" s="161" t="n"/>
      <c r="Q37" s="161" t="n"/>
      <c r="R37" s="161" t="n"/>
      <c r="S37" s="161" t="n"/>
      <c r="T37" s="161" t="n"/>
      <c r="U37" s="161" t="n"/>
    </row>
    <row r="38">
      <c r="L38" s="160" t="n"/>
      <c r="M38" s="161" t="n"/>
      <c r="N38" s="161" t="n"/>
      <c r="O38" s="161" t="n"/>
      <c r="P38" s="161" t="n"/>
      <c r="Q38" s="161" t="n"/>
      <c r="R38" s="161" t="n"/>
      <c r="S38" s="161" t="n"/>
      <c r="T38" s="161" t="n"/>
      <c r="U38" s="161" t="n"/>
    </row>
    <row r="39">
      <c r="D39" s="37" t="n"/>
      <c r="L39" s="160" t="n"/>
      <c r="M39" s="161" t="n"/>
      <c r="N39" s="161" t="n"/>
      <c r="O39" s="161" t="n"/>
      <c r="P39" s="161" t="n"/>
      <c r="Q39" s="161" t="n"/>
      <c r="R39" s="161" t="n"/>
      <c r="S39" s="161" t="n"/>
      <c r="T39" s="161" t="n"/>
      <c r="U39" s="161" t="n"/>
    </row>
    <row r="40">
      <c r="D40" s="38" t="n"/>
      <c r="E40" s="38" t="n"/>
      <c r="F40" s="38" t="n"/>
      <c r="H40" s="38" t="n"/>
      <c r="I40" s="38" t="n"/>
      <c r="L40" s="160" t="n"/>
      <c r="M40" s="161" t="n"/>
      <c r="N40" s="161" t="n"/>
      <c r="O40" s="161" t="n"/>
      <c r="P40" s="161" t="n"/>
      <c r="Q40" s="161" t="n"/>
      <c r="R40" s="161" t="n"/>
      <c r="S40" s="161" t="n"/>
      <c r="T40" s="161" t="n"/>
      <c r="U40" s="161" t="n"/>
    </row>
    <row r="41">
      <c r="F41" s="39" t="n"/>
      <c r="G41" s="39" t="n"/>
    </row>
    <row r="42">
      <c r="B42" s="40" t="inlineStr">
        <is>
          <t>P&amp;L (year)</t>
        </is>
      </c>
      <c r="C42" s="2" t="n">
        <v>0</v>
      </c>
      <c r="D42" s="2" t="n">
        <v>1</v>
      </c>
      <c r="E42" s="2" t="n">
        <v>2</v>
      </c>
      <c r="F42" s="2" t="n">
        <v>3</v>
      </c>
      <c r="G42" s="2" t="n">
        <v>4</v>
      </c>
      <c r="H42" s="2" t="n">
        <v>5</v>
      </c>
      <c r="I42" s="2" t="n">
        <v>6</v>
      </c>
      <c r="J42" s="2" t="n">
        <v>7</v>
      </c>
      <c r="K42" s="2" t="n">
        <v>8</v>
      </c>
      <c r="L42" s="2" t="n">
        <v>9</v>
      </c>
      <c r="M42" s="2" t="n">
        <v>10</v>
      </c>
      <c r="N42" s="2" t="n">
        <v>11</v>
      </c>
      <c r="O42" s="2" t="n">
        <v>12</v>
      </c>
      <c r="P42" s="2" t="n">
        <v>13</v>
      </c>
      <c r="Q42" s="2" t="n">
        <v>14</v>
      </c>
      <c r="R42" s="2" t="n">
        <v>15</v>
      </c>
      <c r="S42" s="2" t="n">
        <v>16</v>
      </c>
      <c r="T42" s="2" t="n">
        <v>17</v>
      </c>
      <c r="U42" s="2" t="n">
        <v>18</v>
      </c>
      <c r="V42" s="2" t="n">
        <v>19</v>
      </c>
      <c r="W42" s="2" t="n">
        <v>20</v>
      </c>
      <c r="X42" s="2" t="n">
        <v>21</v>
      </c>
      <c r="Y42" s="2" t="n">
        <v>22</v>
      </c>
      <c r="Z42" s="2" t="n">
        <v>23</v>
      </c>
      <c r="AA42" s="2" t="n">
        <v>24</v>
      </c>
      <c r="AB42" s="2" t="n">
        <v>25</v>
      </c>
      <c r="AC42" s="2" t="n"/>
      <c r="AD42" s="2" t="n"/>
    </row>
    <row r="43">
      <c r="D43" s="41" t="n"/>
      <c r="E43" s="41" t="n"/>
      <c r="F43" s="41" t="n"/>
      <c r="G43" s="41" t="n"/>
      <c r="H43" s="41" t="n"/>
      <c r="I43" s="41" t="n"/>
      <c r="J43" s="41" t="n"/>
      <c r="K43" s="41" t="n"/>
    </row>
    <row r="44">
      <c r="B44" t="inlineStr">
        <is>
          <t>Generated kWh</t>
        </is>
      </c>
      <c r="D44" s="42">
        <f>Summary!D10+Summary!H10+Summary!M9+Summary!W7+Summary!AB7+Summary!AG7+Summary!AL7+Summary!AQ7+Summary!AV7+Summary!BA7+Summary!BF7+Summary!BK7+Summary!AQ14+Summary!AV14+Summary!BA14+Summary!BF14+Summary!BK14+Summary!W14+Summary!AB14+Summary!AG14+Summary!AL14</f>
        <v/>
      </c>
      <c r="E44" s="42">
        <f>(D44-D44*($C$10))*(E$42&lt;=$C$19)</f>
        <v/>
      </c>
      <c r="F44" s="42">
        <f>(E44-E44*($C$10))*(F$42&lt;=$C$19)</f>
        <v/>
      </c>
      <c r="G44" s="42">
        <f>(F44-F44*($C$10))*(G$42&lt;=$C$19)</f>
        <v/>
      </c>
      <c r="H44" s="42">
        <f>(G44-G44*($C$10))*(H$42&lt;=$C$19)</f>
        <v/>
      </c>
      <c r="I44" s="42">
        <f>(H44-H44*($C$10))*(I$42&lt;=$C$19)</f>
        <v/>
      </c>
      <c r="J44" s="42">
        <f>(I44-I44*($C$10))*(J$42&lt;=$C$19)</f>
        <v/>
      </c>
      <c r="K44" s="42">
        <f>(J44-J44*($C$10))*(K$42&lt;=$C$19)</f>
        <v/>
      </c>
      <c r="L44" s="42">
        <f>(K44-K44*($C$10))*(L$42&lt;=$C$19)</f>
        <v/>
      </c>
      <c r="M44" s="42">
        <f>(L44-L44*($C$10))*(M$42&lt;=$C$19)</f>
        <v/>
      </c>
      <c r="N44" s="42">
        <f>(M44-M44*($C$10))*(N$42&lt;=$C$19)</f>
        <v/>
      </c>
      <c r="O44" s="42">
        <f>(N44-N44*($C$10))*(O$42&lt;=$C$19)</f>
        <v/>
      </c>
      <c r="P44" s="42">
        <f>(O44-O44*($C$10))*(P$42&lt;=$C$19)</f>
        <v/>
      </c>
      <c r="Q44" s="42">
        <f>(P44-P44*($C$10))*(Q$42&lt;=$C$19)</f>
        <v/>
      </c>
      <c r="R44" s="42">
        <f>(Q44-Q44*($C$10))*(R$42&lt;=$C$19)</f>
        <v/>
      </c>
      <c r="S44" s="42">
        <f>(R44-R44*($C$10))*(S$42&lt;=$C$19)</f>
        <v/>
      </c>
      <c r="T44" s="42">
        <f>(S44-S44*($C$10))*(T$42&lt;=$C$19)</f>
        <v/>
      </c>
      <c r="U44" s="42">
        <f>(T44-T44*($C$10))*(U$42&lt;=$C$19)</f>
        <v/>
      </c>
      <c r="V44" s="42">
        <f>(U44-U44*($C$10))*(V$42&lt;=$C$19)</f>
        <v/>
      </c>
      <c r="W44" s="42">
        <f>(V44-V44*($C$10))*(W$42&lt;=$C$19)</f>
        <v/>
      </c>
      <c r="X44" s="42">
        <f>(W44-W44*($C$10))*(X$42&lt;=$C$19)</f>
        <v/>
      </c>
      <c r="Y44" s="42">
        <f>(X44-X44*($C$10))*(Y$42&lt;=$C$19)</f>
        <v/>
      </c>
      <c r="Z44" s="42">
        <f>(Y44-Y44*($C$10))*(Z$42&lt;=$C$19)</f>
        <v/>
      </c>
      <c r="AA44" s="42">
        <f>(Z44-Z44*($C$10))*(AA$42&lt;=$C$19)</f>
        <v/>
      </c>
      <c r="AB44" s="42">
        <f>(AA44-AA44*($C$10))*(AB$42&lt;=$C$19)</f>
        <v/>
      </c>
      <c r="AC44" s="42" t="n"/>
      <c r="AD44" s="42" t="n"/>
    </row>
    <row r="45">
      <c r="B45" t="inlineStr">
        <is>
          <t>Self consumed kWh</t>
        </is>
      </c>
      <c r="C45" s="42" t="n"/>
      <c r="D45" s="43">
        <f>$D$44*$C$6*(D$42&lt;=$C$19)</f>
        <v/>
      </c>
      <c r="E45" s="43">
        <f>$D$44*$C$6*(E$42&lt;=$C$19)</f>
        <v/>
      </c>
      <c r="F45" s="43">
        <f>$D$44*$C$6*(F$42&lt;=$C$19)</f>
        <v/>
      </c>
      <c r="G45" s="43">
        <f>$D$44*$C$6*(G$42&lt;=$C$19)</f>
        <v/>
      </c>
      <c r="H45" s="43">
        <f>$D$44*$C$6*(H$42&lt;=$C$19)</f>
        <v/>
      </c>
      <c r="I45" s="43">
        <f>$D$44*$C$6*(I$42&lt;=$C$19)</f>
        <v/>
      </c>
      <c r="J45" s="43">
        <f>$D$44*$C$6*(J$42&lt;=$C$19)</f>
        <v/>
      </c>
      <c r="K45" s="43">
        <f>$D$44*$C$6*(K$42&lt;=$C$19)</f>
        <v/>
      </c>
      <c r="L45" s="43">
        <f>$D$44*$C$6*(L$42&lt;=$C$19)</f>
        <v/>
      </c>
      <c r="M45" s="43">
        <f>$D$44*$C$6*(M$42&lt;=$C$19)</f>
        <v/>
      </c>
      <c r="N45" s="43">
        <f>$D$44*$C$6*(N$42&lt;=$C$19)</f>
        <v/>
      </c>
      <c r="O45" s="43">
        <f>$D$44*$C$6*(O$42&lt;=$C$19)</f>
        <v/>
      </c>
      <c r="P45" s="43">
        <f>$D$44*$C$6*(P$42&lt;=$C$19)</f>
        <v/>
      </c>
      <c r="Q45" s="43">
        <f>$D$44*$C$6*(Q$42&lt;=$C$19)</f>
        <v/>
      </c>
      <c r="R45" s="43">
        <f>$D$44*$C$6*(R$42&lt;=$C$19)</f>
        <v/>
      </c>
      <c r="S45" s="43">
        <f>$D$44*$C$6*(S$42&lt;=$C$19)</f>
        <v/>
      </c>
      <c r="T45" s="43">
        <f>$D$44*$C$6*(T$42&lt;=$C$19)</f>
        <v/>
      </c>
      <c r="U45" s="43">
        <f>$D$44*$C$6*(U$42&lt;=$C$19)</f>
        <v/>
      </c>
      <c r="V45" s="43">
        <f>$D$44*$C$6*(V$42&lt;=$C$19)</f>
        <v/>
      </c>
      <c r="W45" s="43">
        <f>$D$44*$C$6*(W$42&lt;=$C$19)</f>
        <v/>
      </c>
      <c r="X45" s="43">
        <f>$D$44*$C$6*(X$42&lt;=$C$19)</f>
        <v/>
      </c>
      <c r="Y45" s="43">
        <f>$D$44*$C$6*(Y$42&lt;=$C$19)</f>
        <v/>
      </c>
      <c r="Z45" s="43">
        <f>$D$44*$C$6*(Z$42&lt;=$C$19)</f>
        <v/>
      </c>
      <c r="AA45" s="43">
        <f>$D$44*$C$6*(AA$42&lt;=$C$19)</f>
        <v/>
      </c>
      <c r="AB45" s="43">
        <f>$D$44*$C$6*(AB$42&lt;=$C$19)</f>
        <v/>
      </c>
      <c r="AC45" s="43" t="n"/>
      <c r="AD45" s="43" t="n"/>
    </row>
    <row r="46">
      <c r="B46" t="inlineStr">
        <is>
          <t>Self consumption %</t>
        </is>
      </c>
      <c r="C46" s="42" t="n"/>
      <c r="D46" s="44">
        <f>MIN(IFERROR(D45/E44,0),100%)*(D$42&lt;=$C$19)</f>
        <v/>
      </c>
      <c r="E46" s="44">
        <f>MIN(IFERROR(E45/E44,0),100%)*(E$42&lt;=$C$19)</f>
        <v/>
      </c>
      <c r="F46" s="44">
        <f>MIN(IFERROR(F45/F44,0),100%)*(F$42&lt;=$C$19)</f>
        <v/>
      </c>
      <c r="G46" s="44">
        <f>MIN(IFERROR(G45/G44,0),100%)*(G$42&lt;=$C$19)</f>
        <v/>
      </c>
      <c r="H46" s="44">
        <f>MIN(IFERROR(H45/H44,0),100%)*(H$42&lt;=$C$19)</f>
        <v/>
      </c>
      <c r="I46" s="44">
        <f>MIN(IFERROR(I45/I44,0),100%)*(I$42&lt;=$C$19)</f>
        <v/>
      </c>
      <c r="J46" s="44">
        <f>MIN(IFERROR(J45/J44,0),100%)*(J$42&lt;=$C$19)</f>
        <v/>
      </c>
      <c r="K46" s="44">
        <f>MIN(IFERROR(K45/K44,0),100%)*(K$42&lt;=$C$19)</f>
        <v/>
      </c>
      <c r="L46" s="44">
        <f>MIN(IFERROR(L45/L44,0),100%)*(L$42&lt;=$C$19)</f>
        <v/>
      </c>
      <c r="M46" s="44">
        <f>MIN(IFERROR(M45/M44,0),100%)*(M$42&lt;=$C$19)</f>
        <v/>
      </c>
      <c r="N46" s="44">
        <f>MIN(IFERROR(N45/N44,0),100%)*(N$42&lt;=$C$19)</f>
        <v/>
      </c>
      <c r="O46" s="44">
        <f>MIN(IFERROR(O45/O44,0),100%)*(O$42&lt;=$C$19)</f>
        <v/>
      </c>
      <c r="P46" s="44">
        <f>MIN(IFERROR(P45/P44,0),100%)*(P$42&lt;=$C$19)</f>
        <v/>
      </c>
      <c r="Q46" s="44">
        <f>MIN(IFERROR(Q45/Q44,0),100%)*(Q$42&lt;=$C$19)</f>
        <v/>
      </c>
      <c r="R46" s="44">
        <f>MIN(IFERROR(R45/R44,0),100%)*(R$42&lt;=$C$19)</f>
        <v/>
      </c>
      <c r="S46" s="44">
        <f>MIN(IFERROR(S45/S44,0),100%)*(S$42&lt;=$C$19)</f>
        <v/>
      </c>
      <c r="T46" s="44">
        <f>MIN(IFERROR(T45/T44,0),100%)*(T$42&lt;=$C$19)</f>
        <v/>
      </c>
      <c r="U46" s="44">
        <f>MIN(IFERROR(U45/U44,0),100%)*(U$42&lt;=$C$19)</f>
        <v/>
      </c>
      <c r="V46" s="44">
        <f>MIN(IFERROR(V45/V44,0),100%)*(V$42&lt;=$C$19)</f>
        <v/>
      </c>
      <c r="W46" s="44">
        <f>MIN(IFERROR(W45/W44,0),100%)*(W$42&lt;=$C$19)</f>
        <v/>
      </c>
      <c r="X46" s="44">
        <f>MIN(IFERROR(X45/X44,0),100%)*(X$42&lt;=$C$19)</f>
        <v/>
      </c>
      <c r="Y46" s="44">
        <f>MIN(IFERROR(Y45/Y44,0),100%)*(Y$42&lt;=$C$19)</f>
        <v/>
      </c>
      <c r="Z46" s="44">
        <f>MIN(IFERROR(Z45/Z44,0),100%)*(Z$42&lt;=$C$19)</f>
        <v/>
      </c>
      <c r="AA46" s="44">
        <f>MIN(IFERROR(AA45/AA44,0),100%)*(AA$42&lt;=$C$19)</f>
        <v/>
      </c>
      <c r="AB46" s="44">
        <f>MIN(IFERROR(AB45/AB44,0),100%)*(AB$42&lt;=$C$19)</f>
        <v/>
      </c>
      <c r="AC46" s="44" t="n"/>
      <c r="AD46" s="44" t="n"/>
    </row>
    <row r="47">
      <c r="B47" t="inlineStr">
        <is>
          <t>Export Tariff</t>
        </is>
      </c>
      <c r="C47" s="45" t="n"/>
      <c r="D47" s="45">
        <f>$C$12*((1+$C$17)^(D42-1))*(D$42&lt;=$C$19)</f>
        <v/>
      </c>
      <c r="E47" s="45">
        <f>$C$12*((1+$C$17)^(E42-1))*(E42&lt;=$C$19)</f>
        <v/>
      </c>
      <c r="F47" s="45">
        <f>$C$12*((1+$C$17)^(F42-1))*(F42&lt;=$C$19)</f>
        <v/>
      </c>
      <c r="G47" s="45">
        <f>$C$12*((1+$C$17)^(G42-1))*(G42&lt;=$C$19)</f>
        <v/>
      </c>
      <c r="H47" s="45">
        <f>$C$12*((1+$C$17)^(H42-1))*(H42&lt;=$C$19)</f>
        <v/>
      </c>
      <c r="I47" s="45">
        <f>$C$12*((1+$C$17)^(I42-1))*(I42&lt;=$C$19)</f>
        <v/>
      </c>
      <c r="J47" s="45">
        <f>$C$12*((1+$C$17)^(J42-1))*(J42&lt;=$C$19)</f>
        <v/>
      </c>
      <c r="K47" s="45">
        <f>$C$12*((1+$C$17)^(K42-1))*(K42&lt;=$C$19)</f>
        <v/>
      </c>
      <c r="L47" s="45">
        <f>$C$12*((1+$C$17)^(L42-1))*(L42&lt;=$C$19)</f>
        <v/>
      </c>
      <c r="M47" s="45">
        <f>$C$12*((1+$C$17)^(M42-1))*(M42&lt;=$C$19)</f>
        <v/>
      </c>
      <c r="N47" s="45">
        <f>$C$12*((1+$C$17)^(N42-1))*(N42&lt;=$C$19)</f>
        <v/>
      </c>
      <c r="O47" s="45">
        <f>$C$12*((1+$C$17)^(O42-1))*(O42&lt;=$C$19)</f>
        <v/>
      </c>
      <c r="P47" s="45">
        <f>$C$12*((1+$C$17)^(P42-1))*(P42&lt;=$C$19)</f>
        <v/>
      </c>
      <c r="Q47" s="45">
        <f>$C$12*((1+$C$17)^(Q42-1))*(Q42&lt;=$C$19)</f>
        <v/>
      </c>
      <c r="R47" s="45">
        <f>$C$12*((1+$C$17)^(R42-1))*(R42&lt;=$C$19)</f>
        <v/>
      </c>
      <c r="S47" s="45">
        <f>$C$12*((1+$C$17)^(S42-1))*(S42&lt;=$C$19)</f>
        <v/>
      </c>
      <c r="T47" s="45">
        <f>$C$12*((1+$C$17)^(T42-1))*(T42&lt;=$C$19)</f>
        <v/>
      </c>
      <c r="U47" s="45">
        <f>$C$12*((1+$C$17)^(U42-1))*(U42&lt;=$C$19)</f>
        <v/>
      </c>
      <c r="V47" s="45">
        <f>$C$12*((1+$C$17)^(V42-1))*(V42&lt;=$C$19)</f>
        <v/>
      </c>
      <c r="W47" s="45">
        <f>$C$12*((1+$C$17)^(W42-1))*(W42&lt;=$C$19)</f>
        <v/>
      </c>
      <c r="X47" s="45">
        <f>$C$12*((1+$C$17)^(X42-1))*(X42&lt;=$C$19)</f>
        <v/>
      </c>
      <c r="Y47" s="45">
        <f>$C$12*((1+$C$17)^(Y42-1))*(Y42&lt;=$C$19)</f>
        <v/>
      </c>
      <c r="Z47" s="45">
        <f>$C$12*((1+$C$17)^(Z42-1))*(Z42&lt;=$C$19)</f>
        <v/>
      </c>
      <c r="AA47" s="45">
        <f>$C$12*((1+$C$17)^(AA42-1))*(AA42&lt;=$C$19)</f>
        <v/>
      </c>
      <c r="AB47" s="45">
        <f>$C$12*((1+$C$17)^(AB42-1))*(AB42&lt;=$C$19)</f>
        <v/>
      </c>
      <c r="AC47" s="45" t="n"/>
      <c r="AD47" s="45" t="n"/>
    </row>
    <row r="48">
      <c r="B48" t="inlineStr">
        <is>
          <t>Offtake Price</t>
        </is>
      </c>
      <c r="C48" s="45" t="n"/>
      <c r="D48" s="45">
        <f>IF(Summary!$D$19&lt;1,$C$15*((1+$C$18)^(D42-1))*(D42&lt;=$C$19),Summary!$D$19)</f>
        <v/>
      </c>
      <c r="E48" s="45">
        <f>IF(Summary!$D$19&lt;1,$C$15*((1+$C$18)^(E42-1))*(E42&lt;=$C$19),Summary!$D$19)</f>
        <v/>
      </c>
      <c r="F48" s="45">
        <f>IF(Summary!$D$19&lt;1,$C$15*((1+$C$18)^(F42-1))*(F42&lt;=$C$19),Summary!$D$19)</f>
        <v/>
      </c>
      <c r="G48" s="45">
        <f>IF(Summary!$D$19&lt;1,$C$15*((1+$C$18)^(G42-1))*(G42&lt;=$C$19),Summary!$D$19)</f>
        <v/>
      </c>
      <c r="H48" s="45">
        <f>IF(Summary!$D$19&lt;1,$C$15*((1+$C$18)^(H42-1))*(H42&lt;=$C$19),Summary!$D$19)</f>
        <v/>
      </c>
      <c r="I48" s="45">
        <f>IF(Summary!$D$19&lt;1,$C$15*((1+$C$18)^(I42-1))*(I42&lt;=$C$19),Summary!$D$19)</f>
        <v/>
      </c>
      <c r="J48" s="45">
        <f>IF(Summary!$D$19&lt;1,$C$15*((1+$C$18)^(J42-1))*(J42&lt;=$C$19),Summary!$D$19)</f>
        <v/>
      </c>
      <c r="K48" s="45">
        <f>IF(Summary!$D$19&lt;1,$C$15*((1+$C$18)^(K42-1))*(K42&lt;=$C$19),Summary!$D$19)</f>
        <v/>
      </c>
      <c r="L48" s="45">
        <f>IF(Summary!$D$19&lt;1,$C$15*((1+$C$18)^(L42-1))*(L42&lt;=$C$19),Summary!$D$19)</f>
        <v/>
      </c>
      <c r="M48" s="45">
        <f>IF(Summary!$D$19&lt;1,$C$15*((1+$C$18)^(M42-1))*(M42&lt;=$C$19),Summary!$D$19)</f>
        <v/>
      </c>
      <c r="N48" s="45">
        <f>IF(Summary!$D$19&lt;1,$C$15*((1+$C$18)^(N42-1))*(N42&lt;=$C$19),Summary!$D$19)</f>
        <v/>
      </c>
      <c r="O48" s="45">
        <f>IF(Summary!$D$19&lt;1,$C$15*((1+$C$18)^(O42-1))*(O42&lt;=$C$19),Summary!$D$19)</f>
        <v/>
      </c>
      <c r="P48" s="45">
        <f>IF(Summary!$D$19&lt;1,$C$15*((1+$C$18)^(P42-1))*(P42&lt;=$C$19),Summary!$D$19)</f>
        <v/>
      </c>
      <c r="Q48" s="45">
        <f>IF(Summary!$D$19&lt;1,$C$15*((1+$C$18)^(Q42-1))*(Q42&lt;=$C$19),Summary!$D$19)</f>
        <v/>
      </c>
      <c r="R48" s="45">
        <f>IF(Summary!$D$19&lt;1,$C$15*((1+$C$18)^(R42-1))*(R42&lt;=$C$19),Summary!$D$19)</f>
        <v/>
      </c>
      <c r="S48" s="45">
        <f>IF(Summary!$D$19&lt;1,$C$15*((1+$C$18)^(S42-1))*(S42&lt;=$C$19),Summary!$D$19)</f>
        <v/>
      </c>
      <c r="T48" s="45">
        <f>IF(Summary!$D$19&lt;1,$C$15*((1+$C$18)^(T42-1))*(T42&lt;=$C$19),Summary!$D$19)</f>
        <v/>
      </c>
      <c r="U48" s="45">
        <f>IF(Summary!$D$19&lt;1,$C$15*((1+$C$18)^(U42-1))*(U42&lt;=$C$19),Summary!$D$19)</f>
        <v/>
      </c>
      <c r="V48" s="45">
        <f>IF(Summary!$D$19&lt;1,$C$15*((1+$C$18)^(V42-1))*(V42&lt;=$C$19),Summary!$D$19)</f>
        <v/>
      </c>
      <c r="W48" s="45">
        <f>IF(Summary!$D$19&lt;1,$C$15*((1+$C$18)^(W42-1))*(W42&lt;=$C$19),Summary!$D$19)</f>
        <v/>
      </c>
      <c r="X48" s="45">
        <f>IF(Summary!$D$19&lt;1,$C$15*((1+$C$18)^(X42-1))*(X42&lt;=$C$19),Summary!$D$19)</f>
        <v/>
      </c>
      <c r="Y48" s="45">
        <f>IF(Summary!$D$19&lt;1,$C$15*((1+$C$18)^(Y42-1))*(Y42&lt;=$C$19),Summary!$D$19)</f>
        <v/>
      </c>
      <c r="Z48" s="45">
        <f>IF(Summary!$D$19&lt;1,$C$15*((1+$C$18)^(Z42-1))*(Z42&lt;=$C$19),Summary!$D$19)</f>
        <v/>
      </c>
      <c r="AA48" s="45">
        <f>IF(Summary!$D$19&lt;1,$C$15*((1+$C$18)^(AA42-1))*(AA42&lt;=$C$19),Summary!$D$19)</f>
        <v/>
      </c>
      <c r="AB48" s="45">
        <f>IF(Summary!$D$19&lt;1,$C$15*((1+$C$18)^(AB42-1))*(AB42&lt;=$C$19),Summary!$D$19)</f>
        <v/>
      </c>
      <c r="AC48" s="45" t="n"/>
      <c r="AD48" s="45" t="n"/>
    </row>
    <row r="49">
      <c r="C49" s="45" t="n"/>
      <c r="D49" s="45" t="n"/>
      <c r="E49" s="45" t="n"/>
      <c r="F49" s="45" t="n"/>
      <c r="G49" s="45" t="n"/>
      <c r="H49" s="45" t="n"/>
      <c r="I49" s="45" t="n"/>
      <c r="J49" s="45" t="n"/>
      <c r="K49" s="45" t="n"/>
      <c r="L49" s="45" t="n"/>
      <c r="M49" s="45" t="n"/>
      <c r="N49" s="45" t="n"/>
      <c r="O49" s="45" t="n"/>
      <c r="P49" s="45" t="n"/>
      <c r="Q49" s="45" t="n"/>
      <c r="R49" s="45" t="n"/>
      <c r="S49" s="45" t="n"/>
      <c r="T49" s="45" t="n"/>
      <c r="U49" s="45" t="n"/>
      <c r="V49" s="45" t="n"/>
      <c r="W49" s="45" t="n"/>
      <c r="X49" s="45" t="n"/>
      <c r="Y49" s="45" t="n"/>
      <c r="Z49" s="45" t="n"/>
      <c r="AA49" s="45" t="n"/>
      <c r="AB49" s="45" t="n"/>
      <c r="AC49" s="45" t="n"/>
      <c r="AD49" s="45" t="n"/>
    </row>
    <row r="50">
      <c r="B50" t="inlineStr">
        <is>
          <t>Export income</t>
        </is>
      </c>
      <c r="C50" s="45" t="n"/>
      <c r="D50" s="46">
        <f>(D$44*(1-D$46)*D$47)/100</f>
        <v/>
      </c>
      <c r="E50" s="46">
        <f>(E$44*(1-E$46)*E$47)/100</f>
        <v/>
      </c>
      <c r="F50" s="46">
        <f>(F$44*(1-F$46)*F$47)/100</f>
        <v/>
      </c>
      <c r="G50" s="46">
        <f>(G$44*(1-G$46)*G$47)/100</f>
        <v/>
      </c>
      <c r="H50" s="46">
        <f>(H$44*(1-H$46)*H$47)/100</f>
        <v/>
      </c>
      <c r="I50" s="46">
        <f>(I$44*(1-I$46)*I$47)/100</f>
        <v/>
      </c>
      <c r="J50" s="46">
        <f>(J$44*(1-J$46)*J$47)/100</f>
        <v/>
      </c>
      <c r="K50" s="46">
        <f>(K$44*(1-K$46)*K$47)/100</f>
        <v/>
      </c>
      <c r="L50" s="46">
        <f>(L$44*(1-L$46)*L$47)/100</f>
        <v/>
      </c>
      <c r="M50" s="46">
        <f>(M$44*(1-M$46)*M$47)/100</f>
        <v/>
      </c>
      <c r="N50" s="46">
        <f>(N$44*(1-N$46)*N$47)/100</f>
        <v/>
      </c>
      <c r="O50" s="46">
        <f>(O$44*(1-O$46)*O$47)/100</f>
        <v/>
      </c>
      <c r="P50" s="46">
        <f>(P$44*(1-P$46)*P$47)/100</f>
        <v/>
      </c>
      <c r="Q50" s="46">
        <f>(Q$44*(1-Q$46)*Q$47)/100</f>
        <v/>
      </c>
      <c r="R50" s="46">
        <f>(R$44*(1-R$46)*R$47)/100</f>
        <v/>
      </c>
      <c r="S50" s="46">
        <f>(S$44*(1-S$46)*S$47)/100</f>
        <v/>
      </c>
      <c r="T50" s="46">
        <f>(T$44*(1-T$46)*T$47)/100</f>
        <v/>
      </c>
      <c r="U50" s="46">
        <f>(U$44*(1-U$46)*U$47)/100</f>
        <v/>
      </c>
      <c r="V50" s="46">
        <f>(V$44*(1-V$46)*V$47)/100</f>
        <v/>
      </c>
      <c r="W50" s="46">
        <f>(W$44*(1-W$46)*W$47)/100</f>
        <v/>
      </c>
      <c r="X50" s="46">
        <f>(X$44*(1-X$46)*X$47)/100</f>
        <v/>
      </c>
      <c r="Y50" s="46">
        <f>(Y$44*(1-Y$46)*Y$47)/100</f>
        <v/>
      </c>
      <c r="Z50" s="46">
        <f>(Z$44*(1-Z$46)*Z$47)/100</f>
        <v/>
      </c>
      <c r="AA50" s="46">
        <f>(AA$44*(1-AA$46)*AA$47)/100</f>
        <v/>
      </c>
      <c r="AB50" s="46">
        <f>(AB$44*(1-AB$46)*AB$47)/100</f>
        <v/>
      </c>
      <c r="AC50" s="46" t="n"/>
      <c r="AD50" s="46" t="n"/>
    </row>
    <row r="51">
      <c r="B51" t="inlineStr">
        <is>
          <t>PPA income</t>
        </is>
      </c>
      <c r="C51" s="45" t="n"/>
      <c r="D51" s="47">
        <f>(+D$44*(D$46)*D$48)/100</f>
        <v/>
      </c>
      <c r="E51" s="47">
        <f>(+E$44*(E$46)*E$48)/100</f>
        <v/>
      </c>
      <c r="F51" s="47">
        <f>(+F$44*(F$46)*F$48)/100</f>
        <v/>
      </c>
      <c r="G51" s="47">
        <f>(+G$44*(G$46)*G$48)/100</f>
        <v/>
      </c>
      <c r="H51" s="47">
        <f>(+H$44*(H$46)*H$48)/100</f>
        <v/>
      </c>
      <c r="I51" s="47">
        <f>(+I$44*(I$46)*I$48)/100</f>
        <v/>
      </c>
      <c r="J51" s="47">
        <f>(+J$44*(J$46)*J$48)/100</f>
        <v/>
      </c>
      <c r="K51" s="47">
        <f>(+K$44*(K$46)*K$48)/100</f>
        <v/>
      </c>
      <c r="L51" s="47">
        <f>(+L$44*(L$46)*L$48)/100</f>
        <v/>
      </c>
      <c r="M51" s="47">
        <f>(+M$44*(M$46)*M$48)/100</f>
        <v/>
      </c>
      <c r="N51" s="47">
        <f>(+N$44*(N$46)*N$48)/100</f>
        <v/>
      </c>
      <c r="O51" s="47">
        <f>(+O$44*(O$46)*O$48)/100</f>
        <v/>
      </c>
      <c r="P51" s="47">
        <f>(+P$44*(P$46)*P$48)/100</f>
        <v/>
      </c>
      <c r="Q51" s="47">
        <f>(+Q$44*(Q$46)*Q$48)/100</f>
        <v/>
      </c>
      <c r="R51" s="47">
        <f>(+R$44*(R$46)*R$48)/100</f>
        <v/>
      </c>
      <c r="S51" s="47">
        <f>(+S$44*(S$46)*S$48)/100</f>
        <v/>
      </c>
      <c r="T51" s="47">
        <f>(+T$44*(T$46)*T$48)/100</f>
        <v/>
      </c>
      <c r="U51" s="47">
        <f>(+U$44*(U$46)*U$48)/100</f>
        <v/>
      </c>
      <c r="V51" s="47">
        <f>(+V$44*(V$46)*V$48)/100</f>
        <v/>
      </c>
      <c r="W51" s="47">
        <f>(+W$44*(W$46)*W$48)/100</f>
        <v/>
      </c>
      <c r="X51" s="47">
        <f>(+X$44*(X$46)*X$48)/100</f>
        <v/>
      </c>
      <c r="Y51" s="47">
        <f>(+Y$44*(Y$46)*Y$48)/100</f>
        <v/>
      </c>
      <c r="Z51" s="47">
        <f>(+Z$44*(Z$46)*Z$48)/100</f>
        <v/>
      </c>
      <c r="AA51" s="47">
        <f>(+AA$44*(AA$46)*AA$48)/100</f>
        <v/>
      </c>
      <c r="AB51" s="47">
        <f>(+AB$44*(AB$46)*AB$48)/100</f>
        <v/>
      </c>
      <c r="AC51" s="47" t="n"/>
      <c r="AD51" s="47" t="n"/>
    </row>
    <row r="52">
      <c r="A52" s="3" t="n"/>
      <c r="B52" s="3" t="inlineStr">
        <is>
          <t>Revenue</t>
        </is>
      </c>
      <c r="C52" s="48" t="n"/>
      <c r="D52" s="48">
        <f>SUM(D50:D51)</f>
        <v/>
      </c>
      <c r="E52" s="48">
        <f>SUM(E50:E51)</f>
        <v/>
      </c>
      <c r="F52" s="48">
        <f>SUM(F50:F51)</f>
        <v/>
      </c>
      <c r="G52" s="48">
        <f>SUM(G50:G51)</f>
        <v/>
      </c>
      <c r="H52" s="48">
        <f>SUM(H50:H51)</f>
        <v/>
      </c>
      <c r="I52" s="48">
        <f>SUM(I50:I51)</f>
        <v/>
      </c>
      <c r="J52" s="48">
        <f>SUM(J50:J51)</f>
        <v/>
      </c>
      <c r="K52" s="48">
        <f>SUM(K50:K51)</f>
        <v/>
      </c>
      <c r="L52" s="48">
        <f>SUM(L50:L51)</f>
        <v/>
      </c>
      <c r="M52" s="48">
        <f>SUM(M50:M51)</f>
        <v/>
      </c>
      <c r="N52" s="48">
        <f>SUM(N50:N51)</f>
        <v/>
      </c>
      <c r="O52" s="48">
        <f>SUM(O50:O51)</f>
        <v/>
      </c>
      <c r="P52" s="48">
        <f>SUM(P50:P51)</f>
        <v/>
      </c>
      <c r="Q52" s="48">
        <f>SUM(Q50:Q51)</f>
        <v/>
      </c>
      <c r="R52" s="48">
        <f>SUM(R50:R51)</f>
        <v/>
      </c>
      <c r="S52" s="48">
        <f>SUM(S50:S51)</f>
        <v/>
      </c>
      <c r="T52" s="48">
        <f>SUM(T50:T51)</f>
        <v/>
      </c>
      <c r="U52" s="48">
        <f>SUM(U50:U51)</f>
        <v/>
      </c>
      <c r="V52" s="48">
        <f>SUM(V50:V51)</f>
        <v/>
      </c>
      <c r="W52" s="48">
        <f>SUM(W50:W51)</f>
        <v/>
      </c>
      <c r="X52" s="48">
        <f>SUM(X50:X51)</f>
        <v/>
      </c>
      <c r="Y52" s="48">
        <f>SUM(Y50:Y51)</f>
        <v/>
      </c>
      <c r="Z52" s="48">
        <f>SUM(Z50:Z51)</f>
        <v/>
      </c>
      <c r="AA52" s="48">
        <f>SUM(AA50:AA51)</f>
        <v/>
      </c>
      <c r="AB52" s="48">
        <f>SUM(AB50:AB51)</f>
        <v/>
      </c>
      <c r="AC52" s="48" t="n"/>
      <c r="AD52" s="48" t="n"/>
    </row>
    <row r="53">
      <c r="C53" s="49" t="n"/>
      <c r="D53" s="38" t="n"/>
    </row>
    <row r="54">
      <c r="C54" s="49" t="n"/>
      <c r="D54" s="38" t="n"/>
      <c r="E54" s="38" t="n"/>
      <c r="F54" s="38" t="n"/>
      <c r="G54" s="38" t="n"/>
      <c r="H54" s="38" t="n"/>
    </row>
    <row r="55">
      <c r="B55" t="inlineStr">
        <is>
          <t>Billing</t>
        </is>
      </c>
      <c r="C55" s="49" t="n"/>
      <c r="D55" s="42">
        <f>$H$20*(1+$C$16)^(D42-1)*(D42&lt;=$C$19)</f>
        <v/>
      </c>
      <c r="E55" s="42">
        <f>$H$20*(1+$C$16)^(E42-1)*(E42&lt;=$C$19)</f>
        <v/>
      </c>
      <c r="F55" s="42">
        <f>$H$20*(1+$C$16)^(F42-1)*(F42&lt;=$C$19)</f>
        <v/>
      </c>
      <c r="G55" s="42">
        <f>$I$20*(1+$C$16)^(G42-1)*(G42&lt;=$C$19)</f>
        <v/>
      </c>
      <c r="H55" s="42">
        <f>$I$20*(1+$C$16)^(H42-1)*(H42&lt;=$C$19)</f>
        <v/>
      </c>
      <c r="I55" s="42">
        <f>$I$20*(1+$C$16)^(I42-1)*(I42&lt;=$C$19)</f>
        <v/>
      </c>
      <c r="J55" s="42">
        <f>$I$20*(1+$C$16)^(J42-1)*(J42&lt;=$C$19)</f>
        <v/>
      </c>
      <c r="K55" s="42">
        <f>$I$20*(1+$C$16)^(K42-1)*(K42&lt;=$C$19)</f>
        <v/>
      </c>
      <c r="L55" s="42">
        <f>$I$20*(1+$C$16)^(L42-1)*(L42&lt;=$C$19)</f>
        <v/>
      </c>
      <c r="M55" s="42">
        <f>$I$20*(1+$C$16)^(M42-1)*(M42&lt;=$C$19)</f>
        <v/>
      </c>
      <c r="N55" s="42">
        <f>$I$20*(1+$C$16)^(N42-1)*(N42&lt;=$C$19)</f>
        <v/>
      </c>
      <c r="O55" s="42">
        <f>$I$20*(1+$C$16)^(O42-1)*(O42&lt;=$C$19)</f>
        <v/>
      </c>
      <c r="P55" s="42">
        <f>$I$20*(1+$C$16)^(P42-1)*(P42&lt;=$C$19)</f>
        <v/>
      </c>
      <c r="Q55" s="42">
        <f>$I$20*(1+$C$16)^(Q42-1)*(Q42&lt;=$C$19)</f>
        <v/>
      </c>
      <c r="R55" s="42">
        <f>$I$20*(1+$C$16)^(R42-1)*(R42&lt;=$C$19)</f>
        <v/>
      </c>
      <c r="S55" s="42">
        <f>$I$20*(1+$C$16)^(S42-1)*(S42&lt;=$C$19)</f>
        <v/>
      </c>
      <c r="T55" s="42">
        <f>$I$20*(1+$C$16)^(T42-1)*(T42&lt;=$C$19)</f>
        <v/>
      </c>
      <c r="U55" s="42">
        <f>$I$20*(1+$C$16)^(U42-1)*(U42&lt;=$C$19)</f>
        <v/>
      </c>
      <c r="V55" s="42">
        <f>$I$20*(1+$C$16)^(V42-1)*(V42&lt;=$C$19)</f>
        <v/>
      </c>
      <c r="W55" s="42">
        <f>$I$20*(1+$C$16)^(W42-1)*(W42&lt;=$C$19)</f>
        <v/>
      </c>
      <c r="X55" s="42">
        <f>$I$20*(1+$C$16)^(X42-1)*(X42&lt;=$C$19)</f>
        <v/>
      </c>
      <c r="Y55" s="42">
        <f>$I$20*(1+$C$16)^(Y42-1)*(Y42&lt;=$C$19)</f>
        <v/>
      </c>
      <c r="Z55" s="42">
        <f>$I$20*(1+$C$16)^(Z42-1)*(Z42&lt;=$C$19)</f>
        <v/>
      </c>
      <c r="AA55" s="42">
        <f>$I$20*(1+$C$16)^(AA42-1)*(AA42&lt;=$C$19)</f>
        <v/>
      </c>
      <c r="AB55" s="42">
        <f>$I$20*(1+$C$16)^(AB42-1)*(AB42&lt;=$C$19)</f>
        <v/>
      </c>
      <c r="AC55" s="42" t="n"/>
      <c r="AD55" s="42" t="n"/>
    </row>
    <row r="56">
      <c r="B56" t="inlineStr">
        <is>
          <t>Asset mangement</t>
        </is>
      </c>
      <c r="C56" s="38" t="n"/>
      <c r="D56" s="42">
        <f>$C$7*$H$21*(1+$C$16)^(D42-1)*(D42&lt;=$C$19)</f>
        <v/>
      </c>
      <c r="E56" s="42">
        <f>$C$7*$H$21*(1+$C$16)^(E42-1)*(E42&lt;=$C$19)</f>
        <v/>
      </c>
      <c r="F56" s="42">
        <f>$C$7*$H$21*(1+$C$16)^(F42-1)*(F42&lt;=$C$19)</f>
        <v/>
      </c>
      <c r="G56" s="42">
        <f>$C$7*$H$21*(1+$C$16)^(G42-1)*(G42&lt;=$C$19)</f>
        <v/>
      </c>
      <c r="H56" s="42">
        <f>$C$7*$H$21*(1+$C$16)^(H42-1)*(H42&lt;=$C$19)</f>
        <v/>
      </c>
      <c r="I56" s="42">
        <f>$C$7*$H$21*(1+$C$16)^(I42-1)*(I42&lt;=$C$19)</f>
        <v/>
      </c>
      <c r="J56" s="42">
        <f>$C$7*$H$21*(1+$C$16)^(J42-1)*(J42&lt;=$C$19)</f>
        <v/>
      </c>
      <c r="K56" s="42">
        <f>$C$7*$H$21*(1+$C$16)^(K42-1)*(K42&lt;=$C$19)</f>
        <v/>
      </c>
      <c r="L56" s="42">
        <f>$C$7*$H$21*(1+$C$16)^(L42-1)*(L42&lt;=$C$19)</f>
        <v/>
      </c>
      <c r="M56" s="42">
        <f>$C$7*$H$21*(1+$C$16)^(M42-1)*(M42&lt;=$C$19)</f>
        <v/>
      </c>
      <c r="N56" s="42">
        <f>$C$7*$H$21*(1+$C$16)^(N42-1)*(N42&lt;=$C$19)</f>
        <v/>
      </c>
      <c r="O56" s="42">
        <f>$C$7*$H$21*(1+$C$16)^(O42-1)*(O42&lt;=$C$19)</f>
        <v/>
      </c>
      <c r="P56" s="42">
        <f>$C$7*$H$21*(1+$C$16)^(P42-1)*(P42&lt;=$C$19)</f>
        <v/>
      </c>
      <c r="Q56" s="42">
        <f>$C$7*$H$21*(1+$C$16)^(Q42-1)*(Q42&lt;=$C$19)</f>
        <v/>
      </c>
      <c r="R56" s="42">
        <f>$C$7*$H$21*(1+$C$16)^(R42-1)*(R42&lt;=$C$19)</f>
        <v/>
      </c>
      <c r="S56" s="42">
        <f>$C$7*$H$21*(1+$C$16)^(S42-1)*(S42&lt;=$C$19)</f>
        <v/>
      </c>
      <c r="T56" s="42">
        <f>$C$7*$H$21*(1+$C$16)^(T42-1)*(T42&lt;=$C$19)</f>
        <v/>
      </c>
      <c r="U56" s="42">
        <f>$C$7*$H$21*(1+$C$16)^(U42-1)*(U42&lt;=$C$19)</f>
        <v/>
      </c>
      <c r="V56" s="42">
        <f>$C$7*$H$21*(1+$C$16)^(V42-1)*(V42&lt;=$C$19)</f>
        <v/>
      </c>
      <c r="W56" s="42">
        <f>$C$7*$H$21*(1+$C$16)^(W42-1)*(W42&lt;=$C$19)</f>
        <v/>
      </c>
      <c r="X56" s="42">
        <f>$C$7*$H$21*(1+$C$16)^(X42-1)*(X42&lt;=$C$19)</f>
        <v/>
      </c>
      <c r="Y56" s="42">
        <f>$C$7*$H$21*(1+$C$16)^(Y42-1)*(Y42&lt;=$C$19)</f>
        <v/>
      </c>
      <c r="Z56" s="42">
        <f>$C$7*$H$21*(1+$C$16)^(Z42-1)*(Z42&lt;=$C$19)</f>
        <v/>
      </c>
      <c r="AA56" s="42">
        <f>$C$7*$H$21*(1+$C$16)^(AA42-1)*(AA42&lt;=$C$19)</f>
        <v/>
      </c>
      <c r="AB56" s="42">
        <f>$C$7*$H$21*(1+$C$16)^(AB42-1)*(AB42&lt;=$C$19)</f>
        <v/>
      </c>
      <c r="AC56" s="42" t="n"/>
      <c r="AD56" s="42" t="n"/>
    </row>
    <row r="57">
      <c r="B57" t="inlineStr">
        <is>
          <t>CHP Service</t>
        </is>
      </c>
      <c r="C57" s="38" t="n"/>
      <c r="D57" s="42">
        <f>Summary!M11+Summary!W16+Summary!AB16+Summary!AG16+Summary!AL16+Summary!AQ16+Summary!AV16+Summary!BA16+Summary!BF16</f>
        <v/>
      </c>
      <c r="E57" s="42">
        <f>D57*(1+$C$16)*(E$42&lt;=$C$19)</f>
        <v/>
      </c>
      <c r="F57" s="42">
        <f>E57*(1+$C$16)*(F$42&lt;=$C$19)</f>
        <v/>
      </c>
      <c r="G57" s="42">
        <f>F57*(1+$C$16)*(G$42&lt;=$C$19)</f>
        <v/>
      </c>
      <c r="H57" s="42">
        <f>G57*(1+$C$16)*(H$42&lt;=$C$19)</f>
        <v/>
      </c>
      <c r="I57" s="42">
        <f>H57*(1+$C$16)*(I$42&lt;=$C$19)</f>
        <v/>
      </c>
      <c r="J57" s="42">
        <f>I57*(1+$C$16)*(J$42&lt;=$C$19)</f>
        <v/>
      </c>
      <c r="K57" s="42">
        <f>J57*(1+$C$16)*(K$42&lt;=$C$19)</f>
        <v/>
      </c>
      <c r="L57" s="42">
        <f>K57*(1+$C$16)*(L$42&lt;=$C$19)</f>
        <v/>
      </c>
      <c r="M57" s="42">
        <f>L57*(1+$C$16)*(M$42&lt;=$C$19)</f>
        <v/>
      </c>
      <c r="N57" s="42">
        <f>M57*(1+$C$16)*(N$42&lt;=$C$19)</f>
        <v/>
      </c>
      <c r="O57" s="42">
        <f>N57*(1+$C$16)*(O$42&lt;=$C$19)</f>
        <v/>
      </c>
      <c r="P57" s="42">
        <f>O57*(1+$C$16)*(P$42&lt;=$C$19)</f>
        <v/>
      </c>
      <c r="Q57" s="42">
        <f>P57*(1+$C$16)*(Q$42&lt;=$C$19)</f>
        <v/>
      </c>
      <c r="R57" s="42">
        <f>Q57*(1+$C$16)*(R$42&lt;=$C$19)</f>
        <v/>
      </c>
      <c r="S57" s="42">
        <f>R57*(1+$C$16)*(S$42&lt;=$C$19)</f>
        <v/>
      </c>
      <c r="T57" s="42">
        <f>S57*(1+$C$16)*(T$42&lt;=$C$19)</f>
        <v/>
      </c>
      <c r="U57" s="42">
        <f>T57*(1+$C$16)*(U$42&lt;=$C$19)</f>
        <v/>
      </c>
      <c r="V57" s="42">
        <f>U57*(1+$C$16)*(V$42&lt;=$C$19)</f>
        <v/>
      </c>
      <c r="W57" s="42">
        <f>V57*(1+$C$16)*(W$42&lt;=$C$19)</f>
        <v/>
      </c>
      <c r="X57" s="42" t="n"/>
      <c r="Y57" s="42" t="n"/>
      <c r="Z57" s="42" t="n"/>
      <c r="AA57" s="42" t="n"/>
      <c r="AB57" s="42" t="n"/>
      <c r="AC57" s="42" t="n"/>
      <c r="AD57" s="42" t="n"/>
    </row>
    <row r="58">
      <c r="B58" t="inlineStr">
        <is>
          <t>O&amp;M</t>
        </is>
      </c>
      <c r="C58" s="42" t="n"/>
      <c r="D58" s="42">
        <f>$C$7*$H$22*(1+$C$16)^(D42-1)*(D42&lt;=$C$19)+($D$7*$H$22*(1+$C$16)^(D42-1)*(D42&lt;=$C$19))</f>
        <v/>
      </c>
      <c r="E58" s="42">
        <f>$C$7*$H$22*(1+$C$16)^(E42-1)*(E42&lt;=$C$19)+($D$7*$H$22*(1+$C$16)^(E42-1)*(E42&lt;=$C$19))</f>
        <v/>
      </c>
      <c r="F58" s="42">
        <f>$C$7*$H$22*(1+$C$16)^(F42-1)*(F42&lt;=$C$19)+($D$7*$H$22*(1+$C$16)^(F42-1)*(F42&lt;=$C$19))</f>
        <v/>
      </c>
      <c r="G58" s="42">
        <f>$C$7*$H$22*(1+$C$16)^(G42-1)*(G42&lt;=$C$19)+($D$7*$H$22*(1+$C$16)^(G42-1)*(G42&lt;=$C$19))</f>
        <v/>
      </c>
      <c r="H58" s="42">
        <f>$C$7*$H$22*(1+$C$16)^(H42-1)*(H42&lt;=$C$19)+($D$7*$H$22*(1+$C$16)^(H42-1)*(H42&lt;=$C$19))</f>
        <v/>
      </c>
      <c r="I58" s="42">
        <f>$C$7*$H$22*(1+$C$16)^(I42-1)*(I42&lt;=$C$19)+($D$7*$H$22*(1+$C$16)^(I42-1)*(I42&lt;=$C$19))</f>
        <v/>
      </c>
      <c r="J58" s="42">
        <f>$C$7*$H$22*(1+$C$16)^(J42-1)*(J42&lt;=$C$19)+($D$7*$H$22*(1+$C$16)^(J42-1)*(J42&lt;=$C$19))</f>
        <v/>
      </c>
      <c r="K58" s="42">
        <f>$C$7*$H$22*(1+$C$16)^(K42-1)*(K42&lt;=$C$19)+($D$7*$H$22*(1+$C$16)^(K42-1)*(K42&lt;=$C$19))</f>
        <v/>
      </c>
      <c r="L58" s="42">
        <f>$C$7*$H$22*(1+$C$16)^(L42-1)*(L42&lt;=$C$19)+($D$7*$H$22*(1+$C$16)^(L42-1)*(L42&lt;=$C$19))</f>
        <v/>
      </c>
      <c r="M58" s="42">
        <f>$C$7*$H$22*(1+$C$16)^(M42-1)*(M42&lt;=$C$19)+($D$7*$H$22*(1+$C$16)^(M42-1)*(M42&lt;=$C$19))</f>
        <v/>
      </c>
      <c r="N58" s="42">
        <f>$C$7*$H$22*(1+$C$16)^(N42-1)*(N42&lt;=$C$19)+($D$7*$H$22*(1+$C$16)^(N42-1)*(N42&lt;=$C$19))</f>
        <v/>
      </c>
      <c r="O58" s="42">
        <f>$C$7*$H$22*(1+$C$16)^(O42-1)*(O42&lt;=$C$19)+($D$7*$H$22*(1+$C$16)^(O42-1)*(O42&lt;=$C$19))</f>
        <v/>
      </c>
      <c r="P58" s="42">
        <f>$C$7*$H$22*(1+$C$16)^(P42-1)*(P42&lt;=$C$19)+($D$7*$H$22*(1+$C$16)^(P42-1)*(P42&lt;=$C$19))</f>
        <v/>
      </c>
      <c r="Q58" s="42">
        <f>$C$7*$H$22*(1+$C$16)^(Q42-1)*(Q42&lt;=$C$19)+($D$7*$H$22*(1+$C$16)^(Q42-1)*(Q42&lt;=$C$19))</f>
        <v/>
      </c>
      <c r="R58" s="42">
        <f>$C$7*$H$22*(1+$C$16)^(R42-1)*(R42&lt;=$C$19)+($D$7*$H$22*(1+$C$16)^(R42-1)*(R42&lt;=$C$19))</f>
        <v/>
      </c>
      <c r="S58" s="42">
        <f>$C$7*$H$22*(1+$C$16)^(S42-1)*(S42&lt;=$C$19)+($D$7*$H$22*(1+$C$16)^(S42-1)*(S42&lt;=$C$19))</f>
        <v/>
      </c>
      <c r="T58" s="42">
        <f>$C$7*$H$22*(1+$C$16)^(T42-1)*(T42&lt;=$C$19)+($D$7*$H$22*(1+$C$16)^(T42-1)*(T42&lt;=$C$19))</f>
        <v/>
      </c>
      <c r="U58" s="42">
        <f>$C$7*$H$22*(1+$C$16)^(U42-1)*(U42&lt;=$C$19)+($D$7*$H$22*(1+$C$16)^(U42-1)*(U42&lt;=$C$19))</f>
        <v/>
      </c>
      <c r="V58" s="42">
        <f>$C$7*$H$22*(1+$C$16)^(V42-1)*(V42&lt;=$C$19)+($D$7*$H$22*(1+$C$16)^(V42-1)*(V42&lt;=$C$19))</f>
        <v/>
      </c>
      <c r="W58" s="42">
        <f>$C$7*$H$22*(1+$C$16)^(W42-1)*(W42&lt;=$C$19)+($D$7*$H$22*(1+$C$16)^(W42-1)*(W42&lt;=$C$19))</f>
        <v/>
      </c>
      <c r="X58" s="42">
        <f>$C$7*$H$22*(1+$C$16)^(X42-1)*(X42&lt;=$C$19)+($D$7*$H$22*(1+$C$16)^(X42-1)*(X42&lt;=$C$19))</f>
        <v/>
      </c>
      <c r="Y58" s="42">
        <f>$C$7*$H$22*(1+$C$16)^(Y42-1)*(Y42&lt;=$C$19)+($D$7*$H$22*(1+$C$16)^(Y42-1)*(Y42&lt;=$C$19))</f>
        <v/>
      </c>
      <c r="Z58" s="42">
        <f>$C$7*$H$22*(1+$C$16)^(Z42-1)*(Z42&lt;=$C$19)+($D$7*$H$22*(1+$C$16)^(Z42-1)*(Z42&lt;=$C$19))</f>
        <v/>
      </c>
      <c r="AA58" s="42">
        <f>$C$7*$H$22*(1+$C$16)^(AA42-1)*(AA42&lt;=$C$19)+($D$7*$H$22*(1+$C$16)^(AA42-1)*(AA42&lt;=$C$19))</f>
        <v/>
      </c>
      <c r="AB58" s="42">
        <f>$C$7*$H$22*(1+$C$16)^(AB42-1)*(AB42&lt;=$C$19)+($D$7*$H$22*(1+$C$16)^(AB42-1)*(AB42&lt;=$C$19))</f>
        <v/>
      </c>
      <c r="AC58" s="42" t="n"/>
      <c r="AD58" s="42" t="n"/>
    </row>
    <row r="59">
      <c r="B59" t="inlineStr">
        <is>
          <t>Business Rates (and contingencies)</t>
        </is>
      </c>
      <c r="C59" s="42" t="n"/>
      <c r="D59" s="42">
        <f>((($C$7+$D$7)*($H$24))+($H$25*D44)+$H$26)*((1+$C$16)^(D42-1))*(D42&lt;=$C$19)</f>
        <v/>
      </c>
      <c r="E59" s="42">
        <f>((($C$7+$D$7)*($H$24))+($H$25*E44)+$H$26)*((1+$C$16)^(E42-1))*(E42&lt;=$C$19)</f>
        <v/>
      </c>
      <c r="F59" s="42">
        <f>((($C$7+$D$7)*($H$24))+($H$25*F44)+$H$26)*((1+$C$16)^(F42-1))*(F42&lt;=$C$19)</f>
        <v/>
      </c>
      <c r="G59" s="42">
        <f>((($C$7+$D$7)*($H$24))+($H$25*G44)+$H$26)*((1+$C$16)^(G42-1))*(G42&lt;=$C$19)</f>
        <v/>
      </c>
      <c r="H59" s="42">
        <f>((($C$7+$D$7)*($H$24))+($H$25*H44)+$H$26)*((1+$C$16)^(H42-1))*(H42&lt;=$C$19)</f>
        <v/>
      </c>
      <c r="I59" s="42">
        <f>((($C$7+$D$7)*($H$24))+($H$25*I44)+$H$26)*((1+$C$16)^(I42-1))*(I42&lt;=$C$19)</f>
        <v/>
      </c>
      <c r="J59" s="42">
        <f>((($C$7+$D$7)*($H$24))+($H$25*J44)+$H$26)*((1+$C$16)^(J42-1))*(J42&lt;=$C$19)</f>
        <v/>
      </c>
      <c r="K59" s="42">
        <f>((($C$7+$D$7)*($H$24))+($H$25*K44)+$H$26)*((1+$C$16)^(K42-1))*(K42&lt;=$C$19)</f>
        <v/>
      </c>
      <c r="L59" s="42">
        <f>((($C$7+$D$7)*($H$24))+($H$25*L44)+$H$26)*((1+$C$16)^(L42-1))*(L42&lt;=$C$19)</f>
        <v/>
      </c>
      <c r="M59" s="42">
        <f>((($C$7+$D$7)*($H$24))+($H$25*M44)+$H$26)*((1+$C$16)^(M42-1))*(M42&lt;=$C$19)</f>
        <v/>
      </c>
      <c r="N59" s="42">
        <f>((($C$7+$D$7)*($H$24))+($H$25*N44)+$H$26)*((1+$C$16)^(N42-1))*(N42&lt;=$C$19)</f>
        <v/>
      </c>
      <c r="O59" s="42">
        <f>((($C$7+$D$7)*($H$24))+($H$25*O44)+$H$26)*((1+$C$16)^(O42-1))*(O42&lt;=$C$19)</f>
        <v/>
      </c>
      <c r="P59" s="42">
        <f>((($C$7+$D$7)*($H$24))+($H$25*P44)+$H$26)*((1+$C$16)^(P42-1))*(P42&lt;=$C$19)</f>
        <v/>
      </c>
      <c r="Q59" s="42">
        <f>((($C$7+$D$7)*($H$24))+($H$25*Q44)+$H$26)*((1+$C$16)^(Q42-1))*(Q42&lt;=$C$19)</f>
        <v/>
      </c>
      <c r="R59" s="42">
        <f>((($C$7+$D$7)*($H$24))+($H$25*R44)+$H$26)*((1+$C$16)^(R42-1))*(R42&lt;=$C$19)</f>
        <v/>
      </c>
      <c r="S59" s="42">
        <f>((($C$7+$D$7)*($H$24))+($H$25*S44)+$H$26)*((1+$C$16)^(S42-1))*(S42&lt;=$C$19)</f>
        <v/>
      </c>
      <c r="T59" s="42">
        <f>((($C$7+$D$7)*($H$24))+($H$25*T44)+$H$26)*((1+$C$16)^(T42-1))*(T42&lt;=$C$19)</f>
        <v/>
      </c>
      <c r="U59" s="42">
        <f>((($C$7+$D$7)*($H$24))+($H$25*U44)+$H$26)*((1+$C$16)^(U42-1))*(U42&lt;=$C$19)</f>
        <v/>
      </c>
      <c r="V59" s="42">
        <f>((($C$7+$D$7)*($H$24))+($H$25*V44)+$H$26)*((1+$C$16)^(V42-1))*(V42&lt;=$C$19)</f>
        <v/>
      </c>
      <c r="W59" s="42">
        <f>((($C$7+$D$7)*($H$24))+($H$25*W44)+$H$26)*((1+$C$16)^(W42-1))*(W42&lt;=$C$19)</f>
        <v/>
      </c>
      <c r="X59" s="42">
        <f>((($C$7+$D$7)*($H$24))+($H$25*X44)+$H$26)*((1+$C$16)^(X42-1))*(X42&lt;=$C$19)</f>
        <v/>
      </c>
      <c r="Y59" s="42">
        <f>((($C$7+$D$7)*($H$24))+($H$25*Y44)+$H$26)*((1+$C$16)^(Y42-1))*(Y42&lt;=$C$19)</f>
        <v/>
      </c>
      <c r="Z59" s="42">
        <f>((($C$7+$D$7)*($H$24))+($H$25*Z44)+$H$26)*((1+$C$16)^(Z42-1))*(Z42&lt;=$C$19)</f>
        <v/>
      </c>
      <c r="AA59" s="42">
        <f>((($C$7+$D$7)*($H$24))+($H$25*AA44)+$H$26)*((1+$C$16)^(AA42-1))*(AA42&lt;=$C$19)</f>
        <v/>
      </c>
      <c r="AB59" s="42">
        <f>((($C$7+$D$7)*($H$24))+($H$25*AB44)+$H$26)*((1+$C$16)^(AB42-1))*(AB42&lt;=$C$19)</f>
        <v/>
      </c>
      <c r="AC59" s="42" t="n"/>
      <c r="AD59" s="42" t="n"/>
    </row>
    <row r="60">
      <c r="B60" t="inlineStr">
        <is>
          <t>Other insurance</t>
        </is>
      </c>
      <c r="C60" s="42" t="n"/>
      <c r="D60" s="42">
        <f>Summary!O12</f>
        <v/>
      </c>
      <c r="E60" s="42">
        <f>D60*(E$42&lt;=Summary!$O$13)</f>
        <v/>
      </c>
      <c r="F60" s="42">
        <f>E60*(F$42&lt;=Summary!$O$13)</f>
        <v/>
      </c>
      <c r="G60" s="42">
        <f>F60*(G$42&lt;=Summary!$O$13)</f>
        <v/>
      </c>
      <c r="H60" s="42">
        <f>G60*(H$42&lt;=Summary!$O$13)</f>
        <v/>
      </c>
      <c r="I60" s="42">
        <f>H60*(I$42&lt;=Summary!$O$13)</f>
        <v/>
      </c>
      <c r="J60" s="42">
        <f>I60*(J$42&lt;=Summary!$O$13)</f>
        <v/>
      </c>
      <c r="K60" s="42">
        <f>J60*(K$42&lt;=Summary!$O$13)</f>
        <v/>
      </c>
      <c r="L60" s="42">
        <f>K60*(L$42&lt;=Summary!$O$13)</f>
        <v/>
      </c>
      <c r="M60" s="42">
        <f>L60*(M$42&lt;=Summary!$O$13)</f>
        <v/>
      </c>
      <c r="N60" s="42">
        <f>M60*(N$42&lt;=Summary!$O$13)</f>
        <v/>
      </c>
      <c r="O60" s="42">
        <f>N60*(O$42&lt;=Summary!$O$13)</f>
        <v/>
      </c>
      <c r="P60" s="42">
        <f>O60*(P$42&lt;=Summary!$O$13)</f>
        <v/>
      </c>
      <c r="Q60" s="42">
        <f>P60*(Q$42&lt;=Summary!$O$13)</f>
        <v/>
      </c>
      <c r="R60" s="42">
        <f>Q60*(R$42&lt;=Summary!$O$13)</f>
        <v/>
      </c>
      <c r="S60" s="42">
        <f>R60*(S$42&lt;=Summary!$O$13)</f>
        <v/>
      </c>
      <c r="T60" s="42">
        <f>S60*(T$42&lt;=Summary!$O$13)</f>
        <v/>
      </c>
      <c r="U60" s="42">
        <f>T60*(U$42&lt;=Summary!$O$13)</f>
        <v/>
      </c>
      <c r="V60" s="42">
        <f>U60*(V$42&lt;=Summary!$O$13)</f>
        <v/>
      </c>
      <c r="W60" s="42">
        <f>V60*(W$42&lt;=Summary!$O$13)</f>
        <v/>
      </c>
      <c r="X60" s="42">
        <f>W60*(X$42&lt;=Summary!$O$13)</f>
        <v/>
      </c>
      <c r="Y60" s="42">
        <f>X60*(Y$42&lt;=Summary!$O$13)</f>
        <v/>
      </c>
      <c r="Z60" s="42">
        <f>Y60*(Z$42&lt;=Summary!$O$13)</f>
        <v/>
      </c>
      <c r="AA60" s="42">
        <f>Z60*(AA$42&lt;=Summary!$O$13)</f>
        <v/>
      </c>
      <c r="AB60" s="42">
        <f>AA60*(AB$42&lt;=Summary!$O$13)</f>
        <v/>
      </c>
      <c r="AC60" s="42" t="n"/>
      <c r="AD60" s="42" t="n"/>
    </row>
    <row r="61">
      <c r="B61" t="inlineStr">
        <is>
          <t>Insurance</t>
        </is>
      </c>
      <c r="C61" s="42" t="n"/>
      <c r="D61" s="42">
        <f>(($C$7+$D$7)*$H$23)*((1+$C$16)^(D42-1))*(D42&lt;=$C$19)</f>
        <v/>
      </c>
      <c r="E61" s="42">
        <f>(($C$7+$D$7)*$H$23)*((1+$C$16)^(E42-1))*(E42&lt;=$C$19)</f>
        <v/>
      </c>
      <c r="F61" s="42">
        <f>(($C$7+$D$7)*$H$23)*((1+$C$16)^(F42-1))*(F42&lt;=$C$19)</f>
        <v/>
      </c>
      <c r="G61" s="42">
        <f>(($C$7+$D$7)*$H$23)*((1+$C$16)^(G42-1))*(G42&lt;=$C$19)</f>
        <v/>
      </c>
      <c r="H61" s="42">
        <f>(($C$7+$D$7)*$H$23)*((1+$C$16)^(H42-1))*(H42&lt;=$C$19)</f>
        <v/>
      </c>
      <c r="I61" s="42">
        <f>(($C$7+$D$7)*$H$23)*((1+$C$16)^(I42-1))*(I42&lt;=$C$19)</f>
        <v/>
      </c>
      <c r="J61" s="42">
        <f>(($C$7+$D$7)*$H$23)*((1+$C$16)^(J42-1))*(J42&lt;=$C$19)</f>
        <v/>
      </c>
      <c r="K61" s="42">
        <f>(($C$7+$D$7)*$H$23)*((1+$C$16)^(K42-1))*(K42&lt;=$C$19)</f>
        <v/>
      </c>
      <c r="L61" s="42">
        <f>(($C$7+$D$7)*$H$23)*((1+$C$16)^(L42-1))*(L42&lt;=$C$19)</f>
        <v/>
      </c>
      <c r="M61" s="42">
        <f>(($C$7+$D$7)*$H$23)*((1+$C$16)^(M42-1))*(M42&lt;=$C$19)</f>
        <v/>
      </c>
      <c r="N61" s="42">
        <f>(($C$7+$D$7)*$H$23)*((1+$C$16)^(N42-1))*(N42&lt;=$C$19)</f>
        <v/>
      </c>
      <c r="O61" s="42">
        <f>(($C$7+$D$7)*$H$23)*((1+$C$16)^(O42-1))*(O42&lt;=$C$19)</f>
        <v/>
      </c>
      <c r="P61" s="42">
        <f>(($C$7+$D$7)*$H$23)*((1+$C$16)^(P42-1))*(P42&lt;=$C$19)</f>
        <v/>
      </c>
      <c r="Q61" s="42">
        <f>(($C$7+$D$7)*$H$23)*((1+$C$16)^(Q42-1))*(Q42&lt;=$C$19)</f>
        <v/>
      </c>
      <c r="R61" s="42">
        <f>(($C$7+$D$7)*$H$23)*((1+$C$16)^(R42-1))*(R42&lt;=$C$19)</f>
        <v/>
      </c>
      <c r="S61" s="42">
        <f>(($C$7+$D$7)*$H$23)*((1+$C$16)^(S42-1))*(S42&lt;=$C$19)</f>
        <v/>
      </c>
      <c r="T61" s="42">
        <f>(($C$7+$D$7)*$H$23)*((1+$C$16)^(T42-1))*(T42&lt;=$C$19)</f>
        <v/>
      </c>
      <c r="U61" s="42">
        <f>(($C$7+$D$7)*$H$23)*((1+$C$16)^(U42-1))*(U42&lt;=$C$19)</f>
        <v/>
      </c>
      <c r="V61" s="42">
        <f>(($C$7+$D$7)*$H$23)*((1+$C$16)^(V42-1))*(V42&lt;=$C$19)</f>
        <v/>
      </c>
      <c r="W61" s="42">
        <f>(($C$7+$D$7)*$H$23)*((1+$C$16)^(W42-1))*(W42&lt;=$C$19)</f>
        <v/>
      </c>
      <c r="X61" s="42">
        <f>(($C$7+$D$7)*$H$23)*((1+$C$16)^(X42-1))*(X42&lt;=$C$19)</f>
        <v/>
      </c>
      <c r="Y61" s="42">
        <f>(($C$7+$D$7)*$H$23)*((1+$C$16)^(Y42-1))*(Y42&lt;=$C$19)</f>
        <v/>
      </c>
      <c r="Z61" s="42">
        <f>(($C$7+$D$7)*$H$23)*((1+$C$16)^(Z42-1))*(Z42&lt;=$C$19)</f>
        <v/>
      </c>
      <c r="AA61" s="42">
        <f>(($C$7+$D$7)*$H$23)*((1+$C$16)^(AA42-1))*(AA42&lt;=$C$19)</f>
        <v/>
      </c>
      <c r="AB61" s="42">
        <f>(($C$7+$D$7)*$H$23)*((1+$C$16)^(AB42-1))*(AB42&lt;=$C$19)</f>
        <v/>
      </c>
      <c r="AC61" s="42" t="n"/>
      <c r="AD61" s="42" t="n"/>
    </row>
    <row r="62">
      <c r="B62" t="inlineStr">
        <is>
          <t>Additionals</t>
        </is>
      </c>
      <c r="C62" s="42" t="n"/>
      <c r="D62" s="42">
        <f>Summary!Q16*((1+Summary!$R$16)^(D42-1))*(D42&lt;=$C$19)</f>
        <v/>
      </c>
      <c r="E62" s="42">
        <f>D62*(1+Summary!$R$16)*(E$42&lt;=$C$19)</f>
        <v/>
      </c>
      <c r="F62" s="42">
        <f>E62*(1+Summary!$R$16)*(F$42&lt;=$C$19)</f>
        <v/>
      </c>
      <c r="G62" s="42">
        <f>F62*(1+Summary!$R$16)*(G$42&lt;=$C$19)</f>
        <v/>
      </c>
      <c r="H62" s="42">
        <f>G62*(1+Summary!$R$16)*(H$42&lt;=$C$19)</f>
        <v/>
      </c>
      <c r="I62" s="42">
        <f>H62*(1+Summary!$R$16)*(I$42&lt;=$C$19)</f>
        <v/>
      </c>
      <c r="J62" s="42">
        <f>I62*(1+Summary!$R$16)*(J$42&lt;=$C$19)</f>
        <v/>
      </c>
      <c r="K62" s="42">
        <f>J62*(1+Summary!$R$16)*(K$42&lt;=$C$19)</f>
        <v/>
      </c>
      <c r="L62" s="42">
        <f>K62*(1+Summary!$R$16)*(L$42&lt;=$C$19)</f>
        <v/>
      </c>
      <c r="M62" s="42">
        <f>L62*(1+Summary!$R$16)*(M$42&lt;=$C$19)</f>
        <v/>
      </c>
      <c r="N62" s="42">
        <f>M62*(1+Summary!$R$16)*(N$42&lt;=$C$19)</f>
        <v/>
      </c>
      <c r="O62" s="42">
        <f>N62*(1+Summary!$R$16)*(O$42&lt;=$C$19)</f>
        <v/>
      </c>
      <c r="P62" s="42">
        <f>O62*(1+Summary!$R$16)*(P$42&lt;=$C$19)</f>
        <v/>
      </c>
      <c r="Q62" s="42">
        <f>P62*(1+Summary!$R$16)*(Q$42&lt;=$C$19)</f>
        <v/>
      </c>
      <c r="R62" s="42">
        <f>Q62*(1+Summary!$R$16)*(R$42&lt;=$C$19)</f>
        <v/>
      </c>
      <c r="S62" s="42">
        <f>R62*(1+Summary!$R$16)*(S$42&lt;=$C$19)</f>
        <v/>
      </c>
      <c r="T62" s="42">
        <f>S62*(1+Summary!$R$16)*(T$42&lt;=$C$19)</f>
        <v/>
      </c>
      <c r="U62" s="42">
        <f>T62*(1+Summary!$R$16)*(U$42&lt;=$C$19)</f>
        <v/>
      </c>
      <c r="V62" s="42">
        <f>U62*(1+Summary!$R$16)*(V$42&lt;=$C$19)</f>
        <v/>
      </c>
      <c r="W62" s="42">
        <f>V62*(1+Summary!$R$16)*(W$42&lt;=$C$19)</f>
        <v/>
      </c>
      <c r="X62" s="42">
        <f>W62*(1+Summary!$R$16)*(X$42&lt;=$C$19)</f>
        <v/>
      </c>
      <c r="Y62" s="42">
        <f>X62*(1+Summary!$R$16)*(Y$42&lt;=$C$19)</f>
        <v/>
      </c>
      <c r="Z62" s="42">
        <f>Y62*(1+Summary!$R$16)*(Z$42&lt;=$C$19)</f>
        <v/>
      </c>
      <c r="AA62" s="42">
        <f>Z62*(1+Summary!$R$16)*(AA$42&lt;=$C$19)</f>
        <v/>
      </c>
      <c r="AB62" s="42">
        <f>AA62*(1+Summary!$R$16)*(AB$42&lt;=$C$19)</f>
        <v/>
      </c>
      <c r="AC62" s="42" t="n"/>
      <c r="AD62" s="42" t="n"/>
    </row>
    <row r="63">
      <c r="B63" t="inlineStr">
        <is>
          <t>Ground Rent</t>
        </is>
      </c>
      <c r="C63" s="42" t="n"/>
      <c r="D63" s="42">
        <f>Summary!Q17*((1+Summary!$R$17)^(D42-1))*(D42&lt;=$C$19)</f>
        <v/>
      </c>
      <c r="E63" s="42">
        <f>D63*(1+Summary!$R$17)*(E$42&lt;=$C$19)</f>
        <v/>
      </c>
      <c r="F63" s="42">
        <f>E63*(1+Summary!$R$17)*(F$42&lt;=$C$19)</f>
        <v/>
      </c>
      <c r="G63" s="42">
        <f>F63*(1+Summary!$R$17)*(G$42&lt;=$C$19)</f>
        <v/>
      </c>
      <c r="H63" s="42">
        <f>G63*(1+Summary!$R$17)*(H$42&lt;=$C$19)</f>
        <v/>
      </c>
      <c r="I63" s="42">
        <f>H63*(1+Summary!$R$17)*(I$42&lt;=$C$19)</f>
        <v/>
      </c>
      <c r="J63" s="42">
        <f>I63*(1+Summary!$R$17)*(J$42&lt;=$C$19)</f>
        <v/>
      </c>
      <c r="K63" s="42">
        <f>J63*(1+Summary!$R$17)*(K$42&lt;=$C$19)</f>
        <v/>
      </c>
      <c r="L63" s="42">
        <f>K63*(1+Summary!$R$17)*(L$42&lt;=$C$19)</f>
        <v/>
      </c>
      <c r="M63" s="42">
        <f>L63*(1+Summary!$R$17)*(M$42&lt;=$C$19)</f>
        <v/>
      </c>
      <c r="N63" s="42">
        <f>M63*(1+Summary!$R$17)*(N$42&lt;=$C$19)</f>
        <v/>
      </c>
      <c r="O63" s="42">
        <f>N63*(1+Summary!$R$17)*(O$42&lt;=$C$19)</f>
        <v/>
      </c>
      <c r="P63" s="42">
        <f>O63*(1+Summary!$R$17)*(P$42&lt;=$C$19)</f>
        <v/>
      </c>
      <c r="Q63" s="42">
        <f>P63*(1+Summary!$R$17)*(Q$42&lt;=$C$19)</f>
        <v/>
      </c>
      <c r="R63" s="42">
        <f>Q63*(1+Summary!$R$17)*(R$42&lt;=$C$19)</f>
        <v/>
      </c>
      <c r="S63" s="42">
        <f>R63*(1+Summary!$R$17)*(S$42&lt;=$C$19)</f>
        <v/>
      </c>
      <c r="T63" s="42">
        <f>S63*(1+Summary!$R$17)*(T$42&lt;=$C$19)</f>
        <v/>
      </c>
      <c r="U63" s="42">
        <f>T63*(1+Summary!$R$17)*(U$42&lt;=$C$19)</f>
        <v/>
      </c>
      <c r="V63" s="42">
        <f>U63*(1+Summary!$R$17)*(V$42&lt;=$C$19)</f>
        <v/>
      </c>
      <c r="W63" s="42">
        <f>V63*(1+Summary!$R$17)*(W$42&lt;=$C$19)</f>
        <v/>
      </c>
      <c r="X63" s="42">
        <f>W63*(1+Summary!$R$17)*(X$42&lt;=$C$19)</f>
        <v/>
      </c>
      <c r="Y63" s="42">
        <f>X63*(1+Summary!$R$17)*(Y$42&lt;=$C$19)</f>
        <v/>
      </c>
      <c r="Z63" s="42">
        <f>Y63*(1+Summary!$R$17)*(Z$42&lt;=$C$19)</f>
        <v/>
      </c>
      <c r="AA63" s="42">
        <f>Z63*(1+Summary!$R$17)*(AA$42&lt;=$C$19)</f>
        <v/>
      </c>
      <c r="AB63" s="42">
        <f>AA63*(1+Summary!$R$17)*(AB$42&lt;=$C$19)</f>
        <v/>
      </c>
      <c r="AC63" s="42" t="n"/>
      <c r="AD63" s="42" t="n"/>
    </row>
    <row r="64">
      <c r="B64" t="inlineStr">
        <is>
          <t>Other Additionals</t>
        </is>
      </c>
      <c r="C64" s="42" t="n"/>
      <c r="D64" s="42">
        <f>Summary!Q18*((1+Summary!$R$18)^(D42-1))*(D42&lt;=$C$19)</f>
        <v/>
      </c>
      <c r="E64" s="42">
        <f>D64*(1+Summary!$R$18)*(E$42&lt;=$C$19)</f>
        <v/>
      </c>
      <c r="F64" s="42">
        <f>E64*(1+Summary!$R$18)*(F$42&lt;=$C$19)</f>
        <v/>
      </c>
      <c r="G64" s="42">
        <f>F64*(1+Summary!$R$18)*(G$42&lt;=$C$19)</f>
        <v/>
      </c>
      <c r="H64" s="42">
        <f>G64*(1+Summary!$R$18)*(H$42&lt;=$C$19)</f>
        <v/>
      </c>
      <c r="I64" s="42">
        <f>H64*(1+Summary!$R$18)*(I$42&lt;=$C$19)</f>
        <v/>
      </c>
      <c r="J64" s="42">
        <f>I64*(1+Summary!$R$18)*(J$42&lt;=$C$19)</f>
        <v/>
      </c>
      <c r="K64" s="42">
        <f>J64*(1+Summary!$R$18)*(K$42&lt;=$C$19)</f>
        <v/>
      </c>
      <c r="L64" s="42">
        <f>K64*(1+Summary!$R$18)*(L$42&lt;=$C$19)</f>
        <v/>
      </c>
      <c r="M64" s="42">
        <f>L64*(1+Summary!$R$18)*(M$42&lt;=$C$19)</f>
        <v/>
      </c>
      <c r="N64" s="42">
        <f>M64*(1+Summary!$R$18)*(N$42&lt;=$C$19)</f>
        <v/>
      </c>
      <c r="O64" s="42">
        <f>N64*(1+Summary!$R$18)*(O$42&lt;=$C$19)</f>
        <v/>
      </c>
      <c r="P64" s="42">
        <f>O64*(1+Summary!$R$18)*(P$42&lt;=$C$19)</f>
        <v/>
      </c>
      <c r="Q64" s="42">
        <f>P64*(1+Summary!$R$18)*(Q$42&lt;=$C$19)</f>
        <v/>
      </c>
      <c r="R64" s="42">
        <f>Q64*(1+Summary!$R$18)*(R$42&lt;=$C$19)</f>
        <v/>
      </c>
      <c r="S64" s="42">
        <f>R64*(1+Summary!$R$18)*(S$42&lt;=$C$19)</f>
        <v/>
      </c>
      <c r="T64" s="42">
        <f>S64*(1+Summary!$R$18)*(T$42&lt;=$C$19)</f>
        <v/>
      </c>
      <c r="U64" s="42">
        <f>T64*(1+Summary!$R$18)*(U$42&lt;=$C$19)</f>
        <v/>
      </c>
      <c r="V64" s="42">
        <f>U64*(1+Summary!$R$18)*(V$42&lt;=$C$19)</f>
        <v/>
      </c>
      <c r="W64" s="42">
        <f>V64*(1+Summary!$R$18)*(W$42&lt;=$C$19)</f>
        <v/>
      </c>
      <c r="X64" s="42">
        <f>W64*(1+Summary!$R$18)*(X$42&lt;=$C$19)</f>
        <v/>
      </c>
      <c r="Y64" s="42">
        <f>X64*(1+Summary!$R$18)*(Y$42&lt;=$C$19)</f>
        <v/>
      </c>
      <c r="Z64" s="42">
        <f>Y64*(1+Summary!$R$18)*(Z$42&lt;=$C$19)</f>
        <v/>
      </c>
      <c r="AA64" s="42">
        <f>Z64*(1+Summary!$R$18)*(AA$42&lt;=$C$19)</f>
        <v/>
      </c>
      <c r="AB64" s="42">
        <f>AA64*(1+Summary!$R$18)*(AB$42&lt;=$C$19)</f>
        <v/>
      </c>
      <c r="AC64" s="42" t="n"/>
      <c r="AD64" s="42" t="n"/>
    </row>
    <row r="65">
      <c r="B65" t="inlineStr">
        <is>
          <t>Commission</t>
        </is>
      </c>
      <c r="C65" s="42" t="n"/>
      <c r="D65" s="42">
        <f>Summary!$Q$27*((1+Summary!$R$18)^(D42-1))*(D42&lt;=$C$19)</f>
        <v/>
      </c>
      <c r="E65" s="42">
        <f>D65*(1+Summary!$R$27)*((1+Summary!$R$18)^(E42-1))*(E42&lt;=$C$19)</f>
        <v/>
      </c>
      <c r="F65" s="42">
        <f>E65*(1+Summary!$R$27)*((1+Summary!$R$18)^(F42-1))*(F42&lt;=$C$19)</f>
        <v/>
      </c>
      <c r="G65" s="42">
        <f>F65*(1+Summary!$R$27)*((1+Summary!$R$18)^(G42-1))*(G42&lt;=$C$19)</f>
        <v/>
      </c>
      <c r="H65" s="42">
        <f>G65*(1+Summary!$R$27)*((1+Summary!$R$18)^(H42-1))*(H42&lt;=$C$19)</f>
        <v/>
      </c>
      <c r="I65" s="42">
        <f>H65*(1+Summary!$R$27)*((1+Summary!$R$18)^(I42-1))*(I42&lt;=$C$19)</f>
        <v/>
      </c>
      <c r="J65" s="42">
        <f>I65*(1+Summary!$R$27)*((1+Summary!$R$18)^(J42-1))*(J42&lt;=$C$19)</f>
        <v/>
      </c>
      <c r="K65" s="42">
        <f>J65*(1+Summary!$R$27)*((1+Summary!$R$18)^(K42-1))*(K42&lt;=$C$19)</f>
        <v/>
      </c>
      <c r="L65" s="42">
        <f>K65*(1+Summary!$R$27)*((1+Summary!$R$18)^(L42-1))*(L42&lt;=$C$19)</f>
        <v/>
      </c>
      <c r="M65" s="42">
        <f>L65*(1+Summary!$R$27)*((1+Summary!$R$18)^(M42-1))*(M42&lt;=$C$19)</f>
        <v/>
      </c>
      <c r="N65" s="42">
        <f>M65*(1+Summary!$R$27)*((1+Summary!$R$18)^(N42-1))*(N42&lt;=$C$19)</f>
        <v/>
      </c>
      <c r="O65" s="42">
        <f>N65*(1+Summary!$R$27)*((1+Summary!$R$18)^(O42-1))*(O42&lt;=$C$19)</f>
        <v/>
      </c>
      <c r="P65" s="42">
        <f>O65*(1+Summary!$R$27)*((1+Summary!$R$18)^(P42-1))*(P42&lt;=$C$19)</f>
        <v/>
      </c>
      <c r="Q65" s="42">
        <f>P65*(1+Summary!$R$27)*((1+Summary!$R$18)^(Q42-1))*(Q42&lt;=$C$19)</f>
        <v/>
      </c>
      <c r="R65" s="42">
        <f>Q65*(1+Summary!$R$27)*((1+Summary!$R$18)^(R42-1))*(R42&lt;=$C$19)</f>
        <v/>
      </c>
      <c r="S65" s="42">
        <f>R65*(1+Summary!$R$27)*((1+Summary!$R$18)^(S42-1))*(S42&lt;=$C$19)</f>
        <v/>
      </c>
      <c r="T65" s="42">
        <f>S65*(1+Summary!$R$27)*((1+Summary!$R$18)^(T42-1))*(T42&lt;=$C$19)</f>
        <v/>
      </c>
      <c r="U65" s="42">
        <f>T65*(1+Summary!$R$27)*((1+Summary!$R$18)^(U42-1))*(U42&lt;=$C$19)</f>
        <v/>
      </c>
      <c r="V65" s="42">
        <f>U65*(1+Summary!$R$27)*((1+Summary!$R$18)^(V42-1))*(V42&lt;=$C$19)</f>
        <v/>
      </c>
      <c r="W65" s="42">
        <f>V65*(1+Summary!$R$27)*((1+Summary!$R$18)^(W42-1))*(W42&lt;=$C$19)</f>
        <v/>
      </c>
      <c r="X65" s="42">
        <f>W65*(1+Summary!$R$27)*((1+Summary!$R$18)^(X42-1))*(X42&lt;=$C$19)</f>
        <v/>
      </c>
      <c r="Y65" s="42">
        <f>X65*(1+Summary!$R$27)*((1+Summary!$R$18)^(Y42-1))*(Y42&lt;=$C$19)</f>
        <v/>
      </c>
      <c r="Z65" s="42">
        <f>Y65*(1+Summary!$R$27)*((1+Summary!$R$18)^(Z42-1))*(Z42&lt;=$C$19)</f>
        <v/>
      </c>
      <c r="AA65" s="42">
        <f>Z65*(1+Summary!$R$27)*((1+Summary!$R$18)^(AA42-1))*(AA42&lt;=$C$19)</f>
        <v/>
      </c>
      <c r="AB65" s="42">
        <f>AA65*(1+Summary!$R$27)*((1+Summary!$R$18)^(AB42-1))*(AB42&lt;=$C$19)</f>
        <v/>
      </c>
      <c r="AC65" s="42" t="n"/>
      <c r="AD65" s="42" t="n"/>
    </row>
    <row r="66">
      <c r="A66" s="3" t="n"/>
      <c r="B66" s="50" t="inlineStr">
        <is>
          <t xml:space="preserve">EBITDA </t>
        </is>
      </c>
      <c r="C66" s="51" t="n"/>
      <c r="D66" s="51">
        <f>D52-SUM(D55:D65)</f>
        <v/>
      </c>
      <c r="E66" s="51">
        <f>E52-SUM(E55:E65)</f>
        <v/>
      </c>
      <c r="F66" s="51">
        <f>F52-SUM(F55:F65)</f>
        <v/>
      </c>
      <c r="G66" s="51">
        <f>G52-SUM(G55:G65)</f>
        <v/>
      </c>
      <c r="H66" s="51">
        <f>H52-SUM(H55:H65)</f>
        <v/>
      </c>
      <c r="I66" s="51">
        <f>I52-SUM(I55:I65)</f>
        <v/>
      </c>
      <c r="J66" s="51">
        <f>J52-SUM(J55:J65)</f>
        <v/>
      </c>
      <c r="K66" s="51">
        <f>K52-SUM(K55:K65)</f>
        <v/>
      </c>
      <c r="L66" s="51">
        <f>L52-SUM(L55:L65)</f>
        <v/>
      </c>
      <c r="M66" s="51">
        <f>M52-SUM(M55:M65)</f>
        <v/>
      </c>
      <c r="N66" s="51">
        <f>N52-SUM(N55:N65)</f>
        <v/>
      </c>
      <c r="O66" s="51">
        <f>O52-SUM(O55:O65)</f>
        <v/>
      </c>
      <c r="P66" s="51">
        <f>P52-SUM(P55:P65)</f>
        <v/>
      </c>
      <c r="Q66" s="51">
        <f>Q52-SUM(Q55:Q65)</f>
        <v/>
      </c>
      <c r="R66" s="51">
        <f>R52-SUM(R55:R65)</f>
        <v/>
      </c>
      <c r="S66" s="51">
        <f>S52-SUM(S55:S65)</f>
        <v/>
      </c>
      <c r="T66" s="51">
        <f>T52-SUM(T55:T65)</f>
        <v/>
      </c>
      <c r="U66" s="51">
        <f>U52-SUM(U55:U65)</f>
        <v/>
      </c>
      <c r="V66" s="51">
        <f>V52-SUM(V55:V65)</f>
        <v/>
      </c>
      <c r="W66" s="51">
        <f>W52-SUM(W55:W65)</f>
        <v/>
      </c>
      <c r="X66" s="51">
        <f>X52-SUM(X55:X65)</f>
        <v/>
      </c>
      <c r="Y66" s="51">
        <f>Y52-SUM(Y55:Y65)</f>
        <v/>
      </c>
      <c r="Z66" s="51">
        <f>Z52-SUM(Z55:Z65)</f>
        <v/>
      </c>
      <c r="AA66" s="51">
        <f>AA52-SUM(AA55:AA65)</f>
        <v/>
      </c>
      <c r="AB66" s="51">
        <f>AB52-SUM(AB55:AB65)</f>
        <v/>
      </c>
      <c r="AC66" s="51" t="n"/>
      <c r="AD66" s="51" t="n"/>
    </row>
    <row r="67">
      <c r="C67" s="52" t="n"/>
      <c r="D67" s="52" t="n">
        <v>0</v>
      </c>
      <c r="E67" s="52">
        <f>IF(ISERR(E66/E52),"n/a",E66/E52)</f>
        <v/>
      </c>
      <c r="F67" s="52">
        <f>IF(ISERR(F66/F52),"n/a",F66/F52)</f>
        <v/>
      </c>
      <c r="G67" s="52">
        <f>IF(ISERR(G66/G52),"n/a",G66/G52)</f>
        <v/>
      </c>
      <c r="H67" s="52">
        <f>IF(ISERR(H66/H52),"n/a",H66/H52)</f>
        <v/>
      </c>
      <c r="I67" s="52">
        <f>IF(ISERR(I66/I52),"n/a",I66/I52)</f>
        <v/>
      </c>
      <c r="J67" s="52">
        <f>IF(ISERR(J66/J52),"n/a",J66/J52)</f>
        <v/>
      </c>
      <c r="K67" s="52">
        <f>IF(ISERR(K66/K52),"n/a",K66/K52)</f>
        <v/>
      </c>
      <c r="L67" s="52">
        <f>IF(ISERR(L66/L52),"n/a",L66/L52)</f>
        <v/>
      </c>
      <c r="M67" s="52">
        <f>IF(ISERR(M66/M52),"n/a",M66/M52)</f>
        <v/>
      </c>
      <c r="N67" s="52">
        <f>IF(ISERR(N66/N52),"n/a",N66/N52)</f>
        <v/>
      </c>
      <c r="O67" s="52">
        <f>IF(ISERR(O66/O52),"n/a",O66/O52)</f>
        <v/>
      </c>
      <c r="P67" s="52">
        <f>IF(ISERR(P66/P52),"n/a",P66/P52)</f>
        <v/>
      </c>
      <c r="Q67" s="52">
        <f>IF(ISERR(Q66/Q52),"n/a",Q66/Q52)</f>
        <v/>
      </c>
      <c r="R67" s="52">
        <f>IF(ISERR(R66/R52),"n/a",R66/R52)</f>
        <v/>
      </c>
      <c r="S67" s="52">
        <f>IF(ISERR(S66/S52),"n/a",S66/S52)</f>
        <v/>
      </c>
      <c r="T67" s="52">
        <f>IF(ISERR(T66/T52),"n/a",T66/T52)</f>
        <v/>
      </c>
      <c r="U67" s="52">
        <f>IF(ISERR(U66/U52),"n/a",U66/U52)</f>
        <v/>
      </c>
      <c r="V67" s="52">
        <f>IF(ISERR(V66/V52),"n/a",V66/V52)</f>
        <v/>
      </c>
      <c r="W67" s="52">
        <f>IF(ISERR(W66/W52),"n/a",W66/W52)</f>
        <v/>
      </c>
      <c r="X67" s="52">
        <f>IF(ISERR(X66/X52),"n/a",X66/X52)</f>
        <v/>
      </c>
      <c r="Y67" s="52">
        <f>IF(ISERR(Y66/Y52),"n/a",Y66/Y52)</f>
        <v/>
      </c>
      <c r="Z67" s="52">
        <f>IF(ISERR(Z66/Z52),"n/a",Z66/Z52)</f>
        <v/>
      </c>
      <c r="AA67" s="52">
        <f>IF(ISERR(AA66/AA52),"n/a",AA66/AA52)</f>
        <v/>
      </c>
      <c r="AB67" s="52">
        <f>IF(ISERR(AB66/AB52),"n/a",AB66/AB52)</f>
        <v/>
      </c>
      <c r="AC67" s="52" t="n"/>
      <c r="AD67" s="52" t="n"/>
    </row>
    <row r="68">
      <c r="C68" s="52" t="n"/>
      <c r="D68" s="52" t="n"/>
      <c r="E68" s="52" t="n"/>
      <c r="F68" s="52" t="n"/>
      <c r="G68" s="52" t="n"/>
      <c r="H68" s="52" t="n"/>
      <c r="I68" s="52" t="n"/>
      <c r="J68" s="52" t="n"/>
      <c r="K68" s="52" t="n"/>
      <c r="L68" s="52" t="n"/>
      <c r="M68" s="52" t="n"/>
      <c r="N68" s="52" t="n"/>
      <c r="O68" s="52" t="n"/>
      <c r="P68" s="52" t="n"/>
      <c r="Q68" s="52" t="n"/>
      <c r="R68" s="52" t="n"/>
      <c r="S68" s="52" t="n"/>
      <c r="T68" s="52" t="n"/>
      <c r="U68" s="52" t="n"/>
      <c r="V68" s="52" t="n"/>
      <c r="W68" s="52" t="n"/>
      <c r="X68" s="52" t="n"/>
      <c r="Y68" s="52" t="n"/>
      <c r="Z68" s="52" t="n"/>
      <c r="AA68" s="52" t="n"/>
      <c r="AB68" s="52" t="n"/>
      <c r="AC68" s="52" t="n"/>
      <c r="AD68" s="52" t="n"/>
    </row>
    <row r="69">
      <c r="B69" t="inlineStr">
        <is>
          <t>P&amp;L Depreciation</t>
        </is>
      </c>
      <c r="C69" s="53" t="n"/>
      <c r="D69" s="53">
        <f>(D70+D73+D77)*(D42&lt;=$C$19)</f>
        <v/>
      </c>
      <c r="E69" s="53">
        <f>(E70+E73+E77)*(E42&lt;=$C$19)</f>
        <v/>
      </c>
      <c r="F69" s="53">
        <f>(F70+F73+F77)*(F42&lt;=$C$19)</f>
        <v/>
      </c>
      <c r="G69" s="53">
        <f>(G70+G73+G77)*(G42&lt;=$C$19)</f>
        <v/>
      </c>
      <c r="H69" s="53">
        <f>(H70+H73+H77)*(H42&lt;=$C$19)</f>
        <v/>
      </c>
      <c r="I69" s="53">
        <f>(I70+I73+I77)*(I42&lt;=$C$19)</f>
        <v/>
      </c>
      <c r="J69" s="53">
        <f>(J70+J73+J77)*(J42&lt;=$C$19)</f>
        <v/>
      </c>
      <c r="K69" s="53">
        <f>(K70+K73+K77)*(K42&lt;=$C$19)</f>
        <v/>
      </c>
      <c r="L69" s="53">
        <f>(L70+L73+L77)*(L42&lt;=$C$19)</f>
        <v/>
      </c>
      <c r="M69" s="53">
        <f>(M70+M73+M77)*(M42&lt;=$C$19)</f>
        <v/>
      </c>
      <c r="N69" s="53">
        <f>(N70+N73+N77)*(N42&lt;=$C$19)</f>
        <v/>
      </c>
      <c r="O69" s="53">
        <f>(O70+O73+O77)*(O42&lt;=$C$19)</f>
        <v/>
      </c>
      <c r="P69" s="53">
        <f>(P70+P73+P77)*(P42&lt;=$C$19)</f>
        <v/>
      </c>
      <c r="Q69" s="53">
        <f>(Q70+Q73+Q77)*(Q42&lt;=$C$19)</f>
        <v/>
      </c>
      <c r="R69" s="53">
        <f>(R70+R73+R77)*(R42&lt;=$C$19)</f>
        <v/>
      </c>
      <c r="S69" s="53">
        <f>(S70+S73+S77)*(S42&lt;=$C$19)</f>
        <v/>
      </c>
      <c r="T69" s="53">
        <f>(T70+T73+T77)*(T42&lt;=$C$19)</f>
        <v/>
      </c>
      <c r="U69" s="53">
        <f>(U70+U73+U77)*(U42&lt;=$C$19)</f>
        <v/>
      </c>
      <c r="V69" s="53">
        <f>(V70+V73+V77)*(V42&lt;=$C$19)</f>
        <v/>
      </c>
      <c r="W69" s="53">
        <f>(W70+W73+W77)*(W42&lt;=$C$19)</f>
        <v/>
      </c>
      <c r="X69" s="53">
        <f>(X70+X73+X77)*(X42&lt;=$C$19)</f>
        <v/>
      </c>
      <c r="Y69" s="53">
        <f>(Y70+Y73+Y77)*(Y42&lt;=$C$19)</f>
        <v/>
      </c>
      <c r="Z69" s="53">
        <f>(Z70+Z73+Z77)*(Z42&lt;=$C$19)</f>
        <v/>
      </c>
      <c r="AA69" s="53">
        <f>(AA70+AA73+AA77)*(AA42&lt;=$C$19)</f>
        <v/>
      </c>
      <c r="AB69" s="53">
        <f>(AB70+AB73+AB77)*(AB42&lt;=$C$19)</f>
        <v/>
      </c>
      <c r="AC69" s="53" t="n"/>
      <c r="AD69" s="53" t="n"/>
    </row>
    <row r="70">
      <c r="A70" s="54" t="n"/>
      <c r="B70" s="54" t="inlineStr">
        <is>
          <t>Installation P&amp;L Dep'n</t>
        </is>
      </c>
      <c r="C70" s="55" t="n"/>
      <c r="D70" s="55">
        <f>MIN(D71,$D$71/$H$28)</f>
        <v/>
      </c>
      <c r="E70" s="55">
        <f>MIN(E71,$D$71/$H$28)</f>
        <v/>
      </c>
      <c r="F70" s="55">
        <f>MIN(F71,$D$71/$H$28)</f>
        <v/>
      </c>
      <c r="G70" s="55">
        <f>MIN(G71,$D$71/$H$28)</f>
        <v/>
      </c>
      <c r="H70" s="55">
        <f>MIN(H71,$D$71/$H$28)</f>
        <v/>
      </c>
      <c r="I70" s="55">
        <f>MIN(I71,$D$71/$H$28)</f>
        <v/>
      </c>
      <c r="J70" s="55">
        <f>MIN(J71,$D$71/$H$28)</f>
        <v/>
      </c>
      <c r="K70" s="55">
        <f>MIN(K71,$D$71/$H$28)</f>
        <v/>
      </c>
      <c r="L70" s="55">
        <f>MIN(L71,$D$71/$H$28)</f>
        <v/>
      </c>
      <c r="M70" s="55">
        <f>MIN(M71,$D$71/$H$28)</f>
        <v/>
      </c>
      <c r="N70" s="55">
        <f>MIN(N71,$D$71/$H$28)</f>
        <v/>
      </c>
      <c r="O70" s="55">
        <f>MIN(O71,$D$71/$H$28)</f>
        <v/>
      </c>
      <c r="P70" s="55">
        <f>MIN(P71,$D$71/$H$28)</f>
        <v/>
      </c>
      <c r="Q70" s="55">
        <f>MIN(Q71,$D$71/$H$28)</f>
        <v/>
      </c>
      <c r="R70" s="55">
        <f>MIN(R71,$D$71/$H$28)</f>
        <v/>
      </c>
      <c r="S70" s="55">
        <f>MIN(S71,$D$71/$H$28)</f>
        <v/>
      </c>
      <c r="T70" s="55">
        <f>MIN(T71,$D$71/$H$28)</f>
        <v/>
      </c>
      <c r="U70" s="55">
        <f>MIN(U71,$D$71/$H$28)</f>
        <v/>
      </c>
      <c r="V70" s="55">
        <f>MIN(V71,$D$71/$H$28)</f>
        <v/>
      </c>
      <c r="W70" s="55">
        <f>MIN(W71,$D$71/$H$28)</f>
        <v/>
      </c>
      <c r="X70" s="55">
        <f>MIN(X71,$D$71/$H$28)</f>
        <v/>
      </c>
      <c r="Y70" s="55">
        <f>MIN(Y71,$D$71/$H$28)</f>
        <v/>
      </c>
      <c r="Z70" s="55">
        <f>MIN(Z71,$D$71/$H$28)</f>
        <v/>
      </c>
      <c r="AA70" s="55">
        <f>MIN(AA71,$D$71/$H$28)</f>
        <v/>
      </c>
      <c r="AB70" s="55">
        <f>MIN(AB71,$D$71/$H$28)</f>
        <v/>
      </c>
      <c r="AC70" s="55" t="n"/>
      <c r="AD70" s="55" t="n"/>
    </row>
    <row r="71">
      <c r="A71" s="54" t="n"/>
      <c r="B71" s="54" t="inlineStr">
        <is>
          <t>Start</t>
        </is>
      </c>
      <c r="C71" s="56" t="n"/>
      <c r="D71" s="56">
        <f>C126*$H$29</f>
        <v/>
      </c>
      <c r="E71" s="57">
        <f>D72</f>
        <v/>
      </c>
      <c r="F71" s="57">
        <f>E72</f>
        <v/>
      </c>
      <c r="G71" s="57">
        <f>F72</f>
        <v/>
      </c>
      <c r="H71" s="57">
        <f>G72</f>
        <v/>
      </c>
      <c r="I71" s="57">
        <f>H72</f>
        <v/>
      </c>
      <c r="J71" s="57">
        <f>I72</f>
        <v/>
      </c>
      <c r="K71" s="57">
        <f>J72</f>
        <v/>
      </c>
      <c r="L71" s="57">
        <f>K72</f>
        <v/>
      </c>
      <c r="M71" s="57">
        <f>L72</f>
        <v/>
      </c>
      <c r="N71" s="57">
        <f>M72</f>
        <v/>
      </c>
      <c r="O71" s="57">
        <f>N72</f>
        <v/>
      </c>
      <c r="P71" s="57">
        <f>O72</f>
        <v/>
      </c>
      <c r="Q71" s="57">
        <f>P72</f>
        <v/>
      </c>
      <c r="R71" s="57">
        <f>Q72</f>
        <v/>
      </c>
      <c r="S71" s="57">
        <f>R72</f>
        <v/>
      </c>
      <c r="T71" s="57">
        <f>S72</f>
        <v/>
      </c>
      <c r="U71" s="57">
        <f>T72</f>
        <v/>
      </c>
      <c r="V71" s="57">
        <f>U72</f>
        <v/>
      </c>
      <c r="W71" s="57">
        <f>V72</f>
        <v/>
      </c>
      <c r="X71" s="57">
        <f>W72</f>
        <v/>
      </c>
      <c r="Y71" s="57">
        <f>X72</f>
        <v/>
      </c>
      <c r="Z71" s="57">
        <f>Y72</f>
        <v/>
      </c>
      <c r="AA71" s="57">
        <f>Z72</f>
        <v/>
      </c>
      <c r="AB71" s="57">
        <f>AA72</f>
        <v/>
      </c>
      <c r="AC71" s="57" t="n"/>
      <c r="AD71" s="57" t="n"/>
    </row>
    <row r="72">
      <c r="A72" s="54" t="n"/>
      <c r="B72" s="54" t="inlineStr">
        <is>
          <t>End</t>
        </is>
      </c>
      <c r="C72" s="57" t="n"/>
      <c r="D72" s="57">
        <f>D71-D70</f>
        <v/>
      </c>
      <c r="E72" s="57">
        <f>E71-E70</f>
        <v/>
      </c>
      <c r="F72" s="57">
        <f>F71-F70</f>
        <v/>
      </c>
      <c r="G72" s="57">
        <f>G71-G70</f>
        <v/>
      </c>
      <c r="H72" s="57">
        <f>H71-H70</f>
        <v/>
      </c>
      <c r="I72" s="57">
        <f>I71-I70</f>
        <v/>
      </c>
      <c r="J72" s="57">
        <f>J71-J70</f>
        <v/>
      </c>
      <c r="K72" s="57">
        <f>K71-K70</f>
        <v/>
      </c>
      <c r="L72" s="57">
        <f>L71-L70</f>
        <v/>
      </c>
      <c r="M72" s="57">
        <f>M71-M70</f>
        <v/>
      </c>
      <c r="N72" s="57">
        <f>N71-N70</f>
        <v/>
      </c>
      <c r="O72" s="57">
        <f>O71-O70</f>
        <v/>
      </c>
      <c r="P72" s="57">
        <f>P71-P70</f>
        <v/>
      </c>
      <c r="Q72" s="57">
        <f>Q71-Q70</f>
        <v/>
      </c>
      <c r="R72" s="57">
        <f>R71-R70</f>
        <v/>
      </c>
      <c r="S72" s="57">
        <f>S71-S70</f>
        <v/>
      </c>
      <c r="T72" s="57">
        <f>T71-T70</f>
        <v/>
      </c>
      <c r="U72" s="57">
        <f>U71-U70</f>
        <v/>
      </c>
      <c r="V72" s="57">
        <f>V71-V70</f>
        <v/>
      </c>
      <c r="W72" s="57">
        <f>W71-W70</f>
        <v/>
      </c>
      <c r="X72" s="57">
        <f>X71-X70</f>
        <v/>
      </c>
      <c r="Y72" s="57">
        <f>Y71-Y70</f>
        <v/>
      </c>
      <c r="Z72" s="57">
        <f>Z71-Z70</f>
        <v/>
      </c>
      <c r="AA72" s="57">
        <f>AA71-AA70</f>
        <v/>
      </c>
      <c r="AB72" s="57">
        <f>AB71-AB70</f>
        <v/>
      </c>
      <c r="AC72" s="57" t="n"/>
      <c r="AD72" s="57" t="n"/>
    </row>
    <row r="73">
      <c r="A73" s="54" t="n"/>
      <c r="B73" s="58" t="inlineStr">
        <is>
          <t>Maintenance Capex 1 P&amp;L Dep'n</t>
        </is>
      </c>
      <c r="C73" s="57" t="n"/>
      <c r="D73" s="57">
        <f>IF(D75&gt;0,MIN(D75,$H$11/$H$30),0)</f>
        <v/>
      </c>
      <c r="E73" s="57">
        <f>IF(E75&gt;0,MIN(E75,$H$11/$H$30),0)</f>
        <v/>
      </c>
      <c r="F73" s="57">
        <f>IF(F75&gt;0,MIN(F75,$H$11/$H$30),0)</f>
        <v/>
      </c>
      <c r="G73" s="57">
        <f>IF(G75&gt;0,MIN(G75,$H$11/$H$30),0)</f>
        <v/>
      </c>
      <c r="H73" s="57">
        <f>IF(H75&gt;0,MIN(H75,$H$11/$H$30),0)</f>
        <v/>
      </c>
      <c r="I73" s="57">
        <f>IF(I75&gt;0,MIN(I75,$H$11/$H$30),0)</f>
        <v/>
      </c>
      <c r="J73" s="57">
        <f>IF(J75&gt;0,MIN(J75,$H$11/$H$30),0)</f>
        <v/>
      </c>
      <c r="K73" s="57">
        <f>IF(K75&gt;0,MIN(K75,$H$11/$H$30),0)</f>
        <v/>
      </c>
      <c r="L73" s="57">
        <f>IF(L75&gt;0,MIN(L75,$H$11/$H$30),0)</f>
        <v/>
      </c>
      <c r="M73" s="57">
        <f>IF(M75&gt;0,MIN(M75,$H$11/$H$30),0)</f>
        <v/>
      </c>
      <c r="N73" s="57">
        <f>IF(N75&gt;0,MIN(N75,$H$11/$H$30),0)</f>
        <v/>
      </c>
      <c r="O73" s="57">
        <f>IF(O75&gt;0,MIN(O75,$H$11/$H$30),0)</f>
        <v/>
      </c>
      <c r="P73" s="57">
        <f>IF(P75&gt;0,MIN(P75,$H$11/$H$30),0)</f>
        <v/>
      </c>
      <c r="Q73" s="57">
        <f>IF(Q75&gt;0,MIN(Q75,$H$11/$H$30),0)</f>
        <v/>
      </c>
      <c r="R73" s="57">
        <f>IF(R75&gt;0,MIN(R75,$H$11/$H$30),0)</f>
        <v/>
      </c>
      <c r="S73" s="57">
        <f>IF(S75&gt;0,MIN(S75,$H$11/$H$30),0)</f>
        <v/>
      </c>
      <c r="T73" s="57">
        <f>IF(T75&gt;0,MIN(T75,$H$11/$H$30),0)</f>
        <v/>
      </c>
      <c r="U73" s="57">
        <f>IF(U75&gt;0,MIN(U75,$H$11/$H$30),0)</f>
        <v/>
      </c>
      <c r="V73" s="57">
        <f>IF(V75&gt;0,MIN(V75,$H$11/$H$30),0)</f>
        <v/>
      </c>
      <c r="W73" s="57">
        <f>IF(W75&gt;0,MIN(W75,$H$11/$H$30),0)</f>
        <v/>
      </c>
      <c r="X73" s="57">
        <f>IF(X75&gt;0,MIN(X75,$H$11/$H$30),0)</f>
        <v/>
      </c>
      <c r="Y73" s="57">
        <f>IF(Y75&gt;0,MIN(Y75,$H$11/$H$30),0)</f>
        <v/>
      </c>
      <c r="Z73" s="57">
        <f>IF(Z75&gt;0,MIN(Z75,$H$11/$H$30),0)</f>
        <v/>
      </c>
      <c r="AA73" s="57">
        <f>IF(AA75&gt;0,MIN(AA75,$H$11/$H$30),0)</f>
        <v/>
      </c>
      <c r="AB73" s="57">
        <f>IF(AB75&gt;0,MIN(AB75,$H$11/$H$30),0)</f>
        <v/>
      </c>
      <c r="AC73" s="57" t="n"/>
      <c r="AD73" s="57" t="n"/>
    </row>
    <row r="75">
      <c r="A75" s="54" t="n"/>
      <c r="B75" s="54" t="inlineStr">
        <is>
          <t>Start</t>
        </is>
      </c>
      <c r="C75" s="57" t="n"/>
      <c r="D75" s="57">
        <f>IF(D132&gt;0,D132*$H$31,C76)</f>
        <v/>
      </c>
      <c r="E75" s="57">
        <f>IF(E132&gt;0,E132*$H$31,D76)</f>
        <v/>
      </c>
      <c r="F75" s="57">
        <f>IF(F132&gt;0,F132*$H$31,E76)</f>
        <v/>
      </c>
      <c r="G75" s="57">
        <f>IF(G132&gt;0,G132*$H$31,F76)</f>
        <v/>
      </c>
      <c r="H75" s="57">
        <f>IF(H132&gt;0,H132*$H$31,G76)</f>
        <v/>
      </c>
      <c r="I75" s="57">
        <f>IF(I132&gt;0,I132*$H$31,H76)</f>
        <v/>
      </c>
      <c r="J75" s="57">
        <f>IF(J132&gt;0,J132*$H$31,I76)</f>
        <v/>
      </c>
      <c r="K75" s="57">
        <f>IF(K132&gt;0,K132*$H$31,J76)</f>
        <v/>
      </c>
      <c r="L75" s="57">
        <f>IF(L132&gt;0,L132*$H$31,K76)</f>
        <v/>
      </c>
      <c r="M75" s="57">
        <f>IF(M132&gt;0,M132*$H$31,L76)</f>
        <v/>
      </c>
      <c r="N75" s="57">
        <f>IF(N132&gt;0,N132*$H$31,M76)</f>
        <v/>
      </c>
      <c r="O75" s="57">
        <f>IF(O132&gt;0,O132*$H$31,N76)</f>
        <v/>
      </c>
      <c r="P75" s="57">
        <f>IF(P132&gt;0,P132*$H$31,O76)</f>
        <v/>
      </c>
      <c r="Q75" s="57">
        <f>IF(Q132&gt;0,Q132*$H$31,P76)</f>
        <v/>
      </c>
      <c r="R75" s="57">
        <f>IF(R132&gt;0,R132*$H$31,Q76)</f>
        <v/>
      </c>
      <c r="S75" s="57">
        <f>IF(S132&gt;0,S132*$H$31,R76)</f>
        <v/>
      </c>
      <c r="T75" s="57">
        <f>IF(T132&gt;0,T132*$H$31,S76)</f>
        <v/>
      </c>
      <c r="U75" s="57">
        <f>IF(U132&gt;0,U132*$H$31,T76)</f>
        <v/>
      </c>
      <c r="V75" s="57">
        <f>IF(V132&gt;0,V132*$H$31,U76)</f>
        <v/>
      </c>
      <c r="W75" s="57">
        <f>IF(W132&gt;0,W132*$H$31,V76)</f>
        <v/>
      </c>
      <c r="X75" s="57">
        <f>IF(X132&gt;0,X132*$H$31,W76)</f>
        <v/>
      </c>
      <c r="Y75" s="57">
        <f>IF(Y132&gt;0,Y132*$H$31,X76)</f>
        <v/>
      </c>
      <c r="Z75" s="57">
        <f>IF(Z132&gt;0,Z132*$H$31,Y76)</f>
        <v/>
      </c>
      <c r="AA75" s="57">
        <f>IF(AA132&gt;0,AA132*$H$31,Z76)</f>
        <v/>
      </c>
      <c r="AB75" s="57">
        <f>IF(AB132&gt;0,AB132*$H$31,AA76)</f>
        <v/>
      </c>
      <c r="AC75" s="57" t="n"/>
      <c r="AD75" s="57" t="n"/>
    </row>
    <row r="76">
      <c r="A76" s="54" t="n"/>
      <c r="B76" s="54" t="inlineStr">
        <is>
          <t>End</t>
        </is>
      </c>
      <c r="C76" s="57" t="n"/>
      <c r="D76" s="57">
        <f>D75-D73</f>
        <v/>
      </c>
      <c r="E76" s="57">
        <f>E75-E73</f>
        <v/>
      </c>
      <c r="F76" s="57">
        <f>F75-F73</f>
        <v/>
      </c>
      <c r="G76" s="57">
        <f>G75-G73</f>
        <v/>
      </c>
      <c r="H76" s="57">
        <f>H75-H73</f>
        <v/>
      </c>
      <c r="I76" s="57">
        <f>I75-I73</f>
        <v/>
      </c>
      <c r="J76" s="57">
        <f>J75-J73</f>
        <v/>
      </c>
      <c r="K76" s="57">
        <f>K75-K73</f>
        <v/>
      </c>
      <c r="L76" s="57">
        <f>L75-L73</f>
        <v/>
      </c>
      <c r="M76" s="57">
        <f>M75-M73</f>
        <v/>
      </c>
      <c r="N76" s="57">
        <f>N75-N73</f>
        <v/>
      </c>
      <c r="O76" s="57">
        <f>O75-O73</f>
        <v/>
      </c>
      <c r="P76" s="57">
        <f>P75-P73</f>
        <v/>
      </c>
      <c r="Q76" s="57">
        <f>Q75-Q73</f>
        <v/>
      </c>
      <c r="R76" s="57">
        <f>R75-R73</f>
        <v/>
      </c>
      <c r="S76" s="57">
        <f>S75-S73</f>
        <v/>
      </c>
      <c r="T76" s="57">
        <f>T75-T73</f>
        <v/>
      </c>
      <c r="U76" s="57">
        <f>U75-U73</f>
        <v/>
      </c>
      <c r="V76" s="57">
        <f>V75-V73</f>
        <v/>
      </c>
      <c r="W76" s="57">
        <f>W75-W73</f>
        <v/>
      </c>
      <c r="X76" s="57">
        <f>X75-X73</f>
        <v/>
      </c>
      <c r="Y76" s="57">
        <f>Y75-Y73</f>
        <v/>
      </c>
      <c r="Z76" s="57">
        <f>Z75-Z73</f>
        <v/>
      </c>
      <c r="AA76" s="57">
        <f>AA75-AA73</f>
        <v/>
      </c>
      <c r="AB76" s="57">
        <f>AB75-AB73</f>
        <v/>
      </c>
      <c r="AC76" s="57" t="n"/>
      <c r="AD76" s="57" t="n"/>
    </row>
    <row r="77">
      <c r="A77" s="54" t="n"/>
      <c r="B77" s="58" t="inlineStr">
        <is>
          <t>Maintenance Capex 2 P&amp;L Dep'n</t>
        </is>
      </c>
      <c r="C77" s="57" t="n"/>
      <c r="D77" s="57">
        <f>IF(D79&gt;0,MIN(D79,$H$13/$H$30),0)</f>
        <v/>
      </c>
      <c r="E77" s="57">
        <f>IF(E79&gt;0,MIN(E79,$H$13/$H$28),0)</f>
        <v/>
      </c>
      <c r="F77" s="57">
        <f>IF(F79&gt;0,MIN(F79,$H$13/$H$28),0)</f>
        <v/>
      </c>
      <c r="G77" s="57">
        <f>IF(G79&gt;0,MIN(G79,$H$13/$H$28),0)</f>
        <v/>
      </c>
      <c r="H77" s="57">
        <f>IF(H79&gt;0,MIN(H79,$H$13/$H$28),0)</f>
        <v/>
      </c>
      <c r="I77" s="57">
        <f>IF(I79&gt;0,MIN(I79,$H$13/$H$28),0)</f>
        <v/>
      </c>
      <c r="J77" s="57">
        <f>IF(J79&gt;0,MIN(J79,$H$13/$H$28),0)</f>
        <v/>
      </c>
      <c r="K77" s="57">
        <f>IF(K79&gt;0,MIN(K79,$H$13/$H$28),0)</f>
        <v/>
      </c>
      <c r="L77" s="57">
        <f>IF(L79&gt;0,MIN(L79,$H$13/$H$28),0)</f>
        <v/>
      </c>
      <c r="M77" s="57">
        <f>IF(M79&gt;0,MIN(M79,$H$13/$H$28),0)</f>
        <v/>
      </c>
      <c r="N77" s="57">
        <f>IF(N79&gt;0,MIN(N79,$H$13/$H$28),0)</f>
        <v/>
      </c>
      <c r="O77" s="57">
        <f>IF(O79&gt;0,MIN(O79,$H$13/$H$28),0)</f>
        <v/>
      </c>
      <c r="P77" s="57">
        <f>IF(P79&gt;0,MIN(P79,$H$13/$H$28),0)</f>
        <v/>
      </c>
      <c r="Q77" s="57">
        <f>IF(Q79&gt;0,MIN(Q79,$H$13/$H$28),0)</f>
        <v/>
      </c>
      <c r="R77" s="57">
        <f>IF(R79&gt;0,MIN(R79,$H$13/$H$28),0)</f>
        <v/>
      </c>
      <c r="S77" s="57">
        <f>IF(S79&gt;0,MIN(S79,$H$13/$H$28),0)</f>
        <v/>
      </c>
      <c r="T77" s="57">
        <f>IF(T79&gt;0,MIN(T79,$H$13/$H$28),0)</f>
        <v/>
      </c>
      <c r="U77" s="57">
        <f>IF(U79&gt;0,MIN(U79,$H$13/$H$28),0)</f>
        <v/>
      </c>
      <c r="V77" s="57">
        <f>IF(V79&gt;0,MIN(V79,$H$13/$H$28),0)</f>
        <v/>
      </c>
      <c r="W77" s="57">
        <f>IF(W79&gt;0,MIN(W79,$H$13/$H$28),0)</f>
        <v/>
      </c>
      <c r="X77" s="57">
        <f>IF(X79&gt;0,MIN(X79,$H$13/$H$28),0)</f>
        <v/>
      </c>
      <c r="Y77" s="57">
        <f>IF(Y79&gt;0,MIN(Y79,$H$13/$H$28),0)</f>
        <v/>
      </c>
      <c r="Z77" s="57">
        <f>IF(Z79&gt;0,MIN(Z79,$H$13/$H$28),0)</f>
        <v/>
      </c>
      <c r="AA77" s="57">
        <f>IF(AA79&gt;0,MIN(AA79,$H$13/$H$28),0)</f>
        <v/>
      </c>
      <c r="AB77" s="57">
        <f>IF(AB79&gt;0,MIN(AB79,$H$13/$H$28),0)</f>
        <v/>
      </c>
      <c r="AC77" s="57" t="n"/>
      <c r="AD77" s="57" t="n"/>
    </row>
    <row r="78">
      <c r="A78" s="54" t="n"/>
      <c r="B78" s="58" t="inlineStr">
        <is>
          <t>Original investment date</t>
        </is>
      </c>
      <c r="C78" s="57" t="n"/>
      <c r="D78" s="57">
        <f>IF(D$42=$H$14,$H$13,0)</f>
        <v/>
      </c>
      <c r="E78" s="57">
        <f>IF(E$42=$H$14,$H$13,0)</f>
        <v/>
      </c>
      <c r="F78" s="57">
        <f>IF(F$42=$H$14,$H$13,0)</f>
        <v/>
      </c>
      <c r="G78" s="57">
        <f>IF(G$42=$H$14,$H$13,0)</f>
        <v/>
      </c>
      <c r="H78" s="57">
        <f>IF(H$42=$H$14,$H$13,0)</f>
        <v/>
      </c>
      <c r="I78" s="57">
        <f>IF(I$42=$H$14,$H$13,0)</f>
        <v/>
      </c>
      <c r="J78" s="57">
        <f>IF(J$42=$H$14,$H$13,0)</f>
        <v/>
      </c>
      <c r="K78" s="57">
        <f>IF(K$42=$H$14,$H$13,0)</f>
        <v/>
      </c>
      <c r="L78" s="57">
        <f>IF(L$42=$H$14,$H$13,0)</f>
        <v/>
      </c>
      <c r="M78" s="57">
        <f>IF(M$42=$H$14,$H$13,0)</f>
        <v/>
      </c>
      <c r="N78" s="57">
        <f>IF(N$42=$H$14,$H$13,0)</f>
        <v/>
      </c>
      <c r="O78" s="57">
        <f>IF(O$42=$H$14,$H$13,0)</f>
        <v/>
      </c>
      <c r="P78" s="57">
        <f>IF(P$42=$H$14,$H$13,0)</f>
        <v/>
      </c>
      <c r="Q78" s="57">
        <f>IF(Q$42=$H$14,$H$13,0)</f>
        <v/>
      </c>
      <c r="R78" s="57">
        <f>IF(R$42=$H$14,$H$13,0)</f>
        <v/>
      </c>
      <c r="S78" s="57">
        <f>IF(S$42=$H$14,$H$13,0)</f>
        <v/>
      </c>
      <c r="T78" s="57">
        <f>IF(T$42=$H$14,$H$13,0)</f>
        <v/>
      </c>
      <c r="U78" s="57">
        <f>IF(U$42=$H$14,$H$13,0)</f>
        <v/>
      </c>
      <c r="V78" s="57">
        <f>IF(V$42=$H$14,$H$13,0)</f>
        <v/>
      </c>
      <c r="W78" s="57">
        <f>IF(W$42=$H$14,$H$13,0)</f>
        <v/>
      </c>
      <c r="X78" s="57">
        <f>IF(X$42=$H$14,$H$13,0)</f>
        <v/>
      </c>
      <c r="Y78" s="57">
        <f>IF(Y$42=$H$14,$H$13,0)</f>
        <v/>
      </c>
      <c r="Z78" s="57">
        <f>IF(Z$42=$H$14,$H$13,0)</f>
        <v/>
      </c>
      <c r="AA78" s="57">
        <f>IF(AA$42=$H$14,$H$13,0)</f>
        <v/>
      </c>
      <c r="AB78" s="57">
        <f>IF(AB$42=$H$14,$H$13,0)</f>
        <v/>
      </c>
      <c r="AC78" s="57" t="n"/>
      <c r="AD78" s="57" t="n"/>
    </row>
    <row r="79">
      <c r="A79" s="54" t="n"/>
      <c r="B79" s="54" t="inlineStr">
        <is>
          <t>Start</t>
        </is>
      </c>
      <c r="C79" s="57" t="n"/>
      <c r="D79" s="57">
        <f>IF(D78&gt;0,D78*$I$31,C80)</f>
        <v/>
      </c>
      <c r="E79" s="57">
        <f>IF(E78&gt;0,E78*$I$31,D80)</f>
        <v/>
      </c>
      <c r="F79" s="57">
        <f>IF(F78&gt;0,F78*$I$31,E80)</f>
        <v/>
      </c>
      <c r="G79" s="57">
        <f>IF(G78&gt;0,G78*$I$31,F80)</f>
        <v/>
      </c>
      <c r="H79" s="57">
        <f>IF(H78&gt;0,H78*$I$31,G80)</f>
        <v/>
      </c>
      <c r="I79" s="57">
        <f>IF(I78&gt;0,I78*$I$31,H80)</f>
        <v/>
      </c>
      <c r="J79" s="57">
        <f>IF(J78&gt;0,J78*$I$31,I80)</f>
        <v/>
      </c>
      <c r="K79" s="57">
        <f>IF(K78&gt;0,K78*$I$31,J80)</f>
        <v/>
      </c>
      <c r="L79" s="57">
        <f>IF(L78&gt;0,L78*$I$31,K80)</f>
        <v/>
      </c>
      <c r="M79" s="57">
        <f>IF(M78&gt;0,M78*$I$31,L80)</f>
        <v/>
      </c>
      <c r="N79" s="57">
        <f>IF(N78&gt;0,N78*$I$31,M80)</f>
        <v/>
      </c>
      <c r="O79" s="57">
        <f>IF(O78&gt;0,O78*$I$31,N80)</f>
        <v/>
      </c>
      <c r="P79" s="57">
        <f>IF(P78&gt;0,P78*$I$31,O80)</f>
        <v/>
      </c>
      <c r="Q79" s="57">
        <f>IF(Q78&gt;0,Q78*$I$31,P80)</f>
        <v/>
      </c>
      <c r="R79" s="57">
        <f>IF(R78&gt;0,R78*$I$31,Q80)</f>
        <v/>
      </c>
      <c r="S79" s="57">
        <f>IF(S78&gt;0,S78*$I$31,R80)</f>
        <v/>
      </c>
      <c r="T79" s="57">
        <f>IF(T78&gt;0,T78*$I$31,S80)</f>
        <v/>
      </c>
      <c r="U79" s="57">
        <f>IF(U78&gt;0,U78*$I$31,T80)</f>
        <v/>
      </c>
      <c r="V79" s="57">
        <f>IF(V78&gt;0,V78*$I$31,U80)</f>
        <v/>
      </c>
      <c r="W79" s="57">
        <f>IF(W78&gt;0,W78*$I$31,V80)</f>
        <v/>
      </c>
      <c r="X79" s="57">
        <f>IF(X78&gt;0,X78*$I$31,W80)</f>
        <v/>
      </c>
      <c r="Y79" s="57">
        <f>IF(Y78&gt;0,Y78*$I$31,X80)</f>
        <v/>
      </c>
      <c r="Z79" s="57">
        <f>IF(Z78&gt;0,Z78*$I$31,Y80)</f>
        <v/>
      </c>
      <c r="AA79" s="57">
        <f>IF(AA78&gt;0,AA78*$I$31,Z80)</f>
        <v/>
      </c>
      <c r="AB79" s="57">
        <f>IF(AB78&gt;0,AB78*$I$31,AA80)</f>
        <v/>
      </c>
      <c r="AC79" s="57" t="n"/>
      <c r="AD79" s="57" t="n"/>
    </row>
    <row r="80">
      <c r="A80" s="54" t="n"/>
      <c r="B80" s="54" t="inlineStr">
        <is>
          <t>End</t>
        </is>
      </c>
      <c r="C80" s="57" t="n"/>
      <c r="D80" s="57">
        <f>D79-D77</f>
        <v/>
      </c>
      <c r="E80" s="57">
        <f>E79-E77</f>
        <v/>
      </c>
      <c r="F80" s="57">
        <f>F79-F77</f>
        <v/>
      </c>
      <c r="G80" s="57">
        <f>G79-G77</f>
        <v/>
      </c>
      <c r="H80" s="57">
        <f>H79-H77</f>
        <v/>
      </c>
      <c r="I80" s="57">
        <f>I79-I77</f>
        <v/>
      </c>
      <c r="J80" s="57">
        <f>J79-J77</f>
        <v/>
      </c>
      <c r="K80" s="57">
        <f>K79-K77</f>
        <v/>
      </c>
      <c r="L80" s="57">
        <f>L79-L77</f>
        <v/>
      </c>
      <c r="M80" s="57">
        <f>M79-M77</f>
        <v/>
      </c>
      <c r="N80" s="57">
        <f>N79-N77</f>
        <v/>
      </c>
      <c r="O80" s="57">
        <f>O79-O77</f>
        <v/>
      </c>
      <c r="P80" s="57">
        <f>P79-P77</f>
        <v/>
      </c>
      <c r="Q80" s="57">
        <f>Q79-Q77</f>
        <v/>
      </c>
      <c r="R80" s="57">
        <f>R79-R77</f>
        <v/>
      </c>
      <c r="S80" s="57">
        <f>S79-S77</f>
        <v/>
      </c>
      <c r="T80" s="57">
        <f>T79-T77</f>
        <v/>
      </c>
      <c r="U80" s="57">
        <f>U79-U77</f>
        <v/>
      </c>
      <c r="V80" s="57">
        <f>V79-V77</f>
        <v/>
      </c>
      <c r="W80" s="57">
        <f>W79-W77</f>
        <v/>
      </c>
      <c r="X80" s="57">
        <f>X79-X77</f>
        <v/>
      </c>
      <c r="Y80" s="57">
        <f>Y79-Y77</f>
        <v/>
      </c>
      <c r="Z80" s="57">
        <f>Z79-Z77</f>
        <v/>
      </c>
      <c r="AA80" s="57">
        <f>AA79-AA77</f>
        <v/>
      </c>
      <c r="AB80" s="57">
        <f>AB79-AB77</f>
        <v/>
      </c>
      <c r="AC80" s="57" t="n"/>
      <c r="AD80" s="57" t="n"/>
    </row>
    <row r="81">
      <c r="A81" s="59" t="n"/>
      <c r="B81" s="59" t="n"/>
      <c r="C81" s="60" t="n"/>
      <c r="D81" s="60" t="n"/>
      <c r="E81" s="60" t="n"/>
      <c r="F81" s="60" t="n"/>
      <c r="G81" s="60" t="n"/>
      <c r="H81" s="60" t="n"/>
      <c r="I81" s="60" t="n"/>
      <c r="J81" s="60" t="n"/>
      <c r="K81" s="60" t="n"/>
      <c r="L81" s="60" t="n"/>
      <c r="M81" s="60" t="n"/>
      <c r="N81" s="60" t="n"/>
      <c r="O81" s="60" t="n"/>
      <c r="P81" s="60" t="n"/>
      <c r="Q81" s="60" t="n"/>
      <c r="R81" s="60" t="n"/>
      <c r="S81" s="60" t="n"/>
      <c r="T81" s="60" t="n"/>
      <c r="U81" s="60" t="n"/>
      <c r="V81" s="60" t="n"/>
      <c r="W81" s="60" t="n"/>
      <c r="X81" s="60" t="n"/>
      <c r="Y81" s="60" t="n"/>
      <c r="Z81" s="60" t="n"/>
      <c r="AA81" s="60" t="n"/>
      <c r="AB81" s="60" t="n"/>
      <c r="AC81" s="60" t="n"/>
      <c r="AD81" s="60" t="n"/>
    </row>
    <row r="82">
      <c r="A82" s="59" t="n"/>
      <c r="B82" t="inlineStr">
        <is>
          <t>Tax Depreciation</t>
        </is>
      </c>
      <c r="C82" s="60" t="n"/>
      <c r="D82" s="53">
        <f>(D83+D86+D89)*(D42&lt;=$C$19)</f>
        <v/>
      </c>
      <c r="E82" s="53">
        <f>(E83+E86+E89)*(E42&lt;=$C$19)</f>
        <v/>
      </c>
      <c r="F82" s="53">
        <f>(F83+F86+F89)*(F42&lt;=$C$19)</f>
        <v/>
      </c>
      <c r="G82" s="53">
        <f>(G83+G86+G89)*(G42&lt;=$C$19)</f>
        <v/>
      </c>
      <c r="H82" s="53">
        <f>(H83+H86+H89)*(H42&lt;=$C$19)</f>
        <v/>
      </c>
      <c r="I82" s="53">
        <f>(I83+I86+I89)*(I42&lt;=$C$19)</f>
        <v/>
      </c>
      <c r="J82" s="53">
        <f>(J83+J86+J89)*(J42&lt;=$C$19)</f>
        <v/>
      </c>
      <c r="K82" s="53">
        <f>(K83+K86+K89)*(K42&lt;=$C$19)</f>
        <v/>
      </c>
      <c r="L82" s="53">
        <f>(L83+L86+L89)*(L42&lt;=$C$19)</f>
        <v/>
      </c>
      <c r="M82" s="53">
        <f>(M83+M86+M89)*(M42&lt;=$C$19)</f>
        <v/>
      </c>
      <c r="N82" s="53">
        <f>(N83+N86+N89)*(N42&lt;=$C$19)</f>
        <v/>
      </c>
      <c r="O82" s="53">
        <f>(O83+O86+O89)*(O42&lt;=$C$19)</f>
        <v/>
      </c>
      <c r="P82" s="53">
        <f>(P83+P86+P89)*(P42&lt;=$C$19)</f>
        <v/>
      </c>
      <c r="Q82" s="53">
        <f>(Q83+Q86+Q89)*(Q42&lt;=$C$19)</f>
        <v/>
      </c>
      <c r="R82" s="53">
        <f>(R83+R86+R89)*(R42&lt;=$C$19)</f>
        <v/>
      </c>
      <c r="S82" s="53">
        <f>(S83+S86+S89)*(S42&lt;=$C$19)</f>
        <v/>
      </c>
      <c r="T82" s="53">
        <f>(T83+T86+T89)*(T42&lt;=$C$19)</f>
        <v/>
      </c>
      <c r="U82" s="53">
        <f>(U83+U86+U89)*(U42&lt;=$C$19)</f>
        <v/>
      </c>
      <c r="V82" s="53">
        <f>(V83+V86+V89)*(V42&lt;=$C$19)</f>
        <v/>
      </c>
      <c r="W82" s="53">
        <f>(W83+W86+W89)*(W42&lt;=$C$19)</f>
        <v/>
      </c>
      <c r="X82" s="53">
        <f>(X83+X86+X89)*(X42&lt;=$C$19)</f>
        <v/>
      </c>
      <c r="Y82" s="53">
        <f>(Y83+Y86+Y89)*(Y42&lt;=$C$19)</f>
        <v/>
      </c>
      <c r="Z82" s="53">
        <f>(Z83+Z86+Z89)*(Z42&lt;=$C$19)</f>
        <v/>
      </c>
      <c r="AA82" s="53">
        <f>(AA83+AA86+AA89)*(AA42&lt;=$C$19)</f>
        <v/>
      </c>
      <c r="AB82" s="53">
        <f>(AB83+AB86+AB89)*(AB42&lt;=$C$19)</f>
        <v/>
      </c>
      <c r="AC82" s="53" t="n"/>
      <c r="AD82" s="53" t="n"/>
    </row>
    <row r="83">
      <c r="A83" s="54" t="n"/>
      <c r="B83" s="54" t="inlineStr">
        <is>
          <t>Installation Tax Depreciation</t>
        </is>
      </c>
      <c r="C83" s="55" t="n"/>
      <c r="D83" s="55">
        <f>MIN(D84,$D$71/$I$28)</f>
        <v/>
      </c>
      <c r="E83" s="55">
        <f>MIN(E84,$D$71/$I$28)</f>
        <v/>
      </c>
      <c r="F83" s="55">
        <f>MIN(F84,$D$71/$I$28)</f>
        <v/>
      </c>
      <c r="G83" s="55">
        <f>MIN(G84,$D$71/$I$28)</f>
        <v/>
      </c>
      <c r="H83" s="55">
        <f>MIN(H84,$D$71/$I$28)</f>
        <v/>
      </c>
      <c r="I83" s="55">
        <f>MIN(I84,$D$71/$I$28)</f>
        <v/>
      </c>
      <c r="J83" s="55">
        <f>MIN(J84,$D$71/$I$28)</f>
        <v/>
      </c>
      <c r="K83" s="55">
        <f>MIN(K84,$D$71/$I$28)</f>
        <v/>
      </c>
      <c r="L83" s="55">
        <f>MIN(L84,$D$71/$I$28)</f>
        <v/>
      </c>
      <c r="M83" s="55">
        <f>MIN(M84,$D$71/$I$28)</f>
        <v/>
      </c>
      <c r="N83" s="55">
        <f>MIN(N84,$D$71/$I$28)</f>
        <v/>
      </c>
      <c r="O83" s="55">
        <f>MIN(O84,$D$71/$I$28)</f>
        <v/>
      </c>
      <c r="P83" s="55">
        <f>MIN(P84,$D$71/$I$28)</f>
        <v/>
      </c>
      <c r="Q83" s="55">
        <f>MIN(Q84,$D$71/$I$28)</f>
        <v/>
      </c>
      <c r="R83" s="55">
        <f>MIN(R84,$D$71/$I$28)</f>
        <v/>
      </c>
      <c r="S83" s="55">
        <f>MIN(S84,$D$71/$I$28)</f>
        <v/>
      </c>
      <c r="T83" s="55">
        <f>MIN(T84,$D$71/$I$28)</f>
        <v/>
      </c>
      <c r="U83" s="55">
        <f>MIN(U84,$D$71/$I$28)</f>
        <v/>
      </c>
      <c r="V83" s="55">
        <f>MIN(V84,$D$71/$I$28)</f>
        <v/>
      </c>
      <c r="W83" s="55">
        <f>MIN(W84,$D$71/$I$28)</f>
        <v/>
      </c>
      <c r="X83" s="55">
        <f>MIN(X84,$D$71/$I$28)</f>
        <v/>
      </c>
      <c r="Y83" s="55">
        <f>MIN(Y84,$D$71/$I$28)</f>
        <v/>
      </c>
      <c r="Z83" s="55">
        <f>MIN(Z84,$D$71/$I$28)</f>
        <v/>
      </c>
      <c r="AA83" s="55">
        <f>MIN(AA84,$D$71/$I$28)</f>
        <v/>
      </c>
      <c r="AB83" s="55">
        <f>MIN(AB84,$D$71/$I$28)</f>
        <v/>
      </c>
      <c r="AC83" s="55" t="n"/>
      <c r="AD83" s="55" t="n"/>
    </row>
    <row r="84">
      <c r="A84" s="54" t="n"/>
      <c r="B84" s="54" t="inlineStr">
        <is>
          <t>Start</t>
        </is>
      </c>
      <c r="C84" s="56" t="n"/>
      <c r="D84" s="56">
        <f>C126*$H$29</f>
        <v/>
      </c>
      <c r="E84" s="57">
        <f>D85</f>
        <v/>
      </c>
      <c r="F84" s="57">
        <f>E85</f>
        <v/>
      </c>
      <c r="G84" s="57">
        <f>F85</f>
        <v/>
      </c>
      <c r="H84" s="57">
        <f>G85</f>
        <v/>
      </c>
      <c r="I84" s="57">
        <f>H85</f>
        <v/>
      </c>
      <c r="J84" s="57">
        <f>I85</f>
        <v/>
      </c>
      <c r="K84" s="57">
        <f>J85</f>
        <v/>
      </c>
      <c r="L84" s="57">
        <f>K85</f>
        <v/>
      </c>
      <c r="M84" s="57">
        <f>L85</f>
        <v/>
      </c>
      <c r="N84" s="57">
        <f>M85</f>
        <v/>
      </c>
      <c r="O84" s="57">
        <f>N85</f>
        <v/>
      </c>
      <c r="P84" s="57">
        <f>O85</f>
        <v/>
      </c>
      <c r="Q84" s="57">
        <f>P85</f>
        <v/>
      </c>
      <c r="R84" s="57">
        <f>Q85</f>
        <v/>
      </c>
      <c r="S84" s="57">
        <f>R85</f>
        <v/>
      </c>
      <c r="T84" s="57">
        <f>S85</f>
        <v/>
      </c>
      <c r="U84" s="57">
        <f>T85</f>
        <v/>
      </c>
      <c r="V84" s="57">
        <f>U85</f>
        <v/>
      </c>
      <c r="W84" s="57">
        <f>V85</f>
        <v/>
      </c>
      <c r="X84" s="57">
        <f>W85</f>
        <v/>
      </c>
      <c r="Y84" s="57">
        <f>X85</f>
        <v/>
      </c>
      <c r="Z84" s="57">
        <f>Y85</f>
        <v/>
      </c>
      <c r="AA84" s="57">
        <f>Z85</f>
        <v/>
      </c>
      <c r="AB84" s="57">
        <f>AA85</f>
        <v/>
      </c>
      <c r="AC84" s="57" t="n"/>
      <c r="AD84" s="57" t="n"/>
    </row>
    <row r="85">
      <c r="A85" s="54" t="n"/>
      <c r="B85" s="54" t="inlineStr">
        <is>
          <t>End</t>
        </is>
      </c>
      <c r="C85" s="57" t="n"/>
      <c r="D85" s="57">
        <f>D84-D83</f>
        <v/>
      </c>
      <c r="E85" s="57">
        <f>E84-E83</f>
        <v/>
      </c>
      <c r="F85" s="57">
        <f>F84-F83</f>
        <v/>
      </c>
      <c r="G85" s="57">
        <f>G84-G83</f>
        <v/>
      </c>
      <c r="H85" s="57">
        <f>H84-H83</f>
        <v/>
      </c>
      <c r="I85" s="57">
        <f>I84-I83</f>
        <v/>
      </c>
      <c r="J85" s="57">
        <f>J84-J83</f>
        <v/>
      </c>
      <c r="K85" s="57">
        <f>K84-K83</f>
        <v/>
      </c>
      <c r="L85" s="57">
        <f>L84-L83</f>
        <v/>
      </c>
      <c r="M85" s="57">
        <f>M84-M83</f>
        <v/>
      </c>
      <c r="N85" s="57">
        <f>N84-N83</f>
        <v/>
      </c>
      <c r="O85" s="57">
        <f>O84-O83</f>
        <v/>
      </c>
      <c r="P85" s="57">
        <f>P84-P83</f>
        <v/>
      </c>
      <c r="Q85" s="57">
        <f>Q84-Q83</f>
        <v/>
      </c>
      <c r="R85" s="57">
        <f>R84-R83</f>
        <v/>
      </c>
      <c r="S85" s="57">
        <f>S84-S83</f>
        <v/>
      </c>
      <c r="T85" s="57">
        <f>T84-T83</f>
        <v/>
      </c>
      <c r="U85" s="57">
        <f>U84-U83</f>
        <v/>
      </c>
      <c r="V85" s="57">
        <f>V84-V83</f>
        <v/>
      </c>
      <c r="W85" s="57">
        <f>W84-W83</f>
        <v/>
      </c>
      <c r="X85" s="57">
        <f>X84-X83</f>
        <v/>
      </c>
      <c r="Y85" s="57">
        <f>Y84-Y83</f>
        <v/>
      </c>
      <c r="Z85" s="57">
        <f>Z84-Z83</f>
        <v/>
      </c>
      <c r="AA85" s="57">
        <f>AA84-AA83</f>
        <v/>
      </c>
      <c r="AB85" s="57">
        <f>AB84-AB83</f>
        <v/>
      </c>
      <c r="AC85" s="57" t="n"/>
      <c r="AD85" s="57" t="n"/>
    </row>
    <row r="86">
      <c r="A86" s="54" t="n"/>
      <c r="B86" s="58" t="inlineStr">
        <is>
          <t>Maintenance Capex 1 Tax Dep'n</t>
        </is>
      </c>
      <c r="C86" s="57" t="n"/>
      <c r="D86" s="57">
        <f>IF(D87&gt;0,MIN(D87,$H$11/$I$30),0)</f>
        <v/>
      </c>
      <c r="E86" s="57">
        <f>IF(E87&gt;0,MIN(E87,$H$11/$I$30),0)</f>
        <v/>
      </c>
      <c r="F86" s="57">
        <f>IF(F87&gt;0,MIN(F87,$H$11/$I$30),0)</f>
        <v/>
      </c>
      <c r="G86" s="57">
        <f>IF(G87&gt;0,MIN(G87,$H$11/$I$30),0)</f>
        <v/>
      </c>
      <c r="H86" s="57">
        <f>IF(H87&gt;0,MIN(H87,$H$11/$I$30),0)</f>
        <v/>
      </c>
      <c r="I86" s="57">
        <f>IF(I87&gt;0,MIN(I87,$H$11/$I$30),0)</f>
        <v/>
      </c>
      <c r="J86" s="57">
        <f>IF(J87&gt;0,MIN(J87,$H$11/$I$30),0)</f>
        <v/>
      </c>
      <c r="K86" s="57">
        <f>IF(K87&gt;0,MIN(K87,$H$11/$I$30),0)</f>
        <v/>
      </c>
      <c r="L86" s="57">
        <f>IF(L87&gt;0,MIN(L87,$H$11/$I$30),0)</f>
        <v/>
      </c>
      <c r="M86" s="57">
        <f>IF(M87&gt;0,MIN(M87,$H$11/$I$30),0)</f>
        <v/>
      </c>
      <c r="N86" s="57">
        <f>IF(N87&gt;0,MIN(N87,$H$11/$I$30),0)</f>
        <v/>
      </c>
      <c r="O86" s="57">
        <f>IF(O87&gt;0,MIN(O87,$H$11/$I$30),0)</f>
        <v/>
      </c>
      <c r="P86" s="57">
        <f>IF(P87&gt;0,MIN(P87,$H$11/$I$30),0)</f>
        <v/>
      </c>
      <c r="Q86" s="57">
        <f>IF(Q87&gt;0,MIN(Q87,$H$11/$I$30),0)</f>
        <v/>
      </c>
      <c r="R86" s="57">
        <f>IF(R87&gt;0,MIN(R87,$H$11/$I$30),0)</f>
        <v/>
      </c>
      <c r="S86" s="57">
        <f>IF(S87&gt;0,MIN(S87,$H$11/$I$30),0)</f>
        <v/>
      </c>
      <c r="T86" s="57">
        <f>IF(T87&gt;0,MIN(T87,$H$11/$I$30),0)</f>
        <v/>
      </c>
      <c r="U86" s="57">
        <f>IF(U87&gt;0,MIN(U87,$H$11/$I$30),0)</f>
        <v/>
      </c>
      <c r="V86" s="57">
        <f>IF(V87&gt;0,MIN(V87,$H$11/$I$30),0)</f>
        <v/>
      </c>
      <c r="W86" s="57">
        <f>IF(W87&gt;0,MIN(W87,$H$11/$I$30),0)</f>
        <v/>
      </c>
      <c r="X86" s="57">
        <f>IF(X87&gt;0,MIN(X87,$H$11/$I$30),0)</f>
        <v/>
      </c>
      <c r="Y86" s="57">
        <f>IF(Y87&gt;0,MIN(Y87,$H$11/$I$30),0)</f>
        <v/>
      </c>
      <c r="Z86" s="57">
        <f>IF(Z87&gt;0,MIN(Z87,$H$11/$I$30),0)</f>
        <v/>
      </c>
      <c r="AA86" s="57">
        <f>IF(AA87&gt;0,MIN(AA87,$H$11/$I$30),0)</f>
        <v/>
      </c>
      <c r="AB86" s="57">
        <f>IF(AB87&gt;0,MIN(AB87,$H$11/$I$30),0)</f>
        <v/>
      </c>
      <c r="AC86" s="57" t="n"/>
      <c r="AD86" s="57" t="n"/>
    </row>
    <row r="87">
      <c r="A87" s="54" t="n"/>
      <c r="B87" s="54" t="inlineStr">
        <is>
          <t>Start</t>
        </is>
      </c>
      <c r="C87" s="57" t="n"/>
      <c r="D87" s="57">
        <f>IF(D134&gt;0,D134*$I$31,C88)</f>
        <v/>
      </c>
      <c r="E87" s="57">
        <f>IF(E134&gt;0,E134*$I$31,D88)</f>
        <v/>
      </c>
      <c r="F87" s="57">
        <f>IF(F134&gt;0,F134*$I$31,E88)</f>
        <v/>
      </c>
      <c r="G87" s="57">
        <f>IF(G134&gt;0,G134*$I$31,F88)</f>
        <v/>
      </c>
      <c r="H87" s="57">
        <f>IF(H134&gt;0,H134*$I$31,G88)</f>
        <v/>
      </c>
      <c r="I87" s="57">
        <f>IF(I134&gt;0,I134*$I$31,H88)</f>
        <v/>
      </c>
      <c r="J87" s="57">
        <f>IF(J134&gt;0,J134*$I$31,I88)</f>
        <v/>
      </c>
      <c r="K87" s="57">
        <f>IF(K134&gt;0,K134*$I$31,J88)</f>
        <v/>
      </c>
      <c r="L87" s="57">
        <f>IF(L134&gt;0,L134*$I$31,K88)</f>
        <v/>
      </c>
      <c r="M87" s="57">
        <f>IF(M134&gt;0,M134*$I$31,L88)</f>
        <v/>
      </c>
      <c r="N87" s="57">
        <f>IF(N134&gt;0,N134*$I$31,M88)</f>
        <v/>
      </c>
      <c r="O87" s="57">
        <f>IF(O134&gt;0,O134*$I$31,N88)</f>
        <v/>
      </c>
      <c r="P87" s="57">
        <f>IF(P134&gt;0,P134*$I$31,O88)</f>
        <v/>
      </c>
      <c r="Q87" s="57">
        <f>IF(Q134&gt;0,Q134*$I$31,P88)</f>
        <v/>
      </c>
      <c r="R87" s="57">
        <f>IF(R134&gt;0,R134*$I$31,Q88)</f>
        <v/>
      </c>
      <c r="S87" s="57">
        <f>IF(S134&gt;0,S134*$I$31,R88)</f>
        <v/>
      </c>
      <c r="T87" s="57">
        <f>IF(T134&gt;0,T134*$I$31,S88)</f>
        <v/>
      </c>
      <c r="U87" s="57">
        <f>IF(U134&gt;0,U134*$I$31,T88)</f>
        <v/>
      </c>
      <c r="V87" s="57">
        <f>IF(V134&gt;0,V134*$I$31,U88)</f>
        <v/>
      </c>
      <c r="W87" s="57">
        <f>IF(W134&gt;0,W134*$I$31,V88)</f>
        <v/>
      </c>
      <c r="X87" s="57">
        <f>IF(X134&gt;0,X134*$I$31,W88)</f>
        <v/>
      </c>
      <c r="Y87" s="57">
        <f>IF(Y134&gt;0,Y134*$I$31,X88)</f>
        <v/>
      </c>
      <c r="Z87" s="57">
        <f>IF(Z134&gt;0,Z134*$I$31,Y88)</f>
        <v/>
      </c>
      <c r="AA87" s="57">
        <f>IF(AA134&gt;0,AA134*$I$31,Z88)</f>
        <v/>
      </c>
      <c r="AB87" s="57">
        <f>IF(AB134&gt;0,AB134*$I$31,AA88)</f>
        <v/>
      </c>
      <c r="AC87" s="57" t="n"/>
      <c r="AD87" s="57" t="n"/>
    </row>
    <row r="88">
      <c r="A88" s="54" t="n"/>
      <c r="B88" s="54" t="inlineStr">
        <is>
          <t>End</t>
        </is>
      </c>
      <c r="C88" s="57" t="n"/>
      <c r="D88" s="57">
        <f>D87-D86</f>
        <v/>
      </c>
      <c r="E88" s="57">
        <f>E87-E86</f>
        <v/>
      </c>
      <c r="F88" s="57">
        <f>F87-F86</f>
        <v/>
      </c>
      <c r="G88" s="57">
        <f>G87-G86</f>
        <v/>
      </c>
      <c r="H88" s="57">
        <f>H87-H86</f>
        <v/>
      </c>
      <c r="I88" s="57">
        <f>I87-I86</f>
        <v/>
      </c>
      <c r="J88" s="57">
        <f>J87-J86</f>
        <v/>
      </c>
      <c r="K88" s="57">
        <f>K87-K86</f>
        <v/>
      </c>
      <c r="L88" s="57">
        <f>L87-L86</f>
        <v/>
      </c>
      <c r="M88" s="57">
        <f>M87-M86</f>
        <v/>
      </c>
      <c r="N88" s="57">
        <f>N87-N86</f>
        <v/>
      </c>
      <c r="O88" s="57">
        <f>O87-O86</f>
        <v/>
      </c>
      <c r="P88" s="57">
        <f>P87-P86</f>
        <v/>
      </c>
      <c r="Q88" s="57">
        <f>Q87-Q86</f>
        <v/>
      </c>
      <c r="R88" s="57">
        <f>R87-R86</f>
        <v/>
      </c>
      <c r="S88" s="57">
        <f>S87-S86</f>
        <v/>
      </c>
      <c r="T88" s="57">
        <f>T87-T86</f>
        <v/>
      </c>
      <c r="U88" s="57">
        <f>U87-U86</f>
        <v/>
      </c>
      <c r="V88" s="57">
        <f>V87-V86</f>
        <v/>
      </c>
      <c r="W88" s="57">
        <f>W87-W86</f>
        <v/>
      </c>
      <c r="X88" s="57">
        <f>X87-X86</f>
        <v/>
      </c>
      <c r="Y88" s="57">
        <f>Y87-Y86</f>
        <v/>
      </c>
      <c r="Z88" s="57">
        <f>Z87-Z86</f>
        <v/>
      </c>
      <c r="AA88" s="57">
        <f>AA87-AA86</f>
        <v/>
      </c>
      <c r="AB88" s="57">
        <f>AB87-AB86</f>
        <v/>
      </c>
      <c r="AC88" s="57" t="n"/>
      <c r="AD88" s="57" t="n"/>
    </row>
    <row r="89">
      <c r="A89" s="54" t="n"/>
      <c r="B89" s="58" t="inlineStr">
        <is>
          <t>Maintenance Capex 2 Tax Dep'n</t>
        </is>
      </c>
      <c r="C89" s="57" t="n"/>
      <c r="D89" s="57">
        <f>IF(D91&gt;0,MIN(D91,$H$13/$I$30),0)</f>
        <v/>
      </c>
      <c r="E89" s="57">
        <f>IF(E91&gt;0,MIN(E91,$H$13/$I$30),0)</f>
        <v/>
      </c>
      <c r="F89" s="57">
        <f>IF(F91&gt;0,MIN(F91,$H$13/$I$30),0)</f>
        <v/>
      </c>
      <c r="G89" s="57">
        <f>IF(G91&gt;0,MIN(G91,$H$13/$I$30),0)</f>
        <v/>
      </c>
      <c r="H89" s="57">
        <f>IF(H91&gt;0,MIN(H91,$H$13/$I$30),0)</f>
        <v/>
      </c>
      <c r="I89" s="57">
        <f>IF(I91&gt;0,MIN(I91,$H$13/$I$30),0)</f>
        <v/>
      </c>
      <c r="J89" s="57">
        <f>IF(J91&gt;0,MIN(J91,$H$13/$I$30),0)</f>
        <v/>
      </c>
      <c r="K89" s="57">
        <f>IF(K91&gt;0,MIN(K91,$H$13/$I$30),0)</f>
        <v/>
      </c>
      <c r="L89" s="57">
        <f>IF(L91&gt;0,MIN(L91,$H$13/$I$30),0)</f>
        <v/>
      </c>
      <c r="M89" s="57">
        <f>IF(M91&gt;0,MIN(M91,$H$13/$I$30),0)</f>
        <v/>
      </c>
      <c r="N89" s="57">
        <f>IF(N91&gt;0,MIN(N91,$H$13/$I$30),0)</f>
        <v/>
      </c>
      <c r="O89" s="57">
        <f>IF(O91&gt;0,MIN(O91,$H$13/$I$30),0)</f>
        <v/>
      </c>
      <c r="P89" s="57">
        <f>IF(P91&gt;0,MIN(P91,$H$13/$I$30),0)</f>
        <v/>
      </c>
      <c r="Q89" s="57">
        <f>IF(Q91&gt;0,MIN(Q91,$H$13/$I$30),0)</f>
        <v/>
      </c>
      <c r="R89" s="57">
        <f>IF(R91&gt;0,MIN(R91,$H$13/$I$30),0)</f>
        <v/>
      </c>
      <c r="S89" s="57">
        <f>IF(S91&gt;0,MIN(S91,$H$13/$I$30),0)</f>
        <v/>
      </c>
      <c r="T89" s="57">
        <f>IF(T91&gt;0,MIN(T91,$H$13/$I$30),0)</f>
        <v/>
      </c>
      <c r="U89" s="57">
        <f>IF(U91&gt;0,MIN(U91,$H$13/$I$30),0)</f>
        <v/>
      </c>
      <c r="V89" s="57">
        <f>IF(V91&gt;0,MIN(V91,$H$13/$I$30),0)</f>
        <v/>
      </c>
      <c r="W89" s="57">
        <f>IF(W91&gt;0,MIN(W91,$H$13/$I$30),0)</f>
        <v/>
      </c>
      <c r="X89" s="57">
        <f>IF(X91&gt;0,MIN(X91,$H$13/$I$30),0)</f>
        <v/>
      </c>
      <c r="Y89" s="57">
        <f>IF(Y91&gt;0,MIN(Y91,$H$13/$I$30),0)</f>
        <v/>
      </c>
      <c r="Z89" s="57">
        <f>IF(Z91&gt;0,MIN(Z91,$H$13/$I$30),0)</f>
        <v/>
      </c>
      <c r="AA89" s="57">
        <f>IF(AA91&gt;0,MIN(AA91,$H$13/$I$30),0)</f>
        <v/>
      </c>
      <c r="AB89" s="57">
        <f>IF(AB91&gt;0,MIN(AB91,$H$13/$I$30),0)</f>
        <v/>
      </c>
      <c r="AC89" s="57" t="n"/>
      <c r="AD89" s="57" t="n"/>
    </row>
    <row r="90">
      <c r="A90" s="54" t="n"/>
      <c r="B90" s="58" t="inlineStr">
        <is>
          <t>Original investment date</t>
        </is>
      </c>
      <c r="C90" s="57" t="n"/>
      <c r="D90" s="57">
        <f>IF(D$42=$H$14,$H$13,0)</f>
        <v/>
      </c>
      <c r="E90" s="57">
        <f>IF(E$42=$H$14,$H$13,0)</f>
        <v/>
      </c>
      <c r="F90" s="57">
        <f>IF(F$42=$H$14,$H$13,0)</f>
        <v/>
      </c>
      <c r="G90" s="57">
        <f>IF(G$42=$H$14,$H$13,0)</f>
        <v/>
      </c>
      <c r="H90" s="57">
        <f>IF(H$42=$H$14,$H$13,0)</f>
        <v/>
      </c>
      <c r="I90" s="57">
        <f>IF(I$42=$H$14,$H$13,0)</f>
        <v/>
      </c>
      <c r="J90" s="57">
        <f>IF(J$42=$H$14,$H$13,0)</f>
        <v/>
      </c>
      <c r="K90" s="57">
        <f>IF(K$42=$H$14,$H$13,0)</f>
        <v/>
      </c>
      <c r="L90" s="57">
        <f>IF(L$42=$H$14,$H$13,0)</f>
        <v/>
      </c>
      <c r="M90" s="57">
        <f>IF(M$42=$H$14,$H$13,0)</f>
        <v/>
      </c>
      <c r="N90" s="57">
        <f>IF(N$42=$H$14,$H$13,0)</f>
        <v/>
      </c>
      <c r="O90" s="57">
        <f>IF(O$42=$H$14,$H$13,0)</f>
        <v/>
      </c>
      <c r="P90" s="57">
        <f>IF(P$42=$H$14,$H$13,0)</f>
        <v/>
      </c>
      <c r="Q90" s="57">
        <f>IF(Q$42=$H$14,$H$13,0)</f>
        <v/>
      </c>
      <c r="R90" s="57">
        <f>IF(R$42=$H$14,$H$13,0)</f>
        <v/>
      </c>
      <c r="S90" s="57">
        <f>IF(S$42=$H$14,$H$13,0)</f>
        <v/>
      </c>
      <c r="T90" s="57">
        <f>IF(T$42=$H$14,$H$13,0)</f>
        <v/>
      </c>
      <c r="U90" s="57">
        <f>IF(U$42=$H$14,$H$13,0)</f>
        <v/>
      </c>
      <c r="V90" s="57">
        <f>IF(V$42=$H$14,$H$13,0)</f>
        <v/>
      </c>
      <c r="W90" s="57">
        <f>IF(W$42=$H$14,$H$13,0)</f>
        <v/>
      </c>
      <c r="X90" s="57">
        <f>IF(X$42=$H$14,$H$13,0)</f>
        <v/>
      </c>
      <c r="Y90" s="57">
        <f>IF(Y$42=$H$14,$H$13,0)</f>
        <v/>
      </c>
      <c r="Z90" s="57">
        <f>IF(Z$42=$H$14,$H$13,0)</f>
        <v/>
      </c>
      <c r="AA90" s="57">
        <f>IF(AA$42=$H$14,$H$13,0)</f>
        <v/>
      </c>
      <c r="AB90" s="57">
        <f>IF(AB$42=$H$14,$H$13,0)</f>
        <v/>
      </c>
      <c r="AC90" s="57" t="n"/>
      <c r="AD90" s="57" t="n"/>
    </row>
    <row r="91">
      <c r="A91" s="54" t="n"/>
      <c r="B91" s="54" t="inlineStr">
        <is>
          <t>Start</t>
        </is>
      </c>
      <c r="C91" s="57" t="n"/>
      <c r="D91" s="57">
        <f>IF(D90&gt;0,D90*$I$31,C92)</f>
        <v/>
      </c>
      <c r="E91" s="57">
        <f>IF(E90&gt;0,E90*$I$31,D92)</f>
        <v/>
      </c>
      <c r="F91" s="57">
        <f>IF(F90&gt;0,F90*$I$31,E92)</f>
        <v/>
      </c>
      <c r="G91" s="57">
        <f>IF(G90&gt;0,G90*$I$31,F92)</f>
        <v/>
      </c>
      <c r="H91" s="57">
        <f>IF(H90&gt;0,H90*$I$31,G92)</f>
        <v/>
      </c>
      <c r="I91" s="57">
        <f>IF(I90&gt;0,I90*$I$31,H92)</f>
        <v/>
      </c>
      <c r="J91" s="57">
        <f>IF(J90&gt;0,J90*$I$31,I92)</f>
        <v/>
      </c>
      <c r="K91" s="57">
        <f>IF(K90&gt;0,K90*$I$31,J92)</f>
        <v/>
      </c>
      <c r="L91" s="57">
        <f>IF(L90&gt;0,L90*$I$31,K92)</f>
        <v/>
      </c>
      <c r="M91" s="57">
        <f>IF(M90&gt;0,M90*$I$31,L92)</f>
        <v/>
      </c>
      <c r="N91" s="57">
        <f>IF(N90&gt;0,N90*$I$31,M92)</f>
        <v/>
      </c>
      <c r="O91" s="57">
        <f>IF(O90&gt;0,O90*$I$31,N92)</f>
        <v/>
      </c>
      <c r="P91" s="57">
        <f>IF(P90&gt;0,P90*$I$31,O92)</f>
        <v/>
      </c>
      <c r="Q91" s="57">
        <f>IF(Q90&gt;0,Q90*$I$31,P92)</f>
        <v/>
      </c>
      <c r="R91" s="57">
        <f>IF(R90&gt;0,R90*$I$31,Q92)</f>
        <v/>
      </c>
      <c r="S91" s="57">
        <f>IF(S90&gt;0,S90*$I$31,R92)</f>
        <v/>
      </c>
      <c r="T91" s="57">
        <f>IF(T90&gt;0,T90*$I$31,S92)</f>
        <v/>
      </c>
      <c r="U91" s="57">
        <f>IF(U90&gt;0,U90*$I$31,T92)</f>
        <v/>
      </c>
      <c r="V91" s="57">
        <f>IF(V90&gt;0,V90*$I$31,U92)</f>
        <v/>
      </c>
      <c r="W91" s="57">
        <f>IF(W90&gt;0,W90*$I$31,V92)</f>
        <v/>
      </c>
      <c r="X91" s="57">
        <f>IF(X90&gt;0,X90*$I$31,W92)</f>
        <v/>
      </c>
      <c r="Y91" s="57">
        <f>IF(Y90&gt;0,Y90*$I$31,X92)</f>
        <v/>
      </c>
      <c r="Z91" s="57">
        <f>IF(Z90&gt;0,Z90*$I$31,Y92)</f>
        <v/>
      </c>
      <c r="AA91" s="57">
        <f>IF(AA90&gt;0,AA90*$I$31,Z92)</f>
        <v/>
      </c>
      <c r="AB91" s="57">
        <f>IF(AB90&gt;0,AB90*$I$31,AA92)</f>
        <v/>
      </c>
      <c r="AC91" s="57" t="n"/>
      <c r="AD91" s="57" t="n"/>
    </row>
    <row r="92">
      <c r="A92" s="54" t="n"/>
      <c r="B92" s="54" t="inlineStr">
        <is>
          <t>End</t>
        </is>
      </c>
      <c r="C92" s="57" t="n"/>
      <c r="D92" s="57">
        <f>D91-D89</f>
        <v/>
      </c>
      <c r="E92" s="57">
        <f>E91-E89</f>
        <v/>
      </c>
      <c r="F92" s="57">
        <f>F91-F89</f>
        <v/>
      </c>
      <c r="G92" s="57">
        <f>G91-G89</f>
        <v/>
      </c>
      <c r="H92" s="57">
        <f>H91-H89</f>
        <v/>
      </c>
      <c r="I92" s="57">
        <f>I91-I89</f>
        <v/>
      </c>
      <c r="J92" s="57">
        <f>J91-J89</f>
        <v/>
      </c>
      <c r="K92" s="57">
        <f>K91-K89</f>
        <v/>
      </c>
      <c r="L92" s="57">
        <f>L91-L89</f>
        <v/>
      </c>
      <c r="M92" s="57">
        <f>M91-M89</f>
        <v/>
      </c>
      <c r="N92" s="57">
        <f>N91-N89</f>
        <v/>
      </c>
      <c r="O92" s="57">
        <f>O91-O89</f>
        <v/>
      </c>
      <c r="P92" s="57">
        <f>P91-P89</f>
        <v/>
      </c>
      <c r="Q92" s="57">
        <f>Q91-Q89</f>
        <v/>
      </c>
      <c r="R92" s="57">
        <f>R91-R89</f>
        <v/>
      </c>
      <c r="S92" s="57">
        <f>S91-S89</f>
        <v/>
      </c>
      <c r="T92" s="57">
        <f>T91-T89</f>
        <v/>
      </c>
      <c r="U92" s="57">
        <f>U91-U89</f>
        <v/>
      </c>
      <c r="V92" s="57">
        <f>V91-V89</f>
        <v/>
      </c>
      <c r="W92" s="57">
        <f>W91-W89</f>
        <v/>
      </c>
      <c r="X92" s="57">
        <f>X91-X89</f>
        <v/>
      </c>
      <c r="Y92" s="57">
        <f>Y91-Y89</f>
        <v/>
      </c>
      <c r="Z92" s="57">
        <f>Z91-Z89</f>
        <v/>
      </c>
      <c r="AA92" s="57">
        <f>AA91-AA89</f>
        <v/>
      </c>
      <c r="AB92" s="57">
        <f>AB91-AB89</f>
        <v/>
      </c>
      <c r="AC92" s="57" t="n"/>
      <c r="AD92" s="57" t="n"/>
    </row>
    <row r="93">
      <c r="A93" s="3" t="n"/>
      <c r="B93" s="3" t="inlineStr">
        <is>
          <t>EBIT</t>
        </is>
      </c>
      <c r="C93" s="61" t="n"/>
      <c r="D93" s="61">
        <f>D66-D69</f>
        <v/>
      </c>
      <c r="E93" s="61">
        <f>E66-E69</f>
        <v/>
      </c>
      <c r="F93" s="61">
        <f>F66-F69</f>
        <v/>
      </c>
      <c r="G93" s="61">
        <f>G66-G69</f>
        <v/>
      </c>
      <c r="H93" s="61">
        <f>H66-H69</f>
        <v/>
      </c>
      <c r="I93" s="61">
        <f>I66-I69</f>
        <v/>
      </c>
      <c r="J93" s="61">
        <f>J66-J69</f>
        <v/>
      </c>
      <c r="K93" s="61">
        <f>K66-K69</f>
        <v/>
      </c>
      <c r="L93" s="61">
        <f>L66-L69</f>
        <v/>
      </c>
      <c r="M93" s="61">
        <f>M66-M69</f>
        <v/>
      </c>
      <c r="N93" s="61">
        <f>N66-N69</f>
        <v/>
      </c>
      <c r="O93" s="61">
        <f>O66-O69</f>
        <v/>
      </c>
      <c r="P93" s="61">
        <f>P66-P69</f>
        <v/>
      </c>
      <c r="Q93" s="61">
        <f>Q66-Q69</f>
        <v/>
      </c>
      <c r="R93" s="61">
        <f>R66-R69</f>
        <v/>
      </c>
      <c r="S93" s="61">
        <f>S66-S69</f>
        <v/>
      </c>
      <c r="T93" s="61">
        <f>T66-T69</f>
        <v/>
      </c>
      <c r="U93" s="61">
        <f>U66-U69</f>
        <v/>
      </c>
      <c r="V93" s="61">
        <f>V66-V69</f>
        <v/>
      </c>
      <c r="W93" s="61">
        <f>W66-W69</f>
        <v/>
      </c>
      <c r="X93" s="61">
        <f>X66-X69</f>
        <v/>
      </c>
      <c r="Y93" s="61">
        <f>Y66-Y69</f>
        <v/>
      </c>
      <c r="Z93" s="61">
        <f>Z66-Z69</f>
        <v/>
      </c>
      <c r="AA93" s="61">
        <f>AA66-AA69</f>
        <v/>
      </c>
      <c r="AB93" s="61">
        <f>AB66-AB69</f>
        <v/>
      </c>
      <c r="AC93" s="61" t="n"/>
      <c r="AD93" s="61" t="n"/>
    </row>
    <row r="94">
      <c r="A94" s="59" t="n"/>
      <c r="B94" s="59" t="inlineStr">
        <is>
          <t>Cumulative</t>
        </is>
      </c>
      <c r="C94" s="60" t="n"/>
      <c r="D94" s="60">
        <f>D93</f>
        <v/>
      </c>
      <c r="E94" s="60">
        <f>(D94+E93)*(E42&lt;=$C$19)</f>
        <v/>
      </c>
      <c r="F94" s="60">
        <f>(E94+F93)*(F42&lt;=$C$19)</f>
        <v/>
      </c>
      <c r="G94" s="60">
        <f>(F94+G93)*(G42&lt;=$C$19)</f>
        <v/>
      </c>
      <c r="H94" s="60">
        <f>(G94+H93)*(H42&lt;=$C$19)</f>
        <v/>
      </c>
      <c r="I94" s="60">
        <f>(H94+I93)*(I42&lt;=$C$19)</f>
        <v/>
      </c>
      <c r="J94" s="60">
        <f>(I94+J93)*(J42&lt;=$C$19)</f>
        <v/>
      </c>
      <c r="K94" s="60">
        <f>(J94+K93)*(K42&lt;=$C$19)</f>
        <v/>
      </c>
      <c r="L94" s="60">
        <f>(K94+L93)*(L42&lt;=$C$19)</f>
        <v/>
      </c>
      <c r="M94" s="60">
        <f>(L94+M93)*(M42&lt;=$C$19)</f>
        <v/>
      </c>
      <c r="N94" s="60">
        <f>(M94+N93)*(N42&lt;=$C$19)</f>
        <v/>
      </c>
      <c r="O94" s="60">
        <f>(N94+O93)*(O42&lt;=$C$19)</f>
        <v/>
      </c>
      <c r="P94" s="60">
        <f>(O94+P93)*(P42&lt;=$C$19)</f>
        <v/>
      </c>
      <c r="Q94" s="60">
        <f>(P94+Q93)*(Q42&lt;=$C$19)</f>
        <v/>
      </c>
      <c r="R94" s="60">
        <f>(Q94+R93)*(R42&lt;=$C$19)</f>
        <v/>
      </c>
      <c r="S94" s="60">
        <f>(R94+S93)*(S42&lt;=$C$19)</f>
        <v/>
      </c>
      <c r="T94" s="60">
        <f>(S94+T93)*(T42&lt;=$C$19)</f>
        <v/>
      </c>
      <c r="U94" s="60">
        <f>(T94+U93)*(U42&lt;=$C$19)</f>
        <v/>
      </c>
      <c r="V94" s="60">
        <f>(U94+V93)*(V42&lt;=$C$19)</f>
        <v/>
      </c>
      <c r="W94" s="60">
        <f>(V94+W93)*(W42&lt;=$C$19)</f>
        <v/>
      </c>
      <c r="X94" s="60">
        <f>(W94+X93)*(X42&lt;=$C$19)</f>
        <v/>
      </c>
      <c r="Y94" s="60">
        <f>(X94+Y93)*(Y42&lt;=$C$19)</f>
        <v/>
      </c>
      <c r="Z94" s="60">
        <f>(Y94+Z93)*(Z42&lt;=$C$19)</f>
        <v/>
      </c>
      <c r="AA94" s="60">
        <f>(Z94+AA93)*(AA42&lt;=$C$19)</f>
        <v/>
      </c>
      <c r="AB94" s="60">
        <f>(AA94+AB93)*(AB42&lt;=$C$19)</f>
        <v/>
      </c>
      <c r="AC94" s="60" t="n"/>
      <c r="AD94" s="60" t="n"/>
    </row>
    <row r="95">
      <c r="A95" s="59" t="n"/>
      <c r="B95" s="59" t="inlineStr">
        <is>
          <t>Tax without interest shield</t>
        </is>
      </c>
      <c r="C95" s="60" t="n"/>
      <c r="D95" s="60">
        <f>IF((C94+D93)&lt;0,0,(D93+MIN(0,C94))*$H$32)</f>
        <v/>
      </c>
      <c r="E95" s="60">
        <f>IF((D94+E93)&lt;0,0,(E93+MIN(0,D94))*$H$32)</f>
        <v/>
      </c>
      <c r="F95" s="60">
        <f>IF((E94+F93)&lt;0,0,(F93+MIN(0,E94))*$H$32)</f>
        <v/>
      </c>
      <c r="G95" s="60">
        <f>IF((F94+G93)&lt;0,0,(G93+MIN(0,F94))*$H$32)</f>
        <v/>
      </c>
      <c r="H95" s="60">
        <f>IF((G94+H93)&lt;0,0,(H93+MIN(0,G94))*$H$32)</f>
        <v/>
      </c>
      <c r="I95" s="60">
        <f>IF((H94+I93)&lt;0,0,(I93+MIN(0,H94))*$H$32)</f>
        <v/>
      </c>
      <c r="J95" s="60">
        <f>IF((I94+J93)&lt;0,0,(J93+MIN(0,I94))*$H$32)</f>
        <v/>
      </c>
      <c r="K95" s="60">
        <f>IF((J94+K93)&lt;0,0,(K93+MIN(0,J94))*$H$32)</f>
        <v/>
      </c>
      <c r="L95" s="60">
        <f>IF((K94+L93)&lt;0,0,(L93+MIN(0,K94))*$H$32)</f>
        <v/>
      </c>
      <c r="M95" s="60">
        <f>IF((L94+M93)&lt;0,0,(M93+MIN(0,L94))*$H$32)</f>
        <v/>
      </c>
      <c r="N95" s="60">
        <f>IF((M94+N93)&lt;0,0,(N93+MIN(0,M94))*$H$32)</f>
        <v/>
      </c>
      <c r="O95" s="60">
        <f>IF((N94+O93)&lt;0,0,(O93+MIN(0,N94))*$H$32)</f>
        <v/>
      </c>
      <c r="P95" s="60">
        <f>IF((O94+P93)&lt;0,0,(P93+MIN(0,O94))*$H$32)</f>
        <v/>
      </c>
      <c r="Q95" s="60">
        <f>IF((P94+Q93)&lt;0,0,(Q93+MIN(0,P94))*$H$32)</f>
        <v/>
      </c>
      <c r="R95" s="60">
        <f>IF((Q94+R93)&lt;0,0,(R93+MIN(0,Q94))*$H$32)</f>
        <v/>
      </c>
      <c r="S95" s="60">
        <f>IF((R94+S93)&lt;0,0,(S93+MIN(0,R94))*$H$32)</f>
        <v/>
      </c>
      <c r="T95" s="60">
        <f>IF((S94+T93)&lt;0,0,(T93+MIN(0,S94))*$H$32)</f>
        <v/>
      </c>
      <c r="U95" s="60">
        <f>IF((T94+U93)&lt;0,0,(U93+MIN(0,T94))*$H$32)</f>
        <v/>
      </c>
      <c r="V95" s="60">
        <f>IF((U94+V93)&lt;0,0,(V93+MIN(0,U94))*$H$32)</f>
        <v/>
      </c>
      <c r="W95" s="60">
        <f>IF((V94+W93)&lt;0,0,(W93+MIN(0,V94))*$H$32)</f>
        <v/>
      </c>
      <c r="X95" s="60">
        <f>IF((W94+X93)&lt;0,0,(X93+MIN(0,W94))*$H$32)</f>
        <v/>
      </c>
      <c r="Y95" s="60">
        <f>IF((X94+Y93)&lt;0,0,(Y93+MIN(0,X94))*$H$32)</f>
        <v/>
      </c>
      <c r="Z95" s="60">
        <f>IF((Y94+Z93)&lt;0,0,(Z93+MIN(0,Y94))*$H$32)</f>
        <v/>
      </c>
      <c r="AA95" s="60">
        <f>IF((Z94+AA93)&lt;0,0,(AA93+MIN(0,Z94))*$H$32)</f>
        <v/>
      </c>
      <c r="AB95" s="60">
        <f>IF((AA94+AB93)&lt;0,0,(AB93+MIN(0,AA94))*$H$32)</f>
        <v/>
      </c>
      <c r="AC95" s="60" t="n"/>
      <c r="AD95" s="60" t="n"/>
    </row>
    <row r="96">
      <c r="C96" s="52" t="n"/>
      <c r="D96" s="52">
        <f>IF(ISERR(D93/D52),"n/a",D93/D52)</f>
        <v/>
      </c>
      <c r="E96" s="52">
        <f>IF(ISERR(E93/E52),"n/a",E93/E52)</f>
        <v/>
      </c>
      <c r="F96" s="52">
        <f>IF(ISERR(F93/F52),"n/a",F93/F52)</f>
        <v/>
      </c>
      <c r="G96" s="52">
        <f>IF(ISERR(G93/G52),"n/a",G93/G52)</f>
        <v/>
      </c>
      <c r="H96" s="52">
        <f>IF(ISERR(H93/H52),"n/a",H93/H52)</f>
        <v/>
      </c>
      <c r="I96" s="52">
        <f>IF(ISERR(I93/I52),"n/a",I93/I52)</f>
        <v/>
      </c>
      <c r="J96" s="52">
        <f>IF(ISERR(J93/J52),"n/a",J93/J52)</f>
        <v/>
      </c>
      <c r="K96" s="52">
        <f>IF(ISERR(K93/K52),"n/a",K93/K52)</f>
        <v/>
      </c>
      <c r="L96" s="52">
        <f>IF(ISERR(L93/L52),"n/a",L93/L52)</f>
        <v/>
      </c>
      <c r="M96" s="52">
        <f>IF(ISERR(M93/M52),"n/a",M93/M52)</f>
        <v/>
      </c>
      <c r="N96" s="52">
        <f>IF(ISERR(N93/N52),"n/a",N93/N52)</f>
        <v/>
      </c>
      <c r="O96" s="52">
        <f>IF(ISERR(O93/O52),"n/a",O93/O52)</f>
        <v/>
      </c>
      <c r="P96" s="52">
        <f>IF(ISERR(P93/P52),"n/a",P93/P52)</f>
        <v/>
      </c>
      <c r="Q96" s="52">
        <f>IF(ISERR(Q93/Q52),"n/a",Q93/Q52)</f>
        <v/>
      </c>
      <c r="R96" s="52">
        <f>IF(ISERR(R93/R52),"n/a",R93/R52)</f>
        <v/>
      </c>
      <c r="S96" s="52">
        <f>IF(ISERR(S93/S52),"n/a",S93/S52)</f>
        <v/>
      </c>
      <c r="T96" s="52">
        <f>IF(ISERR(T93/T52),"n/a",T93/T52)</f>
        <v/>
      </c>
      <c r="U96" s="52">
        <f>IF(ISERR(U93/U52),"n/a",U93/U52)</f>
        <v/>
      </c>
      <c r="V96" s="52">
        <f>IF(ISERR(V93/V52),"n/a",V93/V52)</f>
        <v/>
      </c>
      <c r="W96" s="52">
        <f>IF(ISERR(W93/W52),"n/a",W93/W52)</f>
        <v/>
      </c>
      <c r="X96" s="52">
        <f>IF(ISERR(X93/X52),"n/a",X93/X52)</f>
        <v/>
      </c>
      <c r="Y96" s="52">
        <f>IF(ISERR(Y93/Y52),"n/a",Y93/Y52)</f>
        <v/>
      </c>
      <c r="Z96" s="52">
        <f>IF(ISERR(Z93/Z52),"n/a",Z93/Z52)</f>
        <v/>
      </c>
      <c r="AA96" s="52">
        <f>IF(ISERR(AA93/AA52),"n/a",AA93/AA52)</f>
        <v/>
      </c>
      <c r="AB96" s="52">
        <f>IF(ISERR(AB93/AB52),"n/a",AB93/AB52)</f>
        <v/>
      </c>
      <c r="AC96" s="52" t="n"/>
      <c r="AD96" s="52" t="n"/>
    </row>
    <row r="98">
      <c r="A98" s="151" t="n"/>
      <c r="B98" s="151" t="inlineStr">
        <is>
          <t>Interest paid</t>
        </is>
      </c>
      <c r="C98" s="151" t="n"/>
      <c r="D98" s="152" t="n"/>
      <c r="E98" s="152" t="n"/>
      <c r="F98" s="152" t="n"/>
      <c r="G98" s="152" t="n"/>
      <c r="H98" s="152" t="n"/>
      <c r="I98" s="152" t="n"/>
      <c r="J98" s="152" t="n"/>
      <c r="K98" s="152" t="n"/>
      <c r="L98" s="152" t="n"/>
      <c r="M98" s="152" t="n"/>
      <c r="N98" s="152" t="n"/>
      <c r="O98" s="152" t="n"/>
      <c r="P98" s="152" t="n"/>
      <c r="Q98" s="152" t="n"/>
      <c r="R98" s="152" t="n"/>
      <c r="S98" s="152" t="n"/>
      <c r="T98" s="152" t="n"/>
      <c r="U98" s="152" t="n"/>
      <c r="V98" s="152" t="n"/>
      <c r="W98" s="152" t="n"/>
      <c r="X98" s="152" t="n"/>
      <c r="Y98" s="152" t="n"/>
      <c r="Z98" s="152" t="n"/>
      <c r="AA98" s="152" t="n"/>
      <c r="AB98" s="152" t="n"/>
      <c r="AC98" s="152" t="n"/>
      <c r="AD98" s="152" t="n"/>
    </row>
    <row r="99">
      <c r="B99" t="inlineStr">
        <is>
          <t>Interest received</t>
        </is>
      </c>
      <c r="D99" s="38" t="n"/>
      <c r="E99" s="38" t="n"/>
      <c r="F99" s="38" t="n"/>
      <c r="G99" s="38" t="n"/>
      <c r="H99" s="38" t="n"/>
      <c r="I99" s="38" t="n"/>
      <c r="J99" s="38" t="n"/>
      <c r="K99" s="38" t="n"/>
      <c r="L99" s="38" t="n"/>
      <c r="M99" s="38" t="n"/>
      <c r="N99" s="38" t="n"/>
      <c r="O99" s="38" t="n"/>
      <c r="P99" s="38" t="n"/>
      <c r="Q99" s="38" t="n"/>
      <c r="R99" s="38" t="n"/>
      <c r="S99" s="38" t="n"/>
      <c r="T99" s="38" t="n"/>
      <c r="U99" s="38" t="n"/>
      <c r="V99" s="38" t="n"/>
      <c r="W99" s="38" t="n"/>
      <c r="X99" s="38" t="n"/>
      <c r="Y99" s="38" t="n"/>
      <c r="Z99" s="38" t="n"/>
      <c r="AA99" s="38" t="n"/>
      <c r="AB99" s="38" t="n"/>
      <c r="AC99" s="38" t="n"/>
      <c r="AD99" s="38" t="n"/>
    </row>
    <row r="100">
      <c r="A100" s="3" t="n"/>
      <c r="B100" s="3" t="inlineStr">
        <is>
          <t>PBT</t>
        </is>
      </c>
      <c r="C100" s="3" t="n"/>
      <c r="D100" s="61">
        <f>D93-D98+D99</f>
        <v/>
      </c>
      <c r="E100" s="61">
        <f>E93-E98+E99</f>
        <v/>
      </c>
      <c r="F100" s="61">
        <f>F93-F98+F99</f>
        <v/>
      </c>
      <c r="G100" s="61">
        <f>G93-G98+G99</f>
        <v/>
      </c>
      <c r="H100" s="61">
        <f>H93-H98+H99</f>
        <v/>
      </c>
      <c r="I100" s="61">
        <f>I93-I98+I99</f>
        <v/>
      </c>
      <c r="J100" s="61">
        <f>J93-J98+J99</f>
        <v/>
      </c>
      <c r="K100" s="61">
        <f>K93-K98+K99</f>
        <v/>
      </c>
      <c r="L100" s="61">
        <f>L93-L98+L99</f>
        <v/>
      </c>
      <c r="M100" s="61">
        <f>M93-M98+M99</f>
        <v/>
      </c>
      <c r="N100" s="61">
        <f>N93-N98+N99</f>
        <v/>
      </c>
      <c r="O100" s="61">
        <f>O93-O98+O99</f>
        <v/>
      </c>
      <c r="P100" s="61">
        <f>P93-P98+P99</f>
        <v/>
      </c>
      <c r="Q100" s="61">
        <f>Q93-Q98+Q99</f>
        <v/>
      </c>
      <c r="R100" s="61">
        <f>R93-R98+R99</f>
        <v/>
      </c>
      <c r="S100" s="61">
        <f>S93-S98+S99</f>
        <v/>
      </c>
      <c r="T100" s="61">
        <f>T93-T98+T99</f>
        <v/>
      </c>
      <c r="U100" s="61">
        <f>U93-U98+U99</f>
        <v/>
      </c>
      <c r="V100" s="61">
        <f>V93-V98+V99</f>
        <v/>
      </c>
      <c r="W100" s="61">
        <f>W93-W98+W99</f>
        <v/>
      </c>
      <c r="X100" s="61">
        <f>X93-X98+X99</f>
        <v/>
      </c>
      <c r="Y100" s="61">
        <f>Y93-Y98+Y99</f>
        <v/>
      </c>
      <c r="Z100" s="61">
        <f>Z93-Z98+Z99</f>
        <v/>
      </c>
      <c r="AA100" s="61">
        <f>AA93-AA98+AA99</f>
        <v/>
      </c>
      <c r="AB100" s="61">
        <f>AB93-AB98+AB99</f>
        <v/>
      </c>
      <c r="AC100" s="61" t="n"/>
      <c r="AD100" s="61" t="n"/>
    </row>
    <row r="101">
      <c r="A101" s="3" t="n"/>
      <c r="B101" s="3" t="inlineStr">
        <is>
          <t>Taxable Profits (After ECAs)</t>
        </is>
      </c>
      <c r="C101" s="3" t="n"/>
      <c r="D101" s="61">
        <f>D66-D82-D98+D99</f>
        <v/>
      </c>
      <c r="E101" s="61">
        <f>E66-E82-E98+E99</f>
        <v/>
      </c>
      <c r="F101" s="61">
        <f>F66-F82-F98+F99</f>
        <v/>
      </c>
      <c r="G101" s="61">
        <f>G66-G82-G98+G99</f>
        <v/>
      </c>
      <c r="H101" s="61">
        <f>H66-H82-H98+H99</f>
        <v/>
      </c>
      <c r="I101" s="61">
        <f>I66-I82-I98+I99</f>
        <v/>
      </c>
      <c r="J101" s="61">
        <f>J66-J82-J98+J99</f>
        <v/>
      </c>
      <c r="K101" s="61">
        <f>K66-K82-K98+K99</f>
        <v/>
      </c>
      <c r="L101" s="61">
        <f>L66-L82-L98+L99</f>
        <v/>
      </c>
      <c r="M101" s="61">
        <f>M66-M82-M98+M99</f>
        <v/>
      </c>
      <c r="N101" s="61">
        <f>N66-N82-N98+N99</f>
        <v/>
      </c>
      <c r="O101" s="61">
        <f>O66-O82-O98+O99</f>
        <v/>
      </c>
      <c r="P101" s="61">
        <f>P66-P82-P98+P99</f>
        <v/>
      </c>
      <c r="Q101" s="61">
        <f>Q66-Q82-Q98+Q99</f>
        <v/>
      </c>
      <c r="R101" s="61">
        <f>R66-R82-R98+R99</f>
        <v/>
      </c>
      <c r="S101" s="61">
        <f>S66-S82-S98+S99</f>
        <v/>
      </c>
      <c r="T101" s="61">
        <f>T66-T82-T98+T99</f>
        <v/>
      </c>
      <c r="U101" s="61">
        <f>U66-U82-U98+U99</f>
        <v/>
      </c>
      <c r="V101" s="61">
        <f>V66-V82-V98+V99</f>
        <v/>
      </c>
      <c r="W101" s="61">
        <f>W66-W82-W98+W99</f>
        <v/>
      </c>
      <c r="X101" s="61">
        <f>X66-X82-X98+X99</f>
        <v/>
      </c>
      <c r="Y101" s="61">
        <f>Y66-Y82-Y98+Y99</f>
        <v/>
      </c>
      <c r="Z101" s="61">
        <f>Z66-Z82-Z98+Z99</f>
        <v/>
      </c>
      <c r="AA101" s="61">
        <f>AA66-AA82-AA98+AA99</f>
        <v/>
      </c>
      <c r="AB101" s="61">
        <f>AB66-AB82-AB98+AB99</f>
        <v/>
      </c>
      <c r="AC101" s="61" t="n"/>
      <c r="AD101" s="61" t="n"/>
    </row>
    <row r="102">
      <c r="B102" t="inlineStr">
        <is>
          <t>Corporation Tax</t>
        </is>
      </c>
      <c r="C102" s="42" t="n"/>
      <c r="D102" s="42">
        <f>IF((C104+D101)&lt;0,0,MAX(0,(D101+(MIN(0,C104)))*$H$32))</f>
        <v/>
      </c>
      <c r="E102" s="42">
        <f>IF((D104+E101)&lt;0,0,MAX(0,(E101+(MIN(0,D104)))*$H$32))</f>
        <v/>
      </c>
      <c r="F102" s="42">
        <f>IF((E104+F101)&lt;0,0,MAX(0,(F101+(MIN(0,E104)))*$H$32))</f>
        <v/>
      </c>
      <c r="G102" s="42">
        <f>IF((F104+G101)&lt;0,0,MAX(0,(G101+(MIN(0,F104)))*$H$32))</f>
        <v/>
      </c>
      <c r="H102" s="42">
        <f>IF((G104+H101)&lt;0,0,MAX(0,(H101+(MIN(0,G104)))*$H$32))</f>
        <v/>
      </c>
      <c r="I102" s="42">
        <f>IF((H104+I101)&lt;0,0,MAX(0,(I101+(MIN(0,H104)))*$H$32))</f>
        <v/>
      </c>
      <c r="J102" s="42">
        <f>IF((I104+J101)&lt;0,0,MAX(0,(J101+(MIN(0,I104)))*$H$32))</f>
        <v/>
      </c>
      <c r="K102" s="42">
        <f>IF((J104+K101)&lt;0,0,MAX(0,(K101+(MIN(0,J104)))*$H$32))</f>
        <v/>
      </c>
      <c r="L102" s="42">
        <f>IF((K104+L101)&lt;0,0,MAX(0,(L101+(MIN(0,K104)))*$H$32))</f>
        <v/>
      </c>
      <c r="M102" s="42">
        <f>IF((L104+M101)&lt;0,0,MAX(0,(M101+(MIN(0,L104)))*$H$32))</f>
        <v/>
      </c>
      <c r="N102" s="42">
        <f>IF((M104+N101)&lt;0,0,MAX(0,(N101+(MIN(0,M104)))*$H$32))</f>
        <v/>
      </c>
      <c r="O102" s="42">
        <f>IF((N104+O101)&lt;0,0,MAX(0,(O101+(MIN(0,N104)))*$H$32))</f>
        <v/>
      </c>
      <c r="P102" s="42">
        <f>IF((O104+P101)&lt;0,0,MAX(0,(P101+(MIN(0,O104)))*$H$32))</f>
        <v/>
      </c>
      <c r="Q102" s="42">
        <f>IF((P104+Q101)&lt;0,0,MAX(0,(Q101+(MIN(0,P104)))*$H$32))</f>
        <v/>
      </c>
      <c r="R102" s="42">
        <f>IF((Q104+R101)&lt;0,0,MAX(0,(R101+(MIN(0,Q104)))*$H$32))</f>
        <v/>
      </c>
      <c r="S102" s="42">
        <f>IF((R104+S101)&lt;0,0,MAX(0,(S101+(MIN(0,R104)))*$H$32))</f>
        <v/>
      </c>
      <c r="T102" s="42">
        <f>IF((S104+T101)&lt;0,0,MAX(0,(T101+(MIN(0,S104)))*$H$32))</f>
        <v/>
      </c>
      <c r="U102" s="42">
        <f>IF((T104+U101)&lt;0,0,MAX(0,(U101+(MIN(0,T104)))*$H$32))</f>
        <v/>
      </c>
      <c r="V102" s="42">
        <f>IF((U104+V101)&lt;0,0,MAX(0,(V101+(MIN(0,U104)))*$H$32))</f>
        <v/>
      </c>
      <c r="W102" s="42">
        <f>IF((V104+W101)&lt;0,0,MAX(0,(W101+(MIN(0,V104)))*$H$32))</f>
        <v/>
      </c>
      <c r="X102" s="42">
        <f>IF((W104+X101)&lt;0,0,MAX(0,(X101+(MIN(0,W104)))*$H$32))</f>
        <v/>
      </c>
      <c r="Y102" s="42">
        <f>IF((X104+Y101)&lt;0,0,MAX(0,(Y101+(MIN(0,X104)))*$H$32))</f>
        <v/>
      </c>
      <c r="Z102" s="42">
        <f>IF((Y104+Z101)&lt;0,0,MAX(0,(Z101+(MIN(0,Y104)))*$H$32))</f>
        <v/>
      </c>
      <c r="AA102" s="42">
        <f>IF((Z104+AA101)&lt;0,0,MAX(0,(AA101+(MIN(0,Z104)))*$H$32))</f>
        <v/>
      </c>
      <c r="AB102" s="42">
        <f>IF((AA104+AB101)&lt;0,0,MAX(0,(AB101+(MIN(0,AA104)))*$H$32))</f>
        <v/>
      </c>
      <c r="AC102" s="42" t="n"/>
      <c r="AD102" s="42" t="n"/>
    </row>
    <row r="103">
      <c r="A103" s="62" t="n"/>
      <c r="B103" s="62" t="inlineStr">
        <is>
          <t>Net profit (Tax Accounting)</t>
        </is>
      </c>
      <c r="C103" s="63" t="n"/>
      <c r="D103" s="63">
        <f>D101-D102</f>
        <v/>
      </c>
      <c r="E103" s="63">
        <f>E101-E102</f>
        <v/>
      </c>
      <c r="F103" s="63">
        <f>F101-F102</f>
        <v/>
      </c>
      <c r="G103" s="63">
        <f>G101-G102</f>
        <v/>
      </c>
      <c r="H103" s="63">
        <f>H101-H102</f>
        <v/>
      </c>
      <c r="I103" s="63">
        <f>I101-I102</f>
        <v/>
      </c>
      <c r="J103" s="63">
        <f>J101-J102</f>
        <v/>
      </c>
      <c r="K103" s="63">
        <f>K101-K102</f>
        <v/>
      </c>
      <c r="L103" s="63">
        <f>L101-L102</f>
        <v/>
      </c>
      <c r="M103" s="63">
        <f>M101-M102</f>
        <v/>
      </c>
      <c r="N103" s="63">
        <f>N101-N102</f>
        <v/>
      </c>
      <c r="O103" s="63">
        <f>O101-O102</f>
        <v/>
      </c>
      <c r="P103" s="63">
        <f>P101-P102</f>
        <v/>
      </c>
      <c r="Q103" s="63">
        <f>Q101-Q102</f>
        <v/>
      </c>
      <c r="R103" s="63">
        <f>R101-R102</f>
        <v/>
      </c>
      <c r="S103" s="63">
        <f>S101-S102</f>
        <v/>
      </c>
      <c r="T103" s="63">
        <f>T101-T102</f>
        <v/>
      </c>
      <c r="U103" s="63">
        <f>U101-U102</f>
        <v/>
      </c>
      <c r="V103" s="63">
        <f>V101-V102</f>
        <v/>
      </c>
      <c r="W103" s="63">
        <f>W101-W102</f>
        <v/>
      </c>
      <c r="X103" s="63">
        <f>X101-X102</f>
        <v/>
      </c>
      <c r="Y103" s="63">
        <f>Y101-Y102</f>
        <v/>
      </c>
      <c r="Z103" s="63">
        <f>Z101-Z102</f>
        <v/>
      </c>
      <c r="AA103" s="63">
        <f>AA101-AA102</f>
        <v/>
      </c>
      <c r="AB103" s="63">
        <f>AB101-AB102</f>
        <v/>
      </c>
      <c r="AC103" s="63" t="n"/>
      <c r="AD103" s="63" t="n"/>
    </row>
    <row r="104">
      <c r="A104" s="62" t="n"/>
      <c r="B104" s="62" t="inlineStr">
        <is>
          <t>Cumulative net profit (Tax Accounting)</t>
        </is>
      </c>
      <c r="C104" s="63" t="n">
        <v>0</v>
      </c>
      <c r="D104" s="64">
        <f>D103</f>
        <v/>
      </c>
      <c r="E104" s="64">
        <f>(D104+E103)*(E42&lt;=$C$19)</f>
        <v/>
      </c>
      <c r="F104" s="64">
        <f>(E104+F103)*(F42&lt;=$C$19)</f>
        <v/>
      </c>
      <c r="G104" s="64">
        <f>(F104+G103)*(G42&lt;=$C$19)</f>
        <v/>
      </c>
      <c r="H104" s="64">
        <f>(G104+H103)*(H42&lt;=$C$19)</f>
        <v/>
      </c>
      <c r="I104" s="64">
        <f>(H104+I103)*(I42&lt;=$C$19)</f>
        <v/>
      </c>
      <c r="J104" s="64">
        <f>(I104+J103)*(J42&lt;=$C$19)</f>
        <v/>
      </c>
      <c r="K104" s="64">
        <f>(J104+K103)*(K42&lt;=$C$19)</f>
        <v/>
      </c>
      <c r="L104" s="64">
        <f>(K104+L103)*(L42&lt;=$C$19)</f>
        <v/>
      </c>
      <c r="M104" s="64">
        <f>(L104+M103)*(M42&lt;=$C$19)</f>
        <v/>
      </c>
      <c r="N104" s="64">
        <f>(M104+N103)*(N42&lt;=$C$19)</f>
        <v/>
      </c>
      <c r="O104" s="64">
        <f>(N104+O103)*(O42&lt;=$C$19)</f>
        <v/>
      </c>
      <c r="P104" s="64">
        <f>(O104+P103)*(P42&lt;=$C$19)</f>
        <v/>
      </c>
      <c r="Q104" s="64">
        <f>(P104+Q103)*(Q42&lt;=$C$19)</f>
        <v/>
      </c>
      <c r="R104" s="64">
        <f>(Q104+R103)*(R42&lt;=$C$19)</f>
        <v/>
      </c>
      <c r="S104" s="64">
        <f>(R104+S103)*(S42&lt;=$C$19)</f>
        <v/>
      </c>
      <c r="T104" s="64">
        <f>(S104+T103)*(T42&lt;=$C$19)</f>
        <v/>
      </c>
      <c r="U104" s="64">
        <f>(T104+U103)*(U42&lt;=$C$19)</f>
        <v/>
      </c>
      <c r="V104" s="64">
        <f>(U104+V103)*(V42&lt;=$C$19)</f>
        <v/>
      </c>
      <c r="W104" s="64">
        <f>(V104+W103)*(W42&lt;=$C$19)</f>
        <v/>
      </c>
      <c r="X104" s="64">
        <f>(W104+X103)*(X42&lt;=$C$19)</f>
        <v/>
      </c>
      <c r="Y104" s="64">
        <f>(X104+Y103)*(Y42&lt;=$C$19)</f>
        <v/>
      </c>
      <c r="Z104" s="64">
        <f>(Y104+Z103)*(Z42&lt;=$C$19)</f>
        <v/>
      </c>
      <c r="AA104" s="64">
        <f>(Z104+AA103)*(AA42&lt;=$C$19)</f>
        <v/>
      </c>
      <c r="AB104" s="64">
        <f>(AA104+AB103)*(AB42&lt;=$C$19)</f>
        <v/>
      </c>
      <c r="AC104" s="64" t="n"/>
      <c r="AD104" s="64" t="n"/>
    </row>
    <row r="105">
      <c r="A105" s="62" t="n"/>
      <c r="B105" s="62" t="inlineStr">
        <is>
          <t>Taxable Profits (after ECAs; add back in interest)</t>
        </is>
      </c>
      <c r="C105" s="63" t="n"/>
      <c r="D105" s="64">
        <f>D101+D98</f>
        <v/>
      </c>
      <c r="E105" s="64">
        <f>E101+E98</f>
        <v/>
      </c>
      <c r="F105" s="64">
        <f>F101+F98</f>
        <v/>
      </c>
      <c r="G105" s="64">
        <f>G101+G98</f>
        <v/>
      </c>
      <c r="H105" s="64">
        <f>H101+H98</f>
        <v/>
      </c>
      <c r="I105" s="64">
        <f>I101+I98</f>
        <v/>
      </c>
      <c r="J105" s="64">
        <f>J101+J98</f>
        <v/>
      </c>
      <c r="K105" s="64">
        <f>K101+K98</f>
        <v/>
      </c>
      <c r="L105" s="64">
        <f>L101+L98</f>
        <v/>
      </c>
      <c r="M105" s="64">
        <f>M101+M98</f>
        <v/>
      </c>
      <c r="N105" s="64">
        <f>N101+N98</f>
        <v/>
      </c>
      <c r="O105" s="64">
        <f>O101+O98</f>
        <v/>
      </c>
      <c r="P105" s="64">
        <f>P101+P98</f>
        <v/>
      </c>
      <c r="Q105" s="64">
        <f>Q101+Q98</f>
        <v/>
      </c>
      <c r="R105" s="64">
        <f>R101+R98</f>
        <v/>
      </c>
      <c r="S105" s="64">
        <f>S101+S98</f>
        <v/>
      </c>
      <c r="T105" s="64">
        <f>T101+T98</f>
        <v/>
      </c>
      <c r="U105" s="64">
        <f>U101+U98</f>
        <v/>
      </c>
      <c r="V105" s="64">
        <f>V101+V98</f>
        <v/>
      </c>
      <c r="W105" s="64">
        <f>W101+W98</f>
        <v/>
      </c>
      <c r="X105" s="64">
        <f>X101+X98</f>
        <v/>
      </c>
      <c r="Y105" s="64">
        <f>Y101+Y98</f>
        <v/>
      </c>
      <c r="Z105" s="64">
        <f>Z101+Z98</f>
        <v/>
      </c>
      <c r="AA105" s="64">
        <f>AA101+AA98</f>
        <v/>
      </c>
      <c r="AB105" s="64">
        <f>AB101+AB98</f>
        <v/>
      </c>
      <c r="AC105" s="64" t="n"/>
      <c r="AD105" s="64" t="n"/>
    </row>
    <row r="106">
      <c r="A106" s="62" t="n"/>
      <c r="B106" s="62" t="inlineStr">
        <is>
          <t>Corporation Tax (ignoring interest payments)</t>
        </is>
      </c>
      <c r="C106" s="63" t="n"/>
      <c r="D106" s="63">
        <f>IF((C108+D105)&lt;0,0,MAX(0,(D105+(MIN(0,C108)))*$H$32))</f>
        <v/>
      </c>
      <c r="E106" s="63">
        <f>IF((D108+E105)&lt;0,0,MAX(0,(E105+(MIN(0,D108)))*$H$32))</f>
        <v/>
      </c>
      <c r="F106" s="63">
        <f>IF((E108+F105)&lt;0,0,MAX(0,(F105+(MIN(0,E108)))*$H$32))</f>
        <v/>
      </c>
      <c r="G106" s="63">
        <f>IF((F108+G105)&lt;0,0,MAX(0,(G105+(MIN(0,F108)))*$H$32))</f>
        <v/>
      </c>
      <c r="H106" s="63">
        <f>IF((G108+H105)&lt;0,0,MAX(0,(H105+(MIN(0,G108)))*$H$32))</f>
        <v/>
      </c>
      <c r="I106" s="63">
        <f>IF((H108+I105)&lt;0,0,MAX(0,(I105+(MIN(0,H108)))*$H$32))</f>
        <v/>
      </c>
      <c r="J106" s="63">
        <f>IF((I108+J105)&lt;0,0,MAX(0,(J105+(MIN(0,I108)))*$H$32))</f>
        <v/>
      </c>
      <c r="K106" s="63">
        <f>IF((J108+K105)&lt;0,0,MAX(0,(K105+(MIN(0,J108)))*$H$32))</f>
        <v/>
      </c>
      <c r="L106" s="63">
        <f>IF((K108+L105)&lt;0,0,MAX(0,(L105+(MIN(0,K108)))*$H$32))</f>
        <v/>
      </c>
      <c r="M106" s="63">
        <f>IF((L108+M105)&lt;0,0,MAX(0,(M105+(MIN(0,L108)))*$H$32))</f>
        <v/>
      </c>
      <c r="N106" s="63">
        <f>IF((M108+N105)&lt;0,0,MAX(0,(N105+(MIN(0,M108)))*$H$32))</f>
        <v/>
      </c>
      <c r="O106" s="63">
        <f>IF((N108+O105)&lt;0,0,MAX(0,(O105+(MIN(0,N108)))*$H$32))</f>
        <v/>
      </c>
      <c r="P106" s="63">
        <f>IF((O108+P105)&lt;0,0,MAX(0,(P105+(MIN(0,O108)))*$H$32))</f>
        <v/>
      </c>
      <c r="Q106" s="63">
        <f>IF((P108+Q105)&lt;0,0,MAX(0,(Q105+(MIN(0,P108)))*$H$32))</f>
        <v/>
      </c>
      <c r="R106" s="63">
        <f>IF((Q108+R105)&lt;0,0,MAX(0,(R105+(MIN(0,Q108)))*$H$32))</f>
        <v/>
      </c>
      <c r="S106" s="63">
        <f>IF((R108+S105)&lt;0,0,MAX(0,(S105+(MIN(0,R108)))*$H$32))</f>
        <v/>
      </c>
      <c r="T106" s="63">
        <f>IF((S108+T105)&lt;0,0,MAX(0,(T105+(MIN(0,S108)))*$H$32))</f>
        <v/>
      </c>
      <c r="U106" s="63">
        <f>IF((T108+U105)&lt;0,0,MAX(0,(U105+(MIN(0,T108)))*$H$32))</f>
        <v/>
      </c>
      <c r="V106" s="63">
        <f>IF((U108+V105)&lt;0,0,MAX(0,(V105+(MIN(0,U108)))*$H$32))</f>
        <v/>
      </c>
      <c r="W106" s="63">
        <f>IF((V108+W105)&lt;0,0,MAX(0,(W105+(MIN(0,V108)))*$H$32))</f>
        <v/>
      </c>
      <c r="X106" s="63">
        <f>IF((W108+X105)&lt;0,0,MAX(0,(X105+(MIN(0,W108)))*$H$32))</f>
        <v/>
      </c>
      <c r="Y106" s="63">
        <f>IF((X108+Y105)&lt;0,0,MAX(0,(Y105+(MIN(0,X108)))*$H$32))</f>
        <v/>
      </c>
      <c r="Z106" s="63">
        <f>IF((Y108+Z105)&lt;0,0,MAX(0,(Z105+(MIN(0,Y108)))*$H$32))</f>
        <v/>
      </c>
      <c r="AA106" s="63">
        <f>IF((Z108+AA105)&lt;0,0,MAX(0,(AA105+(MIN(0,Z108)))*$H$32))</f>
        <v/>
      </c>
      <c r="AB106" s="63">
        <f>IF((AA108+AB105)&lt;0,0,MAX(0,(AB105+(MIN(0,AA108)))*$H$32))</f>
        <v/>
      </c>
      <c r="AC106" s="63" t="n"/>
      <c r="AD106" s="63" t="n"/>
    </row>
    <row r="107">
      <c r="A107" s="62" t="n"/>
      <c r="B107" s="62" t="inlineStr">
        <is>
          <t>Net profit (tax accounting; ignoring interest pmts)</t>
        </is>
      </c>
      <c r="C107" s="63" t="n"/>
      <c r="D107" s="63">
        <f>D105-D106</f>
        <v/>
      </c>
      <c r="E107" s="63">
        <f>E105-E106</f>
        <v/>
      </c>
      <c r="F107" s="63">
        <f>F105-F106</f>
        <v/>
      </c>
      <c r="G107" s="63">
        <f>G105-G106</f>
        <v/>
      </c>
      <c r="H107" s="63">
        <f>H105-H106</f>
        <v/>
      </c>
      <c r="I107" s="63">
        <f>I105-I106</f>
        <v/>
      </c>
      <c r="J107" s="63">
        <f>J105-J106</f>
        <v/>
      </c>
      <c r="K107" s="63">
        <f>K105-K106</f>
        <v/>
      </c>
      <c r="L107" s="63">
        <f>L105-L106</f>
        <v/>
      </c>
      <c r="M107" s="63">
        <f>M105-M106</f>
        <v/>
      </c>
      <c r="N107" s="63">
        <f>N105-N106</f>
        <v/>
      </c>
      <c r="O107" s="63">
        <f>O105-O106</f>
        <v/>
      </c>
      <c r="P107" s="63">
        <f>P105-P106</f>
        <v/>
      </c>
      <c r="Q107" s="63">
        <f>Q105-Q106</f>
        <v/>
      </c>
      <c r="R107" s="63">
        <f>R105-R106</f>
        <v/>
      </c>
      <c r="S107" s="63">
        <f>S105-S106</f>
        <v/>
      </c>
      <c r="T107" s="63">
        <f>T105-T106</f>
        <v/>
      </c>
      <c r="U107" s="63">
        <f>U105-U106</f>
        <v/>
      </c>
      <c r="V107" s="63">
        <f>V105-V106</f>
        <v/>
      </c>
      <c r="W107" s="63">
        <f>W105-W106</f>
        <v/>
      </c>
      <c r="X107" s="63">
        <f>X105-X106</f>
        <v/>
      </c>
      <c r="Y107" s="63">
        <f>Y105-Y106</f>
        <v/>
      </c>
      <c r="Z107" s="63">
        <f>Z105-Z106</f>
        <v/>
      </c>
      <c r="AA107" s="63">
        <f>AA105-AA106</f>
        <v/>
      </c>
      <c r="AB107" s="63">
        <f>AB105-AB106</f>
        <v/>
      </c>
      <c r="AC107" s="63" t="n"/>
      <c r="AD107" s="63" t="n"/>
    </row>
    <row r="108">
      <c r="A108" s="62" t="n"/>
      <c r="B108" s="62" t="inlineStr">
        <is>
          <t>Cumulative net profit (tax accountign; ignoring interest pmts)</t>
        </is>
      </c>
      <c r="C108" s="63" t="n"/>
      <c r="D108" s="64">
        <f>D107</f>
        <v/>
      </c>
      <c r="E108" s="64">
        <f>(D108+E107)*(E42&lt;=$C$19)</f>
        <v/>
      </c>
      <c r="F108" s="64">
        <f>(E108+F107)*(F42&lt;=$C$19)</f>
        <v/>
      </c>
      <c r="G108" s="64">
        <f>(F108+G107)*(G42&lt;=$C$19)</f>
        <v/>
      </c>
      <c r="H108" s="64">
        <f>(G108+H107)*(H42&lt;=$C$19)</f>
        <v/>
      </c>
      <c r="I108" s="64">
        <f>(H108+I107)*(I42&lt;=$C$19)</f>
        <v/>
      </c>
      <c r="J108" s="64">
        <f>(I108+J107)*(J42&lt;=$C$19)</f>
        <v/>
      </c>
      <c r="K108" s="64">
        <f>(J108+K107)*(K42&lt;=$C$19)</f>
        <v/>
      </c>
      <c r="L108" s="64">
        <f>(K108+L107)*(L42&lt;=$C$19)</f>
        <v/>
      </c>
      <c r="M108" s="64">
        <f>(L108+M107)*(M42&lt;=$C$19)</f>
        <v/>
      </c>
      <c r="N108" s="64">
        <f>(M108+N107)*(N42&lt;=$C$19)</f>
        <v/>
      </c>
      <c r="O108" s="64">
        <f>(N108+O107)*(O42&lt;=$C$19)</f>
        <v/>
      </c>
      <c r="P108" s="64">
        <f>(O108+P107)*(P42&lt;=$C$19)</f>
        <v/>
      </c>
      <c r="Q108" s="64">
        <f>(P108+Q107)*(Q42&lt;=$C$19)</f>
        <v/>
      </c>
      <c r="R108" s="64">
        <f>(Q108+R107)*(R42&lt;=$C$19)</f>
        <v/>
      </c>
      <c r="S108" s="64">
        <f>(R108+S107)*(S42&lt;=$C$19)</f>
        <v/>
      </c>
      <c r="T108" s="64">
        <f>(S108+T107)*(T42&lt;=$C$19)</f>
        <v/>
      </c>
      <c r="U108" s="64">
        <f>(T108+U107)*(U42&lt;=$C$19)</f>
        <v/>
      </c>
      <c r="V108" s="64">
        <f>(U108+V107)*(V42&lt;=$C$19)</f>
        <v/>
      </c>
      <c r="W108" s="64">
        <f>(V108+W107)*(W42&lt;=$C$19)</f>
        <v/>
      </c>
      <c r="X108" s="64">
        <f>(W108+X107)*(X42&lt;=$C$19)</f>
        <v/>
      </c>
      <c r="Y108" s="64">
        <f>(X108+Y107)*(Y42&lt;=$C$19)</f>
        <v/>
      </c>
      <c r="Z108" s="64">
        <f>(Y108+Z107)*(Z42&lt;=$C$19)</f>
        <v/>
      </c>
      <c r="AA108" s="64">
        <f>(Z108+AA107)*(AA42&lt;=$C$19)</f>
        <v/>
      </c>
      <c r="AB108" s="64">
        <f>(AA108+AB107)*(AB42&lt;=$C$19)</f>
        <v/>
      </c>
      <c r="AC108" s="64" t="n"/>
      <c r="AD108" s="64" t="n"/>
    </row>
    <row r="109">
      <c r="A109" s="62" t="n"/>
      <c r="B109" s="62" t="inlineStr">
        <is>
          <t>Interest Tax Shield</t>
        </is>
      </c>
      <c r="C109" s="63" t="n"/>
      <c r="D109" s="64">
        <f>MAX(0,D106-D102)</f>
        <v/>
      </c>
      <c r="E109" s="64">
        <f>MAX(0,E106-E102)</f>
        <v/>
      </c>
      <c r="F109" s="64">
        <f>MAX(0,F106-F102)</f>
        <v/>
      </c>
      <c r="G109" s="64">
        <f>MAX(0,G106-G102)</f>
        <v/>
      </c>
      <c r="H109" s="64">
        <f>MAX(0,H106-H102)</f>
        <v/>
      </c>
      <c r="I109" s="64">
        <f>MAX(0,I106-I102)</f>
        <v/>
      </c>
      <c r="J109" s="64">
        <f>MAX(0,J106-J102)</f>
        <v/>
      </c>
      <c r="K109" s="64">
        <f>MAX(0,K106-K102)</f>
        <v/>
      </c>
      <c r="L109" s="64">
        <f>MAX(0,L106-L102)</f>
        <v/>
      </c>
      <c r="M109" s="64">
        <f>MAX(0,M106-M102)</f>
        <v/>
      </c>
      <c r="N109" s="64">
        <f>MAX(0,N106-N102)</f>
        <v/>
      </c>
      <c r="O109" s="64">
        <f>MAX(0,O106-O102)</f>
        <v/>
      </c>
      <c r="P109" s="64">
        <f>MAX(0,P106-P102)</f>
        <v/>
      </c>
      <c r="Q109" s="64">
        <f>MAX(0,Q106-Q102)</f>
        <v/>
      </c>
      <c r="R109" s="64">
        <f>MAX(0,R106-R102)</f>
        <v/>
      </c>
      <c r="S109" s="64">
        <f>MAX(0,S106-S102)</f>
        <v/>
      </c>
      <c r="T109" s="64">
        <f>MAX(0,T106-T102)</f>
        <v/>
      </c>
      <c r="U109" s="64">
        <f>MAX(0,U106-U102)</f>
        <v/>
      </c>
      <c r="V109" s="64">
        <f>MAX(0,V106-V102)</f>
        <v/>
      </c>
      <c r="W109" s="64">
        <f>MAX(0,W106-W102)</f>
        <v/>
      </c>
      <c r="X109" s="64">
        <f>MAX(0,X106-X102)</f>
        <v/>
      </c>
      <c r="Y109" s="64">
        <f>MAX(0,Y106-Y102)</f>
        <v/>
      </c>
      <c r="Z109" s="64">
        <f>MAX(0,Z106-Z102)</f>
        <v/>
      </c>
      <c r="AA109" s="64">
        <f>MAX(0,AA106-AA102)</f>
        <v/>
      </c>
      <c r="AB109" s="64">
        <f>MAX(0,AB106-AB102)</f>
        <v/>
      </c>
      <c r="AC109" s="64" t="n"/>
      <c r="AD109" s="64" t="n"/>
    </row>
    <row r="110">
      <c r="A110" s="3" t="n"/>
      <c r="B110" s="65" t="inlineStr">
        <is>
          <t>Net Profit</t>
        </is>
      </c>
      <c r="C110" s="66" t="n"/>
      <c r="D110" s="66">
        <f>D100-D102</f>
        <v/>
      </c>
      <c r="E110" s="61">
        <f>E100-E102</f>
        <v/>
      </c>
      <c r="F110" s="61">
        <f>F100-F102</f>
        <v/>
      </c>
      <c r="G110" s="61">
        <f>G100-G102</f>
        <v/>
      </c>
      <c r="H110" s="61">
        <f>H100-H102</f>
        <v/>
      </c>
      <c r="I110" s="61">
        <f>I100-I102</f>
        <v/>
      </c>
      <c r="J110" s="61">
        <f>J100-J102</f>
        <v/>
      </c>
      <c r="K110" s="61">
        <f>K100-K102</f>
        <v/>
      </c>
      <c r="L110" s="61">
        <f>L100-L102</f>
        <v/>
      </c>
      <c r="M110" s="61">
        <f>M100-M102</f>
        <v/>
      </c>
      <c r="N110" s="61">
        <f>N100-N102</f>
        <v/>
      </c>
      <c r="O110" s="61">
        <f>O100-O102</f>
        <v/>
      </c>
      <c r="P110" s="61">
        <f>P100-P102</f>
        <v/>
      </c>
      <c r="Q110" s="61">
        <f>Q100-Q102</f>
        <v/>
      </c>
      <c r="R110" s="61">
        <f>R100-R102</f>
        <v/>
      </c>
      <c r="S110" s="61">
        <f>S100-S102</f>
        <v/>
      </c>
      <c r="T110" s="61">
        <f>T100-T102</f>
        <v/>
      </c>
      <c r="U110" s="61">
        <f>U100-U102</f>
        <v/>
      </c>
      <c r="V110" s="61">
        <f>V100-V102</f>
        <v/>
      </c>
      <c r="W110" s="61">
        <f>W100-W102</f>
        <v/>
      </c>
      <c r="X110" s="61">
        <f>X100-X102</f>
        <v/>
      </c>
      <c r="Y110" s="61">
        <f>Y100-Y102</f>
        <v/>
      </c>
      <c r="Z110" s="61">
        <f>Z100-Z102</f>
        <v/>
      </c>
      <c r="AA110" s="61">
        <f>AA100-AA102</f>
        <v/>
      </c>
      <c r="AB110" s="61">
        <f>AB100-AB102</f>
        <v/>
      </c>
      <c r="AC110" s="61" t="n"/>
      <c r="AD110" s="61" t="n"/>
    </row>
    <row r="111">
      <c r="A111" s="3" t="n"/>
      <c r="B111" t="inlineStr">
        <is>
          <t>Cumulative</t>
        </is>
      </c>
      <c r="C111" s="61" t="n"/>
      <c r="D111" s="38">
        <f>D110</f>
        <v/>
      </c>
      <c r="E111" s="38">
        <f>(D111+E110)*(E42&lt;=$C$19)</f>
        <v/>
      </c>
      <c r="F111" s="38">
        <f>(E111+F110)*(F42&lt;=$C$19)</f>
        <v/>
      </c>
      <c r="G111" s="38">
        <f>(F111+G110)*(G42&lt;=$C$19)</f>
        <v/>
      </c>
      <c r="H111" s="38">
        <f>(G111+H110)*(H42&lt;=$C$19)</f>
        <v/>
      </c>
      <c r="I111" s="38">
        <f>(H111+I110)*(I42&lt;=$C$19)</f>
        <v/>
      </c>
      <c r="J111" s="38">
        <f>(I111+J110)*(J42&lt;=$C$19)</f>
        <v/>
      </c>
      <c r="K111" s="38">
        <f>(J111+K110)*(K42&lt;=$C$19)</f>
        <v/>
      </c>
      <c r="L111" s="38">
        <f>(K111+L110)*(L42&lt;=$C$19)</f>
        <v/>
      </c>
      <c r="M111" s="38">
        <f>(L111+M110)*(M42&lt;=$C$19)</f>
        <v/>
      </c>
      <c r="N111" s="38">
        <f>(M111+N110)*(N42&lt;=$C$19)</f>
        <v/>
      </c>
      <c r="O111" s="38">
        <f>(N111+O110)*(O42&lt;=$C$19)</f>
        <v/>
      </c>
      <c r="P111" s="38">
        <f>(O111+P110)*(P42&lt;=$C$19)</f>
        <v/>
      </c>
      <c r="Q111" s="38">
        <f>(P111+Q110)*(Q42&lt;=$C$19)</f>
        <v/>
      </c>
      <c r="R111" s="38">
        <f>(Q111+R110)*(R42&lt;=$C$19)</f>
        <v/>
      </c>
      <c r="S111" s="38">
        <f>(R111+S110)*(S42&lt;=$C$19)</f>
        <v/>
      </c>
      <c r="T111" s="38">
        <f>(S111+T110)*(T42&lt;=$C$19)</f>
        <v/>
      </c>
      <c r="U111" s="38">
        <f>(T111+U110)*(U42&lt;=$C$19)</f>
        <v/>
      </c>
      <c r="V111" s="38">
        <f>(U111+V110)*(V42&lt;=$C$19)</f>
        <v/>
      </c>
      <c r="W111" s="38">
        <f>(V111+W110)*(W42&lt;=$C$19)</f>
        <v/>
      </c>
      <c r="X111" s="38">
        <f>(W111+X110)*(X42&lt;=$C$19)</f>
        <v/>
      </c>
      <c r="Y111" s="38">
        <f>(X111+Y110)*(Y42&lt;=$C$19)</f>
        <v/>
      </c>
      <c r="Z111" s="38">
        <f>(Y111+Z110)*(Z42&lt;=$C$19)</f>
        <v/>
      </c>
      <c r="AA111" s="38">
        <f>(Z111+AA110)*(AA42&lt;=$C$19)</f>
        <v/>
      </c>
      <c r="AB111" s="38">
        <f>(AA111+AB110)*(AB42&lt;=$C$19)</f>
        <v/>
      </c>
      <c r="AC111" s="38" t="n"/>
      <c r="AD111" s="38" t="n"/>
    </row>
    <row r="112">
      <c r="C112" s="52" t="n"/>
      <c r="D112" s="52">
        <f>IF(ISERR(D110/D52),"n/a",D110/D52)</f>
        <v/>
      </c>
      <c r="E112" s="52">
        <f>IF(ISERR(E110/E52),"n/a",E110/E52)</f>
        <v/>
      </c>
      <c r="F112" s="52">
        <f>IF(ISERR(F110/F52),"n/a",F110/F52)</f>
        <v/>
      </c>
      <c r="G112" s="52">
        <f>IF(ISERR(G110/G52),"n/a",G110/G52)</f>
        <v/>
      </c>
      <c r="H112" s="52">
        <f>IF(ISERR(H110/H52),"n/a",H110/H52)</f>
        <v/>
      </c>
      <c r="I112" s="52">
        <f>IF(ISERR(I110/I52),"n/a",I110/I52)</f>
        <v/>
      </c>
      <c r="J112" s="52">
        <f>IF(ISERR(J110/J52),"n/a",J110/J52)</f>
        <v/>
      </c>
      <c r="K112" s="52">
        <f>IF(ISERR(K110/K52),"n/a",K110/K52)</f>
        <v/>
      </c>
      <c r="L112" s="52">
        <f>IF(ISERR(L110/L52),"n/a",L110/L52)</f>
        <v/>
      </c>
      <c r="M112" s="52">
        <f>IF(ISERR(M110/M52),"n/a",M110/M52)</f>
        <v/>
      </c>
      <c r="N112" s="52">
        <f>IF(ISERR(N110/N52),"n/a",N110/N52)</f>
        <v/>
      </c>
      <c r="O112" s="52">
        <f>IF(ISERR(O110/O52),"n/a",O110/O52)</f>
        <v/>
      </c>
      <c r="P112" s="52">
        <f>IF(ISERR(P110/P52),"n/a",P110/P52)</f>
        <v/>
      </c>
      <c r="Q112" s="52">
        <f>IF(ISERR(Q110/Q52),"n/a",Q110/Q52)</f>
        <v/>
      </c>
      <c r="R112" s="52">
        <f>IF(ISERR(R110/R52),"n/a",R110/R52)</f>
        <v/>
      </c>
      <c r="S112" s="52">
        <f>IF(ISERR(S110/S52),"n/a",S110/S52)</f>
        <v/>
      </c>
      <c r="T112" s="52">
        <f>IF(ISERR(T110/T52),"n/a",T110/T52)</f>
        <v/>
      </c>
      <c r="U112" s="52">
        <f>IF(ISERR(U110/U52),"n/a",U110/U52)</f>
        <v/>
      </c>
      <c r="V112" s="52">
        <f>IF(ISERR(V110/V52),"n/a",V110/V52)</f>
        <v/>
      </c>
      <c r="W112" s="52">
        <f>IF(ISERR(W110/W52),"n/a",W110/W52)</f>
        <v/>
      </c>
      <c r="X112" s="52">
        <f>IF(ISERR(X110/X52),"n/a",X110/X52)</f>
        <v/>
      </c>
      <c r="Y112" s="52">
        <f>IF(ISERR(Y110/Y52),"n/a",Y110/Y52)</f>
        <v/>
      </c>
      <c r="Z112" s="52">
        <f>IF(ISERR(Z110/Z52),"n/a",Z110/Z52)</f>
        <v/>
      </c>
      <c r="AA112" s="52">
        <f>IF(ISERR(AA110/AA52),"n/a",AA110/AA52)</f>
        <v/>
      </c>
      <c r="AB112" s="52">
        <f>IF(ISERR(AB110/AB52),"n/a",AB110/AB52)</f>
        <v/>
      </c>
      <c r="AC112" s="52" t="n"/>
      <c r="AD112" s="52" t="n"/>
    </row>
    <row r="113">
      <c r="C113" s="52" t="n"/>
      <c r="D113" s="52" t="n"/>
      <c r="E113" s="52" t="n"/>
      <c r="F113" s="52" t="n"/>
      <c r="G113" s="52" t="n"/>
      <c r="H113" s="52" t="n"/>
      <c r="I113" s="52" t="n"/>
      <c r="J113" s="52" t="n"/>
      <c r="K113" s="52" t="n"/>
      <c r="L113" s="52" t="n"/>
      <c r="M113" s="52" t="n"/>
      <c r="N113" s="52" t="n"/>
      <c r="O113" s="52" t="n"/>
      <c r="P113" s="52" t="n"/>
      <c r="Q113" s="52" t="n"/>
      <c r="R113" s="52" t="n"/>
      <c r="S113" s="52" t="n"/>
      <c r="T113" s="52" t="n"/>
      <c r="U113" s="52" t="n"/>
      <c r="V113" s="52" t="n"/>
      <c r="W113" s="52" t="n"/>
      <c r="X113" s="52" t="n"/>
      <c r="Y113" s="52" t="n"/>
      <c r="Z113" s="52" t="n"/>
      <c r="AA113" s="52" t="n"/>
      <c r="AB113" s="52" t="n"/>
      <c r="AC113" s="52" t="n"/>
      <c r="AD113" s="52" t="n"/>
    </row>
    <row r="114">
      <c r="B114" t="inlineStr">
        <is>
          <t>Dividends</t>
        </is>
      </c>
      <c r="C114" s="52" t="n"/>
      <c r="D114" s="42">
        <f>MAX(0,D110*$C$31)*(D42&lt;=$C$19)</f>
        <v/>
      </c>
      <c r="E114" s="42">
        <f>MAX(0,E110*$C$31)*(E42&lt;=$C$19)</f>
        <v/>
      </c>
      <c r="F114" s="42">
        <f>MAX(0,F110*$C$31)*(F42&lt;=$C$19)</f>
        <v/>
      </c>
      <c r="G114" s="42">
        <f>MAX(0,G110*$C$31)*(G42&lt;=$C$19)</f>
        <v/>
      </c>
      <c r="H114" s="42">
        <f>MAX(0,H110*$C$31)*(H42&lt;=$C$19)</f>
        <v/>
      </c>
      <c r="I114" s="42">
        <f>MAX(0,I110*$C$31)*(I42&lt;=$C$19)</f>
        <v/>
      </c>
      <c r="J114" s="42">
        <f>MAX(0,J110*$C$31)*(J42&lt;=$C$19)</f>
        <v/>
      </c>
      <c r="K114" s="42">
        <f>MAX(0,K110*$C$31)*(K42&lt;=$C$19)</f>
        <v/>
      </c>
      <c r="L114" s="42">
        <f>MAX(0,L110*$C$31)*(L42&lt;=$C$19)</f>
        <v/>
      </c>
      <c r="M114" s="42">
        <f>MAX(0,M110*$C$31)*(M42&lt;=$C$19)</f>
        <v/>
      </c>
      <c r="N114" s="42">
        <f>MAX(0,N110*$C$31)*(N42&lt;=$C$19)</f>
        <v/>
      </c>
      <c r="O114" s="42">
        <f>MAX(0,O110*$C$31)*(O42&lt;=$C$19)</f>
        <v/>
      </c>
      <c r="P114" s="42">
        <f>MAX(0,P110*$C$31)*(P42&lt;=$C$19)</f>
        <v/>
      </c>
      <c r="Q114" s="42">
        <f>MAX(0,Q110*$C$31)*(Q42&lt;=$C$19)</f>
        <v/>
      </c>
      <c r="R114" s="42">
        <f>MAX(0,R110*$C$31)*(R42&lt;=$C$19)</f>
        <v/>
      </c>
      <c r="S114" s="42">
        <f>MAX(0,S110*$C$31)*(S42&lt;=$C$19)</f>
        <v/>
      </c>
      <c r="T114" s="42">
        <f>MAX(0,T110*$C$31)*(T42&lt;=$C$19)</f>
        <v/>
      </c>
      <c r="U114" s="42">
        <f>MAX(0,U110*$C$31)*(U42&lt;=$C$19)</f>
        <v/>
      </c>
      <c r="V114" s="42">
        <f>MAX(0,V110*$C$31)*(V42&lt;=$C$19)</f>
        <v/>
      </c>
      <c r="W114" s="42">
        <f>MAX(0,W110*$C$31)*(W42&lt;=$C$19)</f>
        <v/>
      </c>
      <c r="X114" s="42">
        <f>MAX(0,X110*$C$31)*(X42&lt;=$C$19)</f>
        <v/>
      </c>
      <c r="Y114" s="42">
        <f>MAX(0,Y110*$C$31)*(Y42&lt;=$C$19)</f>
        <v/>
      </c>
      <c r="Z114" s="42">
        <f>MAX(0,Z110*$C$31)*(Z42&lt;=$C$19)</f>
        <v/>
      </c>
      <c r="AA114" s="42">
        <f>MAX(0,AA110*$C$31)*(AA42&lt;=$C$19)</f>
        <v/>
      </c>
      <c r="AB114" s="42">
        <f>MAX(0,AB110*$C$31)*(AB42&lt;=$C$19)</f>
        <v/>
      </c>
      <c r="AC114" s="42" t="n"/>
      <c r="AD114" s="42" t="n"/>
    </row>
    <row r="115">
      <c r="A115" s="3" t="n"/>
      <c r="B115" s="3" t="inlineStr">
        <is>
          <t>Retained Earnings</t>
        </is>
      </c>
      <c r="C115" s="61" t="n"/>
      <c r="D115" s="61">
        <f>D110-D114</f>
        <v/>
      </c>
      <c r="E115" s="61">
        <f>E110-E114</f>
        <v/>
      </c>
      <c r="F115" s="61">
        <f>F110-F114</f>
        <v/>
      </c>
      <c r="G115" s="61">
        <f>G110-G114</f>
        <v/>
      </c>
      <c r="H115" s="61">
        <f>H110-H114</f>
        <v/>
      </c>
      <c r="I115" s="61">
        <f>I110-I114</f>
        <v/>
      </c>
      <c r="J115" s="61">
        <f>J110-J114</f>
        <v/>
      </c>
      <c r="K115" s="61">
        <f>K110-K114</f>
        <v/>
      </c>
      <c r="L115" s="61">
        <f>L110-L114</f>
        <v/>
      </c>
      <c r="M115" s="61">
        <f>M110-M114</f>
        <v/>
      </c>
      <c r="N115" s="61">
        <f>N110-N114</f>
        <v/>
      </c>
      <c r="O115" s="61">
        <f>O110-O114</f>
        <v/>
      </c>
      <c r="P115" s="61">
        <f>P110-P114</f>
        <v/>
      </c>
      <c r="Q115" s="61">
        <f>Q110-Q114</f>
        <v/>
      </c>
      <c r="R115" s="61">
        <f>R110-R114</f>
        <v/>
      </c>
      <c r="S115" s="61">
        <f>S110-S114</f>
        <v/>
      </c>
      <c r="T115" s="61">
        <f>T110-T114</f>
        <v/>
      </c>
      <c r="U115" s="61">
        <f>U110-U114</f>
        <v/>
      </c>
      <c r="V115" s="61">
        <f>V110-V114</f>
        <v/>
      </c>
      <c r="W115" s="61">
        <f>W110-W114</f>
        <v/>
      </c>
      <c r="X115" s="61">
        <f>X110-X114</f>
        <v/>
      </c>
      <c r="Y115" s="61">
        <f>Y110-Y114</f>
        <v/>
      </c>
      <c r="Z115" s="61">
        <f>Z110-Z114</f>
        <v/>
      </c>
      <c r="AA115" s="61">
        <f>AA110-AA114</f>
        <v/>
      </c>
      <c r="AB115" s="61">
        <f>AB110-AB114</f>
        <v/>
      </c>
      <c r="AC115" s="61" t="n"/>
      <c r="AD115" s="61" t="n"/>
    </row>
    <row r="116">
      <c r="A116" s="3" t="n"/>
      <c r="B116" s="3" t="n"/>
      <c r="C116" s="61" t="n"/>
      <c r="D116" s="61">
        <f>SUM(D115*40%)</f>
        <v/>
      </c>
      <c r="E116" s="61">
        <f>SUM(E115*40%)</f>
        <v/>
      </c>
      <c r="F116" s="61">
        <f>SUM(F115*40%)</f>
        <v/>
      </c>
      <c r="G116" s="61">
        <f>SUM(D116:F116)</f>
        <v/>
      </c>
      <c r="H116" s="61" t="n"/>
      <c r="I116" s="61" t="n"/>
      <c r="J116" s="61" t="n"/>
      <c r="K116" s="61" t="n"/>
      <c r="L116" s="61" t="n"/>
      <c r="M116" s="61" t="n"/>
      <c r="N116" s="61" t="n"/>
      <c r="O116" s="61" t="n"/>
      <c r="P116" s="61" t="n"/>
      <c r="Q116" s="61" t="n"/>
      <c r="R116" s="61" t="n"/>
      <c r="S116" s="61" t="n"/>
      <c r="T116" s="61" t="n"/>
      <c r="U116" s="61" t="n"/>
      <c r="V116" s="61" t="n"/>
      <c r="W116" s="61" t="n"/>
      <c r="X116" s="61" t="n"/>
      <c r="Y116" s="61" t="n"/>
      <c r="Z116" s="61" t="n"/>
      <c r="AA116" s="61" t="n"/>
      <c r="AB116" s="61" t="n"/>
      <c r="AC116" s="61" t="n"/>
      <c r="AD116" s="61" t="n"/>
    </row>
    <row r="117">
      <c r="D117" s="49">
        <f>SUM(D116/3)</f>
        <v/>
      </c>
      <c r="E117" s="49">
        <f>SUM(E116/3)</f>
        <v/>
      </c>
      <c r="F117" s="49">
        <f>SUM(F116/3)</f>
        <v/>
      </c>
      <c r="G117" s="49">
        <f>SUM(D117:F117)</f>
        <v/>
      </c>
      <c r="H117" s="67" t="n">
        <v>423000</v>
      </c>
      <c r="I117" s="68">
        <f>SUM(AB175*70%*40%/3)</f>
        <v/>
      </c>
      <c r="J117" s="69">
        <f>SUM(I117*5)</f>
        <v/>
      </c>
    </row>
    <row r="118">
      <c r="B118" s="2" t="inlineStr">
        <is>
          <t>Cash Flow</t>
        </is>
      </c>
      <c r="C118" s="2" t="n">
        <v>0</v>
      </c>
      <c r="D118" s="2" t="n">
        <v>1</v>
      </c>
      <c r="E118" s="2" t="n">
        <v>2</v>
      </c>
      <c r="F118" s="2" t="n">
        <v>3</v>
      </c>
      <c r="G118" s="2" t="n">
        <v>4</v>
      </c>
      <c r="H118" s="2" t="n">
        <v>5</v>
      </c>
      <c r="I118" s="2" t="n">
        <v>6</v>
      </c>
      <c r="J118" s="2" t="n">
        <v>7</v>
      </c>
      <c r="K118" s="2" t="n">
        <v>8</v>
      </c>
      <c r="L118" s="2" t="n">
        <v>9</v>
      </c>
      <c r="M118" s="2" t="n">
        <v>10</v>
      </c>
      <c r="N118" s="2" t="n">
        <v>11</v>
      </c>
      <c r="O118" s="2" t="n">
        <v>12</v>
      </c>
      <c r="P118" s="2" t="n">
        <v>13</v>
      </c>
      <c r="Q118" s="2" t="n">
        <v>14</v>
      </c>
      <c r="R118" s="2" t="n">
        <v>15</v>
      </c>
      <c r="S118" s="2" t="n">
        <v>16</v>
      </c>
      <c r="T118" s="2" t="n">
        <v>17</v>
      </c>
      <c r="U118" s="2" t="n">
        <v>18</v>
      </c>
      <c r="V118" s="2" t="n">
        <v>19</v>
      </c>
      <c r="W118" s="2" t="n">
        <v>20</v>
      </c>
      <c r="X118" s="2" t="n">
        <v>21</v>
      </c>
      <c r="Y118" s="2" t="n">
        <v>22</v>
      </c>
      <c r="Z118" s="2" t="n">
        <v>23</v>
      </c>
      <c r="AA118" s="2" t="n">
        <v>24</v>
      </c>
      <c r="AB118" s="2" t="n">
        <v>25</v>
      </c>
      <c r="AC118" s="2" t="n"/>
      <c r="AD118" s="2" t="n"/>
    </row>
    <row r="120">
      <c r="B120" t="inlineStr">
        <is>
          <t>Net Profit</t>
        </is>
      </c>
      <c r="C120" s="42" t="n"/>
      <c r="D120" s="42">
        <f>D110</f>
        <v/>
      </c>
      <c r="E120" s="42">
        <f>E110</f>
        <v/>
      </c>
      <c r="F120" s="42">
        <f>F110</f>
        <v/>
      </c>
      <c r="G120" s="42">
        <f>G110</f>
        <v/>
      </c>
      <c r="H120" s="42">
        <f>H110</f>
        <v/>
      </c>
      <c r="I120" s="42">
        <f>I110</f>
        <v/>
      </c>
      <c r="J120" s="42">
        <f>J110</f>
        <v/>
      </c>
      <c r="K120" s="42">
        <f>K110</f>
        <v/>
      </c>
      <c r="L120" s="42">
        <f>L110</f>
        <v/>
      </c>
      <c r="M120" s="42">
        <f>M110</f>
        <v/>
      </c>
      <c r="N120" s="42">
        <f>N110</f>
        <v/>
      </c>
      <c r="O120" s="42">
        <f>O110</f>
        <v/>
      </c>
      <c r="P120" s="42">
        <f>P110</f>
        <v/>
      </c>
      <c r="Q120" s="42">
        <f>Q110</f>
        <v/>
      </c>
      <c r="R120" s="42">
        <f>R110</f>
        <v/>
      </c>
      <c r="S120" s="42">
        <f>S110</f>
        <v/>
      </c>
      <c r="T120" s="42">
        <f>T110</f>
        <v/>
      </c>
      <c r="U120" s="42">
        <f>U110</f>
        <v/>
      </c>
      <c r="V120" s="42">
        <f>V110</f>
        <v/>
      </c>
      <c r="W120" s="42">
        <f>W110</f>
        <v/>
      </c>
      <c r="X120" s="42">
        <f>X110</f>
        <v/>
      </c>
      <c r="Y120" s="42">
        <f>Y110</f>
        <v/>
      </c>
      <c r="Z120" s="42">
        <f>Z110</f>
        <v/>
      </c>
      <c r="AA120" s="42">
        <f>AA110</f>
        <v/>
      </c>
      <c r="AB120" s="42">
        <f>AB110</f>
        <v/>
      </c>
      <c r="AC120" s="42" t="n"/>
      <c r="AD120" s="42" t="n"/>
    </row>
    <row r="121">
      <c r="B121" t="inlineStr">
        <is>
          <t>Interest Paid</t>
        </is>
      </c>
      <c r="C121" s="42" t="n"/>
      <c r="D121" s="42">
        <f>D98</f>
        <v/>
      </c>
      <c r="E121" s="42">
        <f>E98</f>
        <v/>
      </c>
      <c r="F121" s="42">
        <f>F98</f>
        <v/>
      </c>
      <c r="G121" s="42">
        <f>G98</f>
        <v/>
      </c>
      <c r="H121" s="42">
        <f>H98</f>
        <v/>
      </c>
      <c r="I121" s="42">
        <f>I98</f>
        <v/>
      </c>
      <c r="J121" s="42">
        <f>J98</f>
        <v/>
      </c>
      <c r="K121" s="42">
        <f>K98</f>
        <v/>
      </c>
      <c r="L121" s="42">
        <f>L98</f>
        <v/>
      </c>
      <c r="M121" s="42">
        <f>M98</f>
        <v/>
      </c>
      <c r="N121" s="42">
        <f>N98</f>
        <v/>
      </c>
      <c r="O121" s="42">
        <f>O98</f>
        <v/>
      </c>
      <c r="P121" s="42">
        <f>P98</f>
        <v/>
      </c>
      <c r="Q121" s="42">
        <f>Q98</f>
        <v/>
      </c>
      <c r="R121" s="42">
        <f>R98</f>
        <v/>
      </c>
      <c r="S121" s="42">
        <f>S98</f>
        <v/>
      </c>
      <c r="T121" s="42">
        <f>T98</f>
        <v/>
      </c>
      <c r="U121" s="42">
        <f>U98</f>
        <v/>
      </c>
      <c r="V121" s="42">
        <f>V98</f>
        <v/>
      </c>
      <c r="W121" s="42">
        <f>W98</f>
        <v/>
      </c>
      <c r="X121" s="42">
        <f>X98</f>
        <v/>
      </c>
      <c r="Y121" s="42">
        <f>Y98</f>
        <v/>
      </c>
      <c r="Z121" s="42">
        <f>Z98</f>
        <v/>
      </c>
      <c r="AA121" s="42">
        <f>AA98</f>
        <v/>
      </c>
      <c r="AB121" s="42">
        <f>AB98</f>
        <v/>
      </c>
      <c r="AC121" s="42" t="n"/>
      <c r="AD121" s="42" t="n"/>
    </row>
    <row r="122">
      <c r="B122" t="inlineStr">
        <is>
          <t>Interest Received</t>
        </is>
      </c>
      <c r="C122" s="42" t="n"/>
      <c r="D122" s="42">
        <f>D99</f>
        <v/>
      </c>
      <c r="E122" s="42">
        <f>E99</f>
        <v/>
      </c>
      <c r="F122" s="42">
        <f>F99</f>
        <v/>
      </c>
      <c r="G122" s="42">
        <f>G99</f>
        <v/>
      </c>
      <c r="H122" s="42">
        <f>H99</f>
        <v/>
      </c>
      <c r="I122" s="42">
        <f>I99</f>
        <v/>
      </c>
      <c r="J122" s="42">
        <f>J99</f>
        <v/>
      </c>
      <c r="K122" s="42">
        <f>K99</f>
        <v/>
      </c>
      <c r="L122" s="42">
        <f>L99</f>
        <v/>
      </c>
      <c r="M122" s="42">
        <f>M99</f>
        <v/>
      </c>
      <c r="N122" s="42">
        <f>N99</f>
        <v/>
      </c>
      <c r="O122" s="42">
        <f>O99</f>
        <v/>
      </c>
      <c r="P122" s="42">
        <f>P99</f>
        <v/>
      </c>
      <c r="Q122" s="42">
        <f>Q99</f>
        <v/>
      </c>
      <c r="R122" s="42">
        <f>R99</f>
        <v/>
      </c>
      <c r="S122" s="42">
        <f>S99</f>
        <v/>
      </c>
      <c r="T122" s="42">
        <f>T99</f>
        <v/>
      </c>
      <c r="U122" s="42">
        <f>U99</f>
        <v/>
      </c>
      <c r="V122" s="42">
        <f>V99</f>
        <v/>
      </c>
      <c r="W122" s="42">
        <f>W99</f>
        <v/>
      </c>
      <c r="X122" s="42">
        <f>X99</f>
        <v/>
      </c>
      <c r="Y122" s="42">
        <f>Y99</f>
        <v/>
      </c>
      <c r="Z122" s="42">
        <f>Z99</f>
        <v/>
      </c>
      <c r="AA122" s="42">
        <f>AA99</f>
        <v/>
      </c>
      <c r="AB122" s="42">
        <f>AB99</f>
        <v/>
      </c>
      <c r="AC122" s="42" t="n"/>
      <c r="AD122" s="42" t="n"/>
    </row>
    <row r="123">
      <c r="B123" t="inlineStr">
        <is>
          <t>Interest tax shield</t>
        </is>
      </c>
      <c r="C123" s="42" t="n"/>
      <c r="D123" s="42">
        <f>D109</f>
        <v/>
      </c>
      <c r="E123" s="42">
        <f>E109</f>
        <v/>
      </c>
      <c r="F123" s="42">
        <f>F109</f>
        <v/>
      </c>
      <c r="G123" s="42">
        <f>G109</f>
        <v/>
      </c>
      <c r="H123" s="42">
        <f>H109</f>
        <v/>
      </c>
      <c r="I123" s="42">
        <f>I109</f>
        <v/>
      </c>
      <c r="J123" s="42">
        <f>J109</f>
        <v/>
      </c>
      <c r="K123" s="42">
        <f>K109</f>
        <v/>
      </c>
      <c r="L123" s="42">
        <f>L109</f>
        <v/>
      </c>
      <c r="M123" s="42">
        <f>M109</f>
        <v/>
      </c>
      <c r="N123" s="42">
        <f>N109</f>
        <v/>
      </c>
      <c r="O123" s="42">
        <f>O109</f>
        <v/>
      </c>
      <c r="P123" s="42">
        <f>P109</f>
        <v/>
      </c>
      <c r="Q123" s="42">
        <f>Q109</f>
        <v/>
      </c>
      <c r="R123" s="42">
        <f>R109</f>
        <v/>
      </c>
      <c r="S123" s="42">
        <f>S109</f>
        <v/>
      </c>
      <c r="T123" s="42">
        <f>T109</f>
        <v/>
      </c>
      <c r="U123" s="42">
        <f>U109</f>
        <v/>
      </c>
      <c r="V123" s="42">
        <f>V109</f>
        <v/>
      </c>
      <c r="W123" s="42">
        <f>W109</f>
        <v/>
      </c>
      <c r="X123" s="42">
        <f>X109</f>
        <v/>
      </c>
      <c r="Y123" s="42">
        <f>Y109</f>
        <v/>
      </c>
      <c r="Z123" s="42">
        <f>Z109</f>
        <v/>
      </c>
      <c r="AA123" s="42">
        <f>AA109</f>
        <v/>
      </c>
      <c r="AB123" s="42">
        <f>AB109</f>
        <v/>
      </c>
      <c r="AC123" s="42" t="n"/>
      <c r="AD123" s="42" t="n"/>
    </row>
    <row r="124">
      <c r="B124" t="inlineStr">
        <is>
          <t>Depreciation</t>
        </is>
      </c>
      <c r="C124" s="42" t="n"/>
      <c r="D124" s="42">
        <f>D69</f>
        <v/>
      </c>
      <c r="E124" s="42">
        <f>E69</f>
        <v/>
      </c>
      <c r="F124" s="42">
        <f>F69</f>
        <v/>
      </c>
      <c r="G124" s="42">
        <f>G69</f>
        <v/>
      </c>
      <c r="H124" s="42">
        <f>H69</f>
        <v/>
      </c>
      <c r="I124" s="42">
        <f>I69</f>
        <v/>
      </c>
      <c r="J124" s="42">
        <f>J69</f>
        <v/>
      </c>
      <c r="K124" s="42">
        <f>K69</f>
        <v/>
      </c>
      <c r="L124" s="42">
        <f>L69</f>
        <v/>
      </c>
      <c r="M124" s="42">
        <f>M69</f>
        <v/>
      </c>
      <c r="N124" s="42">
        <f>N69</f>
        <v/>
      </c>
      <c r="O124" s="42">
        <f>O69</f>
        <v/>
      </c>
      <c r="P124" s="42">
        <f>P69</f>
        <v/>
      </c>
      <c r="Q124" s="42">
        <f>Q69</f>
        <v/>
      </c>
      <c r="R124" s="42">
        <f>R69</f>
        <v/>
      </c>
      <c r="S124" s="42">
        <f>S69</f>
        <v/>
      </c>
      <c r="T124" s="42">
        <f>T69</f>
        <v/>
      </c>
      <c r="U124" s="42">
        <f>U69</f>
        <v/>
      </c>
      <c r="V124" s="42">
        <f>V69</f>
        <v/>
      </c>
      <c r="W124" s="42">
        <f>W69</f>
        <v/>
      </c>
      <c r="X124" s="42">
        <f>X69</f>
        <v/>
      </c>
      <c r="Y124" s="42">
        <f>Y69</f>
        <v/>
      </c>
      <c r="Z124" s="42">
        <f>Z69</f>
        <v/>
      </c>
      <c r="AA124" s="42">
        <f>AA69</f>
        <v/>
      </c>
      <c r="AB124" s="42">
        <f>AB69</f>
        <v/>
      </c>
      <c r="AC124" s="42" t="n"/>
      <c r="AD124" s="42" t="n"/>
    </row>
    <row r="125">
      <c r="A125" s="70" t="n"/>
      <c r="B125" s="3" t="inlineStr">
        <is>
          <t>Cash from Operations</t>
        </is>
      </c>
      <c r="C125" s="48" t="n"/>
      <c r="D125" s="48">
        <f>D120+D124+D121-D122-D123</f>
        <v/>
      </c>
      <c r="E125" s="48">
        <f>E120+E124+E121-E122-E123</f>
        <v/>
      </c>
      <c r="F125" s="48">
        <f>F120+F124+F121-F122-F123</f>
        <v/>
      </c>
      <c r="G125" s="48">
        <f>G120+G124+G121-G122-G123</f>
        <v/>
      </c>
      <c r="H125" s="48">
        <f>H120+H124+H121-H122-H123</f>
        <v/>
      </c>
      <c r="I125" s="48">
        <f>I120+I124+I121-I122-I123</f>
        <v/>
      </c>
      <c r="J125" s="48">
        <f>J120+J124+J121-J122-J123</f>
        <v/>
      </c>
      <c r="K125" s="48">
        <f>K120+K124+K121-K122-K123</f>
        <v/>
      </c>
      <c r="L125" s="48">
        <f>L120+L124+L121-L122-L123</f>
        <v/>
      </c>
      <c r="M125" s="48">
        <f>M120+M124+M121-M122-M123</f>
        <v/>
      </c>
      <c r="N125" s="48">
        <f>N120+N124+N121-N122-N123</f>
        <v/>
      </c>
      <c r="O125" s="48">
        <f>O120+O124+O121-O122-O123</f>
        <v/>
      </c>
      <c r="P125" s="48">
        <f>P120+P124+P121-P122-P123</f>
        <v/>
      </c>
      <c r="Q125" s="48">
        <f>Q120+Q124+Q121-Q122-Q123</f>
        <v/>
      </c>
      <c r="R125" s="48">
        <f>R120+R124+R121-R122-R123</f>
        <v/>
      </c>
      <c r="S125" s="48">
        <f>S120+S124+S121-S122-S123</f>
        <v/>
      </c>
      <c r="T125" s="48">
        <f>T120+T124+T121-T122-T123</f>
        <v/>
      </c>
      <c r="U125" s="48">
        <f>U120+U124+U121-U122-U123</f>
        <v/>
      </c>
      <c r="V125" s="48">
        <f>V120+V124+V121-V122-V123</f>
        <v/>
      </c>
      <c r="W125" s="48">
        <f>W120+W124+W121-W122-W123</f>
        <v/>
      </c>
      <c r="X125" s="48">
        <f>X120+X124+X121-X122-X123</f>
        <v/>
      </c>
      <c r="Y125" s="48">
        <f>Y120+Y124+Y121-Y122-Y123</f>
        <v/>
      </c>
      <c r="Z125" s="48">
        <f>Z120+Z124+Z121-Z122-Z123</f>
        <v/>
      </c>
      <c r="AA125" s="48">
        <f>AA120+AA124+AA121-AA122-AA123</f>
        <v/>
      </c>
      <c r="AB125" s="48">
        <f>AB120+AB124+AB121-AB122-AB123</f>
        <v/>
      </c>
      <c r="AC125" s="48" t="n"/>
      <c r="AD125" s="48" t="n"/>
    </row>
    <row r="126">
      <c r="B126" t="inlineStr">
        <is>
          <t>Initial Cost</t>
        </is>
      </c>
      <c r="C126" s="47">
        <f>'Calculation Debt'!C127</f>
        <v/>
      </c>
      <c r="D126" s="47">
        <f>(D42=$H$6)*(($C$7*$H$8)+$H$7)</f>
        <v/>
      </c>
      <c r="E126" s="47">
        <f>(E42=$H$6)*(($C$7*$H$8)+$H$7)</f>
        <v/>
      </c>
      <c r="F126" s="47">
        <f>(F42=$H$6)*(($C$7*$H$8)+$H$7)</f>
        <v/>
      </c>
      <c r="G126" s="47">
        <f>(G42=$H$6)*(($C$7*$H$8)+$H$7)</f>
        <v/>
      </c>
      <c r="H126" s="47">
        <f>(H42=$H$6)*(($C$7*$H$8)+$H$7)</f>
        <v/>
      </c>
      <c r="I126" s="47">
        <f>(I42=$H$6)*(($C$7*$H$8)+$H$7)</f>
        <v/>
      </c>
      <c r="J126" s="47">
        <f>(J42=$H$6)*(($C$7*$H$8)+$H$7)</f>
        <v/>
      </c>
      <c r="K126" s="47">
        <f>(K42=$H$6)*(($C$7*$H$8)+$H$7)</f>
        <v/>
      </c>
      <c r="L126" s="47">
        <f>(L42=$H$6)*(($C$7*$H$8)+$H$7)</f>
        <v/>
      </c>
      <c r="M126" s="47">
        <f>(M42=$H$6)*(($C$7*$H$8)+$H$7)</f>
        <v/>
      </c>
      <c r="N126" s="47">
        <f>(N42=$H$6)*(($C$7*$H$8)+$H$7)</f>
        <v/>
      </c>
      <c r="O126" s="47">
        <f>(O42=$H$6)*(($C$7*$H$8)+$H$7)</f>
        <v/>
      </c>
      <c r="P126" s="47">
        <f>(P42=$H$6)*(($C$7*$H$8)+$H$7)</f>
        <v/>
      </c>
      <c r="Q126" s="47">
        <f>(Q42=$H$6)*(($C$7*$H$8)+$H$7)</f>
        <v/>
      </c>
      <c r="R126" s="47">
        <f>(R42=$H$6)*(($C$7*$H$8)+$H$7)</f>
        <v/>
      </c>
      <c r="S126" s="47">
        <f>(S42=$H$6)*(($C$7*$H$8)+$H$7)</f>
        <v/>
      </c>
      <c r="T126" s="47">
        <f>(T42=$H$6)*(($C$7*$H$8)+$H$7)</f>
        <v/>
      </c>
      <c r="U126" s="47">
        <f>(U42=$H$6)*(($C$7*$H$8)+$H$7)</f>
        <v/>
      </c>
      <c r="V126" s="47">
        <f>(V42=$H$6)*(($C$7*$H$8)+$H$7)</f>
        <v/>
      </c>
      <c r="W126" s="47">
        <f>(W42=$H$6)*(($C$7*$H$8)+$H$7)</f>
        <v/>
      </c>
      <c r="X126" s="47">
        <f>(X42=$H$6)*(($C$7*$H$8)+$H$7)</f>
        <v/>
      </c>
      <c r="Y126" s="47">
        <f>(Y42=$H$6)*(($C$7*$H$8)+$H$7)</f>
        <v/>
      </c>
      <c r="Z126" s="47">
        <f>(Z42=$H$6)*(($C$7*$H$8)+$H$7)</f>
        <v/>
      </c>
      <c r="AA126" s="47">
        <f>(AA42=$H$6)*(($C$7*$H$8)+$H$7)</f>
        <v/>
      </c>
      <c r="AB126" s="47">
        <f>(AB42=$H$6)*(($C$7*$H$8)+$H$7)</f>
        <v/>
      </c>
      <c r="AC126" s="47" t="n"/>
      <c r="AD126" s="47" t="n"/>
    </row>
    <row r="127">
      <c r="B127" t="inlineStr">
        <is>
          <t>Inverter replacement costs</t>
        </is>
      </c>
      <c r="C127" s="47" t="n"/>
      <c r="D127" s="47">
        <f>-D132</f>
        <v/>
      </c>
      <c r="E127" s="47">
        <f>-E132</f>
        <v/>
      </c>
      <c r="F127" s="47">
        <f>-F132</f>
        <v/>
      </c>
      <c r="G127" s="47">
        <f>-G132</f>
        <v/>
      </c>
      <c r="H127" s="47">
        <f>-H132</f>
        <v/>
      </c>
      <c r="I127" s="47">
        <f>-I132</f>
        <v/>
      </c>
      <c r="J127" s="47">
        <f>-J132</f>
        <v/>
      </c>
      <c r="K127" s="47">
        <f>-K132</f>
        <v/>
      </c>
      <c r="L127" s="47">
        <f>-L132</f>
        <v/>
      </c>
      <c r="M127" s="47">
        <f>-M132</f>
        <v/>
      </c>
      <c r="N127" s="47">
        <f>-N132</f>
        <v/>
      </c>
      <c r="O127" s="47">
        <f>-O132</f>
        <v/>
      </c>
      <c r="P127" s="47">
        <f>-P132</f>
        <v/>
      </c>
      <c r="Q127" s="47">
        <f>-Q132</f>
        <v/>
      </c>
      <c r="R127" s="47">
        <f>-R132</f>
        <v/>
      </c>
      <c r="S127" s="47">
        <f>-S132</f>
        <v/>
      </c>
      <c r="T127" s="47">
        <f>-T132</f>
        <v/>
      </c>
      <c r="U127" s="47">
        <f>-U132</f>
        <v/>
      </c>
      <c r="V127" s="47">
        <f>-V132</f>
        <v/>
      </c>
      <c r="W127" s="47">
        <f>-W132</f>
        <v/>
      </c>
      <c r="X127" s="47">
        <f>-X132</f>
        <v/>
      </c>
      <c r="Y127" s="47">
        <f>-Y132</f>
        <v/>
      </c>
      <c r="Z127" s="47">
        <f>-Z132</f>
        <v/>
      </c>
      <c r="AA127" s="47">
        <f>-AA132</f>
        <v/>
      </c>
      <c r="AB127" s="47">
        <f>-AB132</f>
        <v/>
      </c>
      <c r="AC127" s="47" t="n"/>
      <c r="AD127" s="47" t="n"/>
    </row>
    <row r="128">
      <c r="A128" s="14" t="n"/>
      <c r="B128" s="14" t="inlineStr">
        <is>
          <t>battery replacement costs</t>
        </is>
      </c>
      <c r="C128" s="71" t="n"/>
      <c r="D128" s="71">
        <f>-D134</f>
        <v/>
      </c>
      <c r="E128" s="71">
        <f>-E134</f>
        <v/>
      </c>
      <c r="F128" s="71">
        <f>-F134</f>
        <v/>
      </c>
      <c r="G128" s="71">
        <f>-G134</f>
        <v/>
      </c>
      <c r="H128" s="71">
        <f>-H134</f>
        <v/>
      </c>
      <c r="I128" s="71">
        <f>-I134</f>
        <v/>
      </c>
      <c r="J128" s="71">
        <f>-J134</f>
        <v/>
      </c>
      <c r="K128" s="71">
        <f>-K134</f>
        <v/>
      </c>
      <c r="L128" s="71">
        <f>-L134</f>
        <v/>
      </c>
      <c r="M128" s="71">
        <f>-M134</f>
        <v/>
      </c>
      <c r="N128" s="71">
        <f>-N134</f>
        <v/>
      </c>
      <c r="O128" s="71">
        <f>-O134</f>
        <v/>
      </c>
      <c r="P128" s="71">
        <f>-P134</f>
        <v/>
      </c>
      <c r="Q128" s="71">
        <f>-Q134</f>
        <v/>
      </c>
      <c r="R128" s="71">
        <f>-R134</f>
        <v/>
      </c>
      <c r="S128" s="71">
        <f>-S134</f>
        <v/>
      </c>
      <c r="T128" s="71">
        <f>-T134</f>
        <v/>
      </c>
      <c r="U128" s="71">
        <f>-U134</f>
        <v/>
      </c>
      <c r="V128" s="71">
        <f>-V134</f>
        <v/>
      </c>
      <c r="W128" s="71">
        <f>-W134</f>
        <v/>
      </c>
      <c r="X128" s="71">
        <f>-X134</f>
        <v/>
      </c>
      <c r="Y128" s="71">
        <f>-Y134</f>
        <v/>
      </c>
      <c r="Z128" s="71">
        <f>-Z134</f>
        <v/>
      </c>
      <c r="AA128" s="71">
        <f>-AA134</f>
        <v/>
      </c>
      <c r="AB128" s="71">
        <f>-AB134</f>
        <v/>
      </c>
      <c r="AC128" s="71" t="n"/>
      <c r="AD128" s="71" t="n"/>
    </row>
    <row r="129">
      <c r="A129" s="3" t="n"/>
      <c r="B129" s="3" t="inlineStr">
        <is>
          <t>Total Capex</t>
        </is>
      </c>
      <c r="C129" s="48">
        <f>SUM(C126:C128)</f>
        <v/>
      </c>
      <c r="D129" s="48">
        <f>SUM(D126:D128)</f>
        <v/>
      </c>
      <c r="E129" s="48">
        <f>SUM(E126:E128)</f>
        <v/>
      </c>
      <c r="F129" s="48">
        <f>SUM(F126:F128)</f>
        <v/>
      </c>
      <c r="G129" s="48">
        <f>SUM(G126:G128)</f>
        <v/>
      </c>
      <c r="H129" s="48">
        <f>SUM(H126:H128)</f>
        <v/>
      </c>
      <c r="I129" s="48">
        <f>SUM(I126:I128)</f>
        <v/>
      </c>
      <c r="J129" s="48">
        <f>SUM(J126:J128)</f>
        <v/>
      </c>
      <c r="K129" s="48">
        <f>SUM(K126:K128)</f>
        <v/>
      </c>
      <c r="L129" s="48">
        <f>SUM(L126:L128)</f>
        <v/>
      </c>
      <c r="M129" s="48">
        <f>SUM(M126:M128)</f>
        <v/>
      </c>
      <c r="N129" s="48">
        <f>SUM(N126:N128)</f>
        <v/>
      </c>
      <c r="O129" s="48">
        <f>SUM(O126:O128)</f>
        <v/>
      </c>
      <c r="P129" s="48">
        <f>SUM(P126:P128)</f>
        <v/>
      </c>
      <c r="Q129" s="48">
        <f>SUM(Q126:Q128)</f>
        <v/>
      </c>
      <c r="R129" s="48">
        <f>SUM(R126:R128)</f>
        <v/>
      </c>
      <c r="S129" s="48">
        <f>SUM(S126:S128)</f>
        <v/>
      </c>
      <c r="T129" s="48">
        <f>SUM(T126:T128)</f>
        <v/>
      </c>
      <c r="U129" s="48">
        <f>SUM(U126:U128)</f>
        <v/>
      </c>
      <c r="V129" s="48">
        <f>SUM(V126:V128)</f>
        <v/>
      </c>
      <c r="W129" s="48">
        <f>SUM(W126:W128)</f>
        <v/>
      </c>
      <c r="X129" s="48">
        <f>SUM(X126:X128)</f>
        <v/>
      </c>
      <c r="Y129" s="48">
        <f>SUM(Y126:Y128)</f>
        <v/>
      </c>
      <c r="Z129" s="48">
        <f>SUM(Z126:Z128)</f>
        <v/>
      </c>
      <c r="AA129" s="48">
        <f>SUM(AA126:AA128)</f>
        <v/>
      </c>
      <c r="AB129" s="48">
        <f>SUM(AB126:AB128)</f>
        <v/>
      </c>
      <c r="AC129" s="48" t="n"/>
      <c r="AD129" s="48" t="n"/>
    </row>
    <row r="130">
      <c r="A130" s="3" t="n"/>
      <c r="B130" s="3" t="n"/>
      <c r="C130" s="48" t="n"/>
      <c r="D130" s="48" t="n"/>
      <c r="E130" s="48" t="n"/>
      <c r="F130" s="48" t="n"/>
      <c r="G130" s="48" t="n"/>
      <c r="H130" s="48" t="n"/>
      <c r="I130" s="48" t="n"/>
      <c r="J130" s="48" t="n"/>
      <c r="K130" s="48" t="n"/>
      <c r="L130" s="48" t="n"/>
      <c r="M130" s="48" t="n"/>
      <c r="N130" s="48" t="n"/>
      <c r="O130" s="48" t="n"/>
      <c r="P130" s="48" t="n"/>
      <c r="Q130" s="48" t="n"/>
      <c r="R130" s="48" t="n"/>
      <c r="S130" s="48" t="n"/>
      <c r="T130" s="48" t="n"/>
      <c r="U130" s="48" t="n"/>
      <c r="V130" s="48" t="n"/>
      <c r="W130" s="48" t="n"/>
      <c r="X130" s="48" t="n"/>
      <c r="Y130" s="48" t="n"/>
      <c r="Z130" s="48" t="n"/>
      <c r="AA130" s="48" t="n"/>
      <c r="AB130" s="48" t="n"/>
      <c r="AC130" s="48" t="n"/>
      <c r="AD130" s="48" t="n"/>
    </row>
    <row r="131">
      <c r="A131" s="14" t="n"/>
      <c r="B131" s="14" t="inlineStr">
        <is>
          <t>Inverter reserve account contribution</t>
        </is>
      </c>
      <c r="C131" s="71" t="n"/>
      <c r="D131" s="71">
        <f>IF(D42&lt;=$H$12,$H$15,0)</f>
        <v/>
      </c>
      <c r="E131" s="71">
        <f>IF(E42&lt;=$H$12,$H$15,0)</f>
        <v/>
      </c>
      <c r="F131" s="71">
        <f>IF(F42&lt;=$H$12,$H$15,0)</f>
        <v/>
      </c>
      <c r="G131" s="71">
        <f>IF(G42&lt;=$H$12,$H$15,0)</f>
        <v/>
      </c>
      <c r="H131" s="71">
        <f>IF(H42&lt;=$H$12,$H$15,0)</f>
        <v/>
      </c>
      <c r="I131" s="71">
        <f>IF(I42&lt;=$H$12,$H$15,0)</f>
        <v/>
      </c>
      <c r="J131" s="71">
        <f>IF(J42&lt;=$H$12,$H$15,0)</f>
        <v/>
      </c>
      <c r="K131" s="71">
        <f>IF(K42&lt;=$H$12,$H$15,0)</f>
        <v/>
      </c>
      <c r="L131" s="71">
        <f>IF(L42&lt;=$H$12,$H$15,0)</f>
        <v/>
      </c>
      <c r="M131" s="71">
        <f>IF(M42&lt;=$H$12,$H$15,0)</f>
        <v/>
      </c>
      <c r="N131" s="71">
        <f>IF(N42&lt;=$H$12,$H$15,0)</f>
        <v/>
      </c>
      <c r="O131" s="71">
        <f>IF(O42&lt;=$H$12,$H$15,0)</f>
        <v/>
      </c>
      <c r="P131" s="71">
        <f>IF(P42&lt;=$H$12,$H$15,0)</f>
        <v/>
      </c>
      <c r="Q131" s="71">
        <f>IF(Q42&lt;=$H$12,$H$15,0)</f>
        <v/>
      </c>
      <c r="R131" s="71">
        <f>IF(R42&lt;=$H$12,$H$15,0)</f>
        <v/>
      </c>
      <c r="S131" s="71">
        <f>IF(S42&lt;=$H$12,$H$15,0)</f>
        <v/>
      </c>
      <c r="T131" s="71">
        <f>IF(T42&lt;=$H$12,$H$15,0)</f>
        <v/>
      </c>
      <c r="U131" s="71">
        <f>IF(U42&lt;=$H$12,$H$15,0)</f>
        <v/>
      </c>
      <c r="V131" s="71">
        <f>IF(V42&lt;=$H$12,$H$15,0)</f>
        <v/>
      </c>
      <c r="W131" s="71">
        <f>IF(W42&lt;=$H$12,$H$15,0)</f>
        <v/>
      </c>
      <c r="X131" s="71">
        <f>IF(X42&lt;=$H$12,$H$15,0)</f>
        <v/>
      </c>
      <c r="Y131" s="71">
        <f>IF(Y42&lt;=$H$12,$H$15,0)</f>
        <v/>
      </c>
      <c r="Z131" s="71">
        <f>IF(Z42&lt;=$H$12,$H$15,0)</f>
        <v/>
      </c>
      <c r="AA131" s="71">
        <f>IF(AA42&lt;=$H$12,$H$15,0)</f>
        <v/>
      </c>
      <c r="AB131" s="71">
        <f>IF(AB42&lt;=$H$12,$H$15,0)</f>
        <v/>
      </c>
      <c r="AC131" s="71" t="n"/>
      <c r="AD131" s="71" t="n"/>
    </row>
    <row r="132">
      <c r="A132" s="72" t="n"/>
      <c r="B132" s="14" t="inlineStr">
        <is>
          <t>Inverter reserve account withdrawals</t>
        </is>
      </c>
      <c r="C132" s="73" t="n"/>
      <c r="D132" s="73">
        <f>-IF(D$42=$H$12,$H$11,0)</f>
        <v/>
      </c>
      <c r="E132" s="73">
        <f>-IF(E$42=$H$12,$H$11,0)</f>
        <v/>
      </c>
      <c r="F132" s="73">
        <f>-IF(F$42=$H$12,$H$11,0)</f>
        <v/>
      </c>
      <c r="G132" s="73">
        <f>-IF(G$42=$H$12,$H$11,0)</f>
        <v/>
      </c>
      <c r="H132" s="73">
        <f>-IF(H$42=$H$12,$H$11,0)</f>
        <v/>
      </c>
      <c r="I132" s="73">
        <f>-IF(I$42=$H$12,$H$11,0)</f>
        <v/>
      </c>
      <c r="J132" s="73">
        <f>-IF(J$42=$H$12,$H$11,0)</f>
        <v/>
      </c>
      <c r="K132" s="73">
        <f>-IF(K$42=$H$12,$H$11,0)</f>
        <v/>
      </c>
      <c r="L132" s="73">
        <f>-IF(L$42=$H$12,$H$11,0)</f>
        <v/>
      </c>
      <c r="M132" s="73">
        <f>-IF(M$42=$H$12,$H$11,0)</f>
        <v/>
      </c>
      <c r="N132" s="73">
        <f>-IF(N$42=$H$12,$H$11,0)</f>
        <v/>
      </c>
      <c r="O132" s="73">
        <f>-IF(O$42=$H$12,$H$11,0)</f>
        <v/>
      </c>
      <c r="P132" s="73">
        <f>-IF(P$42=$H$12,$H$11,0)</f>
        <v/>
      </c>
      <c r="Q132" s="73">
        <f>-IF(Q$42=$H$12,$H$11,0)</f>
        <v/>
      </c>
      <c r="R132" s="73">
        <f>-IF(R$42=$H$12,$H$11,0)</f>
        <v/>
      </c>
      <c r="S132" s="73">
        <f>-IF(S$42=$H$12,$H$11,0)</f>
        <v/>
      </c>
      <c r="T132" s="73">
        <f>-IF(T$42=$H$12,$H$11,0)</f>
        <v/>
      </c>
      <c r="U132" s="73">
        <f>-IF(U$42=$H$12,$H$11,0)</f>
        <v/>
      </c>
      <c r="V132" s="73">
        <f>-IF(V$42=$H$12,$H$11,0)</f>
        <v/>
      </c>
      <c r="W132" s="73">
        <f>-IF(W$42=$H$12,$H$11,0)</f>
        <v/>
      </c>
      <c r="X132" s="73">
        <f>-IF(X$42=$H$12,$H$11,0)</f>
        <v/>
      </c>
      <c r="Y132" s="73">
        <f>-IF(Y$42=$H$12,$H$11,0)</f>
        <v/>
      </c>
      <c r="Z132" s="73">
        <f>-IF(Z$42=$H$12,$H$11,0)</f>
        <v/>
      </c>
      <c r="AA132" s="73">
        <f>-IF(AA$42=$H$12,$H$11,0)</f>
        <v/>
      </c>
      <c r="AB132" s="73">
        <f>-IF(AB$42=$H$12,$H$11,0)</f>
        <v/>
      </c>
      <c r="AC132" s="73" t="n"/>
      <c r="AD132" s="73" t="n"/>
    </row>
    <row r="133">
      <c r="A133" s="14" t="n"/>
      <c r="B133" s="14" t="inlineStr">
        <is>
          <t>Battery reserve account contribution</t>
        </is>
      </c>
      <c r="C133" s="71" t="n"/>
      <c r="D133" s="71">
        <f>IF(D42&lt;=$H$14,$H$16,0)</f>
        <v/>
      </c>
      <c r="E133" s="71">
        <f>IF(E42&lt;=$H$14,$H$16,0)</f>
        <v/>
      </c>
      <c r="F133" s="71">
        <f>IF(F42&lt;=$H$14,$H$16,0)</f>
        <v/>
      </c>
      <c r="G133" s="71">
        <f>IF(G42&lt;=$H$14,$H$16,0)</f>
        <v/>
      </c>
      <c r="H133" s="71">
        <f>IF(H42&lt;=$H$14,$H$16,0)</f>
        <v/>
      </c>
      <c r="I133" s="71">
        <f>IF(I42&lt;=$H$14,$H$16,0)</f>
        <v/>
      </c>
      <c r="J133" s="71">
        <f>IF(J42&lt;=$H$14,$H$16,0)</f>
        <v/>
      </c>
      <c r="K133" s="71">
        <f>IF(K42&lt;=$H$14,$H$16,0)</f>
        <v/>
      </c>
      <c r="L133" s="71">
        <f>IF(L42&lt;=$H$14,$H$16,0)</f>
        <v/>
      </c>
      <c r="M133" s="71">
        <f>IF(M42&lt;=$H$14,$H$16,0)</f>
        <v/>
      </c>
      <c r="N133" s="71">
        <f>IF(N42&lt;=$H$14,$H$16,0)</f>
        <v/>
      </c>
      <c r="O133" s="71">
        <f>IF(O42&lt;=$H$14,$H$16,0)</f>
        <v/>
      </c>
      <c r="P133" s="71">
        <f>IF(P42&lt;=$H$14,$H$16,0)</f>
        <v/>
      </c>
      <c r="Q133" s="71">
        <f>IF(Q42&lt;=$H$14,$H$16,0)</f>
        <v/>
      </c>
      <c r="R133" s="71">
        <f>IF(R42&lt;=$H$14,$H$16,0)</f>
        <v/>
      </c>
      <c r="S133" s="71">
        <f>IF(S42&lt;=$H$14,$H$16,0)</f>
        <v/>
      </c>
      <c r="T133" s="71">
        <f>IF(T42&lt;=$H$14,$H$16,0)</f>
        <v/>
      </c>
      <c r="U133" s="71">
        <f>IF(U42&lt;=$H$14,$H$16,0)</f>
        <v/>
      </c>
      <c r="V133" s="71">
        <f>IF(V42&lt;=$H$14,$H$16,0)</f>
        <v/>
      </c>
      <c r="W133" s="71">
        <f>IF(W42&lt;=$H$14,$H$16,0)</f>
        <v/>
      </c>
      <c r="X133" s="71">
        <f>IF(X42&lt;=$H$14,$H$16,0)</f>
        <v/>
      </c>
      <c r="Y133" s="71">
        <f>IF(Y42&lt;=$H$14,$H$16,0)</f>
        <v/>
      </c>
      <c r="Z133" s="71">
        <f>IF(Z42&lt;=$H$14,$H$16,0)</f>
        <v/>
      </c>
      <c r="AA133" s="71">
        <f>IF(AA42&lt;=$H$14,$H$16,0)</f>
        <v/>
      </c>
      <c r="AB133" s="71">
        <f>IF(AB42&lt;=$H$14,$H$16,0)</f>
        <v/>
      </c>
      <c r="AC133" s="71" t="n"/>
      <c r="AD133" s="71" t="n"/>
    </row>
    <row r="134">
      <c r="A134" s="72" t="n"/>
      <c r="B134" s="14" t="inlineStr">
        <is>
          <t>Battery reserve account withdrawals</t>
        </is>
      </c>
      <c r="C134" s="73" t="n"/>
      <c r="D134" s="73">
        <f>-IF(D$42=$H$14,$H$13,0)</f>
        <v/>
      </c>
      <c r="E134" s="73">
        <f>-IF(E$42=$H$14,$H$13,0)</f>
        <v/>
      </c>
      <c r="F134" s="73">
        <f>-IF(F$42=$H$14,$H$13,0)</f>
        <v/>
      </c>
      <c r="G134" s="73">
        <f>-IF(G$42=$H$14,$H$13,0)</f>
        <v/>
      </c>
      <c r="H134" s="73">
        <f>-IF(H$42=$H$14,$H$13,0)</f>
        <v/>
      </c>
      <c r="I134" s="73">
        <f>-IF(I$42=$H$14,$H$13,0)</f>
        <v/>
      </c>
      <c r="J134" s="73">
        <f>-IF(J$42=$H$14,$H$13,0)</f>
        <v/>
      </c>
      <c r="K134" s="73">
        <f>-IF(K$42=$H$14,$H$13,0)</f>
        <v/>
      </c>
      <c r="L134" s="73">
        <f>-IF(L$42=$H$14,$H$13,0)</f>
        <v/>
      </c>
      <c r="M134" s="73">
        <f>-IF(M$42=$H$14,$H$13,0)</f>
        <v/>
      </c>
      <c r="N134" s="73">
        <f>-IF(N$42=$H$14,$H$13,0)</f>
        <v/>
      </c>
      <c r="O134" s="73">
        <f>-IF(O$42=$H$14,$H$13,0)</f>
        <v/>
      </c>
      <c r="P134" s="73">
        <f>-IF(P$42=$H$14,$H$13,0)</f>
        <v/>
      </c>
      <c r="Q134" s="73">
        <f>-IF(Q$42=$H$14,$H$13,0)</f>
        <v/>
      </c>
      <c r="R134" s="73">
        <f>-IF(R$42=$H$14,$H$13,0)</f>
        <v/>
      </c>
      <c r="S134" s="73">
        <f>-IF(S$42=$H$14,$H$13,0)</f>
        <v/>
      </c>
      <c r="T134" s="73">
        <f>-IF(T$42=$H$14,$H$13,0)</f>
        <v/>
      </c>
      <c r="U134" s="73">
        <f>-IF(U$42=$H$14,$H$13,0)</f>
        <v/>
      </c>
      <c r="V134" s="73">
        <f>-IF(V$42=$H$14,$H$13,0)</f>
        <v/>
      </c>
      <c r="W134" s="73">
        <f>-IF(W$42=$H$14,$H$13,0)</f>
        <v/>
      </c>
      <c r="X134" s="73">
        <f>-IF(X$42=$H$14,$H$13,0)</f>
        <v/>
      </c>
      <c r="Y134" s="73">
        <f>-IF(Y$42=$H$14,$H$13,0)</f>
        <v/>
      </c>
      <c r="Z134" s="73">
        <f>-IF(Z$42=$H$14,$H$13,0)</f>
        <v/>
      </c>
      <c r="AA134" s="73">
        <f>-IF(AA$42=$H$14,$H$13,0)</f>
        <v/>
      </c>
      <c r="AB134" s="73">
        <f>-IF(AB$42=$H$14,$H$13,0)</f>
        <v/>
      </c>
      <c r="AC134" s="73" t="n"/>
      <c r="AD134" s="73" t="n"/>
    </row>
    <row r="135">
      <c r="A135" s="72" t="n"/>
      <c r="B135" s="14" t="n"/>
      <c r="C135" s="73" t="n"/>
      <c r="D135" s="73" t="n"/>
      <c r="E135" s="73" t="n"/>
      <c r="F135" s="73" t="n"/>
      <c r="G135" s="73" t="n"/>
      <c r="H135" s="73" t="n"/>
      <c r="I135" s="73" t="n"/>
      <c r="J135" s="73" t="n"/>
      <c r="K135" s="73" t="n"/>
      <c r="L135" s="73" t="n"/>
      <c r="M135" s="73" t="n"/>
      <c r="N135" s="73" t="n"/>
      <c r="O135" s="73" t="n"/>
      <c r="P135" s="73" t="n"/>
      <c r="Q135" s="73" t="n"/>
      <c r="R135" s="73" t="n"/>
      <c r="S135" s="73" t="n"/>
      <c r="T135" s="73" t="n"/>
      <c r="U135" s="73" t="n"/>
      <c r="V135" s="73" t="n"/>
      <c r="W135" s="73" t="n"/>
      <c r="X135" s="73" t="n"/>
      <c r="Y135" s="73" t="n"/>
      <c r="Z135" s="73" t="n"/>
      <c r="AA135" s="73" t="n"/>
      <c r="AB135" s="73" t="n"/>
      <c r="AC135" s="73" t="n"/>
      <c r="AD135" s="73" t="n"/>
    </row>
    <row r="136">
      <c r="A136" s="74">
        <f>SUM(C136:AB136)</f>
        <v/>
      </c>
      <c r="B136" s="3" t="inlineStr">
        <is>
          <t>Project Cash Flow</t>
        </is>
      </c>
      <c r="C136" s="48">
        <f>-C129+C125-SUM(C131:C134)</f>
        <v/>
      </c>
      <c r="D136" s="48">
        <f>-D129+D125-SUM(D131:D134)</f>
        <v/>
      </c>
      <c r="E136" s="48">
        <f>-E129+E125-SUM(E131:E134)</f>
        <v/>
      </c>
      <c r="F136" s="48">
        <f>-F129+F125-SUM(F131:F134)</f>
        <v/>
      </c>
      <c r="G136" s="48">
        <f>-G129+G125-SUM(G131:G134)</f>
        <v/>
      </c>
      <c r="H136" s="48">
        <f>-H129+H125-SUM(H131:H134)</f>
        <v/>
      </c>
      <c r="I136" s="48">
        <f>-I129+I125-SUM(I131:I134)</f>
        <v/>
      </c>
      <c r="J136" s="48">
        <f>-J129+J125-SUM(J131:J134)</f>
        <v/>
      </c>
      <c r="K136" s="48">
        <f>-K129+K125-SUM(K131:K134)</f>
        <v/>
      </c>
      <c r="L136" s="48">
        <f>-L129+L125-SUM(L131:L134)</f>
        <v/>
      </c>
      <c r="M136" s="48">
        <f>-M129+M125-SUM(M131:M134)</f>
        <v/>
      </c>
      <c r="N136" s="48">
        <f>-N129+N125-SUM(N131:N134)</f>
        <v/>
      </c>
      <c r="O136" s="48">
        <f>-O129+O125-SUM(O131:O134)</f>
        <v/>
      </c>
      <c r="P136" s="48">
        <f>-P129+P125-SUM(P131:P134)</f>
        <v/>
      </c>
      <c r="Q136" s="48">
        <f>-Q129+Q125-SUM(Q131:Q134)</f>
        <v/>
      </c>
      <c r="R136" s="48">
        <f>-R129+R125-SUM(R131:R134)</f>
        <v/>
      </c>
      <c r="S136" s="48">
        <f>-S129+S125-SUM(S131:S134)</f>
        <v/>
      </c>
      <c r="T136" s="48">
        <f>-T129+T125-SUM(T131:T134)</f>
        <v/>
      </c>
      <c r="U136" s="48">
        <f>-U129+U125-SUM(U131:U134)</f>
        <v/>
      </c>
      <c r="V136" s="48">
        <f>-V129+V125-SUM(V131:V134)</f>
        <v/>
      </c>
      <c r="W136" s="48">
        <f>-W129+W125-SUM(W131:W134)</f>
        <v/>
      </c>
      <c r="X136" s="48">
        <f>-X129+X125-SUM(X131:X134)</f>
        <v/>
      </c>
      <c r="Y136" s="48">
        <f>-Y129+Y125-SUM(Y131:Y134)</f>
        <v/>
      </c>
      <c r="Z136" s="48">
        <f>-Z129+Z125-SUM(Z131:Z134)</f>
        <v/>
      </c>
      <c r="AA136" s="48">
        <f>-AA129+AA125-SUM(AA131:AA134)</f>
        <v/>
      </c>
      <c r="AB136" s="48">
        <f>-AB129+AB125-SUM(AB131:AB134)</f>
        <v/>
      </c>
      <c r="AC136" s="48" t="n"/>
      <c r="AD136" s="48" t="n"/>
    </row>
    <row r="137">
      <c r="A137" s="75">
        <f>SUM(C137:AB137)</f>
        <v/>
      </c>
      <c r="B137" s="72" t="inlineStr">
        <is>
          <t>Equity Cash Flows</t>
        </is>
      </c>
      <c r="C137" s="76">
        <f>-C141-C151-C146</f>
        <v/>
      </c>
      <c r="D137" s="76">
        <f>-D141-D151-D146</f>
        <v/>
      </c>
      <c r="E137" s="76">
        <f>-E141-E151-E146</f>
        <v/>
      </c>
      <c r="F137" s="76">
        <f>-F141-F151-F146</f>
        <v/>
      </c>
      <c r="G137" s="76">
        <f>-G141-G151-G146</f>
        <v/>
      </c>
      <c r="H137" s="76">
        <f>-H141-H151-H146</f>
        <v/>
      </c>
      <c r="I137" s="76">
        <f>-I141-I151-I146</f>
        <v/>
      </c>
      <c r="J137" s="76">
        <f>-J141-J151-J146</f>
        <v/>
      </c>
      <c r="K137" s="76">
        <f>-K141-K151-K146</f>
        <v/>
      </c>
      <c r="L137" s="76">
        <f>-L141-L151-L146</f>
        <v/>
      </c>
      <c r="M137" s="76">
        <f>-M141-M151-M146</f>
        <v/>
      </c>
      <c r="N137" s="76">
        <f>-N141-N151-N146</f>
        <v/>
      </c>
      <c r="O137" s="76">
        <f>-O141-O151-O146</f>
        <v/>
      </c>
      <c r="P137" s="76">
        <f>-P141-P151-P146</f>
        <v/>
      </c>
      <c r="Q137" s="76">
        <f>-Q141-Q151-Q146</f>
        <v/>
      </c>
      <c r="R137" s="76">
        <f>-R141-R151-R146</f>
        <v/>
      </c>
      <c r="S137" s="76">
        <f>-S141-S151-S146</f>
        <v/>
      </c>
      <c r="T137" s="76">
        <f>-T141-T151-T146</f>
        <v/>
      </c>
      <c r="U137" s="76">
        <f>-U141-U151-U146</f>
        <v/>
      </c>
      <c r="V137" s="76">
        <f>-V141-V151-V146</f>
        <v/>
      </c>
      <c r="W137" s="76">
        <f>-W141-W151-W146</f>
        <v/>
      </c>
      <c r="X137" s="76">
        <f>-X141-X151-X146</f>
        <v/>
      </c>
      <c r="Y137" s="76">
        <f>-Y141-Y151-Y146</f>
        <v/>
      </c>
      <c r="Z137" s="76">
        <f>-Z141-Z151-Z146</f>
        <v/>
      </c>
      <c r="AA137" s="76">
        <f>-AA141-AA151-AA146</f>
        <v/>
      </c>
      <c r="AB137" s="76">
        <f>-AB141-AB151-AB146</f>
        <v/>
      </c>
      <c r="AC137" s="76" t="n"/>
      <c r="AD137" s="76" t="n"/>
    </row>
    <row r="138">
      <c r="A138" s="59" t="n"/>
      <c r="B138" s="59" t="inlineStr">
        <is>
          <t>Project Cumulative Cash Flow</t>
        </is>
      </c>
      <c r="C138" s="77">
        <f>C136</f>
        <v/>
      </c>
      <c r="D138" s="77">
        <f>(C138+D136)*(D42&lt;=$C$19)</f>
        <v/>
      </c>
      <c r="E138" s="77">
        <f>(D138+E136)*(E42&lt;=$C$19)</f>
        <v/>
      </c>
      <c r="F138" s="77">
        <f>(E138+F136)*(F42&lt;=$C$19)</f>
        <v/>
      </c>
      <c r="G138" s="77">
        <f>(F138+G136)*(G42&lt;=$C$19)</f>
        <v/>
      </c>
      <c r="H138" s="77">
        <f>(G138+H136)*(H42&lt;=$C$19)</f>
        <v/>
      </c>
      <c r="I138" s="77">
        <f>(H138+I136)*(I42&lt;=$C$19)</f>
        <v/>
      </c>
      <c r="J138" s="77">
        <f>(I138+J136)*(J42&lt;=$C$19)</f>
        <v/>
      </c>
      <c r="K138" s="77">
        <f>(J138+K136)*(K42&lt;=$C$19)</f>
        <v/>
      </c>
      <c r="L138" s="77">
        <f>(K138+L136)*(L42&lt;=$C$19)</f>
        <v/>
      </c>
      <c r="M138" s="77">
        <f>(L138+M136)*(M42&lt;=$C$19)</f>
        <v/>
      </c>
      <c r="N138" s="77">
        <f>(M138+N136)*(N42&lt;=$C$19)</f>
        <v/>
      </c>
      <c r="O138" s="77">
        <f>(N138+O136)*(O42&lt;=$C$19)</f>
        <v/>
      </c>
      <c r="P138" s="77">
        <f>(O138+P136)*(P42&lt;=$C$19)</f>
        <v/>
      </c>
      <c r="Q138" s="77">
        <f>(P138+Q136)*(Q42&lt;=$C$19)</f>
        <v/>
      </c>
      <c r="R138" s="77">
        <f>(Q138+R136)*(R42&lt;=$C$19)</f>
        <v/>
      </c>
      <c r="S138" s="77">
        <f>(R138+S136)*(S42&lt;=$C$19)</f>
        <v/>
      </c>
      <c r="T138" s="77">
        <f>(S138+T136)*(T42&lt;=$C$19)</f>
        <v/>
      </c>
      <c r="U138" s="77">
        <f>(T138+U136)*(U42&lt;=$C$19)</f>
        <v/>
      </c>
      <c r="V138" s="77">
        <f>(U138+V136)*(V42&lt;=$C$19)</f>
        <v/>
      </c>
      <c r="W138" s="77">
        <f>(V138+W136)*(W42&lt;=$C$19)</f>
        <v/>
      </c>
      <c r="X138" s="77">
        <f>(W138+X136)*(X42&lt;=$C$19)</f>
        <v/>
      </c>
      <c r="Y138" s="77">
        <f>(X138+Y136)*(Y42&lt;=$C$19)</f>
        <v/>
      </c>
      <c r="Z138" s="77">
        <f>(Y138+Z136)*(Z42&lt;=$C$19)</f>
        <v/>
      </c>
      <c r="AA138" s="77">
        <f>(Z138+AA136)*(AA42&lt;=$C$19)</f>
        <v/>
      </c>
      <c r="AB138" s="77">
        <f>(AA138+AB136)*(AB42&lt;=$C$19)</f>
        <v/>
      </c>
      <c r="AC138" s="77" t="n"/>
      <c r="AD138" s="77" t="n"/>
    </row>
    <row r="139">
      <c r="A139" s="59" t="n"/>
      <c r="B139" s="78" t="n"/>
      <c r="C139" s="77" t="n"/>
      <c r="D139" s="77" t="n"/>
      <c r="E139" s="77" t="n"/>
      <c r="F139" s="77" t="n"/>
      <c r="G139" s="77" t="n"/>
      <c r="H139" s="77" t="n"/>
      <c r="I139" s="77" t="n"/>
      <c r="J139" s="77" t="n"/>
      <c r="K139" s="77" t="n"/>
      <c r="L139" s="77" t="n"/>
      <c r="M139" s="77" t="n"/>
      <c r="N139" s="77" t="n"/>
      <c r="O139" s="77" t="n"/>
      <c r="P139" s="77" t="n"/>
      <c r="Q139" s="77" t="n"/>
      <c r="R139" s="77" t="n"/>
      <c r="S139" s="77" t="n"/>
      <c r="T139" s="77" t="n"/>
      <c r="U139" s="77" t="n"/>
      <c r="V139" s="77" t="n"/>
      <c r="W139" s="77" t="n"/>
      <c r="X139" s="77" t="n"/>
      <c r="Y139" s="77" t="n"/>
      <c r="Z139" s="77" t="n"/>
      <c r="AA139" s="77" t="n"/>
      <c r="AB139" s="77" t="n"/>
      <c r="AC139" s="77" t="n"/>
      <c r="AD139" s="77" t="n"/>
    </row>
    <row r="140">
      <c r="C140" s="42" t="n"/>
      <c r="D140" s="42" t="n"/>
      <c r="E140" s="42" t="n"/>
      <c r="F140" s="42" t="n"/>
      <c r="G140" s="42" t="n"/>
      <c r="H140" s="42" t="n"/>
      <c r="I140" s="42" t="n"/>
      <c r="J140" s="42" t="n"/>
      <c r="K140" s="42" t="n"/>
      <c r="L140" s="42" t="n"/>
      <c r="M140" s="42" t="n"/>
      <c r="N140" s="42" t="n"/>
      <c r="O140" s="42" t="n"/>
      <c r="P140" s="42" t="n"/>
      <c r="Q140" s="42" t="n"/>
      <c r="R140" s="42" t="n"/>
      <c r="S140" s="42" t="n"/>
      <c r="T140" s="42" t="n"/>
      <c r="U140" s="42" t="n"/>
      <c r="V140" s="42" t="n"/>
      <c r="W140" s="42" t="n"/>
      <c r="X140" s="42" t="n"/>
      <c r="Y140" s="42" t="n"/>
      <c r="Z140" s="42" t="n"/>
      <c r="AA140" s="42" t="n"/>
      <c r="AB140" s="42" t="n"/>
      <c r="AC140" s="42" t="n"/>
      <c r="AD140" s="42" t="n"/>
    </row>
    <row r="141">
      <c r="B141" t="inlineStr">
        <is>
          <t>Add Equity Raised</t>
        </is>
      </c>
      <c r="C141" s="42">
        <f>C129*Finance!E22</f>
        <v/>
      </c>
      <c r="D141" s="42">
        <f>MAX(0,D129-D142)</f>
        <v/>
      </c>
      <c r="E141" s="42">
        <f>MAX(0,E129-E142)</f>
        <v/>
      </c>
      <c r="F141" s="42">
        <f>MAX(0,F129-F142)</f>
        <v/>
      </c>
      <c r="G141" s="42">
        <f>MAX(0,G129-G142)</f>
        <v/>
      </c>
      <c r="H141" s="42">
        <f>MAX(0,H129-H142)</f>
        <v/>
      </c>
      <c r="I141" s="42">
        <f>MAX(0,I129-I142)</f>
        <v/>
      </c>
      <c r="J141" s="42">
        <f>MAX(0,J129-J142)</f>
        <v/>
      </c>
      <c r="K141" s="42">
        <f>MAX(0,K129-K142)</f>
        <v/>
      </c>
      <c r="L141" s="42">
        <f>MAX(0,L129-L142)</f>
        <v/>
      </c>
      <c r="M141" s="42">
        <f>MAX(0,M129-M142)</f>
        <v/>
      </c>
      <c r="N141" s="42">
        <f>MAX(0,N129-N142)</f>
        <v/>
      </c>
      <c r="O141" s="42">
        <f>MAX(0,O129-O142)</f>
        <v/>
      </c>
      <c r="P141" s="42">
        <f>MAX(0,P129-P142)</f>
        <v/>
      </c>
      <c r="Q141" s="42">
        <f>MAX(0,Q129-Q142)</f>
        <v/>
      </c>
      <c r="R141" s="42">
        <f>MAX(0,R129-R142)</f>
        <v/>
      </c>
      <c r="S141" s="42">
        <f>MAX(0,S129-S142)</f>
        <v/>
      </c>
      <c r="T141" s="42">
        <f>MAX(0,T129-T142)</f>
        <v/>
      </c>
      <c r="U141" s="42">
        <f>MAX(0,U129-U142)</f>
        <v/>
      </c>
      <c r="V141" s="42">
        <f>MAX(0,V129-V142)</f>
        <v/>
      </c>
      <c r="W141" s="42">
        <f>MAX(0,W129-W142)</f>
        <v/>
      </c>
      <c r="X141" s="42">
        <f>MAX(0,X129-X142)</f>
        <v/>
      </c>
      <c r="Y141" s="42">
        <f>MAX(0,Y129-Y142)</f>
        <v/>
      </c>
      <c r="Z141" s="42">
        <f>MAX(0,Z129-Z142)</f>
        <v/>
      </c>
      <c r="AA141" s="42">
        <f>MAX(0,AA129-AA142)</f>
        <v/>
      </c>
      <c r="AB141" s="42">
        <f>MAX(0,AB129-AB142)</f>
        <v/>
      </c>
      <c r="AC141" s="42" t="n"/>
      <c r="AD141" s="42" t="n"/>
    </row>
    <row r="142">
      <c r="A142" s="117" t="n"/>
      <c r="B142" s="117" t="inlineStr">
        <is>
          <t>Add Debt Raised</t>
        </is>
      </c>
      <c r="C142" s="118">
        <f>C129*Finance!E19</f>
        <v/>
      </c>
      <c r="D142" s="118">
        <f>(C142-D144)*(D$42&lt;=Finance!$E$20)</f>
        <v/>
      </c>
      <c r="E142" s="118">
        <f>(D142-E144)*(E$42&lt;=Finance!$E$20)</f>
        <v/>
      </c>
      <c r="F142" s="118">
        <f>(E142-F144)*(F$42&lt;=Finance!$E$20)</f>
        <v/>
      </c>
      <c r="G142" s="118">
        <f>(F142-G144)*(G$42&lt;=Finance!$E$20)</f>
        <v/>
      </c>
      <c r="H142" s="118">
        <f>(G142-H144)*(H$42&lt;=Finance!$E$20)</f>
        <v/>
      </c>
      <c r="I142" s="118">
        <f>(H142-I144)*(I$42&lt;=Finance!$E$20)</f>
        <v/>
      </c>
      <c r="J142" s="118">
        <f>(I142-J144)*(J$42&lt;=Finance!$E$20)</f>
        <v/>
      </c>
      <c r="K142" s="118">
        <f>(J142-K144)*(K$42&lt;=Finance!$E$20)</f>
        <v/>
      </c>
      <c r="L142" s="118">
        <f>(K142-L144)*(L$42&lt;=Finance!$E$20)</f>
        <v/>
      </c>
      <c r="M142" s="118">
        <f>(L142-M144)*(M$42&lt;=Finance!$E$20)</f>
        <v/>
      </c>
      <c r="N142" s="118">
        <f>(M142-N144)*(N$42&lt;=Finance!$E$20)</f>
        <v/>
      </c>
      <c r="O142" s="118">
        <f>(N142-O144)*(O$42&lt;=Finance!$E$20)</f>
        <v/>
      </c>
      <c r="P142" s="118">
        <f>(O142-P144)*(P$42&lt;=Finance!$E$20)</f>
        <v/>
      </c>
      <c r="Q142" s="118">
        <f>(P142-Q144)*(Q$42&lt;=Finance!$E$20)</f>
        <v/>
      </c>
      <c r="R142" s="118">
        <f>(Q142-R144)*(R$42&lt;=Finance!$E$20)</f>
        <v/>
      </c>
      <c r="S142" s="118">
        <f>(R142-S144)*(S$42&lt;=Finance!$E$20)</f>
        <v/>
      </c>
      <c r="T142" s="118">
        <f>(S142-T144)*(T$42&lt;=Finance!$E$20)</f>
        <v/>
      </c>
      <c r="U142" s="118">
        <f>(T142-U144)*(U$42&lt;=Finance!$E$20)</f>
        <v/>
      </c>
      <c r="V142" s="118">
        <f>(U142-V144)*(V$42&lt;=Finance!$E$20)</f>
        <v/>
      </c>
      <c r="W142" s="118">
        <f>(V142-W144)*(W$42&lt;=Finance!$E$20)</f>
        <v/>
      </c>
      <c r="X142" s="118">
        <f>(W142-X144)*(X$42&lt;=Finance!$E$20)</f>
        <v/>
      </c>
      <c r="Y142" s="118">
        <f>(X142-Y144)*(Y$42&lt;=Finance!$E$20)</f>
        <v/>
      </c>
      <c r="Z142" s="118">
        <f>(Y142-Z144)*(Z$42&lt;=Finance!$E$20)</f>
        <v/>
      </c>
      <c r="AA142" s="118">
        <f>(Z142-AA144)*(AA$42&lt;=Finance!$E$20)</f>
        <v/>
      </c>
      <c r="AB142" s="118">
        <f>(AA142-AB144)*(AB$42&lt;=Finance!$E$20)</f>
        <v/>
      </c>
      <c r="AC142" s="118" t="n"/>
      <c r="AD142" s="118" t="n"/>
    </row>
    <row r="143">
      <c r="B143" s="117" t="inlineStr">
        <is>
          <t>interest</t>
        </is>
      </c>
      <c r="C143" s="117" t="n"/>
      <c r="D143" s="118">
        <f>C142*Finance!E21</f>
        <v/>
      </c>
      <c r="E143" s="118">
        <f>D142*Finance!$E$21</f>
        <v/>
      </c>
      <c r="F143" s="118">
        <f>E142*Finance!$E$21</f>
        <v/>
      </c>
      <c r="G143" s="118">
        <f>F142*Finance!$E$21</f>
        <v/>
      </c>
      <c r="H143" s="118">
        <f>G142*Finance!$E$21</f>
        <v/>
      </c>
      <c r="I143" s="118">
        <f>H142*Finance!$E$21</f>
        <v/>
      </c>
      <c r="J143" s="118">
        <f>I142*Finance!$E$21</f>
        <v/>
      </c>
      <c r="K143" s="118">
        <f>J142*Finance!$E$21</f>
        <v/>
      </c>
      <c r="L143" s="118">
        <f>K142*Finance!$E$21</f>
        <v/>
      </c>
      <c r="M143" s="118">
        <f>L142*Finance!$E$21</f>
        <v/>
      </c>
      <c r="N143" s="118">
        <f>M142*Finance!$E$21</f>
        <v/>
      </c>
      <c r="O143" s="118">
        <f>N142*Finance!$E$21</f>
        <v/>
      </c>
      <c r="P143" s="118">
        <f>O142*Finance!$E$21</f>
        <v/>
      </c>
      <c r="Q143" s="118">
        <f>P142*Finance!$E$21</f>
        <v/>
      </c>
      <c r="R143" s="118">
        <f>Q142*Finance!$E$21</f>
        <v/>
      </c>
      <c r="S143" s="118">
        <f>R142*Finance!$E$21</f>
        <v/>
      </c>
      <c r="T143" s="118">
        <f>S142*Finance!$E$21</f>
        <v/>
      </c>
      <c r="U143" s="118">
        <f>T142*Finance!$E$21</f>
        <v/>
      </c>
      <c r="V143" s="118">
        <f>U142*Finance!$E$21</f>
        <v/>
      </c>
      <c r="W143" s="118">
        <f>V142*Finance!$E$21</f>
        <v/>
      </c>
      <c r="X143" s="118">
        <f>W142*Finance!$E$21</f>
        <v/>
      </c>
      <c r="Y143" s="118">
        <f>X142*Finance!$E$21</f>
        <v/>
      </c>
      <c r="Z143" s="118">
        <f>Y142*Finance!$E$21</f>
        <v/>
      </c>
      <c r="AA143" s="118">
        <f>Z142*Finance!$E$21</f>
        <v/>
      </c>
      <c r="AB143" s="118">
        <f>AA142*Finance!$E$21</f>
        <v/>
      </c>
      <c r="AC143" s="42" t="n"/>
      <c r="AD143" s="42" t="n"/>
    </row>
    <row r="144">
      <c r="B144" s="117" t="inlineStr">
        <is>
          <t>Dept repayment</t>
        </is>
      </c>
      <c r="C144" s="117" t="n"/>
      <c r="D144" s="118">
        <f>C142/Finance!E20</f>
        <v/>
      </c>
      <c r="E144" s="118">
        <f>D144*(E$42&lt;=Finance!$E$20)</f>
        <v/>
      </c>
      <c r="F144" s="118">
        <f>E144*(F$42&lt;=Finance!$E$20)</f>
        <v/>
      </c>
      <c r="G144" s="118">
        <f>F144*(G$42&lt;=Finance!$E$20)</f>
        <v/>
      </c>
      <c r="H144" s="118">
        <f>G144*(H$42&lt;=Finance!$E$20)</f>
        <v/>
      </c>
      <c r="I144" s="118">
        <f>H144*(I$42&lt;=Finance!$E$20)</f>
        <v/>
      </c>
      <c r="J144" s="118">
        <f>I144*(J$42&lt;=Finance!$E$20)</f>
        <v/>
      </c>
      <c r="K144" s="118">
        <f>J144*(K$42&lt;=Finance!$E$20)</f>
        <v/>
      </c>
      <c r="L144" s="118">
        <f>K144*(L$42&lt;=Finance!$E$20)</f>
        <v/>
      </c>
      <c r="M144" s="118">
        <f>L144*(M$42&lt;=Finance!$E$20)</f>
        <v/>
      </c>
      <c r="N144" s="118">
        <f>M144*(N$42&lt;=Finance!$E$20)</f>
        <v/>
      </c>
      <c r="O144" s="118">
        <f>N144*(O$42&lt;=Finance!$E$20)</f>
        <v/>
      </c>
      <c r="P144" s="118">
        <f>O144*(P$42&lt;=Finance!$E$20)</f>
        <v/>
      </c>
      <c r="Q144" s="118">
        <f>P144*(Q$42&lt;=Finance!$E$20)</f>
        <v/>
      </c>
      <c r="R144" s="118">
        <f>Q144*(R$42&lt;=Finance!$E$20)</f>
        <v/>
      </c>
      <c r="S144" s="118">
        <f>R144*(S$42&lt;=Finance!$E$20)</f>
        <v/>
      </c>
      <c r="T144" s="118">
        <f>S144*(T$42&lt;=Finance!$E$20)</f>
        <v/>
      </c>
      <c r="U144" s="118">
        <f>T144*(U$42&lt;=Finance!$E$20)</f>
        <v/>
      </c>
      <c r="V144" s="118">
        <f>U144*(V$42&lt;=Finance!$E$20)</f>
        <v/>
      </c>
      <c r="W144" s="118">
        <f>V144*(W$42&lt;=Finance!$E$20)</f>
        <v/>
      </c>
      <c r="X144" s="118">
        <f>W144*(X$42&lt;=Finance!$E$20)</f>
        <v/>
      </c>
      <c r="Y144" s="118">
        <f>X144*(Y$42&lt;=Finance!$E$20)</f>
        <v/>
      </c>
      <c r="Z144" s="118">
        <f>Y144*(Z$42&lt;=Finance!$E$20)</f>
        <v/>
      </c>
      <c r="AA144" s="118">
        <f>Z144*(AA$42&lt;=Finance!$E$20)</f>
        <v/>
      </c>
      <c r="AB144" s="118">
        <f>AA144*(AB$42&lt;=Finance!$E$20)</f>
        <v/>
      </c>
      <c r="AC144" s="42" t="n"/>
      <c r="AD144" s="42" t="n"/>
    </row>
    <row r="145">
      <c r="C145" s="42" t="n"/>
      <c r="D145" s="42" t="n"/>
      <c r="E145" s="42" t="n"/>
      <c r="F145" s="42" t="n"/>
      <c r="G145" s="42" t="n"/>
      <c r="H145" s="42" t="n"/>
      <c r="I145" s="42" t="n"/>
      <c r="J145" s="42" t="n"/>
      <c r="K145" s="42" t="n"/>
      <c r="L145" s="42" t="n"/>
      <c r="M145" s="42" t="n"/>
      <c r="N145" s="42" t="n"/>
      <c r="O145" s="42" t="n"/>
      <c r="P145" s="42" t="n"/>
      <c r="Q145" s="42" t="n"/>
      <c r="R145" s="42" t="n"/>
      <c r="S145" s="42" t="n"/>
      <c r="T145" s="42" t="n"/>
      <c r="U145" s="42" t="n"/>
      <c r="V145" s="42" t="n"/>
      <c r="W145" s="42" t="n"/>
      <c r="X145" s="42" t="n"/>
      <c r="Y145" s="42" t="n"/>
      <c r="Z145" s="42" t="n"/>
      <c r="AA145" s="42" t="n"/>
      <c r="AB145" s="42" t="n"/>
      <c r="AC145" s="42" t="n"/>
      <c r="AD145" s="42" t="n"/>
    </row>
    <row r="146">
      <c r="A146" s="151" t="n"/>
      <c r="B146" s="151" t="inlineStr">
        <is>
          <t>Less Dividends Paid</t>
        </is>
      </c>
      <c r="C146" s="153" t="n"/>
      <c r="D146" s="153" t="n"/>
      <c r="E146" s="153" t="n"/>
      <c r="F146" s="153" t="n"/>
      <c r="G146" s="153" t="n"/>
      <c r="H146" s="153" t="n"/>
      <c r="I146" s="153" t="n"/>
      <c r="J146" s="153" t="n"/>
      <c r="K146" s="153" t="n"/>
      <c r="L146" s="153" t="n"/>
      <c r="M146" s="153" t="n"/>
      <c r="N146" s="153" t="n"/>
      <c r="O146" s="153" t="n"/>
      <c r="P146" s="153" t="n"/>
      <c r="Q146" s="153" t="n"/>
      <c r="R146" s="153" t="n"/>
      <c r="S146" s="153" t="n"/>
      <c r="T146" s="153" t="n"/>
      <c r="U146" s="153" t="n"/>
      <c r="V146" s="153" t="n"/>
      <c r="W146" s="153" t="n"/>
      <c r="X146" s="153" t="n"/>
      <c r="Y146" s="153" t="n"/>
      <c r="Z146" s="153" t="n"/>
      <c r="AA146" s="153" t="n"/>
      <c r="AB146" s="153" t="n"/>
      <c r="AC146" s="153" t="n"/>
      <c r="AD146" s="153" t="n"/>
    </row>
    <row r="147">
      <c r="A147" s="151" t="n"/>
      <c r="B147" s="151" t="inlineStr">
        <is>
          <t>Less Principal Repaid</t>
        </is>
      </c>
      <c r="C147" s="153" t="n"/>
      <c r="D147" s="153" t="n"/>
      <c r="E147" s="153" t="n"/>
      <c r="F147" s="153" t="n"/>
      <c r="G147" s="153" t="n"/>
      <c r="H147" s="153" t="n"/>
      <c r="I147" s="153" t="n"/>
      <c r="J147" s="153" t="n"/>
      <c r="K147" s="153" t="n"/>
      <c r="L147" s="153" t="n"/>
      <c r="M147" s="153" t="n"/>
      <c r="N147" s="153" t="n"/>
      <c r="O147" s="153" t="n"/>
      <c r="P147" s="153" t="n"/>
      <c r="Q147" s="153" t="n"/>
      <c r="R147" s="153" t="n"/>
      <c r="S147" s="153" t="n"/>
      <c r="T147" s="153" t="n"/>
      <c r="U147" s="153" t="n"/>
      <c r="V147" s="153" t="n"/>
      <c r="W147" s="153" t="n"/>
      <c r="X147" s="153" t="n"/>
      <c r="Y147" s="153" t="n"/>
      <c r="Z147" s="153" t="n"/>
      <c r="AA147" s="153" t="n"/>
      <c r="AB147" s="153" t="n"/>
      <c r="AC147" s="153" t="n"/>
      <c r="AD147" s="153" t="n"/>
    </row>
    <row r="148">
      <c r="A148" s="154">
        <f>SUM(C148:AB148)</f>
        <v/>
      </c>
      <c r="B148" s="151" t="inlineStr">
        <is>
          <t>Less Interest Paid</t>
        </is>
      </c>
      <c r="C148" s="153" t="n"/>
      <c r="D148" s="153" t="n"/>
      <c r="E148" s="153" t="n"/>
      <c r="F148" s="153" t="n"/>
      <c r="G148" s="153" t="n"/>
      <c r="H148" s="153" t="n"/>
      <c r="I148" s="153" t="n"/>
      <c r="J148" s="153" t="n"/>
      <c r="K148" s="153" t="n"/>
      <c r="L148" s="153" t="n"/>
      <c r="M148" s="153" t="n"/>
      <c r="N148" s="153" t="n"/>
      <c r="O148" s="153" t="n"/>
      <c r="P148" s="153" t="n"/>
      <c r="Q148" s="153" t="n"/>
      <c r="R148" s="153" t="n"/>
      <c r="S148" s="153" t="n"/>
      <c r="T148" s="153" t="n"/>
      <c r="U148" s="153" t="n"/>
      <c r="V148" s="153" t="n"/>
      <c r="W148" s="153" t="n"/>
      <c r="X148" s="153" t="n"/>
      <c r="Y148" s="153" t="n"/>
      <c r="Z148" s="153" t="n"/>
      <c r="AA148" s="153" t="n"/>
      <c r="AB148" s="153" t="n"/>
      <c r="AC148" s="153" t="n"/>
      <c r="AD148" s="153" t="n"/>
    </row>
    <row r="149">
      <c r="A149" s="151" t="n"/>
      <c r="B149" s="151" t="inlineStr">
        <is>
          <t>Add Interest Received</t>
        </is>
      </c>
      <c r="C149" s="153" t="n"/>
      <c r="D149" s="153" t="n"/>
      <c r="E149" s="153" t="n"/>
      <c r="F149" s="153" t="n"/>
      <c r="G149" s="153" t="n"/>
      <c r="H149" s="153" t="n"/>
      <c r="I149" s="153" t="n"/>
      <c r="J149" s="153" t="n"/>
      <c r="K149" s="153" t="n"/>
      <c r="L149" s="153" t="n"/>
      <c r="M149" s="153" t="n"/>
      <c r="N149" s="153" t="n"/>
      <c r="O149" s="153" t="n"/>
      <c r="P149" s="153" t="n"/>
      <c r="Q149" s="153" t="n"/>
      <c r="R149" s="153" t="n"/>
      <c r="S149" s="153" t="n"/>
      <c r="T149" s="153" t="n"/>
      <c r="U149" s="153" t="n"/>
      <c r="V149" s="153" t="n"/>
      <c r="W149" s="153" t="n"/>
      <c r="X149" s="153" t="n"/>
      <c r="Y149" s="153" t="n"/>
      <c r="Z149" s="153" t="n"/>
      <c r="AA149" s="153" t="n"/>
      <c r="AB149" s="153" t="n"/>
      <c r="AC149" s="153" t="n"/>
      <c r="AD149" s="153" t="n"/>
    </row>
    <row r="150">
      <c r="B150" t="inlineStr">
        <is>
          <t>Add Interest Tax Shield</t>
        </is>
      </c>
      <c r="C150" s="42">
        <f>C123</f>
        <v/>
      </c>
      <c r="D150" s="42">
        <f>D123</f>
        <v/>
      </c>
      <c r="E150" s="42">
        <f>E123</f>
        <v/>
      </c>
      <c r="F150" s="42">
        <f>F123</f>
        <v/>
      </c>
      <c r="G150" s="42">
        <f>G123</f>
        <v/>
      </c>
      <c r="H150" s="42">
        <f>H123</f>
        <v/>
      </c>
      <c r="I150" s="42">
        <f>I123</f>
        <v/>
      </c>
      <c r="J150" s="42">
        <f>J123</f>
        <v/>
      </c>
      <c r="K150" s="42">
        <f>K123</f>
        <v/>
      </c>
      <c r="L150" s="42">
        <f>L123</f>
        <v/>
      </c>
      <c r="M150" s="42">
        <f>M123</f>
        <v/>
      </c>
      <c r="N150" s="42">
        <f>N123</f>
        <v/>
      </c>
      <c r="O150" s="42">
        <f>O123</f>
        <v/>
      </c>
      <c r="P150" s="42">
        <f>P123</f>
        <v/>
      </c>
      <c r="Q150" s="42">
        <f>Q123</f>
        <v/>
      </c>
      <c r="R150" s="42">
        <f>R123</f>
        <v/>
      </c>
      <c r="S150" s="42">
        <f>S123</f>
        <v/>
      </c>
      <c r="T150" s="42">
        <f>T123</f>
        <v/>
      </c>
      <c r="U150" s="42">
        <f>U123</f>
        <v/>
      </c>
      <c r="V150" s="42">
        <f>V123</f>
        <v/>
      </c>
      <c r="W150" s="42">
        <f>W123</f>
        <v/>
      </c>
      <c r="X150" s="42">
        <f>X123</f>
        <v/>
      </c>
      <c r="Y150" s="42">
        <f>Y123</f>
        <v/>
      </c>
      <c r="Z150" s="42">
        <f>Z123</f>
        <v/>
      </c>
      <c r="AA150" s="42">
        <f>AA123</f>
        <v/>
      </c>
      <c r="AB150" s="42">
        <f>AB123</f>
        <v/>
      </c>
      <c r="AC150" s="42" t="n"/>
      <c r="AD150" s="42" t="n"/>
    </row>
    <row r="151">
      <c r="B151" t="inlineStr">
        <is>
          <t>Less Cash Distribution to equity</t>
        </is>
      </c>
      <c r="C151" s="42" t="n"/>
      <c r="D151" s="42">
        <f>MIN(0,$C$33-$C$32*(D136+D146+D147+D148+D149+D150+C164))*(D42&lt;=$C$19)*(C164&gt;$C$33)</f>
        <v/>
      </c>
      <c r="E151" s="42">
        <f>MIN(0,$C$33-$C$32*(E136+E146+E147+E148+E149+E150+D164))*(E42&lt;=$C$19)*(D164&gt;$C$33)</f>
        <v/>
      </c>
      <c r="F151" s="42">
        <f>MIN(0,$C$33-$C$32*(F136+F146+F147+F148+F149+F150+E164))*(F42&lt;=$C$19)*(E164&gt;$C$33)</f>
        <v/>
      </c>
      <c r="G151" s="42">
        <f>MIN(0,$C$33-$C$32*(G136+G146+G147+G148+G149+G150+F164))*(G42&lt;=$C$19)*(F164&gt;$C$33)</f>
        <v/>
      </c>
      <c r="H151" s="42">
        <f>MIN(0,$C$33-$C$32*(H136+H146+H147+H148+H149+H150+G164))*(H42&lt;=$C$19)*(G164&gt;$C$33)</f>
        <v/>
      </c>
      <c r="I151" s="42">
        <f>MIN(0,$C$33-$C$32*(I136+I146+I147+I148+I149+I150+H164))*(I42&lt;=$C$19)*(H164&gt;$C$33)</f>
        <v/>
      </c>
      <c r="J151" s="42">
        <f>MIN(0,$C$33-$C$32*(J136+J146+J147+J148+J149+J150+I164))*(J42&lt;=$C$19)*(I164&gt;$C$33)</f>
        <v/>
      </c>
      <c r="K151" s="42">
        <f>MIN(0,$C$33-$C$32*(K136+K146+K147+K148+K149+K150+J164))*(K42&lt;=$C$19)*(J164&gt;$C$33)</f>
        <v/>
      </c>
      <c r="L151" s="42">
        <f>MIN(0,$C$33-$C$32*(L136+L146+L147+L148+L149+L150+K164))*(L42&lt;=$C$19)*(K164&gt;$C$33)</f>
        <v/>
      </c>
      <c r="M151" s="42">
        <f>MIN(0,$C$33-$C$32*(M136+M146+M147+M148+M149+M150+L164))*(M42&lt;=$C$19)*(L164&gt;$C$33)</f>
        <v/>
      </c>
      <c r="N151" s="42">
        <f>MIN(0,$C$33-$C$32*(N136+N146+N147+N148+N149+N150+M164))*(N42&lt;=$C$19)*(M164&gt;$C$33)</f>
        <v/>
      </c>
      <c r="O151" s="42">
        <f>MIN(0,$C$33-$C$32*(O136+O146+O147+O148+O149+O150+N164))*(O42&lt;=$C$19)*(N164&gt;$C$33)</f>
        <v/>
      </c>
      <c r="P151" s="42">
        <f>MIN(0,$C$33-$C$32*(P136+P146+P147+P148+P149+P150+O164))*(P42&lt;=$C$19)*(O164&gt;$C$33)</f>
        <v/>
      </c>
      <c r="Q151" s="42">
        <f>MIN(0,$C$33-$C$32*(Q136+Q146+Q147+Q148+Q149+Q150+P164))*(Q42&lt;=$C$19)*(P164&gt;$C$33)</f>
        <v/>
      </c>
      <c r="R151" s="42">
        <f>MIN(0,$C$33-$C$32*(R136+R146+R147+R148+R149+R150+Q164))*(R42&lt;=$C$19)*(Q164&gt;$C$33)</f>
        <v/>
      </c>
      <c r="S151" s="42">
        <f>MIN(0,$C$33-$C$32*(S136+S146+S147+S148+S149+S150+R164))*(S42&lt;=$C$19)*(R164&gt;$C$33)</f>
        <v/>
      </c>
      <c r="T151" s="42">
        <f>MIN(0,$C$33-$C$32*(T136+T146+T147+T148+T149+T150+S164))*(T42&lt;=$C$19)*(S164&gt;$C$33)</f>
        <v/>
      </c>
      <c r="U151" s="42">
        <f>MIN(0,$C$33-$C$32*(U136+U146+U147+U148+U149+U150+T164))*(U42&lt;=$C$19)*(T164&gt;$C$33)</f>
        <v/>
      </c>
      <c r="V151" s="42">
        <f>MIN(0,$C$33-$C$32*(V136+V146+V147+V148+V149+V150+U164))*(V42&lt;=$C$19)*(U164&gt;$C$33)</f>
        <v/>
      </c>
      <c r="W151" s="42">
        <f>MIN(0,$C$33-$C$32*(W136+W146+W147+W148+W149+W150+V164))*(W42&lt;=$C$19)*(V164&gt;$C$33)</f>
        <v/>
      </c>
      <c r="X151" s="42">
        <f>MIN(0,$C$33-$C$32*(X136+X146+X147+X148+X149+X150+W164))*(X42&lt;=$C$19)*(W164&gt;$C$33)</f>
        <v/>
      </c>
      <c r="Y151" s="42">
        <f>MIN(0,$C$33-$C$32*(Y136+Y146+Y147+Y148+Y149+Y150+X164))*(Y42&lt;=$C$19)*(X164&gt;$C$33)</f>
        <v/>
      </c>
      <c r="Z151" s="42">
        <f>MIN(0,$C$33-$C$32*(Z136+Z146+Z147+Z148+Z149+Z150+Y164))*(Z42&lt;=$C$19)*(Y164&gt;$C$33)</f>
        <v/>
      </c>
      <c r="AA151" s="42">
        <f>MIN(0,$C$33-$C$32*(AA136+AA146+AA147+AA148+AA149+AA150+Z164))*(AA42&lt;=$C$19)*(Z164&gt;$C$33)</f>
        <v/>
      </c>
      <c r="AB151" s="42">
        <f>MIN(0,$C$33-$C$32*(AB136+AB146+AB147+AB148+AB149+AB150+AA164))*(AB42&lt;=$C$19)*(AA164&gt;$C$33)</f>
        <v/>
      </c>
      <c r="AC151" s="42" t="n"/>
      <c r="AD151" s="42" t="n"/>
    </row>
    <row r="152">
      <c r="B152" s="3" t="inlineStr">
        <is>
          <t>Cash Flow After Financing</t>
        </is>
      </c>
      <c r="C152" s="48">
        <f>C136+SUM(C141:C151)</f>
        <v/>
      </c>
      <c r="D152" s="48">
        <f>D136+SUM(D141:D151)</f>
        <v/>
      </c>
      <c r="E152" s="48">
        <f>E136+SUM(E141:E151)</f>
        <v/>
      </c>
      <c r="F152" s="48">
        <f>F136+SUM(F141:F151)</f>
        <v/>
      </c>
      <c r="G152" s="48">
        <f>G136+SUM(G141:G151)</f>
        <v/>
      </c>
      <c r="H152" s="48">
        <f>H136+SUM(H141:H151)</f>
        <v/>
      </c>
      <c r="I152" s="48">
        <f>I136+SUM(I141:I151)</f>
        <v/>
      </c>
      <c r="J152" s="48">
        <f>J136+SUM(J141:J151)</f>
        <v/>
      </c>
      <c r="K152" s="48">
        <f>K136+SUM(K141:K151)</f>
        <v/>
      </c>
      <c r="L152" s="48">
        <f>L136+SUM(L141:L151)</f>
        <v/>
      </c>
      <c r="M152" s="48">
        <f>M136+SUM(M141:M151)</f>
        <v/>
      </c>
      <c r="N152" s="48">
        <f>N136+SUM(N141:N151)</f>
        <v/>
      </c>
      <c r="O152" s="48">
        <f>O136+SUM(O141:O151)</f>
        <v/>
      </c>
      <c r="P152" s="48">
        <f>P136+SUM(P141:P151)</f>
        <v/>
      </c>
      <c r="Q152" s="48">
        <f>Q136+SUM(Q141:Q151)</f>
        <v/>
      </c>
      <c r="R152" s="48">
        <f>R136+SUM(R141:R151)</f>
        <v/>
      </c>
      <c r="S152" s="48">
        <f>S136+SUM(S141:S151)</f>
        <v/>
      </c>
      <c r="T152" s="48">
        <f>T136+SUM(T141:T151)</f>
        <v/>
      </c>
      <c r="U152" s="48">
        <f>U136+SUM(U141:U151)</f>
        <v/>
      </c>
      <c r="V152" s="48">
        <f>V136+SUM(V141:V151)</f>
        <v/>
      </c>
      <c r="W152" s="48">
        <f>W136+SUM(W141:W151)</f>
        <v/>
      </c>
      <c r="X152" s="48">
        <f>X136+SUM(X141:X151)</f>
        <v/>
      </c>
      <c r="Y152" s="48">
        <f>Y136+SUM(Y141:Y151)</f>
        <v/>
      </c>
      <c r="Z152" s="48">
        <f>Z136+SUM(Z141:Z151)</f>
        <v/>
      </c>
      <c r="AA152" s="48">
        <f>AA136+SUM(AA141:AA151)</f>
        <v/>
      </c>
      <c r="AB152" s="48">
        <f>AB136+SUM(AB141:AB151)</f>
        <v/>
      </c>
      <c r="AC152" s="48" t="n"/>
      <c r="AD152" s="48" t="n"/>
    </row>
    <row r="153">
      <c r="C153" s="79">
        <f>C152/MAX($C$126:$AB$126)</f>
        <v/>
      </c>
      <c r="D153" s="79">
        <f>D152/MAX($C$126:$AB$126)</f>
        <v/>
      </c>
      <c r="E153" s="79">
        <f>E152/MAX($C$126:$AB$126)</f>
        <v/>
      </c>
      <c r="F153" s="79">
        <f>F152/MAX($C$126:$AB$126)</f>
        <v/>
      </c>
      <c r="G153" s="79">
        <f>G152/MAX($C$126:$AB$126)</f>
        <v/>
      </c>
      <c r="H153" s="79">
        <f>H152/MAX($C$126:$AB$126)</f>
        <v/>
      </c>
      <c r="I153" s="79">
        <f>I152/MAX($C$126:$AB$126)</f>
        <v/>
      </c>
      <c r="J153" s="79">
        <f>J152/MAX($C$126:$AB$126)</f>
        <v/>
      </c>
      <c r="K153" s="79">
        <f>K152/MAX($C$126:$AB$126)</f>
        <v/>
      </c>
      <c r="L153" s="79">
        <f>L152/MAX($C$126:$AB$126)</f>
        <v/>
      </c>
      <c r="M153" s="79">
        <f>M152/MAX($C$126:$AB$126)</f>
        <v/>
      </c>
      <c r="N153" s="79">
        <f>N152/MAX($C$126:$AB$126)</f>
        <v/>
      </c>
      <c r="O153" s="79">
        <f>O152/MAX($C$126:$AB$126)</f>
        <v/>
      </c>
      <c r="P153" s="79">
        <f>P152/MAX($C$126:$AB$126)</f>
        <v/>
      </c>
      <c r="Q153" s="79">
        <f>Q152/MAX($C$126:$AB$126)</f>
        <v/>
      </c>
      <c r="R153" s="79">
        <f>R152/MAX($C$126:$AB$126)</f>
        <v/>
      </c>
      <c r="S153" s="79">
        <f>S152/MAX($C$126:$AB$126)</f>
        <v/>
      </c>
      <c r="T153" s="79">
        <f>T152/MAX($C$126:$AB$126)</f>
        <v/>
      </c>
      <c r="U153" s="79">
        <f>U152/MAX($C$126:$AB$126)</f>
        <v/>
      </c>
      <c r="V153" s="79">
        <f>V152/MAX($C$126:$AB$126)</f>
        <v/>
      </c>
      <c r="W153" s="79">
        <f>W152/MAX($C$126:$AB$126)</f>
        <v/>
      </c>
      <c r="X153" s="79">
        <f>X152/MAX($C$126:$AB$126)</f>
        <v/>
      </c>
      <c r="Y153" s="79">
        <f>Y152/MAX($C$126:$AB$126)</f>
        <v/>
      </c>
      <c r="Z153" s="79">
        <f>Z152/MAX($C$126:$AB$126)</f>
        <v/>
      </c>
      <c r="AA153" s="79">
        <f>AA152/MAX($C$126:$AB$126)</f>
        <v/>
      </c>
      <c r="AB153" s="79">
        <f>AB152/MAX($C$126:$AB$126)</f>
        <v/>
      </c>
      <c r="AC153" s="79" t="n"/>
      <c r="AD153" s="79" t="n"/>
    </row>
    <row r="154">
      <c r="B154" s="11" t="inlineStr">
        <is>
          <t>Project Cash Flow (pre fees, pre tax)</t>
        </is>
      </c>
      <c r="C154" s="80">
        <f>C136</f>
        <v/>
      </c>
      <c r="D154" s="80">
        <f>+D136+D102</f>
        <v/>
      </c>
      <c r="E154" s="80">
        <f>+E136+E102</f>
        <v/>
      </c>
      <c r="F154" s="80">
        <f>+F136+F102</f>
        <v/>
      </c>
      <c r="G154" s="80">
        <f>+G136+G102</f>
        <v/>
      </c>
      <c r="H154" s="80">
        <f>+H136+H102</f>
        <v/>
      </c>
      <c r="I154" s="80">
        <f>+I136+I102</f>
        <v/>
      </c>
      <c r="J154" s="80">
        <f>+J136+J102</f>
        <v/>
      </c>
      <c r="K154" s="80">
        <f>+K136+K102</f>
        <v/>
      </c>
      <c r="L154" s="80">
        <f>+L136+L102</f>
        <v/>
      </c>
      <c r="M154" s="80">
        <f>+M136+M102</f>
        <v/>
      </c>
      <c r="N154" s="80">
        <f>+N136+N102</f>
        <v/>
      </c>
      <c r="O154" s="80">
        <f>+O136+O102</f>
        <v/>
      </c>
      <c r="P154" s="80">
        <f>+P136+P102</f>
        <v/>
      </c>
      <c r="Q154" s="80">
        <f>+Q136+Q102</f>
        <v/>
      </c>
      <c r="R154" s="80">
        <f>+R136+R102</f>
        <v/>
      </c>
      <c r="S154" s="80">
        <f>+S136+S102</f>
        <v/>
      </c>
      <c r="T154" s="80">
        <f>+T136+T102</f>
        <v/>
      </c>
      <c r="U154" s="80">
        <f>+U136+U102</f>
        <v/>
      </c>
      <c r="V154" s="80">
        <f>+V136+V102</f>
        <v/>
      </c>
      <c r="W154" s="80">
        <f>+W136+W102</f>
        <v/>
      </c>
      <c r="X154" s="80">
        <f>+X136+X102</f>
        <v/>
      </c>
      <c r="Y154" s="80">
        <f>+Y136+Y102</f>
        <v/>
      </c>
      <c r="Z154" s="80">
        <f>+Z136+Z102</f>
        <v/>
      </c>
      <c r="AA154" s="80">
        <f>+AA136+AA102</f>
        <v/>
      </c>
      <c r="AB154" s="80">
        <f>+AB136+AB102</f>
        <v/>
      </c>
      <c r="AC154" s="80" t="n"/>
      <c r="AD154" s="80" t="n"/>
    </row>
    <row r="155">
      <c r="A155" s="12" t="n"/>
      <c r="B155" s="11" t="inlineStr">
        <is>
          <t>Project Cash Flow (post tax)</t>
        </is>
      </c>
      <c r="C155" s="80">
        <f>C138</f>
        <v/>
      </c>
      <c r="D155" s="80">
        <f>D154-D95</f>
        <v/>
      </c>
      <c r="E155" s="80">
        <f>E154-E95</f>
        <v/>
      </c>
      <c r="F155" s="80">
        <f>F154-F95</f>
        <v/>
      </c>
      <c r="G155" s="80">
        <f>G154-G95</f>
        <v/>
      </c>
      <c r="H155" s="80">
        <f>H154-H95</f>
        <v/>
      </c>
      <c r="I155" s="80">
        <f>I154-I95</f>
        <v/>
      </c>
      <c r="J155" s="80">
        <f>J154-J95</f>
        <v/>
      </c>
      <c r="K155" s="80">
        <f>K154-K95</f>
        <v/>
      </c>
      <c r="L155" s="80">
        <f>L154-L95</f>
        <v/>
      </c>
      <c r="M155" s="80">
        <f>M154-M95</f>
        <v/>
      </c>
      <c r="N155" s="80">
        <f>N154-N95</f>
        <v/>
      </c>
      <c r="O155" s="80">
        <f>O154-O95</f>
        <v/>
      </c>
      <c r="P155" s="80">
        <f>P154-P95</f>
        <v/>
      </c>
      <c r="Q155" s="80">
        <f>Q154-Q95</f>
        <v/>
      </c>
      <c r="R155" s="80">
        <f>R154-R95</f>
        <v/>
      </c>
      <c r="S155" s="80">
        <f>S154-S95</f>
        <v/>
      </c>
      <c r="T155" s="80">
        <f>T154-T95</f>
        <v/>
      </c>
      <c r="U155" s="80">
        <f>U154-U95</f>
        <v/>
      </c>
      <c r="V155" s="80">
        <f>V154-V95</f>
        <v/>
      </c>
      <c r="W155" s="80">
        <f>W154-W95</f>
        <v/>
      </c>
      <c r="X155" s="80">
        <f>X154-X95</f>
        <v/>
      </c>
      <c r="Y155" s="80">
        <f>Y154-Y95</f>
        <v/>
      </c>
      <c r="Z155" s="80">
        <f>Z154-Z95</f>
        <v/>
      </c>
      <c r="AA155" s="80">
        <f>AA154-AA95</f>
        <v/>
      </c>
      <c r="AB155" s="80">
        <f>AB154-AB95</f>
        <v/>
      </c>
      <c r="AC155" s="80" t="n"/>
      <c r="AD155" s="80" t="n"/>
    </row>
    <row r="156">
      <c r="A156" s="12" t="n"/>
      <c r="B156" s="11" t="n"/>
      <c r="C156" s="80" t="n"/>
      <c r="D156" s="80" t="n"/>
      <c r="E156" s="80" t="n"/>
      <c r="F156" s="80" t="n"/>
      <c r="G156" s="80" t="n"/>
      <c r="H156" s="80" t="n"/>
      <c r="I156" s="80" t="n"/>
      <c r="J156" s="80" t="n"/>
      <c r="K156" s="80" t="n"/>
      <c r="L156" s="80" t="n"/>
      <c r="M156" s="80" t="n"/>
      <c r="N156" s="80" t="n"/>
      <c r="O156" s="80" t="n"/>
      <c r="P156" s="80" t="n"/>
      <c r="Q156" s="80" t="n"/>
      <c r="R156" s="80" t="n"/>
      <c r="S156" s="80" t="n"/>
      <c r="T156" s="80" t="n"/>
      <c r="U156" s="80" t="n"/>
      <c r="V156" s="80" t="n"/>
      <c r="W156" s="80" t="n"/>
      <c r="X156" s="80" t="n"/>
      <c r="Y156" s="80" t="n"/>
      <c r="Z156" s="80" t="n"/>
      <c r="AA156" s="80" t="n"/>
      <c r="AB156" s="80" t="n"/>
      <c r="AC156" s="80" t="n"/>
      <c r="AD156" s="80" t="n"/>
    </row>
    <row r="157">
      <c r="A157" s="12" t="n"/>
      <c r="B157" s="11" t="n"/>
      <c r="C157" s="80">
        <f>C154</f>
        <v/>
      </c>
      <c r="D157" s="80">
        <f>C157+D154</f>
        <v/>
      </c>
      <c r="E157" s="80">
        <f>D157+E154</f>
        <v/>
      </c>
      <c r="F157" s="80">
        <f>E157+F154</f>
        <v/>
      </c>
      <c r="G157" s="80">
        <f>F157+G154</f>
        <v/>
      </c>
      <c r="H157" s="80">
        <f>G157+H154</f>
        <v/>
      </c>
      <c r="I157" s="80">
        <f>H157+I154</f>
        <v/>
      </c>
      <c r="J157" s="80">
        <f>I157+J154</f>
        <v/>
      </c>
      <c r="K157" s="80">
        <f>J157+K154</f>
        <v/>
      </c>
      <c r="L157" s="80">
        <f>K157+L154</f>
        <v/>
      </c>
      <c r="M157" s="80">
        <f>L157+M154</f>
        <v/>
      </c>
      <c r="N157" s="80">
        <f>M157+N154</f>
        <v/>
      </c>
      <c r="O157" s="80">
        <f>N157+O154</f>
        <v/>
      </c>
      <c r="P157" s="80">
        <f>O157+P154</f>
        <v/>
      </c>
      <c r="Q157" s="80">
        <f>P157+Q154</f>
        <v/>
      </c>
      <c r="R157" s="80">
        <f>Q157+R154</f>
        <v/>
      </c>
      <c r="S157" s="80">
        <f>R157+S154</f>
        <v/>
      </c>
      <c r="T157" s="80">
        <f>S157+T154</f>
        <v/>
      </c>
      <c r="U157" s="80">
        <f>T157+U154</f>
        <v/>
      </c>
      <c r="V157" s="80">
        <f>U157+V154</f>
        <v/>
      </c>
      <c r="W157" s="80">
        <f>V157+W154</f>
        <v/>
      </c>
      <c r="X157" s="80">
        <f>W157+X154</f>
        <v/>
      </c>
      <c r="Y157" s="80">
        <f>X157+Y154</f>
        <v/>
      </c>
      <c r="Z157" s="80">
        <f>Y157+Z154</f>
        <v/>
      </c>
      <c r="AA157" s="80">
        <f>Z157+AA154</f>
        <v/>
      </c>
      <c r="AB157" s="80">
        <f>AA157+AB154</f>
        <v/>
      </c>
      <c r="AC157" s="80" t="n"/>
      <c r="AD157" s="80" t="n"/>
    </row>
    <row r="158">
      <c r="A158" s="12" t="n"/>
      <c r="B158" s="12" t="n"/>
      <c r="C158" s="80">
        <f>C155</f>
        <v/>
      </c>
      <c r="D158" s="80">
        <f>C158+D155</f>
        <v/>
      </c>
      <c r="E158" s="80">
        <f>D158+E155</f>
        <v/>
      </c>
      <c r="F158" s="80">
        <f>E158+F155</f>
        <v/>
      </c>
      <c r="G158" s="80">
        <f>F158+G155</f>
        <v/>
      </c>
      <c r="H158" s="80">
        <f>G158+H155</f>
        <v/>
      </c>
      <c r="I158" s="80">
        <f>H158+I155</f>
        <v/>
      </c>
      <c r="J158" s="80">
        <f>I158+J155</f>
        <v/>
      </c>
      <c r="K158" s="80">
        <f>J158+K155</f>
        <v/>
      </c>
      <c r="L158" s="80">
        <f>K158+L155</f>
        <v/>
      </c>
      <c r="M158" s="80">
        <f>L158+M155</f>
        <v/>
      </c>
      <c r="N158" s="80">
        <f>M158+N155</f>
        <v/>
      </c>
      <c r="O158" s="80">
        <f>N158+O155</f>
        <v/>
      </c>
      <c r="P158" s="80">
        <f>O158+P155</f>
        <v/>
      </c>
      <c r="Q158" s="80">
        <f>P158+Q155</f>
        <v/>
      </c>
      <c r="R158" s="80">
        <f>Q158+R155</f>
        <v/>
      </c>
      <c r="S158" s="80">
        <f>R158+S155</f>
        <v/>
      </c>
      <c r="T158" s="80">
        <f>S158+T155</f>
        <v/>
      </c>
      <c r="U158" s="80">
        <f>T158+U155</f>
        <v/>
      </c>
      <c r="V158" s="80">
        <f>U158+V155</f>
        <v/>
      </c>
      <c r="W158" s="80">
        <f>V158+W155</f>
        <v/>
      </c>
      <c r="X158" s="80">
        <f>W158+X155</f>
        <v/>
      </c>
      <c r="Y158" s="80">
        <f>X158+Y155</f>
        <v/>
      </c>
      <c r="Z158" s="80">
        <f>Y158+Z155</f>
        <v/>
      </c>
      <c r="AA158" s="80">
        <f>Z158+AA155</f>
        <v/>
      </c>
      <c r="AB158" s="80">
        <f>AA158+AB155</f>
        <v/>
      </c>
      <c r="AC158" s="80" t="n"/>
      <c r="AD158" s="80" t="n"/>
    </row>
    <row r="159">
      <c r="A159" s="12" t="n"/>
      <c r="B159" s="12" t="n"/>
      <c r="C159" s="101" t="n">
        <v>0</v>
      </c>
      <c r="D159" s="101" t="n">
        <v>0</v>
      </c>
      <c r="E159" s="101" t="n">
        <v>0</v>
      </c>
      <c r="F159" s="101" t="n">
        <v>0</v>
      </c>
      <c r="G159" s="101" t="n">
        <v>0</v>
      </c>
      <c r="H159" s="101" t="n">
        <v>0</v>
      </c>
      <c r="I159" s="101" t="n">
        <v>0</v>
      </c>
      <c r="J159" s="101" t="n">
        <v>0</v>
      </c>
      <c r="K159" s="101" t="n">
        <v>0</v>
      </c>
      <c r="L159" s="101" t="n">
        <v>0</v>
      </c>
      <c r="M159" s="101" t="n">
        <v>0</v>
      </c>
      <c r="N159" s="101" t="n">
        <v>0</v>
      </c>
      <c r="O159" s="101" t="n">
        <v>0</v>
      </c>
      <c r="P159" s="101" t="n">
        <v>0</v>
      </c>
      <c r="Q159" s="101" t="n">
        <v>0</v>
      </c>
      <c r="R159" s="101" t="n">
        <v>0</v>
      </c>
      <c r="S159" s="101" t="n">
        <v>0</v>
      </c>
      <c r="T159" s="101" t="n">
        <v>0</v>
      </c>
      <c r="U159" s="101" t="n">
        <v>0</v>
      </c>
      <c r="V159" s="101" t="n">
        <v>0</v>
      </c>
      <c r="W159" s="101" t="n">
        <v>0</v>
      </c>
      <c r="X159" s="101" t="n">
        <v>0</v>
      </c>
      <c r="Y159" s="101" t="n">
        <v>0</v>
      </c>
      <c r="Z159" s="101" t="n">
        <v>0</v>
      </c>
      <c r="AA159" s="101" t="n">
        <v>0</v>
      </c>
      <c r="AB159" s="101" t="n">
        <v>0</v>
      </c>
      <c r="AC159" s="80" t="n"/>
      <c r="AD159" s="80" t="n"/>
    </row>
    <row r="160">
      <c r="B160" s="2" t="inlineStr">
        <is>
          <t>Balance Sheet</t>
        </is>
      </c>
      <c r="C160" s="2" t="n">
        <v>0</v>
      </c>
      <c r="D160" s="2" t="n">
        <v>1</v>
      </c>
      <c r="E160" s="2" t="n">
        <v>2</v>
      </c>
      <c r="F160" s="2" t="n">
        <v>3</v>
      </c>
      <c r="G160" s="2" t="n">
        <v>4</v>
      </c>
      <c r="H160" s="2" t="n">
        <v>5</v>
      </c>
      <c r="I160" s="2" t="n">
        <v>6</v>
      </c>
      <c r="J160" s="2" t="n">
        <v>7</v>
      </c>
      <c r="K160" s="2" t="n">
        <v>8</v>
      </c>
      <c r="L160" s="2" t="n">
        <v>9</v>
      </c>
      <c r="M160" s="2" t="n">
        <v>10</v>
      </c>
      <c r="N160" s="2" t="n">
        <v>11</v>
      </c>
      <c r="O160" s="2" t="n">
        <v>12</v>
      </c>
      <c r="P160" s="2" t="n">
        <v>13</v>
      </c>
      <c r="Q160" s="2" t="n">
        <v>14</v>
      </c>
      <c r="R160" s="2" t="n">
        <v>15</v>
      </c>
      <c r="S160" s="2" t="n">
        <v>16</v>
      </c>
      <c r="T160" s="2" t="n">
        <v>17</v>
      </c>
      <c r="U160" s="2" t="n">
        <v>18</v>
      </c>
      <c r="V160" s="2" t="n">
        <v>19</v>
      </c>
      <c r="W160" s="2" t="n">
        <v>20</v>
      </c>
      <c r="X160" s="2" t="n">
        <v>21</v>
      </c>
      <c r="Y160" s="2" t="n">
        <v>22</v>
      </c>
      <c r="Z160" s="2" t="n">
        <v>23</v>
      </c>
      <c r="AA160" s="2" t="n">
        <v>24</v>
      </c>
      <c r="AB160" s="2" t="n">
        <v>25</v>
      </c>
      <c r="AC160" s="2" t="n"/>
      <c r="AD160" s="2" t="n"/>
    </row>
    <row r="162">
      <c r="B162" s="3" t="inlineStr">
        <is>
          <t>Assets</t>
        </is>
      </c>
    </row>
    <row r="163">
      <c r="A163" s="14" t="n"/>
      <c r="B163" s="14" t="inlineStr">
        <is>
          <t>Fixed Assets</t>
        </is>
      </c>
      <c r="C163" s="81">
        <f>C129-C69</f>
        <v/>
      </c>
      <c r="D163" s="81">
        <f>(D129+C163-D69)*(D42&lt;=$C$19)</f>
        <v/>
      </c>
      <c r="E163" s="81">
        <f>(E129+D163-E69)*(E42&lt;=$C$19)</f>
        <v/>
      </c>
      <c r="F163" s="81">
        <f>(F129+E163-F69)*(F42&lt;=$C$19)</f>
        <v/>
      </c>
      <c r="G163" s="81">
        <f>(G129+F163-G69)*(G42&lt;=$C$19)</f>
        <v/>
      </c>
      <c r="H163" s="81">
        <f>(H129+G163-H69)*(H42&lt;=$C$19)</f>
        <v/>
      </c>
      <c r="I163" s="81">
        <f>(I129+H163-I69)*(I42&lt;=$C$19)</f>
        <v/>
      </c>
      <c r="J163" s="81">
        <f>(J129+I163-J69)*(J42&lt;=$C$19)</f>
        <v/>
      </c>
      <c r="K163" s="81">
        <f>(K129+J163-K69)*(K42&lt;=$C$19)</f>
        <v/>
      </c>
      <c r="L163" s="81">
        <f>(L129+K163-L69)*(L42&lt;=$C$19)</f>
        <v/>
      </c>
      <c r="M163" s="81">
        <f>(M129+L163-M69)*(M42&lt;=$C$19)</f>
        <v/>
      </c>
      <c r="N163" s="81">
        <f>(N129+M163-N69)*(N42&lt;=$C$19)</f>
        <v/>
      </c>
      <c r="O163" s="81">
        <f>(O129+N163-O69)*(O42&lt;=$C$19)</f>
        <v/>
      </c>
      <c r="P163" s="81">
        <f>(P129+O163-P69)*(P42&lt;=$C$19)</f>
        <v/>
      </c>
      <c r="Q163" s="81">
        <f>(Q129+P163-Q69)*(Q42&lt;=$C$19)</f>
        <v/>
      </c>
      <c r="R163" s="81">
        <f>(R129+Q163-R69)*(R42&lt;=$C$19)</f>
        <v/>
      </c>
      <c r="S163" s="81">
        <f>(S129+R163-S69)*(S42&lt;=$C$19)</f>
        <v/>
      </c>
      <c r="T163" s="81">
        <f>(T129+S163-T69)*(T42&lt;=$C$19)</f>
        <v/>
      </c>
      <c r="U163" s="81">
        <f>(U129+T163-U69)*(U42&lt;=$C$19)</f>
        <v/>
      </c>
      <c r="V163" s="81">
        <f>(V129+U163-V69)*(V42&lt;=$C$19)</f>
        <v/>
      </c>
      <c r="W163" s="81">
        <f>(W129+V163-W69)*(W42&lt;=$C$19)</f>
        <v/>
      </c>
      <c r="X163" s="81">
        <f>(X129+W163-X69)*(X42&lt;=$C$19)</f>
        <v/>
      </c>
      <c r="Y163" s="81">
        <f>(Y129+X163-Y69)*(Y42&lt;=$C$19)</f>
        <v/>
      </c>
      <c r="Z163" s="81">
        <f>(Z129+Y163-Z69)*(Z42&lt;=$C$19)</f>
        <v/>
      </c>
      <c r="AA163" s="81">
        <f>(AA129+Z163-AA69)*(AA42&lt;=$C$19)</f>
        <v/>
      </c>
      <c r="AB163" s="81">
        <f>(AB129+AA163-AB69)*(AB42&lt;=$C$19)</f>
        <v/>
      </c>
      <c r="AC163" s="81" t="n"/>
      <c r="AD163" s="81" t="n"/>
    </row>
    <row r="164">
      <c r="B164" t="inlineStr">
        <is>
          <t>Current Assets</t>
        </is>
      </c>
      <c r="C164" s="38">
        <f>C152</f>
        <v/>
      </c>
      <c r="D164" s="38">
        <f>(C164+D152)*(D42&lt;=$C$19)</f>
        <v/>
      </c>
      <c r="E164" s="38">
        <f>(D164+E152)*(E42&lt;=$C$19)</f>
        <v/>
      </c>
      <c r="F164" s="38">
        <f>(E164+F152)*(F42&lt;=$C$19)</f>
        <v/>
      </c>
      <c r="G164" s="38">
        <f>(F164+G152)*(G42&lt;=$C$19)</f>
        <v/>
      </c>
      <c r="H164" s="38">
        <f>(G164+H152)*(H42&lt;=$C$19)</f>
        <v/>
      </c>
      <c r="I164" s="38">
        <f>(H164+I152)*(I42&lt;=$C$19)</f>
        <v/>
      </c>
      <c r="J164" s="38">
        <f>(I164+J152)*(J42&lt;=$C$19)</f>
        <v/>
      </c>
      <c r="K164" s="38">
        <f>(J164+K152)*(K42&lt;=$C$19)</f>
        <v/>
      </c>
      <c r="L164" s="38">
        <f>(K164+L152)*(L42&lt;=$C$19)</f>
        <v/>
      </c>
      <c r="M164" s="38">
        <f>(L164+M152)*(M42&lt;=$C$19)</f>
        <v/>
      </c>
      <c r="N164" s="38">
        <f>(M164+N152)*(N42&lt;=$C$19)</f>
        <v/>
      </c>
      <c r="O164" s="38">
        <f>(N164+O152)*(O42&lt;=$C$19)</f>
        <v/>
      </c>
      <c r="P164" s="38">
        <f>(O164+P152)*(P42&lt;=$C$19)</f>
        <v/>
      </c>
      <c r="Q164" s="38">
        <f>(P164+Q152)*(Q42&lt;=$C$19)</f>
        <v/>
      </c>
      <c r="R164" s="38">
        <f>(Q164+R152)*(R42&lt;=$C$19)</f>
        <v/>
      </c>
      <c r="S164" s="38">
        <f>(R164+S152)*(S42&lt;=$C$19)</f>
        <v/>
      </c>
      <c r="T164" s="38">
        <f>(S164+T152)*(T42&lt;=$C$19)</f>
        <v/>
      </c>
      <c r="U164" s="38">
        <f>(T164+U152)*(U42&lt;=$C$19)</f>
        <v/>
      </c>
      <c r="V164" s="38">
        <f>(U164+V152)*(V42&lt;=$C$19)</f>
        <v/>
      </c>
      <c r="W164" s="38">
        <f>(V164+W152)*(W42&lt;=$C$19)</f>
        <v/>
      </c>
      <c r="X164" s="38">
        <f>(W164+X152)*(X42&lt;=$C$19)</f>
        <v/>
      </c>
      <c r="Y164" s="38">
        <f>(X164+Y152)*(Y42&lt;=$C$19)</f>
        <v/>
      </c>
      <c r="Z164" s="38">
        <f>(Y164+Z152)*(Z42&lt;=$C$19)</f>
        <v/>
      </c>
      <c r="AA164" s="38">
        <f>(Z164+AA152)*(AA42&lt;=$C$19)</f>
        <v/>
      </c>
      <c r="AB164" s="38">
        <f>(AA164+AB152)*(AB42&lt;=$C$19)</f>
        <v/>
      </c>
      <c r="AC164" s="38" t="n"/>
      <c r="AD164" s="38" t="n"/>
    </row>
    <row r="165">
      <c r="B165" t="inlineStr">
        <is>
          <t>MMRA balance</t>
        </is>
      </c>
      <c r="C165" s="38" t="n"/>
      <c r="D165" s="38">
        <f>SUM($D$131:D134)</f>
        <v/>
      </c>
      <c r="E165" s="38">
        <f>SUM($D$131:E134)</f>
        <v/>
      </c>
      <c r="F165" s="38">
        <f>SUM($D$131:F134)</f>
        <v/>
      </c>
      <c r="G165" s="38">
        <f>SUM($D$131:G134)</f>
        <v/>
      </c>
      <c r="H165" s="38">
        <f>SUM($D$131:H134)</f>
        <v/>
      </c>
      <c r="I165" s="38">
        <f>SUM($D$131:I134)</f>
        <v/>
      </c>
      <c r="J165" s="38">
        <f>SUM($D$131:J134)</f>
        <v/>
      </c>
      <c r="K165" s="38">
        <f>SUM($D$131:K134)</f>
        <v/>
      </c>
      <c r="L165" s="38">
        <f>SUM($D$131:L134)</f>
        <v/>
      </c>
      <c r="M165" s="38">
        <f>SUM($D$131:M134)</f>
        <v/>
      </c>
      <c r="N165" s="38">
        <f>SUM($D$131:N134)</f>
        <v/>
      </c>
      <c r="O165" s="38">
        <f>SUM($D$131:O134)</f>
        <v/>
      </c>
      <c r="P165" s="38">
        <f>SUM($D$131:P134)</f>
        <v/>
      </c>
      <c r="Q165" s="38">
        <f>SUM($D$131:Q134)</f>
        <v/>
      </c>
      <c r="R165" s="38">
        <f>SUM($D$131:R134)</f>
        <v/>
      </c>
      <c r="S165" s="38">
        <f>SUM($D$131:S134)</f>
        <v/>
      </c>
      <c r="T165" s="38">
        <f>SUM($D$131:T134)</f>
        <v/>
      </c>
      <c r="U165" s="38">
        <f>SUM($D$131:U134)</f>
        <v/>
      </c>
      <c r="V165" s="38">
        <f>SUM($D$131:V134)</f>
        <v/>
      </c>
      <c r="W165" s="38">
        <f>SUM($D$131:W134)</f>
        <v/>
      </c>
      <c r="X165" s="38">
        <f>SUM($D$131:X134)</f>
        <v/>
      </c>
      <c r="Y165" s="38">
        <f>SUM($D$131:Y134)</f>
        <v/>
      </c>
      <c r="Z165" s="38">
        <f>SUM($D$131:Z134)</f>
        <v/>
      </c>
      <c r="AA165" s="38">
        <f>SUM($D$131:AA134)</f>
        <v/>
      </c>
      <c r="AB165" s="38">
        <f>SUM($D$131:AB134)</f>
        <v/>
      </c>
      <c r="AC165" s="38" t="n"/>
      <c r="AD165" s="38" t="n"/>
    </row>
    <row r="166">
      <c r="B166" s="3" t="inlineStr">
        <is>
          <t>Total Assets</t>
        </is>
      </c>
      <c r="C166" s="61">
        <f>C163+C164</f>
        <v/>
      </c>
      <c r="D166" s="61">
        <f>D163+D164+D165</f>
        <v/>
      </c>
      <c r="E166" s="61">
        <f>E163+E164+E165</f>
        <v/>
      </c>
      <c r="F166" s="61">
        <f>F163+F164+F165</f>
        <v/>
      </c>
      <c r="G166" s="61">
        <f>G163+G164+G165</f>
        <v/>
      </c>
      <c r="H166" s="61">
        <f>H163+H164+H165</f>
        <v/>
      </c>
      <c r="I166" s="61">
        <f>I163+I164+I165</f>
        <v/>
      </c>
      <c r="J166" s="61">
        <f>J163+J164+J165</f>
        <v/>
      </c>
      <c r="K166" s="61">
        <f>K163+K164+K165</f>
        <v/>
      </c>
      <c r="L166" s="61">
        <f>L163+L164+L165</f>
        <v/>
      </c>
      <c r="M166" s="61">
        <f>M163+M164+M165</f>
        <v/>
      </c>
      <c r="N166" s="61">
        <f>N163+N164+N165</f>
        <v/>
      </c>
      <c r="O166" s="61">
        <f>O163+O164+O165</f>
        <v/>
      </c>
      <c r="P166" s="61">
        <f>P163+P164+P165</f>
        <v/>
      </c>
      <c r="Q166" s="61">
        <f>Q163+Q164+Q165</f>
        <v/>
      </c>
      <c r="R166" s="61">
        <f>R163+R164+R165</f>
        <v/>
      </c>
      <c r="S166" s="61">
        <f>S163+S164+S165</f>
        <v/>
      </c>
      <c r="T166" s="61">
        <f>T163+T164+T165</f>
        <v/>
      </c>
      <c r="U166" s="61">
        <f>U163+U164+U165</f>
        <v/>
      </c>
      <c r="V166" s="61">
        <f>V163+V164+V165</f>
        <v/>
      </c>
      <c r="W166" s="61">
        <f>W163+W164+W165</f>
        <v/>
      </c>
      <c r="X166" s="61">
        <f>X163+X164+X165</f>
        <v/>
      </c>
      <c r="Y166" s="61">
        <f>Y163+Y164+Y165</f>
        <v/>
      </c>
      <c r="Z166" s="61">
        <f>Z163+Z164+Z165</f>
        <v/>
      </c>
      <c r="AA166" s="61">
        <f>AA163+AA164+AA165</f>
        <v/>
      </c>
      <c r="AB166" s="61">
        <f>AB163+AB164+AB165</f>
        <v/>
      </c>
      <c r="AC166" s="61" t="n"/>
      <c r="AD166" s="61" t="n"/>
    </row>
    <row r="168">
      <c r="A168" s="3" t="n"/>
      <c r="B168" s="3" t="inlineStr">
        <is>
          <t>Liabilities</t>
        </is>
      </c>
      <c r="C168" s="3" t="n"/>
      <c r="D168" s="3" t="n"/>
      <c r="E168" s="3" t="n"/>
      <c r="F168" s="3" t="n"/>
      <c r="G168" s="3" t="n"/>
      <c r="H168" s="3" t="n"/>
      <c r="I168" s="3" t="n"/>
      <c r="J168" s="3" t="n"/>
      <c r="K168" s="3" t="n"/>
      <c r="L168" s="3" t="n"/>
      <c r="M168" s="3" t="n"/>
      <c r="N168" s="3" t="n"/>
      <c r="O168" s="3" t="n"/>
      <c r="P168" s="3" t="n"/>
      <c r="Q168" s="3" t="n"/>
      <c r="R168" s="3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</row>
    <row r="169">
      <c r="B169" t="inlineStr">
        <is>
          <t>Debt</t>
        </is>
      </c>
      <c r="C169" s="38">
        <f>C142</f>
        <v/>
      </c>
      <c r="D169" s="38">
        <f>C142</f>
        <v/>
      </c>
      <c r="E169" s="38">
        <f>D142</f>
        <v/>
      </c>
      <c r="F169" s="38">
        <f>E142</f>
        <v/>
      </c>
      <c r="G169" s="38">
        <f>F142</f>
        <v/>
      </c>
      <c r="H169" s="38">
        <f>G142</f>
        <v/>
      </c>
      <c r="I169" s="38">
        <f>H142</f>
        <v/>
      </c>
      <c r="J169" s="38">
        <f>I142</f>
        <v/>
      </c>
      <c r="K169" s="38">
        <f>J142</f>
        <v/>
      </c>
      <c r="L169" s="38">
        <f>K142</f>
        <v/>
      </c>
      <c r="M169" s="38">
        <f>L142</f>
        <v/>
      </c>
      <c r="N169" s="38">
        <f>M142</f>
        <v/>
      </c>
      <c r="O169" s="38">
        <f>N142</f>
        <v/>
      </c>
      <c r="P169" s="38">
        <f>O142</f>
        <v/>
      </c>
      <c r="Q169" s="38">
        <f>P142</f>
        <v/>
      </c>
      <c r="R169" s="38">
        <f>Q142</f>
        <v/>
      </c>
      <c r="S169" s="38">
        <f>R142</f>
        <v/>
      </c>
      <c r="T169" s="38">
        <f>S142</f>
        <v/>
      </c>
      <c r="U169" s="38">
        <f>T142</f>
        <v/>
      </c>
      <c r="V169" s="38">
        <f>U142</f>
        <v/>
      </c>
      <c r="W169" s="38">
        <f>V142</f>
        <v/>
      </c>
      <c r="X169" s="38">
        <f>W142</f>
        <v/>
      </c>
      <c r="Y169" s="38">
        <f>X142</f>
        <v/>
      </c>
      <c r="Z169" s="38">
        <f>Y142</f>
        <v/>
      </c>
      <c r="AA169" s="38">
        <f>Z142</f>
        <v/>
      </c>
      <c r="AB169" s="38">
        <f>AA142</f>
        <v/>
      </c>
      <c r="AC169" s="38" t="n"/>
      <c r="AD169" s="38" t="n"/>
    </row>
    <row r="170">
      <c r="B170" s="3" t="inlineStr">
        <is>
          <t>Total Liabilities</t>
        </is>
      </c>
      <c r="C170" s="38">
        <f>C169+C168</f>
        <v/>
      </c>
      <c r="D170" s="38">
        <f>D169+D168</f>
        <v/>
      </c>
      <c r="E170" s="38">
        <f>E169+E168</f>
        <v/>
      </c>
      <c r="F170" s="38">
        <f>F169+F168</f>
        <v/>
      </c>
      <c r="G170" s="38">
        <f>G169+G168</f>
        <v/>
      </c>
      <c r="H170" s="38">
        <f>H169+H168</f>
        <v/>
      </c>
      <c r="I170" s="38">
        <f>I169+I168</f>
        <v/>
      </c>
      <c r="J170" s="38">
        <f>J169+J168</f>
        <v/>
      </c>
      <c r="K170" s="38">
        <f>K169+K168</f>
        <v/>
      </c>
      <c r="L170" s="38">
        <f>L169+L168</f>
        <v/>
      </c>
      <c r="M170" s="38">
        <f>M169+M168</f>
        <v/>
      </c>
      <c r="N170" s="38">
        <f>N169+N168</f>
        <v/>
      </c>
      <c r="O170" s="38">
        <f>O169+O168</f>
        <v/>
      </c>
      <c r="P170" s="38">
        <f>P169+P168</f>
        <v/>
      </c>
      <c r="Q170" s="38">
        <f>Q169+Q168</f>
        <v/>
      </c>
      <c r="R170" s="38">
        <f>R169+R168</f>
        <v/>
      </c>
      <c r="S170" s="38">
        <f>S169+S168</f>
        <v/>
      </c>
      <c r="T170" s="38">
        <f>T169+T168</f>
        <v/>
      </c>
      <c r="U170" s="38">
        <f>U169+U168</f>
        <v/>
      </c>
      <c r="V170" s="38">
        <f>V169+V168</f>
        <v/>
      </c>
      <c r="W170" s="38">
        <f>W169+W168</f>
        <v/>
      </c>
      <c r="X170" s="38">
        <f>X169+X168</f>
        <v/>
      </c>
      <c r="Y170" s="38">
        <f>Y169+Y168</f>
        <v/>
      </c>
      <c r="Z170" s="38">
        <f>Z169+Z168</f>
        <v/>
      </c>
      <c r="AA170" s="38">
        <f>AA169+AA168</f>
        <v/>
      </c>
      <c r="AB170" s="38">
        <f>AB169+AB168</f>
        <v/>
      </c>
      <c r="AC170" s="38" t="n"/>
      <c r="AD170" s="38" t="n"/>
    </row>
    <row r="172">
      <c r="B172" s="3" t="inlineStr">
        <is>
          <t>Shareholders Equity</t>
        </is>
      </c>
    </row>
    <row r="173">
      <c r="B173" t="inlineStr">
        <is>
          <t>Common Equity</t>
        </is>
      </c>
      <c r="C173" s="38">
        <f>C141*(C42&lt;=$C$19)</f>
        <v/>
      </c>
      <c r="D173" s="38">
        <f>(C173*(D42&lt;=$C$19))+D141+D151</f>
        <v/>
      </c>
      <c r="E173" s="38">
        <f>(D173*(E42&lt;=$C$19))+E141+E151</f>
        <v/>
      </c>
      <c r="F173" s="38">
        <f>(E173*(F42&lt;=$C$19))+F141+F151</f>
        <v/>
      </c>
      <c r="G173" s="38">
        <f>(F173*(G42&lt;=$C$19))+G141+G151</f>
        <v/>
      </c>
      <c r="H173" s="38">
        <f>(G173*(H42&lt;=$C$19))+H141+H151</f>
        <v/>
      </c>
      <c r="I173" s="38">
        <f>(H173*(I42&lt;=$C$19))+I141+I151</f>
        <v/>
      </c>
      <c r="J173" s="38">
        <f>(I173*(J42&lt;=$C$19))+J141+J151</f>
        <v/>
      </c>
      <c r="K173" s="38">
        <f>(J173*(K42&lt;=$C$19))+K141+K151</f>
        <v/>
      </c>
      <c r="L173" s="38">
        <f>(K173*(L42&lt;=$C$19))+L141+L151</f>
        <v/>
      </c>
      <c r="M173" s="38">
        <f>(L173*(M42&lt;=$C$19))+M141+M151</f>
        <v/>
      </c>
      <c r="N173" s="38">
        <f>(M173*(N42&lt;=$C$19))+N141+N151</f>
        <v/>
      </c>
      <c r="O173" s="38">
        <f>(N173*(O42&lt;=$C$19))+O141+O151</f>
        <v/>
      </c>
      <c r="P173" s="38">
        <f>(O173*(P42&lt;=$C$19))+P141+P151</f>
        <v/>
      </c>
      <c r="Q173" s="38">
        <f>(P173*(Q42&lt;=$C$19))+Q141+Q151</f>
        <v/>
      </c>
      <c r="R173" s="38">
        <f>(Q173*(R42&lt;=$C$19))+R141+R151</f>
        <v/>
      </c>
      <c r="S173" s="38">
        <f>(R173*(S42&lt;=$C$19))+S141+S151</f>
        <v/>
      </c>
      <c r="T173" s="38">
        <f>(S173*(T42&lt;=$C$19))+T141+T151</f>
        <v/>
      </c>
      <c r="U173" s="38">
        <f>(T173*(U42&lt;=$C$19))+U141+U151</f>
        <v/>
      </c>
      <c r="V173" s="38">
        <f>(U173*(V42&lt;=$C$19))+V141+V151</f>
        <v/>
      </c>
      <c r="W173" s="38">
        <f>(V173*(W42&lt;=$C$19))+W141+W151</f>
        <v/>
      </c>
      <c r="X173" s="38">
        <f>(W173*(X42&lt;=$C$19))+X141+X151</f>
        <v/>
      </c>
      <c r="Y173" s="38">
        <f>(X173*(Y42&lt;=$C$19))+Y141+Y151</f>
        <v/>
      </c>
      <c r="Z173" s="38">
        <f>(Y173*(Z42&lt;=$C$19))+Z141+Z151</f>
        <v/>
      </c>
      <c r="AA173" s="38">
        <f>(Z173*(AA42&lt;=$C$19))+AA141+AA151</f>
        <v/>
      </c>
      <c r="AB173" s="38">
        <f>(AA173*(AB42&lt;=$C$19))+AB141+AB151</f>
        <v/>
      </c>
      <c r="AC173" s="38" t="n"/>
      <c r="AD173" s="38" t="n"/>
    </row>
    <row r="174">
      <c r="B174" t="inlineStr">
        <is>
          <t>Retained Earnings</t>
        </is>
      </c>
      <c r="D174" s="38">
        <f>(D115+C174)*(D42&lt;=$C$19)</f>
        <v/>
      </c>
      <c r="E174" s="38">
        <f>(E115+D174)*(E42&lt;=$C$19)</f>
        <v/>
      </c>
      <c r="F174" s="38">
        <f>(F115+E174)*(F42&lt;=$C$19)</f>
        <v/>
      </c>
      <c r="G174" s="38">
        <f>(G115+F174)*(G42&lt;=$C$19)</f>
        <v/>
      </c>
      <c r="H174" s="38">
        <f>(H115+G174)*(H42&lt;=$C$19)</f>
        <v/>
      </c>
      <c r="I174" s="38">
        <f>(I115+H174)*(I42&lt;=$C$19)</f>
        <v/>
      </c>
      <c r="J174" s="38">
        <f>(J115+I174)*(J42&lt;=$C$19)</f>
        <v/>
      </c>
      <c r="K174" s="38">
        <f>(K115+J174)*(K42&lt;=$C$19)</f>
        <v/>
      </c>
      <c r="L174" s="38">
        <f>(L115+K174)*(L42&lt;=$C$19)</f>
        <v/>
      </c>
      <c r="M174" s="38">
        <f>(M115+L174)*(M42&lt;=$C$19)</f>
        <v/>
      </c>
      <c r="N174" s="38">
        <f>(N115+M174)*(N42&lt;=$C$19)</f>
        <v/>
      </c>
      <c r="O174" s="38">
        <f>(O115+N174)*(O42&lt;=$C$19)</f>
        <v/>
      </c>
      <c r="P174" s="38">
        <f>(P115+O174)*(P42&lt;=$C$19)</f>
        <v/>
      </c>
      <c r="Q174" s="38">
        <f>(Q115+P174)*(Q42&lt;=$C$19)</f>
        <v/>
      </c>
      <c r="R174" s="38">
        <f>(R115+Q174)*(R42&lt;=$C$19)</f>
        <v/>
      </c>
      <c r="S174" s="38">
        <f>(S115+R174)*(S42&lt;=$C$19)</f>
        <v/>
      </c>
      <c r="T174" s="38">
        <f>(T115+S174)*(T42&lt;=$C$19)</f>
        <v/>
      </c>
      <c r="U174" s="38">
        <f>(U115+T174)*(U42&lt;=$C$19)</f>
        <v/>
      </c>
      <c r="V174" s="38">
        <f>(V115+U174)*(V42&lt;=$C$19)</f>
        <v/>
      </c>
      <c r="W174" s="38">
        <f>(W115+V174)*(W42&lt;=$C$19)</f>
        <v/>
      </c>
      <c r="X174" s="38">
        <f>(X115+W174)*(X42&lt;=$C$19)</f>
        <v/>
      </c>
      <c r="Y174" s="38">
        <f>(Y115+X174)*(Y42&lt;=$C$19)</f>
        <v/>
      </c>
      <c r="Z174" s="38">
        <f>(Z115+Y174)*(Z42&lt;=$C$19)</f>
        <v/>
      </c>
      <c r="AA174" s="38">
        <f>(AA115+Z174)*(AA42&lt;=$C$19)</f>
        <v/>
      </c>
      <c r="AB174" s="38">
        <f>(AB115+AA174)*(AB42&lt;=$C$19)</f>
        <v/>
      </c>
      <c r="AC174" s="38" t="n"/>
      <c r="AD174" s="38" t="n"/>
    </row>
    <row r="175">
      <c r="A175" s="3" t="n"/>
      <c r="B175" s="3" t="inlineStr">
        <is>
          <t>Total Equity</t>
        </is>
      </c>
      <c r="C175" s="61">
        <f>C173+C174</f>
        <v/>
      </c>
      <c r="D175" s="61">
        <f>D173+D174</f>
        <v/>
      </c>
      <c r="E175" s="61">
        <f>E173+E174</f>
        <v/>
      </c>
      <c r="F175" s="61">
        <f>F173+F174</f>
        <v/>
      </c>
      <c r="G175" s="61">
        <f>G173+G174</f>
        <v/>
      </c>
      <c r="H175" s="61">
        <f>H173+H174</f>
        <v/>
      </c>
      <c r="I175" s="61">
        <f>I173+I174</f>
        <v/>
      </c>
      <c r="J175" s="61">
        <f>J173+J174</f>
        <v/>
      </c>
      <c r="K175" s="61">
        <f>K173+K174</f>
        <v/>
      </c>
      <c r="L175" s="61">
        <f>L173+L174</f>
        <v/>
      </c>
      <c r="M175" s="61">
        <f>M173+M174</f>
        <v/>
      </c>
      <c r="N175" s="61">
        <f>N173+N174</f>
        <v/>
      </c>
      <c r="O175" s="61">
        <f>O173+O174</f>
        <v/>
      </c>
      <c r="P175" s="61">
        <f>P173+P174</f>
        <v/>
      </c>
      <c r="Q175" s="61">
        <f>Q173+Q174</f>
        <v/>
      </c>
      <c r="R175" s="61">
        <f>R173+R174</f>
        <v/>
      </c>
      <c r="S175" s="61">
        <f>S173+S174</f>
        <v/>
      </c>
      <c r="T175" s="61">
        <f>T173+T174</f>
        <v/>
      </c>
      <c r="U175" s="61">
        <f>U173+U174</f>
        <v/>
      </c>
      <c r="V175" s="61">
        <f>V173+V174</f>
        <v/>
      </c>
      <c r="W175" s="61">
        <f>W173+W174</f>
        <v/>
      </c>
      <c r="X175" s="61">
        <f>X173+X174</f>
        <v/>
      </c>
      <c r="Y175" s="61">
        <f>Y173+Y174</f>
        <v/>
      </c>
      <c r="Z175" s="61">
        <f>Z173+Z174</f>
        <v/>
      </c>
      <c r="AA175" s="61">
        <f>AA173+AA174</f>
        <v/>
      </c>
      <c r="AB175" s="61">
        <f>AB173+AB174</f>
        <v/>
      </c>
      <c r="AC175" s="61" t="n"/>
      <c r="AD175" s="61" t="n"/>
    </row>
    <row r="177">
      <c r="A177" s="59" t="n"/>
      <c r="B177" s="59" t="inlineStr">
        <is>
          <t>Balance Check</t>
        </is>
      </c>
      <c r="C177" s="60">
        <f>C166-C170-C175</f>
        <v/>
      </c>
      <c r="D177" s="60">
        <f>D166-D170-D175</f>
        <v/>
      </c>
      <c r="E177" s="60">
        <f>E166-E170-E175</f>
        <v/>
      </c>
      <c r="F177" s="60">
        <f>F166-F170-F175</f>
        <v/>
      </c>
      <c r="G177" s="60">
        <f>G166-G170-G175</f>
        <v/>
      </c>
      <c r="H177" s="60">
        <f>H166-H170-H175</f>
        <v/>
      </c>
      <c r="I177" s="60">
        <f>I166-I170-I175</f>
        <v/>
      </c>
      <c r="J177" s="60">
        <f>J166-J170-J175</f>
        <v/>
      </c>
      <c r="K177" s="60">
        <f>K166-K170-K175</f>
        <v/>
      </c>
      <c r="L177" s="60">
        <f>L166-L170-L175</f>
        <v/>
      </c>
      <c r="M177" s="60">
        <f>M166-M170-M175</f>
        <v/>
      </c>
      <c r="N177" s="60">
        <f>N166-N170-N175</f>
        <v/>
      </c>
      <c r="O177" s="60">
        <f>O166-O170-O175</f>
        <v/>
      </c>
      <c r="P177" s="60">
        <f>P166-P170-P175</f>
        <v/>
      </c>
      <c r="Q177" s="60">
        <f>Q166-Q170-Q175</f>
        <v/>
      </c>
      <c r="R177" s="60">
        <f>R166-R170-R175</f>
        <v/>
      </c>
      <c r="S177" s="60">
        <f>S166-S170-S175</f>
        <v/>
      </c>
      <c r="T177" s="60">
        <f>T166-T170-T175</f>
        <v/>
      </c>
      <c r="U177" s="60">
        <f>U166-U170-U175</f>
        <v/>
      </c>
      <c r="V177" s="60">
        <f>V166-V170-V175</f>
        <v/>
      </c>
      <c r="W177" s="60">
        <f>W166-W170-W175</f>
        <v/>
      </c>
      <c r="X177" s="60">
        <f>X166-X170-X175</f>
        <v/>
      </c>
      <c r="Y177" s="60">
        <f>Y166-Y170-Y175</f>
        <v/>
      </c>
      <c r="Z177" s="60">
        <f>Z166-Z170-Z175</f>
        <v/>
      </c>
      <c r="AA177" s="60">
        <f>AA166-AA170-AA175</f>
        <v/>
      </c>
      <c r="AB177" s="60">
        <f>AB166-AB170-AB175</f>
        <v/>
      </c>
      <c r="AC177" s="60" t="n"/>
      <c r="AD177" s="60" t="n"/>
    </row>
    <row r="178">
      <c r="D178" s="38" t="n"/>
      <c r="E178" s="38" t="n"/>
      <c r="F178" s="38" t="n"/>
      <c r="G178" s="38" t="n"/>
      <c r="H178" s="38" t="n"/>
      <c r="I178" s="38" t="n"/>
      <c r="J178" s="38" t="n"/>
      <c r="K178" s="38" t="n"/>
      <c r="L178" s="38" t="n"/>
      <c r="M178" s="38" t="n"/>
      <c r="N178" s="38" t="n"/>
      <c r="O178" s="38" t="n"/>
      <c r="P178" s="38" t="n"/>
      <c r="Q178" s="38" t="n"/>
      <c r="R178" s="38" t="n"/>
      <c r="S178" s="38" t="n"/>
      <c r="T178" s="38" t="n"/>
      <c r="U178" s="38" t="n"/>
      <c r="V178" s="38" t="n"/>
      <c r="W178" s="38" t="n"/>
      <c r="X178" s="38" t="n"/>
      <c r="Y178" s="38" t="n"/>
      <c r="Z178" s="38" t="n"/>
      <c r="AA178" s="38" t="n"/>
      <c r="AB178" s="38" t="n"/>
      <c r="AC178" s="38" t="n"/>
      <c r="AD178" s="38" t="n"/>
    </row>
  </sheetData>
  <mergeCells count="3">
    <mergeCell ref="B2:C2"/>
    <mergeCell ref="D2:E2"/>
    <mergeCell ref="A17:A19"/>
  </mergeCells>
  <conditionalFormatting sqref="M26:U40">
    <cfRule type="cellIs" priority="1" operator="greaterThanOrEqual" dxfId="0">
      <formula>$N$12</formula>
    </cfRule>
  </conditionalFormatting>
  <pageMargins left="0.7" right="0.7" top="0.75" bottom="0.75" header="0.3" footer="0.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AD26"/>
  <sheetViews>
    <sheetView workbookViewId="0">
      <selection activeCell="E3" sqref="E3:AD3"/>
    </sheetView>
  </sheetViews>
  <sheetFormatPr baseColWidth="10" defaultColWidth="8.83203125" defaultRowHeight="15"/>
  <cols>
    <col width="13.1640625" customWidth="1" style="224" min="1" max="1"/>
    <col width="35.1640625" customWidth="1" style="224" min="4" max="4"/>
    <col width="11.33203125" bestFit="1" customWidth="1" style="224" min="5" max="5"/>
    <col width="13.5" customWidth="1" style="224" min="6" max="6"/>
    <col width="11.1640625" bestFit="1" customWidth="1" style="224" min="7" max="14"/>
    <col width="9.83203125" bestFit="1" customWidth="1" style="224" min="15" max="30"/>
    <col width="9" bestFit="1" customWidth="1" style="224" min="31" max="84"/>
  </cols>
  <sheetData>
    <row r="1">
      <c r="D1" s="40" t="inlineStr">
        <is>
          <t>P&amp;L (year)</t>
        </is>
      </c>
      <c r="E1" s="2" t="n">
        <v>0</v>
      </c>
      <c r="F1" s="2" t="n">
        <v>1</v>
      </c>
      <c r="G1" s="2" t="n">
        <v>2</v>
      </c>
      <c r="H1" s="2" t="n">
        <v>3</v>
      </c>
      <c r="I1" s="2" t="n">
        <v>4</v>
      </c>
      <c r="J1" s="2" t="n">
        <v>5</v>
      </c>
      <c r="K1" s="2" t="n">
        <v>6</v>
      </c>
      <c r="L1" s="2" t="n">
        <v>7</v>
      </c>
      <c r="M1" s="2" t="n">
        <v>8</v>
      </c>
      <c r="N1" s="2" t="n">
        <v>9</v>
      </c>
      <c r="O1" s="2" t="n">
        <v>10</v>
      </c>
      <c r="P1" s="2" t="n">
        <v>11</v>
      </c>
      <c r="Q1" s="2" t="n">
        <v>12</v>
      </c>
      <c r="R1" s="2" t="n">
        <v>13</v>
      </c>
      <c r="S1" s="2" t="n">
        <v>14</v>
      </c>
      <c r="T1" s="2" t="n">
        <v>15</v>
      </c>
      <c r="U1" s="2" t="n">
        <v>16</v>
      </c>
      <c r="V1" s="2" t="n">
        <v>17</v>
      </c>
      <c r="W1" s="2" t="n">
        <v>18</v>
      </c>
      <c r="X1" s="2" t="n">
        <v>19</v>
      </c>
      <c r="Y1" s="2" t="n">
        <v>20</v>
      </c>
      <c r="Z1" s="2" t="n">
        <v>21</v>
      </c>
      <c r="AA1" s="2" t="n">
        <v>22</v>
      </c>
      <c r="AB1" s="2" t="n">
        <v>23</v>
      </c>
      <c r="AC1" s="2" t="n">
        <v>24</v>
      </c>
      <c r="AD1" s="2" t="n">
        <v>25</v>
      </c>
    </row>
    <row r="2" ht="15" customHeight="1" s="224" thickBot="1"/>
    <row r="3">
      <c r="A3" s="167" t="inlineStr">
        <is>
          <t>Debt</t>
        </is>
      </c>
      <c r="B3" s="168" t="n"/>
      <c r="C3" s="169" t="n"/>
      <c r="D3" s="169">
        <f>'Calculation Debt'!B156</f>
        <v/>
      </c>
      <c r="E3" s="170">
        <f>'Calculation Debt'!C156</f>
        <v/>
      </c>
      <c r="F3" s="170">
        <f>'Calculation Debt'!D156</f>
        <v/>
      </c>
      <c r="G3" s="170">
        <f>'Calculation Debt'!E156</f>
        <v/>
      </c>
      <c r="H3" s="170">
        <f>'Calculation Debt'!F156</f>
        <v/>
      </c>
      <c r="I3" s="170">
        <f>'Calculation Debt'!G156</f>
        <v/>
      </c>
      <c r="J3" s="170">
        <f>'Calculation Debt'!H156</f>
        <v/>
      </c>
      <c r="K3" s="170">
        <f>'Calculation Debt'!I156</f>
        <v/>
      </c>
      <c r="L3" s="170">
        <f>'Calculation Debt'!J156</f>
        <v/>
      </c>
      <c r="M3" s="170">
        <f>'Calculation Debt'!K156</f>
        <v/>
      </c>
      <c r="N3" s="170">
        <f>'Calculation Debt'!L156</f>
        <v/>
      </c>
      <c r="O3" s="170">
        <f>'Calculation Debt'!M156</f>
        <v/>
      </c>
      <c r="P3" s="170">
        <f>'Calculation Debt'!N156</f>
        <v/>
      </c>
      <c r="Q3" s="170">
        <f>'Calculation Debt'!O156</f>
        <v/>
      </c>
      <c r="R3" s="170">
        <f>'Calculation Debt'!P156</f>
        <v/>
      </c>
      <c r="S3" s="170">
        <f>'Calculation Debt'!Q156</f>
        <v/>
      </c>
      <c r="T3" s="170">
        <f>'Calculation Debt'!R156</f>
        <v/>
      </c>
      <c r="U3" s="170">
        <f>'Calculation Debt'!S156</f>
        <v/>
      </c>
      <c r="V3" s="170">
        <f>'Calculation Debt'!T156</f>
        <v/>
      </c>
      <c r="W3" s="170">
        <f>'Calculation Debt'!U156</f>
        <v/>
      </c>
      <c r="X3" s="170">
        <f>'Calculation Debt'!V156</f>
        <v/>
      </c>
      <c r="Y3" s="170">
        <f>'Calculation Debt'!W156</f>
        <v/>
      </c>
      <c r="Z3" s="170">
        <f>'Calculation Debt'!X156</f>
        <v/>
      </c>
      <c r="AA3" s="170">
        <f>'Calculation Debt'!Y156</f>
        <v/>
      </c>
      <c r="AB3" s="170">
        <f>'Calculation Debt'!Z156</f>
        <v/>
      </c>
      <c r="AC3" s="170">
        <f>'Calculation Debt'!AA156</f>
        <v/>
      </c>
      <c r="AD3" s="171">
        <f>'Calculation Debt'!AB156</f>
        <v/>
      </c>
    </row>
    <row r="4">
      <c r="A4" s="172" t="n"/>
      <c r="B4" s="173" t="n"/>
      <c r="C4" s="173" t="n"/>
      <c r="D4" s="173">
        <f>'Calculation Debt'!B143</f>
        <v/>
      </c>
      <c r="E4" s="174">
        <f>'Calculation Debt'!C143</f>
        <v/>
      </c>
      <c r="F4" s="174">
        <f>'Calculation Debt'!D143</f>
        <v/>
      </c>
      <c r="G4" s="174">
        <f>'Calculation Debt'!E143</f>
        <v/>
      </c>
      <c r="H4" s="174">
        <f>'Calculation Debt'!F143</f>
        <v/>
      </c>
      <c r="I4" s="174">
        <f>'Calculation Debt'!G143</f>
        <v/>
      </c>
      <c r="J4" s="174">
        <f>'Calculation Debt'!H143</f>
        <v/>
      </c>
      <c r="K4" s="174">
        <f>'Calculation Debt'!I143</f>
        <v/>
      </c>
      <c r="L4" s="174">
        <f>'Calculation Debt'!J143</f>
        <v/>
      </c>
      <c r="M4" s="174">
        <f>'Calculation Debt'!K143</f>
        <v/>
      </c>
      <c r="N4" s="174">
        <f>'Calculation Debt'!L143</f>
        <v/>
      </c>
      <c r="O4" s="174">
        <f>'Calculation Debt'!M143</f>
        <v/>
      </c>
      <c r="P4" s="174">
        <f>'Calculation Debt'!N143</f>
        <v/>
      </c>
      <c r="Q4" s="174">
        <f>'Calculation Debt'!O143</f>
        <v/>
      </c>
      <c r="R4" s="174">
        <f>'Calculation Debt'!P143</f>
        <v/>
      </c>
      <c r="S4" s="174">
        <f>'Calculation Debt'!Q143</f>
        <v/>
      </c>
      <c r="T4" s="174">
        <f>'Calculation Debt'!R143</f>
        <v/>
      </c>
      <c r="U4" s="174">
        <f>'Calculation Debt'!S143</f>
        <v/>
      </c>
      <c r="V4" s="174">
        <f>'Calculation Debt'!T143</f>
        <v/>
      </c>
      <c r="W4" s="174">
        <f>'Calculation Debt'!U143</f>
        <v/>
      </c>
      <c r="X4" s="174">
        <f>'Calculation Debt'!V143</f>
        <v/>
      </c>
      <c r="Y4" s="174">
        <f>'Calculation Debt'!W143</f>
        <v/>
      </c>
      <c r="Z4" s="174">
        <f>'Calculation Debt'!X143</f>
        <v/>
      </c>
      <c r="AA4" s="174">
        <f>'Calculation Debt'!Y143</f>
        <v/>
      </c>
      <c r="AB4" s="174">
        <f>'Calculation Debt'!Z143</f>
        <v/>
      </c>
      <c r="AC4" s="174">
        <f>'Calculation Debt'!AA143</f>
        <v/>
      </c>
      <c r="AD4" s="175">
        <f>'Calculation Debt'!AB143</f>
        <v/>
      </c>
    </row>
    <row r="5">
      <c r="A5" s="172" t="n"/>
      <c r="B5" s="173" t="n"/>
      <c r="C5" s="173" t="n"/>
      <c r="D5" s="173">
        <f>'Calculation Debt'!B144</f>
        <v/>
      </c>
      <c r="E5" s="174" t="n"/>
      <c r="F5" s="174">
        <f>'Calculation Debt'!D144</f>
        <v/>
      </c>
      <c r="G5" s="174">
        <f>'Calculation Debt'!E144</f>
        <v/>
      </c>
      <c r="H5" s="174">
        <f>'Calculation Debt'!F144</f>
        <v/>
      </c>
      <c r="I5" s="174">
        <f>'Calculation Debt'!G144</f>
        <v/>
      </c>
      <c r="J5" s="174">
        <f>'Calculation Debt'!H144</f>
        <v/>
      </c>
      <c r="K5" s="174">
        <f>'Calculation Debt'!I144</f>
        <v/>
      </c>
      <c r="L5" s="174">
        <f>'Calculation Debt'!J144</f>
        <v/>
      </c>
      <c r="M5" s="174">
        <f>'Calculation Debt'!K144</f>
        <v/>
      </c>
      <c r="N5" s="174">
        <f>'Calculation Debt'!L144</f>
        <v/>
      </c>
      <c r="O5" s="174">
        <f>'Calculation Debt'!M144</f>
        <v/>
      </c>
      <c r="P5" s="174">
        <f>'Calculation Debt'!N144</f>
        <v/>
      </c>
      <c r="Q5" s="174">
        <f>'Calculation Debt'!O144</f>
        <v/>
      </c>
      <c r="R5" s="174">
        <f>'Calculation Debt'!P144</f>
        <v/>
      </c>
      <c r="S5" s="174">
        <f>'Calculation Debt'!Q144</f>
        <v/>
      </c>
      <c r="T5" s="174">
        <f>'Calculation Debt'!R144</f>
        <v/>
      </c>
      <c r="U5" s="174">
        <f>'Calculation Debt'!S144</f>
        <v/>
      </c>
      <c r="V5" s="174">
        <f>'Calculation Debt'!T144</f>
        <v/>
      </c>
      <c r="W5" s="174">
        <f>'Calculation Debt'!U144</f>
        <v/>
      </c>
      <c r="X5" s="174">
        <f>'Calculation Debt'!V144</f>
        <v/>
      </c>
      <c r="Y5" s="174">
        <f>'Calculation Debt'!W144</f>
        <v/>
      </c>
      <c r="Z5" s="174">
        <f>'Calculation Debt'!X144</f>
        <v/>
      </c>
      <c r="AA5" s="174">
        <f>'Calculation Debt'!Y144</f>
        <v/>
      </c>
      <c r="AB5" s="174">
        <f>'Calculation Debt'!Z144</f>
        <v/>
      </c>
      <c r="AC5" s="174">
        <f>'Calculation Debt'!AA144</f>
        <v/>
      </c>
      <c r="AD5" s="175">
        <f>'Calculation Debt'!AB144</f>
        <v/>
      </c>
    </row>
    <row r="6">
      <c r="A6" s="172" t="n"/>
      <c r="B6" s="173" t="n"/>
      <c r="C6" s="173" t="n"/>
      <c r="D6" s="173">
        <f>'Calculation Debt'!B145</f>
        <v/>
      </c>
      <c r="E6" s="174" t="n"/>
      <c r="F6" s="174">
        <f>'Calculation Debt'!D145</f>
        <v/>
      </c>
      <c r="G6" s="174">
        <f>'Calculation Debt'!E145</f>
        <v/>
      </c>
      <c r="H6" s="174">
        <f>'Calculation Debt'!F145</f>
        <v/>
      </c>
      <c r="I6" s="174">
        <f>'Calculation Debt'!G145</f>
        <v/>
      </c>
      <c r="J6" s="174">
        <f>'Calculation Debt'!H145</f>
        <v/>
      </c>
      <c r="K6" s="174">
        <f>'Calculation Debt'!I145</f>
        <v/>
      </c>
      <c r="L6" s="174">
        <f>'Calculation Debt'!J145</f>
        <v/>
      </c>
      <c r="M6" s="174">
        <f>'Calculation Debt'!K145</f>
        <v/>
      </c>
      <c r="N6" s="174">
        <f>'Calculation Debt'!L145</f>
        <v/>
      </c>
      <c r="O6" s="174">
        <f>'Calculation Debt'!M145</f>
        <v/>
      </c>
      <c r="P6" s="174">
        <f>'Calculation Debt'!N145</f>
        <v/>
      </c>
      <c r="Q6" s="174">
        <f>'Calculation Debt'!O145</f>
        <v/>
      </c>
      <c r="R6" s="174">
        <f>'Calculation Debt'!P145</f>
        <v/>
      </c>
      <c r="S6" s="174">
        <f>'Calculation Debt'!Q145</f>
        <v/>
      </c>
      <c r="T6" s="174">
        <f>'Calculation Debt'!R145</f>
        <v/>
      </c>
      <c r="U6" s="174">
        <f>'Calculation Debt'!S145</f>
        <v/>
      </c>
      <c r="V6" s="174">
        <f>'Calculation Debt'!T145</f>
        <v/>
      </c>
      <c r="W6" s="174">
        <f>'Calculation Debt'!U145</f>
        <v/>
      </c>
      <c r="X6" s="174">
        <f>'Calculation Debt'!V145</f>
        <v/>
      </c>
      <c r="Y6" s="174">
        <f>'Calculation Debt'!W145</f>
        <v/>
      </c>
      <c r="Z6" s="174">
        <f>'Calculation Debt'!X145</f>
        <v/>
      </c>
      <c r="AA6" s="174">
        <f>'Calculation Debt'!Y145</f>
        <v/>
      </c>
      <c r="AB6" s="174">
        <f>'Calculation Debt'!Z145</f>
        <v/>
      </c>
      <c r="AC6" s="174">
        <f>'Calculation Debt'!AA145</f>
        <v/>
      </c>
      <c r="AD6" s="175">
        <f>'Calculation Debt'!AB145</f>
        <v/>
      </c>
    </row>
    <row r="7">
      <c r="A7" s="172" t="n"/>
      <c r="B7" s="173" t="n"/>
      <c r="C7" s="173" t="n"/>
      <c r="D7" s="173" t="n"/>
      <c r="E7" s="173" t="n"/>
      <c r="F7" s="173" t="n"/>
      <c r="G7" s="173" t="n"/>
      <c r="H7" s="173" t="n"/>
      <c r="I7" s="173" t="n"/>
      <c r="J7" s="173" t="n"/>
      <c r="K7" s="173" t="n"/>
      <c r="L7" s="173" t="n"/>
      <c r="M7" s="173" t="n"/>
      <c r="N7" s="173" t="n"/>
      <c r="O7" s="173" t="n"/>
      <c r="P7" s="173" t="n"/>
      <c r="Q7" s="173" t="n"/>
      <c r="R7" s="173" t="n"/>
      <c r="S7" s="173" t="n"/>
      <c r="T7" s="173" t="n"/>
      <c r="U7" s="173" t="n"/>
      <c r="V7" s="173" t="n"/>
      <c r="W7" s="173" t="n"/>
      <c r="X7" s="173" t="n"/>
      <c r="Y7" s="173" t="n"/>
      <c r="Z7" s="173" t="n"/>
      <c r="AA7" s="173" t="n"/>
      <c r="AB7" s="173" t="n"/>
      <c r="AC7" s="173" t="n"/>
      <c r="AD7" s="176" t="n"/>
    </row>
    <row r="8">
      <c r="A8" s="172" t="n"/>
      <c r="B8" s="173" t="n"/>
      <c r="C8" s="173" t="n"/>
      <c r="D8" s="173" t="n"/>
      <c r="E8" s="173" t="n"/>
      <c r="F8" s="173" t="n"/>
      <c r="G8" s="173" t="n"/>
      <c r="H8" s="173" t="n"/>
      <c r="I8" s="173" t="n"/>
      <c r="J8" s="173" t="n"/>
      <c r="K8" s="173" t="n"/>
      <c r="L8" s="173" t="n"/>
      <c r="M8" s="173" t="n"/>
      <c r="N8" s="173" t="n"/>
      <c r="O8" s="173" t="n"/>
      <c r="P8" s="173" t="n"/>
      <c r="Q8" s="173" t="n"/>
      <c r="R8" s="173" t="n"/>
      <c r="S8" s="173" t="n"/>
      <c r="T8" s="173" t="n"/>
      <c r="U8" s="173" t="n"/>
      <c r="V8" s="173" t="n"/>
      <c r="W8" s="173" t="n"/>
      <c r="X8" s="173" t="n"/>
      <c r="Y8" s="173" t="n"/>
      <c r="Z8" s="173" t="n"/>
      <c r="AA8" s="173" t="n"/>
      <c r="AB8" s="173" t="n"/>
      <c r="AC8" s="173" t="n"/>
      <c r="AD8" s="176" t="n"/>
    </row>
    <row r="9">
      <c r="A9" s="172" t="n"/>
      <c r="B9" s="173" t="n"/>
      <c r="C9" s="173" t="n"/>
      <c r="D9" s="173" t="inlineStr">
        <is>
          <t>Debt total costs</t>
        </is>
      </c>
      <c r="E9" s="173" t="n"/>
      <c r="F9" s="174">
        <f>SUM(F5:F6)</f>
        <v/>
      </c>
      <c r="G9" s="174">
        <f>SUM(G5:G6)</f>
        <v/>
      </c>
      <c r="H9" s="174">
        <f>SUM(H5:H6)</f>
        <v/>
      </c>
      <c r="I9" s="174">
        <f>SUM(I5:I6)</f>
        <v/>
      </c>
      <c r="J9" s="174">
        <f>SUM(J5:J6)</f>
        <v/>
      </c>
      <c r="K9" s="174">
        <f>SUM(K5:K6)</f>
        <v/>
      </c>
      <c r="L9" s="174">
        <f>SUM(L5:L6)</f>
        <v/>
      </c>
      <c r="M9" s="174">
        <f>SUM(M5:M6)</f>
        <v/>
      </c>
      <c r="N9" s="174">
        <f>SUM(N5:N6)</f>
        <v/>
      </c>
      <c r="O9" s="174">
        <f>SUM(O5:O6)</f>
        <v/>
      </c>
      <c r="P9" s="174">
        <f>SUM(P5:P6)</f>
        <v/>
      </c>
      <c r="Q9" s="174">
        <f>SUM(Q5:Q6)</f>
        <v/>
      </c>
      <c r="R9" s="174">
        <f>SUM(R5:R6)</f>
        <v/>
      </c>
      <c r="S9" s="174">
        <f>SUM(S5:S6)</f>
        <v/>
      </c>
      <c r="T9" s="174">
        <f>SUM(T5:T6)</f>
        <v/>
      </c>
      <c r="U9" s="174">
        <f>SUM(U5:U6)</f>
        <v/>
      </c>
      <c r="V9" s="174">
        <f>SUM(V5:V6)</f>
        <v/>
      </c>
      <c r="W9" s="174">
        <f>SUM(W5:W6)</f>
        <v/>
      </c>
      <c r="X9" s="174">
        <f>SUM(X5:X6)</f>
        <v/>
      </c>
      <c r="Y9" s="174">
        <f>SUM(Y5:Y6)</f>
        <v/>
      </c>
      <c r="Z9" s="174">
        <f>SUM(Z5:Z6)</f>
        <v/>
      </c>
      <c r="AA9" s="174">
        <f>SUM(AA5:AA6)</f>
        <v/>
      </c>
      <c r="AB9" s="174">
        <f>SUM(AB5:AB6)</f>
        <v/>
      </c>
      <c r="AC9" s="174">
        <f>SUM(AC5:AC6)</f>
        <v/>
      </c>
      <c r="AD9" s="175">
        <f>SUM(AD5:AD6)</f>
        <v/>
      </c>
    </row>
    <row r="10">
      <c r="A10" s="172" t="n"/>
      <c r="B10" s="173" t="n"/>
      <c r="C10" s="173" t="n"/>
      <c r="D10" s="173" t="n"/>
      <c r="E10" s="173" t="n"/>
      <c r="F10" s="173" t="n"/>
      <c r="G10" s="173" t="n"/>
      <c r="H10" s="173" t="n"/>
      <c r="I10" s="173" t="n"/>
      <c r="J10" s="173" t="n"/>
      <c r="K10" s="173" t="n"/>
      <c r="L10" s="173" t="n"/>
      <c r="M10" s="173" t="n"/>
      <c r="N10" s="173" t="n"/>
      <c r="O10" s="173" t="n"/>
      <c r="P10" s="173" t="n"/>
      <c r="Q10" s="173" t="n"/>
      <c r="R10" s="173" t="n"/>
      <c r="S10" s="173" t="n"/>
      <c r="T10" s="173" t="n"/>
      <c r="U10" s="173" t="n"/>
      <c r="V10" s="173" t="n"/>
      <c r="W10" s="173" t="n"/>
      <c r="X10" s="173" t="n"/>
      <c r="Y10" s="173" t="n"/>
      <c r="Z10" s="173" t="n"/>
      <c r="AA10" s="173" t="n"/>
      <c r="AB10" s="173" t="n"/>
      <c r="AC10" s="173" t="n"/>
      <c r="AD10" s="176" t="n"/>
    </row>
    <row r="11">
      <c r="A11" s="172" t="n"/>
      <c r="B11" s="173" t="n"/>
      <c r="C11" s="173" t="n"/>
      <c r="D11" s="173" t="n"/>
      <c r="E11" s="173" t="n"/>
      <c r="F11" s="174" t="n"/>
      <c r="G11" s="174" t="n"/>
      <c r="H11" s="174" t="n"/>
      <c r="I11" s="174" t="n"/>
      <c r="J11" s="174" t="n"/>
      <c r="K11" s="174" t="n"/>
      <c r="L11" s="174" t="n"/>
      <c r="M11" s="174" t="n"/>
      <c r="N11" s="174" t="n"/>
      <c r="O11" s="174" t="n"/>
      <c r="P11" s="174" t="n"/>
      <c r="Q11" s="174" t="n"/>
      <c r="R11" s="174" t="n"/>
      <c r="S11" s="174" t="n"/>
      <c r="T11" s="174" t="n"/>
      <c r="U11" s="174" t="n"/>
      <c r="V11" s="174" t="n"/>
      <c r="W11" s="174" t="n"/>
      <c r="X11" s="174" t="n"/>
      <c r="Y11" s="174" t="n"/>
      <c r="Z11" s="174" t="n"/>
      <c r="AA11" s="174" t="n"/>
      <c r="AB11" s="174" t="n"/>
      <c r="AC11" s="174" t="n"/>
      <c r="AD11" s="175" t="n"/>
    </row>
    <row r="12">
      <c r="A12" s="172" t="n"/>
      <c r="B12" s="173" t="n"/>
      <c r="C12" s="173" t="n"/>
      <c r="D12" s="173" t="n"/>
      <c r="E12" s="173" t="n"/>
      <c r="F12" s="173" t="n"/>
      <c r="G12" s="173" t="n"/>
      <c r="H12" s="173" t="n"/>
      <c r="I12" s="173" t="n"/>
      <c r="J12" s="173" t="n"/>
      <c r="K12" s="173" t="n"/>
      <c r="L12" s="173" t="n"/>
      <c r="M12" s="173" t="n"/>
      <c r="N12" s="173" t="n"/>
      <c r="O12" s="173" t="n"/>
      <c r="P12" s="173" t="n"/>
      <c r="Q12" s="173" t="n"/>
      <c r="R12" s="173" t="n"/>
      <c r="S12" s="173" t="n"/>
      <c r="T12" s="173" t="n"/>
      <c r="U12" s="173" t="n"/>
      <c r="V12" s="173" t="n"/>
      <c r="W12" s="173" t="n"/>
      <c r="X12" s="173" t="n"/>
      <c r="Y12" s="173" t="n"/>
      <c r="Z12" s="173" t="n"/>
      <c r="AA12" s="173" t="n"/>
      <c r="AB12" s="173" t="n"/>
      <c r="AC12" s="173" t="n"/>
      <c r="AD12" s="176" t="n"/>
    </row>
    <row r="13" ht="15" customHeight="1" s="224" thickBot="1">
      <c r="A13" s="177" t="n"/>
      <c r="B13" s="178" t="n"/>
      <c r="C13" s="178" t="n"/>
      <c r="D13" s="178">
        <f>'Calculation Debt'!B67</f>
        <v/>
      </c>
      <c r="E13" s="178" t="n"/>
      <c r="F13" s="179">
        <f>'Calculation Debt'!D67</f>
        <v/>
      </c>
      <c r="G13" s="179">
        <f>'Calculation Debt'!E67</f>
        <v/>
      </c>
      <c r="H13" s="179">
        <f>'Calculation Debt'!F67</f>
        <v/>
      </c>
      <c r="I13" s="179">
        <f>'Calculation Debt'!G67</f>
        <v/>
      </c>
      <c r="J13" s="179">
        <f>'Calculation Debt'!H67</f>
        <v/>
      </c>
      <c r="K13" s="179">
        <f>'Calculation Debt'!I67</f>
        <v/>
      </c>
      <c r="L13" s="179">
        <f>'Calculation Debt'!J67</f>
        <v/>
      </c>
      <c r="M13" s="179">
        <f>'Calculation Debt'!K67</f>
        <v/>
      </c>
      <c r="N13" s="179">
        <f>'Calculation Debt'!L67</f>
        <v/>
      </c>
      <c r="O13" s="179">
        <f>'Calculation Debt'!M67</f>
        <v/>
      </c>
      <c r="P13" s="179">
        <f>'Calculation Debt'!N67</f>
        <v/>
      </c>
      <c r="Q13" s="179">
        <f>'Calculation Debt'!O67</f>
        <v/>
      </c>
      <c r="R13" s="179">
        <f>'Calculation Debt'!P67</f>
        <v/>
      </c>
      <c r="S13" s="179">
        <f>'Calculation Debt'!Q67</f>
        <v/>
      </c>
      <c r="T13" s="179">
        <f>'Calculation Debt'!R67</f>
        <v/>
      </c>
      <c r="U13" s="179">
        <f>'Calculation Debt'!S67</f>
        <v/>
      </c>
      <c r="V13" s="179">
        <f>'Calculation Debt'!T67</f>
        <v/>
      </c>
      <c r="W13" s="179">
        <f>'Calculation Debt'!U67</f>
        <v/>
      </c>
      <c r="X13" s="179">
        <f>'Calculation Debt'!V67</f>
        <v/>
      </c>
      <c r="Y13" s="179">
        <f>'Calculation Debt'!W67</f>
        <v/>
      </c>
      <c r="Z13" s="179">
        <f>'Calculation Debt'!X67</f>
        <v/>
      </c>
      <c r="AA13" s="179">
        <f>'Calculation Debt'!Y67</f>
        <v/>
      </c>
      <c r="AB13" s="179">
        <f>'Calculation Debt'!Z67</f>
        <v/>
      </c>
      <c r="AC13" s="179">
        <f>'Calculation Debt'!AA67</f>
        <v/>
      </c>
      <c r="AD13" s="180">
        <f>'Calculation Debt'!AB67</f>
        <v/>
      </c>
    </row>
    <row r="15" ht="15" customHeight="1" s="224" thickBot="1"/>
    <row r="16" ht="15" customHeight="1" s="224" thickBot="1">
      <c r="A16" s="162" t="inlineStr">
        <is>
          <t>Equity</t>
        </is>
      </c>
      <c r="B16" s="163">
        <f>IRR(E16:AD16)</f>
        <v/>
      </c>
      <c r="C16" s="164" t="n"/>
      <c r="D16" s="164">
        <f>'Without Debt'!B155</f>
        <v/>
      </c>
      <c r="E16" s="165">
        <f>'Without Debt'!C155</f>
        <v/>
      </c>
      <c r="F16" s="165">
        <f>'Without Debt'!D155</f>
        <v/>
      </c>
      <c r="G16" s="165">
        <f>'Without Debt'!E155</f>
        <v/>
      </c>
      <c r="H16" s="165">
        <f>'Without Debt'!F155</f>
        <v/>
      </c>
      <c r="I16" s="165">
        <f>'Without Debt'!G155</f>
        <v/>
      </c>
      <c r="J16" s="165">
        <f>'Without Debt'!H155</f>
        <v/>
      </c>
      <c r="K16" s="165">
        <f>'Without Debt'!I155</f>
        <v/>
      </c>
      <c r="L16" s="165">
        <f>'Without Debt'!J155</f>
        <v/>
      </c>
      <c r="M16" s="165">
        <f>'Without Debt'!K155</f>
        <v/>
      </c>
      <c r="N16" s="165">
        <f>'Without Debt'!L155</f>
        <v/>
      </c>
      <c r="O16" s="165">
        <f>'Without Debt'!M155</f>
        <v/>
      </c>
      <c r="P16" s="165">
        <f>'Without Debt'!N155</f>
        <v/>
      </c>
      <c r="Q16" s="165">
        <f>'Without Debt'!O155</f>
        <v/>
      </c>
      <c r="R16" s="165">
        <f>'Without Debt'!P155</f>
        <v/>
      </c>
      <c r="S16" s="165">
        <f>'Without Debt'!Q155</f>
        <v/>
      </c>
      <c r="T16" s="165">
        <f>'Without Debt'!R155</f>
        <v/>
      </c>
      <c r="U16" s="165">
        <f>'Without Debt'!S155</f>
        <v/>
      </c>
      <c r="V16" s="165">
        <f>'Without Debt'!T155</f>
        <v/>
      </c>
      <c r="W16" s="165">
        <f>'Without Debt'!U155</f>
        <v/>
      </c>
      <c r="X16" s="165">
        <f>'Without Debt'!V155</f>
        <v/>
      </c>
      <c r="Y16" s="165">
        <f>'Without Debt'!W155</f>
        <v/>
      </c>
      <c r="Z16" s="165">
        <f>'Without Debt'!X155</f>
        <v/>
      </c>
      <c r="AA16" s="165">
        <f>'Without Debt'!Y155</f>
        <v/>
      </c>
      <c r="AB16" s="165">
        <f>'Without Debt'!Z155</f>
        <v/>
      </c>
      <c r="AC16" s="165">
        <f>'Without Debt'!AA155</f>
        <v/>
      </c>
      <c r="AD16" s="166">
        <f>'Without Debt'!AB155</f>
        <v/>
      </c>
    </row>
    <row r="18" ht="15" customHeight="1" s="224" thickBot="1">
      <c r="D18" s="4" t="inlineStr">
        <is>
          <t>Financing</t>
        </is>
      </c>
    </row>
    <row r="19">
      <c r="D19" s="123" t="inlineStr">
        <is>
          <t>Debt</t>
        </is>
      </c>
      <c r="E19" s="124" t="n">
        <v>1</v>
      </c>
      <c r="F19" s="125" t="inlineStr">
        <is>
          <t>Just change these ones</t>
        </is>
      </c>
    </row>
    <row r="20">
      <c r="D20" s="126" t="inlineStr">
        <is>
          <t>Term</t>
        </is>
      </c>
      <c r="E20" s="122" t="n">
        <v>15</v>
      </c>
      <c r="F20" s="127" t="n"/>
    </row>
    <row r="21" ht="15" customHeight="1" s="224" thickBot="1">
      <c r="D21" s="128" t="inlineStr">
        <is>
          <t xml:space="preserve">Interest Rate </t>
        </is>
      </c>
      <c r="E21" s="129" t="n">
        <v>0.09</v>
      </c>
      <c r="F21" s="130" t="n"/>
    </row>
    <row r="22">
      <c r="D22" s="15" t="inlineStr">
        <is>
          <t>Equity</t>
        </is>
      </c>
      <c r="E22" s="116">
        <f>1-E19</f>
        <v/>
      </c>
      <c r="F22" s="120">
        <f>'Calculation Debt'!C142</f>
        <v/>
      </c>
    </row>
    <row r="23">
      <c r="D23" s="15" t="inlineStr">
        <is>
          <t>Equity IRR pre tax</t>
        </is>
      </c>
      <c r="E23" s="119">
        <f>IF(E22=0,0,'Calculation Debt'!N6)</f>
        <v/>
      </c>
    </row>
    <row r="24">
      <c r="D24" s="15" t="inlineStr">
        <is>
          <t>Equity IRR post tax</t>
        </is>
      </c>
      <c r="E24" s="119">
        <f>IF(E22=0,0,'Calculation Debt'!N7)</f>
        <v/>
      </c>
    </row>
    <row r="25">
      <c r="D25" s="86" t="n"/>
      <c r="E25" s="86" t="n"/>
    </row>
    <row r="26">
      <c r="D26" s="15" t="inlineStr">
        <is>
          <t>Amortisation</t>
        </is>
      </c>
      <c r="E26" s="119">
        <f>E19/E20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Martin Kenzie</dc:creator>
  <dc:title xmlns:dc="http://purl.org/dc/elements/1.1/">PPA model</dc:title>
  <dc:subject xmlns:dc="http://purl.org/dc/elements/1.1/">Debt Funding</dc:subject>
  <dcterms:created xmlns:dcterms="http://purl.org/dc/terms/" xmlns:xsi="http://www.w3.org/2001/XMLSchema-instance" xsi:type="dcterms:W3CDTF">2024-03-18T11:16:33Z</dcterms:created>
  <dcterms:modified xmlns:dcterms="http://purl.org/dc/terms/" xmlns:xsi="http://www.w3.org/2001/XMLSchema-instance" xsi:type="dcterms:W3CDTF">2025-06-20T11:02:18Z</dcterms:modified>
  <cp:lastModifiedBy>Rob Carroll</cp:lastModifiedBy>
  <cp:lastPrinted>2024-03-18T16:55:54Z</cp:lastPrinted>
</cp:coreProperties>
</file>