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maria\Pictures\"/>
    </mc:Choice>
  </mc:AlternateContent>
  <xr:revisionPtr revIDLastSave="0" documentId="13_ncr:1_{AD398F4D-AA62-4860-96A3-BEA28444CBEF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HOJA DE DATOS" sheetId="1" r:id="rId1"/>
    <sheet name="resumen" sheetId="2" r:id="rId2"/>
    <sheet name="Grafic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2" l="1"/>
  <c r="B13" i="2"/>
  <c r="B12" i="2"/>
  <c r="D11" i="2"/>
  <c r="I21" i="1"/>
  <c r="J21" i="1" s="1"/>
  <c r="I18" i="1"/>
  <c r="J18" i="1" s="1"/>
  <c r="I7" i="1"/>
  <c r="J7" i="1" s="1"/>
  <c r="I15" i="1"/>
  <c r="J15" i="1" s="1"/>
  <c r="E6" i="2"/>
  <c r="E5" i="2"/>
  <c r="E4" i="2"/>
  <c r="J16" i="1"/>
  <c r="I3" i="1"/>
  <c r="J3" i="1" s="1"/>
  <c r="I4" i="1"/>
  <c r="J4" i="1" s="1"/>
  <c r="I5" i="1"/>
  <c r="J5" i="1" s="1"/>
  <c r="I6" i="1"/>
  <c r="J6" i="1" s="1"/>
  <c r="I8" i="1"/>
  <c r="J8" i="1" s="1"/>
  <c r="I9" i="1"/>
  <c r="J9" i="1" s="1"/>
  <c r="I11" i="1"/>
  <c r="J11" i="1" s="1"/>
  <c r="I12" i="1"/>
  <c r="J12" i="1" s="1"/>
  <c r="I13" i="1"/>
  <c r="J13" i="1" s="1"/>
  <c r="I14" i="1"/>
  <c r="J14" i="1" s="1"/>
  <c r="I16" i="1"/>
  <c r="I17" i="1"/>
  <c r="J17" i="1" s="1"/>
  <c r="I19" i="1"/>
  <c r="J19" i="1" s="1"/>
  <c r="I20" i="1"/>
  <c r="J20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L2" i="1"/>
  <c r="I10" i="1" l="1"/>
  <c r="J10" i="1" s="1"/>
  <c r="I22" i="1"/>
  <c r="J22" i="1" s="1"/>
  <c r="B6" i="2"/>
  <c r="B5" i="2"/>
  <c r="B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</author>
  </authors>
  <commentList>
    <comment ref="A1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Alex:</t>
        </r>
        <r>
          <rPr>
            <sz val="9"/>
            <color indexed="81"/>
            <rFont val="Tahoma"/>
            <family val="2"/>
          </rPr>
          <t xml:space="preserve">
Ayudita, fijense con buscarV previo definan la tabla que esta en datos</t>
        </r>
      </text>
    </comment>
  </commentList>
</comments>
</file>

<file path=xl/sharedStrings.xml><?xml version="1.0" encoding="utf-8"?>
<sst xmlns="http://schemas.openxmlformats.org/spreadsheetml/2006/main" count="123" uniqueCount="60">
  <si>
    <t>LEGAJO</t>
  </si>
  <si>
    <t>NOMBRE</t>
  </si>
  <si>
    <t>FECHA DE NAC.</t>
  </si>
  <si>
    <t>LOCALIDAD</t>
  </si>
  <si>
    <t>PROVINCIA</t>
  </si>
  <si>
    <t>Ana</t>
  </si>
  <si>
    <t>Luís</t>
  </si>
  <si>
    <t>Juan</t>
  </si>
  <si>
    <t>María</t>
  </si>
  <si>
    <t>Mercedes</t>
  </si>
  <si>
    <t>Olga</t>
  </si>
  <si>
    <t>José</t>
  </si>
  <si>
    <t>David</t>
  </si>
  <si>
    <t>Teresa</t>
  </si>
  <si>
    <t>Manuel</t>
  </si>
  <si>
    <t>Agustín</t>
  </si>
  <si>
    <t>Antonia</t>
  </si>
  <si>
    <t>Pedro</t>
  </si>
  <si>
    <t>Esther</t>
  </si>
  <si>
    <t>Javier</t>
  </si>
  <si>
    <t>Nuria</t>
  </si>
  <si>
    <t>Ramiro</t>
  </si>
  <si>
    <t>Pilar</t>
  </si>
  <si>
    <t>Ramón</t>
  </si>
  <si>
    <t>Dolores</t>
  </si>
  <si>
    <t>AÑOS DE TRABAJO</t>
  </si>
  <si>
    <t>Carlos Paz</t>
  </si>
  <si>
    <t>Clorinda</t>
  </si>
  <si>
    <t>flores</t>
  </si>
  <si>
    <t>pilar</t>
  </si>
  <si>
    <t>Villa maria</t>
  </si>
  <si>
    <t>Cordoba</t>
  </si>
  <si>
    <t>Santa Fe</t>
  </si>
  <si>
    <t>Buenos Aires</t>
  </si>
  <si>
    <t>Administrativo</t>
  </si>
  <si>
    <t>Gerente</t>
  </si>
  <si>
    <t>Abogado</t>
  </si>
  <si>
    <t>CARGO</t>
  </si>
  <si>
    <t>SUELDO</t>
  </si>
  <si>
    <t>Punto Nº 4</t>
  </si>
  <si>
    <t>Punto Nº 6</t>
  </si>
  <si>
    <t>Ocupación</t>
  </si>
  <si>
    <t>cantidad</t>
  </si>
  <si>
    <t>Provincia</t>
  </si>
  <si>
    <t>Punto Nº 9</t>
  </si>
  <si>
    <t>Mejor Recaudacion</t>
  </si>
  <si>
    <t>Punto Nº 10</t>
  </si>
  <si>
    <t>Legajo</t>
  </si>
  <si>
    <t>nombre</t>
  </si>
  <si>
    <t>ocupacion</t>
  </si>
  <si>
    <t>sueldo</t>
  </si>
  <si>
    <t>Cantidad Empleados</t>
  </si>
  <si>
    <t>inversion en Pesos por provincia</t>
  </si>
  <si>
    <t>Punto Nº 5</t>
  </si>
  <si>
    <t>Sueldo En Dolares</t>
  </si>
  <si>
    <t>dólar hoy</t>
  </si>
  <si>
    <t>a quien pertenece ?</t>
  </si>
  <si>
    <t>sobre el Punto 9</t>
  </si>
  <si>
    <t>Edad del empleado</t>
  </si>
  <si>
    <t>Sueldo en Pesos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</si>
</sst>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\ * #,##0.00_-;\-&quot;$&quot;\ * #,##0.00_-;_-&quot;$&quot;\ * &quot;-&quot;??_-;_-@_-"/>
    <numFmt numFmtId="165" formatCode="_ * #,##0.00_ ;_ * \-#,##0.00_ ;_ * &quot;-&quot;??_ ;_ @_ "/>
    <numFmt numFmtId="166" formatCode="_ * #,##0_ ;_ * \-#,##0_ ;_ * &quot;-&quot;??_ ;_ @_ "/>
    <numFmt numFmtId="167" formatCode="[$USD]\ #,##0.00;\-[$USD]\ #,##0.00"/>
    <numFmt numFmtId="168" formatCode="_-[$$-2C0A]\ * #,##0.00_-;\-[$$-2C0A]\ * #,##0.00_-;_-[$$-2C0A]\ 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9"/>
      <name val="Arial"/>
      <family val="2"/>
    </font>
    <font>
      <sz val="10"/>
      <color indexed="18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18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/>
      <diagonal/>
    </border>
    <border>
      <left style="medium">
        <color indexed="56"/>
      </left>
      <right style="medium">
        <color indexed="56"/>
      </right>
      <top/>
      <bottom style="medium">
        <color indexed="56"/>
      </bottom>
      <diagonal/>
    </border>
    <border>
      <left style="medium">
        <color indexed="64"/>
      </left>
      <right style="medium">
        <color indexed="56"/>
      </right>
      <top style="medium">
        <color indexed="64"/>
      </top>
      <bottom style="medium">
        <color indexed="64"/>
      </bottom>
      <diagonal/>
    </border>
    <border>
      <left style="medium">
        <color indexed="56"/>
      </left>
      <right style="medium">
        <color indexed="56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56"/>
      </left>
      <right style="medium">
        <color indexed="56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56"/>
      </left>
      <right/>
      <top/>
      <bottom style="medium">
        <color indexed="56"/>
      </bottom>
      <diagonal/>
    </border>
    <border>
      <left style="medium">
        <color indexed="56"/>
      </left>
      <right/>
      <top style="medium">
        <color indexed="56"/>
      </top>
      <bottom style="medium">
        <color indexed="56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56"/>
      </left>
      <right/>
      <top/>
      <bottom/>
      <diagonal/>
    </border>
    <border>
      <left/>
      <right style="medium">
        <color indexed="56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6">
    <xf numFmtId="0" fontId="0" fillId="0" borderId="0" xfId="0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14" fontId="0" fillId="0" borderId="0" xfId="0" applyNumberFormat="1"/>
    <xf numFmtId="14" fontId="3" fillId="0" borderId="1" xfId="0" applyNumberFormat="1" applyFont="1" applyBorder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14" fontId="3" fillId="0" borderId="3" xfId="0" applyNumberFormat="1" applyFont="1" applyBorder="1" applyAlignment="1">
      <alignment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164" fontId="3" fillId="0" borderId="1" xfId="1" applyFont="1" applyBorder="1" applyAlignment="1">
      <alignment wrapText="1"/>
    </xf>
    <xf numFmtId="0" fontId="2" fillId="2" borderId="8" xfId="0" applyFont="1" applyFill="1" applyBorder="1" applyAlignment="1">
      <alignment wrapText="1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wrapText="1"/>
    </xf>
    <xf numFmtId="0" fontId="0" fillId="3" borderId="11" xfId="0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13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wrapText="1"/>
    </xf>
    <xf numFmtId="0" fontId="9" fillId="0" borderId="0" xfId="0" applyFont="1"/>
    <xf numFmtId="0" fontId="2" fillId="2" borderId="15" xfId="0" applyFont="1" applyFill="1" applyBorder="1" applyAlignment="1">
      <alignment horizontal="center" vertical="center" wrapText="1"/>
    </xf>
    <xf numFmtId="164" fontId="0" fillId="3" borderId="11" xfId="1" applyFont="1" applyFill="1" applyBorder="1"/>
    <xf numFmtId="0" fontId="10" fillId="4" borderId="0" xfId="0" applyFont="1" applyFill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164" fontId="13" fillId="4" borderId="0" xfId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0" fillId="0" borderId="11" xfId="0" applyBorder="1"/>
    <xf numFmtId="167" fontId="0" fillId="3" borderId="11" xfId="0" applyNumberFormat="1" applyFill="1" applyBorder="1"/>
    <xf numFmtId="0" fontId="0" fillId="3" borderId="11" xfId="0" applyFill="1" applyBorder="1" applyAlignment="1">
      <alignment horizontal="center"/>
    </xf>
    <xf numFmtId="166" fontId="0" fillId="3" borderId="12" xfId="2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168" fontId="0" fillId="3" borderId="11" xfId="0" applyNumberFormat="1" applyFill="1" applyBorder="1" applyAlignment="1">
      <alignment horizontal="center" vertical="center"/>
    </xf>
    <xf numFmtId="0" fontId="11" fillId="4" borderId="16" xfId="0" applyFont="1" applyFill="1" applyBorder="1" applyAlignment="1">
      <alignment horizontal="center" wrapText="1"/>
    </xf>
    <xf numFmtId="0" fontId="11" fillId="4" borderId="7" xfId="0" applyFont="1" applyFill="1" applyBorder="1" applyAlignment="1">
      <alignment horizontal="center" wrapText="1"/>
    </xf>
    <xf numFmtId="0" fontId="0" fillId="3" borderId="17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1" fontId="0" fillId="3" borderId="11" xfId="0" applyNumberFormat="1" applyFill="1" applyBorder="1" applyAlignment="1">
      <alignment horizontal="center"/>
    </xf>
  </cellXfs>
  <cellStyles count="3">
    <cellStyle name="Millares" xfId="2" builtinId="3"/>
    <cellStyle name="Moneda" xfId="1" builtinId="4"/>
    <cellStyle name="Normal" xfId="0" builtinId="0"/>
  </cellStyles>
  <dxfs count="15">
    <dxf>
      <numFmt numFmtId="1" formatCode="0"/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$&quot;\ * #,##0.00_-;\-&quot;$&quot;\ * #,##0.00_-;_-&quot;$&quot;\ * &quot;-&quot;??_-;_-@_-"/>
      <fill>
        <patternFill patternType="solid">
          <fgColor indexed="64"/>
          <bgColor theme="5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8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 style="medium">
          <color indexed="56"/>
        </left>
        <right style="thin">
          <color indexed="64"/>
        </right>
        <top style="medium">
          <color indexed="56"/>
        </top>
        <bottom style="medium">
          <color indexed="56"/>
        </bottom>
      </border>
    </dxf>
    <dxf>
      <numFmt numFmtId="167" formatCode="[$USD]\ #,##0.00;\-[$USD]\ #,##0.00"/>
      <fill>
        <patternFill patternType="solid">
          <fgColor indexed="64"/>
          <bgColor theme="5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8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indexed="56"/>
        </left>
        <right style="medium">
          <color indexed="56"/>
        </right>
        <top style="medium">
          <color indexed="56"/>
        </top>
        <bottom style="medium">
          <color indexed="5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8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indexed="56"/>
        </left>
        <right style="medium">
          <color indexed="56"/>
        </right>
        <top style="medium">
          <color indexed="56"/>
        </top>
        <bottom style="medium">
          <color indexed="5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8"/>
        <name val="Arial"/>
        <scheme val="none"/>
      </font>
      <numFmt numFmtId="19" formatCode="dd/mm/yyyy"/>
      <alignment horizontal="general" vertical="bottom" textRotation="0" wrapText="1" indent="0" justifyLastLine="0" shrinkToFit="0" readingOrder="0"/>
      <border diagonalUp="0" diagonalDown="0">
        <left style="medium">
          <color indexed="56"/>
        </left>
        <right style="medium">
          <color indexed="56"/>
        </right>
        <top style="medium">
          <color indexed="56"/>
        </top>
        <bottom style="medium">
          <color indexed="5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8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indexed="56"/>
        </left>
        <right style="medium">
          <color indexed="56"/>
        </right>
        <top style="medium">
          <color indexed="56"/>
        </top>
        <bottom style="medium">
          <color indexed="5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8"/>
        <name val="Arial"/>
        <scheme val="none"/>
      </font>
      <alignment horizontal="center" vertical="bottom" textRotation="0" wrapText="1" indent="0" justifyLastLine="0" shrinkToFit="0" readingOrder="0"/>
      <border diagonalUp="0" diagonalDown="0">
        <left style="medium">
          <color indexed="56"/>
        </left>
        <right style="medium">
          <color indexed="56"/>
        </right>
        <top style="medium">
          <color indexed="56"/>
        </top>
        <bottom style="medium">
          <color indexed="56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solid">
          <fgColor indexed="64"/>
          <bgColor indexed="1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8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indexed="56"/>
        </left>
        <right style="medium">
          <color indexed="56"/>
        </right>
        <top style="medium">
          <color indexed="56"/>
        </top>
        <bottom style="medium">
          <color indexed="5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solid">
          <fgColor indexed="64"/>
          <bgColor indexed="18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1"/>
              <a:t>Punto N°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resumen!$A$2:$A$3</c:f>
              <c:strCache>
                <c:ptCount val="2"/>
                <c:pt idx="0">
                  <c:v>Punto Nº 4</c:v>
                </c:pt>
                <c:pt idx="1">
                  <c:v>Ocupación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resumen!$A$4:$A$7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4-4E46-B6F4-58B70EB01E0D}"/>
            </c:ext>
          </c:extLst>
        </c:ser>
        <c:ser>
          <c:idx val="1"/>
          <c:order val="1"/>
          <c:tx>
            <c:strRef>
              <c:f>resumen!$B$2:$B$3</c:f>
              <c:strCache>
                <c:ptCount val="2"/>
                <c:pt idx="0">
                  <c:v>Punto Nº 4</c:v>
                </c:pt>
                <c:pt idx="1">
                  <c:v>cantidad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resumen!$B$4:$B$7</c:f>
              <c:numCache>
                <c:formatCode>_ * #,##0_ ;_ * \-#,##0_ ;_ * "-"??_ ;_ @_ </c:formatCode>
                <c:ptCount val="4"/>
                <c:pt idx="0">
                  <c:v>2</c:v>
                </c:pt>
                <c:pt idx="1">
                  <c:v>11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F4-4E46-B6F4-58B70EB01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9094680"/>
        <c:axId val="489100440"/>
      </c:barChart>
      <c:catAx>
        <c:axId val="4890946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9100440"/>
        <c:auto val="1"/>
        <c:lblAlgn val="ctr"/>
        <c:lblOffset val="100"/>
        <c:noMultiLvlLbl val="0"/>
      </c:catAx>
      <c:valAx>
        <c:axId val="48910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9094680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Punto N°</a:t>
            </a:r>
            <a:r>
              <a:rPr lang="en-US" b="1" baseline="0"/>
              <a:t> 6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view3D>
      <c:rotX val="7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resumen!$E$2:$E$3</c:f>
              <c:strCache>
                <c:ptCount val="2"/>
                <c:pt idx="0">
                  <c:v>Punto Nº 6</c:v>
                </c:pt>
                <c:pt idx="1">
                  <c:v>Cantidad Empleados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resumen!$D$4:$D$6</c:f>
              <c:strCache>
                <c:ptCount val="3"/>
                <c:pt idx="0">
                  <c:v>Cordoba</c:v>
                </c:pt>
                <c:pt idx="1">
                  <c:v>Santa Fe</c:v>
                </c:pt>
                <c:pt idx="2">
                  <c:v>Buenos Aires</c:v>
                </c:pt>
              </c:strCache>
            </c:strRef>
          </c:cat>
          <c:val>
            <c:numRef>
              <c:f>resumen!$E$4:$E$6</c:f>
              <c:numCache>
                <c:formatCode>General</c:formatCode>
                <c:ptCount val="3"/>
                <c:pt idx="0">
                  <c:v>8</c:v>
                </c:pt>
                <c:pt idx="1">
                  <c:v>4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04-40EE-A534-870135ED8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Punto N°9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resumen!$B$11</c:f>
              <c:strCache>
                <c:ptCount val="1"/>
                <c:pt idx="0">
                  <c:v>inversion en Pesos por provincia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resumen!$A$12:$A$14</c:f>
              <c:strCache>
                <c:ptCount val="3"/>
                <c:pt idx="0">
                  <c:v>Cordoba</c:v>
                </c:pt>
                <c:pt idx="1">
                  <c:v>Santa Fe</c:v>
                </c:pt>
                <c:pt idx="2">
                  <c:v>Buenos Aires</c:v>
                </c:pt>
              </c:strCache>
            </c:strRef>
          </c:cat>
          <c:val>
            <c:numRef>
              <c:f>resumen!$B$12:$B$14</c:f>
              <c:numCache>
                <c:formatCode>_-[$$-2C0A]\ * #,##0.00_-;\-[$$-2C0A]\ * #,##0.00_-;_-[$$-2C0A]\ * "-"??_-;_-@_-</c:formatCode>
                <c:ptCount val="3"/>
                <c:pt idx="0">
                  <c:v>10300000</c:v>
                </c:pt>
                <c:pt idx="1">
                  <c:v>4800000</c:v>
                </c:pt>
                <c:pt idx="2">
                  <c:v>8650000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9A-47C4-A009-2A235C71D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380999</xdr:colOff>
      <xdr:row>2</xdr:row>
      <xdr:rowOff>47625</xdr:rowOff>
    </xdr:from>
    <xdr:to>
      <xdr:col>13</xdr:col>
      <xdr:colOff>581024</xdr:colOff>
      <xdr:row>9</xdr:row>
      <xdr:rowOff>85725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543674" y="438150"/>
          <a:ext cx="5534025" cy="1943100"/>
        </a:xfrm>
        <a:prstGeom prst="rect">
          <a:avLst/>
        </a:prstGeom>
        <a:ln/>
        <a:effectLst>
          <a:glow rad="101600">
            <a:schemeClr val="accent2">
              <a:satMod val="175000"/>
              <a:alpha val="40000"/>
            </a:schemeClr>
          </a:glo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cuantos administrativos trabajan en Santa Fe.</a:t>
          </a:r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2)Cuanto</a:t>
          </a:r>
          <a:r>
            <a:rPr lang="es-AR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 invierte en  la Provincia de Buenos Aires  en abogados.</a:t>
          </a:r>
        </a:p>
        <a:p>
          <a:r>
            <a:rPr lang="es-AR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Nombre de la provincia que mas recaudo.</a:t>
          </a:r>
          <a:endParaRPr lang="es-AR" sz="11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cuantos administrativos,</a:t>
          </a:r>
          <a:r>
            <a:rPr lang="es-AR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gerentes y  abogados  trabajan en la empresa.</a:t>
          </a:r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5) Cuanto personal esta en  la empresa hace mas de 5 años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s-AR"/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6) Cantidad de Empleados por Provincia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s-AR"/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7) Calcular a Euro cuanto equivale cada uno de los sueldos </a:t>
          </a:r>
          <a:r>
            <a:rPr lang="es-AR"/>
            <a:t> </a:t>
          </a:r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8) Graficar los puntos 4 y 6 en la hoja Grafico</a:t>
          </a:r>
          <a:r>
            <a:rPr lang="es-AR"/>
            <a:t> </a:t>
          </a:r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9) Graficar</a:t>
          </a:r>
          <a:r>
            <a:rPr lang="es-AR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el Punto 9 en Hoja Grafico</a:t>
          </a:r>
          <a:endParaRPr lang="es-AR"/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10) Buscar por legajo e informar nombre, ocupacion e ingreso</a:t>
          </a:r>
          <a:r>
            <a:rPr lang="es-AR"/>
            <a:t> </a:t>
          </a:r>
          <a:endParaRPr lang="es-A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752474</xdr:colOff>
      <xdr:row>87</xdr:row>
      <xdr:rowOff>4761</xdr:rowOff>
    </xdr:from>
    <xdr:to>
      <xdr:col>6</xdr:col>
      <xdr:colOff>85725</xdr:colOff>
      <xdr:row>101</xdr:row>
      <xdr:rowOff>104774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A807891-DA55-C6E5-FE04-086AB4E93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161925</xdr:colOff>
      <xdr:row>95</xdr:row>
      <xdr:rowOff>100012</xdr:rowOff>
    </xdr:from>
    <xdr:to>
      <xdr:col>12</xdr:col>
      <xdr:colOff>161925</xdr:colOff>
      <xdr:row>109</xdr:row>
      <xdr:rowOff>176212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CDEFA0D-A9BA-0D9D-7C27-E04891B50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581025</xdr:colOff>
      <xdr:row>90</xdr:row>
      <xdr:rowOff>147637</xdr:rowOff>
    </xdr:from>
    <xdr:to>
      <xdr:col>18</xdr:col>
      <xdr:colOff>581025</xdr:colOff>
      <xdr:row>105</xdr:row>
      <xdr:rowOff>33337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A58C03F-6993-633F-B22F-E687EDFDF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_sueldos" displayName="tabla_sueldos" ref="L4:M7" totalsRowShown="0" headerRowDxfId="14" headerRowBorderDxfId="13" tableBorderDxfId="12">
  <autoFilter ref="L4:M7" xr:uid="{00000000-0009-0000-0100-000001000000}"/>
  <tableColumns count="2">
    <tableColumn id="1" xr3:uid="{00000000-0010-0000-0000-000001000000}" name="CARGO" dataDxfId="11"/>
    <tableColumn id="2" xr3:uid="{00000000-0010-0000-0000-000002000000}" name="SUELDO" dataDxfId="10" dataCellStyle="Moned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_empleados" displayName="Tabla_empleados" ref="A2:J22" totalsRowShown="0" headerRowDxfId="9">
  <tableColumns count="10">
    <tableColumn id="1" xr3:uid="{00000000-0010-0000-0100-000001000000}" name="LEGAJO" dataDxfId="8"/>
    <tableColumn id="2" xr3:uid="{00000000-0010-0000-0100-000002000000}" name="NOMBRE" dataDxfId="7"/>
    <tableColumn id="3" xr3:uid="{00000000-0010-0000-0100-000003000000}" name="FECHA DE NAC." dataDxfId="6"/>
    <tableColumn id="4" xr3:uid="{00000000-0010-0000-0100-000004000000}" name="LOCALIDAD" dataDxfId="5"/>
    <tableColumn id="5" xr3:uid="{00000000-0010-0000-0100-000005000000}" name="PROVINCIA" dataDxfId="4"/>
    <tableColumn id="6" xr3:uid="{00000000-0010-0000-0100-000006000000}" name="CARGO"/>
    <tableColumn id="7" xr3:uid="{00000000-0010-0000-0100-000007000000}" name="AÑOS DE TRABAJO" dataDxfId="2"/>
    <tableColumn id="8" xr3:uid="{00000000-0010-0000-0100-000008000000}" name="Edad del empleado" dataDxfId="0">
      <calculatedColumnFormula>YEAR(NOW())-YEAR(Tabla_empleados[[#This Row],[FECHA DE NAC.]])</calculatedColumnFormula>
    </tableColumn>
    <tableColumn id="9" xr3:uid="{00000000-0010-0000-0100-000009000000}" name="Sueldo en Pesos" dataDxfId="1" dataCellStyle="Moneda">
      <calculatedColumnFormula>VLOOKUP(Tabla_empleados[[#This Row],[CARGO]],tabla_sueldos[],2,FALSE)</calculatedColumnFormula>
    </tableColumn>
    <tableColumn id="10" xr3:uid="{00000000-0010-0000-0100-00000A000000}" name="Sueldo En Dolares" dataDxfId="3">
      <calculatedColumnFormula>I3/N3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24"/>
  <sheetViews>
    <sheetView zoomScaleNormal="100" workbookViewId="0">
      <selection activeCell="L14" sqref="L14"/>
    </sheetView>
  </sheetViews>
  <sheetFormatPr baseColWidth="10" defaultRowHeight="15" x14ac:dyDescent="0.25"/>
  <cols>
    <col min="3" max="3" width="17.28515625" customWidth="1"/>
    <col min="4" max="4" width="13.85546875" customWidth="1"/>
    <col min="5" max="5" width="15.5703125" customWidth="1"/>
    <col min="6" max="6" width="15.85546875" customWidth="1"/>
    <col min="7" max="7" width="20.7109375" customWidth="1"/>
    <col min="8" max="8" width="20.5703125" customWidth="1"/>
    <col min="9" max="9" width="17.85546875" customWidth="1"/>
    <col min="10" max="10" width="19.85546875" customWidth="1"/>
    <col min="12" max="12" width="15" bestFit="1" customWidth="1"/>
    <col min="13" max="13" width="14.140625" bestFit="1" customWidth="1"/>
    <col min="14" max="14" width="12.85546875" bestFit="1" customWidth="1"/>
  </cols>
  <sheetData>
    <row r="1" spans="1:14 16383:16383" ht="19.5" customHeight="1" thickBot="1" x14ac:dyDescent="0.3">
      <c r="A1" s="5"/>
      <c r="G1" s="3"/>
      <c r="XFC1">
        <v>9</v>
      </c>
    </row>
    <row r="2" spans="1:14 16383:16383" ht="30" customHeight="1" thickBot="1" x14ac:dyDescent="0.3">
      <c r="A2" s="9" t="s">
        <v>0</v>
      </c>
      <c r="B2" s="10" t="s">
        <v>1</v>
      </c>
      <c r="C2" s="10" t="s">
        <v>2</v>
      </c>
      <c r="D2" s="11" t="s">
        <v>3</v>
      </c>
      <c r="E2" s="11" t="s">
        <v>4</v>
      </c>
      <c r="F2" s="11" t="s">
        <v>37</v>
      </c>
      <c r="G2" s="12" t="s">
        <v>25</v>
      </c>
      <c r="H2" s="31" t="s">
        <v>58</v>
      </c>
      <c r="I2" s="31" t="s">
        <v>59</v>
      </c>
      <c r="J2" s="31" t="s">
        <v>54</v>
      </c>
      <c r="L2" s="29">
        <f ca="1">TODAY()</f>
        <v>45194</v>
      </c>
      <c r="N2" s="28" t="s">
        <v>55</v>
      </c>
    </row>
    <row r="3" spans="1:14 16383:16383" ht="24.95" customHeight="1" thickBot="1" x14ac:dyDescent="0.3">
      <c r="A3" s="6">
        <v>1</v>
      </c>
      <c r="B3" s="7" t="s">
        <v>5</v>
      </c>
      <c r="C3" s="8">
        <v>35949</v>
      </c>
      <c r="D3" s="7" t="s">
        <v>26</v>
      </c>
      <c r="E3" s="7" t="s">
        <v>31</v>
      </c>
      <c r="F3" t="s">
        <v>36</v>
      </c>
      <c r="G3" s="21">
        <v>5</v>
      </c>
      <c r="H3" s="45">
        <f ca="1">YEAR(NOW())-YEAR(Tabla_empleados[[#This Row],[FECHA DE NAC.]])</f>
        <v>25</v>
      </c>
      <c r="I3" s="27">
        <f>VLOOKUP(Tabla_empleados[[#This Row],[CARGO]],tabla_sueldos[],2,FALSE)</f>
        <v>3000000</v>
      </c>
      <c r="J3" s="33">
        <f t="shared" ref="J3" si="0">I3/N3</f>
        <v>4054.0540540540542</v>
      </c>
      <c r="K3" s="23"/>
      <c r="N3" s="30">
        <v>740</v>
      </c>
    </row>
    <row r="4" spans="1:14 16383:16383" ht="24.95" customHeight="1" thickBot="1" x14ac:dyDescent="0.3">
      <c r="A4" s="1">
        <v>2</v>
      </c>
      <c r="B4" s="2" t="s">
        <v>6</v>
      </c>
      <c r="C4" s="4">
        <v>20068</v>
      </c>
      <c r="D4" s="2" t="s">
        <v>26</v>
      </c>
      <c r="E4" s="2" t="s">
        <v>31</v>
      </c>
      <c r="F4" t="s">
        <v>35</v>
      </c>
      <c r="G4" s="22">
        <v>23</v>
      </c>
      <c r="H4" s="45">
        <f ca="1">YEAR(NOW())-YEAR(Tabla_empleados[[#This Row],[FECHA DE NAC.]])</f>
        <v>69</v>
      </c>
      <c r="I4" s="27">
        <f>VLOOKUP(Tabla_empleados[[#This Row],[CARGO]],tabla_sueldos[],2,FALSE)</f>
        <v>1200000</v>
      </c>
      <c r="J4" s="33">
        <f>I4/N3</f>
        <v>1621.6216216216217</v>
      </c>
      <c r="K4" s="23"/>
      <c r="L4" s="26" t="s">
        <v>37</v>
      </c>
      <c r="M4" s="26" t="s">
        <v>38</v>
      </c>
    </row>
    <row r="5" spans="1:14 16383:16383" ht="24.95" customHeight="1" thickBot="1" x14ac:dyDescent="0.3">
      <c r="A5" s="1">
        <v>3</v>
      </c>
      <c r="B5" s="2" t="s">
        <v>7</v>
      </c>
      <c r="C5" s="4">
        <v>23352</v>
      </c>
      <c r="D5" s="2" t="s">
        <v>26</v>
      </c>
      <c r="E5" s="2" t="s">
        <v>31</v>
      </c>
      <c r="F5" t="s">
        <v>35</v>
      </c>
      <c r="G5" s="22">
        <v>1</v>
      </c>
      <c r="H5" s="45">
        <f ca="1">YEAR(NOW())-YEAR(Tabla_empleados[[#This Row],[FECHA DE NAC.]])</f>
        <v>60</v>
      </c>
      <c r="I5" s="27">
        <f>VLOOKUP(Tabla_empleados[[#This Row],[CARGO]],tabla_sueldos[],2,FALSE)</f>
        <v>1200000</v>
      </c>
      <c r="J5" s="33">
        <f>I5/N3</f>
        <v>1621.6216216216217</v>
      </c>
      <c r="K5" s="23"/>
      <c r="L5" s="25" t="s">
        <v>34</v>
      </c>
      <c r="M5" s="13">
        <v>650000</v>
      </c>
    </row>
    <row r="6" spans="1:14 16383:16383" ht="24.95" customHeight="1" thickBot="1" x14ac:dyDescent="0.3">
      <c r="A6" s="1">
        <v>4</v>
      </c>
      <c r="B6" s="2" t="s">
        <v>8</v>
      </c>
      <c r="C6" s="4">
        <v>33156</v>
      </c>
      <c r="D6" s="2" t="s">
        <v>26</v>
      </c>
      <c r="E6" s="2" t="s">
        <v>31</v>
      </c>
      <c r="F6" t="s">
        <v>35</v>
      </c>
      <c r="G6" s="22">
        <v>9</v>
      </c>
      <c r="H6" s="45">
        <f ca="1">YEAR(NOW())-YEAR(Tabla_empleados[[#This Row],[FECHA DE NAC.]])</f>
        <v>33</v>
      </c>
      <c r="I6" s="27">
        <f>VLOOKUP(Tabla_empleados[[#This Row],[CARGO]],tabla_sueldos[],2,FALSE)</f>
        <v>1200000</v>
      </c>
      <c r="J6" s="33">
        <f>I6/N3</f>
        <v>1621.6216216216217</v>
      </c>
      <c r="K6" s="23"/>
      <c r="L6" s="25" t="s">
        <v>35</v>
      </c>
      <c r="M6" s="13">
        <v>1200000</v>
      </c>
    </row>
    <row r="7" spans="1:14 16383:16383" ht="24.95" customHeight="1" thickBot="1" x14ac:dyDescent="0.3">
      <c r="A7" s="1">
        <v>5</v>
      </c>
      <c r="B7" s="2" t="s">
        <v>9</v>
      </c>
      <c r="C7" s="4">
        <v>31222</v>
      </c>
      <c r="D7" s="2" t="s">
        <v>27</v>
      </c>
      <c r="E7" s="2" t="s">
        <v>32</v>
      </c>
      <c r="F7" t="s">
        <v>35</v>
      </c>
      <c r="G7" s="22">
        <v>7</v>
      </c>
      <c r="H7" s="45">
        <f ca="1">YEAR(NOW())-YEAR(Tabla_empleados[[#This Row],[FECHA DE NAC.]])</f>
        <v>38</v>
      </c>
      <c r="I7" s="27">
        <f>VLOOKUP(Tabla_empleados[[#This Row],[CARGO]],tabla_sueldos[],2,FALSE)</f>
        <v>1200000</v>
      </c>
      <c r="J7" s="33">
        <f>I7/N3</f>
        <v>1621.6216216216217</v>
      </c>
      <c r="K7" s="23"/>
      <c r="L7" s="25" t="s">
        <v>36</v>
      </c>
      <c r="M7" s="13">
        <v>3000000</v>
      </c>
    </row>
    <row r="8" spans="1:14 16383:16383" ht="24.95" customHeight="1" thickBot="1" x14ac:dyDescent="0.3">
      <c r="A8" s="1">
        <v>6</v>
      </c>
      <c r="B8" s="2" t="s">
        <v>10</v>
      </c>
      <c r="C8" s="4">
        <v>26697</v>
      </c>
      <c r="D8" s="2" t="s">
        <v>27</v>
      </c>
      <c r="E8" s="2" t="s">
        <v>32</v>
      </c>
      <c r="F8" t="s">
        <v>35</v>
      </c>
      <c r="G8" s="22">
        <v>5</v>
      </c>
      <c r="H8" s="45">
        <f ca="1">YEAR(NOW())-YEAR(Tabla_empleados[[#This Row],[FECHA DE NAC.]])</f>
        <v>50</v>
      </c>
      <c r="I8" s="27">
        <f>VLOOKUP(Tabla_empleados[[#This Row],[CARGO]],tabla_sueldos[],2,FALSE)</f>
        <v>1200000</v>
      </c>
      <c r="J8" s="33">
        <f>I8/N3</f>
        <v>1621.6216216216217</v>
      </c>
      <c r="K8" s="23"/>
    </row>
    <row r="9" spans="1:14 16383:16383" ht="24.95" customHeight="1" thickBot="1" x14ac:dyDescent="0.3">
      <c r="A9" s="1">
        <v>7</v>
      </c>
      <c r="B9" s="2" t="s">
        <v>11</v>
      </c>
      <c r="C9" s="4">
        <v>34952</v>
      </c>
      <c r="D9" s="2" t="s">
        <v>27</v>
      </c>
      <c r="E9" s="2" t="s">
        <v>32</v>
      </c>
      <c r="F9" t="s">
        <v>35</v>
      </c>
      <c r="G9" s="22">
        <v>8</v>
      </c>
      <c r="H9" s="45">
        <f ca="1">YEAR(NOW())-YEAR(Tabla_empleados[[#This Row],[FECHA DE NAC.]])</f>
        <v>28</v>
      </c>
      <c r="I9" s="27">
        <f>VLOOKUP(Tabla_empleados[[#This Row],[CARGO]],tabla_sueldos[],2,FALSE)</f>
        <v>1200000</v>
      </c>
      <c r="J9" s="33">
        <f>I9/N3</f>
        <v>1621.6216216216217</v>
      </c>
      <c r="K9" s="23"/>
    </row>
    <row r="10" spans="1:14 16383:16383" ht="24.95" customHeight="1" thickBot="1" x14ac:dyDescent="0.3">
      <c r="A10" s="1">
        <v>8</v>
      </c>
      <c r="B10" s="2" t="s">
        <v>12</v>
      </c>
      <c r="C10" s="4">
        <v>35139</v>
      </c>
      <c r="D10" s="2" t="s">
        <v>27</v>
      </c>
      <c r="E10" s="2" t="s">
        <v>32</v>
      </c>
      <c r="F10" t="s">
        <v>35</v>
      </c>
      <c r="G10" s="22">
        <v>12</v>
      </c>
      <c r="H10" s="45">
        <f ca="1">YEAR(NOW())-YEAR(Tabla_empleados[[#This Row],[FECHA DE NAC.]])</f>
        <v>27</v>
      </c>
      <c r="I10" s="27">
        <f>VLOOKUP(Tabla_empleados[[#This Row],[CARGO]],tabla_sueldos[],2,FALSE)</f>
        <v>1200000</v>
      </c>
      <c r="J10" s="33">
        <f>I10/N3</f>
        <v>1621.6216216216217</v>
      </c>
      <c r="K10" s="23"/>
    </row>
    <row r="11" spans="1:14 16383:16383" ht="24.95" customHeight="1" thickBot="1" x14ac:dyDescent="0.3">
      <c r="A11" s="1">
        <v>9</v>
      </c>
      <c r="B11" s="2" t="s">
        <v>13</v>
      </c>
      <c r="C11" s="4">
        <v>30241</v>
      </c>
      <c r="D11" s="2" t="s">
        <v>28</v>
      </c>
      <c r="E11" s="2" t="s">
        <v>33</v>
      </c>
      <c r="F11" t="s">
        <v>34</v>
      </c>
      <c r="G11" s="22">
        <v>10</v>
      </c>
      <c r="H11" s="45">
        <f ca="1">YEAR(NOW())-YEAR(Tabla_empleados[[#This Row],[FECHA DE NAC.]])</f>
        <v>41</v>
      </c>
      <c r="I11" s="27">
        <f>VLOOKUP(Tabla_empleados[[#This Row],[CARGO]],tabla_sueldos[],2,FALSE)</f>
        <v>650000</v>
      </c>
      <c r="J11" s="33">
        <f>I11/N3</f>
        <v>878.37837837837833</v>
      </c>
      <c r="K11" s="23"/>
    </row>
    <row r="12" spans="1:14 16383:16383" ht="24.95" customHeight="1" thickBot="1" x14ac:dyDescent="0.3">
      <c r="A12" s="1">
        <v>10</v>
      </c>
      <c r="B12" s="2" t="s">
        <v>14</v>
      </c>
      <c r="C12" s="4">
        <v>31607</v>
      </c>
      <c r="D12" s="2" t="s">
        <v>28</v>
      </c>
      <c r="E12" s="2" t="s">
        <v>33</v>
      </c>
      <c r="F12" t="s">
        <v>34</v>
      </c>
      <c r="G12" s="22">
        <v>2</v>
      </c>
      <c r="H12" s="45">
        <f ca="1">YEAR(NOW())-YEAR(Tabla_empleados[[#This Row],[FECHA DE NAC.]])</f>
        <v>37</v>
      </c>
      <c r="I12" s="27">
        <f>VLOOKUP(Tabla_empleados[[#This Row],[CARGO]],tabla_sueldos[],2,FALSE)</f>
        <v>650000</v>
      </c>
      <c r="J12" s="33">
        <f>I12/N3</f>
        <v>878.37837837837833</v>
      </c>
      <c r="K12" s="23"/>
    </row>
    <row r="13" spans="1:14 16383:16383" ht="24.95" customHeight="1" thickBot="1" x14ac:dyDescent="0.3">
      <c r="A13" s="1">
        <v>11</v>
      </c>
      <c r="B13" s="2" t="s">
        <v>15</v>
      </c>
      <c r="C13" s="4">
        <v>34226</v>
      </c>
      <c r="D13" s="2" t="s">
        <v>28</v>
      </c>
      <c r="E13" s="2" t="s">
        <v>33</v>
      </c>
      <c r="F13" t="s">
        <v>34</v>
      </c>
      <c r="G13" s="22">
        <v>1</v>
      </c>
      <c r="H13" s="45">
        <f ca="1">YEAR(NOW())-YEAR(Tabla_empleados[[#This Row],[FECHA DE NAC.]])</f>
        <v>30</v>
      </c>
      <c r="I13" s="27">
        <f>VLOOKUP(Tabla_empleados[[#This Row],[CARGO]],tabla_sueldos[],2,FALSE)</f>
        <v>650000</v>
      </c>
      <c r="J13" s="33">
        <f>I13/N3</f>
        <v>878.37837837837833</v>
      </c>
      <c r="K13" s="23"/>
    </row>
    <row r="14" spans="1:14 16383:16383" ht="24.95" customHeight="1" thickBot="1" x14ac:dyDescent="0.3">
      <c r="A14" s="1">
        <v>12</v>
      </c>
      <c r="B14" s="2" t="s">
        <v>16</v>
      </c>
      <c r="C14" s="4">
        <v>25600</v>
      </c>
      <c r="D14" s="2" t="s">
        <v>28</v>
      </c>
      <c r="E14" s="2" t="s">
        <v>33</v>
      </c>
      <c r="F14" t="s">
        <v>35</v>
      </c>
      <c r="G14" s="22">
        <v>11</v>
      </c>
      <c r="H14" s="45">
        <f ca="1">YEAR(NOW())-YEAR(Tabla_empleados[[#This Row],[FECHA DE NAC.]])</f>
        <v>53</v>
      </c>
      <c r="I14" s="27">
        <f>VLOOKUP(Tabla_empleados[[#This Row],[CARGO]],tabla_sueldos[],2,FALSE)</f>
        <v>1200000</v>
      </c>
      <c r="J14" s="33">
        <f>I14/N3</f>
        <v>1621.6216216216217</v>
      </c>
      <c r="K14" s="23"/>
    </row>
    <row r="15" spans="1:14 16383:16383" ht="24.95" customHeight="1" thickBot="1" x14ac:dyDescent="0.3">
      <c r="A15" s="1">
        <v>13</v>
      </c>
      <c r="B15" s="2" t="s">
        <v>17</v>
      </c>
      <c r="C15" s="4">
        <v>32651</v>
      </c>
      <c r="D15" s="2" t="s">
        <v>28</v>
      </c>
      <c r="E15" s="2" t="s">
        <v>33</v>
      </c>
      <c r="F15" t="s">
        <v>35</v>
      </c>
      <c r="G15" s="22">
        <v>2</v>
      </c>
      <c r="H15" s="45">
        <f ca="1">YEAR(NOW())-YEAR(Tabla_empleados[[#This Row],[FECHA DE NAC.]])</f>
        <v>34</v>
      </c>
      <c r="I15" s="27">
        <f>VLOOKUP(Tabla_empleados[[#This Row],[CARGO]],tabla_sueldos[],2,FALSE)</f>
        <v>1200000</v>
      </c>
      <c r="J15" s="33">
        <f>I15/N3</f>
        <v>1621.6216216216217</v>
      </c>
      <c r="K15" s="23"/>
    </row>
    <row r="16" spans="1:14 16383:16383" ht="24.95" customHeight="1" thickBot="1" x14ac:dyDescent="0.3">
      <c r="A16" s="1">
        <v>14</v>
      </c>
      <c r="B16" s="2" t="s">
        <v>18</v>
      </c>
      <c r="C16" s="4">
        <v>33101</v>
      </c>
      <c r="D16" s="2" t="s">
        <v>28</v>
      </c>
      <c r="E16" s="2" t="s">
        <v>33</v>
      </c>
      <c r="F16" t="s">
        <v>34</v>
      </c>
      <c r="G16" s="22">
        <v>3</v>
      </c>
      <c r="H16" s="45">
        <f ca="1">YEAR(NOW())-YEAR(Tabla_empleados[[#This Row],[FECHA DE NAC.]])</f>
        <v>33</v>
      </c>
      <c r="I16" s="27">
        <f>VLOOKUP(Tabla_empleados[[#This Row],[CARGO]],tabla_sueldos[],2,FALSE)</f>
        <v>650000</v>
      </c>
      <c r="J16" s="33">
        <f>I16/N3</f>
        <v>878.37837837837833</v>
      </c>
      <c r="K16" s="23"/>
    </row>
    <row r="17" spans="1:11" ht="24.95" customHeight="1" thickBot="1" x14ac:dyDescent="0.3">
      <c r="A17" s="1">
        <v>15</v>
      </c>
      <c r="B17" s="2" t="s">
        <v>19</v>
      </c>
      <c r="C17" s="4">
        <v>36558</v>
      </c>
      <c r="D17" s="2" t="s">
        <v>28</v>
      </c>
      <c r="E17" s="2" t="s">
        <v>33</v>
      </c>
      <c r="F17" t="s">
        <v>34</v>
      </c>
      <c r="G17" s="22">
        <v>5</v>
      </c>
      <c r="H17" s="45">
        <f ca="1">YEAR(NOW())-YEAR(Tabla_empleados[[#This Row],[FECHA DE NAC.]])</f>
        <v>23</v>
      </c>
      <c r="I17" s="27">
        <f>VLOOKUP(Tabla_empleados[[#This Row],[CARGO]],tabla_sueldos[],2,FALSE)</f>
        <v>650000</v>
      </c>
      <c r="J17" s="33">
        <f>I17/N3</f>
        <v>878.37837837837833</v>
      </c>
      <c r="K17" s="23"/>
    </row>
    <row r="18" spans="1:11" ht="24.95" customHeight="1" thickBot="1" x14ac:dyDescent="0.3">
      <c r="A18" s="1">
        <v>16</v>
      </c>
      <c r="B18" s="2" t="s">
        <v>20</v>
      </c>
      <c r="C18" s="4">
        <v>35046</v>
      </c>
      <c r="D18" s="2" t="s">
        <v>29</v>
      </c>
      <c r="E18" s="2" t="s">
        <v>33</v>
      </c>
      <c r="F18" t="s">
        <v>36</v>
      </c>
      <c r="G18" s="22">
        <v>5</v>
      </c>
      <c r="H18" s="45">
        <f ca="1">YEAR(NOW())-YEAR(Tabla_empleados[[#This Row],[FECHA DE NAC.]])</f>
        <v>28</v>
      </c>
      <c r="I18" s="27">
        <f>VLOOKUP(Tabla_empleados[[#This Row],[CARGO]],tabla_sueldos[],2,FALSE)</f>
        <v>3000000</v>
      </c>
      <c r="J18" s="33">
        <f>I18/N3</f>
        <v>4054.0540540540542</v>
      </c>
      <c r="K18" s="23"/>
    </row>
    <row r="19" spans="1:11" ht="24.95" customHeight="1" thickBot="1" x14ac:dyDescent="0.3">
      <c r="A19" s="1">
        <v>17</v>
      </c>
      <c r="B19" s="2" t="s">
        <v>21</v>
      </c>
      <c r="C19" s="4">
        <v>29177</v>
      </c>
      <c r="D19" s="2" t="s">
        <v>30</v>
      </c>
      <c r="E19" s="2" t="s">
        <v>31</v>
      </c>
      <c r="F19" t="s">
        <v>35</v>
      </c>
      <c r="G19" s="22">
        <v>25</v>
      </c>
      <c r="H19" s="45">
        <f ca="1">YEAR(NOW())-YEAR(Tabla_empleados[[#This Row],[FECHA DE NAC.]])</f>
        <v>44</v>
      </c>
      <c r="I19" s="27">
        <f>VLOOKUP(Tabla_empleados[[#This Row],[CARGO]],tabla_sueldos[],2,FALSE)</f>
        <v>1200000</v>
      </c>
      <c r="J19" s="33">
        <f>I19/N3</f>
        <v>1621.6216216216217</v>
      </c>
      <c r="K19" s="23"/>
    </row>
    <row r="20" spans="1:11" ht="24.95" customHeight="1" thickBot="1" x14ac:dyDescent="0.3">
      <c r="A20" s="1">
        <v>18</v>
      </c>
      <c r="B20" s="2" t="s">
        <v>22</v>
      </c>
      <c r="C20" s="4">
        <v>30136</v>
      </c>
      <c r="D20" s="2" t="s">
        <v>30</v>
      </c>
      <c r="E20" s="2" t="s">
        <v>31</v>
      </c>
      <c r="F20" t="s">
        <v>34</v>
      </c>
      <c r="G20" s="22">
        <v>6</v>
      </c>
      <c r="H20" s="45">
        <f ca="1">YEAR(NOW())-YEAR(Tabla_empleados[[#This Row],[FECHA DE NAC.]])</f>
        <v>41</v>
      </c>
      <c r="I20" s="27">
        <f>VLOOKUP(Tabla_empleados[[#This Row],[CARGO]],tabla_sueldos[],2,FALSE)</f>
        <v>650000</v>
      </c>
      <c r="J20" s="33">
        <f>I20/N3</f>
        <v>878.37837837837833</v>
      </c>
      <c r="K20" s="23"/>
    </row>
    <row r="21" spans="1:11" ht="24.95" customHeight="1" thickBot="1" x14ac:dyDescent="0.3">
      <c r="A21" s="1">
        <v>19</v>
      </c>
      <c r="B21" s="2" t="s">
        <v>23</v>
      </c>
      <c r="C21" s="4">
        <v>36161</v>
      </c>
      <c r="D21" s="2" t="s">
        <v>30</v>
      </c>
      <c r="E21" s="2" t="s">
        <v>31</v>
      </c>
      <c r="F21" t="s">
        <v>34</v>
      </c>
      <c r="G21" s="22">
        <v>9</v>
      </c>
      <c r="H21" s="45">
        <f ca="1">YEAR(NOW())-YEAR(Tabla_empleados[[#This Row],[FECHA DE NAC.]])</f>
        <v>24</v>
      </c>
      <c r="I21" s="27">
        <f>VLOOKUP(Tabla_empleados[[#This Row],[CARGO]],tabla_sueldos[],2,FALSE)</f>
        <v>650000</v>
      </c>
      <c r="J21" s="33">
        <f>I21/N3</f>
        <v>878.37837837837833</v>
      </c>
      <c r="K21" s="23"/>
    </row>
    <row r="22" spans="1:11" ht="24.95" customHeight="1" thickBot="1" x14ac:dyDescent="0.3">
      <c r="A22" s="1">
        <v>20</v>
      </c>
      <c r="B22" s="2" t="s">
        <v>24</v>
      </c>
      <c r="C22" s="4">
        <v>27123</v>
      </c>
      <c r="D22" s="2" t="s">
        <v>30</v>
      </c>
      <c r="E22" s="2" t="s">
        <v>31</v>
      </c>
      <c r="F22" t="s">
        <v>35</v>
      </c>
      <c r="G22" s="22">
        <v>2</v>
      </c>
      <c r="H22" s="45">
        <f ca="1">YEAR(NOW())-YEAR(Tabla_empleados[[#This Row],[FECHA DE NAC.]])</f>
        <v>49</v>
      </c>
      <c r="I22" s="27">
        <f>VLOOKUP(Tabla_empleados[[#This Row],[CARGO]],tabla_sueldos[],2,FALSE)</f>
        <v>1200000</v>
      </c>
      <c r="J22" s="33">
        <f>I22/N3</f>
        <v>1621.6216216216217</v>
      </c>
      <c r="K22" s="23"/>
    </row>
    <row r="23" spans="1:11" ht="24.95" customHeight="1" x14ac:dyDescent="0.25"/>
    <row r="24" spans="1:11" ht="24.95" customHeight="1" x14ac:dyDescent="0.25"/>
  </sheetData>
  <pageMargins left="0.7" right="0.7" top="0.75" bottom="0.75" header="0.3" footer="0.3"/>
  <ignoredErrors>
    <ignoredError sqref="J4:J22" calculatedColumn="1"/>
  </ignoredErrors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9"/>
  <sheetViews>
    <sheetView tabSelected="1" workbookViewId="0">
      <selection activeCell="A19" sqref="A19"/>
    </sheetView>
  </sheetViews>
  <sheetFormatPr baseColWidth="10" defaultRowHeight="15" x14ac:dyDescent="0.25"/>
  <cols>
    <col min="1" max="1" width="18.5703125" bestFit="1" customWidth="1"/>
    <col min="2" max="2" width="27.7109375" customWidth="1"/>
    <col min="4" max="4" width="28.140625" customWidth="1"/>
    <col min="5" max="5" width="15" customWidth="1"/>
    <col min="6" max="6" width="18.42578125" customWidth="1"/>
  </cols>
  <sheetData>
    <row r="2" spans="1:6" ht="15.75" thickBot="1" x14ac:dyDescent="0.3">
      <c r="A2" s="14" t="s">
        <v>39</v>
      </c>
      <c r="D2" s="14" t="s">
        <v>40</v>
      </c>
    </row>
    <row r="3" spans="1:6" ht="27" thickBot="1" x14ac:dyDescent="0.3">
      <c r="A3" s="18" t="s">
        <v>41</v>
      </c>
      <c r="B3" s="17" t="s">
        <v>42</v>
      </c>
      <c r="D3" s="15" t="s">
        <v>43</v>
      </c>
      <c r="E3" s="16" t="s">
        <v>51</v>
      </c>
    </row>
    <row r="4" spans="1:6" ht="30" customHeight="1" thickBot="1" x14ac:dyDescent="0.3">
      <c r="A4" s="24" t="s">
        <v>36</v>
      </c>
      <c r="B4" s="35">
        <f>COUNTIF(Tabla_empleados[CARGO],A4)</f>
        <v>2</v>
      </c>
      <c r="D4" s="24" t="s">
        <v>31</v>
      </c>
      <c r="E4" s="17">
        <f>COUNTIF(Tabla_empleados[PROVINCIA],D4)</f>
        <v>8</v>
      </c>
    </row>
    <row r="5" spans="1:6" ht="30" customHeight="1" thickBot="1" x14ac:dyDescent="0.3">
      <c r="A5" s="24" t="s">
        <v>35</v>
      </c>
      <c r="B5" s="35">
        <f>COUNTIF(Tabla_empleados[CARGO],A5)</f>
        <v>11</v>
      </c>
      <c r="D5" s="24" t="s">
        <v>32</v>
      </c>
      <c r="E5" s="17">
        <f>COUNTIF(Tabla_empleados[PROVINCIA],D5)</f>
        <v>4</v>
      </c>
    </row>
    <row r="6" spans="1:6" ht="30" customHeight="1" thickBot="1" x14ac:dyDescent="0.3">
      <c r="A6" s="24" t="s">
        <v>34</v>
      </c>
      <c r="B6" s="35">
        <f>COUNTIF(Tabla_empleados[CARGO],A6)</f>
        <v>7</v>
      </c>
      <c r="D6" s="24" t="s">
        <v>33</v>
      </c>
      <c r="E6" s="17">
        <f>COUNTIF(Tabla_empleados[PROVINCIA],D6)</f>
        <v>8</v>
      </c>
    </row>
    <row r="10" spans="1:6" ht="15.75" thickBot="1" x14ac:dyDescent="0.3">
      <c r="A10" s="14" t="s">
        <v>44</v>
      </c>
      <c r="D10" s="14" t="s">
        <v>53</v>
      </c>
    </row>
    <row r="11" spans="1:6" ht="26.25" thickBot="1" x14ac:dyDescent="0.3">
      <c r="A11" s="15" t="s">
        <v>43</v>
      </c>
      <c r="B11" s="19" t="s">
        <v>52</v>
      </c>
      <c r="D11" s="34">
        <f>COUNTIF(Tabla_empleados[AÑOS DE TRABAJO],"&gt;5")</f>
        <v>10</v>
      </c>
    </row>
    <row r="12" spans="1:6" ht="24.95" customHeight="1" thickBot="1" x14ac:dyDescent="0.3">
      <c r="A12" s="24" t="s">
        <v>31</v>
      </c>
      <c r="B12" s="37">
        <f>SUMIF(Tabla_empleados[PROVINCIA],"Cordoba",Tabla_empleados[Sueldo en Pesos])</f>
        <v>10300000</v>
      </c>
    </row>
    <row r="13" spans="1:6" ht="24.95" customHeight="1" thickBot="1" x14ac:dyDescent="0.3">
      <c r="A13" s="24" t="s">
        <v>32</v>
      </c>
      <c r="B13" s="37">
        <f>SUMIF(Tabla_empleados[PROVINCIA],"Santa Fe",Tabla_empleados[Sueldo en Pesos])</f>
        <v>4800000</v>
      </c>
      <c r="D13" s="42" t="s">
        <v>57</v>
      </c>
      <c r="E13" s="43"/>
      <c r="F13" s="44"/>
    </row>
    <row r="14" spans="1:6" ht="24.95" customHeight="1" thickBot="1" x14ac:dyDescent="0.35">
      <c r="A14" s="24" t="s">
        <v>33</v>
      </c>
      <c r="B14" s="37">
        <f>SUMIF(Tabla_empleados[PROVINCIA],"Buenos Aires",Tabla_empleados[Sueldo en Pesos])</f>
        <v>8650000</v>
      </c>
      <c r="D14" s="36" t="s">
        <v>45</v>
      </c>
      <c r="E14" s="40"/>
      <c r="F14" s="41"/>
    </row>
    <row r="15" spans="1:6" ht="21.95" customHeight="1" thickBot="1" x14ac:dyDescent="0.35">
      <c r="D15" s="36" t="s">
        <v>56</v>
      </c>
      <c r="E15" s="38"/>
      <c r="F15" s="39"/>
    </row>
    <row r="17" spans="1:4" x14ac:dyDescent="0.25">
      <c r="A17" s="14" t="s">
        <v>46</v>
      </c>
    </row>
    <row r="18" spans="1:4" x14ac:dyDescent="0.25">
      <c r="A18" s="20" t="s">
        <v>47</v>
      </c>
      <c r="B18" s="20" t="s">
        <v>48</v>
      </c>
      <c r="C18" s="20" t="s">
        <v>49</v>
      </c>
      <c r="D18" s="20" t="s">
        <v>50</v>
      </c>
    </row>
    <row r="19" spans="1:4" x14ac:dyDescent="0.25">
      <c r="A19" s="32"/>
      <c r="B19" s="32"/>
      <c r="C19" s="32"/>
      <c r="D19" s="32"/>
    </row>
  </sheetData>
  <mergeCells count="3">
    <mergeCell ref="E15:F15"/>
    <mergeCell ref="E14:F14"/>
    <mergeCell ref="D13:F13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B87" workbookViewId="0">
      <selection activeCell="K92" sqref="K9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 DE DATOS</vt:lpstr>
      <vt:lpstr>resumen</vt:lpstr>
      <vt:lpstr>Grafico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informatica</dc:creator>
  <cp:lastModifiedBy>maria maria</cp:lastModifiedBy>
  <dcterms:created xsi:type="dcterms:W3CDTF">2018-06-07T23:17:58Z</dcterms:created>
  <dcterms:modified xsi:type="dcterms:W3CDTF">2023-09-26T01:57:09Z</dcterms:modified>
</cp:coreProperties>
</file>