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7" i="1" l="1"/>
  <c r="Y17" i="1" l="1"/>
  <c r="Z17" i="1" s="1"/>
  <c r="Y18" i="1"/>
  <c r="Z18" i="1" s="1"/>
  <c r="Y19" i="1"/>
  <c r="Z19" i="1" s="1"/>
  <c r="Y16" i="1"/>
  <c r="Z16" i="1" s="1"/>
  <c r="N19" i="1" l="1"/>
  <c r="N18" i="1"/>
  <c r="N17" i="1"/>
  <c r="N16" i="1"/>
  <c r="K30" i="1" l="1"/>
  <c r="I30" i="1"/>
  <c r="L30" i="1"/>
  <c r="E30" i="1"/>
  <c r="I35" i="1" l="1"/>
  <c r="L35" i="1"/>
  <c r="K35" i="1"/>
  <c r="E35" i="1"/>
  <c r="L34" i="1"/>
  <c r="K34" i="1"/>
  <c r="I34" i="1"/>
  <c r="E34" i="1"/>
  <c r="D38" i="1" l="1"/>
  <c r="E38" i="1"/>
  <c r="F38" i="1"/>
  <c r="G38" i="1"/>
  <c r="H38" i="1"/>
  <c r="I38" i="1"/>
  <c r="J38" i="1"/>
  <c r="K38" i="1"/>
  <c r="L38" i="1"/>
  <c r="C38" i="1"/>
  <c r="B35" i="1"/>
  <c r="D37" i="1"/>
  <c r="E37" i="1"/>
  <c r="F37" i="1"/>
  <c r="G37" i="1"/>
  <c r="H37" i="1"/>
  <c r="I37" i="1"/>
  <c r="J37" i="1"/>
  <c r="K37" i="1"/>
  <c r="L37" i="1"/>
  <c r="M19" i="1"/>
  <c r="M18" i="1"/>
  <c r="M17" i="1"/>
  <c r="M16" i="1"/>
</calcChain>
</file>

<file path=xl/sharedStrings.xml><?xml version="1.0" encoding="utf-8"?>
<sst xmlns="http://schemas.openxmlformats.org/spreadsheetml/2006/main" count="57" uniqueCount="47">
  <si>
    <t>Y = 10 мм</t>
  </si>
  <si>
    <t>1 В</t>
  </si>
  <si>
    <t>2 В</t>
  </si>
  <si>
    <t>4 В</t>
  </si>
  <si>
    <t>6 В</t>
  </si>
  <si>
    <t>8 В</t>
  </si>
  <si>
    <t>9 В</t>
  </si>
  <si>
    <t>Y = 30 мм</t>
  </si>
  <si>
    <t>Y = 50 мм</t>
  </si>
  <si>
    <t>Y = 70 мм</t>
  </si>
  <si>
    <t>Y = 90 мм</t>
  </si>
  <si>
    <t>Y = 110 мм</t>
  </si>
  <si>
    <t>Y = 130 мм</t>
  </si>
  <si>
    <t>Y = 150 мм</t>
  </si>
  <si>
    <t>Y = 170 мм</t>
  </si>
  <si>
    <t>X (мм)</t>
  </si>
  <si>
    <t>№ Точки</t>
  </si>
  <si>
    <t>X, мм</t>
  </si>
  <si>
    <t>ϕ, В</t>
  </si>
  <si>
    <t>α = 0ᵒ</t>
  </si>
  <si>
    <t>α = 45ᵒ</t>
  </si>
  <si>
    <t>α = 90ᵒ</t>
  </si>
  <si>
    <t>α = 135ᵒ</t>
  </si>
  <si>
    <t>α = 180ᵒ</t>
  </si>
  <si>
    <t>α = 225ᵒ</t>
  </si>
  <si>
    <t>α = 270ᵒ</t>
  </si>
  <si>
    <t>α = 315ᵒ</t>
  </si>
  <si>
    <t>9 B</t>
  </si>
  <si>
    <t>r, мм</t>
  </si>
  <si>
    <t>α = 60ᵒ</t>
  </si>
  <si>
    <r>
      <t>ln(r/r</t>
    </r>
    <r>
      <rPr>
        <sz val="12"/>
        <color theme="1"/>
        <rFont val="Calibri"/>
        <family val="2"/>
        <charset val="204"/>
      </rPr>
      <t>₀</t>
    </r>
    <r>
      <rPr>
        <sz val="12"/>
        <color theme="1"/>
        <rFont val="Calibri"/>
        <family val="2"/>
        <scheme val="minor"/>
      </rPr>
      <t>), мм</t>
    </r>
  </si>
  <si>
    <t>E12</t>
  </si>
  <si>
    <t>E34</t>
  </si>
  <si>
    <t>E56</t>
  </si>
  <si>
    <t>E78</t>
  </si>
  <si>
    <t>delta</t>
  </si>
  <si>
    <t>А</t>
  </si>
  <si>
    <t>В</t>
  </si>
  <si>
    <t>k=E</t>
  </si>
  <si>
    <t>det(k)=det(E )</t>
  </si>
  <si>
    <t>l</t>
  </si>
  <si>
    <t>h</t>
  </si>
  <si>
    <t>det(h)=det (l)</t>
  </si>
  <si>
    <t>20 мм</t>
  </si>
  <si>
    <t>40 мм</t>
  </si>
  <si>
    <t>60 мм</t>
  </si>
  <si>
    <t>80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</si>
</sst>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8"/>
  <sheetViews>
    <sheetView tabSelected="1" topLeftCell="A13" zoomScale="60" zoomScaleNormal="60" workbookViewId="0">
      <selection activeCell="C38" sqref="C38"/>
    </sheetView>
  </sheetViews>
  <sheetFormatPr defaultRowHeight="15.75" x14ac:dyDescent="0.25"/>
  <cols>
    <col min="1" max="1" width="10.85546875" style="1" customWidth="1"/>
    <col min="2" max="2" width="11.7109375" style="1" customWidth="1"/>
    <col min="3" max="22" width="9.140625" style="1"/>
    <col min="23" max="23" width="14.7109375" style="1" bestFit="1" customWidth="1"/>
    <col min="24" max="25" width="9.140625" style="1"/>
    <col min="26" max="26" width="14.7109375" style="1" bestFit="1" customWidth="1"/>
    <col min="27" max="16384" width="9.140625" style="1"/>
  </cols>
  <sheetData>
    <row r="3" spans="1:26" x14ac:dyDescent="0.25">
      <c r="B3" s="6" t="s">
        <v>15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26" x14ac:dyDescent="0.25">
      <c r="B4" s="5" t="s">
        <v>0</v>
      </c>
      <c r="C4" s="4">
        <v>20</v>
      </c>
      <c r="D4" s="4">
        <v>39.5</v>
      </c>
      <c r="E4" s="4">
        <v>78</v>
      </c>
      <c r="F4" s="4">
        <v>121</v>
      </c>
      <c r="G4" s="4">
        <v>167</v>
      </c>
      <c r="H4" s="4">
        <v>190</v>
      </c>
    </row>
    <row r="5" spans="1:26" x14ac:dyDescent="0.25">
      <c r="B5" s="5" t="s">
        <v>7</v>
      </c>
      <c r="C5" s="4">
        <v>17.5</v>
      </c>
      <c r="D5" s="4">
        <v>37</v>
      </c>
      <c r="E5" s="4">
        <v>77.5</v>
      </c>
      <c r="F5" s="4">
        <v>119</v>
      </c>
      <c r="G5" s="4">
        <v>164</v>
      </c>
      <c r="H5" s="4">
        <v>187</v>
      </c>
    </row>
    <row r="6" spans="1:26" x14ac:dyDescent="0.25">
      <c r="B6" s="5" t="s">
        <v>8</v>
      </c>
      <c r="C6" s="4">
        <v>17</v>
      </c>
      <c r="D6" s="4">
        <v>36.5</v>
      </c>
      <c r="E6" s="4">
        <v>77</v>
      </c>
      <c r="F6" s="4">
        <v>120</v>
      </c>
      <c r="G6" s="4">
        <v>163</v>
      </c>
      <c r="H6" s="4">
        <v>183</v>
      </c>
    </row>
    <row r="7" spans="1:26" x14ac:dyDescent="0.25">
      <c r="B7" s="5" t="s">
        <v>9</v>
      </c>
      <c r="C7" s="4">
        <v>17</v>
      </c>
      <c r="D7" s="4">
        <v>36</v>
      </c>
      <c r="E7" s="4">
        <v>77</v>
      </c>
      <c r="F7" s="4">
        <v>120</v>
      </c>
      <c r="G7" s="4">
        <v>163</v>
      </c>
      <c r="H7" s="4">
        <v>183</v>
      </c>
    </row>
    <row r="8" spans="1:26" x14ac:dyDescent="0.25">
      <c r="B8" s="5" t="s">
        <v>10</v>
      </c>
      <c r="C8" s="4">
        <v>17</v>
      </c>
      <c r="D8" s="4">
        <v>36</v>
      </c>
      <c r="E8" s="4">
        <v>76.5</v>
      </c>
      <c r="F8" s="4">
        <v>119</v>
      </c>
      <c r="G8" s="4">
        <v>163</v>
      </c>
      <c r="H8" s="4">
        <v>185</v>
      </c>
    </row>
    <row r="9" spans="1:26" x14ac:dyDescent="0.25">
      <c r="B9" s="5" t="s">
        <v>11</v>
      </c>
      <c r="C9" s="4">
        <v>17</v>
      </c>
      <c r="D9" s="4">
        <v>34.5</v>
      </c>
      <c r="E9" s="4">
        <v>75</v>
      </c>
      <c r="F9" s="4">
        <v>118</v>
      </c>
      <c r="G9" s="4">
        <v>163</v>
      </c>
      <c r="H9" s="4">
        <v>187</v>
      </c>
    </row>
    <row r="10" spans="1:26" x14ac:dyDescent="0.25">
      <c r="B10" s="5" t="s">
        <v>12</v>
      </c>
      <c r="C10" s="4">
        <v>16.5</v>
      </c>
      <c r="D10" s="4">
        <v>34</v>
      </c>
      <c r="E10" s="4">
        <v>74</v>
      </c>
      <c r="F10" s="4">
        <v>117</v>
      </c>
      <c r="G10" s="4">
        <v>163</v>
      </c>
      <c r="H10" s="4">
        <v>188</v>
      </c>
    </row>
    <row r="11" spans="1:26" x14ac:dyDescent="0.25">
      <c r="B11" s="5" t="s">
        <v>13</v>
      </c>
      <c r="C11" s="4">
        <v>16</v>
      </c>
      <c r="D11" s="4">
        <v>34</v>
      </c>
      <c r="E11" s="4">
        <v>74</v>
      </c>
      <c r="F11" s="4">
        <v>117</v>
      </c>
      <c r="G11" s="4">
        <v>163</v>
      </c>
      <c r="H11" s="4">
        <v>187</v>
      </c>
    </row>
    <row r="12" spans="1:26" x14ac:dyDescent="0.25">
      <c r="B12" s="5" t="s">
        <v>14</v>
      </c>
      <c r="C12" s="4">
        <v>15</v>
      </c>
      <c r="D12" s="4">
        <v>34</v>
      </c>
      <c r="E12" s="4">
        <v>74</v>
      </c>
      <c r="F12" s="4">
        <v>115</v>
      </c>
      <c r="G12" s="4">
        <v>162</v>
      </c>
      <c r="H12" s="4">
        <v>186</v>
      </c>
    </row>
    <row r="13" spans="1:26" x14ac:dyDescent="0.25">
      <c r="B13" s="2"/>
    </row>
    <row r="15" spans="1:26" x14ac:dyDescent="0.25">
      <c r="A15" s="10" t="s">
        <v>0</v>
      </c>
      <c r="B15" s="4" t="s">
        <v>16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N15" s="1" t="s">
        <v>35</v>
      </c>
      <c r="R15" s="11" t="s">
        <v>36</v>
      </c>
      <c r="S15" s="11"/>
      <c r="T15" s="11" t="s">
        <v>37</v>
      </c>
      <c r="U15" s="11"/>
      <c r="V15" s="4" t="s">
        <v>41</v>
      </c>
      <c r="W15" s="4" t="s">
        <v>42</v>
      </c>
      <c r="X15" s="4" t="s">
        <v>40</v>
      </c>
      <c r="Y15" s="4" t="s">
        <v>38</v>
      </c>
      <c r="Z15" s="4" t="s">
        <v>39</v>
      </c>
    </row>
    <row r="16" spans="1:26" x14ac:dyDescent="0.25">
      <c r="A16" s="10"/>
      <c r="B16" s="4" t="s">
        <v>17</v>
      </c>
      <c r="C16" s="4">
        <v>20</v>
      </c>
      <c r="D16" s="4">
        <v>40</v>
      </c>
      <c r="E16" s="4">
        <v>60</v>
      </c>
      <c r="F16" s="4">
        <v>80</v>
      </c>
      <c r="G16" s="4">
        <v>100</v>
      </c>
      <c r="H16" s="4">
        <v>120</v>
      </c>
      <c r="I16" s="4">
        <v>140</v>
      </c>
      <c r="J16" s="4">
        <v>160</v>
      </c>
      <c r="L16" s="1" t="s">
        <v>31</v>
      </c>
      <c r="M16" s="9">
        <f>(D17-C17)/((D16-C16)*10^-3)</f>
        <v>52</v>
      </c>
      <c r="N16" s="9">
        <f>M16*SQRT((2*0.05^2/(D17-C17)^2)+(1/(D16-C16))^2)</f>
        <v>4.3886216514983385</v>
      </c>
      <c r="Q16" s="1" t="s">
        <v>43</v>
      </c>
      <c r="R16" s="4">
        <v>1.4999999999999999E-2</v>
      </c>
      <c r="S16" s="4">
        <v>6.94</v>
      </c>
      <c r="T16" s="4">
        <v>2.5000000000000001E-2</v>
      </c>
      <c r="U16" s="4">
        <v>5.93</v>
      </c>
      <c r="V16" s="4">
        <v>138</v>
      </c>
      <c r="W16" s="4">
        <v>0.5</v>
      </c>
      <c r="X16" s="4">
        <v>71</v>
      </c>
      <c r="Y16" s="7">
        <f>(S16-U16)/((T16-R16))</f>
        <v>101.00000000000004</v>
      </c>
      <c r="Z16" s="7">
        <f>Y16*SQRT(($W$16/V16)^2+($W$16/X16)^2)</f>
        <v>0.7998844762852152</v>
      </c>
    </row>
    <row r="17" spans="1:26" x14ac:dyDescent="0.25">
      <c r="A17" s="10"/>
      <c r="B17" s="3" t="s">
        <v>18</v>
      </c>
      <c r="C17" s="7">
        <v>1.1499999999999999</v>
      </c>
      <c r="D17" s="7">
        <v>2.19</v>
      </c>
      <c r="E17" s="7">
        <v>3.24</v>
      </c>
      <c r="F17" s="7">
        <v>4.1900000000000004</v>
      </c>
      <c r="G17" s="7">
        <v>5.0999999999999996</v>
      </c>
      <c r="H17" s="7">
        <v>6.02</v>
      </c>
      <c r="I17" s="7">
        <v>6.96</v>
      </c>
      <c r="J17" s="7">
        <v>7.87</v>
      </c>
      <c r="L17" s="1" t="s">
        <v>32</v>
      </c>
      <c r="M17" s="9">
        <f>(F17-E17)/((F16-E16)*10^-3)</f>
        <v>47.500000000000007</v>
      </c>
      <c r="N17" s="9">
        <f>M17*SQRT((2*0.05^2/(F17-E17)^2)+(1/(F16-E16))^2)</f>
        <v>4.2591812593502052</v>
      </c>
      <c r="Q17" s="1" t="s">
        <v>44</v>
      </c>
      <c r="R17" s="4">
        <v>0.03</v>
      </c>
      <c r="S17" s="4">
        <v>5.05</v>
      </c>
      <c r="T17" s="4">
        <v>4.4999999999999998E-2</v>
      </c>
      <c r="U17" s="4">
        <v>3.35</v>
      </c>
      <c r="V17" s="4">
        <v>78</v>
      </c>
      <c r="W17" s="4">
        <v>0.5</v>
      </c>
      <c r="X17" s="4">
        <v>70</v>
      </c>
      <c r="Y17" s="7">
        <f t="shared" ref="Y17:Y19" si="0">(S17-U17)/((T17-R17))</f>
        <v>113.33333333333331</v>
      </c>
      <c r="Z17" s="7">
        <f t="shared" ref="Z17:Z19" si="1">Y17*SQRT(($W$16/V17)^2+($W$16/X17)^2)</f>
        <v>1.0877154217912395</v>
      </c>
    </row>
    <row r="18" spans="1:26" x14ac:dyDescent="0.25">
      <c r="L18" s="1" t="s">
        <v>33</v>
      </c>
      <c r="M18" s="9">
        <f>(H17-G17)/((H16-G16)*10^-3)</f>
        <v>45.999999999999993</v>
      </c>
      <c r="N18" s="9">
        <f>M18*SQRT((2*0.05^2/(H17-G17)^2)+(1/(H16-G16))^2)</f>
        <v>4.2178193417926284</v>
      </c>
      <c r="Q18" s="1" t="s">
        <v>45</v>
      </c>
      <c r="R18" s="4">
        <v>0.05</v>
      </c>
      <c r="S18" s="4">
        <v>2.91</v>
      </c>
      <c r="T18" s="4">
        <v>6.5000000000000002E-2</v>
      </c>
      <c r="U18" s="4">
        <v>1.68</v>
      </c>
      <c r="V18" s="4">
        <v>41.5</v>
      </c>
      <c r="W18" s="4">
        <v>0.5</v>
      </c>
      <c r="X18" s="4">
        <v>45</v>
      </c>
      <c r="Y18" s="7">
        <f t="shared" si="0"/>
        <v>82.000000000000014</v>
      </c>
      <c r="Z18" s="7">
        <f t="shared" si="1"/>
        <v>1.343939072352986</v>
      </c>
    </row>
    <row r="19" spans="1:26" x14ac:dyDescent="0.25">
      <c r="L19" s="1" t="s">
        <v>34</v>
      </c>
      <c r="M19" s="9">
        <f>(J17-I17)/((J16-I16)*10^-3)</f>
        <v>45.500000000000007</v>
      </c>
      <c r="N19" s="9">
        <f>M19*SQRT((2*0.05^2/(J17-I17)^2)+(1/(J16-I16))^2)</f>
        <v>4.2042389323158131</v>
      </c>
      <c r="Q19" s="1" t="s">
        <v>46</v>
      </c>
      <c r="R19" s="4">
        <v>7.0000000000000007E-2</v>
      </c>
      <c r="S19" s="4">
        <v>1.44</v>
      </c>
      <c r="T19" s="4">
        <v>8.5000000000000006E-2</v>
      </c>
      <c r="U19" s="4">
        <v>0.27</v>
      </c>
      <c r="V19" s="4">
        <v>12</v>
      </c>
      <c r="W19" s="4">
        <v>0.5</v>
      </c>
      <c r="X19" s="4">
        <v>17</v>
      </c>
      <c r="Y19" s="7">
        <f t="shared" si="0"/>
        <v>78</v>
      </c>
      <c r="Z19" s="7">
        <f t="shared" si="1"/>
        <v>3.9781246559838608</v>
      </c>
    </row>
    <row r="20" spans="1:26" x14ac:dyDescent="0.25">
      <c r="B20" s="6" t="s">
        <v>15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27</v>
      </c>
    </row>
    <row r="21" spans="1:26" x14ac:dyDescent="0.25">
      <c r="B21" s="8" t="s">
        <v>19</v>
      </c>
      <c r="C21" s="4">
        <v>60</v>
      </c>
      <c r="D21" s="4">
        <v>35</v>
      </c>
      <c r="E21" s="4">
        <v>23</v>
      </c>
      <c r="F21" s="4">
        <v>14.5</v>
      </c>
      <c r="G21" s="4">
        <v>12</v>
      </c>
    </row>
    <row r="22" spans="1:26" x14ac:dyDescent="0.25">
      <c r="B22" s="8" t="s">
        <v>20</v>
      </c>
      <c r="C22" s="4">
        <v>62</v>
      </c>
      <c r="D22" s="4">
        <v>37</v>
      </c>
      <c r="E22" s="4">
        <v>23.5</v>
      </c>
      <c r="F22" s="4">
        <v>16</v>
      </c>
      <c r="G22" s="4">
        <v>14</v>
      </c>
    </row>
    <row r="23" spans="1:26" x14ac:dyDescent="0.25">
      <c r="B23" s="8" t="s">
        <v>21</v>
      </c>
      <c r="C23" s="4">
        <v>64</v>
      </c>
      <c r="D23" s="4">
        <v>40</v>
      </c>
      <c r="E23" s="4">
        <v>27</v>
      </c>
      <c r="F23" s="4">
        <v>16</v>
      </c>
      <c r="G23" s="4">
        <v>14</v>
      </c>
    </row>
    <row r="24" spans="1:26" x14ac:dyDescent="0.25">
      <c r="B24" s="8" t="s">
        <v>22</v>
      </c>
      <c r="C24" s="4">
        <v>62</v>
      </c>
      <c r="D24" s="4">
        <v>38</v>
      </c>
      <c r="E24" s="4">
        <v>26</v>
      </c>
      <c r="F24" s="4">
        <v>16</v>
      </c>
      <c r="G24" s="4">
        <v>14</v>
      </c>
    </row>
    <row r="25" spans="1:26" x14ac:dyDescent="0.25">
      <c r="B25" s="8" t="s">
        <v>23</v>
      </c>
      <c r="C25" s="4">
        <v>60</v>
      </c>
      <c r="D25" s="4">
        <v>36</v>
      </c>
      <c r="E25" s="4">
        <v>22.5</v>
      </c>
      <c r="F25" s="4">
        <v>15</v>
      </c>
      <c r="G25" s="4">
        <v>13</v>
      </c>
    </row>
    <row r="26" spans="1:26" x14ac:dyDescent="0.25">
      <c r="B26" s="8" t="s">
        <v>24</v>
      </c>
      <c r="C26" s="4">
        <v>62</v>
      </c>
      <c r="D26" s="4">
        <v>37</v>
      </c>
      <c r="E26" s="4">
        <v>24</v>
      </c>
      <c r="F26" s="4">
        <v>16</v>
      </c>
      <c r="G26" s="4">
        <v>14</v>
      </c>
    </row>
    <row r="27" spans="1:26" x14ac:dyDescent="0.25">
      <c r="B27" s="8" t="s">
        <v>25</v>
      </c>
      <c r="C27" s="4">
        <v>65</v>
      </c>
      <c r="D27" s="4">
        <v>40</v>
      </c>
      <c r="E27" s="4">
        <v>26</v>
      </c>
      <c r="F27" s="4">
        <v>17</v>
      </c>
      <c r="G27" s="4">
        <v>14</v>
      </c>
    </row>
    <row r="28" spans="1:26" x14ac:dyDescent="0.25">
      <c r="B28" s="8" t="s">
        <v>26</v>
      </c>
      <c r="C28" s="4">
        <v>61</v>
      </c>
      <c r="D28" s="4">
        <v>36</v>
      </c>
      <c r="E28" s="4">
        <v>23</v>
      </c>
      <c r="F28" s="4">
        <v>15</v>
      </c>
      <c r="G28" s="4">
        <v>13</v>
      </c>
    </row>
    <row r="30" spans="1:26" x14ac:dyDescent="0.25">
      <c r="E30" s="1">
        <f>E33/(E32*10^-3)+E33/(34.5*10^-3)</f>
        <v>549.73913043478262</v>
      </c>
      <c r="I30" s="1">
        <f>I33/(I32*10^-3)+I33/(69*10^-3)</f>
        <v>151.25724637681159</v>
      </c>
      <c r="K30" s="1">
        <f>K33/(K32*10^-3)+K33/(114*10^-3)</f>
        <v>56.219298245614041</v>
      </c>
      <c r="L30" s="1">
        <f t="shared" ref="L30" si="2">L33/(L32*10^-3)+L33/(34.5*10^-3)</f>
        <v>19.083333333333332</v>
      </c>
    </row>
    <row r="31" spans="1:26" x14ac:dyDescent="0.25">
      <c r="A31" s="10" t="s">
        <v>29</v>
      </c>
      <c r="B31" s="4" t="s">
        <v>16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</row>
    <row r="32" spans="1:26" x14ac:dyDescent="0.25">
      <c r="A32" s="10"/>
      <c r="B32" s="4" t="s">
        <v>28</v>
      </c>
      <c r="C32" s="4">
        <v>15</v>
      </c>
      <c r="D32" s="4">
        <v>18</v>
      </c>
      <c r="E32" s="4">
        <v>20</v>
      </c>
      <c r="F32" s="4">
        <v>25</v>
      </c>
      <c r="G32" s="4">
        <v>30</v>
      </c>
      <c r="H32" s="4">
        <v>35</v>
      </c>
      <c r="I32" s="4">
        <v>40</v>
      </c>
      <c r="J32" s="4">
        <v>50</v>
      </c>
      <c r="K32" s="4">
        <v>60</v>
      </c>
      <c r="L32" s="4">
        <v>80</v>
      </c>
    </row>
    <row r="33" spans="1:12" x14ac:dyDescent="0.25">
      <c r="A33" s="10"/>
      <c r="B33" s="3" t="s">
        <v>18</v>
      </c>
      <c r="C33" s="7">
        <v>8.61</v>
      </c>
      <c r="D33" s="7">
        <v>7.48</v>
      </c>
      <c r="E33" s="7">
        <v>6.96</v>
      </c>
      <c r="F33" s="7">
        <v>6.02</v>
      </c>
      <c r="G33" s="7">
        <v>5.19</v>
      </c>
      <c r="H33" s="7">
        <v>4.51</v>
      </c>
      <c r="I33" s="7">
        <v>3.83</v>
      </c>
      <c r="J33" s="7">
        <v>2.9</v>
      </c>
      <c r="K33" s="4">
        <v>2.21</v>
      </c>
      <c r="L33" s="4">
        <v>0.46</v>
      </c>
    </row>
    <row r="34" spans="1:12" x14ac:dyDescent="0.25">
      <c r="E34" s="1">
        <f>(6.98-E33)^2+(E32*10^-3)^2</f>
        <v>8.0000000000001847E-4</v>
      </c>
      <c r="I34" s="1">
        <f>(3.91-I33)^2+(I32*10^-3)^2</f>
        <v>8.0000000000000123E-3</v>
      </c>
      <c r="K34" s="1">
        <f>(2.08-K33)^2+(K32*10^-3)^2</f>
        <v>2.049999999999997E-2</v>
      </c>
      <c r="L34" s="1">
        <f>(0.6-L33)^2+(L32*10^-3)^2</f>
        <v>2.5999999999999988E-2</v>
      </c>
    </row>
    <row r="35" spans="1:12" x14ac:dyDescent="0.25">
      <c r="A35" s="1">
        <v>10</v>
      </c>
      <c r="B35" s="1">
        <f>9.86+0.02</f>
        <v>9.879999999999999</v>
      </c>
      <c r="E35" s="1">
        <f>SQRT(E34*E34+0.05*0.05)</f>
        <v>5.0006399590452423E-2</v>
      </c>
      <c r="I35" s="1">
        <f>SQRT(I34*I34+0.05*0.05)</f>
        <v>5.0635955604688657E-2</v>
      </c>
      <c r="K35" s="1">
        <f>SQRT(K34*K34+0.05*0.05)</f>
        <v>5.4039337523696565E-2</v>
      </c>
      <c r="L35" s="1">
        <f>SQRT(L34*L34+0.05*0.05)</f>
        <v>5.6356011214421485E-2</v>
      </c>
    </row>
    <row r="36" spans="1:12" x14ac:dyDescent="0.25">
      <c r="B36" s="4" t="s">
        <v>16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</row>
    <row r="37" spans="1:12" x14ac:dyDescent="0.25">
      <c r="B37" s="4" t="s">
        <v>30</v>
      </c>
      <c r="C37" s="7">
        <f>LN(C32/$A$35)</f>
        <v>0.40546510810816438</v>
      </c>
      <c r="D37" s="7">
        <f t="shared" ref="D37:L37" si="3">LN(D32/$A$35)</f>
        <v>0.58778666490211906</v>
      </c>
      <c r="E37" s="7">
        <f t="shared" si="3"/>
        <v>0.69314718055994529</v>
      </c>
      <c r="F37" s="7">
        <f t="shared" si="3"/>
        <v>0.91629073187415511</v>
      </c>
      <c r="G37" s="7">
        <f t="shared" si="3"/>
        <v>1.0986122886681098</v>
      </c>
      <c r="H37" s="7">
        <f t="shared" si="3"/>
        <v>1.2527629684953681</v>
      </c>
      <c r="I37" s="7">
        <f t="shared" si="3"/>
        <v>1.3862943611198906</v>
      </c>
      <c r="J37" s="7">
        <f t="shared" si="3"/>
        <v>1.6094379124341003</v>
      </c>
      <c r="K37" s="7">
        <f t="shared" si="3"/>
        <v>1.791759469228055</v>
      </c>
      <c r="L37" s="7">
        <f t="shared" si="3"/>
        <v>2.0794415416798357</v>
      </c>
    </row>
    <row r="38" spans="1:12" x14ac:dyDescent="0.25">
      <c r="B38" s="3" t="s">
        <v>18</v>
      </c>
      <c r="C38" s="7">
        <f>0.05+($B$35*C37)/(LN(10))</f>
        <v>1.7897816394701305</v>
      </c>
      <c r="D38" s="7">
        <f t="shared" ref="D38:L38" si="4">0.05+($B$35*D37)/(LN(10))</f>
        <v>2.5720923504206632</v>
      </c>
      <c r="E38" s="7">
        <f t="shared" si="4"/>
        <v>3.0241763571601337</v>
      </c>
      <c r="F38" s="7">
        <f t="shared" si="4"/>
        <v>3.9816472856797307</v>
      </c>
      <c r="G38" s="7">
        <f t="shared" si="4"/>
        <v>4.7639579966302641</v>
      </c>
      <c r="H38" s="7">
        <f t="shared" si="4"/>
        <v>5.4253922781807224</v>
      </c>
      <c r="I38" s="7">
        <f t="shared" si="4"/>
        <v>5.9983527143202675</v>
      </c>
      <c r="J38" s="7">
        <f t="shared" si="4"/>
        <v>6.9558236428398637</v>
      </c>
      <c r="K38" s="7">
        <f t="shared" si="4"/>
        <v>7.7381343537903975</v>
      </c>
      <c r="L38" s="7">
        <f t="shared" si="4"/>
        <v>8.9725290714804018</v>
      </c>
    </row>
  </sheetData>
  <mergeCells count="4">
    <mergeCell ref="A15:A17"/>
    <mergeCell ref="A31:A33"/>
    <mergeCell ref="R15:S15"/>
    <mergeCell ref="T15:U15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2015-03-18T19:30:43Z</dcterms:modified>
</cp:coreProperties>
</file>