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  <fileRecoveryPr repairLoad="1"/>
</workbook>
</file>

<file path=xl/calcChain.xml><?xml version="1.0" encoding="utf-8"?>
<calcChain xmlns="http://schemas.openxmlformats.org/spreadsheetml/2006/main">
  <c r="O11" i="1" l="1"/>
  <c r="N13" i="1"/>
  <c r="L13" i="1"/>
  <c r="J13" i="1"/>
  <c r="M11" i="1"/>
  <c r="K11" i="1"/>
  <c r="S26" i="1" l="1"/>
  <c r="Q26" i="1"/>
  <c r="O26" i="1"/>
  <c r="M26" i="1"/>
  <c r="K26" i="1"/>
  <c r="F13" i="1"/>
  <c r="H13" i="1" s="1"/>
  <c r="F15" i="1"/>
  <c r="H15" i="1" s="1"/>
  <c r="F14" i="1"/>
  <c r="F12" i="1"/>
  <c r="H12" i="1" s="1"/>
  <c r="H14" i="1"/>
  <c r="H11" i="1"/>
  <c r="F11" i="1"/>
  <c r="G12" i="1" l="1"/>
  <c r="G13" i="1"/>
  <c r="G14" i="1"/>
  <c r="G15" i="1"/>
  <c r="G11" i="1"/>
  <c r="E15" i="1"/>
  <c r="E12" i="1"/>
  <c r="E13" i="1"/>
  <c r="E14" i="1"/>
  <c r="E11" i="1"/>
  <c r="C3" i="1"/>
  <c r="C4" i="1"/>
  <c r="C7" i="1"/>
  <c r="C6" i="1"/>
  <c r="C5" i="1"/>
</calcChain>
</file>

<file path=xl/sharedStrings.xml><?xml version="1.0" encoding="utf-8"?>
<sst xmlns="http://schemas.openxmlformats.org/spreadsheetml/2006/main" count="34" uniqueCount="22">
  <si>
    <t>№, п/п</t>
  </si>
  <si>
    <t>Iн, А</t>
  </si>
  <si>
    <t>Uн, В</t>
  </si>
  <si>
    <t>Т, К</t>
  </si>
  <si>
    <t>Iо, мА</t>
  </si>
  <si>
    <t>x=1/T</t>
  </si>
  <si>
    <t>y=ln(Iо/Т^2)</t>
  </si>
  <si>
    <t>Eт</t>
  </si>
  <si>
    <t>d</t>
  </si>
  <si>
    <t>l</t>
  </si>
  <si>
    <t>S</t>
  </si>
  <si>
    <t>сигма</t>
  </si>
  <si>
    <t>Uа, В</t>
  </si>
  <si>
    <t>Iа, А</t>
  </si>
  <si>
    <t>Iн = 1,3 А</t>
  </si>
  <si>
    <t>Iа, мА</t>
  </si>
  <si>
    <t>Iн = 1,4 А</t>
  </si>
  <si>
    <t>Iн = 1,5 А</t>
  </si>
  <si>
    <t>Iн = 1,6 А</t>
  </si>
  <si>
    <t>Iн = 1,7 А</t>
  </si>
  <si>
    <t>А=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</si>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</sst>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0"/>
    <numFmt numFmtId="167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 vertical="center"/>
    </xf>
    <xf numFmtId="165" fontId="0" fillId="0" borderId="0" xfId="0" applyNumberFormat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32"/>
  <sheetViews>
    <sheetView tabSelected="1" topLeftCell="B7" workbookViewId="0">
      <selection activeCell="G11" sqref="G11:G15"/>
    </sheetView>
  </sheetViews>
  <sheetFormatPr defaultRowHeight="15" x14ac:dyDescent="0.25"/>
  <cols>
    <col min="2" max="2" width="7.28515625" bestFit="1" customWidth="1"/>
    <col min="3" max="3" width="5" bestFit="1" customWidth="1"/>
    <col min="4" max="6" width="7.5703125" bestFit="1" customWidth="1"/>
    <col min="7" max="7" width="10.5703125" bestFit="1" customWidth="1"/>
    <col min="8" max="8" width="11.7109375" bestFit="1" customWidth="1"/>
    <col min="9" max="9" width="6.28515625" bestFit="1" customWidth="1"/>
    <col min="10" max="10" width="7.28515625" bestFit="1" customWidth="1"/>
    <col min="11" max="13" width="8.28515625" bestFit="1" customWidth="1"/>
    <col min="14" max="14" width="9.7109375" bestFit="1" customWidth="1"/>
    <col min="15" max="15" width="5.42578125" bestFit="1" customWidth="1"/>
    <col min="16" max="16" width="6.5703125" bestFit="1" customWidth="1"/>
    <col min="17" max="17" width="5.42578125" bestFit="1" customWidth="1"/>
    <col min="18" max="18" width="6.5703125" bestFit="1" customWidth="1"/>
    <col min="19" max="19" width="5.42578125" bestFit="1" customWidth="1"/>
    <col min="20" max="20" width="6.5703125" bestFit="1" customWidth="1"/>
  </cols>
  <sheetData>
    <row r="3" spans="2:15" x14ac:dyDescent="0.25">
      <c r="B3" t="s">
        <v>7</v>
      </c>
      <c r="C3">
        <f>0.29</f>
        <v>0.28999999999999998</v>
      </c>
    </row>
    <row r="4" spans="2:15" x14ac:dyDescent="0.25">
      <c r="B4" t="s">
        <v>11</v>
      </c>
      <c r="C4">
        <f>0.29*10^(-8)</f>
        <v>2.8999999999999999E-9</v>
      </c>
    </row>
    <row r="5" spans="2:15" x14ac:dyDescent="0.25">
      <c r="B5" t="s">
        <v>8</v>
      </c>
      <c r="C5">
        <f>0.11*10^-3</f>
        <v>1.1E-4</v>
      </c>
    </row>
    <row r="6" spans="2:15" x14ac:dyDescent="0.25">
      <c r="B6" t="s">
        <v>9</v>
      </c>
      <c r="C6">
        <f>32*10^-3</f>
        <v>3.2000000000000001E-2</v>
      </c>
    </row>
    <row r="7" spans="2:15" x14ac:dyDescent="0.25">
      <c r="B7" t="s">
        <v>10</v>
      </c>
      <c r="C7">
        <f>PI()*C5*C6</f>
        <v>1.1058406140636072E-5</v>
      </c>
    </row>
    <row r="10" spans="2:15" x14ac:dyDescent="0.25">
      <c r="B10" s="3" t="s">
        <v>0</v>
      </c>
      <c r="C10" s="3" t="s">
        <v>1</v>
      </c>
      <c r="D10" s="3" t="s">
        <v>2</v>
      </c>
      <c r="E10" s="3" t="s">
        <v>3</v>
      </c>
      <c r="F10" s="3" t="s">
        <v>4</v>
      </c>
      <c r="G10" s="3" t="s">
        <v>5</v>
      </c>
      <c r="H10" s="3" t="s">
        <v>6</v>
      </c>
    </row>
    <row r="11" spans="2:15" x14ac:dyDescent="0.25">
      <c r="B11" s="1">
        <v>1</v>
      </c>
      <c r="C11" s="1">
        <v>1.3</v>
      </c>
      <c r="D11" s="2">
        <v>2.75</v>
      </c>
      <c r="E11" s="2">
        <f>((C11*D11)/($C$3*$C$4*$C$7))^0.25</f>
        <v>4427.8905625489997</v>
      </c>
      <c r="F11" s="5">
        <f>745*10^-4</f>
        <v>7.4499999999999997E-2</v>
      </c>
      <c r="G11" s="14">
        <f>1/E11</f>
        <v>2.2584117332482827E-4</v>
      </c>
      <c r="H11" s="5">
        <f>LN(F11/(E11*E11))</f>
        <v>-19.388313310899843</v>
      </c>
      <c r="J11" t="s">
        <v>20</v>
      </c>
      <c r="K11" s="13">
        <f>-(G11+G12)/2</f>
        <v>-2.1964717672077631E-4</v>
      </c>
      <c r="L11" t="s">
        <v>21</v>
      </c>
      <c r="M11" s="4">
        <f>(H11+H12)/2</f>
        <v>-18.733456702713958</v>
      </c>
      <c r="O11">
        <f>K11*N13+M11</f>
        <v>4.4886104600093404</v>
      </c>
    </row>
    <row r="12" spans="2:15" x14ac:dyDescent="0.25">
      <c r="B12" s="1">
        <v>2</v>
      </c>
      <c r="C12" s="1">
        <v>1.4</v>
      </c>
      <c r="D12" s="2">
        <v>3.2</v>
      </c>
      <c r="E12" s="2">
        <f>((C12*D12)/($C$3*$C$4*$C$7))^0.25</f>
        <v>4684.8681263645813</v>
      </c>
      <c r="F12" s="5">
        <f>3090*10^-4</f>
        <v>0.309</v>
      </c>
      <c r="G12" s="14">
        <f>1/E12</f>
        <v>2.1345318011672438E-4</v>
      </c>
      <c r="H12" s="5">
        <f>LN(F12/(E12*E12))</f>
        <v>-18.07860009452807</v>
      </c>
    </row>
    <row r="13" spans="2:15" x14ac:dyDescent="0.25">
      <c r="B13" s="1">
        <v>3</v>
      </c>
      <c r="C13" s="1">
        <v>1.5</v>
      </c>
      <c r="D13" s="2">
        <v>3.6</v>
      </c>
      <c r="E13" s="2">
        <f>((C13*D13)/($C$3*$C$4*$C$7))^0.25</f>
        <v>4908.8109528939167</v>
      </c>
      <c r="F13" s="4">
        <f>1381*10^-3</f>
        <v>1.381</v>
      </c>
      <c r="G13" s="14">
        <f>1/E13</f>
        <v>2.0371532120430608E-4</v>
      </c>
      <c r="H13" s="5">
        <f>LN(F13/(E13*E13))</f>
        <v>-16.674766171588193</v>
      </c>
      <c r="J13" s="4">
        <f>H12-M11</f>
        <v>0.65485660818588798</v>
      </c>
      <c r="L13" s="13">
        <f>K11+G12</f>
        <v>-6.1939966040519285E-6</v>
      </c>
      <c r="N13">
        <f>J13/L13</f>
        <v>-105724.40542791068</v>
      </c>
    </row>
    <row r="14" spans="2:15" x14ac:dyDescent="0.25">
      <c r="B14" s="1">
        <v>4</v>
      </c>
      <c r="C14" s="1">
        <v>1.6</v>
      </c>
      <c r="D14" s="2">
        <v>4.0999999999999996</v>
      </c>
      <c r="E14" s="2">
        <f>((C14*D14)/($C$3*$C$4*$C$7))^0.25</f>
        <v>5153.5183510136803</v>
      </c>
      <c r="F14" s="5">
        <f>4587*10^-3</f>
        <v>4.5869999999999997</v>
      </c>
      <c r="G14" s="14">
        <f>1/E14</f>
        <v>1.9404219251558565E-4</v>
      </c>
      <c r="H14" s="5">
        <f>LN(F14/(E14*E14))</f>
        <v>-15.571643655093199</v>
      </c>
    </row>
    <row r="15" spans="2:15" x14ac:dyDescent="0.25">
      <c r="B15" s="1">
        <v>5</v>
      </c>
      <c r="C15" s="1">
        <v>1.7</v>
      </c>
      <c r="D15" s="2">
        <v>4.55</v>
      </c>
      <c r="E15" s="2">
        <f>((C15*D15)/($C$3*$C$4*$C$7))^0.25</f>
        <v>5370.2307437534319</v>
      </c>
      <c r="F15" s="5">
        <f>9505*10^-3</f>
        <v>9.5050000000000008</v>
      </c>
      <c r="G15" s="14">
        <f>1/E15</f>
        <v>1.8621173795244913E-4</v>
      </c>
      <c r="H15" s="5">
        <f>LN(F15/(E15*E15))</f>
        <v>-14.925434335302358</v>
      </c>
    </row>
    <row r="17" spans="2:20" x14ac:dyDescent="0.25">
      <c r="B17" s="3" t="s">
        <v>0</v>
      </c>
      <c r="C17" s="3" t="s">
        <v>12</v>
      </c>
      <c r="D17" s="3" t="s">
        <v>13</v>
      </c>
      <c r="J17" s="12" t="s">
        <v>0</v>
      </c>
      <c r="K17" s="11" t="s">
        <v>14</v>
      </c>
      <c r="L17" s="11"/>
      <c r="M17" s="10" t="s">
        <v>16</v>
      </c>
      <c r="N17" s="9"/>
      <c r="O17" s="10" t="s">
        <v>17</v>
      </c>
      <c r="P17" s="9"/>
      <c r="Q17" s="10" t="s">
        <v>18</v>
      </c>
      <c r="R17" s="9"/>
      <c r="S17" s="10" t="s">
        <v>19</v>
      </c>
      <c r="T17" s="9"/>
    </row>
    <row r="18" spans="2:20" x14ac:dyDescent="0.25">
      <c r="B18" s="1">
        <v>1</v>
      </c>
      <c r="C18" s="1">
        <v>11</v>
      </c>
      <c r="D18" s="5">
        <v>0.98939999999999995</v>
      </c>
      <c r="J18" s="12"/>
      <c r="K18" s="6" t="s">
        <v>12</v>
      </c>
      <c r="L18" s="6" t="s">
        <v>15</v>
      </c>
      <c r="M18" s="6" t="s">
        <v>12</v>
      </c>
      <c r="N18" s="6" t="s">
        <v>15</v>
      </c>
      <c r="O18" s="6" t="s">
        <v>12</v>
      </c>
      <c r="P18" s="6" t="s">
        <v>15</v>
      </c>
      <c r="Q18" s="6" t="s">
        <v>12</v>
      </c>
      <c r="R18" s="6" t="s">
        <v>15</v>
      </c>
      <c r="S18" s="6" t="s">
        <v>12</v>
      </c>
      <c r="T18" s="6" t="s">
        <v>15</v>
      </c>
    </row>
    <row r="19" spans="2:20" x14ac:dyDescent="0.25">
      <c r="B19" s="1">
        <v>2</v>
      </c>
      <c r="C19" s="1">
        <v>13</v>
      </c>
      <c r="D19" s="5">
        <v>0.99819999999999998</v>
      </c>
      <c r="J19" s="6">
        <v>1</v>
      </c>
      <c r="K19" s="6">
        <v>40</v>
      </c>
      <c r="L19" s="7">
        <v>7.4700000000000003E-2</v>
      </c>
      <c r="M19" s="6">
        <v>40</v>
      </c>
      <c r="N19" s="7">
        <v>0.31040000000000001</v>
      </c>
      <c r="O19" s="6">
        <v>40</v>
      </c>
      <c r="P19" s="7">
        <v>1.3902000000000001</v>
      </c>
      <c r="Q19" s="6">
        <v>40</v>
      </c>
      <c r="R19" s="7">
        <v>4.6159999999999997</v>
      </c>
      <c r="S19" s="6">
        <v>40</v>
      </c>
      <c r="T19" s="7">
        <v>9.5299999999999994</v>
      </c>
    </row>
    <row r="20" spans="2:20" x14ac:dyDescent="0.25">
      <c r="B20" s="1">
        <v>3</v>
      </c>
      <c r="C20" s="1">
        <v>15</v>
      </c>
      <c r="D20" s="5">
        <v>1.0820000000000001</v>
      </c>
      <c r="J20" s="6">
        <v>2</v>
      </c>
      <c r="K20" s="6">
        <v>50</v>
      </c>
      <c r="L20" s="7">
        <v>7.5800000000000006E-2</v>
      </c>
      <c r="M20" s="6">
        <v>50</v>
      </c>
      <c r="N20" s="7">
        <v>0.31440000000000001</v>
      </c>
      <c r="O20" s="6">
        <v>50</v>
      </c>
      <c r="P20" s="7">
        <v>1.4045000000000001</v>
      </c>
      <c r="Q20" s="6">
        <v>50</v>
      </c>
      <c r="R20" s="7">
        <v>4.6459999999999999</v>
      </c>
      <c r="S20" s="6">
        <v>50</v>
      </c>
      <c r="T20" s="7">
        <v>9.65</v>
      </c>
    </row>
    <row r="21" spans="2:20" x14ac:dyDescent="0.25">
      <c r="B21" s="1">
        <v>4</v>
      </c>
      <c r="C21" s="1">
        <v>17</v>
      </c>
      <c r="D21" s="5">
        <v>1.0145999999999999</v>
      </c>
      <c r="J21" s="6">
        <v>3</v>
      </c>
      <c r="K21" s="6">
        <v>60</v>
      </c>
      <c r="L21" s="4">
        <v>7.7600000000000002E-2</v>
      </c>
      <c r="M21" s="6">
        <v>60</v>
      </c>
      <c r="N21" s="7">
        <v>0.31780000000000003</v>
      </c>
      <c r="O21" s="6">
        <v>60</v>
      </c>
      <c r="P21" s="7">
        <v>1.42</v>
      </c>
      <c r="Q21" s="6">
        <v>60</v>
      </c>
      <c r="R21" s="7">
        <v>4.6849999999999996</v>
      </c>
      <c r="S21" s="6">
        <v>60</v>
      </c>
      <c r="T21" s="7">
        <v>9.75</v>
      </c>
    </row>
    <row r="22" spans="2:20" x14ac:dyDescent="0.25">
      <c r="B22" s="1">
        <v>5</v>
      </c>
      <c r="C22" s="1">
        <v>19</v>
      </c>
      <c r="D22" s="5">
        <v>1.0246</v>
      </c>
      <c r="J22" s="6">
        <v>4</v>
      </c>
      <c r="K22" s="6">
        <v>70</v>
      </c>
      <c r="L22" s="7">
        <v>7.6700000000000004E-2</v>
      </c>
      <c r="M22" s="6">
        <v>70</v>
      </c>
      <c r="N22" s="7">
        <v>0.32069999999999999</v>
      </c>
      <c r="O22" s="6">
        <v>70</v>
      </c>
      <c r="P22" s="7">
        <v>1.4333</v>
      </c>
      <c r="Q22" s="6">
        <v>70</v>
      </c>
      <c r="R22" s="7">
        <v>4.7229999999999999</v>
      </c>
      <c r="S22" s="6">
        <v>70</v>
      </c>
      <c r="T22" s="7">
        <v>9.83</v>
      </c>
    </row>
    <row r="23" spans="2:20" x14ac:dyDescent="0.25">
      <c r="B23" s="1">
        <v>6</v>
      </c>
      <c r="C23" s="1">
        <v>21</v>
      </c>
      <c r="D23" s="5">
        <v>1.0321</v>
      </c>
      <c r="J23" s="6">
        <v>5</v>
      </c>
      <c r="K23" s="6">
        <v>80</v>
      </c>
      <c r="L23" s="7">
        <v>7.8399999999999997E-2</v>
      </c>
      <c r="M23" s="6">
        <v>80</v>
      </c>
      <c r="N23" s="7">
        <v>0.32390000000000002</v>
      </c>
      <c r="O23" s="6">
        <v>80</v>
      </c>
      <c r="P23" s="7">
        <v>1.4434</v>
      </c>
      <c r="Q23" s="6">
        <v>80</v>
      </c>
      <c r="R23" s="7">
        <v>4.7610000000000001</v>
      </c>
      <c r="S23" s="6">
        <v>80</v>
      </c>
      <c r="T23" s="7">
        <v>9.93</v>
      </c>
    </row>
    <row r="24" spans="2:20" x14ac:dyDescent="0.25">
      <c r="B24" s="1">
        <v>7</v>
      </c>
      <c r="C24" s="1">
        <v>31</v>
      </c>
      <c r="D24" s="5">
        <v>1.0530999999999999</v>
      </c>
      <c r="J24" s="6">
        <v>6</v>
      </c>
      <c r="K24" s="6">
        <v>90</v>
      </c>
      <c r="L24" s="7">
        <v>7.9100000000000004E-2</v>
      </c>
      <c r="M24" s="6">
        <v>90</v>
      </c>
      <c r="N24" s="7">
        <v>0.3266</v>
      </c>
      <c r="O24" s="6">
        <v>90</v>
      </c>
      <c r="P24" s="7">
        <v>1.4524999999999999</v>
      </c>
      <c r="Q24" s="6">
        <v>90</v>
      </c>
      <c r="R24" s="7">
        <v>4.79</v>
      </c>
      <c r="S24" s="6">
        <v>90</v>
      </c>
      <c r="T24" s="7">
        <v>9.9600000000000009</v>
      </c>
    </row>
    <row r="25" spans="2:20" x14ac:dyDescent="0.25">
      <c r="B25" s="1">
        <v>8</v>
      </c>
      <c r="C25" s="1">
        <v>41</v>
      </c>
      <c r="D25" s="5">
        <v>1.0722</v>
      </c>
      <c r="J25" s="6">
        <v>7</v>
      </c>
      <c r="K25" s="6">
        <v>100</v>
      </c>
      <c r="L25" s="7">
        <v>7.9799999999999996E-2</v>
      </c>
      <c r="M25" s="6">
        <v>100</v>
      </c>
      <c r="N25" s="7">
        <v>0.32900000000000001</v>
      </c>
      <c r="O25" s="6">
        <v>100</v>
      </c>
      <c r="P25" s="7">
        <v>1.4611000000000001</v>
      </c>
      <c r="Q25" s="6">
        <v>100</v>
      </c>
      <c r="R25" s="7">
        <v>4.82</v>
      </c>
      <c r="S25" s="6">
        <v>100</v>
      </c>
      <c r="T25" s="7">
        <v>9.99</v>
      </c>
    </row>
    <row r="26" spans="2:20" x14ac:dyDescent="0.25">
      <c r="B26" s="1">
        <v>9</v>
      </c>
      <c r="C26" s="1">
        <v>51</v>
      </c>
      <c r="D26" s="5">
        <v>1.0808</v>
      </c>
      <c r="J26" s="6" t="s">
        <v>4</v>
      </c>
      <c r="K26" s="8">
        <f>F11</f>
        <v>7.4499999999999997E-2</v>
      </c>
      <c r="L26" s="9"/>
      <c r="M26" s="8">
        <f>F12</f>
        <v>0.309</v>
      </c>
      <c r="N26" s="9"/>
      <c r="O26" s="8">
        <f>F13</f>
        <v>1.381</v>
      </c>
      <c r="P26" s="9"/>
      <c r="Q26" s="8">
        <f>F14</f>
        <v>4.5869999999999997</v>
      </c>
      <c r="R26" s="9"/>
      <c r="S26" s="8">
        <f>F15</f>
        <v>9.5050000000000008</v>
      </c>
      <c r="T26" s="9"/>
    </row>
    <row r="27" spans="2:20" x14ac:dyDescent="0.25">
      <c r="B27" s="1">
        <v>10</v>
      </c>
      <c r="C27" s="1">
        <v>61</v>
      </c>
      <c r="D27" s="5">
        <v>1.0913999999999999</v>
      </c>
    </row>
    <row r="28" spans="2:20" x14ac:dyDescent="0.25">
      <c r="B28" s="1">
        <v>11</v>
      </c>
      <c r="C28" s="1">
        <v>71</v>
      </c>
      <c r="D28" s="5">
        <v>1.1074999999999999</v>
      </c>
    </row>
    <row r="29" spans="2:20" x14ac:dyDescent="0.25">
      <c r="B29" s="1">
        <v>12</v>
      </c>
      <c r="C29" s="1">
        <v>81</v>
      </c>
      <c r="D29" s="5">
        <v>1.1103000000000001</v>
      </c>
    </row>
    <row r="30" spans="2:20" x14ac:dyDescent="0.25">
      <c r="B30" s="1">
        <v>13</v>
      </c>
      <c r="C30" s="1">
        <v>91</v>
      </c>
      <c r="D30" s="5">
        <v>1.1194</v>
      </c>
    </row>
    <row r="31" spans="2:20" x14ac:dyDescent="0.25">
      <c r="B31" s="1">
        <v>14</v>
      </c>
      <c r="C31" s="1">
        <v>101</v>
      </c>
      <c r="D31" s="5">
        <v>1.1285000000000001</v>
      </c>
    </row>
    <row r="32" spans="2:20" x14ac:dyDescent="0.25">
      <c r="B32" s="1">
        <v>15</v>
      </c>
      <c r="C32" s="1">
        <v>111</v>
      </c>
      <c r="D32" s="5">
        <v>1.1376999999999999</v>
      </c>
    </row>
  </sheetData>
  <mergeCells count="11">
    <mergeCell ref="J17:J18"/>
    <mergeCell ref="M17:N17"/>
    <mergeCell ref="O17:P17"/>
    <mergeCell ref="Q17:R17"/>
    <mergeCell ref="S17:T17"/>
    <mergeCell ref="K17:L17"/>
    <mergeCell ref="K26:L26"/>
    <mergeCell ref="M26:N26"/>
    <mergeCell ref="O26:P26"/>
    <mergeCell ref="Q26:R26"/>
    <mergeCell ref="S26:T26"/>
  </mergeCell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2015-03-24T20:44:20Z</dcterms:modified>
</cp:coreProperties>
</file>