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gor\Desktop\Учебка\Для будущих поколений\"/>
    </mc:Choice>
  </mc:AlternateContent>
  <xr:revisionPtr revIDLastSave="0" documentId="13_ncr:1_{B9DD90B5-F0A7-4B1A-B74E-57726E8EDF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D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A21" i="1"/>
  <c r="Q5" i="1" a="1"/>
  <c r="Q5" i="1" s="1"/>
  <c r="B21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13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24" i="1"/>
  <c r="U22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4" i="1"/>
  <c r="U2" i="1"/>
  <c r="T14" i="1" l="1"/>
  <c r="T15" i="1"/>
  <c r="T16" i="1"/>
  <c r="T5" i="1"/>
  <c r="T17" i="1"/>
  <c r="T18" i="1"/>
  <c r="T19" i="1"/>
  <c r="T4" i="1"/>
  <c r="B23" i="1" s="1"/>
  <c r="T10" i="1"/>
  <c r="T12" i="1"/>
  <c r="T6" i="1"/>
  <c r="T8" i="1"/>
  <c r="A23" i="1" s="1"/>
  <c r="T7" i="1"/>
  <c r="T9" i="1"/>
  <c r="T11" i="1"/>
  <c r="T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<sst xmlns="http://schemas.openxmlformats.org/spreadsheetml/2006/main" count="16" uniqueCount="16">
  <si>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U, В</t>
  </si>
  <si>
    <t>I, мА</t>
  </si>
  <si>
    <t>Pr, мВт</t>
  </si>
  <si>
    <t>Ps, мВт</t>
  </si>
  <si>
    <t>P, мВт</t>
  </si>
  <si>
    <t>ƞ</t>
  </si>
  <si>
    <t>МНК</t>
  </si>
  <si>
    <t>a</t>
  </si>
  <si>
    <t>b</t>
  </si>
  <si>
    <t>di</t>
  </si>
  <si>
    <t>D</t>
  </si>
  <si>
    <t>(x-xср)</t>
  </si>
  <si>
    <t>ε</t>
  </si>
  <si>
    <t>∆r</t>
  </si>
  <si>
    <t>∆ε</t>
  </si>
  <si>
    <t>r, 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</si>
</sst>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/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U(I)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Лист1!$B$2:$B$17</c:f>
              <c:numCache>
                <c:formatCode>General</c:formatCode>
                <c:ptCount val="16"/>
                <c:pt idx="0">
                  <c:v>15.23</c:v>
                </c:pt>
                <c:pt idx="1">
                  <c:v>14.06</c:v>
                </c:pt>
                <c:pt idx="2">
                  <c:v>12.92</c:v>
                </c:pt>
                <c:pt idx="3">
                  <c:v>11.34</c:v>
                </c:pt>
                <c:pt idx="4">
                  <c:v>10.39</c:v>
                </c:pt>
                <c:pt idx="5">
                  <c:v>9.57</c:v>
                </c:pt>
                <c:pt idx="6">
                  <c:v>8.44</c:v>
                </c:pt>
                <c:pt idx="7">
                  <c:v>7.55</c:v>
                </c:pt>
                <c:pt idx="8">
                  <c:v>7.01</c:v>
                </c:pt>
                <c:pt idx="9">
                  <c:v>6.46</c:v>
                </c:pt>
                <c:pt idx="10">
                  <c:v>6.04</c:v>
                </c:pt>
                <c:pt idx="11">
                  <c:v>5.67</c:v>
                </c:pt>
                <c:pt idx="12">
                  <c:v>5.38</c:v>
                </c:pt>
                <c:pt idx="13">
                  <c:v>5.04</c:v>
                </c:pt>
                <c:pt idx="14">
                  <c:v>4.74</c:v>
                </c:pt>
                <c:pt idx="15">
                  <c:v>4.7300000000000004</c:v>
                </c:pt>
              </c:numCache>
            </c:numRef>
          </c:xVal>
          <c:yVal>
            <c:numRef>
              <c:f>Лист1!$A$2:$A$17</c:f>
              <c:numCache>
                <c:formatCode>General</c:formatCode>
                <c:ptCount val="16"/>
                <c:pt idx="0">
                  <c:v>0.02</c:v>
                </c:pt>
                <c:pt idx="1">
                  <c:v>0.73</c:v>
                </c:pt>
                <c:pt idx="2">
                  <c:v>1.58</c:v>
                </c:pt>
                <c:pt idx="3">
                  <c:v>2.66</c:v>
                </c:pt>
                <c:pt idx="4">
                  <c:v>3.3</c:v>
                </c:pt>
                <c:pt idx="5">
                  <c:v>3.89</c:v>
                </c:pt>
                <c:pt idx="6">
                  <c:v>4.62</c:v>
                </c:pt>
                <c:pt idx="7">
                  <c:v>5.22</c:v>
                </c:pt>
                <c:pt idx="8">
                  <c:v>5.58</c:v>
                </c:pt>
                <c:pt idx="9">
                  <c:v>5.95</c:v>
                </c:pt>
                <c:pt idx="10">
                  <c:v>6.24</c:v>
                </c:pt>
                <c:pt idx="11">
                  <c:v>6.49</c:v>
                </c:pt>
                <c:pt idx="12">
                  <c:v>6.68</c:v>
                </c:pt>
                <c:pt idx="13">
                  <c:v>6.92</c:v>
                </c:pt>
                <c:pt idx="14">
                  <c:v>7.12</c:v>
                </c:pt>
                <c:pt idx="15">
                  <c:v>7.12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6-41DC-991E-70408773D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49024"/>
        <c:axId val="461044760"/>
      </c:scatterChart>
      <c:scatterChart>
        <c:scatterStyle val="smoothMarker"/>
        <c:varyColors val="0"/>
        <c:ser>
          <c:idx val="1"/>
          <c:order val="1"/>
          <c:tx>
            <c:v>Прямая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Лист1!$B$2:$B$17</c:f>
              <c:numCache>
                <c:formatCode>General</c:formatCode>
                <c:ptCount val="16"/>
                <c:pt idx="0">
                  <c:v>15.23</c:v>
                </c:pt>
                <c:pt idx="1">
                  <c:v>14.06</c:v>
                </c:pt>
                <c:pt idx="2">
                  <c:v>12.92</c:v>
                </c:pt>
                <c:pt idx="3">
                  <c:v>11.34</c:v>
                </c:pt>
                <c:pt idx="4">
                  <c:v>10.39</c:v>
                </c:pt>
                <c:pt idx="5">
                  <c:v>9.57</c:v>
                </c:pt>
                <c:pt idx="6">
                  <c:v>8.44</c:v>
                </c:pt>
                <c:pt idx="7">
                  <c:v>7.55</c:v>
                </c:pt>
                <c:pt idx="8">
                  <c:v>7.01</c:v>
                </c:pt>
                <c:pt idx="9">
                  <c:v>6.46</c:v>
                </c:pt>
                <c:pt idx="10">
                  <c:v>6.04</c:v>
                </c:pt>
                <c:pt idx="11">
                  <c:v>5.67</c:v>
                </c:pt>
                <c:pt idx="12">
                  <c:v>5.38</c:v>
                </c:pt>
                <c:pt idx="13">
                  <c:v>5.04</c:v>
                </c:pt>
                <c:pt idx="14">
                  <c:v>4.74</c:v>
                </c:pt>
                <c:pt idx="15">
                  <c:v>4.7300000000000004</c:v>
                </c:pt>
              </c:numCache>
            </c:numRef>
          </c:xVal>
          <c:yVal>
            <c:numRef>
              <c:f>Лист1!$B$23:$B$38</c:f>
              <c:numCache>
                <c:formatCode>General</c:formatCode>
                <c:ptCount val="16"/>
                <c:pt idx="0" formatCode="0.0000">
                  <c:v>3.1557973837006384E-2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A6-41DC-991E-70408773D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49024"/>
        <c:axId val="461044760"/>
      </c:scatterChart>
      <c:valAx>
        <c:axId val="4610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044760"/>
        <c:crosses val="autoZero"/>
        <c:crossBetween val="midCat"/>
      </c:valAx>
      <c:valAx>
        <c:axId val="46104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0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P, мВт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Лист1!$B$2:$B$17</c:f>
              <c:numCache>
                <c:formatCode>General</c:formatCode>
                <c:ptCount val="16"/>
                <c:pt idx="0">
                  <c:v>15.23</c:v>
                </c:pt>
                <c:pt idx="1">
                  <c:v>14.06</c:v>
                </c:pt>
                <c:pt idx="2">
                  <c:v>12.92</c:v>
                </c:pt>
                <c:pt idx="3">
                  <c:v>11.34</c:v>
                </c:pt>
                <c:pt idx="4">
                  <c:v>10.39</c:v>
                </c:pt>
                <c:pt idx="5">
                  <c:v>9.57</c:v>
                </c:pt>
                <c:pt idx="6">
                  <c:v>8.44</c:v>
                </c:pt>
                <c:pt idx="7">
                  <c:v>7.55</c:v>
                </c:pt>
                <c:pt idx="8">
                  <c:v>7.01</c:v>
                </c:pt>
                <c:pt idx="9">
                  <c:v>6.46</c:v>
                </c:pt>
                <c:pt idx="10">
                  <c:v>6.04</c:v>
                </c:pt>
                <c:pt idx="11">
                  <c:v>5.67</c:v>
                </c:pt>
                <c:pt idx="12">
                  <c:v>5.38</c:v>
                </c:pt>
                <c:pt idx="13">
                  <c:v>5.04</c:v>
                </c:pt>
                <c:pt idx="14">
                  <c:v>4.74</c:v>
                </c:pt>
                <c:pt idx="15">
                  <c:v>4.7300000000000004</c:v>
                </c:pt>
              </c:numCache>
            </c:numRef>
          </c:xVal>
          <c:yVal>
            <c:numRef>
              <c:f>Лист1!$E$2:$E$17</c:f>
              <c:numCache>
                <c:formatCode>General</c:formatCode>
                <c:ptCount val="16"/>
                <c:pt idx="0">
                  <c:v>157.50219874411502</c:v>
                </c:pt>
                <c:pt idx="1">
                  <c:v>145.4025551111134</c:v>
                </c:pt>
                <c:pt idx="2">
                  <c:v>133.61315875075286</c:v>
                </c:pt>
                <c:pt idx="3">
                  <c:v>117.27346905832333</c:v>
                </c:pt>
                <c:pt idx="4">
                  <c:v>107.44897209135621</c:v>
                </c:pt>
                <c:pt idx="5">
                  <c:v>98.968879972500375</c:v>
                </c:pt>
                <c:pt idx="6">
                  <c:v>87.282899369686845</c:v>
                </c:pt>
                <c:pt idx="7">
                  <c:v>78.078896948001869</c:v>
                </c:pt>
                <c:pt idx="8">
                  <c:v>72.494446040462662</c:v>
                </c:pt>
                <c:pt idx="9">
                  <c:v>66.80657937537643</c:v>
                </c:pt>
                <c:pt idx="10">
                  <c:v>62.463117558401493</c:v>
                </c:pt>
                <c:pt idx="11">
                  <c:v>58.636734529161664</c:v>
                </c:pt>
                <c:pt idx="12">
                  <c:v>55.637677560298016</c:v>
                </c:pt>
                <c:pt idx="13">
                  <c:v>52.121541803699259</c:v>
                </c:pt>
                <c:pt idx="14">
                  <c:v>49.019069077288592</c:v>
                </c:pt>
                <c:pt idx="15">
                  <c:v>48.915653319741573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9-47CA-B4E3-48772CC0DEBA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Ps, мВт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Лист1!$B$2:$B$17</c:f>
              <c:numCache>
                <c:formatCode>General</c:formatCode>
                <c:ptCount val="16"/>
                <c:pt idx="0">
                  <c:v>15.23</c:v>
                </c:pt>
                <c:pt idx="1">
                  <c:v>14.06</c:v>
                </c:pt>
                <c:pt idx="2">
                  <c:v>12.92</c:v>
                </c:pt>
                <c:pt idx="3">
                  <c:v>11.34</c:v>
                </c:pt>
                <c:pt idx="4">
                  <c:v>10.39</c:v>
                </c:pt>
                <c:pt idx="5">
                  <c:v>9.57</c:v>
                </c:pt>
                <c:pt idx="6">
                  <c:v>8.44</c:v>
                </c:pt>
                <c:pt idx="7">
                  <c:v>7.55</c:v>
                </c:pt>
                <c:pt idx="8">
                  <c:v>7.01</c:v>
                </c:pt>
                <c:pt idx="9">
                  <c:v>6.46</c:v>
                </c:pt>
                <c:pt idx="10">
                  <c:v>6.04</c:v>
                </c:pt>
                <c:pt idx="11">
                  <c:v>5.67</c:v>
                </c:pt>
                <c:pt idx="12">
                  <c:v>5.38</c:v>
                </c:pt>
                <c:pt idx="13">
                  <c:v>5.04</c:v>
                </c:pt>
                <c:pt idx="14">
                  <c:v>4.74</c:v>
                </c:pt>
                <c:pt idx="15">
                  <c:v>4.7300000000000004</c:v>
                </c:pt>
              </c:numCache>
            </c:numRef>
          </c:xVal>
          <c:yVal>
            <c:numRef>
              <c:f>Лист1!$D$2:$D$17</c:f>
              <c:numCache>
                <c:formatCode>General</c:formatCode>
                <c:ptCount val="16"/>
                <c:pt idx="0">
                  <c:v>157.44807046121682</c:v>
                </c:pt>
                <c:pt idx="1">
                  <c:v>134.18629981270769</c:v>
                </c:pt>
                <c:pt idx="2">
                  <c:v>113.30851905295111</c:v>
                </c:pt>
                <c:pt idx="3">
                  <c:v>87.289829486082951</c:v>
                </c:pt>
                <c:pt idx="4">
                  <c:v>73.277160351245129</c:v>
                </c:pt>
                <c:pt idx="5">
                  <c:v>62.16721493192582</c:v>
                </c:pt>
                <c:pt idx="6">
                  <c:v>48.352889194341323</c:v>
                </c:pt>
                <c:pt idx="7">
                  <c:v>38.69291410655142</c:v>
                </c:pt>
                <c:pt idx="8">
                  <c:v>33.35596979934823</c:v>
                </c:pt>
                <c:pt idx="9">
                  <c:v>28.327129763237778</c:v>
                </c:pt>
                <c:pt idx="10">
                  <c:v>24.763465028192911</c:v>
                </c:pt>
                <c:pt idx="11">
                  <c:v>21.822457371520738</c:v>
                </c:pt>
                <c:pt idx="12">
                  <c:v>19.647264296577639</c:v>
                </c:pt>
                <c:pt idx="13">
                  <c:v>17.242435454041079</c:v>
                </c:pt>
                <c:pt idx="14">
                  <c:v>15.25085596211315</c:v>
                </c:pt>
                <c:pt idx="15">
                  <c:v>15.186574238225772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29-47CA-B4E3-48772CC0DEBA}"/>
            </c:ext>
          </c:extLst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Pr, мВт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Лист1!$B$2:$B$17</c:f>
              <c:numCache>
                <c:formatCode>General</c:formatCode>
                <c:ptCount val="16"/>
                <c:pt idx="0">
                  <c:v>15.23</c:v>
                </c:pt>
                <c:pt idx="1">
                  <c:v>14.06</c:v>
                </c:pt>
                <c:pt idx="2">
                  <c:v>12.92</c:v>
                </c:pt>
                <c:pt idx="3">
                  <c:v>11.34</c:v>
                </c:pt>
                <c:pt idx="4">
                  <c:v>10.39</c:v>
                </c:pt>
                <c:pt idx="5">
                  <c:v>9.57</c:v>
                </c:pt>
                <c:pt idx="6">
                  <c:v>8.44</c:v>
                </c:pt>
                <c:pt idx="7">
                  <c:v>7.55</c:v>
                </c:pt>
                <c:pt idx="8">
                  <c:v>7.01</c:v>
                </c:pt>
                <c:pt idx="9">
                  <c:v>6.46</c:v>
                </c:pt>
                <c:pt idx="10">
                  <c:v>6.04</c:v>
                </c:pt>
                <c:pt idx="11">
                  <c:v>5.67</c:v>
                </c:pt>
                <c:pt idx="12">
                  <c:v>5.38</c:v>
                </c:pt>
                <c:pt idx="13">
                  <c:v>5.04</c:v>
                </c:pt>
                <c:pt idx="14">
                  <c:v>4.74</c:v>
                </c:pt>
                <c:pt idx="15">
                  <c:v>4.7300000000000004</c:v>
                </c:pt>
              </c:numCache>
            </c:numRef>
          </c:xVal>
          <c:yVal>
            <c:numRef>
              <c:f>Лист1!$C$2:$C$17</c:f>
              <c:numCache>
                <c:formatCode>0.00</c:formatCode>
                <c:ptCount val="16"/>
                <c:pt idx="0">
                  <c:v>0.30460000000000004</c:v>
                </c:pt>
                <c:pt idx="1">
                  <c:v>10.2638</c:v>
                </c:pt>
                <c:pt idx="2">
                  <c:v>20.413600000000002</c:v>
                </c:pt>
                <c:pt idx="3">
                  <c:v>30.164400000000001</c:v>
                </c:pt>
                <c:pt idx="4">
                  <c:v>34.286999999999999</c:v>
                </c:pt>
                <c:pt idx="5">
                  <c:v>37.2273</c:v>
                </c:pt>
                <c:pt idx="6">
                  <c:v>38.992799999999995</c:v>
                </c:pt>
                <c:pt idx="7">
                  <c:v>39.410999999999994</c:v>
                </c:pt>
                <c:pt idx="8">
                  <c:v>39.1158</c:v>
                </c:pt>
                <c:pt idx="9">
                  <c:v>38.436999999999998</c:v>
                </c:pt>
                <c:pt idx="10">
                  <c:v>37.689599999999999</c:v>
                </c:pt>
                <c:pt idx="11">
                  <c:v>36.798299999999998</c:v>
                </c:pt>
                <c:pt idx="12">
                  <c:v>35.938399999999994</c:v>
                </c:pt>
                <c:pt idx="13">
                  <c:v>34.876800000000003</c:v>
                </c:pt>
                <c:pt idx="14">
                  <c:v>33.748800000000003</c:v>
                </c:pt>
                <c:pt idx="15">
                  <c:v>33.677600000000005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29-47CA-B4E3-48772CC0D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884984"/>
        <c:axId val="455882032"/>
      </c:scatterChart>
      <c:valAx>
        <c:axId val="45588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882032"/>
        <c:crosses val="autoZero"/>
        <c:crossBetween val="midCat"/>
      </c:valAx>
      <c:valAx>
        <c:axId val="45588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884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ƞ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Лист1!$B$2:$B$17</c:f>
              <c:numCache>
                <c:formatCode>General</c:formatCode>
                <c:ptCount val="16"/>
                <c:pt idx="0">
                  <c:v>15.23</c:v>
                </c:pt>
                <c:pt idx="1">
                  <c:v>14.06</c:v>
                </c:pt>
                <c:pt idx="2">
                  <c:v>12.92</c:v>
                </c:pt>
                <c:pt idx="3">
                  <c:v>11.34</c:v>
                </c:pt>
                <c:pt idx="4">
                  <c:v>10.39</c:v>
                </c:pt>
                <c:pt idx="5">
                  <c:v>9.57</c:v>
                </c:pt>
                <c:pt idx="6">
                  <c:v>8.44</c:v>
                </c:pt>
                <c:pt idx="7">
                  <c:v>7.55</c:v>
                </c:pt>
                <c:pt idx="8">
                  <c:v>7.01</c:v>
                </c:pt>
                <c:pt idx="9">
                  <c:v>6.46</c:v>
                </c:pt>
                <c:pt idx="10">
                  <c:v>6.04</c:v>
                </c:pt>
                <c:pt idx="11">
                  <c:v>5.67</c:v>
                </c:pt>
                <c:pt idx="12">
                  <c:v>5.38</c:v>
                </c:pt>
                <c:pt idx="13">
                  <c:v>5.04</c:v>
                </c:pt>
                <c:pt idx="14">
                  <c:v>4.74</c:v>
                </c:pt>
                <c:pt idx="15">
                  <c:v>4.7300000000000004</c:v>
                </c:pt>
              </c:numCache>
            </c:numRef>
          </c:xVal>
          <c:yVal>
            <c:numRef>
              <c:f>Лист1!$F$2:$F$17</c:f>
              <c:numCache>
                <c:formatCode>General</c:formatCode>
                <c:ptCount val="16"/>
                <c:pt idx="0">
                  <c:v>1.9339412556066379E-3</c:v>
                </c:pt>
                <c:pt idx="1">
                  <c:v>7.0588855829642277E-2</c:v>
                </c:pt>
                <c:pt idx="2">
                  <c:v>0.1527813591929244</c:v>
                </c:pt>
                <c:pt idx="3">
                  <c:v>0.25721418699568283</c:v>
                </c:pt>
                <c:pt idx="4">
                  <c:v>0.31910030717509519</c:v>
                </c:pt>
                <c:pt idx="5">
                  <c:v>0.37615157421549106</c:v>
                </c:pt>
                <c:pt idx="6">
                  <c:v>0.44674043004513331</c:v>
                </c:pt>
                <c:pt idx="7">
                  <c:v>0.50475866771333233</c:v>
                </c:pt>
                <c:pt idx="8">
                  <c:v>0.53956961031425188</c:v>
                </c:pt>
                <c:pt idx="9">
                  <c:v>0.57534752354297469</c:v>
                </c:pt>
                <c:pt idx="10">
                  <c:v>0.60338967174927094</c:v>
                </c:pt>
                <c:pt idx="11">
                  <c:v>0.6275639374443539</c:v>
                </c:pt>
                <c:pt idx="12">
                  <c:v>0.64593637937261694</c:v>
                </c:pt>
                <c:pt idx="13">
                  <c:v>0.66914367443989675</c:v>
                </c:pt>
                <c:pt idx="14">
                  <c:v>0.68848308699596306</c:v>
                </c:pt>
                <c:pt idx="15">
                  <c:v>0.68848308699596306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91-4110-BD5C-8C7E1C232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87864"/>
        <c:axId val="559878352"/>
      </c:scatterChart>
      <c:valAx>
        <c:axId val="55988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878352"/>
        <c:crosses val="autoZero"/>
        <c:crossBetween val="midCat"/>
      </c:valAx>
      <c:valAx>
        <c:axId val="5598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88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176212</xdr:rowOff>
    </xdr:from>
    <xdr:to>
      <xdr:col>14</xdr:col>
      <xdr:colOff>295275</xdr:colOff>
      <xdr:row>15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AF9CFB-41B2-452E-92CD-B4341AE59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16</xdr:row>
      <xdr:rowOff>157162</xdr:rowOff>
    </xdr:from>
    <xdr:to>
      <xdr:col>14</xdr:col>
      <xdr:colOff>285750</xdr:colOff>
      <xdr:row>31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70D160D-4120-498D-B0DE-A08D26174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596347</xdr:colOff>
      <xdr:row>31</xdr:row>
      <xdr:rowOff>185531</xdr:rowOff>
    </xdr:from>
    <xdr:to>
      <xdr:col>14</xdr:col>
      <xdr:colOff>265042</xdr:colOff>
      <xdr:row>46</xdr:row>
      <xdr:rowOff>71231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D597FF5-BE89-470A-A9D5-67F833351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A25" zoomScale="115" zoomScaleNormal="115" workbookViewId="0">
      <selection activeCell="H35" sqref="H35"/>
    </sheetView>
  </sheetViews>
  <sheetFormatPr defaultRowHeight="15" x14ac:dyDescent="0.25"/>
  <cols>
    <col min="22" max="22" width="1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24" x14ac:dyDescent="0.25">
      <c r="A2" s="1">
        <v>0.02</v>
      </c>
      <c r="B2" s="1">
        <v>15.23</v>
      </c>
      <c r="C2" s="13">
        <f>A2*B2</f>
        <v>0.30460000000000004</v>
      </c>
      <c r="D2" s="1">
        <f>B2*B2*$A$21</f>
        <v>157.44807046121682</v>
      </c>
      <c r="E2" s="1">
        <f>$B$21*B2</f>
        <v>157.50219874411502</v>
      </c>
      <c r="F2" s="1">
        <f>C2/E2</f>
        <v>1.9339412556066379E-3</v>
      </c>
      <c r="U2">
        <f>AVERAGE(B2:B17)</f>
        <v>8.4106249999999996</v>
      </c>
    </row>
    <row r="3" spans="1:24" x14ac:dyDescent="0.25">
      <c r="A3" s="1">
        <v>0.73</v>
      </c>
      <c r="B3" s="1">
        <v>14.06</v>
      </c>
      <c r="C3" s="13">
        <f t="shared" ref="C3:C17" si="0">A3*B3</f>
        <v>10.2638</v>
      </c>
      <c r="D3" s="1">
        <f t="shared" ref="D3:D16" si="1">B3*B3*$A$21</f>
        <v>134.18629981270769</v>
      </c>
      <c r="E3" s="1">
        <f t="shared" ref="E3:E17" si="2">$B$21*B3</f>
        <v>145.4025551111134</v>
      </c>
      <c r="F3" s="1">
        <f t="shared" ref="F3:F17" si="3">C3/E3</f>
        <v>7.0588855829642277E-2</v>
      </c>
      <c r="Q3" s="11" t="s">
        <v>6</v>
      </c>
      <c r="R3" s="11"/>
      <c r="T3" t="s">
        <v>9</v>
      </c>
      <c r="U3" t="s">
        <v>11</v>
      </c>
      <c r="V3" t="s">
        <v>10</v>
      </c>
    </row>
    <row r="4" spans="1:24" x14ac:dyDescent="0.25">
      <c r="A4" s="1">
        <v>1.58</v>
      </c>
      <c r="B4" s="1">
        <v>12.92</v>
      </c>
      <c r="C4" s="13">
        <f t="shared" si="0"/>
        <v>20.413600000000002</v>
      </c>
      <c r="D4" s="1">
        <f t="shared" si="1"/>
        <v>113.30851905295111</v>
      </c>
      <c r="E4" s="1">
        <f t="shared" si="2"/>
        <v>133.61315875075286</v>
      </c>
      <c r="F4" s="1">
        <f t="shared" si="3"/>
        <v>0.1527813591929244</v>
      </c>
      <c r="Q4" s="9" t="s">
        <v>7</v>
      </c>
      <c r="R4" s="9" t="s">
        <v>8</v>
      </c>
      <c r="T4">
        <f>A2-$R$5-$Q$5*B2</f>
        <v>1.6445943342205283E-2</v>
      </c>
      <c r="U4">
        <f>(B2-$U$2)</f>
        <v>6.8193750000000009</v>
      </c>
      <c r="V4">
        <f>SUMSQ(U4:U19)</f>
        <v>179.80249375000002</v>
      </c>
      <c r="W4" s="3"/>
      <c r="X4" s="3"/>
    </row>
    <row r="5" spans="1:24" x14ac:dyDescent="0.25">
      <c r="A5" s="1">
        <v>2.66</v>
      </c>
      <c r="B5" s="1">
        <v>11.34</v>
      </c>
      <c r="C5" s="13">
        <f t="shared" si="0"/>
        <v>30.164400000000001</v>
      </c>
      <c r="D5" s="1">
        <f t="shared" si="1"/>
        <v>87.289829486082951</v>
      </c>
      <c r="E5" s="1">
        <f t="shared" si="2"/>
        <v>117.27346905832333</v>
      </c>
      <c r="F5" s="1">
        <f t="shared" si="3"/>
        <v>0.25721418699568283</v>
      </c>
      <c r="Q5" s="12" cm="1">
        <f t="array" ref="Q5:R5">P8+LINEST(A2:A17,B2:B17)</f>
        <v>-0.67879328286568874</v>
      </c>
      <c r="R5" s="12">
        <v>10.341575754702234</v>
      </c>
      <c r="T5">
        <f t="shared" ref="T5:T19" si="4">A3-$R$5-$Q$5*B3</f>
        <v>-6.7742197610648702E-2</v>
      </c>
      <c r="U5">
        <f t="shared" ref="U5:U19" si="5">(B3-$U$2)</f>
        <v>5.6493750000000009</v>
      </c>
    </row>
    <row r="6" spans="1:24" x14ac:dyDescent="0.25">
      <c r="A6" s="1">
        <v>3.3</v>
      </c>
      <c r="B6" s="1">
        <v>10.39</v>
      </c>
      <c r="C6" s="13">
        <f t="shared" si="0"/>
        <v>34.286999999999999</v>
      </c>
      <c r="D6" s="1">
        <f t="shared" si="1"/>
        <v>73.277160351245129</v>
      </c>
      <c r="E6" s="1">
        <f t="shared" si="2"/>
        <v>107.44897209135621</v>
      </c>
      <c r="F6" s="1">
        <f t="shared" si="3"/>
        <v>0.31910030717509519</v>
      </c>
      <c r="Q6" s="8"/>
      <c r="R6" s="9"/>
      <c r="T6">
        <f t="shared" si="4"/>
        <v>8.4334599224646922E-3</v>
      </c>
      <c r="U6">
        <f t="shared" si="5"/>
        <v>4.5093750000000004</v>
      </c>
    </row>
    <row r="7" spans="1:24" x14ac:dyDescent="0.25">
      <c r="A7" s="1">
        <v>3.89</v>
      </c>
      <c r="B7" s="1">
        <v>9.57</v>
      </c>
      <c r="C7" s="13">
        <f t="shared" si="0"/>
        <v>37.2273</v>
      </c>
      <c r="D7" s="1">
        <f t="shared" si="1"/>
        <v>62.16721493192582</v>
      </c>
      <c r="E7" s="1">
        <f t="shared" si="2"/>
        <v>98.968879972500375</v>
      </c>
      <c r="F7" s="1">
        <f t="shared" si="3"/>
        <v>0.37615157421549106</v>
      </c>
      <c r="Q7" s="10"/>
      <c r="R7" s="10"/>
      <c r="T7">
        <f t="shared" si="4"/>
        <v>1.5940072994676591E-2</v>
      </c>
      <c r="U7">
        <f t="shared" si="5"/>
        <v>2.9293750000000003</v>
      </c>
    </row>
    <row r="8" spans="1:24" x14ac:dyDescent="0.25">
      <c r="A8" s="1">
        <v>4.62</v>
      </c>
      <c r="B8" s="1">
        <v>8.44</v>
      </c>
      <c r="C8" s="13">
        <f t="shared" si="0"/>
        <v>38.992799999999995</v>
      </c>
      <c r="D8" s="1">
        <f t="shared" si="1"/>
        <v>48.352889194341323</v>
      </c>
      <c r="E8" s="1">
        <f t="shared" si="2"/>
        <v>87.282899369686845</v>
      </c>
      <c r="F8" s="1">
        <f t="shared" si="3"/>
        <v>0.44674043004513331</v>
      </c>
      <c r="T8">
        <f t="shared" si="4"/>
        <v>1.1086454272272839E-2</v>
      </c>
      <c r="U8">
        <f t="shared" si="5"/>
        <v>1.979375000000001</v>
      </c>
    </row>
    <row r="9" spans="1:24" x14ac:dyDescent="0.25">
      <c r="A9" s="1">
        <v>5.22</v>
      </c>
      <c r="B9" s="1">
        <v>7.55</v>
      </c>
      <c r="C9" s="13">
        <f t="shared" si="0"/>
        <v>39.410999999999994</v>
      </c>
      <c r="D9" s="1">
        <f t="shared" si="1"/>
        <v>38.69291410655142</v>
      </c>
      <c r="E9" s="1">
        <f t="shared" si="2"/>
        <v>78.078896948001869</v>
      </c>
      <c r="F9" s="1">
        <f t="shared" si="3"/>
        <v>0.50475866771333233</v>
      </c>
      <c r="T9">
        <f t="shared" si="4"/>
        <v>4.4475962322407803E-2</v>
      </c>
      <c r="U9">
        <f t="shared" si="5"/>
        <v>1.1593750000000007</v>
      </c>
    </row>
    <row r="10" spans="1:24" x14ac:dyDescent="0.25">
      <c r="A10" s="1">
        <v>5.58</v>
      </c>
      <c r="B10" s="1">
        <v>7.01</v>
      </c>
      <c r="C10" s="13">
        <f t="shared" si="0"/>
        <v>39.1158</v>
      </c>
      <c r="D10" s="1">
        <f t="shared" si="1"/>
        <v>33.35596979934823</v>
      </c>
      <c r="E10" s="1">
        <f t="shared" si="2"/>
        <v>72.494446040462662</v>
      </c>
      <c r="F10" s="1">
        <f t="shared" si="3"/>
        <v>0.53956961031425188</v>
      </c>
      <c r="T10">
        <f t="shared" si="4"/>
        <v>7.4395526841790627E-3</v>
      </c>
      <c r="U10">
        <f t="shared" si="5"/>
        <v>2.9374999999999929E-2</v>
      </c>
    </row>
    <row r="11" spans="1:24" x14ac:dyDescent="0.25">
      <c r="A11" s="1">
        <v>5.95</v>
      </c>
      <c r="B11" s="1">
        <v>6.46</v>
      </c>
      <c r="C11" s="13">
        <f t="shared" si="0"/>
        <v>38.436999999999998</v>
      </c>
      <c r="D11" s="1">
        <f t="shared" si="1"/>
        <v>28.327129763237778</v>
      </c>
      <c r="E11" s="1">
        <f t="shared" si="2"/>
        <v>66.80657937537643</v>
      </c>
      <c r="F11" s="1">
        <f t="shared" si="3"/>
        <v>0.57534752354297469</v>
      </c>
      <c r="T11">
        <f t="shared" si="4"/>
        <v>3.3135309337160024E-3</v>
      </c>
      <c r="U11">
        <f t="shared" si="5"/>
        <v>-0.86062499999999975</v>
      </c>
    </row>
    <row r="12" spans="1:24" x14ac:dyDescent="0.25">
      <c r="A12" s="1">
        <v>6.24</v>
      </c>
      <c r="B12" s="1">
        <v>6.04</v>
      </c>
      <c r="C12" s="13">
        <f t="shared" si="0"/>
        <v>37.689599999999999</v>
      </c>
      <c r="D12" s="1">
        <f t="shared" si="1"/>
        <v>24.763465028192911</v>
      </c>
      <c r="E12" s="1">
        <f t="shared" si="2"/>
        <v>62.463117558401493</v>
      </c>
      <c r="F12" s="1">
        <f t="shared" si="3"/>
        <v>0.60338967174927094</v>
      </c>
      <c r="T12">
        <f t="shared" si="4"/>
        <v>-3.2348418137555512E-3</v>
      </c>
      <c r="U12">
        <f t="shared" si="5"/>
        <v>-1.4006249999999998</v>
      </c>
    </row>
    <row r="13" spans="1:24" x14ac:dyDescent="0.25">
      <c r="A13" s="1">
        <v>6.49</v>
      </c>
      <c r="B13" s="1">
        <v>5.67</v>
      </c>
      <c r="C13" s="13">
        <f t="shared" si="0"/>
        <v>36.798299999999998</v>
      </c>
      <c r="D13" s="1">
        <f t="shared" si="1"/>
        <v>21.822457371520738</v>
      </c>
      <c r="E13" s="1">
        <f t="shared" si="2"/>
        <v>58.636734529161664</v>
      </c>
      <c r="F13" s="1">
        <f t="shared" si="3"/>
        <v>0.6275639374443539</v>
      </c>
      <c r="T13">
        <f t="shared" si="4"/>
        <v>-6.5711473898844019E-3</v>
      </c>
      <c r="U13">
        <f t="shared" si="5"/>
        <v>-1.9506249999999996</v>
      </c>
      <c r="W13">
        <f>U4*U24</f>
        <v>-31.454367187500015</v>
      </c>
    </row>
    <row r="14" spans="1:24" x14ac:dyDescent="0.25">
      <c r="A14" s="1">
        <v>6.68</v>
      </c>
      <c r="B14" s="1">
        <v>5.38</v>
      </c>
      <c r="C14" s="13">
        <f t="shared" si="0"/>
        <v>35.938399999999994</v>
      </c>
      <c r="D14" s="1">
        <f t="shared" si="1"/>
        <v>19.647264296577639</v>
      </c>
      <c r="E14" s="1">
        <f t="shared" si="2"/>
        <v>55.637677560298016</v>
      </c>
      <c r="F14" s="1">
        <f t="shared" si="3"/>
        <v>0.64593637937261694</v>
      </c>
      <c r="T14">
        <f t="shared" si="4"/>
        <v>-1.6643261934738973E-3</v>
      </c>
      <c r="U14">
        <f t="shared" si="5"/>
        <v>-2.3706249999999995</v>
      </c>
      <c r="W14">
        <f t="shared" ref="W14:W28" si="6">U5*U25</f>
        <v>-22.046685937500012</v>
      </c>
    </row>
    <row r="15" spans="1:24" x14ac:dyDescent="0.25">
      <c r="A15" s="1">
        <v>6.92</v>
      </c>
      <c r="B15" s="1">
        <v>5.04</v>
      </c>
      <c r="C15" s="13">
        <f t="shared" si="0"/>
        <v>34.876800000000003</v>
      </c>
      <c r="D15" s="1">
        <f t="shared" si="1"/>
        <v>17.242435454041079</v>
      </c>
      <c r="E15" s="1">
        <f t="shared" si="2"/>
        <v>52.121541803699259</v>
      </c>
      <c r="F15" s="1">
        <f t="shared" si="3"/>
        <v>0.66914367443989675</v>
      </c>
      <c r="T15">
        <f t="shared" si="4"/>
        <v>-2.8178408537784527E-3</v>
      </c>
      <c r="U15">
        <f t="shared" si="5"/>
        <v>-2.7406249999999996</v>
      </c>
      <c r="W15">
        <f t="shared" si="6"/>
        <v>-13.764867187500005</v>
      </c>
    </row>
    <row r="16" spans="1:24" x14ac:dyDescent="0.25">
      <c r="A16" s="1">
        <v>7.12</v>
      </c>
      <c r="B16" s="1">
        <v>4.74</v>
      </c>
      <c r="C16" s="13">
        <f t="shared" si="0"/>
        <v>33.748800000000003</v>
      </c>
      <c r="D16" s="1">
        <f t="shared" si="1"/>
        <v>15.25085596211315</v>
      </c>
      <c r="E16" s="1">
        <f t="shared" si="2"/>
        <v>49.019069077288592</v>
      </c>
      <c r="F16" s="1">
        <f t="shared" si="3"/>
        <v>0.68848308699596306</v>
      </c>
      <c r="T16">
        <f t="shared" si="4"/>
        <v>-9.6678928848286105E-3</v>
      </c>
      <c r="U16">
        <f t="shared" si="5"/>
        <v>-3.0306249999999997</v>
      </c>
      <c r="W16">
        <f t="shared" si="6"/>
        <v>-5.7781921875000037</v>
      </c>
    </row>
    <row r="17" spans="1:23" x14ac:dyDescent="0.25">
      <c r="A17" s="1">
        <v>7.12</v>
      </c>
      <c r="B17" s="1">
        <v>4.7300000000000004</v>
      </c>
      <c r="C17" s="13">
        <f t="shared" si="0"/>
        <v>33.677600000000005</v>
      </c>
      <c r="D17" s="1">
        <f>B17*B17*$A$21</f>
        <v>15.186574238225772</v>
      </c>
      <c r="E17" s="1">
        <f t="shared" si="2"/>
        <v>48.915653319741573</v>
      </c>
      <c r="F17" s="1">
        <f t="shared" si="3"/>
        <v>0.68848308699596306</v>
      </c>
      <c r="T17">
        <f t="shared" si="4"/>
        <v>-4.576090591625892E-4</v>
      </c>
      <c r="U17">
        <f t="shared" si="5"/>
        <v>-3.3706249999999995</v>
      </c>
      <c r="W17">
        <f t="shared" si="6"/>
        <v>-2.6375171875000039</v>
      </c>
    </row>
    <row r="18" spans="1:23" x14ac:dyDescent="0.25">
      <c r="T18">
        <f t="shared" si="4"/>
        <v>-4.0955939188687118E-3</v>
      </c>
      <c r="U18">
        <f t="shared" si="5"/>
        <v>-3.6706249999999994</v>
      </c>
      <c r="W18">
        <f t="shared" si="6"/>
        <v>-0.86083593750000176</v>
      </c>
    </row>
    <row r="19" spans="1:23" x14ac:dyDescent="0.25">
      <c r="T19">
        <f t="shared" si="4"/>
        <v>-1.0883526747525796E-2</v>
      </c>
      <c r="U19">
        <f t="shared" si="5"/>
        <v>-3.6806249999999991</v>
      </c>
      <c r="W19">
        <f t="shared" si="6"/>
        <v>-3.6718750000003041E-4</v>
      </c>
    </row>
    <row r="20" spans="1:23" x14ac:dyDescent="0.25">
      <c r="A20" s="4" t="s">
        <v>15</v>
      </c>
      <c r="B20" s="6" t="s">
        <v>12</v>
      </c>
      <c r="W20">
        <f t="shared" si="6"/>
        <v>-0.50561718749999862</v>
      </c>
    </row>
    <row r="21" spans="1:23" x14ac:dyDescent="0.25">
      <c r="A21" s="5">
        <f>ABS(Q5)</f>
        <v>0.67879328286568874</v>
      </c>
      <c r="B21" s="5">
        <f>R5</f>
        <v>10.341575754702234</v>
      </c>
      <c r="W21">
        <f t="shared" si="6"/>
        <v>-1.3270921874999984</v>
      </c>
    </row>
    <row r="22" spans="1:23" x14ac:dyDescent="0.25">
      <c r="A22" s="4" t="s">
        <v>13</v>
      </c>
      <c r="B22" s="4" t="s">
        <v>14</v>
      </c>
      <c r="U22">
        <f>AVERAGE(A2:A17)</f>
        <v>4.6325000000000012</v>
      </c>
      <c r="W22">
        <f t="shared" si="6"/>
        <v>-2.5699484374999977</v>
      </c>
    </row>
    <row r="23" spans="1:23" x14ac:dyDescent="0.25">
      <c r="A23" s="7">
        <f>2*SQRT(SUMSQ(T4:T19)/14/V4)</f>
        <v>3.4854996085044343E-3</v>
      </c>
      <c r="B23" s="7">
        <f>2*SQRT((1/16 + U2*U2/V4)*SUMSQ(T4:T19)/14)</f>
        <v>3.1557973837006384E-2</v>
      </c>
      <c r="W23">
        <f t="shared" si="6"/>
        <v>-3.8107796874999971</v>
      </c>
    </row>
    <row r="24" spans="1:23" x14ac:dyDescent="0.25">
      <c r="U24">
        <f>A2-$U$22</f>
        <v>-4.6125000000000016</v>
      </c>
      <c r="W24">
        <f t="shared" si="6"/>
        <v>-5.0907109374999964</v>
      </c>
    </row>
    <row r="25" spans="1:23" x14ac:dyDescent="0.25">
      <c r="U25">
        <f t="shared" ref="U25:U39" si="7">A3-$U$22</f>
        <v>-3.9025000000000012</v>
      </c>
      <c r="W25">
        <f t="shared" si="6"/>
        <v>-6.2052046874999949</v>
      </c>
    </row>
    <row r="26" spans="1:23" x14ac:dyDescent="0.25">
      <c r="U26">
        <f t="shared" si="7"/>
        <v>-3.0525000000000011</v>
      </c>
      <c r="W26">
        <f t="shared" si="6"/>
        <v>-7.7103046874999945</v>
      </c>
    </row>
    <row r="27" spans="1:23" x14ac:dyDescent="0.25">
      <c r="U27">
        <f t="shared" si="7"/>
        <v>-1.972500000000001</v>
      </c>
      <c r="W27">
        <f t="shared" si="6"/>
        <v>-9.1306796874999954</v>
      </c>
    </row>
    <row r="28" spans="1:23" x14ac:dyDescent="0.25">
      <c r="U28">
        <f t="shared" si="7"/>
        <v>-1.3325000000000014</v>
      </c>
      <c r="W28">
        <f t="shared" si="6"/>
        <v>-9.1555546874999933</v>
      </c>
    </row>
    <row r="29" spans="1:23" x14ac:dyDescent="0.25">
      <c r="U29">
        <f t="shared" si="7"/>
        <v>-0.74250000000000105</v>
      </c>
    </row>
    <row r="30" spans="1:23" x14ac:dyDescent="0.25">
      <c r="U30">
        <f t="shared" si="7"/>
        <v>-1.2500000000001066E-2</v>
      </c>
    </row>
    <row r="31" spans="1:23" x14ac:dyDescent="0.25">
      <c r="U31">
        <f t="shared" si="7"/>
        <v>0.58749999999999858</v>
      </c>
    </row>
    <row r="32" spans="1:23" x14ac:dyDescent="0.25">
      <c r="U32">
        <f t="shared" si="7"/>
        <v>0.9474999999999989</v>
      </c>
    </row>
    <row r="33" spans="21:21" x14ac:dyDescent="0.25">
      <c r="U33">
        <f t="shared" si="7"/>
        <v>1.317499999999999</v>
      </c>
    </row>
    <row r="34" spans="21:21" x14ac:dyDescent="0.25">
      <c r="U34">
        <f t="shared" si="7"/>
        <v>1.607499999999999</v>
      </c>
    </row>
    <row r="35" spans="21:21" x14ac:dyDescent="0.25">
      <c r="U35">
        <f t="shared" si="7"/>
        <v>1.857499999999999</v>
      </c>
    </row>
    <row r="36" spans="21:21" x14ac:dyDescent="0.25">
      <c r="U36">
        <f t="shared" si="7"/>
        <v>2.0474999999999985</v>
      </c>
    </row>
    <row r="37" spans="21:21" x14ac:dyDescent="0.25">
      <c r="U37">
        <f t="shared" si="7"/>
        <v>2.2874999999999988</v>
      </c>
    </row>
    <row r="38" spans="21:21" x14ac:dyDescent="0.25">
      <c r="U38">
        <f t="shared" si="7"/>
        <v>2.4874999999999989</v>
      </c>
    </row>
    <row r="39" spans="21:21" x14ac:dyDescent="0.25">
      <c r="U39">
        <f t="shared" si="7"/>
        <v>2.4874999999999989</v>
      </c>
    </row>
  </sheetData>
  <mergeCells count="1">
    <mergeCell ref="Q3:R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2021-03-16T01:06:29Z</dcterms:modified>
</cp:coreProperties>
</file>