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ocuments\COORD MADIC\ESTADÍSTICAS\"/>
    </mc:Choice>
  </mc:AlternateContent>
  <bookViews>
    <workbookView xWindow="0" yWindow="0" windowWidth="24000" windowHeight="9732" tabRatio="500"/>
  </bookViews>
  <sheets>
    <sheet name="Aspirantes_Aceptados" sheetId="1" r:id="rId1"/>
    <sheet name="Universidad de origen" sheetId="2" r:id="rId2"/>
    <sheet name="Promedio_Trayectoria" sheetId="3" r:id="rId3"/>
  </sheets>
  <definedNames>
    <definedName name="_xlnm.Print_Area" localSheetId="0">Aspirantes_Aceptados!$A$1:$L$66</definedName>
    <definedName name="_xlnm.Print_Area" localSheetId="2">Promedio_Trayectoria!$B$1:$I$47</definedName>
    <definedName name="_xlnm.Print_Area" localSheetId="1">'Universidad de origen'!$A$1:$S$119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3" l="1"/>
  <c r="E57" i="1" l="1"/>
  <c r="C57" i="1"/>
  <c r="E56" i="1"/>
  <c r="C56" i="1"/>
  <c r="F56" i="1"/>
  <c r="D57" i="1"/>
  <c r="B57" i="1"/>
  <c r="L24" i="1"/>
  <c r="C24" i="1"/>
  <c r="K24" i="1" s="1"/>
  <c r="F24" i="1"/>
  <c r="I24" i="1"/>
  <c r="J24" i="1"/>
  <c r="G24" i="1"/>
  <c r="D24" i="1"/>
  <c r="I57" i="3"/>
  <c r="I54" i="3"/>
  <c r="I43" i="3"/>
  <c r="I41" i="3"/>
  <c r="I51" i="3"/>
  <c r="I46" i="3"/>
  <c r="I38" i="3"/>
  <c r="J83" i="2"/>
  <c r="K13" i="2"/>
  <c r="K26" i="2"/>
  <c r="I47" i="3"/>
  <c r="A144" i="2"/>
  <c r="N145" i="2"/>
  <c r="R141" i="2"/>
  <c r="S141" i="2"/>
  <c r="C141" i="2"/>
  <c r="R137" i="2"/>
  <c r="P137" i="2"/>
  <c r="K137" i="2"/>
  <c r="C137" i="2"/>
  <c r="N132" i="2"/>
  <c r="R128" i="2"/>
  <c r="N108" i="2"/>
  <c r="N96" i="2"/>
  <c r="R104" i="2"/>
  <c r="A107" i="2"/>
  <c r="A131" i="2"/>
  <c r="N119" i="2"/>
  <c r="R116" i="2"/>
  <c r="A48" i="2"/>
  <c r="R30" i="2"/>
  <c r="R34" i="2"/>
  <c r="S34" i="2"/>
  <c r="K38" i="2"/>
  <c r="P30" i="2"/>
  <c r="A37" i="2"/>
  <c r="O137" i="2"/>
  <c r="E141" i="2"/>
  <c r="E137" i="2"/>
  <c r="Q137" i="2"/>
  <c r="G141" i="2"/>
  <c r="I137" i="2"/>
  <c r="S137" i="2"/>
  <c r="S144" i="2"/>
  <c r="D66" i="1"/>
  <c r="E66" i="1"/>
  <c r="B66" i="1"/>
  <c r="C66" i="1"/>
  <c r="E65" i="1"/>
  <c r="C65" i="1"/>
  <c r="A43" i="1"/>
  <c r="A46" i="1"/>
  <c r="E52" i="1"/>
  <c r="C52" i="1"/>
  <c r="E53" i="1"/>
  <c r="C53" i="1"/>
  <c r="A12" i="1"/>
  <c r="J71" i="2"/>
  <c r="R64" i="2"/>
  <c r="P64" i="2"/>
  <c r="A70" i="2"/>
  <c r="J59" i="2"/>
  <c r="A59" i="2"/>
  <c r="M42" i="2"/>
  <c r="K49" i="2"/>
  <c r="R67" i="2"/>
  <c r="D70" i="2"/>
  <c r="B70" i="2"/>
  <c r="C67" i="2"/>
  <c r="G64" i="2"/>
  <c r="Q64" i="2"/>
  <c r="I64" i="2"/>
  <c r="S64" i="2"/>
  <c r="S70" i="2"/>
  <c r="K64" i="2"/>
  <c r="S67" i="2"/>
  <c r="O64" i="2"/>
  <c r="M64" i="2"/>
  <c r="C70" i="2"/>
  <c r="E64" i="2"/>
  <c r="E67" i="2"/>
  <c r="C64" i="2"/>
  <c r="G67" i="2"/>
  <c r="E70" i="2"/>
  <c r="E63" i="1"/>
  <c r="C63" i="1"/>
  <c r="F65" i="1"/>
  <c r="L46" i="1"/>
  <c r="J46" i="1"/>
  <c r="I46" i="1"/>
  <c r="G46" i="1"/>
  <c r="F46" i="1"/>
  <c r="D46" i="1"/>
  <c r="C46" i="1"/>
  <c r="C55" i="1"/>
  <c r="E55" i="1"/>
  <c r="F55" i="1"/>
  <c r="K46" i="1"/>
  <c r="L21" i="1"/>
  <c r="J21" i="1"/>
  <c r="I21" i="1"/>
  <c r="G21" i="1"/>
  <c r="F21" i="1"/>
  <c r="D21" i="1"/>
  <c r="C21" i="1"/>
  <c r="K21" i="1"/>
  <c r="C7" i="3"/>
  <c r="R56" i="2"/>
  <c r="R53" i="2"/>
  <c r="R45" i="2"/>
  <c r="R42" i="2"/>
  <c r="S42" i="2"/>
  <c r="S128" i="2"/>
  <c r="S131" i="2"/>
  <c r="R124" i="2"/>
  <c r="P124" i="2"/>
  <c r="G53" i="2"/>
  <c r="D59" i="2"/>
  <c r="G56" i="2"/>
  <c r="B59" i="2"/>
  <c r="C59" i="2"/>
  <c r="E56" i="2"/>
  <c r="P53" i="2"/>
  <c r="K53" i="2"/>
  <c r="E53" i="2"/>
  <c r="C25" i="3"/>
  <c r="C24" i="3"/>
  <c r="C23" i="3"/>
  <c r="C21" i="3"/>
  <c r="C20" i="3"/>
  <c r="C19" i="3"/>
  <c r="I42" i="3"/>
  <c r="I37" i="3"/>
  <c r="C64" i="1"/>
  <c r="E64" i="1"/>
  <c r="F64" i="1"/>
  <c r="E54" i="1"/>
  <c r="C54" i="1"/>
  <c r="F54" i="1"/>
  <c r="L43" i="1"/>
  <c r="C43" i="1"/>
  <c r="F43" i="1"/>
  <c r="I43" i="1"/>
  <c r="J43" i="1"/>
  <c r="G43" i="1"/>
  <c r="D43" i="1"/>
  <c r="L18" i="1"/>
  <c r="C18" i="1"/>
  <c r="F18" i="1"/>
  <c r="I18" i="1"/>
  <c r="K18" i="1" s="1"/>
  <c r="J18" i="1"/>
  <c r="G18" i="1"/>
  <c r="D18" i="1"/>
  <c r="A100" i="2"/>
  <c r="A104" i="2"/>
  <c r="G104" i="2"/>
  <c r="A119" i="2"/>
  <c r="S116" i="2"/>
  <c r="S119" i="2"/>
  <c r="R112" i="2"/>
  <c r="P112" i="2"/>
  <c r="F57" i="1"/>
  <c r="F63" i="1"/>
  <c r="F53" i="1"/>
  <c r="L40" i="1"/>
  <c r="C40" i="1"/>
  <c r="F40" i="1"/>
  <c r="I40" i="1"/>
  <c r="J40" i="1"/>
  <c r="G40" i="1"/>
  <c r="D40" i="1"/>
  <c r="A37" i="1"/>
  <c r="O42" i="2"/>
  <c r="D48" i="2"/>
  <c r="B48" i="2"/>
  <c r="C48" i="2"/>
  <c r="C45" i="2"/>
  <c r="C42" i="2"/>
  <c r="L15" i="1"/>
  <c r="C15" i="1"/>
  <c r="F15" i="1"/>
  <c r="I15" i="1"/>
  <c r="J15" i="1"/>
  <c r="G15" i="1"/>
  <c r="D15" i="1"/>
  <c r="P100" i="2"/>
  <c r="C62" i="1"/>
  <c r="E62" i="1"/>
  <c r="F62" i="1"/>
  <c r="C61" i="1"/>
  <c r="E61" i="1"/>
  <c r="F61" i="1"/>
  <c r="C60" i="1"/>
  <c r="E60" i="1"/>
  <c r="F60" i="1"/>
  <c r="F52" i="1"/>
  <c r="C51" i="1"/>
  <c r="E51" i="1"/>
  <c r="F51" i="1"/>
  <c r="C50" i="1"/>
  <c r="E50" i="1"/>
  <c r="F50" i="1"/>
  <c r="L37" i="1"/>
  <c r="C37" i="1"/>
  <c r="F37" i="1"/>
  <c r="I37" i="1"/>
  <c r="K37" i="1"/>
  <c r="J37" i="1"/>
  <c r="G37" i="1"/>
  <c r="D37" i="1"/>
  <c r="A34" i="1"/>
  <c r="A9" i="1"/>
  <c r="L34" i="1"/>
  <c r="C34" i="1"/>
  <c r="F34" i="1"/>
  <c r="I34" i="1"/>
  <c r="K34" i="1"/>
  <c r="J34" i="1"/>
  <c r="G34" i="1"/>
  <c r="D34" i="1"/>
  <c r="A31" i="1"/>
  <c r="A6" i="1"/>
  <c r="L31" i="1"/>
  <c r="C31" i="1"/>
  <c r="F31" i="1"/>
  <c r="I31" i="1"/>
  <c r="K31" i="1"/>
  <c r="J31" i="1"/>
  <c r="G31" i="1"/>
  <c r="D31" i="1"/>
  <c r="L12" i="1"/>
  <c r="C12" i="1"/>
  <c r="F12" i="1"/>
  <c r="I12" i="1"/>
  <c r="J12" i="1"/>
  <c r="G12" i="1"/>
  <c r="D12" i="1"/>
  <c r="L9" i="1"/>
  <c r="C9" i="1"/>
  <c r="F9" i="1"/>
  <c r="I9" i="1"/>
  <c r="K9" i="1"/>
  <c r="J9" i="1"/>
  <c r="G9" i="1"/>
  <c r="D9" i="1"/>
  <c r="C6" i="1"/>
  <c r="F6" i="1"/>
  <c r="I6" i="1"/>
  <c r="K6" i="1"/>
  <c r="R100" i="2"/>
  <c r="S100" i="2"/>
  <c r="S104" i="2"/>
  <c r="S107" i="2"/>
  <c r="D107" i="2"/>
  <c r="E107" i="2"/>
  <c r="B107" i="2"/>
  <c r="C107" i="2"/>
  <c r="E104" i="2"/>
  <c r="C104" i="2"/>
  <c r="Q100" i="2"/>
  <c r="O100" i="2"/>
  <c r="M100" i="2"/>
  <c r="K100" i="2"/>
  <c r="I100" i="2"/>
  <c r="E100" i="2"/>
  <c r="C100" i="2"/>
  <c r="R88" i="2"/>
  <c r="A88" i="2"/>
  <c r="A92" i="2"/>
  <c r="A95" i="2"/>
  <c r="S88" i="2"/>
  <c r="R92" i="2"/>
  <c r="S92" i="2"/>
  <c r="S95" i="2"/>
  <c r="D95" i="2"/>
  <c r="E95" i="2"/>
  <c r="B95" i="2"/>
  <c r="C95" i="2"/>
  <c r="E92" i="2"/>
  <c r="C92" i="2"/>
  <c r="P88" i="2"/>
  <c r="Q88" i="2"/>
  <c r="O88" i="2"/>
  <c r="M88" i="2"/>
  <c r="K88" i="2"/>
  <c r="I88" i="2"/>
  <c r="E88" i="2"/>
  <c r="C88" i="2"/>
  <c r="R76" i="2"/>
  <c r="A76" i="2"/>
  <c r="A80" i="2"/>
  <c r="A83" i="2"/>
  <c r="S76" i="2"/>
  <c r="R80" i="2"/>
  <c r="S80" i="2"/>
  <c r="S83" i="2"/>
  <c r="D83" i="2"/>
  <c r="E83" i="2"/>
  <c r="B83" i="2"/>
  <c r="C83" i="2"/>
  <c r="E80" i="2"/>
  <c r="C80" i="2"/>
  <c r="Q76" i="2"/>
  <c r="O76" i="2"/>
  <c r="M76" i="2"/>
  <c r="K76" i="2"/>
  <c r="I76" i="2"/>
  <c r="E76" i="2"/>
  <c r="C76" i="2"/>
  <c r="D37" i="2"/>
  <c r="B37" i="2"/>
  <c r="R18" i="2"/>
  <c r="A18" i="2"/>
  <c r="A22" i="2"/>
  <c r="A25" i="2"/>
  <c r="S18" i="2"/>
  <c r="R22" i="2"/>
  <c r="S22" i="2"/>
  <c r="S25" i="2"/>
  <c r="D25" i="2"/>
  <c r="E25" i="2"/>
  <c r="B25" i="2"/>
  <c r="C25" i="2"/>
  <c r="E22" i="2"/>
  <c r="C22" i="2"/>
  <c r="P18" i="2"/>
  <c r="Q18" i="2"/>
  <c r="O18" i="2"/>
  <c r="M18" i="2"/>
  <c r="K18" i="2"/>
  <c r="I18" i="2"/>
  <c r="E18" i="2"/>
  <c r="C18" i="2"/>
  <c r="R6" i="2"/>
  <c r="A6" i="2"/>
  <c r="A10" i="2"/>
  <c r="A13" i="2"/>
  <c r="S6" i="2"/>
  <c r="R10" i="2"/>
  <c r="S10" i="2"/>
  <c r="S13" i="2"/>
  <c r="D13" i="2"/>
  <c r="E13" i="2"/>
  <c r="B13" i="2"/>
  <c r="C13" i="2"/>
  <c r="E10" i="2"/>
  <c r="C10" i="2"/>
  <c r="Q6" i="2"/>
  <c r="O6" i="2"/>
  <c r="M6" i="2"/>
  <c r="K6" i="2"/>
  <c r="I6" i="2"/>
  <c r="E6" i="2"/>
  <c r="C6" i="2"/>
  <c r="C124" i="2"/>
  <c r="O124" i="2"/>
  <c r="E124" i="2"/>
  <c r="Q124" i="2"/>
  <c r="C128" i="2"/>
  <c r="G128" i="2"/>
  <c r="I124" i="2"/>
  <c r="E128" i="2"/>
  <c r="K124" i="2"/>
  <c r="S124" i="2"/>
  <c r="C112" i="2"/>
  <c r="E112" i="2"/>
  <c r="I112" i="2"/>
  <c r="S112" i="2"/>
  <c r="C116" i="2"/>
  <c r="O112" i="2"/>
  <c r="K112" i="2"/>
  <c r="E116" i="2"/>
  <c r="Q112" i="2"/>
  <c r="G30" i="2"/>
  <c r="C30" i="2"/>
  <c r="C34" i="2"/>
  <c r="O30" i="2"/>
  <c r="G34" i="2"/>
  <c r="E34" i="2"/>
  <c r="M30" i="2"/>
  <c r="E30" i="2"/>
  <c r="S30" i="2"/>
  <c r="E37" i="2"/>
  <c r="I30" i="2"/>
  <c r="Q30" i="2"/>
  <c r="C37" i="2"/>
  <c r="K30" i="2"/>
  <c r="K15" i="1"/>
  <c r="K12" i="1"/>
  <c r="I53" i="2"/>
  <c r="C56" i="2"/>
  <c r="S56" i="2"/>
  <c r="Q53" i="2"/>
  <c r="C53" i="2"/>
  <c r="O53" i="2"/>
  <c r="E59" i="2"/>
  <c r="S53" i="2"/>
  <c r="S59" i="2"/>
  <c r="E42" i="2"/>
  <c r="E45" i="2"/>
  <c r="E48" i="2"/>
  <c r="I42" i="2"/>
  <c r="Q42" i="2"/>
  <c r="K42" i="2"/>
  <c r="G45" i="2"/>
  <c r="S45" i="2"/>
  <c r="S48" i="2"/>
  <c r="K43" i="1"/>
  <c r="F66" i="1"/>
  <c r="K40" i="1"/>
  <c r="S37" i="2"/>
</calcChain>
</file>

<file path=xl/sharedStrings.xml><?xml version="1.0" encoding="utf-8"?>
<sst xmlns="http://schemas.openxmlformats.org/spreadsheetml/2006/main" count="430" uniqueCount="59">
  <si>
    <t>Generación 2013</t>
  </si>
  <si>
    <t>Generación 2012</t>
  </si>
  <si>
    <t>DI</t>
  </si>
  <si>
    <t>EC</t>
  </si>
  <si>
    <t>%</t>
  </si>
  <si>
    <t>Generación 2014</t>
  </si>
  <si>
    <t>Crecimiento + -</t>
  </si>
  <si>
    <t>Aspirantes de nuevo ingreso, por generación, por línea y total</t>
  </si>
  <si>
    <t>Aceptados por generación, por línea y total</t>
  </si>
  <si>
    <r>
      <t xml:space="preserve">% </t>
    </r>
    <r>
      <rPr>
        <i/>
        <sz val="12"/>
        <color theme="1"/>
        <rFont val="Calibri"/>
        <family val="2"/>
        <scheme val="minor"/>
      </rPr>
      <t>vs</t>
    </r>
    <r>
      <rPr>
        <sz val="12"/>
        <color theme="1"/>
        <rFont val="Calibri"/>
        <family val="2"/>
        <scheme val="minor"/>
      </rPr>
      <t xml:space="preserve"> aspirantes</t>
    </r>
  </si>
  <si>
    <t>Aspirantes por institución de origen</t>
  </si>
  <si>
    <t>Universidades públicas</t>
  </si>
  <si>
    <t>Interior</t>
  </si>
  <si>
    <t>ZM</t>
  </si>
  <si>
    <t>UAM A</t>
  </si>
  <si>
    <t>UAM C</t>
  </si>
  <si>
    <t>UAM I</t>
  </si>
  <si>
    <t>UAM X</t>
  </si>
  <si>
    <t>Universidades privadas</t>
  </si>
  <si>
    <t>Total</t>
  </si>
  <si>
    <r>
      <t xml:space="preserve">% </t>
    </r>
    <r>
      <rPr>
        <i/>
        <sz val="12"/>
        <color theme="1"/>
        <rFont val="Calibri"/>
        <family val="2"/>
        <scheme val="minor"/>
      </rPr>
      <t>vs</t>
    </r>
    <r>
      <rPr>
        <sz val="12"/>
        <color theme="1"/>
        <rFont val="Calibri"/>
        <family val="2"/>
        <scheme val="minor"/>
      </rPr>
      <t xml:space="preserve"> total</t>
    </r>
  </si>
  <si>
    <t>Total UAM</t>
  </si>
  <si>
    <t>Gran Total</t>
  </si>
  <si>
    <t>Aceptados por institución de origen</t>
  </si>
  <si>
    <t>Promedios</t>
  </si>
  <si>
    <t>Por línea de desarrollo</t>
  </si>
  <si>
    <t>SI</t>
  </si>
  <si>
    <t>Trayectoria escolar</t>
  </si>
  <si>
    <t>Bajas</t>
  </si>
  <si>
    <t>Rezago</t>
  </si>
  <si>
    <t>General MADIC</t>
  </si>
  <si>
    <t>Trim 1</t>
  </si>
  <si>
    <t>Trim 3</t>
  </si>
  <si>
    <t>Aspirantes de nuevo ingreso por género</t>
  </si>
  <si>
    <t>F</t>
  </si>
  <si>
    <t>M</t>
  </si>
  <si>
    <t>Aceptados por género</t>
  </si>
  <si>
    <t>Total</t>
    <phoneticPr fontId="5" type="noConversion"/>
  </si>
  <si>
    <t>F</t>
    <phoneticPr fontId="5" type="noConversion"/>
  </si>
  <si>
    <t>%</t>
    <phoneticPr fontId="5" type="noConversion"/>
  </si>
  <si>
    <t>M</t>
    <phoneticPr fontId="5" type="noConversion"/>
  </si>
  <si>
    <t>Total</t>
    <phoneticPr fontId="5" type="noConversion"/>
  </si>
  <si>
    <t>Generación 2015</t>
  </si>
  <si>
    <t>Exterior</t>
  </si>
  <si>
    <t>%vs total</t>
  </si>
  <si>
    <t>% vs total</t>
  </si>
  <si>
    <t xml:space="preserve">% vs total </t>
  </si>
  <si>
    <t>Gran total</t>
  </si>
  <si>
    <t>Eficiencia terminal</t>
  </si>
  <si>
    <t>Generación 2016</t>
  </si>
  <si>
    <t>Trim 2</t>
  </si>
  <si>
    <t>Trim 4</t>
  </si>
  <si>
    <t>Trim 5</t>
  </si>
  <si>
    <t>Trim 6</t>
  </si>
  <si>
    <t>Generación 2017</t>
  </si>
  <si>
    <t>Otras</t>
  </si>
  <si>
    <t>No activo</t>
  </si>
  <si>
    <t>Aspirantes aceptados no inscritos</t>
  </si>
  <si>
    <t>Generación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</si>
</sst>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Verdana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left"/>
    </xf>
    <xf numFmtId="9" fontId="0" fillId="0" borderId="0" xfId="0" applyNumberFormat="1"/>
    <xf numFmtId="0" fontId="1" fillId="3" borderId="0" xfId="0" applyFont="1" applyFill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8" xfId="0" applyNumberFormat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/>
    <xf numFmtId="0" fontId="1" fillId="2" borderId="0" xfId="0" applyFont="1" applyFill="1" applyAlignment="1">
      <alignment horizontal="center"/>
    </xf>
    <xf numFmtId="164" fontId="0" fillId="0" borderId="0" xfId="0" applyNumberForma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6"/>
  <sheetViews>
    <sheetView tabSelected="1" zoomScale="80" zoomScaleNormal="80" workbookViewId="0">
      <selection activeCell="A31" sqref="A31"/>
    </sheetView>
  </sheetViews>
  <sheetFormatPr baseColWidth="10" defaultRowHeight="15.6" x14ac:dyDescent="0.3"/>
  <cols>
    <col min="1" max="1" width="21.8984375" customWidth="1"/>
    <col min="3" max="3" width="13.8984375" bestFit="1" customWidth="1"/>
    <col min="4" max="4" width="13.59765625" customWidth="1"/>
    <col min="7" max="7" width="13.59765625" customWidth="1"/>
    <col min="10" max="10" width="13.59765625" customWidth="1"/>
    <col min="12" max="12" width="13.59765625" customWidth="1"/>
  </cols>
  <sheetData>
    <row r="2" spans="1:12" s="7" customFormat="1" ht="46.8" x14ac:dyDescent="0.3">
      <c r="A2" s="19" t="s">
        <v>7</v>
      </c>
    </row>
    <row r="3" spans="1:12" x14ac:dyDescent="0.3">
      <c r="A3" s="6"/>
    </row>
    <row r="4" spans="1:12" x14ac:dyDescent="0.3">
      <c r="A4" s="5"/>
    </row>
    <row r="5" spans="1:12" x14ac:dyDescent="0.3">
      <c r="A5" s="16" t="s">
        <v>1</v>
      </c>
      <c r="B5" s="43" t="s">
        <v>2</v>
      </c>
      <c r="C5" s="2" t="s">
        <v>4</v>
      </c>
      <c r="D5" s="2" t="s">
        <v>6</v>
      </c>
      <c r="E5" s="45" t="s">
        <v>26</v>
      </c>
      <c r="F5" s="2" t="s">
        <v>4</v>
      </c>
      <c r="G5" s="2" t="s">
        <v>6</v>
      </c>
      <c r="H5" s="45" t="s">
        <v>3</v>
      </c>
      <c r="I5" s="2" t="s">
        <v>4</v>
      </c>
      <c r="J5" s="2" t="s">
        <v>6</v>
      </c>
      <c r="K5" s="2"/>
      <c r="L5" s="2" t="s">
        <v>6</v>
      </c>
    </row>
    <row r="6" spans="1:12" x14ac:dyDescent="0.3">
      <c r="A6" s="2">
        <f>B6+E6+H6</f>
        <v>27</v>
      </c>
      <c r="B6" s="43">
        <v>9</v>
      </c>
      <c r="C6" s="3">
        <f>B6/A6*100</f>
        <v>33.333333333333329</v>
      </c>
      <c r="D6" s="3">
        <v>0</v>
      </c>
      <c r="E6" s="45">
        <v>5</v>
      </c>
      <c r="F6" s="3">
        <f>E6/A6*100</f>
        <v>18.518518518518519</v>
      </c>
      <c r="G6" s="3">
        <v>0</v>
      </c>
      <c r="H6" s="45">
        <v>13</v>
      </c>
      <c r="I6" s="3">
        <f>H6/A6*100</f>
        <v>48.148148148148145</v>
      </c>
      <c r="J6" s="3">
        <v>0</v>
      </c>
      <c r="K6" s="4">
        <f>C6+F6+I6</f>
        <v>100</v>
      </c>
      <c r="L6" s="3">
        <v>0</v>
      </c>
    </row>
    <row r="7" spans="1:12" x14ac:dyDescent="0.3">
      <c r="B7" s="44"/>
      <c r="E7" s="46"/>
      <c r="H7" s="46"/>
    </row>
    <row r="8" spans="1:12" x14ac:dyDescent="0.3">
      <c r="A8" s="16" t="s">
        <v>0</v>
      </c>
      <c r="B8" s="44"/>
      <c r="E8" s="46"/>
      <c r="H8" s="46"/>
    </row>
    <row r="9" spans="1:12" x14ac:dyDescent="0.3">
      <c r="A9" s="2">
        <f>B9+E9+H9</f>
        <v>38</v>
      </c>
      <c r="B9" s="43">
        <v>11</v>
      </c>
      <c r="C9" s="3">
        <f>B9/A9*100</f>
        <v>28.947368421052634</v>
      </c>
      <c r="D9" s="3">
        <f>(B9/B6 - 1) * 100</f>
        <v>22.222222222222232</v>
      </c>
      <c r="E9" s="45">
        <v>4</v>
      </c>
      <c r="F9" s="3">
        <f>E9/A9*100</f>
        <v>10.526315789473683</v>
      </c>
      <c r="G9" s="3">
        <f>(E9/E6 - 1) * 100</f>
        <v>-19.999999999999996</v>
      </c>
      <c r="H9" s="45">
        <v>23</v>
      </c>
      <c r="I9" s="3">
        <f>H9/A9*100</f>
        <v>60.526315789473685</v>
      </c>
      <c r="J9" s="3">
        <f>(H9/H6 - 1) * 100</f>
        <v>76.92307692307692</v>
      </c>
      <c r="K9" s="4">
        <f>C9+F9+I9</f>
        <v>100</v>
      </c>
      <c r="L9" s="3">
        <f>(A9/A6 - 1) *100</f>
        <v>40.740740740740748</v>
      </c>
    </row>
    <row r="10" spans="1:12" x14ac:dyDescent="0.3">
      <c r="A10" s="2"/>
      <c r="B10" s="43"/>
      <c r="C10" s="2"/>
      <c r="D10" s="2"/>
      <c r="E10" s="45"/>
      <c r="F10" s="2"/>
      <c r="G10" s="2"/>
      <c r="H10" s="45"/>
      <c r="I10" s="2"/>
      <c r="J10" s="2"/>
      <c r="K10" s="2"/>
    </row>
    <row r="11" spans="1:12" x14ac:dyDescent="0.3">
      <c r="A11" s="16" t="s">
        <v>5</v>
      </c>
      <c r="B11" s="43"/>
      <c r="C11" s="2"/>
      <c r="D11" s="2"/>
      <c r="E11" s="45"/>
      <c r="F11" s="2"/>
      <c r="G11" s="2"/>
      <c r="H11" s="45"/>
      <c r="I11" s="2"/>
      <c r="J11" s="2"/>
      <c r="K11" s="2"/>
    </row>
    <row r="12" spans="1:12" x14ac:dyDescent="0.3">
      <c r="A12" s="2">
        <f>B12+E12+H12</f>
        <v>61</v>
      </c>
      <c r="B12" s="43">
        <v>15</v>
      </c>
      <c r="C12" s="3">
        <f>B12/A12*100</f>
        <v>24.590163934426229</v>
      </c>
      <c r="D12" s="3">
        <f>(B12/B9 - 1) * 100</f>
        <v>36.363636363636353</v>
      </c>
      <c r="E12" s="45">
        <v>5</v>
      </c>
      <c r="F12" s="3">
        <f>E12/A12*100</f>
        <v>8.1967213114754092</v>
      </c>
      <c r="G12" s="3">
        <f>(E12/E9 - 1) * 100</f>
        <v>25</v>
      </c>
      <c r="H12" s="45">
        <v>41</v>
      </c>
      <c r="I12" s="3">
        <f>H12/A12*100</f>
        <v>67.213114754098356</v>
      </c>
      <c r="J12" s="3">
        <f>(H12/H9 - 1) * 100</f>
        <v>78.260869565217376</v>
      </c>
      <c r="K12" s="4">
        <f>C12+F12+I12</f>
        <v>100</v>
      </c>
      <c r="L12" s="3">
        <f>(A12/A9 - 1) *100</f>
        <v>60.526315789473692</v>
      </c>
    </row>
    <row r="13" spans="1:12" x14ac:dyDescent="0.3">
      <c r="A13" s="2"/>
      <c r="B13" s="43"/>
      <c r="C13" s="2"/>
      <c r="D13" s="2"/>
      <c r="E13" s="45"/>
      <c r="F13" s="2"/>
      <c r="G13" s="2"/>
      <c r="H13" s="45"/>
      <c r="I13" s="2"/>
      <c r="J13" s="2"/>
      <c r="K13" s="2"/>
    </row>
    <row r="14" spans="1:12" x14ac:dyDescent="0.3">
      <c r="A14" s="16" t="s">
        <v>42</v>
      </c>
      <c r="B14" s="43"/>
      <c r="C14" s="2"/>
      <c r="D14" s="2"/>
      <c r="E14" s="45"/>
      <c r="F14" s="2"/>
      <c r="G14" s="2"/>
      <c r="H14" s="45"/>
      <c r="I14" s="2"/>
      <c r="J14" s="2"/>
      <c r="K14" s="2"/>
    </row>
    <row r="15" spans="1:12" x14ac:dyDescent="0.3">
      <c r="A15" s="2">
        <v>44</v>
      </c>
      <c r="B15" s="43">
        <v>11</v>
      </c>
      <c r="C15" s="3">
        <f>B15/A15*100</f>
        <v>25</v>
      </c>
      <c r="D15" s="3">
        <f>(B15/B12-1)*100</f>
        <v>-26.666666666666671</v>
      </c>
      <c r="E15" s="45">
        <v>8</v>
      </c>
      <c r="F15" s="3">
        <f>E15/A15*100</f>
        <v>18.181818181818183</v>
      </c>
      <c r="G15" s="2">
        <f>(E15/E12-1)*100</f>
        <v>60.000000000000007</v>
      </c>
      <c r="H15" s="45">
        <v>25</v>
      </c>
      <c r="I15" s="3">
        <f>H15/A15*100</f>
        <v>56.81818181818182</v>
      </c>
      <c r="J15" s="3">
        <f>(H15/H12-1)*100</f>
        <v>-39.024390243902438</v>
      </c>
      <c r="K15" s="2">
        <f>C15+F15+I15</f>
        <v>100</v>
      </c>
      <c r="L15" s="3">
        <f>(A15/A12-1)*100</f>
        <v>-27.868852459016392</v>
      </c>
    </row>
    <row r="16" spans="1:12" x14ac:dyDescent="0.3">
      <c r="A16" s="2"/>
      <c r="B16" s="43"/>
      <c r="C16" s="3"/>
      <c r="D16" s="3"/>
      <c r="E16" s="45"/>
      <c r="F16" s="3"/>
      <c r="G16" s="2"/>
      <c r="H16" s="45"/>
      <c r="I16" s="3"/>
      <c r="J16" s="2"/>
      <c r="K16" s="2"/>
      <c r="L16" s="3"/>
    </row>
    <row r="17" spans="1:12" x14ac:dyDescent="0.3">
      <c r="A17" s="16" t="s">
        <v>49</v>
      </c>
      <c r="B17" s="43"/>
      <c r="C17" s="3"/>
      <c r="D17" s="3"/>
      <c r="E17" s="45"/>
      <c r="F17" s="3"/>
      <c r="G17" s="2"/>
      <c r="H17" s="45"/>
      <c r="I17" s="3"/>
      <c r="J17" s="2"/>
      <c r="K17" s="2"/>
      <c r="L17" s="3"/>
    </row>
    <row r="18" spans="1:12" x14ac:dyDescent="0.3">
      <c r="A18" s="2">
        <v>40</v>
      </c>
      <c r="B18" s="43">
        <v>10</v>
      </c>
      <c r="C18" s="3">
        <f t="shared" ref="C18:C24" si="0">B18/A18*100</f>
        <v>25</v>
      </c>
      <c r="D18" s="3">
        <f t="shared" ref="D18:D24" si="1">(B18/B15-1)*100</f>
        <v>-9.0909090909090935</v>
      </c>
      <c r="E18" s="45">
        <v>9</v>
      </c>
      <c r="F18" s="3">
        <f t="shared" ref="F18:F24" si="2">E18/A18*100</f>
        <v>22.5</v>
      </c>
      <c r="G18" s="2">
        <f t="shared" ref="G18:G24" si="3">(E18/E15-1)*100</f>
        <v>12.5</v>
      </c>
      <c r="H18" s="45">
        <v>21</v>
      </c>
      <c r="I18" s="3">
        <f t="shared" ref="I18:I24" si="4">H18/A18*100</f>
        <v>52.5</v>
      </c>
      <c r="J18" s="3">
        <f t="shared" ref="J18:J24" si="5">(H18/H15-1)*100</f>
        <v>-16.000000000000004</v>
      </c>
      <c r="K18" s="2">
        <f t="shared" ref="K18:K24" si="6">C18+F18+I18</f>
        <v>100</v>
      </c>
      <c r="L18" s="3">
        <f t="shared" ref="L18:L24" si="7">(A18/A15-1)*100</f>
        <v>-9.0909090909090935</v>
      </c>
    </row>
    <row r="19" spans="1:12" x14ac:dyDescent="0.3">
      <c r="A19" s="2"/>
      <c r="B19" s="43"/>
      <c r="C19" s="3"/>
      <c r="D19" s="3"/>
      <c r="E19" s="45"/>
      <c r="F19" s="3"/>
      <c r="G19" s="2"/>
      <c r="H19" s="45"/>
      <c r="I19" s="3"/>
      <c r="J19" s="3"/>
      <c r="K19" s="2"/>
      <c r="L19" s="3"/>
    </row>
    <row r="20" spans="1:12" x14ac:dyDescent="0.3">
      <c r="A20" s="16" t="s">
        <v>54</v>
      </c>
      <c r="B20" s="43"/>
      <c r="C20" s="3"/>
      <c r="D20" s="3"/>
      <c r="E20" s="45"/>
      <c r="F20" s="3"/>
      <c r="G20" s="2"/>
      <c r="H20" s="45"/>
      <c r="I20" s="3"/>
      <c r="J20" s="3"/>
      <c r="K20" s="2"/>
      <c r="L20" s="3"/>
    </row>
    <row r="21" spans="1:12" x14ac:dyDescent="0.3">
      <c r="A21" s="2">
        <v>49</v>
      </c>
      <c r="B21" s="43">
        <v>13</v>
      </c>
      <c r="C21" s="3">
        <f t="shared" si="0"/>
        <v>26.530612244897959</v>
      </c>
      <c r="D21" s="3">
        <f t="shared" si="1"/>
        <v>30.000000000000004</v>
      </c>
      <c r="E21" s="45">
        <v>8</v>
      </c>
      <c r="F21" s="3">
        <f t="shared" si="2"/>
        <v>16.326530612244898</v>
      </c>
      <c r="G21" s="3">
        <f t="shared" si="3"/>
        <v>-11.111111111111116</v>
      </c>
      <c r="H21" s="45">
        <v>28</v>
      </c>
      <c r="I21" s="3">
        <f t="shared" si="4"/>
        <v>57.142857142857139</v>
      </c>
      <c r="J21" s="3">
        <f t="shared" si="5"/>
        <v>33.333333333333329</v>
      </c>
      <c r="K21" s="2">
        <f t="shared" si="6"/>
        <v>100</v>
      </c>
      <c r="L21" s="3">
        <f t="shared" si="7"/>
        <v>22.500000000000007</v>
      </c>
    </row>
    <row r="22" spans="1:12" x14ac:dyDescent="0.3">
      <c r="A22" s="2"/>
      <c r="B22" s="43"/>
      <c r="C22" s="3"/>
      <c r="D22" s="3"/>
      <c r="E22" s="45"/>
      <c r="F22" s="3"/>
      <c r="G22" s="3"/>
      <c r="H22" s="45"/>
      <c r="I22" s="3"/>
      <c r="J22" s="3"/>
      <c r="K22" s="2"/>
      <c r="L22" s="3"/>
    </row>
    <row r="23" spans="1:12" x14ac:dyDescent="0.3">
      <c r="A23" s="16" t="s">
        <v>58</v>
      </c>
      <c r="B23" s="43"/>
      <c r="C23" s="3"/>
      <c r="D23" s="3"/>
      <c r="E23" s="45"/>
      <c r="F23" s="3"/>
      <c r="G23" s="3"/>
      <c r="H23" s="45"/>
      <c r="I23" s="3"/>
      <c r="J23" s="3"/>
      <c r="K23" s="2"/>
      <c r="L23" s="3"/>
    </row>
    <row r="24" spans="1:12" x14ac:dyDescent="0.3">
      <c r="A24" s="2">
        <v>45</v>
      </c>
      <c r="B24" s="43">
        <v>14</v>
      </c>
      <c r="C24" s="3">
        <f t="shared" si="0"/>
        <v>31.111111111111111</v>
      </c>
      <c r="D24" s="3">
        <f t="shared" si="1"/>
        <v>7.6923076923076872</v>
      </c>
      <c r="E24" s="45">
        <v>7</v>
      </c>
      <c r="F24" s="3">
        <f t="shared" si="2"/>
        <v>15.555555555555555</v>
      </c>
      <c r="G24" s="3">
        <f t="shared" si="3"/>
        <v>-12.5</v>
      </c>
      <c r="H24" s="45">
        <v>24</v>
      </c>
      <c r="I24" s="3">
        <f t="shared" si="4"/>
        <v>53.333333333333336</v>
      </c>
      <c r="J24" s="3">
        <f t="shared" si="5"/>
        <v>-14.28571428571429</v>
      </c>
      <c r="K24" s="2">
        <f t="shared" si="6"/>
        <v>100</v>
      </c>
      <c r="L24" s="3">
        <f t="shared" si="7"/>
        <v>-8.1632653061224474</v>
      </c>
    </row>
    <row r="25" spans="1:12" x14ac:dyDescent="0.3">
      <c r="A25" s="2"/>
      <c r="B25" s="43"/>
      <c r="C25" s="3"/>
      <c r="D25" s="3"/>
      <c r="E25" s="45"/>
      <c r="F25" s="3"/>
      <c r="G25" s="3"/>
      <c r="H25" s="45"/>
      <c r="I25" s="3"/>
      <c r="J25" s="3"/>
      <c r="K25" s="2"/>
      <c r="L25" s="3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2" ht="46.8" x14ac:dyDescent="0.3">
      <c r="A27" s="19" t="s">
        <v>8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2" x14ac:dyDescent="0.3">
      <c r="A29" s="2"/>
      <c r="B29" s="20" t="s">
        <v>2</v>
      </c>
      <c r="C29" s="2" t="s">
        <v>4</v>
      </c>
      <c r="D29" s="2" t="s">
        <v>9</v>
      </c>
      <c r="E29" s="20" t="s">
        <v>26</v>
      </c>
      <c r="F29" s="2" t="s">
        <v>4</v>
      </c>
      <c r="G29" s="2" t="s">
        <v>9</v>
      </c>
      <c r="H29" s="20" t="s">
        <v>3</v>
      </c>
      <c r="I29" s="2" t="s">
        <v>4</v>
      </c>
      <c r="J29" s="2" t="s">
        <v>9</v>
      </c>
      <c r="K29" s="2"/>
      <c r="L29" s="2" t="s">
        <v>9</v>
      </c>
    </row>
    <row r="30" spans="1:12" x14ac:dyDescent="0.3">
      <c r="A30" s="16" t="s">
        <v>1</v>
      </c>
      <c r="B30" s="20"/>
      <c r="C30" s="2"/>
      <c r="D30" s="2"/>
      <c r="E30" s="20"/>
      <c r="F30" s="2"/>
      <c r="G30" s="2"/>
      <c r="H30" s="20"/>
      <c r="I30" s="2"/>
      <c r="J30" s="2"/>
      <c r="K30" s="2"/>
    </row>
    <row r="31" spans="1:12" x14ac:dyDescent="0.3">
      <c r="A31" s="2">
        <f>B31+E31+H31</f>
        <v>12</v>
      </c>
      <c r="B31" s="20">
        <v>4</v>
      </c>
      <c r="C31" s="3">
        <f>B31/A31*100</f>
        <v>33.333333333333329</v>
      </c>
      <c r="D31" s="3">
        <f>B31/B6 * 100</f>
        <v>44.444444444444443</v>
      </c>
      <c r="E31" s="20">
        <v>3</v>
      </c>
      <c r="F31" s="3">
        <f>E31/A31*100</f>
        <v>25</v>
      </c>
      <c r="G31" s="3">
        <f>E31/E6 * 100</f>
        <v>60</v>
      </c>
      <c r="H31" s="20">
        <v>5</v>
      </c>
      <c r="I31" s="3">
        <f>H31/A31*100</f>
        <v>41.666666666666671</v>
      </c>
      <c r="J31" s="3">
        <f>H31/H6 * 100</f>
        <v>38.461538461538467</v>
      </c>
      <c r="K31" s="4">
        <f>C31+F31+I31</f>
        <v>100</v>
      </c>
      <c r="L31" s="3">
        <f>A31/A6 *100</f>
        <v>44.444444444444443</v>
      </c>
    </row>
    <row r="32" spans="1:12" x14ac:dyDescent="0.3">
      <c r="A32" s="2"/>
      <c r="B32" s="20"/>
      <c r="C32" s="2"/>
      <c r="D32" s="2"/>
      <c r="E32" s="20"/>
      <c r="F32" s="2"/>
      <c r="G32" s="2"/>
      <c r="H32" s="20"/>
      <c r="I32" s="2"/>
      <c r="J32" s="2"/>
      <c r="K32" s="2"/>
    </row>
    <row r="33" spans="1:12" x14ac:dyDescent="0.3">
      <c r="A33" s="16" t="s">
        <v>0</v>
      </c>
      <c r="B33" s="20"/>
      <c r="C33" s="2"/>
      <c r="D33" s="2"/>
      <c r="E33" s="20"/>
      <c r="F33" s="2"/>
      <c r="G33" s="2"/>
      <c r="H33" s="20"/>
      <c r="I33" s="2"/>
      <c r="J33" s="2"/>
      <c r="K33" s="2"/>
      <c r="L33" s="2"/>
    </row>
    <row r="34" spans="1:12" x14ac:dyDescent="0.3">
      <c r="A34" s="2">
        <f>B34+E34+H34</f>
        <v>12</v>
      </c>
      <c r="B34" s="20">
        <v>4</v>
      </c>
      <c r="C34" s="3">
        <f>B34/A34*100</f>
        <v>33.333333333333329</v>
      </c>
      <c r="D34" s="3">
        <f>B34/B9 * 100</f>
        <v>36.363636363636367</v>
      </c>
      <c r="E34" s="20">
        <v>3</v>
      </c>
      <c r="F34" s="3">
        <f>E34/A34*100</f>
        <v>25</v>
      </c>
      <c r="G34" s="3">
        <f>E34/E9 * 100</f>
        <v>75</v>
      </c>
      <c r="H34" s="20">
        <v>5</v>
      </c>
      <c r="I34" s="3">
        <f>H34/A34*100</f>
        <v>41.666666666666671</v>
      </c>
      <c r="J34" s="3">
        <f>H34/H9 * 100</f>
        <v>21.739130434782609</v>
      </c>
      <c r="K34" s="4">
        <f>C34+F34+I34</f>
        <v>100</v>
      </c>
      <c r="L34" s="3">
        <f>A34/A9 *100</f>
        <v>31.578947368421051</v>
      </c>
    </row>
    <row r="35" spans="1:12" x14ac:dyDescent="0.3">
      <c r="A35" s="2"/>
      <c r="B35" s="20"/>
      <c r="C35" s="2"/>
      <c r="D35" s="2"/>
      <c r="E35" s="20"/>
      <c r="F35" s="2"/>
      <c r="G35" s="2"/>
      <c r="H35" s="20"/>
      <c r="I35" s="2"/>
      <c r="J35" s="2"/>
      <c r="K35" s="2"/>
      <c r="L35" s="2"/>
    </row>
    <row r="36" spans="1:12" x14ac:dyDescent="0.3">
      <c r="A36" s="16" t="s">
        <v>5</v>
      </c>
      <c r="B36" s="20"/>
      <c r="C36" s="2"/>
      <c r="D36" s="2"/>
      <c r="E36" s="20"/>
      <c r="F36" s="2"/>
      <c r="G36" s="2"/>
      <c r="H36" s="20"/>
      <c r="I36" s="2"/>
      <c r="J36" s="2"/>
      <c r="K36" s="2"/>
      <c r="L36" s="2"/>
    </row>
    <row r="37" spans="1:12" x14ac:dyDescent="0.3">
      <c r="A37" s="2">
        <f>B37+E37+H37</f>
        <v>23</v>
      </c>
      <c r="B37" s="20">
        <v>9</v>
      </c>
      <c r="C37" s="3">
        <f>B37/A37*100</f>
        <v>39.130434782608695</v>
      </c>
      <c r="D37" s="3">
        <f>B37/B12* 100</f>
        <v>60</v>
      </c>
      <c r="E37" s="20">
        <v>4</v>
      </c>
      <c r="F37" s="3">
        <f>E37/A37*100</f>
        <v>17.391304347826086</v>
      </c>
      <c r="G37" s="2">
        <f>E37/E12*100</f>
        <v>80</v>
      </c>
      <c r="H37" s="20">
        <v>10</v>
      </c>
      <c r="I37" s="3">
        <f>H37/A37*100</f>
        <v>43.478260869565219</v>
      </c>
      <c r="J37" s="3">
        <f>H37/H12*100</f>
        <v>24.390243902439025</v>
      </c>
      <c r="K37" s="2">
        <f>C37+F37+I37</f>
        <v>100</v>
      </c>
      <c r="L37" s="3">
        <f>A37/A12*100</f>
        <v>37.704918032786885</v>
      </c>
    </row>
    <row r="38" spans="1:12" x14ac:dyDescent="0.3">
      <c r="A38" s="2"/>
      <c r="B38" s="20"/>
      <c r="C38" s="3"/>
      <c r="D38" s="3"/>
      <c r="E38" s="20"/>
      <c r="F38" s="3"/>
      <c r="G38" s="2"/>
      <c r="H38" s="20"/>
      <c r="I38" s="3"/>
      <c r="J38" s="2"/>
      <c r="K38" s="2"/>
      <c r="L38" s="3"/>
    </row>
    <row r="39" spans="1:12" x14ac:dyDescent="0.3">
      <c r="A39" s="16" t="s">
        <v>42</v>
      </c>
      <c r="B39" s="20"/>
      <c r="C39" s="3"/>
      <c r="D39" s="3"/>
      <c r="E39" s="20"/>
      <c r="F39" s="3"/>
      <c r="G39" s="2"/>
      <c r="H39" s="20"/>
      <c r="I39" s="3"/>
      <c r="J39" s="2"/>
      <c r="K39" s="2"/>
      <c r="L39" s="3"/>
    </row>
    <row r="40" spans="1:12" x14ac:dyDescent="0.3">
      <c r="A40" s="2">
        <v>19</v>
      </c>
      <c r="B40" s="20">
        <v>7</v>
      </c>
      <c r="C40" s="3">
        <f>B40/A40*100</f>
        <v>36.84210526315789</v>
      </c>
      <c r="D40" s="3">
        <f>B40/B15*100</f>
        <v>63.636363636363633</v>
      </c>
      <c r="E40" s="20">
        <v>4</v>
      </c>
      <c r="F40" s="3">
        <f>E40/A40*100</f>
        <v>21.052631578947366</v>
      </c>
      <c r="G40" s="2">
        <f>E40/E15*100</f>
        <v>50</v>
      </c>
      <c r="H40" s="20">
        <v>8</v>
      </c>
      <c r="I40" s="3">
        <f>H40/A40*100</f>
        <v>42.105263157894733</v>
      </c>
      <c r="J40" s="3">
        <f>H40/H15*100</f>
        <v>32</v>
      </c>
      <c r="K40" s="3">
        <f>C40+F40+I40</f>
        <v>100</v>
      </c>
      <c r="L40" s="3">
        <f>A40/A15*100</f>
        <v>43.18181818181818</v>
      </c>
    </row>
    <row r="41" spans="1:12" x14ac:dyDescent="0.3">
      <c r="A41" s="8"/>
      <c r="B41" s="20"/>
      <c r="C41" s="3"/>
      <c r="D41" s="3"/>
      <c r="E41" s="20"/>
      <c r="F41" s="3"/>
      <c r="G41" s="2"/>
      <c r="H41" s="20"/>
      <c r="I41" s="3"/>
      <c r="J41" s="3"/>
      <c r="K41" s="3"/>
      <c r="L41" s="3"/>
    </row>
    <row r="42" spans="1:12" x14ac:dyDescent="0.3">
      <c r="A42" s="16" t="s">
        <v>49</v>
      </c>
      <c r="B42" s="20"/>
      <c r="C42" s="3"/>
      <c r="D42" s="3"/>
      <c r="E42" s="20"/>
      <c r="F42" s="3"/>
      <c r="G42" s="2"/>
      <c r="H42" s="20"/>
      <c r="I42" s="3"/>
      <c r="J42" s="3"/>
      <c r="K42" s="3"/>
      <c r="L42" s="3"/>
    </row>
    <row r="43" spans="1:12" x14ac:dyDescent="0.3">
      <c r="A43" s="2">
        <f>B43+E43+H43</f>
        <v>24</v>
      </c>
      <c r="B43" s="20">
        <v>6</v>
      </c>
      <c r="C43" s="3">
        <f t="shared" ref="C43:C46" si="8">B43/A43*100</f>
        <v>25</v>
      </c>
      <c r="D43" s="3">
        <f>B43/B18*100</f>
        <v>60</v>
      </c>
      <c r="E43" s="20">
        <v>6</v>
      </c>
      <c r="F43" s="3">
        <f t="shared" ref="F43:F46" si="9">E43/A43*100</f>
        <v>25</v>
      </c>
      <c r="G43" s="3">
        <f>E43/E18*100</f>
        <v>66.666666666666657</v>
      </c>
      <c r="H43" s="20">
        <v>12</v>
      </c>
      <c r="I43" s="3">
        <f t="shared" ref="I43:I46" si="10">H43/A43*100</f>
        <v>50</v>
      </c>
      <c r="J43" s="3">
        <f>H43/H18*100</f>
        <v>57.142857142857139</v>
      </c>
      <c r="K43" s="3">
        <f t="shared" ref="K43:K46" si="11">C43+F43+I43</f>
        <v>100</v>
      </c>
      <c r="L43" s="3">
        <f>A43/A18*100</f>
        <v>60</v>
      </c>
    </row>
    <row r="44" spans="1:12" x14ac:dyDescent="0.3">
      <c r="A44" s="2"/>
      <c r="B44" s="20"/>
      <c r="C44" s="3"/>
      <c r="D44" s="3"/>
      <c r="E44" s="20"/>
      <c r="F44" s="3"/>
      <c r="G44" s="3"/>
      <c r="H44" s="20"/>
      <c r="I44" s="3"/>
      <c r="J44" s="3"/>
      <c r="K44" s="3"/>
      <c r="L44" s="3"/>
    </row>
    <row r="45" spans="1:12" x14ac:dyDescent="0.3">
      <c r="A45" s="16" t="s">
        <v>54</v>
      </c>
      <c r="B45" s="20"/>
      <c r="C45" s="3"/>
      <c r="D45" s="3"/>
      <c r="E45" s="20"/>
      <c r="F45" s="3"/>
      <c r="G45" s="3"/>
      <c r="H45" s="20"/>
      <c r="I45" s="3"/>
      <c r="J45" s="3"/>
      <c r="K45" s="3"/>
      <c r="L45" s="3"/>
    </row>
    <row r="46" spans="1:12" x14ac:dyDescent="0.3">
      <c r="A46" s="8">
        <f>B46+E46+H46</f>
        <v>23</v>
      </c>
      <c r="B46" s="20">
        <v>9</v>
      </c>
      <c r="C46" s="3">
        <f t="shared" si="8"/>
        <v>39.130434782608695</v>
      </c>
      <c r="D46" s="3">
        <f>B46/B21*100</f>
        <v>69.230769230769226</v>
      </c>
      <c r="E46" s="20">
        <v>5</v>
      </c>
      <c r="F46" s="3">
        <f t="shared" si="9"/>
        <v>21.739130434782609</v>
      </c>
      <c r="G46" s="3">
        <f>E46/E21*100</f>
        <v>62.5</v>
      </c>
      <c r="H46" s="20">
        <v>9</v>
      </c>
      <c r="I46" s="3">
        <f t="shared" si="10"/>
        <v>39.130434782608695</v>
      </c>
      <c r="J46" s="3">
        <f>H46/H21*100</f>
        <v>32.142857142857146</v>
      </c>
      <c r="K46" s="3">
        <f t="shared" si="11"/>
        <v>100</v>
      </c>
      <c r="L46" s="3">
        <f>A46/A21*100</f>
        <v>46.938775510204081</v>
      </c>
    </row>
    <row r="47" spans="1:12" x14ac:dyDescent="0.3">
      <c r="A47" s="8"/>
      <c r="B47" s="20"/>
      <c r="C47" s="3"/>
      <c r="D47" s="3"/>
      <c r="E47" s="20"/>
      <c r="F47" s="3"/>
      <c r="G47" s="3"/>
      <c r="H47" s="20"/>
      <c r="I47" s="3"/>
      <c r="J47" s="3"/>
      <c r="K47" s="3"/>
      <c r="L47" s="3"/>
    </row>
    <row r="48" spans="1:1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31.2" x14ac:dyDescent="0.3">
      <c r="A49" s="19" t="s">
        <v>33</v>
      </c>
      <c r="B49" s="2" t="s">
        <v>34</v>
      </c>
      <c r="C49" s="2" t="s">
        <v>4</v>
      </c>
      <c r="D49" s="2" t="s">
        <v>35</v>
      </c>
      <c r="E49" s="2" t="s">
        <v>4</v>
      </c>
      <c r="F49" s="2" t="s">
        <v>37</v>
      </c>
      <c r="G49" s="2"/>
      <c r="H49" s="2"/>
      <c r="I49" s="2"/>
      <c r="J49" s="2"/>
      <c r="K49" s="2"/>
      <c r="L49" s="2"/>
    </row>
    <row r="50" spans="1:12" x14ac:dyDescent="0.3">
      <c r="A50" s="2">
        <v>2012</v>
      </c>
      <c r="B50" s="2">
        <v>12</v>
      </c>
      <c r="C50" s="3">
        <f>B50/27*100</f>
        <v>44.444444444444443</v>
      </c>
      <c r="D50" s="2">
        <v>15</v>
      </c>
      <c r="E50" s="3">
        <f>D50/27*100</f>
        <v>55.555555555555557</v>
      </c>
      <c r="F50" s="3">
        <f t="shared" ref="F50:F57" si="12">C50+E50</f>
        <v>100</v>
      </c>
      <c r="G50" s="2"/>
      <c r="H50" s="2"/>
      <c r="I50" s="2"/>
      <c r="J50" s="2"/>
      <c r="K50" s="2"/>
      <c r="L50" s="2"/>
    </row>
    <row r="51" spans="1:12" x14ac:dyDescent="0.3">
      <c r="A51" s="2">
        <v>2013</v>
      </c>
      <c r="B51" s="2">
        <v>22</v>
      </c>
      <c r="C51" s="3">
        <f>B51/38*100</f>
        <v>57.894736842105267</v>
      </c>
      <c r="D51" s="2">
        <v>16</v>
      </c>
      <c r="E51" s="3">
        <f>D51/38*100</f>
        <v>42.105263157894733</v>
      </c>
      <c r="F51" s="3">
        <f t="shared" si="12"/>
        <v>100</v>
      </c>
      <c r="G51" s="2"/>
      <c r="H51" s="2"/>
      <c r="I51" s="2"/>
      <c r="J51" s="2"/>
      <c r="K51" s="2"/>
      <c r="L51" s="2"/>
    </row>
    <row r="52" spans="1:12" x14ac:dyDescent="0.3">
      <c r="A52" s="2">
        <v>2014</v>
      </c>
      <c r="B52" s="2">
        <v>34</v>
      </c>
      <c r="C52" s="3">
        <f>B52/61*100</f>
        <v>55.737704918032783</v>
      </c>
      <c r="D52" s="2">
        <v>27</v>
      </c>
      <c r="E52" s="3">
        <f>D52/61*100</f>
        <v>44.26229508196721</v>
      </c>
      <c r="F52" s="3">
        <f t="shared" si="12"/>
        <v>100</v>
      </c>
      <c r="G52" s="2"/>
      <c r="H52" s="2"/>
      <c r="I52" s="2"/>
      <c r="J52" s="2"/>
      <c r="K52" s="2"/>
      <c r="L52" s="2"/>
    </row>
    <row r="53" spans="1:12" x14ac:dyDescent="0.3">
      <c r="A53" s="2">
        <v>2015</v>
      </c>
      <c r="B53" s="2">
        <v>24</v>
      </c>
      <c r="C53" s="3">
        <f>B53/44*100</f>
        <v>54.54545454545454</v>
      </c>
      <c r="D53" s="2">
        <v>20</v>
      </c>
      <c r="E53" s="3">
        <f>D53/44*100</f>
        <v>45.454545454545453</v>
      </c>
      <c r="F53" s="3">
        <f t="shared" si="12"/>
        <v>100</v>
      </c>
      <c r="G53" s="2"/>
      <c r="H53" s="2"/>
      <c r="I53" s="2"/>
      <c r="J53" s="2"/>
      <c r="K53" s="2"/>
      <c r="L53" s="2"/>
    </row>
    <row r="54" spans="1:12" x14ac:dyDescent="0.3">
      <c r="A54" s="2">
        <v>2016</v>
      </c>
      <c r="B54" s="2">
        <v>25</v>
      </c>
      <c r="C54" s="3">
        <f>B54/40*100</f>
        <v>62.5</v>
      </c>
      <c r="D54" s="2">
        <v>15</v>
      </c>
      <c r="E54" s="3">
        <f>D54/40*100</f>
        <v>37.5</v>
      </c>
      <c r="F54" s="3">
        <f t="shared" si="12"/>
        <v>100</v>
      </c>
      <c r="G54" s="2"/>
      <c r="H54" s="2"/>
      <c r="I54" s="2"/>
      <c r="J54" s="2"/>
      <c r="K54" s="2"/>
      <c r="L54" s="2"/>
    </row>
    <row r="55" spans="1:12" x14ac:dyDescent="0.3">
      <c r="A55" s="2">
        <v>2017</v>
      </c>
      <c r="B55" s="2">
        <v>28</v>
      </c>
      <c r="C55" s="3">
        <f>B55/49*100</f>
        <v>57.142857142857139</v>
      </c>
      <c r="D55" s="2">
        <v>21</v>
      </c>
      <c r="E55" s="3">
        <f>D55/49*100</f>
        <v>42.857142857142854</v>
      </c>
      <c r="F55" s="3">
        <f t="shared" si="12"/>
        <v>100</v>
      </c>
      <c r="G55" s="2"/>
      <c r="H55" s="2"/>
      <c r="I55" s="2"/>
      <c r="J55" s="2"/>
      <c r="K55" s="2"/>
      <c r="L55" s="2"/>
    </row>
    <row r="56" spans="1:12" x14ac:dyDescent="0.3">
      <c r="A56" s="2">
        <v>2018</v>
      </c>
      <c r="B56" s="2">
        <v>26</v>
      </c>
      <c r="C56" s="3">
        <f>B56/45*100</f>
        <v>57.777777777777771</v>
      </c>
      <c r="D56" s="2">
        <v>19</v>
      </c>
      <c r="E56" s="3">
        <f>D56/45*100</f>
        <v>42.222222222222221</v>
      </c>
      <c r="F56" s="3">
        <f t="shared" si="12"/>
        <v>100</v>
      </c>
      <c r="G56" s="2"/>
      <c r="H56" s="2"/>
      <c r="I56" s="2"/>
      <c r="J56" s="2"/>
      <c r="K56" s="2"/>
      <c r="L56" s="2"/>
    </row>
    <row r="57" spans="1:12" x14ac:dyDescent="0.3">
      <c r="A57" s="2" t="s">
        <v>19</v>
      </c>
      <c r="B57" s="2">
        <f>SUM(B50:B56)</f>
        <v>171</v>
      </c>
      <c r="C57" s="9">
        <f>B57/304*100</f>
        <v>56.25</v>
      </c>
      <c r="D57" s="2">
        <f>SUM(D50:D56)</f>
        <v>133</v>
      </c>
      <c r="E57" s="9">
        <f>D57/304*100</f>
        <v>43.75</v>
      </c>
      <c r="F57" s="9">
        <f t="shared" si="12"/>
        <v>100</v>
      </c>
      <c r="G57" s="2"/>
      <c r="H57" s="2"/>
      <c r="I57" s="2"/>
      <c r="J57" s="2"/>
      <c r="K57" s="2"/>
      <c r="L57" s="2"/>
    </row>
    <row r="58" spans="1:1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19" t="s">
        <v>36</v>
      </c>
      <c r="B59" s="2" t="s">
        <v>38</v>
      </c>
      <c r="C59" s="2" t="s">
        <v>39</v>
      </c>
      <c r="D59" s="2" t="s">
        <v>40</v>
      </c>
      <c r="E59" s="2" t="s">
        <v>39</v>
      </c>
      <c r="F59" s="2" t="s">
        <v>41</v>
      </c>
      <c r="G59" s="2"/>
      <c r="H59" s="2"/>
      <c r="I59" s="2"/>
      <c r="J59" s="2"/>
      <c r="K59" s="2"/>
      <c r="L59" s="2"/>
    </row>
    <row r="60" spans="1:12" x14ac:dyDescent="0.3">
      <c r="A60" s="2">
        <v>2012</v>
      </c>
      <c r="B60" s="2">
        <v>3</v>
      </c>
      <c r="C60" s="3">
        <f>B60/12*100</f>
        <v>25</v>
      </c>
      <c r="D60" s="2">
        <v>9</v>
      </c>
      <c r="E60" s="3">
        <f>D60/12*100</f>
        <v>75</v>
      </c>
      <c r="F60" s="3">
        <f t="shared" ref="F60:F66" si="13">C60+E60</f>
        <v>100</v>
      </c>
      <c r="G60" s="2"/>
      <c r="H60" s="2"/>
      <c r="I60" s="2"/>
      <c r="J60" s="2"/>
      <c r="K60" s="2"/>
      <c r="L60" s="2"/>
    </row>
    <row r="61" spans="1:12" x14ac:dyDescent="0.3">
      <c r="A61" s="2">
        <v>2013</v>
      </c>
      <c r="B61" s="2">
        <v>8</v>
      </c>
      <c r="C61" s="3">
        <f>B61/12*100</f>
        <v>66.666666666666657</v>
      </c>
      <c r="D61" s="2">
        <v>4</v>
      </c>
      <c r="E61" s="3">
        <f>D61/12*100</f>
        <v>33.333333333333329</v>
      </c>
      <c r="F61" s="3">
        <f t="shared" si="13"/>
        <v>99.999999999999986</v>
      </c>
      <c r="H61" s="2"/>
    </row>
    <row r="62" spans="1:12" x14ac:dyDescent="0.3">
      <c r="A62" s="2">
        <v>2014</v>
      </c>
      <c r="B62" s="2">
        <v>11</v>
      </c>
      <c r="C62" s="3">
        <f>B62/23*100</f>
        <v>47.826086956521742</v>
      </c>
      <c r="D62" s="2">
        <v>12</v>
      </c>
      <c r="E62" s="3">
        <f>D62/23*100</f>
        <v>52.173913043478258</v>
      </c>
      <c r="F62" s="3">
        <f t="shared" si="13"/>
        <v>100</v>
      </c>
      <c r="H62" s="2"/>
    </row>
    <row r="63" spans="1:12" x14ac:dyDescent="0.3">
      <c r="A63" s="2">
        <v>2015</v>
      </c>
      <c r="B63" s="2">
        <v>12</v>
      </c>
      <c r="C63" s="3">
        <f>B63/19*100</f>
        <v>63.157894736842103</v>
      </c>
      <c r="D63" s="2">
        <v>7</v>
      </c>
      <c r="E63" s="3">
        <f>D63/19*100</f>
        <v>36.84210526315789</v>
      </c>
      <c r="F63" s="3">
        <f t="shared" si="13"/>
        <v>100</v>
      </c>
      <c r="H63" s="2"/>
    </row>
    <row r="64" spans="1:12" x14ac:dyDescent="0.3">
      <c r="A64" s="2">
        <v>2016</v>
      </c>
      <c r="B64" s="2">
        <v>17</v>
      </c>
      <c r="C64" s="3">
        <f>B64/24*100</f>
        <v>70.833333333333343</v>
      </c>
      <c r="D64" s="2">
        <v>7</v>
      </c>
      <c r="E64" s="3">
        <f>D64/24*100</f>
        <v>29.166666666666668</v>
      </c>
      <c r="F64" s="3">
        <f t="shared" si="13"/>
        <v>100.00000000000001</v>
      </c>
      <c r="H64" s="2"/>
    </row>
    <row r="65" spans="1:8" x14ac:dyDescent="0.3">
      <c r="A65" s="2">
        <v>2017</v>
      </c>
      <c r="B65" s="2">
        <v>15</v>
      </c>
      <c r="C65" s="3">
        <f>B65/23*100</f>
        <v>65.217391304347828</v>
      </c>
      <c r="D65" s="2">
        <v>8</v>
      </c>
      <c r="E65" s="3">
        <f>D65/23*100</f>
        <v>34.782608695652172</v>
      </c>
      <c r="F65" s="3">
        <f t="shared" si="13"/>
        <v>100</v>
      </c>
      <c r="H65" s="2"/>
    </row>
    <row r="66" spans="1:8" x14ac:dyDescent="0.3">
      <c r="A66" s="2" t="s">
        <v>19</v>
      </c>
      <c r="B66" s="2">
        <f>SUM(B60:B65)</f>
        <v>66</v>
      </c>
      <c r="C66" s="1">
        <f>B66/113*100</f>
        <v>58.407079646017699</v>
      </c>
      <c r="D66" s="2">
        <f>SUM(D60:D65)</f>
        <v>47</v>
      </c>
      <c r="E66" s="1">
        <f>D66/113*100</f>
        <v>41.592920353982301</v>
      </c>
      <c r="F66" s="3">
        <f t="shared" si="13"/>
        <v>100</v>
      </c>
    </row>
  </sheetData>
  <phoneticPr fontId="5" type="noConversion"/>
  <pageMargins left="0.35629921259842523" right="0.35629921259842523" top="1" bottom="1" header="0.5" footer="0.5"/>
  <pageSetup paperSize="9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146"/>
  <sheetViews>
    <sheetView topLeftCell="A130" zoomScale="60" zoomScaleNormal="60" zoomScalePageLayoutView="80" workbookViewId="0">
      <selection activeCell="K142" sqref="K142"/>
    </sheetView>
  </sheetViews>
  <sheetFormatPr baseColWidth="10" defaultRowHeight="15.6" x14ac:dyDescent="0.3"/>
  <cols>
    <col min="1" max="1" width="23.59765625" customWidth="1"/>
    <col min="3" max="3" width="11.8984375" bestFit="1" customWidth="1"/>
    <col min="7" max="7" width="9.59765625" customWidth="1"/>
    <col min="10" max="10" width="11.5" bestFit="1" customWidth="1"/>
    <col min="13" max="13" width="11.5" bestFit="1" customWidth="1"/>
    <col min="19" max="19" width="11.3984375" bestFit="1" customWidth="1"/>
  </cols>
  <sheetData>
    <row r="2" spans="1:19" x14ac:dyDescent="0.3">
      <c r="A2" s="47" t="s">
        <v>10</v>
      </c>
      <c r="B2" s="47"/>
    </row>
    <row r="4" spans="1:19" x14ac:dyDescent="0.3">
      <c r="A4" s="17" t="s">
        <v>1</v>
      </c>
      <c r="B4" s="2" t="s">
        <v>12</v>
      </c>
      <c r="C4" s="2" t="s">
        <v>20</v>
      </c>
      <c r="D4" s="2" t="s">
        <v>13</v>
      </c>
      <c r="E4" s="2" t="s">
        <v>20</v>
      </c>
      <c r="F4" s="2"/>
      <c r="G4" s="2"/>
      <c r="H4" s="2" t="s">
        <v>14</v>
      </c>
      <c r="I4" s="2" t="s">
        <v>20</v>
      </c>
      <c r="J4" s="2" t="s">
        <v>15</v>
      </c>
      <c r="K4" s="2" t="s">
        <v>20</v>
      </c>
      <c r="L4" s="2" t="s">
        <v>16</v>
      </c>
      <c r="M4" s="2" t="s">
        <v>20</v>
      </c>
      <c r="N4" s="2" t="s">
        <v>17</v>
      </c>
      <c r="O4" s="2" t="s">
        <v>20</v>
      </c>
      <c r="P4" s="2" t="s">
        <v>21</v>
      </c>
      <c r="Q4" s="2" t="s">
        <v>20</v>
      </c>
      <c r="R4" s="2" t="s">
        <v>22</v>
      </c>
      <c r="S4" s="2" t="s">
        <v>20</v>
      </c>
    </row>
    <row r="5" spans="1:19" x14ac:dyDescent="0.3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3">
      <c r="A6" s="2">
        <f>B6+D6</f>
        <v>21</v>
      </c>
      <c r="B6" s="2">
        <v>1</v>
      </c>
      <c r="C6" s="3">
        <f>B6/A13 * 100</f>
        <v>3.7037037037037033</v>
      </c>
      <c r="D6" s="2">
        <v>20</v>
      </c>
      <c r="E6" s="3">
        <f>D6/A13 * 100</f>
        <v>74.074074074074076</v>
      </c>
      <c r="F6" s="3"/>
      <c r="G6" s="3"/>
      <c r="H6" s="2">
        <v>3</v>
      </c>
      <c r="I6" s="3">
        <f>H6/A13 * 100</f>
        <v>11.111111111111111</v>
      </c>
      <c r="J6" s="2">
        <v>2</v>
      </c>
      <c r="K6" s="3">
        <f>J6/A13 * 100</f>
        <v>7.4074074074074066</v>
      </c>
      <c r="L6" s="2">
        <v>1</v>
      </c>
      <c r="M6" s="3">
        <f>L6/A13 * 100</f>
        <v>3.7037037037037033</v>
      </c>
      <c r="N6" s="2">
        <v>8</v>
      </c>
      <c r="O6" s="3">
        <f>N6/A13 * 100</f>
        <v>29.629629629629626</v>
      </c>
      <c r="P6" s="2">
        <v>14</v>
      </c>
      <c r="Q6" s="3">
        <f>P6/A13 * 100</f>
        <v>51.851851851851848</v>
      </c>
      <c r="R6" s="2">
        <f>B6+D6</f>
        <v>21</v>
      </c>
      <c r="S6" s="3">
        <f>R6/A13 * 100</f>
        <v>77.777777777777786</v>
      </c>
    </row>
    <row r="7" spans="1:19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9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 x14ac:dyDescent="0.3">
      <c r="A9" s="2" t="s">
        <v>18</v>
      </c>
      <c r="R9" s="2"/>
    </row>
    <row r="10" spans="1:19" x14ac:dyDescent="0.3">
      <c r="A10" s="2">
        <f>B10+D10</f>
        <v>6</v>
      </c>
      <c r="B10" s="2">
        <v>4</v>
      </c>
      <c r="C10" s="3">
        <f>B10/A13 * 100</f>
        <v>14.814814814814813</v>
      </c>
      <c r="D10" s="2">
        <v>2</v>
      </c>
      <c r="E10" s="3">
        <f>D10/A13 * 100</f>
        <v>7.4074074074074066</v>
      </c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3"/>
      <c r="R10" s="2">
        <f>B10+D10</f>
        <v>6</v>
      </c>
      <c r="S10" s="3">
        <f>R10/A13 * 100</f>
        <v>22.222222222222221</v>
      </c>
    </row>
    <row r="12" spans="1:19" x14ac:dyDescent="0.3">
      <c r="A12" s="5" t="s">
        <v>19</v>
      </c>
      <c r="H12" s="2"/>
      <c r="I12" s="2"/>
      <c r="J12" s="2" t="s">
        <v>55</v>
      </c>
      <c r="K12" s="2" t="s">
        <v>45</v>
      </c>
      <c r="L12" s="2"/>
      <c r="M12" s="2"/>
      <c r="N12" s="2"/>
      <c r="O12" s="2"/>
      <c r="P12" s="2"/>
      <c r="Q12" s="3"/>
    </row>
    <row r="13" spans="1:19" x14ac:dyDescent="0.3">
      <c r="A13" s="2">
        <f>A6+A10</f>
        <v>27</v>
      </c>
      <c r="B13" s="2">
        <f>SUM(B6:B12)</f>
        <v>5</v>
      </c>
      <c r="C13" s="3">
        <f>B13/A13 * 100</f>
        <v>18.518518518518519</v>
      </c>
      <c r="D13" s="2">
        <f>SUM(D6:D12)</f>
        <v>22</v>
      </c>
      <c r="E13" s="3">
        <f>D13/A13 * 100</f>
        <v>81.481481481481481</v>
      </c>
      <c r="F13" s="3"/>
      <c r="G13" s="3"/>
      <c r="H13" s="2"/>
      <c r="I13" s="2"/>
      <c r="J13" s="2">
        <v>6</v>
      </c>
      <c r="K13" s="3">
        <f>J13/A13*100</f>
        <v>22.222222222222221</v>
      </c>
      <c r="L13" s="2"/>
      <c r="M13" s="2"/>
      <c r="N13" s="2"/>
      <c r="O13" s="2"/>
      <c r="P13" s="2"/>
      <c r="Q13" s="2"/>
      <c r="R13" s="2"/>
      <c r="S13" s="3">
        <f>SUM(S6:S12)</f>
        <v>100</v>
      </c>
    </row>
    <row r="14" spans="1:19" x14ac:dyDescent="0.3">
      <c r="A14" s="2"/>
      <c r="B14" s="2"/>
      <c r="C14" s="3"/>
      <c r="D14" s="2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</row>
    <row r="15" spans="1:19" x14ac:dyDescent="0.3">
      <c r="A15" s="2"/>
      <c r="B15" s="2"/>
      <c r="C15" s="3"/>
      <c r="D15" s="2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</row>
    <row r="16" spans="1:19" x14ac:dyDescent="0.3">
      <c r="A16" s="17" t="s">
        <v>0</v>
      </c>
      <c r="B16" s="2" t="s">
        <v>12</v>
      </c>
      <c r="C16" s="2" t="s">
        <v>20</v>
      </c>
      <c r="D16" s="2" t="s">
        <v>13</v>
      </c>
      <c r="E16" s="2" t="s">
        <v>20</v>
      </c>
      <c r="F16" s="2"/>
      <c r="G16" s="2"/>
      <c r="H16" s="2" t="s">
        <v>14</v>
      </c>
      <c r="I16" s="2" t="s">
        <v>20</v>
      </c>
      <c r="J16" s="2" t="s">
        <v>15</v>
      </c>
      <c r="K16" s="2" t="s">
        <v>20</v>
      </c>
      <c r="L16" s="2" t="s">
        <v>16</v>
      </c>
      <c r="M16" s="2" t="s">
        <v>20</v>
      </c>
      <c r="N16" s="2" t="s">
        <v>17</v>
      </c>
      <c r="O16" s="2" t="s">
        <v>20</v>
      </c>
      <c r="P16" s="2" t="s">
        <v>21</v>
      </c>
      <c r="Q16" s="2" t="s">
        <v>20</v>
      </c>
      <c r="R16" s="2" t="s">
        <v>22</v>
      </c>
      <c r="S16" s="2" t="s">
        <v>20</v>
      </c>
    </row>
    <row r="17" spans="1:19" x14ac:dyDescent="0.3">
      <c r="A17" s="2" t="s">
        <v>11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9" x14ac:dyDescent="0.3">
      <c r="A18" s="2">
        <f>B18+D18</f>
        <v>31</v>
      </c>
      <c r="B18" s="2">
        <v>4</v>
      </c>
      <c r="C18" s="3">
        <f>B18/A25 * 100</f>
        <v>10.526315789473683</v>
      </c>
      <c r="D18" s="2">
        <v>27</v>
      </c>
      <c r="E18" s="3">
        <f>D18/A25 * 100</f>
        <v>71.05263157894737</v>
      </c>
      <c r="F18" s="3"/>
      <c r="G18" s="3"/>
      <c r="H18" s="2">
        <v>4</v>
      </c>
      <c r="I18" s="3">
        <f>H18/A25 * 100</f>
        <v>10.526315789473683</v>
      </c>
      <c r="J18" s="2">
        <v>5</v>
      </c>
      <c r="K18" s="3">
        <f>J18/A25 * 100</f>
        <v>13.157894736842104</v>
      </c>
      <c r="L18" s="2">
        <v>0</v>
      </c>
      <c r="M18" s="3">
        <f>L18/A25 * 100</f>
        <v>0</v>
      </c>
      <c r="N18" s="2">
        <v>14</v>
      </c>
      <c r="O18" s="3">
        <f>N18/A25 * 100</f>
        <v>36.84210526315789</v>
      </c>
      <c r="P18" s="2">
        <f>H18+J18+JN18+N18</f>
        <v>23</v>
      </c>
      <c r="Q18" s="3">
        <f>P18/A25 * 100</f>
        <v>60.526315789473685</v>
      </c>
      <c r="R18" s="2">
        <f>B18+D18</f>
        <v>31</v>
      </c>
      <c r="S18" s="3">
        <f>R18/A25 * 100</f>
        <v>81.578947368421055</v>
      </c>
    </row>
    <row r="19" spans="1:19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9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9" x14ac:dyDescent="0.3">
      <c r="A21" s="2" t="s">
        <v>18</v>
      </c>
      <c r="R21" s="2"/>
    </row>
    <row r="22" spans="1:19" x14ac:dyDescent="0.3">
      <c r="A22" s="2">
        <f>B22+D22</f>
        <v>7</v>
      </c>
      <c r="B22" s="2">
        <v>3</v>
      </c>
      <c r="C22" s="3">
        <f>B22/A25 * 100</f>
        <v>7.8947368421052628</v>
      </c>
      <c r="D22" s="2">
        <v>4</v>
      </c>
      <c r="E22" s="3">
        <f>D22/A25 * 100</f>
        <v>10.526315789473683</v>
      </c>
      <c r="F22" s="3"/>
      <c r="G22" s="3"/>
      <c r="H22" s="2"/>
      <c r="I22" s="2"/>
      <c r="J22" s="2"/>
      <c r="K22" s="2"/>
      <c r="L22" s="2"/>
      <c r="M22" s="2"/>
      <c r="N22" s="2"/>
      <c r="O22" s="2"/>
      <c r="P22" s="2"/>
      <c r="Q22" s="3"/>
      <c r="R22" s="2">
        <f>B22+D22</f>
        <v>7</v>
      </c>
      <c r="S22" s="3">
        <f>R22/A25 * 100</f>
        <v>18.421052631578945</v>
      </c>
    </row>
    <row r="24" spans="1:19" x14ac:dyDescent="0.3">
      <c r="A24" s="5" t="s">
        <v>19</v>
      </c>
      <c r="H24" s="2"/>
      <c r="I24" s="2"/>
      <c r="J24" s="2"/>
      <c r="K24" s="2"/>
      <c r="L24" s="2"/>
      <c r="M24" s="2"/>
      <c r="N24" s="2"/>
      <c r="O24" s="2"/>
      <c r="P24" s="2"/>
      <c r="Q24" s="3"/>
    </row>
    <row r="25" spans="1:19" x14ac:dyDescent="0.3">
      <c r="A25" s="2">
        <f>A18+A22</f>
        <v>38</v>
      </c>
      <c r="B25" s="2">
        <f>SUM(B18:B24)</f>
        <v>7</v>
      </c>
      <c r="C25" s="3">
        <f>B25/A25 * 100</f>
        <v>18.421052631578945</v>
      </c>
      <c r="D25" s="2">
        <f>SUM(D18:D24)</f>
        <v>31</v>
      </c>
      <c r="E25" s="3">
        <f>D25/A25 * 100</f>
        <v>81.578947368421055</v>
      </c>
      <c r="F25" s="3"/>
      <c r="G25" s="3"/>
      <c r="H25" s="2"/>
      <c r="I25" s="2"/>
      <c r="J25" s="2" t="s">
        <v>55</v>
      </c>
      <c r="K25" s="2" t="s">
        <v>45</v>
      </c>
      <c r="L25" s="2"/>
      <c r="M25" s="2"/>
      <c r="N25" s="2"/>
      <c r="O25" s="2"/>
      <c r="P25" s="2"/>
      <c r="Q25" s="2"/>
      <c r="R25" s="2"/>
      <c r="S25" s="3">
        <f>SUM(S18:S24)</f>
        <v>100</v>
      </c>
    </row>
    <row r="26" spans="1:19" x14ac:dyDescent="0.3">
      <c r="J26" s="2">
        <v>4</v>
      </c>
      <c r="K26" s="3">
        <f>J26/A25*100</f>
        <v>10.526315789473683</v>
      </c>
    </row>
    <row r="28" spans="1:19" x14ac:dyDescent="0.3">
      <c r="A28" s="17" t="s">
        <v>5</v>
      </c>
      <c r="B28" s="2" t="s">
        <v>12</v>
      </c>
      <c r="C28" s="2" t="s">
        <v>20</v>
      </c>
      <c r="D28" s="2" t="s">
        <v>13</v>
      </c>
      <c r="E28" s="2" t="s">
        <v>20</v>
      </c>
      <c r="F28" s="2" t="s">
        <v>43</v>
      </c>
      <c r="G28" s="2" t="s">
        <v>20</v>
      </c>
      <c r="H28" s="2" t="s">
        <v>14</v>
      </c>
      <c r="I28" s="2" t="s">
        <v>20</v>
      </c>
      <c r="J28" s="2" t="s">
        <v>15</v>
      </c>
      <c r="K28" s="2" t="s">
        <v>20</v>
      </c>
      <c r="L28" s="2" t="s">
        <v>16</v>
      </c>
      <c r="M28" s="2" t="s">
        <v>20</v>
      </c>
      <c r="N28" s="2" t="s">
        <v>17</v>
      </c>
      <c r="O28" s="2" t="s">
        <v>20</v>
      </c>
      <c r="P28" s="2" t="s">
        <v>21</v>
      </c>
      <c r="Q28" s="2" t="s">
        <v>20</v>
      </c>
      <c r="R28" s="2" t="s">
        <v>22</v>
      </c>
      <c r="S28" s="2" t="s">
        <v>20</v>
      </c>
    </row>
    <row r="29" spans="1:19" x14ac:dyDescent="0.3">
      <c r="A29" s="2" t="s">
        <v>11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9" x14ac:dyDescent="0.3">
      <c r="A30" s="2">
        <v>37</v>
      </c>
      <c r="B30" s="2">
        <v>8</v>
      </c>
      <c r="C30" s="3">
        <f>B30/A37 * 100</f>
        <v>13.114754098360656</v>
      </c>
      <c r="D30" s="2">
        <v>29</v>
      </c>
      <c r="E30" s="3">
        <f>D30/A37 * 100</f>
        <v>47.540983606557376</v>
      </c>
      <c r="F30" s="10">
        <v>2</v>
      </c>
      <c r="G30" s="3">
        <f>F30/A37*100</f>
        <v>3.278688524590164</v>
      </c>
      <c r="H30" s="2">
        <v>1</v>
      </c>
      <c r="I30" s="3">
        <f>H30/A37 * 100</f>
        <v>1.639344262295082</v>
      </c>
      <c r="J30" s="2">
        <v>3</v>
      </c>
      <c r="K30" s="3">
        <f>J30/A37 * 100</f>
        <v>4.918032786885246</v>
      </c>
      <c r="L30" s="2">
        <v>1</v>
      </c>
      <c r="M30" s="3">
        <f>L30/A37 * 100</f>
        <v>1.639344262295082</v>
      </c>
      <c r="N30" s="2">
        <v>11</v>
      </c>
      <c r="O30" s="3">
        <f>N30/A37 * 100</f>
        <v>18.032786885245901</v>
      </c>
      <c r="P30" s="2">
        <f>H30+J30+L30+N30</f>
        <v>16</v>
      </c>
      <c r="Q30" s="3">
        <f>P30/A37 * 100</f>
        <v>26.229508196721312</v>
      </c>
      <c r="R30" s="2">
        <f>B30+D30+F30</f>
        <v>39</v>
      </c>
      <c r="S30" s="3">
        <f>R30/A37 * 100</f>
        <v>63.934426229508205</v>
      </c>
    </row>
    <row r="31" spans="1:19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9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9" x14ac:dyDescent="0.3">
      <c r="A33" s="2" t="s">
        <v>18</v>
      </c>
      <c r="R33" s="2"/>
    </row>
    <row r="34" spans="1:19" x14ac:dyDescent="0.3">
      <c r="A34" s="2">
        <v>21</v>
      </c>
      <c r="B34" s="2">
        <v>9</v>
      </c>
      <c r="C34" s="3">
        <f>B34/A37 * 100</f>
        <v>14.754098360655737</v>
      </c>
      <c r="D34" s="2">
        <v>12</v>
      </c>
      <c r="E34" s="3">
        <f>D34/A37 * 100</f>
        <v>19.672131147540984</v>
      </c>
      <c r="F34" s="10">
        <v>1</v>
      </c>
      <c r="G34" s="3">
        <f>F34/A37*100</f>
        <v>1.639344262295082</v>
      </c>
      <c r="H34" s="2"/>
      <c r="I34" s="2"/>
      <c r="J34" s="2"/>
      <c r="K34" s="2"/>
      <c r="L34" s="2"/>
      <c r="M34" s="2"/>
      <c r="N34" s="2"/>
      <c r="O34" s="2"/>
      <c r="P34" s="2"/>
      <c r="Q34" s="3"/>
      <c r="R34" s="2">
        <f>B34+D34+F34</f>
        <v>22</v>
      </c>
      <c r="S34" s="3">
        <f>R34/A37*100</f>
        <v>36.065573770491802</v>
      </c>
    </row>
    <row r="36" spans="1:19" x14ac:dyDescent="0.3">
      <c r="A36" s="5" t="s">
        <v>19</v>
      </c>
      <c r="H36" s="2"/>
      <c r="I36" s="2"/>
      <c r="J36" s="2"/>
      <c r="K36" s="2"/>
      <c r="L36" s="2"/>
      <c r="M36" s="2"/>
      <c r="N36" s="2"/>
      <c r="O36" s="2"/>
      <c r="P36" s="2"/>
      <c r="Q36" s="3"/>
    </row>
    <row r="37" spans="1:19" x14ac:dyDescent="0.3">
      <c r="A37" s="2">
        <f>A30+A34+F34+F30</f>
        <v>61</v>
      </c>
      <c r="B37" s="2">
        <f>SUM(B30:B36)</f>
        <v>17</v>
      </c>
      <c r="C37" s="3">
        <f>B37/A37 * 100</f>
        <v>27.868852459016392</v>
      </c>
      <c r="D37" s="2">
        <f>SUM(D30:D36)</f>
        <v>41</v>
      </c>
      <c r="E37" s="3">
        <f>D37/A37 * 100</f>
        <v>67.213114754098356</v>
      </c>
      <c r="F37" s="3"/>
      <c r="G37" s="3"/>
      <c r="H37" s="2"/>
      <c r="I37" s="2"/>
      <c r="J37" s="2" t="s">
        <v>55</v>
      </c>
      <c r="K37" s="2" t="s">
        <v>45</v>
      </c>
      <c r="L37" s="2"/>
      <c r="M37" s="2"/>
      <c r="N37" s="2"/>
      <c r="O37" s="2"/>
      <c r="P37" s="2"/>
      <c r="Q37" s="2"/>
      <c r="R37" s="2"/>
      <c r="S37" s="3">
        <f>SUM(S30:S36)</f>
        <v>100</v>
      </c>
    </row>
    <row r="38" spans="1:19" x14ac:dyDescent="0.3">
      <c r="A38" s="2"/>
      <c r="B38" s="2"/>
      <c r="C38" s="3"/>
      <c r="D38" s="2"/>
      <c r="E38" s="3"/>
      <c r="F38" s="3"/>
      <c r="G38" s="3"/>
      <c r="H38" s="2"/>
      <c r="I38" s="2"/>
      <c r="J38" s="2">
        <v>13</v>
      </c>
      <c r="K38" s="3">
        <f>J38/A37*100</f>
        <v>21.311475409836063</v>
      </c>
      <c r="L38" s="2"/>
      <c r="M38" s="2"/>
      <c r="N38" s="2"/>
      <c r="O38" s="2"/>
      <c r="P38" s="2"/>
      <c r="Q38" s="2"/>
      <c r="R38" s="2"/>
      <c r="S38" s="3"/>
    </row>
    <row r="39" spans="1:19" x14ac:dyDescent="0.3">
      <c r="A39" s="2"/>
      <c r="B39" s="2"/>
      <c r="C39" s="3"/>
      <c r="D39" s="2"/>
      <c r="E39" s="3"/>
      <c r="F39" s="3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</row>
    <row r="40" spans="1:19" x14ac:dyDescent="0.3">
      <c r="A40" s="17" t="s">
        <v>42</v>
      </c>
      <c r="B40" s="2" t="s">
        <v>12</v>
      </c>
      <c r="C40" s="2" t="s">
        <v>20</v>
      </c>
      <c r="D40" s="2" t="s">
        <v>13</v>
      </c>
      <c r="E40" s="2" t="s">
        <v>20</v>
      </c>
      <c r="F40" s="2" t="s">
        <v>43</v>
      </c>
      <c r="G40" s="2" t="s">
        <v>20</v>
      </c>
      <c r="H40" s="2" t="s">
        <v>14</v>
      </c>
      <c r="I40" s="2" t="s">
        <v>20</v>
      </c>
      <c r="J40" s="2" t="s">
        <v>15</v>
      </c>
      <c r="K40" s="2" t="s">
        <v>20</v>
      </c>
      <c r="L40" s="2" t="s">
        <v>16</v>
      </c>
      <c r="M40" s="2" t="s">
        <v>20</v>
      </c>
      <c r="N40" s="2" t="s">
        <v>17</v>
      </c>
      <c r="O40" s="2" t="s">
        <v>20</v>
      </c>
      <c r="P40" s="2" t="s">
        <v>21</v>
      </c>
      <c r="Q40" s="2" t="s">
        <v>20</v>
      </c>
      <c r="R40" s="2" t="s">
        <v>22</v>
      </c>
      <c r="S40" s="2" t="s">
        <v>20</v>
      </c>
    </row>
    <row r="41" spans="1:19" x14ac:dyDescent="0.3">
      <c r="A41" s="2" t="s">
        <v>11</v>
      </c>
      <c r="B41" s="2"/>
    </row>
    <row r="42" spans="1:19" x14ac:dyDescent="0.3">
      <c r="A42" s="2">
        <v>29</v>
      </c>
      <c r="B42" s="2">
        <v>7</v>
      </c>
      <c r="C42" s="3">
        <f>B42/A48*100</f>
        <v>15.909090909090908</v>
      </c>
      <c r="D42" s="2">
        <v>22</v>
      </c>
      <c r="E42" s="3">
        <f>D42/A48*100</f>
        <v>50</v>
      </c>
      <c r="F42" s="2">
        <v>0</v>
      </c>
      <c r="G42" s="2"/>
      <c r="H42" s="2">
        <v>3</v>
      </c>
      <c r="I42" s="3">
        <f>H42/A48*100</f>
        <v>6.8181818181818175</v>
      </c>
      <c r="J42" s="2">
        <v>4</v>
      </c>
      <c r="K42" s="3">
        <f>J42/A48*100</f>
        <v>9.0909090909090917</v>
      </c>
      <c r="L42" s="2">
        <v>0</v>
      </c>
      <c r="M42" s="3">
        <f>L42/A48*100</f>
        <v>0</v>
      </c>
      <c r="N42" s="2">
        <v>9</v>
      </c>
      <c r="O42" s="3">
        <f>N42/A48*100</f>
        <v>20.454545454545457</v>
      </c>
      <c r="P42" s="2">
        <v>16</v>
      </c>
      <c r="Q42" s="3">
        <f>P42/A48*100</f>
        <v>36.363636363636367</v>
      </c>
      <c r="R42" s="2">
        <f>B42+D42</f>
        <v>29</v>
      </c>
      <c r="S42" s="3">
        <f>R42/A48*100</f>
        <v>65.909090909090907</v>
      </c>
    </row>
    <row r="43" spans="1:19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3">
      <c r="A44" s="2" t="s">
        <v>18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3">
      <c r="A45" s="2">
        <v>14</v>
      </c>
      <c r="B45" s="2">
        <v>8</v>
      </c>
      <c r="C45" s="3">
        <f>B45/A48*100</f>
        <v>18.181818181818183</v>
      </c>
      <c r="D45" s="2">
        <v>6</v>
      </c>
      <c r="E45" s="3">
        <f>D45/A48*100</f>
        <v>13.636363636363635</v>
      </c>
      <c r="F45" s="11">
        <v>1</v>
      </c>
      <c r="G45" s="3">
        <f>F45/A48*100</f>
        <v>2.2727272727272729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f>B45+D45+F45</f>
        <v>15</v>
      </c>
      <c r="S45" s="3">
        <f>R45/A48*100</f>
        <v>34.090909090909086</v>
      </c>
    </row>
    <row r="47" spans="1:19" x14ac:dyDescent="0.3">
      <c r="A47" s="2" t="s">
        <v>19</v>
      </c>
    </row>
    <row r="48" spans="1:19" x14ac:dyDescent="0.3">
      <c r="A48" s="2">
        <f>A42+A45+F45</f>
        <v>44</v>
      </c>
      <c r="B48" s="2">
        <f>B42+B45</f>
        <v>15</v>
      </c>
      <c r="C48" s="3">
        <f>B48/A48*100</f>
        <v>34.090909090909086</v>
      </c>
      <c r="D48" s="2">
        <f>D45+D42</f>
        <v>28</v>
      </c>
      <c r="E48" s="3">
        <f>D48/A48*100</f>
        <v>63.636363636363633</v>
      </c>
      <c r="J48" s="2" t="s">
        <v>55</v>
      </c>
      <c r="K48" s="2" t="s">
        <v>45</v>
      </c>
      <c r="S48" s="18">
        <f>SUM(S42:S47)</f>
        <v>100</v>
      </c>
    </row>
    <row r="49" spans="1:19" x14ac:dyDescent="0.3">
      <c r="A49" s="2"/>
      <c r="J49" s="2">
        <v>6</v>
      </c>
      <c r="K49" s="3">
        <f>J49/A48*100</f>
        <v>13.636363636363635</v>
      </c>
    </row>
    <row r="50" spans="1:19" x14ac:dyDescent="0.3">
      <c r="A50" s="2"/>
    </row>
    <row r="51" spans="1:19" x14ac:dyDescent="0.3">
      <c r="A51" s="17" t="s">
        <v>49</v>
      </c>
      <c r="B51" s="2" t="s">
        <v>12</v>
      </c>
      <c r="C51" s="2" t="s">
        <v>20</v>
      </c>
      <c r="D51" s="2" t="s">
        <v>13</v>
      </c>
      <c r="E51" s="2" t="s">
        <v>20</v>
      </c>
      <c r="F51" s="2" t="s">
        <v>43</v>
      </c>
      <c r="G51" s="2" t="s">
        <v>20</v>
      </c>
      <c r="H51" s="2" t="s">
        <v>14</v>
      </c>
      <c r="I51" s="2" t="s">
        <v>20</v>
      </c>
      <c r="J51" s="2" t="s">
        <v>15</v>
      </c>
      <c r="K51" s="2" t="s">
        <v>20</v>
      </c>
      <c r="L51" s="2" t="s">
        <v>16</v>
      </c>
      <c r="M51" s="2" t="s">
        <v>20</v>
      </c>
      <c r="N51" s="2" t="s">
        <v>17</v>
      </c>
      <c r="O51" s="2" t="s">
        <v>20</v>
      </c>
      <c r="P51" s="2" t="s">
        <v>21</v>
      </c>
      <c r="Q51" s="2" t="s">
        <v>20</v>
      </c>
      <c r="R51" s="2" t="s">
        <v>22</v>
      </c>
      <c r="S51" s="2" t="s">
        <v>20</v>
      </c>
    </row>
    <row r="52" spans="1:19" x14ac:dyDescent="0.3">
      <c r="A52" s="2" t="s">
        <v>11</v>
      </c>
      <c r="B52" s="2"/>
    </row>
    <row r="53" spans="1:19" x14ac:dyDescent="0.3">
      <c r="A53" s="2">
        <v>27</v>
      </c>
      <c r="B53" s="2">
        <v>5</v>
      </c>
      <c r="C53" s="3">
        <f>B53/A59*100</f>
        <v>12.5</v>
      </c>
      <c r="D53" s="2">
        <v>22</v>
      </c>
      <c r="E53" s="3">
        <f>D53/A59*100</f>
        <v>55.000000000000007</v>
      </c>
      <c r="F53" s="2">
        <v>0</v>
      </c>
      <c r="G53" s="3">
        <f>F53/A53*100</f>
        <v>0</v>
      </c>
      <c r="H53" s="2">
        <v>3</v>
      </c>
      <c r="I53" s="3">
        <f>H53/A59*100</f>
        <v>7.5</v>
      </c>
      <c r="J53" s="2">
        <v>6</v>
      </c>
      <c r="K53" s="3">
        <f>J53/A59*100</f>
        <v>15</v>
      </c>
      <c r="L53" s="2">
        <v>0</v>
      </c>
      <c r="M53" s="2">
        <v>0</v>
      </c>
      <c r="N53" s="2">
        <v>6</v>
      </c>
      <c r="O53" s="3">
        <f>N53/A59*100</f>
        <v>15</v>
      </c>
      <c r="P53" s="2">
        <f>H53+J53+N53</f>
        <v>15</v>
      </c>
      <c r="Q53" s="3">
        <f>P53/A59*100</f>
        <v>37.5</v>
      </c>
      <c r="R53" s="2">
        <f>B53+D53+F53</f>
        <v>27</v>
      </c>
      <c r="S53" s="2">
        <f>R53/A59*100</f>
        <v>67.5</v>
      </c>
    </row>
    <row r="54" spans="1:19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3">
      <c r="A55" s="2" t="s">
        <v>18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3">
      <c r="A56" s="2">
        <v>12</v>
      </c>
      <c r="B56" s="2">
        <v>3</v>
      </c>
      <c r="C56" s="3">
        <f>B56/A59*100</f>
        <v>7.5</v>
      </c>
      <c r="D56" s="2">
        <v>9</v>
      </c>
      <c r="E56" s="3">
        <f>D56/A59*100</f>
        <v>22.5</v>
      </c>
      <c r="F56" s="11">
        <v>1</v>
      </c>
      <c r="G56" s="3">
        <f>F56/A59*100</f>
        <v>2.5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f>B56+D56+F56</f>
        <v>13</v>
      </c>
      <c r="S56" s="2">
        <f>R56/A59*100</f>
        <v>32.5</v>
      </c>
    </row>
    <row r="57" spans="1:19" x14ac:dyDescent="0.3">
      <c r="D57" s="2"/>
    </row>
    <row r="58" spans="1:19" x14ac:dyDescent="0.3">
      <c r="A58" s="2" t="s">
        <v>19</v>
      </c>
      <c r="H58" s="2"/>
      <c r="I58" s="2" t="s">
        <v>55</v>
      </c>
      <c r="J58" s="2" t="s">
        <v>45</v>
      </c>
    </row>
    <row r="59" spans="1:19" x14ac:dyDescent="0.3">
      <c r="A59" s="2">
        <f>A53+A56+F56</f>
        <v>40</v>
      </c>
      <c r="B59" s="2">
        <f>B53+B56</f>
        <v>8</v>
      </c>
      <c r="C59" s="3">
        <f>B59/A59*100</f>
        <v>20</v>
      </c>
      <c r="D59" s="2">
        <f>D56+D53</f>
        <v>31</v>
      </c>
      <c r="E59" s="3">
        <f>D59/A59*100</f>
        <v>77.5</v>
      </c>
      <c r="H59" s="2"/>
      <c r="I59" s="2">
        <v>7</v>
      </c>
      <c r="J59" s="3">
        <f>I59/A59*100</f>
        <v>17.5</v>
      </c>
      <c r="S59" s="2">
        <f>SUM(S53:S58)</f>
        <v>100</v>
      </c>
    </row>
    <row r="60" spans="1:19" x14ac:dyDescent="0.3">
      <c r="A60" s="2"/>
      <c r="B60" s="2"/>
      <c r="C60" s="3"/>
      <c r="D60" s="2"/>
      <c r="E60" s="3"/>
      <c r="S60" s="2"/>
    </row>
    <row r="61" spans="1:19" x14ac:dyDescent="0.3">
      <c r="A61" s="2"/>
      <c r="B61" s="2"/>
      <c r="C61" s="3"/>
      <c r="D61" s="2"/>
      <c r="E61" s="3"/>
      <c r="S61" s="2"/>
    </row>
    <row r="62" spans="1:19" x14ac:dyDescent="0.3">
      <c r="A62" s="17" t="s">
        <v>54</v>
      </c>
      <c r="B62" s="2" t="s">
        <v>12</v>
      </c>
      <c r="C62" s="2" t="s">
        <v>20</v>
      </c>
      <c r="D62" s="2" t="s">
        <v>13</v>
      </c>
      <c r="E62" s="2" t="s">
        <v>20</v>
      </c>
      <c r="F62" s="2" t="s">
        <v>43</v>
      </c>
      <c r="G62" s="2" t="s">
        <v>20</v>
      </c>
      <c r="H62" s="2" t="s">
        <v>14</v>
      </c>
      <c r="I62" s="2" t="s">
        <v>20</v>
      </c>
      <c r="J62" s="2" t="s">
        <v>15</v>
      </c>
      <c r="K62" s="2" t="s">
        <v>20</v>
      </c>
      <c r="L62" s="2" t="s">
        <v>16</v>
      </c>
      <c r="M62" s="2" t="s">
        <v>20</v>
      </c>
      <c r="N62" s="2" t="s">
        <v>17</v>
      </c>
      <c r="O62" s="2" t="s">
        <v>20</v>
      </c>
      <c r="P62" s="2" t="s">
        <v>21</v>
      </c>
      <c r="Q62" s="2" t="s">
        <v>20</v>
      </c>
      <c r="R62" s="2" t="s">
        <v>22</v>
      </c>
      <c r="S62" s="2" t="s">
        <v>20</v>
      </c>
    </row>
    <row r="63" spans="1:19" x14ac:dyDescent="0.3">
      <c r="A63" s="2" t="s">
        <v>11</v>
      </c>
      <c r="B63" s="2"/>
    </row>
    <row r="64" spans="1:19" x14ac:dyDescent="0.3">
      <c r="A64" s="2">
        <v>32</v>
      </c>
      <c r="B64" s="2">
        <v>5</v>
      </c>
      <c r="C64" s="3">
        <f>B64/A70*100</f>
        <v>10.204081632653061</v>
      </c>
      <c r="D64" s="2">
        <v>27</v>
      </c>
      <c r="E64" s="3">
        <f>D64/A70*100</f>
        <v>55.102040816326522</v>
      </c>
      <c r="F64" s="2">
        <v>0</v>
      </c>
      <c r="G64" s="3">
        <f>F64/A64*100</f>
        <v>0</v>
      </c>
      <c r="H64" s="2">
        <v>2</v>
      </c>
      <c r="I64" s="3">
        <f>H64/A70*100</f>
        <v>4.0816326530612246</v>
      </c>
      <c r="J64" s="2">
        <v>5</v>
      </c>
      <c r="K64" s="3">
        <f>J64/A70*100</f>
        <v>10.204081632653061</v>
      </c>
      <c r="L64" s="2">
        <v>1</v>
      </c>
      <c r="M64" s="3">
        <f>L64/A70*100</f>
        <v>2.0408163265306123</v>
      </c>
      <c r="N64" s="2">
        <v>6</v>
      </c>
      <c r="O64" s="3">
        <f>N64/A70*100</f>
        <v>12.244897959183673</v>
      </c>
      <c r="P64" s="2">
        <f>H64+J64+L64+N64</f>
        <v>14</v>
      </c>
      <c r="Q64" s="3">
        <f>P64/A70*100</f>
        <v>28.571428571428569</v>
      </c>
      <c r="R64" s="2">
        <f>B64+D64+F64</f>
        <v>32</v>
      </c>
      <c r="S64" s="2">
        <f>R64/A70*100</f>
        <v>65.306122448979593</v>
      </c>
    </row>
    <row r="65" spans="1:19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3">
      <c r="A66" s="2" t="s">
        <v>18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3">
      <c r="A67" s="2">
        <v>16</v>
      </c>
      <c r="B67" s="2">
        <v>5</v>
      </c>
      <c r="C67" s="3">
        <f>B67/A70*100</f>
        <v>10.204081632653061</v>
      </c>
      <c r="D67" s="2">
        <v>11</v>
      </c>
      <c r="E67" s="3">
        <f>D67/A70*100</f>
        <v>22.448979591836736</v>
      </c>
      <c r="F67" s="11">
        <v>1</v>
      </c>
      <c r="G67" s="3">
        <f>F67/A70*100</f>
        <v>2.0408163265306123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>
        <f>B67+D67+F67</f>
        <v>17</v>
      </c>
      <c r="S67" s="2">
        <f>R67/A70*100</f>
        <v>34.693877551020407</v>
      </c>
    </row>
    <row r="68" spans="1:19" x14ac:dyDescent="0.3">
      <c r="D68" s="2"/>
    </row>
    <row r="69" spans="1:19" x14ac:dyDescent="0.3">
      <c r="A69" s="2" t="s">
        <v>19</v>
      </c>
    </row>
    <row r="70" spans="1:19" x14ac:dyDescent="0.3">
      <c r="A70" s="2">
        <f>A64+A67+F67</f>
        <v>49</v>
      </c>
      <c r="B70" s="2">
        <f>B64+B67</f>
        <v>10</v>
      </c>
      <c r="C70" s="3">
        <f>B70/A70*100</f>
        <v>20.408163265306122</v>
      </c>
      <c r="D70" s="2">
        <f>D67+D64</f>
        <v>38</v>
      </c>
      <c r="E70" s="3">
        <f>D70/A70*100</f>
        <v>77.551020408163268</v>
      </c>
      <c r="I70" s="2" t="s">
        <v>55</v>
      </c>
      <c r="J70" s="2" t="s">
        <v>45</v>
      </c>
      <c r="S70" s="2">
        <f>SUM(S64:S69)</f>
        <v>100</v>
      </c>
    </row>
    <row r="71" spans="1:19" x14ac:dyDescent="0.3">
      <c r="I71" s="2">
        <v>13</v>
      </c>
      <c r="J71" s="3">
        <f>I71/A70*100</f>
        <v>26.530612244897959</v>
      </c>
    </row>
    <row r="72" spans="1:19" x14ac:dyDescent="0.3">
      <c r="A72" s="47" t="s">
        <v>23</v>
      </c>
      <c r="B72" s="47"/>
    </row>
    <row r="73" spans="1:19" ht="16.2" thickBot="1" x14ac:dyDescent="0.35"/>
    <row r="74" spans="1:19" x14ac:dyDescent="0.3">
      <c r="A74" s="26" t="s">
        <v>1</v>
      </c>
      <c r="B74" s="27" t="s">
        <v>12</v>
      </c>
      <c r="C74" s="27" t="s">
        <v>20</v>
      </c>
      <c r="D74" s="27" t="s">
        <v>13</v>
      </c>
      <c r="E74" s="27" t="s">
        <v>20</v>
      </c>
      <c r="F74" s="27"/>
      <c r="G74" s="27"/>
      <c r="H74" s="27" t="s">
        <v>14</v>
      </c>
      <c r="I74" s="27" t="s">
        <v>20</v>
      </c>
      <c r="J74" s="27" t="s">
        <v>15</v>
      </c>
      <c r="K74" s="27" t="s">
        <v>20</v>
      </c>
      <c r="L74" s="27" t="s">
        <v>16</v>
      </c>
      <c r="M74" s="27" t="s">
        <v>20</v>
      </c>
      <c r="N74" s="27" t="s">
        <v>17</v>
      </c>
      <c r="O74" s="27" t="s">
        <v>20</v>
      </c>
      <c r="P74" s="27" t="s">
        <v>21</v>
      </c>
      <c r="Q74" s="27" t="s">
        <v>20</v>
      </c>
      <c r="R74" s="27" t="s">
        <v>22</v>
      </c>
      <c r="S74" s="28" t="s">
        <v>20</v>
      </c>
    </row>
    <row r="75" spans="1:19" x14ac:dyDescent="0.3">
      <c r="A75" s="29" t="s">
        <v>11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1"/>
      <c r="S75" s="30"/>
    </row>
    <row r="76" spans="1:19" x14ac:dyDescent="0.3">
      <c r="A76" s="29">
        <f>B76+D76</f>
        <v>8</v>
      </c>
      <c r="B76" s="22">
        <v>1</v>
      </c>
      <c r="C76" s="23">
        <f>B76/A83 * 100</f>
        <v>8.3333333333333321</v>
      </c>
      <c r="D76" s="22">
        <v>7</v>
      </c>
      <c r="E76" s="23">
        <f>D76/A83 * 100</f>
        <v>58.333333333333336</v>
      </c>
      <c r="F76" s="23"/>
      <c r="G76" s="23"/>
      <c r="H76" s="22">
        <v>1</v>
      </c>
      <c r="I76" s="23">
        <f>H76/A83 * 100</f>
        <v>8.3333333333333321</v>
      </c>
      <c r="J76" s="22">
        <v>0</v>
      </c>
      <c r="K76" s="23">
        <f>J76/A83 * 100</f>
        <v>0</v>
      </c>
      <c r="L76" s="22">
        <v>1</v>
      </c>
      <c r="M76" s="23">
        <f>L76/A83 * 100</f>
        <v>8.3333333333333321</v>
      </c>
      <c r="N76" s="22">
        <v>4</v>
      </c>
      <c r="O76" s="23">
        <f>N76/A83 * 100</f>
        <v>33.333333333333329</v>
      </c>
      <c r="P76" s="22">
        <v>6</v>
      </c>
      <c r="Q76" s="23">
        <f>P76/A83 * 100</f>
        <v>50</v>
      </c>
      <c r="R76" s="22">
        <f>B76+D76</f>
        <v>8</v>
      </c>
      <c r="S76" s="41">
        <f>R76/A83 * 100</f>
        <v>66.666666666666657</v>
      </c>
    </row>
    <row r="77" spans="1:19" x14ac:dyDescent="0.3">
      <c r="A77" s="29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30"/>
    </row>
    <row r="78" spans="1:19" x14ac:dyDescent="0.3">
      <c r="A78" s="29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30"/>
    </row>
    <row r="79" spans="1:19" x14ac:dyDescent="0.3">
      <c r="A79" s="29" t="s">
        <v>18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2"/>
      <c r="S79" s="30"/>
    </row>
    <row r="80" spans="1:19" x14ac:dyDescent="0.3">
      <c r="A80" s="29">
        <f>B80+D80</f>
        <v>4</v>
      </c>
      <c r="B80" s="22">
        <v>2</v>
      </c>
      <c r="C80" s="23">
        <f>B80/A83 * 100</f>
        <v>16.666666666666664</v>
      </c>
      <c r="D80" s="22">
        <v>2</v>
      </c>
      <c r="E80" s="23">
        <f>D80/A83 * 100</f>
        <v>16.666666666666664</v>
      </c>
      <c r="F80" s="23"/>
      <c r="G80" s="23"/>
      <c r="H80" s="22"/>
      <c r="I80" s="22"/>
      <c r="J80" s="22"/>
      <c r="K80" s="22"/>
      <c r="L80" s="22"/>
      <c r="M80" s="22"/>
      <c r="N80" s="22"/>
      <c r="O80" s="22"/>
      <c r="P80" s="22"/>
      <c r="Q80" s="23"/>
      <c r="R80" s="22">
        <f>B80+D80</f>
        <v>4</v>
      </c>
      <c r="S80" s="41">
        <f>R80/A83 * 100</f>
        <v>33.333333333333329</v>
      </c>
    </row>
    <row r="81" spans="1:19" x14ac:dyDescent="0.3">
      <c r="A81" s="32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30"/>
    </row>
    <row r="82" spans="1:19" x14ac:dyDescent="0.3">
      <c r="A82" s="33" t="s">
        <v>19</v>
      </c>
      <c r="B82" s="21"/>
      <c r="C82" s="21"/>
      <c r="D82" s="21"/>
      <c r="E82" s="21"/>
      <c r="F82" s="21"/>
      <c r="G82" s="21"/>
      <c r="H82" s="22"/>
      <c r="I82" s="2" t="s">
        <v>55</v>
      </c>
      <c r="J82" s="2" t="s">
        <v>45</v>
      </c>
      <c r="K82" s="22"/>
      <c r="L82" s="22"/>
      <c r="M82" s="22"/>
      <c r="N82" s="22"/>
      <c r="O82" s="22"/>
      <c r="P82" s="22"/>
      <c r="Q82" s="23"/>
      <c r="R82" s="21"/>
      <c r="S82" s="30"/>
    </row>
    <row r="83" spans="1:19" x14ac:dyDescent="0.3">
      <c r="A83" s="29">
        <f>A76+A80</f>
        <v>12</v>
      </c>
      <c r="B83" s="22">
        <f>SUM(B76:B82)</f>
        <v>3</v>
      </c>
      <c r="C83" s="23">
        <f>B83/A83 * 100</f>
        <v>25</v>
      </c>
      <c r="D83" s="22">
        <f>SUM(D76:D82)</f>
        <v>9</v>
      </c>
      <c r="E83" s="23">
        <f>D83/A83 * 100</f>
        <v>75</v>
      </c>
      <c r="F83" s="23"/>
      <c r="G83" s="23"/>
      <c r="H83" s="22"/>
      <c r="I83" s="2">
        <v>1</v>
      </c>
      <c r="J83" s="3">
        <f>I83/A83*100</f>
        <v>8.3333333333333321</v>
      </c>
      <c r="K83" s="22"/>
      <c r="L83" s="22"/>
      <c r="M83" s="22"/>
      <c r="N83" s="22"/>
      <c r="O83" s="22"/>
      <c r="P83" s="22"/>
      <c r="Q83" s="22"/>
      <c r="R83" s="22"/>
      <c r="S83" s="41">
        <f>SUM(S76:S82)</f>
        <v>99.999999999999986</v>
      </c>
    </row>
    <row r="84" spans="1:19" ht="16.2" thickBot="1" x14ac:dyDescent="0.35">
      <c r="A84" s="39"/>
      <c r="B84" s="37"/>
      <c r="C84" s="38"/>
      <c r="D84" s="37"/>
      <c r="E84" s="38"/>
      <c r="F84" s="38"/>
      <c r="G84" s="38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42"/>
    </row>
    <row r="85" spans="1:19" ht="16.2" thickBot="1" x14ac:dyDescent="0.35">
      <c r="A85" s="2"/>
      <c r="B85" s="2"/>
      <c r="C85" s="3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3"/>
    </row>
    <row r="86" spans="1:19" x14ac:dyDescent="0.3">
      <c r="A86" s="26" t="s">
        <v>0</v>
      </c>
      <c r="B86" s="27" t="s">
        <v>12</v>
      </c>
      <c r="C86" s="27" t="s">
        <v>20</v>
      </c>
      <c r="D86" s="27" t="s">
        <v>13</v>
      </c>
      <c r="E86" s="27" t="s">
        <v>20</v>
      </c>
      <c r="F86" s="27"/>
      <c r="G86" s="27"/>
      <c r="H86" s="27" t="s">
        <v>14</v>
      </c>
      <c r="I86" s="27" t="s">
        <v>20</v>
      </c>
      <c r="J86" s="27" t="s">
        <v>15</v>
      </c>
      <c r="K86" s="27" t="s">
        <v>20</v>
      </c>
      <c r="L86" s="27" t="s">
        <v>16</v>
      </c>
      <c r="M86" s="27" t="s">
        <v>20</v>
      </c>
      <c r="N86" s="27" t="s">
        <v>17</v>
      </c>
      <c r="O86" s="27" t="s">
        <v>20</v>
      </c>
      <c r="P86" s="27" t="s">
        <v>21</v>
      </c>
      <c r="Q86" s="27" t="s">
        <v>20</v>
      </c>
      <c r="R86" s="27" t="s">
        <v>22</v>
      </c>
      <c r="S86" s="28" t="s">
        <v>20</v>
      </c>
    </row>
    <row r="87" spans="1:19" x14ac:dyDescent="0.3">
      <c r="A87" s="29" t="s">
        <v>11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1"/>
      <c r="S87" s="30"/>
    </row>
    <row r="88" spans="1:19" x14ac:dyDescent="0.3">
      <c r="A88" s="29">
        <f>B88+D88</f>
        <v>10</v>
      </c>
      <c r="B88" s="22">
        <v>0</v>
      </c>
      <c r="C88" s="23">
        <f>B88/A95 * 100</f>
        <v>0</v>
      </c>
      <c r="D88" s="22">
        <v>10</v>
      </c>
      <c r="E88" s="23">
        <f>D88/A95 * 100</f>
        <v>83.333333333333343</v>
      </c>
      <c r="F88" s="23"/>
      <c r="G88" s="23"/>
      <c r="H88" s="22">
        <v>2</v>
      </c>
      <c r="I88" s="23">
        <f>H88/A95 * 100</f>
        <v>16.666666666666664</v>
      </c>
      <c r="J88" s="22">
        <v>1</v>
      </c>
      <c r="K88" s="23">
        <f>J88/A95 * 100</f>
        <v>8.3333333333333321</v>
      </c>
      <c r="L88" s="22">
        <v>0</v>
      </c>
      <c r="M88" s="23">
        <f>L88/A95 * 100</f>
        <v>0</v>
      </c>
      <c r="N88" s="22">
        <v>6</v>
      </c>
      <c r="O88" s="23">
        <f>N88/A95 * 100</f>
        <v>50</v>
      </c>
      <c r="P88" s="22">
        <f>H88+J88+JN86+N88</f>
        <v>9</v>
      </c>
      <c r="Q88" s="23">
        <f>P88/A95 * 100</f>
        <v>75</v>
      </c>
      <c r="R88" s="22">
        <f>B88+D88</f>
        <v>10</v>
      </c>
      <c r="S88" s="41">
        <f>R88/A95 * 100</f>
        <v>83.333333333333343</v>
      </c>
    </row>
    <row r="89" spans="1:19" x14ac:dyDescent="0.3">
      <c r="A89" s="29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30"/>
    </row>
    <row r="90" spans="1:19" x14ac:dyDescent="0.3">
      <c r="A90" s="29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30"/>
    </row>
    <row r="91" spans="1:19" x14ac:dyDescent="0.3">
      <c r="A91" s="29" t="s">
        <v>18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2"/>
      <c r="S91" s="30"/>
    </row>
    <row r="92" spans="1:19" x14ac:dyDescent="0.3">
      <c r="A92" s="29">
        <f>B92+D92</f>
        <v>2</v>
      </c>
      <c r="B92" s="22">
        <v>1</v>
      </c>
      <c r="C92" s="23">
        <f>B92/A95 * 100</f>
        <v>8.3333333333333321</v>
      </c>
      <c r="D92" s="22">
        <v>1</v>
      </c>
      <c r="E92" s="23">
        <f>D92/A95 * 100</f>
        <v>8.3333333333333321</v>
      </c>
      <c r="F92" s="23"/>
      <c r="G92" s="23"/>
      <c r="H92" s="22"/>
      <c r="I92" s="22"/>
      <c r="J92" s="22"/>
      <c r="K92" s="22"/>
      <c r="L92" s="22"/>
      <c r="M92" s="22"/>
      <c r="N92" s="22"/>
      <c r="O92" s="22"/>
      <c r="P92" s="22"/>
      <c r="Q92" s="23"/>
      <c r="R92" s="22">
        <f>B92+D92</f>
        <v>2</v>
      </c>
      <c r="S92" s="41">
        <f>R92/A95 * 100</f>
        <v>16.666666666666664</v>
      </c>
    </row>
    <row r="93" spans="1:19" x14ac:dyDescent="0.3">
      <c r="A93" s="32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30"/>
    </row>
    <row r="94" spans="1:19" x14ac:dyDescent="0.3">
      <c r="A94" s="33" t="s">
        <v>19</v>
      </c>
      <c r="B94" s="21"/>
      <c r="C94" s="21"/>
      <c r="D94" s="21"/>
      <c r="E94" s="21"/>
      <c r="F94" s="21"/>
      <c r="G94" s="21"/>
      <c r="H94" s="22"/>
      <c r="I94" s="22"/>
      <c r="J94" s="22"/>
      <c r="K94" s="22"/>
      <c r="L94" s="22"/>
      <c r="M94" s="22"/>
      <c r="N94" s="22"/>
      <c r="O94" s="22"/>
      <c r="P94" s="22"/>
      <c r="Q94" s="23"/>
      <c r="R94" s="21"/>
      <c r="S94" s="30"/>
    </row>
    <row r="95" spans="1:19" x14ac:dyDescent="0.3">
      <c r="A95" s="29">
        <f>A88+A92</f>
        <v>12</v>
      </c>
      <c r="B95" s="22">
        <f>SUM(B88:B94)</f>
        <v>1</v>
      </c>
      <c r="C95" s="23">
        <f>B95/A95 * 100</f>
        <v>8.3333333333333321</v>
      </c>
      <c r="D95" s="22">
        <f>SUM(D88:D94)</f>
        <v>11</v>
      </c>
      <c r="E95" s="23">
        <f>D95/A95 * 100</f>
        <v>91.666666666666657</v>
      </c>
      <c r="F95" s="23"/>
      <c r="G95" s="23"/>
      <c r="H95" s="22"/>
      <c r="I95" s="22"/>
      <c r="J95" s="22"/>
      <c r="K95" s="22"/>
      <c r="L95" s="22"/>
      <c r="M95" s="21" t="s">
        <v>55</v>
      </c>
      <c r="N95" s="22" t="s">
        <v>4</v>
      </c>
      <c r="O95" s="22"/>
      <c r="P95" s="22"/>
      <c r="Q95" s="22"/>
      <c r="R95" s="22"/>
      <c r="S95" s="41">
        <f>SUM(S88:S94)</f>
        <v>100</v>
      </c>
    </row>
    <row r="96" spans="1:19" ht="16.2" thickBot="1" x14ac:dyDescent="0.35">
      <c r="A96" s="34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7">
        <v>1</v>
      </c>
      <c r="N96" s="38">
        <f>M96/A95*100</f>
        <v>8.3333333333333321</v>
      </c>
      <c r="O96" s="35"/>
      <c r="P96" s="35"/>
      <c r="Q96" s="35"/>
      <c r="R96" s="35"/>
      <c r="S96" s="36"/>
    </row>
    <row r="97" spans="1:19" ht="16.2" thickBot="1" x14ac:dyDescent="0.35"/>
    <row r="98" spans="1:19" x14ac:dyDescent="0.3">
      <c r="A98" s="26" t="s">
        <v>5</v>
      </c>
      <c r="B98" s="27" t="s">
        <v>12</v>
      </c>
      <c r="C98" s="27" t="s">
        <v>20</v>
      </c>
      <c r="D98" s="27" t="s">
        <v>13</v>
      </c>
      <c r="E98" s="27" t="s">
        <v>20</v>
      </c>
      <c r="F98" s="27" t="s">
        <v>43</v>
      </c>
      <c r="G98" s="27" t="s">
        <v>20</v>
      </c>
      <c r="H98" s="27" t="s">
        <v>14</v>
      </c>
      <c r="I98" s="27" t="s">
        <v>20</v>
      </c>
      <c r="J98" s="27" t="s">
        <v>15</v>
      </c>
      <c r="K98" s="27" t="s">
        <v>20</v>
      </c>
      <c r="L98" s="27" t="s">
        <v>16</v>
      </c>
      <c r="M98" s="27" t="s">
        <v>20</v>
      </c>
      <c r="N98" s="27" t="s">
        <v>17</v>
      </c>
      <c r="O98" s="27" t="s">
        <v>20</v>
      </c>
      <c r="P98" s="27" t="s">
        <v>21</v>
      </c>
      <c r="Q98" s="27" t="s">
        <v>20</v>
      </c>
      <c r="R98" s="27" t="s">
        <v>22</v>
      </c>
      <c r="S98" s="28" t="s">
        <v>20</v>
      </c>
    </row>
    <row r="99" spans="1:19" x14ac:dyDescent="0.3">
      <c r="A99" s="29" t="s">
        <v>11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1"/>
      <c r="S99" s="30"/>
    </row>
    <row r="100" spans="1:19" x14ac:dyDescent="0.3">
      <c r="A100" s="29">
        <f>B100+D100</f>
        <v>15</v>
      </c>
      <c r="B100" s="22">
        <v>4</v>
      </c>
      <c r="C100" s="23">
        <f>B100/A107 * 100</f>
        <v>17.391304347826086</v>
      </c>
      <c r="D100" s="22">
        <v>11</v>
      </c>
      <c r="E100" s="23">
        <f>D100/A107 * 100</f>
        <v>47.826086956521742</v>
      </c>
      <c r="F100" s="24"/>
      <c r="G100" s="23"/>
      <c r="H100" s="22"/>
      <c r="I100" s="23">
        <f>H100/A107 * 100</f>
        <v>0</v>
      </c>
      <c r="J100" s="22">
        <v>0</v>
      </c>
      <c r="K100" s="23">
        <f>J100/A107 * 100</f>
        <v>0</v>
      </c>
      <c r="L100" s="22">
        <v>1</v>
      </c>
      <c r="M100" s="23">
        <f>L100/A107 * 100</f>
        <v>4.3478260869565215</v>
      </c>
      <c r="N100" s="22">
        <v>5</v>
      </c>
      <c r="O100" s="23">
        <f>N100/A107 * 100</f>
        <v>21.739130434782609</v>
      </c>
      <c r="P100" s="22">
        <f>H100+J100+L100+N100</f>
        <v>6</v>
      </c>
      <c r="Q100" s="23">
        <f>P100/A107 * 100</f>
        <v>26.086956521739129</v>
      </c>
      <c r="R100" s="22">
        <f>B100+D100</f>
        <v>15</v>
      </c>
      <c r="S100" s="41">
        <f>R100/A107 * 100</f>
        <v>65.217391304347828</v>
      </c>
    </row>
    <row r="101" spans="1:19" x14ac:dyDescent="0.3">
      <c r="A101" s="29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30"/>
    </row>
    <row r="102" spans="1:19" x14ac:dyDescent="0.3">
      <c r="A102" s="29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30"/>
    </row>
    <row r="103" spans="1:19" x14ac:dyDescent="0.3">
      <c r="A103" s="29" t="s">
        <v>18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2"/>
      <c r="S103" s="30"/>
    </row>
    <row r="104" spans="1:19" x14ac:dyDescent="0.3">
      <c r="A104" s="29">
        <f>B104+D104</f>
        <v>7</v>
      </c>
      <c r="B104" s="22">
        <v>4</v>
      </c>
      <c r="C104" s="23">
        <f>B104/A107 * 100</f>
        <v>17.391304347826086</v>
      </c>
      <c r="D104" s="22">
        <v>3</v>
      </c>
      <c r="E104" s="23">
        <f>D104/A107 * 100</f>
        <v>13.043478260869565</v>
      </c>
      <c r="F104" s="24">
        <v>1</v>
      </c>
      <c r="G104" s="23">
        <f>F104/A107*100</f>
        <v>4.3478260869565215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3"/>
      <c r="R104" s="22">
        <f>B104+D104+F104</f>
        <v>8</v>
      </c>
      <c r="S104" s="41">
        <f>R104/A107 * 100</f>
        <v>34.782608695652172</v>
      </c>
    </row>
    <row r="105" spans="1:19" x14ac:dyDescent="0.3">
      <c r="A105" s="32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30"/>
    </row>
    <row r="106" spans="1:19" x14ac:dyDescent="0.3">
      <c r="A106" s="33" t="s">
        <v>19</v>
      </c>
      <c r="B106" s="21"/>
      <c r="C106" s="21"/>
      <c r="D106" s="21"/>
      <c r="E106" s="21"/>
      <c r="F106" s="21"/>
      <c r="G106" s="21"/>
      <c r="H106" s="22"/>
      <c r="I106" s="22"/>
      <c r="J106" s="22"/>
      <c r="K106" s="22"/>
      <c r="L106" s="22"/>
      <c r="M106" s="22"/>
      <c r="N106" s="22"/>
      <c r="O106" s="22"/>
      <c r="P106" s="22"/>
      <c r="Q106" s="23"/>
      <c r="R106" s="21"/>
      <c r="S106" s="30"/>
    </row>
    <row r="107" spans="1:19" x14ac:dyDescent="0.3">
      <c r="A107" s="29">
        <f>A100+A104+F104</f>
        <v>23</v>
      </c>
      <c r="B107" s="22">
        <f>SUM(B100:B106)</f>
        <v>8</v>
      </c>
      <c r="C107" s="23">
        <f>B107/A107 * 100</f>
        <v>34.782608695652172</v>
      </c>
      <c r="D107" s="22">
        <f>SUM(D100:D106)</f>
        <v>14</v>
      </c>
      <c r="E107" s="23">
        <f>D107/A107 * 100</f>
        <v>60.869565217391312</v>
      </c>
      <c r="F107" s="23"/>
      <c r="G107" s="23"/>
      <c r="H107" s="22"/>
      <c r="I107" s="22"/>
      <c r="J107" s="22"/>
      <c r="K107" s="22"/>
      <c r="L107" s="22"/>
      <c r="M107" s="21" t="s">
        <v>55</v>
      </c>
      <c r="N107" s="22" t="s">
        <v>4</v>
      </c>
      <c r="O107" s="22"/>
      <c r="P107" s="22"/>
      <c r="Q107" s="22"/>
      <c r="R107" s="22"/>
      <c r="S107" s="41">
        <f>SUM(S100:S106)</f>
        <v>100</v>
      </c>
    </row>
    <row r="108" spans="1:19" ht="16.2" thickBot="1" x14ac:dyDescent="0.35">
      <c r="A108" s="34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7">
        <v>5</v>
      </c>
      <c r="N108" s="38">
        <f>M108/A107*100</f>
        <v>21.739130434782609</v>
      </c>
      <c r="O108" s="35"/>
      <c r="P108" s="35"/>
      <c r="Q108" s="35"/>
      <c r="R108" s="35"/>
      <c r="S108" s="36"/>
    </row>
    <row r="109" spans="1:19" ht="16.2" thickBot="1" x14ac:dyDescent="0.35"/>
    <row r="110" spans="1:19" x14ac:dyDescent="0.3">
      <c r="A110" s="26" t="s">
        <v>42</v>
      </c>
      <c r="B110" s="27" t="s">
        <v>12</v>
      </c>
      <c r="C110" s="27" t="s">
        <v>44</v>
      </c>
      <c r="D110" s="27" t="s">
        <v>13</v>
      </c>
      <c r="E110" s="27" t="s">
        <v>44</v>
      </c>
      <c r="F110" s="27"/>
      <c r="G110" s="27"/>
      <c r="H110" s="27" t="s">
        <v>14</v>
      </c>
      <c r="I110" s="27" t="s">
        <v>45</v>
      </c>
      <c r="J110" s="27" t="s">
        <v>15</v>
      </c>
      <c r="K110" s="27" t="s">
        <v>45</v>
      </c>
      <c r="L110" s="27" t="s">
        <v>16</v>
      </c>
      <c r="M110" s="27" t="s">
        <v>45</v>
      </c>
      <c r="N110" s="27" t="s">
        <v>17</v>
      </c>
      <c r="O110" s="27" t="s">
        <v>45</v>
      </c>
      <c r="P110" s="27" t="s">
        <v>21</v>
      </c>
      <c r="Q110" s="27" t="s">
        <v>46</v>
      </c>
      <c r="R110" s="27" t="s">
        <v>47</v>
      </c>
      <c r="S110" s="28" t="s">
        <v>45</v>
      </c>
    </row>
    <row r="111" spans="1:19" x14ac:dyDescent="0.3">
      <c r="A111" s="29" t="s">
        <v>11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30"/>
    </row>
    <row r="112" spans="1:19" x14ac:dyDescent="0.3">
      <c r="A112" s="29">
        <v>14</v>
      </c>
      <c r="B112" s="22">
        <v>1</v>
      </c>
      <c r="C112" s="23">
        <f>B112/A119*100</f>
        <v>5.2631578947368416</v>
      </c>
      <c r="D112" s="22">
        <v>13</v>
      </c>
      <c r="E112" s="23">
        <f>D112/A119*100</f>
        <v>68.421052631578945</v>
      </c>
      <c r="F112" s="21"/>
      <c r="G112" s="21"/>
      <c r="H112" s="22">
        <v>1</v>
      </c>
      <c r="I112" s="23">
        <f>H112/A119*100</f>
        <v>5.2631578947368416</v>
      </c>
      <c r="J112" s="22">
        <v>2</v>
      </c>
      <c r="K112" s="23">
        <f>J112/A119*100</f>
        <v>10.526315789473683</v>
      </c>
      <c r="L112" s="22">
        <v>0</v>
      </c>
      <c r="M112" s="22">
        <v>0</v>
      </c>
      <c r="N112" s="22">
        <v>5</v>
      </c>
      <c r="O112" s="23">
        <f>N112/A119*100</f>
        <v>26.315789473684209</v>
      </c>
      <c r="P112" s="22">
        <f>H112+J112+L112+N112</f>
        <v>8</v>
      </c>
      <c r="Q112" s="25">
        <f>P112/A119*100</f>
        <v>42.105263157894733</v>
      </c>
      <c r="R112" s="22">
        <f>B112+D112</f>
        <v>14</v>
      </c>
      <c r="S112" s="31">
        <f>R112/A119*100</f>
        <v>73.68421052631578</v>
      </c>
    </row>
    <row r="113" spans="1:19" x14ac:dyDescent="0.3">
      <c r="A113" s="32"/>
      <c r="B113" s="21"/>
      <c r="C113" s="23"/>
      <c r="D113" s="21"/>
      <c r="E113" s="23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30"/>
    </row>
    <row r="114" spans="1:19" x14ac:dyDescent="0.3">
      <c r="A114" s="32"/>
      <c r="B114" s="21"/>
      <c r="C114" s="23"/>
      <c r="D114" s="21"/>
      <c r="E114" s="23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30"/>
    </row>
    <row r="115" spans="1:19" x14ac:dyDescent="0.3">
      <c r="A115" s="32" t="s">
        <v>18</v>
      </c>
      <c r="B115" s="21"/>
      <c r="C115" s="23"/>
      <c r="D115" s="21"/>
      <c r="E115" s="23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30"/>
    </row>
    <row r="116" spans="1:19" x14ac:dyDescent="0.3">
      <c r="A116" s="29">
        <v>5</v>
      </c>
      <c r="B116" s="22">
        <v>2</v>
      </c>
      <c r="C116" s="23">
        <f>B116/A119*100</f>
        <v>10.526315789473683</v>
      </c>
      <c r="D116" s="22">
        <v>3</v>
      </c>
      <c r="E116" s="23">
        <f>D116/A119*100</f>
        <v>15.789473684210526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2">
        <f>B116+D116</f>
        <v>5</v>
      </c>
      <c r="S116" s="31">
        <f>R116/A119*100</f>
        <v>26.315789473684209</v>
      </c>
    </row>
    <row r="117" spans="1:19" x14ac:dyDescent="0.3">
      <c r="A117" s="32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30"/>
    </row>
    <row r="118" spans="1:19" x14ac:dyDescent="0.3">
      <c r="A118" s="33" t="s">
        <v>19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2" t="s">
        <v>55</v>
      </c>
      <c r="N118" s="22" t="s">
        <v>4</v>
      </c>
      <c r="O118" s="21"/>
      <c r="P118" s="21"/>
      <c r="Q118" s="21"/>
      <c r="R118" s="21"/>
      <c r="S118" s="30"/>
    </row>
    <row r="119" spans="1:19" ht="16.2" thickBot="1" x14ac:dyDescent="0.35">
      <c r="A119" s="39">
        <f>A112+A116</f>
        <v>19</v>
      </c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7">
        <v>5</v>
      </c>
      <c r="N119" s="38">
        <f>M119/A119*100</f>
        <v>26.315789473684209</v>
      </c>
      <c r="O119" s="35"/>
      <c r="P119" s="35"/>
      <c r="Q119" s="35"/>
      <c r="R119" s="35"/>
      <c r="S119" s="40">
        <f>SUM(S111:S117)</f>
        <v>99.999999999999986</v>
      </c>
    </row>
    <row r="121" spans="1:19" ht="16.2" thickBot="1" x14ac:dyDescent="0.35"/>
    <row r="122" spans="1:19" x14ac:dyDescent="0.3">
      <c r="A122" s="26" t="s">
        <v>49</v>
      </c>
      <c r="B122" s="27" t="s">
        <v>12</v>
      </c>
      <c r="C122" s="27" t="s">
        <v>44</v>
      </c>
      <c r="D122" s="27" t="s">
        <v>13</v>
      </c>
      <c r="E122" s="27" t="s">
        <v>44</v>
      </c>
      <c r="F122" s="27" t="s">
        <v>43</v>
      </c>
      <c r="G122" s="27" t="s">
        <v>20</v>
      </c>
      <c r="H122" s="27" t="s">
        <v>14</v>
      </c>
      <c r="I122" s="27" t="s">
        <v>45</v>
      </c>
      <c r="J122" s="27" t="s">
        <v>15</v>
      </c>
      <c r="K122" s="27" t="s">
        <v>45</v>
      </c>
      <c r="L122" s="27" t="s">
        <v>16</v>
      </c>
      <c r="M122" s="27" t="s">
        <v>45</v>
      </c>
      <c r="N122" s="27" t="s">
        <v>17</v>
      </c>
      <c r="O122" s="27" t="s">
        <v>45</v>
      </c>
      <c r="P122" s="27" t="s">
        <v>21</v>
      </c>
      <c r="Q122" s="27" t="s">
        <v>46</v>
      </c>
      <c r="R122" s="27" t="s">
        <v>47</v>
      </c>
      <c r="S122" s="28" t="s">
        <v>45</v>
      </c>
    </row>
    <row r="123" spans="1:19" x14ac:dyDescent="0.3">
      <c r="A123" s="29" t="s">
        <v>11</v>
      </c>
      <c r="B123" s="21"/>
      <c r="C123" s="21"/>
      <c r="D123" s="21"/>
      <c r="E123" s="21"/>
      <c r="F123" s="22"/>
      <c r="G123" s="22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30"/>
    </row>
    <row r="124" spans="1:19" x14ac:dyDescent="0.3">
      <c r="A124" s="29">
        <v>16</v>
      </c>
      <c r="B124" s="22">
        <v>3</v>
      </c>
      <c r="C124" s="23">
        <f>B124/A131*100</f>
        <v>12.5</v>
      </c>
      <c r="D124" s="22">
        <v>13</v>
      </c>
      <c r="E124" s="23">
        <f>D124/A131*100</f>
        <v>54.166666666666664</v>
      </c>
      <c r="F124" s="24"/>
      <c r="G124" s="23"/>
      <c r="H124" s="22">
        <v>2</v>
      </c>
      <c r="I124" s="23">
        <f>H124/A131*100</f>
        <v>8.3333333333333321</v>
      </c>
      <c r="J124" s="22">
        <v>4</v>
      </c>
      <c r="K124" s="23">
        <f>J124/A131*100</f>
        <v>16.666666666666664</v>
      </c>
      <c r="L124" s="22">
        <v>0</v>
      </c>
      <c r="M124" s="22">
        <v>0</v>
      </c>
      <c r="N124" s="22">
        <v>1</v>
      </c>
      <c r="O124" s="23">
        <f>N124/A131*100</f>
        <v>4.1666666666666661</v>
      </c>
      <c r="P124" s="22">
        <f>H124+J124+L124+N124</f>
        <v>7</v>
      </c>
      <c r="Q124" s="25">
        <f>P124/A131*100</f>
        <v>29.166666666666668</v>
      </c>
      <c r="R124" s="22">
        <f>B124+D124</f>
        <v>16</v>
      </c>
      <c r="S124" s="31">
        <f>R124/A131*100</f>
        <v>66.666666666666657</v>
      </c>
    </row>
    <row r="125" spans="1:19" x14ac:dyDescent="0.3">
      <c r="A125" s="32"/>
      <c r="B125" s="21"/>
      <c r="C125" s="23"/>
      <c r="D125" s="21"/>
      <c r="E125" s="23"/>
      <c r="F125" s="22"/>
      <c r="G125" s="22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30"/>
    </row>
    <row r="126" spans="1:19" x14ac:dyDescent="0.3">
      <c r="A126" s="32"/>
      <c r="B126" s="21"/>
      <c r="C126" s="23"/>
      <c r="D126" s="21"/>
      <c r="E126" s="23"/>
      <c r="F126" s="22"/>
      <c r="G126" s="22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30"/>
    </row>
    <row r="127" spans="1:19" x14ac:dyDescent="0.3">
      <c r="A127" s="32" t="s">
        <v>18</v>
      </c>
      <c r="B127" s="21"/>
      <c r="C127" s="23"/>
      <c r="D127" s="21"/>
      <c r="E127" s="23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30"/>
    </row>
    <row r="128" spans="1:19" x14ac:dyDescent="0.3">
      <c r="A128" s="29">
        <v>7</v>
      </c>
      <c r="B128" s="22">
        <v>2</v>
      </c>
      <c r="C128" s="23">
        <f>B128/A131*100</f>
        <v>8.3333333333333321</v>
      </c>
      <c r="D128" s="22">
        <v>5</v>
      </c>
      <c r="E128" s="23">
        <f>D128/A131*100</f>
        <v>20.833333333333336</v>
      </c>
      <c r="F128" s="24">
        <v>1</v>
      </c>
      <c r="G128" s="23">
        <f>F128/A131*100</f>
        <v>4.1666666666666661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2">
        <f>B128+D128+F128</f>
        <v>8</v>
      </c>
      <c r="S128" s="31">
        <f>R128/A131*100</f>
        <v>33.333333333333329</v>
      </c>
    </row>
    <row r="129" spans="1:19" x14ac:dyDescent="0.3">
      <c r="A129" s="32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30"/>
    </row>
    <row r="130" spans="1:19" x14ac:dyDescent="0.3">
      <c r="A130" s="33" t="s">
        <v>19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30"/>
    </row>
    <row r="131" spans="1:19" x14ac:dyDescent="0.3">
      <c r="A131" s="29">
        <f>A124+A128+F128</f>
        <v>24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2" t="s">
        <v>55</v>
      </c>
      <c r="N131" s="22" t="s">
        <v>4</v>
      </c>
      <c r="O131" s="21"/>
      <c r="P131" s="21"/>
      <c r="Q131" s="21"/>
      <c r="R131" s="21"/>
      <c r="S131" s="31">
        <f>SUM(S123:S128)</f>
        <v>99.999999999999986</v>
      </c>
    </row>
    <row r="132" spans="1:19" ht="16.2" thickBot="1" x14ac:dyDescent="0.35">
      <c r="A132" s="34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7">
        <v>6</v>
      </c>
      <c r="N132" s="38">
        <f>M132/A131*100</f>
        <v>25</v>
      </c>
      <c r="O132" s="35"/>
      <c r="P132" s="35"/>
      <c r="Q132" s="35"/>
      <c r="R132" s="35"/>
      <c r="S132" s="36"/>
    </row>
    <row r="134" spans="1:19" ht="16.2" thickBot="1" x14ac:dyDescent="0.35"/>
    <row r="135" spans="1:19" x14ac:dyDescent="0.3">
      <c r="A135" s="26" t="s">
        <v>54</v>
      </c>
      <c r="B135" s="27" t="s">
        <v>12</v>
      </c>
      <c r="C135" s="27" t="s">
        <v>44</v>
      </c>
      <c r="D135" s="27" t="s">
        <v>13</v>
      </c>
      <c r="E135" s="27" t="s">
        <v>44</v>
      </c>
      <c r="F135" s="27" t="s">
        <v>43</v>
      </c>
      <c r="G135" s="27" t="s">
        <v>20</v>
      </c>
      <c r="H135" s="27" t="s">
        <v>14</v>
      </c>
      <c r="I135" s="27" t="s">
        <v>45</v>
      </c>
      <c r="J135" s="27" t="s">
        <v>15</v>
      </c>
      <c r="K135" s="27" t="s">
        <v>45</v>
      </c>
      <c r="L135" s="27" t="s">
        <v>16</v>
      </c>
      <c r="M135" s="27" t="s">
        <v>45</v>
      </c>
      <c r="N135" s="27" t="s">
        <v>17</v>
      </c>
      <c r="O135" s="27" t="s">
        <v>45</v>
      </c>
      <c r="P135" s="27" t="s">
        <v>21</v>
      </c>
      <c r="Q135" s="27" t="s">
        <v>46</v>
      </c>
      <c r="R135" s="27" t="s">
        <v>47</v>
      </c>
      <c r="S135" s="28" t="s">
        <v>45</v>
      </c>
    </row>
    <row r="136" spans="1:19" x14ac:dyDescent="0.3">
      <c r="A136" s="29" t="s">
        <v>11</v>
      </c>
      <c r="B136" s="21"/>
      <c r="C136" s="21"/>
      <c r="D136" s="21"/>
      <c r="E136" s="21"/>
      <c r="F136" s="22"/>
      <c r="G136" s="22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30"/>
    </row>
    <row r="137" spans="1:19" x14ac:dyDescent="0.3">
      <c r="A137" s="29">
        <v>11</v>
      </c>
      <c r="B137" s="22">
        <v>1</v>
      </c>
      <c r="C137" s="23">
        <f>B137/A144*100</f>
        <v>4.3478260869565215</v>
      </c>
      <c r="D137" s="22">
        <v>10</v>
      </c>
      <c r="E137" s="23">
        <f>D137/A144*100</f>
        <v>43.478260869565219</v>
      </c>
      <c r="F137" s="24"/>
      <c r="G137" s="23"/>
      <c r="H137" s="22">
        <v>1</v>
      </c>
      <c r="I137" s="23">
        <f>H137/A144*100</f>
        <v>4.3478260869565215</v>
      </c>
      <c r="J137" s="22">
        <v>1</v>
      </c>
      <c r="K137" s="23">
        <f>J137/A144*100</f>
        <v>4.3478260869565215</v>
      </c>
      <c r="L137" s="22">
        <v>0</v>
      </c>
      <c r="M137" s="22">
        <v>0</v>
      </c>
      <c r="N137" s="22">
        <v>2</v>
      </c>
      <c r="O137" s="23">
        <f>N137/A144*100</f>
        <v>8.695652173913043</v>
      </c>
      <c r="P137" s="22">
        <f>H137+J137+L137+N137</f>
        <v>4</v>
      </c>
      <c r="Q137" s="25">
        <f>P137/A144*100</f>
        <v>17.391304347826086</v>
      </c>
      <c r="R137" s="22">
        <f>B137+D137</f>
        <v>11</v>
      </c>
      <c r="S137" s="31">
        <f>R137/A144*100</f>
        <v>47.826086956521742</v>
      </c>
    </row>
    <row r="138" spans="1:19" x14ac:dyDescent="0.3">
      <c r="A138" s="32"/>
      <c r="B138" s="21"/>
      <c r="C138" s="23"/>
      <c r="D138" s="21"/>
      <c r="E138" s="23"/>
      <c r="F138" s="22"/>
      <c r="G138" s="22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30"/>
    </row>
    <row r="139" spans="1:19" x14ac:dyDescent="0.3">
      <c r="A139" s="32"/>
      <c r="B139" s="21"/>
      <c r="C139" s="23"/>
      <c r="D139" s="21"/>
      <c r="E139" s="23"/>
      <c r="F139" s="22"/>
      <c r="G139" s="22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30"/>
    </row>
    <row r="140" spans="1:19" x14ac:dyDescent="0.3">
      <c r="A140" s="32" t="s">
        <v>18</v>
      </c>
      <c r="B140" s="21"/>
      <c r="C140" s="23"/>
      <c r="D140" s="21"/>
      <c r="E140" s="23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30"/>
    </row>
    <row r="141" spans="1:19" x14ac:dyDescent="0.3">
      <c r="A141" s="29">
        <v>11</v>
      </c>
      <c r="B141" s="22">
        <v>4</v>
      </c>
      <c r="C141" s="23">
        <f>B141/A144*100</f>
        <v>17.391304347826086</v>
      </c>
      <c r="D141" s="22">
        <v>7</v>
      </c>
      <c r="E141" s="23">
        <f>D141/A144*100</f>
        <v>30.434782608695656</v>
      </c>
      <c r="F141" s="24">
        <v>1</v>
      </c>
      <c r="G141" s="23">
        <f>F141/A144*100</f>
        <v>4.3478260869565215</v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2">
        <f>B141+D141+F141</f>
        <v>12</v>
      </c>
      <c r="S141" s="31">
        <f>R141/A144*100</f>
        <v>52.173913043478258</v>
      </c>
    </row>
    <row r="142" spans="1:19" x14ac:dyDescent="0.3">
      <c r="A142" s="32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30"/>
    </row>
    <row r="143" spans="1:19" x14ac:dyDescent="0.3">
      <c r="A143" s="33" t="s">
        <v>19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30"/>
    </row>
    <row r="144" spans="1:19" x14ac:dyDescent="0.3">
      <c r="A144" s="29">
        <f>A137+A141+F141</f>
        <v>23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2" t="s">
        <v>55</v>
      </c>
      <c r="N144" s="22" t="s">
        <v>4</v>
      </c>
      <c r="O144" s="21"/>
      <c r="P144" s="21"/>
      <c r="Q144" s="21"/>
      <c r="R144" s="21"/>
      <c r="S144" s="31">
        <f>SUM(S136:S141)</f>
        <v>100</v>
      </c>
    </row>
    <row r="145" spans="1:19" x14ac:dyDescent="0.3">
      <c r="A145" s="32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2">
        <v>6</v>
      </c>
      <c r="N145" s="23">
        <f>M145/A144*100</f>
        <v>26.086956521739129</v>
      </c>
      <c r="O145" s="21"/>
      <c r="P145" s="21"/>
      <c r="Q145" s="21"/>
      <c r="R145" s="21"/>
      <c r="S145" s="30"/>
    </row>
    <row r="146" spans="1:19" ht="16.2" thickBot="1" x14ac:dyDescent="0.35">
      <c r="A146" s="34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6"/>
    </row>
  </sheetData>
  <mergeCells count="2">
    <mergeCell ref="A72:B72"/>
    <mergeCell ref="A2:B2"/>
  </mergeCells>
  <phoneticPr fontId="5" type="noConversion"/>
  <pageMargins left="0.75000000000000011" right="0.75000000000000011" top="1" bottom="1" header="0.5" footer="0.5"/>
  <pageSetup scale="62" fitToWidth="2" fitToHeight="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4"/>
  <sheetViews>
    <sheetView topLeftCell="A40" zoomScale="83" zoomScaleNormal="83" workbookViewId="0">
      <selection activeCell="C65" sqref="C65"/>
    </sheetView>
  </sheetViews>
  <sheetFormatPr baseColWidth="10" defaultRowHeight="15.6" x14ac:dyDescent="0.3"/>
  <cols>
    <col min="1" max="1" width="4.8984375" customWidth="1"/>
    <col min="2" max="2" width="30.69921875" customWidth="1"/>
    <col min="3" max="3" width="11.8984375" bestFit="1" customWidth="1"/>
    <col min="4" max="4" width="11.8984375" customWidth="1"/>
    <col min="9" max="9" width="12.3984375" bestFit="1" customWidth="1"/>
  </cols>
  <sheetData>
    <row r="2" spans="2:9" x14ac:dyDescent="0.3">
      <c r="B2" s="15" t="s">
        <v>24</v>
      </c>
    </row>
    <row r="3" spans="2:9" x14ac:dyDescent="0.3">
      <c r="B3" t="s">
        <v>1</v>
      </c>
      <c r="C3" s="3">
        <v>9.48</v>
      </c>
      <c r="D3" s="3"/>
    </row>
    <row r="4" spans="2:9" x14ac:dyDescent="0.3">
      <c r="B4" t="s">
        <v>0</v>
      </c>
      <c r="C4" s="3">
        <v>9.49</v>
      </c>
      <c r="D4" s="3"/>
    </row>
    <row r="5" spans="2:9" x14ac:dyDescent="0.3">
      <c r="B5" t="s">
        <v>5</v>
      </c>
      <c r="C5" s="3">
        <v>9.7799999999999994</v>
      </c>
      <c r="D5" s="3"/>
    </row>
    <row r="6" spans="2:9" x14ac:dyDescent="0.3">
      <c r="B6" t="s">
        <v>42</v>
      </c>
      <c r="C6" s="3">
        <v>9.74</v>
      </c>
      <c r="D6" s="3"/>
    </row>
    <row r="7" spans="2:9" x14ac:dyDescent="0.3">
      <c r="B7" s="14" t="s">
        <v>30</v>
      </c>
      <c r="C7" s="3">
        <f>AVERAGE(C3:C4:C5)</f>
        <v>9.5833333333333339</v>
      </c>
      <c r="D7" s="3"/>
    </row>
    <row r="8" spans="2:9" x14ac:dyDescent="0.3">
      <c r="B8" s="6"/>
      <c r="C8" s="3"/>
      <c r="D8" s="3"/>
    </row>
    <row r="9" spans="2:9" x14ac:dyDescent="0.3">
      <c r="B9" s="15" t="s">
        <v>25</v>
      </c>
      <c r="C9" s="3"/>
      <c r="D9" s="3"/>
    </row>
    <row r="10" spans="2:9" x14ac:dyDescent="0.3">
      <c r="B10" s="14" t="s">
        <v>1</v>
      </c>
      <c r="C10" s="3"/>
      <c r="D10" s="3"/>
      <c r="E10" s="6"/>
      <c r="F10" s="6"/>
      <c r="G10" s="6"/>
      <c r="H10" s="6"/>
      <c r="I10" s="3"/>
    </row>
    <row r="11" spans="2:9" x14ac:dyDescent="0.3">
      <c r="B11" t="s">
        <v>2</v>
      </c>
      <c r="C11" s="2">
        <v>9.57</v>
      </c>
      <c r="D11" s="2"/>
      <c r="E11" s="6"/>
      <c r="F11" s="6"/>
      <c r="G11" s="6"/>
      <c r="H11" s="6"/>
      <c r="I11" s="3"/>
    </row>
    <row r="12" spans="2:9" x14ac:dyDescent="0.3">
      <c r="B12" t="s">
        <v>26</v>
      </c>
      <c r="C12" s="2">
        <v>9.65</v>
      </c>
      <c r="D12" s="2"/>
      <c r="I12" s="2"/>
    </row>
    <row r="13" spans="2:9" x14ac:dyDescent="0.3">
      <c r="B13" t="s">
        <v>3</v>
      </c>
      <c r="C13" s="2">
        <v>9.3699999999999992</v>
      </c>
      <c r="D13" s="2"/>
      <c r="I13" s="2"/>
    </row>
    <row r="14" spans="2:9" x14ac:dyDescent="0.3">
      <c r="B14" s="14" t="s">
        <v>0</v>
      </c>
      <c r="C14" s="2"/>
      <c r="D14" s="2"/>
      <c r="I14" s="2"/>
    </row>
    <row r="15" spans="2:9" x14ac:dyDescent="0.3">
      <c r="B15" t="s">
        <v>2</v>
      </c>
      <c r="C15" s="2">
        <v>9.8699999999999992</v>
      </c>
      <c r="D15" s="2"/>
      <c r="E15" s="6"/>
      <c r="F15" s="6"/>
      <c r="G15" s="6"/>
      <c r="H15" s="6"/>
      <c r="I15" s="2"/>
    </row>
    <row r="16" spans="2:9" x14ac:dyDescent="0.3">
      <c r="B16" t="s">
        <v>26</v>
      </c>
      <c r="C16" s="3">
        <v>9.5</v>
      </c>
      <c r="D16" s="3"/>
      <c r="I16" s="2"/>
    </row>
    <row r="17" spans="2:9" x14ac:dyDescent="0.3">
      <c r="B17" t="s">
        <v>3</v>
      </c>
      <c r="C17" s="2">
        <v>9.9600000000000009</v>
      </c>
      <c r="D17" s="2"/>
      <c r="I17" s="3"/>
    </row>
    <row r="18" spans="2:9" x14ac:dyDescent="0.3">
      <c r="B18" s="14" t="s">
        <v>5</v>
      </c>
      <c r="C18" s="2"/>
      <c r="D18" s="2"/>
      <c r="I18" s="2"/>
    </row>
    <row r="19" spans="2:9" x14ac:dyDescent="0.3">
      <c r="B19" t="s">
        <v>2</v>
      </c>
      <c r="C19" s="3">
        <f>(9.5+10+9.9+9.8+9.7+10+9.9+9.5+9.8)/9</f>
        <v>9.7888888888888896</v>
      </c>
      <c r="D19" s="2"/>
      <c r="E19" s="6"/>
      <c r="F19" s="6"/>
      <c r="G19" s="6"/>
      <c r="H19" s="6"/>
      <c r="I19" s="2"/>
    </row>
    <row r="20" spans="2:9" x14ac:dyDescent="0.3">
      <c r="B20" t="s">
        <v>26</v>
      </c>
      <c r="C20" s="3">
        <f>(9.6+9.5+9.1)/3</f>
        <v>9.4</v>
      </c>
      <c r="D20" s="2"/>
      <c r="I20" s="3"/>
    </row>
    <row r="21" spans="2:9" x14ac:dyDescent="0.3">
      <c r="B21" t="s">
        <v>3</v>
      </c>
      <c r="C21" s="3">
        <f>(10+9.8+9.9+10+9.9+9.9+9.9+10)/8</f>
        <v>9.9250000000000007</v>
      </c>
      <c r="D21" s="2"/>
      <c r="I21" s="3"/>
    </row>
    <row r="22" spans="2:9" x14ac:dyDescent="0.3">
      <c r="B22" s="14" t="s">
        <v>42</v>
      </c>
      <c r="D22" s="2"/>
      <c r="I22" s="3"/>
    </row>
    <row r="23" spans="2:9" x14ac:dyDescent="0.3">
      <c r="B23" t="s">
        <v>2</v>
      </c>
      <c r="C23" s="3">
        <f>(9.6+9.8+9.6+9.6+9.6+9.6)/6</f>
        <v>9.6333333333333346</v>
      </c>
      <c r="D23" s="2"/>
      <c r="E23" s="2"/>
      <c r="F23" s="2"/>
      <c r="G23" s="2"/>
      <c r="H23" s="2"/>
      <c r="I23" s="3"/>
    </row>
    <row r="24" spans="2:9" x14ac:dyDescent="0.3">
      <c r="B24" t="s">
        <v>26</v>
      </c>
      <c r="C24" s="3">
        <f>(9.6+9+10+10)/4</f>
        <v>9.65</v>
      </c>
      <c r="D24" s="3"/>
      <c r="E24" s="2"/>
      <c r="F24" s="2"/>
      <c r="G24" s="2"/>
      <c r="H24" s="2"/>
      <c r="I24" s="3"/>
    </row>
    <row r="25" spans="2:9" x14ac:dyDescent="0.3">
      <c r="B25" t="s">
        <v>3</v>
      </c>
      <c r="C25" s="3">
        <f>(9.8+10+10+9.6+9.8+9.8+10+10)/8</f>
        <v>9.875</v>
      </c>
      <c r="D25" s="2"/>
      <c r="E25" s="2"/>
      <c r="F25" s="2"/>
      <c r="G25" s="2"/>
      <c r="H25" s="2"/>
      <c r="I25" s="2"/>
    </row>
    <row r="26" spans="2:9" x14ac:dyDescent="0.3">
      <c r="B26" s="14" t="s">
        <v>49</v>
      </c>
      <c r="D26" s="2"/>
      <c r="E26" s="2"/>
      <c r="F26" s="2"/>
      <c r="G26" s="2"/>
      <c r="H26" s="2"/>
      <c r="I26" s="2"/>
    </row>
    <row r="27" spans="2:9" x14ac:dyDescent="0.3">
      <c r="B27" t="s">
        <v>2</v>
      </c>
      <c r="C27" s="3">
        <v>9.85</v>
      </c>
      <c r="D27" s="2"/>
      <c r="E27" s="2"/>
      <c r="F27" s="2"/>
      <c r="G27" s="2"/>
      <c r="H27" s="2"/>
      <c r="I27" s="2"/>
    </row>
    <row r="28" spans="2:9" x14ac:dyDescent="0.3">
      <c r="B28" t="s">
        <v>26</v>
      </c>
      <c r="C28" s="3">
        <v>9.8699999999999992</v>
      </c>
      <c r="D28" s="2"/>
      <c r="E28" s="2"/>
      <c r="F28" s="2"/>
      <c r="G28" s="2"/>
      <c r="H28" s="2"/>
      <c r="I28" s="2"/>
    </row>
    <row r="29" spans="2:9" x14ac:dyDescent="0.3">
      <c r="B29" t="s">
        <v>3</v>
      </c>
      <c r="C29" s="3">
        <v>9.6999999999999993</v>
      </c>
      <c r="D29" s="2"/>
      <c r="I29" s="3"/>
    </row>
    <row r="30" spans="2:9" x14ac:dyDescent="0.3">
      <c r="B30" s="14" t="s">
        <v>54</v>
      </c>
      <c r="D30" s="2"/>
      <c r="I30" s="3"/>
    </row>
    <row r="31" spans="2:9" x14ac:dyDescent="0.3">
      <c r="B31" t="s">
        <v>2</v>
      </c>
      <c r="C31" s="3">
        <v>9.6</v>
      </c>
      <c r="D31" s="2"/>
      <c r="I31" s="3"/>
    </row>
    <row r="32" spans="2:9" x14ac:dyDescent="0.3">
      <c r="B32" t="s">
        <v>26</v>
      </c>
      <c r="C32" s="3">
        <v>9.4700000000000006</v>
      </c>
      <c r="D32" s="2"/>
      <c r="I32" s="3"/>
    </row>
    <row r="33" spans="2:9" x14ac:dyDescent="0.3">
      <c r="B33" t="s">
        <v>3</v>
      </c>
      <c r="C33" s="3">
        <v>9.8800000000000008</v>
      </c>
      <c r="D33" s="2"/>
      <c r="I33" s="3"/>
    </row>
    <row r="34" spans="2:9" x14ac:dyDescent="0.3">
      <c r="C34" s="2"/>
      <c r="D34" s="2"/>
      <c r="E34" s="2"/>
      <c r="F34" s="2"/>
      <c r="G34" s="2"/>
      <c r="H34" s="2"/>
      <c r="I34" s="2"/>
    </row>
    <row r="35" spans="2:9" x14ac:dyDescent="0.3">
      <c r="B35" s="15" t="s">
        <v>27</v>
      </c>
      <c r="C35" s="2"/>
      <c r="D35" s="2"/>
    </row>
    <row r="36" spans="2:9" x14ac:dyDescent="0.3">
      <c r="B36" s="14" t="s">
        <v>1</v>
      </c>
      <c r="C36" s="2" t="s">
        <v>31</v>
      </c>
      <c r="D36" s="2" t="s">
        <v>50</v>
      </c>
      <c r="E36" s="2" t="s">
        <v>32</v>
      </c>
      <c r="F36" s="2" t="s">
        <v>51</v>
      </c>
      <c r="G36" s="2" t="s">
        <v>52</v>
      </c>
      <c r="H36" s="2" t="s">
        <v>53</v>
      </c>
      <c r="I36" s="2" t="s">
        <v>4</v>
      </c>
    </row>
    <row r="37" spans="2:9" x14ac:dyDescent="0.3">
      <c r="B37" t="s">
        <v>28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3">
        <f>C37/12 * 100</f>
        <v>8.3333333333333321</v>
      </c>
    </row>
    <row r="38" spans="2:9" x14ac:dyDescent="0.3">
      <c r="B38" t="s">
        <v>29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3">
        <f>D38/12*100</f>
        <v>8.3333333333333321</v>
      </c>
    </row>
    <row r="39" spans="2:9" x14ac:dyDescent="0.3">
      <c r="C39" s="2"/>
      <c r="D39" s="2"/>
      <c r="E39" s="2"/>
      <c r="F39" s="2"/>
      <c r="G39" s="2"/>
      <c r="H39" s="2"/>
      <c r="I39" s="3"/>
    </row>
    <row r="40" spans="2:9" x14ac:dyDescent="0.3">
      <c r="B40" s="14" t="s">
        <v>0</v>
      </c>
      <c r="C40" s="2" t="s">
        <v>31</v>
      </c>
      <c r="D40" s="2" t="s">
        <v>50</v>
      </c>
      <c r="E40" s="2" t="s">
        <v>32</v>
      </c>
      <c r="F40" s="2" t="s">
        <v>51</v>
      </c>
      <c r="G40" s="2" t="s">
        <v>52</v>
      </c>
      <c r="H40" s="2" t="s">
        <v>53</v>
      </c>
      <c r="I40" s="2" t="s">
        <v>4</v>
      </c>
    </row>
    <row r="41" spans="2:9" x14ac:dyDescent="0.3">
      <c r="B41" t="s">
        <v>56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3">
        <f>C41/12*100</f>
        <v>8.3333333333333321</v>
      </c>
    </row>
    <row r="42" spans="2:9" x14ac:dyDescent="0.3">
      <c r="B42" t="s">
        <v>28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3">
        <f>C42/12 * 100</f>
        <v>0</v>
      </c>
    </row>
    <row r="43" spans="2:9" x14ac:dyDescent="0.3">
      <c r="B43" t="s">
        <v>29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3">
        <f>C43/12*100</f>
        <v>8.3333333333333321</v>
      </c>
    </row>
    <row r="44" spans="2:9" x14ac:dyDescent="0.3">
      <c r="C44" s="2"/>
      <c r="D44" s="2"/>
      <c r="E44" s="2"/>
      <c r="F44" s="2"/>
      <c r="G44" s="2"/>
      <c r="H44" s="2"/>
      <c r="I44" s="2"/>
    </row>
    <row r="45" spans="2:9" x14ac:dyDescent="0.3">
      <c r="B45" s="14" t="s">
        <v>5</v>
      </c>
      <c r="C45" s="2" t="s">
        <v>31</v>
      </c>
      <c r="D45" s="2" t="s">
        <v>50</v>
      </c>
      <c r="E45" s="2" t="s">
        <v>32</v>
      </c>
      <c r="F45" s="2" t="s">
        <v>51</v>
      </c>
      <c r="G45" s="2" t="s">
        <v>52</v>
      </c>
      <c r="H45" s="2" t="s">
        <v>53</v>
      </c>
      <c r="I45" s="2" t="s">
        <v>4</v>
      </c>
    </row>
    <row r="46" spans="2:9" x14ac:dyDescent="0.3">
      <c r="B46" t="s">
        <v>57</v>
      </c>
      <c r="C46" s="2">
        <v>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3">
        <f>C46/23*100</f>
        <v>13.043478260869565</v>
      </c>
    </row>
    <row r="47" spans="2:9" x14ac:dyDescent="0.3">
      <c r="B47" t="s">
        <v>28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3">
        <f>C47/23*100</f>
        <v>0</v>
      </c>
    </row>
    <row r="48" spans="2:9" x14ac:dyDescent="0.3">
      <c r="B48" t="s">
        <v>29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50" spans="2:9" x14ac:dyDescent="0.3">
      <c r="B50" s="14" t="s">
        <v>42</v>
      </c>
      <c r="C50" s="2" t="s">
        <v>31</v>
      </c>
      <c r="D50" s="2" t="s">
        <v>50</v>
      </c>
      <c r="E50" s="2" t="s">
        <v>32</v>
      </c>
      <c r="F50" s="2" t="s">
        <v>51</v>
      </c>
      <c r="G50" s="2" t="s">
        <v>52</v>
      </c>
      <c r="H50" s="2" t="s">
        <v>53</v>
      </c>
      <c r="I50" s="2" t="s">
        <v>4</v>
      </c>
    </row>
    <row r="51" spans="2:9" x14ac:dyDescent="0.3">
      <c r="B51" t="s">
        <v>57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3">
        <f>C51/19*100</f>
        <v>5.2631578947368416</v>
      </c>
    </row>
    <row r="52" spans="2:9" x14ac:dyDescent="0.3">
      <c r="B52" t="s">
        <v>28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3">
        <v>0</v>
      </c>
    </row>
    <row r="53" spans="2:9" x14ac:dyDescent="0.3">
      <c r="B53" t="s">
        <v>29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2:9" x14ac:dyDescent="0.3">
      <c r="B54" t="s">
        <v>56</v>
      </c>
      <c r="C54" s="2">
        <v>0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3">
        <f>G54/19*100</f>
        <v>5.2631578947368416</v>
      </c>
    </row>
    <row r="55" spans="2:9" x14ac:dyDescent="0.3">
      <c r="C55" s="2"/>
      <c r="D55" s="2"/>
      <c r="E55" s="2"/>
      <c r="F55" s="2"/>
      <c r="G55" s="2"/>
      <c r="H55" s="2"/>
      <c r="I55" s="2"/>
    </row>
    <row r="56" spans="2:9" x14ac:dyDescent="0.3">
      <c r="B56" s="14" t="s">
        <v>49</v>
      </c>
      <c r="C56" s="2" t="s">
        <v>31</v>
      </c>
      <c r="D56" s="2" t="s">
        <v>50</v>
      </c>
      <c r="E56" s="2" t="s">
        <v>32</v>
      </c>
      <c r="F56" s="2" t="s">
        <v>51</v>
      </c>
      <c r="G56" s="2" t="s">
        <v>52</v>
      </c>
      <c r="H56" s="2" t="s">
        <v>53</v>
      </c>
      <c r="I56" s="2" t="s">
        <v>4</v>
      </c>
    </row>
    <row r="57" spans="2:9" x14ac:dyDescent="0.3">
      <c r="B57" t="s">
        <v>57</v>
      </c>
      <c r="C57" s="2">
        <v>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3">
        <f>C57/24*100</f>
        <v>8.3333333333333321</v>
      </c>
    </row>
    <row r="58" spans="2:9" x14ac:dyDescent="0.3">
      <c r="B58" t="s">
        <v>28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</row>
    <row r="59" spans="2:9" x14ac:dyDescent="0.3">
      <c r="B59" t="s">
        <v>29</v>
      </c>
      <c r="C59" s="2"/>
      <c r="D59" s="2"/>
      <c r="E59" s="2"/>
      <c r="F59" s="2"/>
      <c r="G59" s="2"/>
      <c r="H59" s="2"/>
      <c r="I59" s="2"/>
    </row>
    <row r="60" spans="2:9" x14ac:dyDescent="0.3">
      <c r="B60" t="s">
        <v>56</v>
      </c>
      <c r="C60" s="2"/>
      <c r="D60" s="2"/>
      <c r="E60" s="2"/>
      <c r="F60" s="2"/>
      <c r="G60" s="2"/>
      <c r="H60" s="2"/>
      <c r="I60" s="2"/>
    </row>
    <row r="61" spans="2:9" x14ac:dyDescent="0.3">
      <c r="C61" s="2"/>
      <c r="D61" s="2"/>
      <c r="E61" s="2"/>
      <c r="F61" s="2"/>
      <c r="G61" s="2"/>
      <c r="H61" s="2"/>
      <c r="I61" s="2"/>
    </row>
    <row r="62" spans="2:9" x14ac:dyDescent="0.3">
      <c r="B62" s="14" t="s">
        <v>54</v>
      </c>
      <c r="C62" s="2" t="s">
        <v>31</v>
      </c>
      <c r="D62" s="2" t="s">
        <v>50</v>
      </c>
      <c r="E62" s="2" t="s">
        <v>32</v>
      </c>
      <c r="F62" s="2" t="s">
        <v>51</v>
      </c>
      <c r="G62" s="2" t="s">
        <v>52</v>
      </c>
      <c r="H62" s="2" t="s">
        <v>53</v>
      </c>
      <c r="I62" s="2" t="s">
        <v>4</v>
      </c>
    </row>
    <row r="63" spans="2:9" x14ac:dyDescent="0.3">
      <c r="B63" t="s">
        <v>57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3">
        <f>C63/24*100</f>
        <v>0</v>
      </c>
    </row>
    <row r="64" spans="2:9" x14ac:dyDescent="0.3">
      <c r="B64" t="s">
        <v>28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2:9" x14ac:dyDescent="0.3">
      <c r="B65" t="s">
        <v>29</v>
      </c>
      <c r="C65" s="2"/>
      <c r="D65" s="2"/>
      <c r="E65" s="2"/>
      <c r="F65" s="2"/>
      <c r="G65" s="2"/>
      <c r="H65" s="2"/>
      <c r="I65" s="2"/>
    </row>
    <row r="66" spans="2:9" x14ac:dyDescent="0.3">
      <c r="B66" t="s">
        <v>56</v>
      </c>
      <c r="C66" s="2"/>
      <c r="D66" s="2"/>
      <c r="E66" s="2"/>
      <c r="F66" s="2"/>
      <c r="G66" s="2"/>
      <c r="H66" s="2"/>
      <c r="I66" s="2"/>
    </row>
    <row r="67" spans="2:9" x14ac:dyDescent="0.3">
      <c r="C67" s="2"/>
      <c r="D67" s="2"/>
      <c r="E67" s="2"/>
      <c r="F67" s="2"/>
      <c r="G67" s="2"/>
      <c r="H67" s="2"/>
      <c r="I67" s="2"/>
    </row>
    <row r="68" spans="2:9" x14ac:dyDescent="0.3">
      <c r="B68" s="15" t="s">
        <v>48</v>
      </c>
    </row>
    <row r="69" spans="2:9" x14ac:dyDescent="0.3">
      <c r="B69" s="12">
        <v>2012</v>
      </c>
      <c r="C69" s="13">
        <v>1</v>
      </c>
      <c r="D69" s="13"/>
    </row>
    <row r="70" spans="2:9" x14ac:dyDescent="0.3">
      <c r="B70" s="12">
        <v>2013</v>
      </c>
      <c r="C70" s="48">
        <v>0.90900000000000003</v>
      </c>
      <c r="D70" s="13"/>
    </row>
    <row r="71" spans="2:9" x14ac:dyDescent="0.3">
      <c r="B71" s="12">
        <v>2014</v>
      </c>
      <c r="C71" s="13">
        <v>1</v>
      </c>
      <c r="D71" s="13"/>
    </row>
    <row r="72" spans="2:9" x14ac:dyDescent="0.3">
      <c r="B72" s="12">
        <v>2015</v>
      </c>
      <c r="C72" s="48">
        <v>0.90900000000000003</v>
      </c>
      <c r="D72" s="13"/>
    </row>
    <row r="73" spans="2:9" x14ac:dyDescent="0.3">
      <c r="B73" s="12">
        <v>2016</v>
      </c>
      <c r="C73" s="13">
        <v>0</v>
      </c>
    </row>
    <row r="74" spans="2:9" x14ac:dyDescent="0.3">
      <c r="B74" s="12">
        <v>2017</v>
      </c>
      <c r="C74" s="13">
        <v>0</v>
      </c>
    </row>
  </sheetData>
  <phoneticPr fontId="5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Aspirantes_Aceptados</vt:lpstr>
      <vt:lpstr>Universidad de origen</vt:lpstr>
      <vt:lpstr>Promedio_Trayectoria</vt:lpstr>
      <vt:lpstr>Aspirantes_Aceptados!Área_de_impresión</vt:lpstr>
      <vt:lpstr>Promedio_Trayectoria!Área_de_impresión</vt:lpstr>
      <vt:lpstr>'Universidad de origen'!Área_de_impresión</vt:lpstr>
    </vt:vector>
  </TitlesOfParts>
  <Company>UAM-C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CASTELLANOS</dc:creator>
  <cp:lastModifiedBy>usuario</cp:lastModifiedBy>
  <cp:lastPrinted>2017-05-30T15:15:12Z</cp:lastPrinted>
  <dcterms:created xsi:type="dcterms:W3CDTF">2014-07-01T20:36:01Z</dcterms:created>
  <dcterms:modified xsi:type="dcterms:W3CDTF">2018-07-12T15:29:20Z</dcterms:modified>
</cp:coreProperties>
</file>