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!Projet\27 - DubinsPath\"/>
    </mc:Choice>
  </mc:AlternateContent>
  <bookViews>
    <workbookView xWindow="0" yWindow="0" windowWidth="2394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12" i="1"/>
  <c r="B11" i="1"/>
  <c r="B13" i="1" s="1"/>
  <c r="B14" i="1" s="1"/>
  <c r="B56" i="1" l="1"/>
  <c r="C37" i="1"/>
  <c r="C1" i="1"/>
  <c r="C26" i="1"/>
  <c r="B26" i="1"/>
  <c r="F4" i="1"/>
  <c r="F3" i="1"/>
  <c r="E4" i="1"/>
  <c r="C9" i="1" s="1"/>
  <c r="E3" i="1"/>
  <c r="B8" i="1" s="1"/>
  <c r="B29" i="1" l="1"/>
  <c r="C8" i="1"/>
  <c r="B10" i="1"/>
  <c r="C10" i="1"/>
  <c r="B9" i="1"/>
  <c r="C7" i="1"/>
  <c r="B7" i="1"/>
  <c r="B46" i="1" l="1"/>
  <c r="B34" i="1"/>
  <c r="B23" i="1"/>
  <c r="B55" i="1"/>
  <c r="B45" i="1"/>
  <c r="B37" i="1"/>
  <c r="B40" i="1" s="1"/>
  <c r="B47" i="1" l="1"/>
  <c r="B39" i="1"/>
  <c r="B41" i="1"/>
  <c r="B35" i="1"/>
  <c r="B30" i="1"/>
  <c r="B24" i="1"/>
  <c r="B28" i="1"/>
  <c r="C49" i="1" l="1"/>
  <c r="C50" i="1" s="1"/>
  <c r="B49" i="1"/>
  <c r="B50" i="1" s="1"/>
  <c r="C48" i="1"/>
  <c r="B48" i="1"/>
  <c r="B42" i="1"/>
  <c r="B57" i="1"/>
  <c r="B31" i="1"/>
  <c r="B54" i="1" s="1"/>
  <c r="B36" i="1"/>
  <c r="C36" i="1"/>
  <c r="C25" i="1"/>
  <c r="C27" i="1" s="1"/>
  <c r="B25" i="1"/>
  <c r="B27" i="1" s="1"/>
  <c r="B51" i="1" l="1"/>
  <c r="C51" i="1"/>
  <c r="C38" i="1"/>
  <c r="C57" i="1"/>
  <c r="B38" i="1"/>
</calcChain>
</file>

<file path=xl/sharedStrings.xml><?xml version="1.0" encoding="utf-8"?>
<sst xmlns="http://schemas.openxmlformats.org/spreadsheetml/2006/main" count="55" uniqueCount="47">
  <si>
    <t>x</t>
  </si>
  <si>
    <t>y</t>
  </si>
  <si>
    <t>Point</t>
  </si>
  <si>
    <t>q0</t>
  </si>
  <si>
    <t>q1</t>
  </si>
  <si>
    <t>q0 right circle center</t>
  </si>
  <si>
    <t>q0 left circle center</t>
  </si>
  <si>
    <t>q1 right circle center</t>
  </si>
  <si>
    <t>q1 left circle center</t>
  </si>
  <si>
    <t>Radius</t>
  </si>
  <si>
    <t>rho (degre)</t>
  </si>
  <si>
    <t>rho(RAD)</t>
  </si>
  <si>
    <t>Calculate right and left position circle</t>
  </si>
  <si>
    <t>theta</t>
  </si>
  <si>
    <t>http://www.habrador.com/tutorials/unity-dubins-paths/3-dubins-paths-in-unity/</t>
  </si>
  <si>
    <t>T1 (RSR) Start Coor</t>
  </si>
  <si>
    <t>T1 (LSL) End Coor</t>
  </si>
  <si>
    <t xml:space="preserve">T1 (RSR) Direction </t>
  </si>
  <si>
    <t>T1 (RSR) End Coor</t>
  </si>
  <si>
    <t xml:space="preserve">Calculate Outer tangent lines RSR
</t>
  </si>
  <si>
    <t>RDR Length</t>
  </si>
  <si>
    <t xml:space="preserve">Calculate Outer tangent lines LSL
</t>
  </si>
  <si>
    <t>T1 (LSL) Start Coor</t>
  </si>
  <si>
    <t xml:space="preserve">T1 (LSL) Direction </t>
  </si>
  <si>
    <t>theta + 90°</t>
  </si>
  <si>
    <t>theta -90°</t>
  </si>
  <si>
    <t>S1 RSR Length</t>
  </si>
  <si>
    <t>S2 RSR Length</t>
  </si>
  <si>
    <t>S3 RSR Length</t>
  </si>
  <si>
    <t>S1 LSL Length</t>
  </si>
  <si>
    <t>S2 LSL Length</t>
  </si>
  <si>
    <t>S3 LSL Length</t>
  </si>
  <si>
    <t>LSL Length</t>
  </si>
  <si>
    <t>D</t>
  </si>
  <si>
    <t>theta (d)</t>
  </si>
  <si>
    <t>T1 (RSL) Start Coor</t>
  </si>
  <si>
    <t xml:space="preserve">Calculate Inner tangent lines RSL
</t>
  </si>
  <si>
    <r>
      <t xml:space="preserve">Using law of cosine for same radius is eay because </t>
    </r>
    <r>
      <rPr>
        <sz val="11"/>
        <color theme="1"/>
        <rFont val="Calibri"/>
        <family val="2"/>
      </rPr>
      <t>θ = acos (Radius/(D/2) or acos (2*Radius/D)</t>
    </r>
  </si>
  <si>
    <t>theta_circle</t>
  </si>
  <si>
    <t>T1 (RSL) End Coor</t>
  </si>
  <si>
    <t>Tmp (RSL) End Coor</t>
  </si>
  <si>
    <t>T1 (RSR)Straight vector Coor</t>
  </si>
  <si>
    <t>dx</t>
  </si>
  <si>
    <t>dy</t>
  </si>
  <si>
    <t>d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</si>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</sst>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2"/>
    <xf numFmtId="0" fontId="0" fillId="0" borderId="0" xfId="0" applyAlignment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abrador.com/tutorials/unity-dubins-paths/3-dubins-paths-in-un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workbookViewId="0">
      <selection activeCell="A20" sqref="A20"/>
    </sheetView>
  </sheetViews>
  <sheetFormatPr defaultRowHeight="15" x14ac:dyDescent="0.25"/>
  <cols>
    <col min="1" max="1" width="20.7109375" customWidth="1"/>
    <col min="2" max="5" width="10.7109375" customWidth="1"/>
  </cols>
  <sheetData>
    <row r="1" spans="1:20" x14ac:dyDescent="0.25">
      <c r="A1" t="s">
        <v>9</v>
      </c>
      <c r="B1">
        <v>10</v>
      </c>
      <c r="C1">
        <f>2*PI()*B1</f>
        <v>62.831853071795862</v>
      </c>
      <c r="D1" s="2" t="s">
        <v>14</v>
      </c>
    </row>
    <row r="2" spans="1:20" x14ac:dyDescent="0.25">
      <c r="A2" t="s">
        <v>2</v>
      </c>
      <c r="B2" t="s">
        <v>0</v>
      </c>
      <c r="C2" t="s">
        <v>1</v>
      </c>
      <c r="D2" t="s">
        <v>10</v>
      </c>
      <c r="E2" t="s">
        <v>11</v>
      </c>
    </row>
    <row r="3" spans="1:20" x14ac:dyDescent="0.25">
      <c r="A3" t="s">
        <v>3</v>
      </c>
      <c r="B3">
        <v>0</v>
      </c>
      <c r="C3">
        <v>0</v>
      </c>
      <c r="D3">
        <v>0</v>
      </c>
      <c r="E3">
        <f>D3*PI()/180</f>
        <v>0</v>
      </c>
      <c r="F3">
        <f>RADIANS(D3)</f>
        <v>0</v>
      </c>
    </row>
    <row r="4" spans="1:20" x14ac:dyDescent="0.25">
      <c r="A4" t="s">
        <v>4</v>
      </c>
      <c r="B4">
        <v>20</v>
      </c>
      <c r="C4">
        <v>10</v>
      </c>
      <c r="D4">
        <v>0</v>
      </c>
      <c r="E4">
        <f>D4*PI()/180</f>
        <v>0</v>
      </c>
      <c r="F4">
        <f>RADIANS(D4)</f>
        <v>0</v>
      </c>
    </row>
    <row r="5" spans="1:20" x14ac:dyDescent="0.25">
      <c r="S5" s="1"/>
      <c r="T5" s="1"/>
    </row>
    <row r="6" spans="1:20" x14ac:dyDescent="0.25">
      <c r="A6" t="s">
        <v>12</v>
      </c>
    </row>
    <row r="7" spans="1:20" x14ac:dyDescent="0.25">
      <c r="A7" t="s">
        <v>5</v>
      </c>
      <c r="B7">
        <f>ROUND(B3+$B$1*COS(E3-PI()/2),4)</f>
        <v>0</v>
      </c>
      <c r="C7">
        <f>ROUND(C3+$B$1*SIN(E3-PI()/2),4)</f>
        <v>-10</v>
      </c>
    </row>
    <row r="8" spans="1:20" x14ac:dyDescent="0.25">
      <c r="A8" t="s">
        <v>6</v>
      </c>
      <c r="B8">
        <f>ROUND(B3+$B$1*COS(E3+PI()/2),4)</f>
        <v>0</v>
      </c>
      <c r="C8">
        <f>ROUND(C3+$B$1*SIN(E3+PI()/2),4)</f>
        <v>10</v>
      </c>
    </row>
    <row r="9" spans="1:20" x14ac:dyDescent="0.25">
      <c r="A9" t="s">
        <v>7</v>
      </c>
      <c r="B9">
        <f>ROUND(B4+$B$1*COS(E4-PI()/2),4)</f>
        <v>20</v>
      </c>
      <c r="C9">
        <f>ROUND(C4+$B$1*SIN(E4-PI()/2),4)</f>
        <v>0</v>
      </c>
    </row>
    <row r="10" spans="1:20" x14ac:dyDescent="0.25">
      <c r="A10" t="s">
        <v>8</v>
      </c>
      <c r="B10">
        <f>ROUND(B4+$B$1*COS(E4+PI()/2),4)</f>
        <v>20</v>
      </c>
      <c r="C10">
        <f>ROUND(C4+$B$1*SIN(E4+PI()/2),4)</f>
        <v>20</v>
      </c>
    </row>
    <row r="11" spans="1:20" x14ac:dyDescent="0.25">
      <c r="A11" t="s">
        <v>42</v>
      </c>
      <c r="B11">
        <f>B4-B3</f>
        <v>20</v>
      </c>
    </row>
    <row r="12" spans="1:20" x14ac:dyDescent="0.25">
      <c r="A12" t="s">
        <v>43</v>
      </c>
      <c r="B12">
        <f>C4-C3</f>
        <v>10</v>
      </c>
    </row>
    <row r="13" spans="1:20" x14ac:dyDescent="0.25">
      <c r="A13" t="s">
        <v>33</v>
      </c>
      <c r="B13">
        <f>SQRT(B11^2+B12^2)</f>
        <v>22.360679774997898</v>
      </c>
    </row>
    <row r="14" spans="1:20" x14ac:dyDescent="0.25">
      <c r="A14" t="s">
        <v>44</v>
      </c>
      <c r="B14">
        <f>B13/B1</f>
        <v>2.2360679774997898</v>
      </c>
    </row>
    <row r="15" spans="1:20" x14ac:dyDescent="0.25">
      <c r="A15" t="s">
        <v>13</v>
      </c>
      <c r="B15">
        <f>MOD(ATAN2(B11,B12),2*PI())</f>
        <v>0.46364760900080609</v>
      </c>
    </row>
    <row r="16" spans="1:20" x14ac:dyDescent="0.25">
      <c r="A16" t="s">
        <v>45</v>
      </c>
      <c r="B16">
        <f>MOD(E3-B15,2*PI())</f>
        <v>5.8195376981787801</v>
      </c>
    </row>
    <row r="17" spans="1:3" x14ac:dyDescent="0.25">
      <c r="A17" t="s">
        <v>46</v>
      </c>
      <c r="B17">
        <f>MOD(E4-B15,2*PI())</f>
        <v>5.8195376981787801</v>
      </c>
    </row>
    <row r="22" spans="1:3" x14ac:dyDescent="0.25">
      <c r="A22" s="3" t="s">
        <v>19</v>
      </c>
    </row>
    <row r="23" spans="1:3" x14ac:dyDescent="0.25">
      <c r="A23" s="3" t="s">
        <v>13</v>
      </c>
      <c r="B23">
        <f>ATAN2($B$9-$B$7,$C$9-$C$7)</f>
        <v>0.46364760900080609</v>
      </c>
    </row>
    <row r="24" spans="1:3" x14ac:dyDescent="0.25">
      <c r="A24" s="3" t="s">
        <v>24</v>
      </c>
      <c r="B24">
        <f>MOD(B23+PI()/2,2*PI())</f>
        <v>2.0344439357957027</v>
      </c>
    </row>
    <row r="25" spans="1:3" x14ac:dyDescent="0.25">
      <c r="A25" t="s">
        <v>15</v>
      </c>
      <c r="B25">
        <f>B7+$B$1*COS($B$24)</f>
        <v>-4.4721359549995796</v>
      </c>
      <c r="C25">
        <f>C7+$B$1*SIN($B$24)</f>
        <v>-1.0557280900008408</v>
      </c>
    </row>
    <row r="26" spans="1:3" x14ac:dyDescent="0.25">
      <c r="A26" t="s">
        <v>17</v>
      </c>
      <c r="B26">
        <f>B4-B3</f>
        <v>20</v>
      </c>
      <c r="C26">
        <f>C4-C3</f>
        <v>10</v>
      </c>
    </row>
    <row r="27" spans="1:3" x14ac:dyDescent="0.25">
      <c r="A27" t="s">
        <v>18</v>
      </c>
      <c r="B27">
        <f>B25+B26</f>
        <v>15.52786404500042</v>
      </c>
      <c r="C27">
        <f>C25+C26</f>
        <v>8.9442719099991592</v>
      </c>
    </row>
    <row r="28" spans="1:3" x14ac:dyDescent="0.25">
      <c r="A28" t="s">
        <v>26</v>
      </c>
      <c r="B28">
        <f>MOD(B1*(E3-B23),C1)</f>
        <v>58.195376981787803</v>
      </c>
    </row>
    <row r="29" spans="1:3" x14ac:dyDescent="0.25">
      <c r="A29" t="s">
        <v>27</v>
      </c>
      <c r="B29">
        <f>SQRT(B26^2+C26^2)</f>
        <v>22.360679774997898</v>
      </c>
    </row>
    <row r="30" spans="1:3" x14ac:dyDescent="0.25">
      <c r="A30" t="s">
        <v>28</v>
      </c>
      <c r="B30">
        <f>MOD(10*(B23+D4),C1)</f>
        <v>4.6364760900080606</v>
      </c>
    </row>
    <row r="31" spans="1:3" x14ac:dyDescent="0.25">
      <c r="A31" t="s">
        <v>20</v>
      </c>
      <c r="B31">
        <f>SUM(B28:B30)</f>
        <v>85.192532846793753</v>
      </c>
    </row>
    <row r="33" spans="1:4" x14ac:dyDescent="0.25">
      <c r="A33" s="3" t="s">
        <v>21</v>
      </c>
    </row>
    <row r="34" spans="1:4" x14ac:dyDescent="0.25">
      <c r="A34" s="3" t="s">
        <v>13</v>
      </c>
      <c r="B34">
        <f>ATAN2(B10-B8,C10-C8)</f>
        <v>0.46364760900080609</v>
      </c>
    </row>
    <row r="35" spans="1:4" x14ac:dyDescent="0.25">
      <c r="A35" s="3" t="s">
        <v>25</v>
      </c>
      <c r="B35">
        <f>MOD(B34-PI()/2,2*PI())</f>
        <v>5.1760365893854958</v>
      </c>
    </row>
    <row r="36" spans="1:4" x14ac:dyDescent="0.25">
      <c r="A36" t="s">
        <v>22</v>
      </c>
      <c r="B36">
        <f>B8+$B$1*COS($B$35)</f>
        <v>4.4721359549995778</v>
      </c>
      <c r="C36">
        <f>C8+$B$1*SIN($B$35)</f>
        <v>1.0557280900008408</v>
      </c>
    </row>
    <row r="37" spans="1:4" x14ac:dyDescent="0.25">
      <c r="A37" t="s">
        <v>23</v>
      </c>
      <c r="B37">
        <f>B10-B3</f>
        <v>20</v>
      </c>
      <c r="C37">
        <f>C4-C3</f>
        <v>10</v>
      </c>
    </row>
    <row r="38" spans="1:4" x14ac:dyDescent="0.25">
      <c r="A38" t="s">
        <v>16</v>
      </c>
      <c r="B38">
        <f>B36+B37</f>
        <v>24.47213595499958</v>
      </c>
      <c r="C38">
        <f>C36+C37</f>
        <v>11.055728090000841</v>
      </c>
    </row>
    <row r="39" spans="1:4" x14ac:dyDescent="0.25">
      <c r="A39" t="s">
        <v>29</v>
      </c>
      <c r="B39">
        <f>MOD(10*(D3+B34),C1)</f>
        <v>4.6364760900080606</v>
      </c>
    </row>
    <row r="40" spans="1:4" x14ac:dyDescent="0.25">
      <c r="A40" t="s">
        <v>30</v>
      </c>
      <c r="B40">
        <f>SQRT(B37^2+C37^2)</f>
        <v>22.360679774997898</v>
      </c>
    </row>
    <row r="41" spans="1:4" x14ac:dyDescent="0.25">
      <c r="A41" t="s">
        <v>31</v>
      </c>
      <c r="B41">
        <f>MOD(B1*-(B34-E4),C1)</f>
        <v>58.195376981787803</v>
      </c>
    </row>
    <row r="42" spans="1:4" x14ac:dyDescent="0.25">
      <c r="A42" t="s">
        <v>32</v>
      </c>
      <c r="B42">
        <f>SUM(B39:B41)</f>
        <v>85.192532846793767</v>
      </c>
    </row>
    <row r="44" spans="1:4" x14ac:dyDescent="0.25">
      <c r="A44" s="4" t="s">
        <v>36</v>
      </c>
    </row>
    <row r="45" spans="1:4" x14ac:dyDescent="0.25">
      <c r="A45" s="4" t="s">
        <v>38</v>
      </c>
      <c r="B45">
        <f>ATAN2(B10-B7,C10-C7)</f>
        <v>0.98279372324732905</v>
      </c>
    </row>
    <row r="46" spans="1:4" x14ac:dyDescent="0.25">
      <c r="A46" s="4" t="s">
        <v>33</v>
      </c>
      <c r="B46" s="5">
        <f>SQRT((B10-B7)^2+(C10-C7)^2)</f>
        <v>36.055512754639892</v>
      </c>
    </row>
    <row r="47" spans="1:4" x14ac:dyDescent="0.25">
      <c r="A47" t="s">
        <v>13</v>
      </c>
      <c r="B47">
        <f>MOD(ACOS(2*$B$1/B46)+B45,2*PI())</f>
        <v>1.9655874464946581</v>
      </c>
      <c r="D47" t="s">
        <v>37</v>
      </c>
    </row>
    <row r="48" spans="1:4" x14ac:dyDescent="0.25">
      <c r="A48" t="s">
        <v>35</v>
      </c>
      <c r="B48">
        <f>B7+$B$1*COS(B47)</f>
        <v>-3.8461538461538458</v>
      </c>
      <c r="C48">
        <f>C7+$B$1*SIN(B47)</f>
        <v>-0.76923076923076827</v>
      </c>
    </row>
    <row r="49" spans="1:3" x14ac:dyDescent="0.25">
      <c r="A49" t="s">
        <v>40</v>
      </c>
      <c r="B49">
        <f>B7+2*B1*COS(B47)</f>
        <v>-7.6923076923076916</v>
      </c>
      <c r="C49">
        <f>C7+2*B1*SIN(B47)</f>
        <v>8.4615384615384635</v>
      </c>
    </row>
    <row r="50" spans="1:3" x14ac:dyDescent="0.25">
      <c r="A50" t="s">
        <v>41</v>
      </c>
      <c r="B50">
        <f>B10-B49</f>
        <v>27.692307692307693</v>
      </c>
      <c r="C50">
        <f>C10-C49</f>
        <v>11.538461538461537</v>
      </c>
    </row>
    <row r="51" spans="1:3" x14ac:dyDescent="0.25">
      <c r="A51" t="s">
        <v>39</v>
      </c>
      <c r="B51">
        <f>B48+B50</f>
        <v>23.846153846153847</v>
      </c>
      <c r="C51">
        <f>C48+C50</f>
        <v>10.769230769230768</v>
      </c>
    </row>
    <row r="53" spans="1:3" x14ac:dyDescent="0.25">
      <c r="A53" s="4" t="s">
        <v>36</v>
      </c>
    </row>
    <row r="54" spans="1:3" x14ac:dyDescent="0.25">
      <c r="A54" s="4" t="s">
        <v>13</v>
      </c>
      <c r="B54">
        <f>ATAN2(B31-B28,C31-C28)</f>
        <v>0</v>
      </c>
    </row>
    <row r="55" spans="1:3" x14ac:dyDescent="0.25">
      <c r="A55" s="4" t="s">
        <v>33</v>
      </c>
      <c r="B55">
        <f>SQRT((B9-B8)^2+(C9-C8)^2)</f>
        <v>22.360679774997898</v>
      </c>
    </row>
    <row r="56" spans="1:3" x14ac:dyDescent="0.25">
      <c r="A56" t="s">
        <v>34</v>
      </c>
      <c r="B56" t="e">
        <f>ACOS(2*$B$1/B33)</f>
        <v>#DIV/0!</v>
      </c>
    </row>
    <row r="57" spans="1:3" x14ac:dyDescent="0.25">
      <c r="A57" t="s">
        <v>35</v>
      </c>
      <c r="B57" t="e">
        <f>B28+$B$1*COS(B56)</f>
        <v>#DIV/0!</v>
      </c>
      <c r="C57">
        <f>C49+$B$1*SIN($B$24)</f>
        <v>17.405810371537623</v>
      </c>
    </row>
  </sheetData>
  <hyperlinks>
    <hyperlink ref="D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Bérard</dc:creator>
  <cp:lastModifiedBy>Martin Bérard</cp:lastModifiedBy>
  <dcterms:created xsi:type="dcterms:W3CDTF">2017-12-18T17:37:05Z</dcterms:created>
  <dcterms:modified xsi:type="dcterms:W3CDTF">2018-01-19T15:26:49Z</dcterms:modified>
</cp:coreProperties>
</file>