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d057607cf289ff/dev/mplab/_CUSTOMERS/effinnov/C2303_SEPIC_VMC_VOUT_dsPIC33CK256MP206_to_test/c2303-SEPIC-vmc-vout.X/sources/power_control/config/tools/"/>
    </mc:Choice>
  </mc:AlternateContent>
  <xr:revisionPtr revIDLastSave="14" documentId="13_ncr:1_{707061D7-976E-4DD7-9AAF-7D64347C8934}" xr6:coauthVersionLast="47" xr6:coauthVersionMax="47" xr10:uidLastSave="{ED932505-2913-4D1C-AF23-C2B9299A0737}"/>
  <bookViews>
    <workbookView xWindow="-120" yWindow="-120" windowWidth="38640" windowHeight="21240" activeTab="2" xr2:uid="{2A874569-04F8-4A1F-A243-4CAC023142CB}"/>
  </bookViews>
  <sheets>
    <sheet name="SEPIC VIN Sensing" sheetId="4" r:id="rId1"/>
    <sheet name="SEPIC VOUT Sensing" sheetId="5" r:id="rId2"/>
    <sheet name="SEPIC IOUT Sensing" sheetId="6" r:id="rId3"/>
  </sheets>
  <definedNames>
    <definedName name="ADC_BITS" localSheetId="2">'SEPIC IOUT Sensing'!$B$3</definedName>
    <definedName name="ADC_BITS" localSheetId="0">'SEPIC VIN Sensing'!$B$3</definedName>
    <definedName name="ADC_BITS" localSheetId="1">'SEPIC VOUT Sensing'!$B$3</definedName>
    <definedName name="ADC_BITS">#REF!</definedName>
    <definedName name="ADC_TICK" localSheetId="2">'SEPIC IOUT Sensing'!$B$7</definedName>
    <definedName name="ADC_TICK">#REF!</definedName>
    <definedName name="GAIN" localSheetId="2">'SEPIC IOUT Sensing'!$B$6</definedName>
    <definedName name="GAIN" localSheetId="0">'SEPIC VIN Sensing'!$B$6</definedName>
    <definedName name="GAIN" localSheetId="1">'SEPIC VOUT Sensing'!$B$6</definedName>
    <definedName name="GAIN">#REF!</definedName>
    <definedName name="OFFSET" localSheetId="2">'SEPIC IOUT Sensing'!$B$5</definedName>
    <definedName name="OFFSET" localSheetId="0">'SEPIC VIN Sensing'!$B$5</definedName>
    <definedName name="OFFSET" localSheetId="1">'SEPIC VOUT Sensing'!$B$5</definedName>
    <definedName name="OFFSET">#REF!</definedName>
    <definedName name="RESOLUTION">#REF!</definedName>
    <definedName name="TICK" localSheetId="0">'SEPIC VIN Sensing'!$B$7</definedName>
    <definedName name="TICK" localSheetId="1">'SEPIC VOUT Sensing'!$B$7</definedName>
    <definedName name="TICK">#REF!</definedName>
    <definedName name="VREF" localSheetId="2">'SEPIC IOUT Sensing'!$B$4</definedName>
    <definedName name="VREF" localSheetId="0">'SEPIC VIN Sensing'!$B$4</definedName>
    <definedName name="VREF" localSheetId="1">'SEPIC VOUT Sensing'!$B$4</definedName>
    <definedName name="VRE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5" l="1"/>
  <c r="B6" i="5"/>
  <c r="D11" i="5" s="1"/>
  <c r="B6" i="4"/>
  <c r="B12" i="6"/>
  <c r="C11" i="6"/>
  <c r="B7" i="6"/>
  <c r="D12" i="6" s="1"/>
  <c r="E12" i="6" s="1"/>
  <c r="F12" i="6" s="1"/>
  <c r="D16" i="6"/>
  <c r="C16" i="6" s="1"/>
  <c r="B16" i="6" s="1"/>
  <c r="C13" i="5"/>
  <c r="B12" i="5"/>
  <c r="B7" i="5"/>
  <c r="D12" i="5" s="1"/>
  <c r="C13" i="4"/>
  <c r="D13" i="4" s="1"/>
  <c r="B12" i="4"/>
  <c r="B7" i="4"/>
  <c r="D12" i="4" s="1"/>
  <c r="E12" i="4" s="1"/>
  <c r="D11" i="4"/>
  <c r="C11" i="4" s="1"/>
  <c r="B11" i="4" s="1"/>
  <c r="E12" i="5" l="1"/>
  <c r="E13" i="4"/>
  <c r="D13" i="5"/>
  <c r="E13" i="5" s="1"/>
  <c r="D11" i="6"/>
  <c r="E11" i="6" s="1"/>
  <c r="F11" i="6" s="1"/>
  <c r="C11" i="5"/>
  <c r="B11" i="5" s="1"/>
</calcChain>
</file>

<file path=xl/sharedStrings.xml><?xml version="1.0" encoding="utf-8"?>
<sst xmlns="http://schemas.openxmlformats.org/spreadsheetml/2006/main" count="51" uniqueCount="18">
  <si>
    <t>ADCBUF</t>
  </si>
  <si>
    <t>Ch</t>
  </si>
  <si>
    <t>Hex</t>
  </si>
  <si>
    <t>Dec</t>
  </si>
  <si>
    <t>Minus Offset</t>
  </si>
  <si>
    <t># bits</t>
  </si>
  <si>
    <t>Vref</t>
  </si>
  <si>
    <t>Physical Value Read</t>
  </si>
  <si>
    <t>Analog Input Gain</t>
  </si>
  <si>
    <t>Value on ADC input</t>
  </si>
  <si>
    <t>Tick</t>
  </si>
  <si>
    <t>ADC Input Offset</t>
  </si>
  <si>
    <t>ADC input Offset</t>
  </si>
  <si>
    <t>RA4_AN4_CMP3B</t>
  </si>
  <si>
    <t>RB2_AN1_CMP1D_CMP2D_CMP3D</t>
  </si>
  <si>
    <t>RA0_AN0_CMP1A</t>
  </si>
  <si>
    <t>A6A</t>
  </si>
  <si>
    <t>4A1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</si>
</sst>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&quot; V&quot;"/>
    <numFmt numFmtId="165" formatCode="0.000&quot; V/A&quot;"/>
    <numFmt numFmtId="166" formatCode="0.000&quot; A&quot;"/>
    <numFmt numFmtId="167" formatCode="0.000&quot; V/V&quot;"/>
    <numFmt numFmtId="168" formatCode="0.000000000&quot; V/tick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5" fontId="0" fillId="2" borderId="1" xfId="0" applyNumberFormat="1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1" fontId="0" fillId="2" borderId="1" xfId="0" quotePrefix="1" applyNumberFormat="1" applyFill="1" applyBorder="1" applyAlignment="1">
      <alignment horizontal="center" vertical="center"/>
    </xf>
    <xf numFmtId="11" fontId="3" fillId="6" borderId="1" xfId="0" quotePrefix="1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" fontId="0" fillId="2" borderId="3" xfId="0" quotePrefix="1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806450</xdr:colOff>
      <xdr:row>11</xdr:row>
      <xdr:rowOff>88900</xdr:rowOff>
    </xdr:from>
    <xdr:to>
      <xdr:col>2</xdr:col>
      <xdr:colOff>12700</xdr:colOff>
      <xdr:row>11</xdr:row>
      <xdr:rowOff>88900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C4A4A842-1AFE-499E-B34B-56E68989CCFD}"/>
            </a:ext>
          </a:extLst>
        </xdr:cNvPr>
        <xdr:cNvCxnSpPr/>
      </xdr:nvCxnSpPr>
      <xdr:spPr>
        <a:xfrm flipH="1">
          <a:off x="2184400" y="2114550"/>
          <a:ext cx="431800" cy="0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88900</xdr:rowOff>
    </xdr:from>
    <xdr:to>
      <xdr:col>3</xdr:col>
      <xdr:colOff>1225551</xdr:colOff>
      <xdr:row>10</xdr:row>
      <xdr:rowOff>88901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B1A976B0-A139-4B39-84E9-5870739821C1}"/>
            </a:ext>
          </a:extLst>
        </xdr:cNvPr>
        <xdr:cNvCxnSpPr/>
      </xdr:nvCxnSpPr>
      <xdr:spPr>
        <a:xfrm flipH="1" flipV="1">
          <a:off x="3829050" y="1930400"/>
          <a:ext cx="1225551" cy="1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95250</xdr:rowOff>
    </xdr:from>
    <xdr:to>
      <xdr:col>4</xdr:col>
      <xdr:colOff>6350</xdr:colOff>
      <xdr:row>11</xdr:row>
      <xdr:rowOff>95250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A23B9C2F-EB13-4C84-9CD3-D54667A7BE15}"/>
            </a:ext>
          </a:extLst>
        </xdr:cNvPr>
        <xdr:cNvCxnSpPr/>
      </xdr:nvCxnSpPr>
      <xdr:spPr>
        <a:xfrm>
          <a:off x="3829050" y="2120900"/>
          <a:ext cx="1231900" cy="0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95250</xdr:rowOff>
    </xdr:from>
    <xdr:to>
      <xdr:col>4</xdr:col>
      <xdr:colOff>6350</xdr:colOff>
      <xdr:row>12</xdr:row>
      <xdr:rowOff>95250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1EB247D8-6D09-4C8F-B577-C2DD02EE685F}"/>
            </a:ext>
          </a:extLst>
        </xdr:cNvPr>
        <xdr:cNvCxnSpPr/>
      </xdr:nvCxnSpPr>
      <xdr:spPr>
        <a:xfrm>
          <a:off x="2613025" y="2305050"/>
          <a:ext cx="2447925" cy="0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806450</xdr:colOff>
      <xdr:row>11</xdr:row>
      <xdr:rowOff>88900</xdr:rowOff>
    </xdr:from>
    <xdr:to>
      <xdr:col>2</xdr:col>
      <xdr:colOff>12700</xdr:colOff>
      <xdr:row>11</xdr:row>
      <xdr:rowOff>88900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8B03E9C5-6996-491B-869A-0B01AE478FFC}"/>
            </a:ext>
          </a:extLst>
        </xdr:cNvPr>
        <xdr:cNvCxnSpPr/>
      </xdr:nvCxnSpPr>
      <xdr:spPr>
        <a:xfrm flipH="1">
          <a:off x="2184400" y="2114550"/>
          <a:ext cx="431800" cy="0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88900</xdr:rowOff>
    </xdr:from>
    <xdr:to>
      <xdr:col>3</xdr:col>
      <xdr:colOff>1225551</xdr:colOff>
      <xdr:row>10</xdr:row>
      <xdr:rowOff>88901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CDC5EC2F-608B-4E91-9225-55306E7058BF}"/>
            </a:ext>
          </a:extLst>
        </xdr:cNvPr>
        <xdr:cNvCxnSpPr/>
      </xdr:nvCxnSpPr>
      <xdr:spPr>
        <a:xfrm flipH="1" flipV="1">
          <a:off x="3829050" y="1930400"/>
          <a:ext cx="1225551" cy="1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95250</xdr:rowOff>
    </xdr:from>
    <xdr:to>
      <xdr:col>4</xdr:col>
      <xdr:colOff>6350</xdr:colOff>
      <xdr:row>11</xdr:row>
      <xdr:rowOff>95250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BAAB8E00-BC31-4C97-B4B6-245A8149D967}"/>
            </a:ext>
          </a:extLst>
        </xdr:cNvPr>
        <xdr:cNvCxnSpPr/>
      </xdr:nvCxnSpPr>
      <xdr:spPr>
        <a:xfrm>
          <a:off x="3829050" y="2120900"/>
          <a:ext cx="1231900" cy="0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95250</xdr:rowOff>
    </xdr:from>
    <xdr:to>
      <xdr:col>4</xdr:col>
      <xdr:colOff>6350</xdr:colOff>
      <xdr:row>12</xdr:row>
      <xdr:rowOff>95250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F73025BF-3353-40F6-817E-DCE3B70958A0}"/>
            </a:ext>
          </a:extLst>
        </xdr:cNvPr>
        <xdr:cNvCxnSpPr/>
      </xdr:nvCxnSpPr>
      <xdr:spPr>
        <a:xfrm>
          <a:off x="2613025" y="2305050"/>
          <a:ext cx="2447925" cy="0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80967</xdr:rowOff>
    </xdr:from>
    <xdr:to>
      <xdr:col>4</xdr:col>
      <xdr:colOff>904875</xdr:colOff>
      <xdr:row>10</xdr:row>
      <xdr:rowOff>80967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E7276F97-C6F5-4EFF-9071-866BEB4D8988}"/>
            </a:ext>
          </a:extLst>
        </xdr:cNvPr>
        <xdr:cNvCxnSpPr/>
      </xdr:nvCxnSpPr>
      <xdr:spPr>
        <a:xfrm>
          <a:off x="2876550" y="1916117"/>
          <a:ext cx="2536825" cy="0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14288</xdr:colOff>
      <xdr:row>11</xdr:row>
      <xdr:rowOff>80967</xdr:rowOff>
    </xdr:from>
    <xdr:to>
      <xdr:col>4</xdr:col>
      <xdr:colOff>904875</xdr:colOff>
      <xdr:row>11</xdr:row>
      <xdr:rowOff>80967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646B38C-4BD9-4A37-AA26-3A5FBB90C274}"/>
            </a:ext>
          </a:extLst>
        </xdr:cNvPr>
        <xdr:cNvCxnSpPr/>
      </xdr:nvCxnSpPr>
      <xdr:spPr>
        <a:xfrm>
          <a:off x="3652838" y="2100267"/>
          <a:ext cx="1760537" cy="0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19051</xdr:colOff>
      <xdr:row>11</xdr:row>
      <xdr:rowOff>90489</xdr:rowOff>
    </xdr:from>
    <xdr:to>
      <xdr:col>2</xdr:col>
      <xdr:colOff>9525</xdr:colOff>
      <xdr:row>11</xdr:row>
      <xdr:rowOff>100013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0CCEBD20-69FE-464B-A26B-4DC49B31B074}"/>
            </a:ext>
          </a:extLst>
        </xdr:cNvPr>
        <xdr:cNvCxnSpPr/>
      </xdr:nvCxnSpPr>
      <xdr:spPr>
        <a:xfrm flipH="1" flipV="1">
          <a:off x="1454151" y="2109789"/>
          <a:ext cx="1431924" cy="9524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4763</xdr:colOff>
      <xdr:row>15</xdr:row>
      <xdr:rowOff>90488</xdr:rowOff>
    </xdr:from>
    <xdr:to>
      <xdr:col>5</xdr:col>
      <xdr:colOff>4763</xdr:colOff>
      <xdr:row>15</xdr:row>
      <xdr:rowOff>90488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42B2886F-64BE-4767-AA3D-80C3654C5114}"/>
            </a:ext>
          </a:extLst>
        </xdr:cNvPr>
        <xdr:cNvCxnSpPr/>
      </xdr:nvCxnSpPr>
      <xdr:spPr>
        <a:xfrm flipH="1">
          <a:off x="3643313" y="2840038"/>
          <a:ext cx="1778000" cy="0"/>
        </a:xfrm>
        <a:prstGeom prst="straightConnector1">
          <a:avLst/>
        </a:prstGeom>
        <a:ln w="41275">
          <a:solidFill>
            <a:schemeClr val="accent2">
              <a:alpha val="42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3063-2100-4317-A428-49A0CFD5ABCA}">
  <dimension ref="A3:E13"/>
  <sheetViews>
    <sheetView workbookViewId="0">
      <selection activeCell="F13" sqref="F13"/>
    </sheetView>
  </sheetViews>
  <sheetFormatPr baseColWidth="10" defaultRowHeight="15" x14ac:dyDescent="0.25"/>
  <cols>
    <col min="1" max="1" width="19.7109375" customWidth="1"/>
    <col min="2" max="5" width="17.5703125" customWidth="1"/>
  </cols>
  <sheetData>
    <row r="3" spans="1:5" x14ac:dyDescent="0.25">
      <c r="A3" s="6" t="s">
        <v>5</v>
      </c>
      <c r="B3" s="2">
        <v>12</v>
      </c>
    </row>
    <row r="4" spans="1:5" x14ac:dyDescent="0.25">
      <c r="A4" s="6" t="s">
        <v>6</v>
      </c>
      <c r="B4" s="4">
        <v>3.3</v>
      </c>
    </row>
    <row r="5" spans="1:5" x14ac:dyDescent="0.25">
      <c r="A5" s="6" t="s">
        <v>12</v>
      </c>
      <c r="B5" s="4">
        <v>0</v>
      </c>
    </row>
    <row r="6" spans="1:5" x14ac:dyDescent="0.25">
      <c r="A6" s="6" t="s">
        <v>8</v>
      </c>
      <c r="B6" s="18">
        <f>33.2/(33.2+330)</f>
        <v>9.1409691629955964E-2</v>
      </c>
    </row>
    <row r="7" spans="1:5" x14ac:dyDescent="0.25">
      <c r="A7" s="6" t="s">
        <v>10</v>
      </c>
      <c r="B7" s="8">
        <f>VREF/(2^ADC_BITS)</f>
        <v>8.0566406249999996E-4</v>
      </c>
    </row>
    <row r="9" spans="1:5" x14ac:dyDescent="0.25">
      <c r="A9" s="23" t="s">
        <v>1</v>
      </c>
      <c r="B9" s="23" t="s">
        <v>0</v>
      </c>
      <c r="C9" s="23"/>
      <c r="D9" s="24" t="s">
        <v>9</v>
      </c>
      <c r="E9" s="24" t="s">
        <v>7</v>
      </c>
    </row>
    <row r="10" spans="1:5" x14ac:dyDescent="0.25">
      <c r="A10" s="23"/>
      <c r="B10" s="5" t="s">
        <v>2</v>
      </c>
      <c r="C10" s="5" t="s">
        <v>3</v>
      </c>
      <c r="D10" s="25"/>
      <c r="E10" s="25"/>
    </row>
    <row r="11" spans="1:5" x14ac:dyDescent="0.25">
      <c r="A11" s="2" t="s">
        <v>13</v>
      </c>
      <c r="B11" s="15" t="str">
        <f>DEC2HEX(C11)</f>
        <v>A6A</v>
      </c>
      <c r="C11" s="21">
        <f>D11/TICK</f>
        <v>2666.0552876785487</v>
      </c>
      <c r="D11" s="3">
        <f>E11*GAIN+OFFSET</f>
        <v>2.1479449339207055</v>
      </c>
      <c r="E11" s="4">
        <v>23.498000000000001</v>
      </c>
    </row>
    <row r="12" spans="1:5" x14ac:dyDescent="0.25">
      <c r="A12" s="2" t="s">
        <v>13</v>
      </c>
      <c r="B12" s="9" t="str">
        <f>DEC2HEX(C12)</f>
        <v>0</v>
      </c>
      <c r="C12" s="10">
        <v>0</v>
      </c>
      <c r="D12" s="3">
        <f>C12*TICK</f>
        <v>0</v>
      </c>
      <c r="E12" s="19">
        <f>(D12-OFFSET)/GAIN</f>
        <v>0</v>
      </c>
    </row>
    <row r="13" spans="1:5" x14ac:dyDescent="0.25">
      <c r="A13" s="2" t="s">
        <v>13</v>
      </c>
      <c r="B13" s="22" t="s">
        <v>16</v>
      </c>
      <c r="C13" s="20">
        <f>HEX2DEC(B13)</f>
        <v>2666</v>
      </c>
      <c r="D13" s="3">
        <f>C13*TICK</f>
        <v>2.1479003906249998</v>
      </c>
      <c r="E13" s="19">
        <f>(D13-OFFSET)/GAIN</f>
        <v>23.497512707078307</v>
      </c>
    </row>
  </sheetData>
  <mergeCells count="4">
    <mergeCell ref="A9:A10"/>
    <mergeCell ref="B9:C9"/>
    <mergeCell ref="D9:D10"/>
    <mergeCell ref="E9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D795-B765-411D-A880-D311B7332A92}">
  <dimension ref="A3:E23"/>
  <sheetViews>
    <sheetView workbookViewId="0">
      <selection activeCell="B14" sqref="B14"/>
    </sheetView>
  </sheetViews>
  <sheetFormatPr baseColWidth="10" defaultRowHeight="15" x14ac:dyDescent="0.25"/>
  <cols>
    <col min="1" max="1" width="31.28515625" customWidth="1"/>
    <col min="2" max="5" width="17.5703125" customWidth="1"/>
  </cols>
  <sheetData>
    <row r="3" spans="1:5" x14ac:dyDescent="0.25">
      <c r="A3" s="6" t="s">
        <v>5</v>
      </c>
      <c r="B3" s="2">
        <v>12</v>
      </c>
    </row>
    <row r="4" spans="1:5" x14ac:dyDescent="0.25">
      <c r="A4" s="6" t="s">
        <v>6</v>
      </c>
      <c r="B4" s="4">
        <v>3.3</v>
      </c>
    </row>
    <row r="5" spans="1:5" x14ac:dyDescent="0.25">
      <c r="A5" s="6" t="s">
        <v>12</v>
      </c>
      <c r="B5" s="4">
        <v>0</v>
      </c>
    </row>
    <row r="6" spans="1:5" x14ac:dyDescent="0.25">
      <c r="A6" s="6" t="s">
        <v>8</v>
      </c>
      <c r="B6" s="18">
        <f>10/(130+10)</f>
        <v>7.1428571428571425E-2</v>
      </c>
    </row>
    <row r="7" spans="1:5" x14ac:dyDescent="0.25">
      <c r="A7" s="6" t="s">
        <v>10</v>
      </c>
      <c r="B7" s="8">
        <f>VREF/(2^ADC_BITS)</f>
        <v>8.0566406249999996E-4</v>
      </c>
    </row>
    <row r="9" spans="1:5" x14ac:dyDescent="0.25">
      <c r="A9" s="23" t="s">
        <v>1</v>
      </c>
      <c r="B9" s="23" t="s">
        <v>0</v>
      </c>
      <c r="C9" s="23"/>
      <c r="D9" s="24" t="s">
        <v>9</v>
      </c>
      <c r="E9" s="24" t="s">
        <v>7</v>
      </c>
    </row>
    <row r="10" spans="1:5" x14ac:dyDescent="0.25">
      <c r="A10" s="23"/>
      <c r="B10" s="5" t="s">
        <v>2</v>
      </c>
      <c r="C10" s="5" t="s">
        <v>3</v>
      </c>
      <c r="D10" s="25"/>
      <c r="E10" s="25"/>
    </row>
    <row r="11" spans="1:5" x14ac:dyDescent="0.25">
      <c r="A11" s="2" t="s">
        <v>14</v>
      </c>
      <c r="B11" s="15" t="str">
        <f>DEC2HEX(C11)</f>
        <v>901</v>
      </c>
      <c r="C11" s="21">
        <f>D11/TICK</f>
        <v>2305.1082251082248</v>
      </c>
      <c r="D11" s="3">
        <f>E11*GAIN+OFFSET</f>
        <v>1.857142857142857</v>
      </c>
      <c r="E11" s="4">
        <v>26</v>
      </c>
    </row>
    <row r="12" spans="1:5" x14ac:dyDescent="0.25">
      <c r="A12" s="2" t="s">
        <v>14</v>
      </c>
      <c r="B12" s="9" t="str">
        <f>DEC2HEX(C12)</f>
        <v>0</v>
      </c>
      <c r="C12" s="10"/>
      <c r="D12" s="3">
        <f>C12*TICK</f>
        <v>0</v>
      </c>
      <c r="E12" s="19">
        <f>(D12-OFFSET)/GAIN</f>
        <v>0</v>
      </c>
    </row>
    <row r="13" spans="1:5" x14ac:dyDescent="0.25">
      <c r="A13" s="2" t="s">
        <v>14</v>
      </c>
      <c r="B13" s="22">
        <v>901</v>
      </c>
      <c r="C13" s="20">
        <f>HEX2DEC(B13)</f>
        <v>2305</v>
      </c>
      <c r="D13" s="3">
        <f>C13*TICK</f>
        <v>1.8570556640625</v>
      </c>
      <c r="E13" s="19">
        <f>(D13-OFFSET)/GAIN</f>
        <v>25.998779296875</v>
      </c>
    </row>
    <row r="23" spans="2:2" x14ac:dyDescent="0.25">
      <c r="B23">
        <f>2.5/GAIN</f>
        <v>35</v>
      </c>
    </row>
  </sheetData>
  <mergeCells count="4">
    <mergeCell ref="A9:A10"/>
    <mergeCell ref="B9:C9"/>
    <mergeCell ref="D9:D10"/>
    <mergeCell ref="E9:E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0A3F-27FD-4544-A895-B8EA631271CE}">
  <dimension ref="A3:F16"/>
  <sheetViews>
    <sheetView tabSelected="1" workbookViewId="0">
      <selection activeCell="B12" sqref="B12"/>
    </sheetView>
  </sheetViews>
  <sheetFormatPr baseColWidth="10" defaultRowHeight="15" x14ac:dyDescent="0.25"/>
  <cols>
    <col min="1" max="1" width="20.5703125" customWidth="1"/>
    <col min="2" max="2" width="20.7109375" customWidth="1"/>
    <col min="4" max="6" width="12.7109375" customWidth="1"/>
  </cols>
  <sheetData>
    <row r="3" spans="1:6" x14ac:dyDescent="0.25">
      <c r="A3" s="6" t="s">
        <v>5</v>
      </c>
      <c r="B3" s="2">
        <v>12</v>
      </c>
    </row>
    <row r="4" spans="1:6" x14ac:dyDescent="0.25">
      <c r="A4" s="6" t="s">
        <v>6</v>
      </c>
      <c r="B4" s="4">
        <v>3.3</v>
      </c>
    </row>
    <row r="5" spans="1:6" x14ac:dyDescent="0.25">
      <c r="A5" s="6" t="s">
        <v>11</v>
      </c>
      <c r="B5" s="4">
        <v>0</v>
      </c>
    </row>
    <row r="6" spans="1:6" x14ac:dyDescent="0.25">
      <c r="A6" s="6" t="s">
        <v>8</v>
      </c>
      <c r="B6" s="7">
        <v>1</v>
      </c>
    </row>
    <row r="7" spans="1:6" x14ac:dyDescent="0.25">
      <c r="A7" s="6" t="s">
        <v>10</v>
      </c>
      <c r="B7" s="8">
        <f>VREF/(2^ADC_BITS)</f>
        <v>8.0566406249999996E-4</v>
      </c>
    </row>
    <row r="9" spans="1:6" ht="14.25" customHeight="1" x14ac:dyDescent="0.25">
      <c r="A9" s="23" t="s">
        <v>1</v>
      </c>
      <c r="B9" s="23" t="s">
        <v>0</v>
      </c>
      <c r="C9" s="23"/>
      <c r="D9" s="24" t="s">
        <v>9</v>
      </c>
      <c r="E9" s="28" t="s">
        <v>4</v>
      </c>
      <c r="F9" s="24" t="s">
        <v>7</v>
      </c>
    </row>
    <row r="10" spans="1:6" x14ac:dyDescent="0.25">
      <c r="A10" s="23"/>
      <c r="B10" s="5" t="s">
        <v>2</v>
      </c>
      <c r="C10" s="5" t="s">
        <v>3</v>
      </c>
      <c r="D10" s="25"/>
      <c r="E10" s="29"/>
      <c r="F10" s="25"/>
    </row>
    <row r="11" spans="1:6" x14ac:dyDescent="0.25">
      <c r="A11" s="2" t="s">
        <v>15</v>
      </c>
      <c r="B11" s="12" t="s">
        <v>17</v>
      </c>
      <c r="C11" s="1">
        <f>HEX2DEC(B11)</f>
        <v>1185</v>
      </c>
      <c r="D11" s="3">
        <f>C11*ADC_TICK</f>
        <v>0.9547119140625</v>
      </c>
      <c r="E11" s="3">
        <f>D11-OFFSET</f>
        <v>0.9547119140625</v>
      </c>
      <c r="F11" s="14">
        <f>E11/GAIN</f>
        <v>0.9547119140625</v>
      </c>
    </row>
    <row r="12" spans="1:6" x14ac:dyDescent="0.25">
      <c r="A12" s="2" t="s">
        <v>15</v>
      </c>
      <c r="B12" s="11" t="str">
        <f>DEC2HEX(C12)</f>
        <v>0</v>
      </c>
      <c r="C12" s="2"/>
      <c r="D12" s="3">
        <f>C12*ADC_TICK</f>
        <v>0</v>
      </c>
      <c r="E12" s="3">
        <f>D12-OFFSET</f>
        <v>0</v>
      </c>
      <c r="F12" s="14">
        <f>E12/GAIN</f>
        <v>0</v>
      </c>
    </row>
    <row r="14" spans="1:6" ht="14.25" customHeight="1" x14ac:dyDescent="0.25">
      <c r="A14" s="23" t="s">
        <v>1</v>
      </c>
      <c r="B14" s="23" t="s">
        <v>0</v>
      </c>
      <c r="C14" s="23"/>
      <c r="D14" s="30" t="s">
        <v>9</v>
      </c>
      <c r="E14" s="31"/>
      <c r="F14" s="24" t="s">
        <v>7</v>
      </c>
    </row>
    <row r="15" spans="1:6" x14ac:dyDescent="0.25">
      <c r="A15" s="23"/>
      <c r="B15" s="5" t="s">
        <v>2</v>
      </c>
      <c r="C15" s="5" t="s">
        <v>3</v>
      </c>
      <c r="D15" s="32"/>
      <c r="E15" s="33"/>
      <c r="F15" s="25"/>
    </row>
    <row r="16" spans="1:6" x14ac:dyDescent="0.25">
      <c r="A16" s="2" t="s">
        <v>15</v>
      </c>
      <c r="B16" s="13" t="str">
        <f>DEC2HEX(C16)</f>
        <v>26D</v>
      </c>
      <c r="C16" s="17">
        <f>ROUND(D16/ADC_TICK,0)</f>
        <v>621</v>
      </c>
      <c r="D16" s="26">
        <f>F16*GAIN+OFFSET</f>
        <v>0.5</v>
      </c>
      <c r="E16" s="27"/>
      <c r="F16" s="16">
        <v>0.5</v>
      </c>
    </row>
  </sheetData>
  <mergeCells count="10">
    <mergeCell ref="F9:F10"/>
    <mergeCell ref="A14:A15"/>
    <mergeCell ref="B14:C14"/>
    <mergeCell ref="D14:E15"/>
    <mergeCell ref="F14:F15"/>
    <mergeCell ref="D16:E16"/>
    <mergeCell ref="A9:A10"/>
    <mergeCell ref="B9:C9"/>
    <mergeCell ref="D9:D10"/>
    <mergeCell ref="E9:E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15</vt:i4>
      </vt:variant>
    </vt:vector>
  </HeadingPairs>
  <TitlesOfParts>
    <vt:vector size="18" baseType="lpstr">
      <vt:lpstr>SEPIC VIN Sensing</vt:lpstr>
      <vt:lpstr>SEPIC VOUT Sensing</vt:lpstr>
      <vt:lpstr>SEPIC IOUT Sensing</vt:lpstr>
      <vt:lpstr>'SEPIC IOUT Sensing'!ADC_BITS</vt:lpstr>
      <vt:lpstr>'SEPIC VIN Sensing'!ADC_BITS</vt:lpstr>
      <vt:lpstr>'SEPIC VOUT Sensing'!ADC_BITS</vt:lpstr>
      <vt:lpstr>'SEPIC IOUT Sensing'!ADC_TICK</vt:lpstr>
      <vt:lpstr>'SEPIC IOUT Sensing'!GAIN</vt:lpstr>
      <vt:lpstr>'SEPIC VIN Sensing'!GAIN</vt:lpstr>
      <vt:lpstr>'SEPIC VOUT Sensing'!GAIN</vt:lpstr>
      <vt:lpstr>'SEPIC IOUT Sensing'!OFFSET</vt:lpstr>
      <vt:lpstr>'SEPIC VIN Sensing'!OFFSET</vt:lpstr>
      <vt:lpstr>'SEPIC VOUT Sensing'!OFFSET</vt:lpstr>
      <vt:lpstr>'SEPIC VIN Sensing'!TICK</vt:lpstr>
      <vt:lpstr>'SEPIC VOUT Sensing'!TICK</vt:lpstr>
      <vt:lpstr>'SEPIC IOUT Sensing'!VREF</vt:lpstr>
      <vt:lpstr>'SEPIC VIN Sensing'!VREF</vt:lpstr>
      <vt:lpstr>'SEPIC VOUT Sensing'!VREF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Pele - M24683</dc:creator>
  <cp:lastModifiedBy>Anthony PELE</cp:lastModifiedBy>
  <dcterms:created xsi:type="dcterms:W3CDTF">2021-06-11T14:32:07Z</dcterms:created>
  <dcterms:modified xsi:type="dcterms:W3CDTF">2024-02-29T16:09:04Z</dcterms:modified>
</cp:coreProperties>
</file>