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<sst xmlns="http://schemas.openxmlformats.org/spreadsheetml/2006/main" count="73" uniqueCount="45">
  <si>
    <t>TFG</t>
  </si>
  <si>
    <t>Parametres d'entrada</t>
  </si>
  <si>
    <t xml:space="preserve">Alçada </t>
  </si>
  <si>
    <t>m</t>
  </si>
  <si>
    <t>Profunditat</t>
  </si>
  <si>
    <t>Amplada</t>
  </si>
  <si>
    <t>Superfície Porta</t>
  </si>
  <si>
    <t>m²</t>
  </si>
  <si>
    <t>Superfície Finestra</t>
  </si>
  <si>
    <t>Superfície Radiador</t>
  </si>
  <si>
    <t>Superfície Material Absorbent</t>
  </si>
  <si>
    <t># Material Absorbent</t>
  </si>
  <si>
    <t xml:space="preserve">Superfície Llistons </t>
  </si>
  <si>
    <t># Llistons 1</t>
  </si>
  <si>
    <t># Llistons 2</t>
  </si>
  <si>
    <t>Temperatura</t>
  </si>
  <si>
    <t>ºC</t>
  </si>
  <si>
    <t>c (velocitat de propagació de l'aire)</t>
  </si>
  <si>
    <t>m/s</t>
  </si>
  <si>
    <t>Freqüència (Hz)</t>
  </si>
  <si>
    <t>Coef. Absorció (Materials)</t>
  </si>
  <si>
    <t>Sabins</t>
  </si>
  <si>
    <t>Coef. Absorció Sostre (Paret de maó amb guix)</t>
  </si>
  <si>
    <t>Coef. Absorció Terra (Paret de maó amb guix)</t>
  </si>
  <si>
    <t>Coef. Absorció Paret Lateral 1 (Paret de maó amb guix)</t>
  </si>
  <si>
    <t>Coef. Absorció Paret Lateral 2 (Paret de maó amb guix)</t>
  </si>
  <si>
    <t>Coef. Absorció Paret Frontal (Paret de maó amb guix)</t>
  </si>
  <si>
    <t>Coef. Absorció Paret Trasera (Paret de maó amb guix)</t>
  </si>
  <si>
    <t>Coef. Absorció Porta (Fusta sòlida)</t>
  </si>
  <si>
    <t>Coef. Absorció Finestra (Vidre comú)</t>
  </si>
  <si>
    <t>Coef. Absorció Radiador (Alumini)</t>
  </si>
  <si>
    <t>Coef. Absorció Material Absorbent (Poliuretà)</t>
  </si>
  <si>
    <t>Coef. Absorció Llistons(Fibra de fusta)</t>
  </si>
  <si>
    <t>Coef.Absorció Mig</t>
  </si>
  <si>
    <t>Superfície Sostre</t>
  </si>
  <si>
    <t>Superfície Terra</t>
  </si>
  <si>
    <t>Superfície Paret Lateral 1</t>
  </si>
  <si>
    <t>Superfície Paret Lateral 2</t>
  </si>
  <si>
    <t>Superfície Paret Frontal</t>
  </si>
  <si>
    <t>Superfície Paret Trasera</t>
  </si>
  <si>
    <t>Superfície Total (Parets+Sostre+Terra+Finestres+Porta+Butaques)</t>
  </si>
  <si>
    <t>Volum Total</t>
  </si>
  <si>
    <t>m3</t>
  </si>
  <si>
    <t>Temps de Reverberació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</si>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</sst>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>
      <b/>
      <sz val="18.0"/>
      <name val="Arial"/>
    </font>
    <font>
      <b/>
      <sz val="11.0"/>
      <color rgb="FF000000"/>
      <name val="Arial"/>
    </font>
    <font>
      <b/>
      <name val="Arial"/>
    </font>
    <font>
      <color rgb="FF000000"/>
      <name val="Arial"/>
    </font>
    <font>
      <color rgb="FF000000"/>
    </font>
    <font>
      <b/>
      <color rgb="FF000000"/>
      <name val="Arial"/>
    </font>
    <font>
      <b/>
    </font>
    <font/>
    <font>
      <b/>
      <sz val="10.0"/>
      <name val="Arial"/>
    </font>
    <font>
      <b/>
      <sz val="10.0"/>
      <color rgb="FF000000"/>
      <name val="Arial"/>
    </font>
    <font>
      <sz val="11.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BF8E6"/>
        <bgColor rgb="FFEBF8E6"/>
      </patternFill>
    </fill>
    <fill>
      <patternFill patternType="solid">
        <fgColor rgb="FFFFDCDC"/>
        <bgColor rgb="FFFFDC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center" readingOrder="0" vertical="bottom"/>
    </xf>
    <xf borderId="0" fillId="2" fontId="3" numFmtId="0" xfId="0" applyAlignment="1" applyFill="1" applyFont="1">
      <alignment readingOrder="0" vertical="bottom"/>
    </xf>
    <xf borderId="1" fillId="3" fontId="4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5" numFmtId="0" xfId="0" applyAlignment="1" applyBorder="1" applyFont="1">
      <alignment horizontal="right" vertical="bottom"/>
    </xf>
    <xf borderId="1" fillId="3" fontId="4" numFmtId="0" xfId="0" applyAlignment="1" applyBorder="1" applyFont="1">
      <alignment vertical="bottom"/>
    </xf>
    <xf borderId="1" fillId="0" fontId="5" numFmtId="0" xfId="0" applyAlignment="1" applyBorder="1" applyFont="1">
      <alignment horizontal="right" readingOrder="0" vertical="bottom"/>
    </xf>
    <xf borderId="0" fillId="0" fontId="5" numFmtId="0" xfId="0" applyAlignment="1" applyFont="1">
      <alignment vertical="bottom"/>
    </xf>
    <xf borderId="1" fillId="0" fontId="6" numFmtId="0" xfId="0" applyAlignment="1" applyBorder="1" applyFont="1">
      <alignment horizontal="right" readingOrder="0"/>
    </xf>
    <xf borderId="1" fillId="3" fontId="7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 vertical="bottom"/>
    </xf>
    <xf borderId="1" fillId="0" fontId="5" numFmtId="0" xfId="0" applyAlignment="1" applyBorder="1" applyFont="1">
      <alignment horizontal="right" readingOrder="0" vertical="bottom"/>
    </xf>
    <xf borderId="1" fillId="3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horizontal="right" readingOrder="0"/>
    </xf>
    <xf borderId="0" fillId="0" fontId="8" numFmtId="0" xfId="0" applyAlignment="1" applyFont="1">
      <alignment readingOrder="0"/>
    </xf>
    <xf borderId="1" fillId="0" fontId="8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3" fillId="0" fontId="9" numFmtId="0" xfId="0" applyAlignment="1" applyBorder="1" applyFont="1">
      <alignment horizontal="right" readingOrder="0"/>
    </xf>
    <xf borderId="1" fillId="3" fontId="10" numFmtId="0" xfId="0" applyAlignment="1" applyBorder="1" applyFont="1">
      <alignment readingOrder="0" vertical="bottom"/>
    </xf>
    <xf borderId="1" fillId="3" fontId="11" numFmtId="0" xfId="0" applyAlignment="1" applyBorder="1" applyFont="1">
      <alignment readingOrder="0"/>
    </xf>
    <xf borderId="1" fillId="0" fontId="0" numFmtId="0" xfId="0" applyAlignment="1" applyBorder="1" applyFont="1">
      <alignment horizontal="right" readingOrder="0" shrinkToFit="0" wrapText="0"/>
    </xf>
    <xf borderId="4" fillId="0" fontId="0" numFmtId="0" xfId="0" applyAlignment="1" applyBorder="1" applyFont="1">
      <alignment horizontal="right" readingOrder="0" shrinkToFit="0" wrapText="0"/>
    </xf>
    <xf borderId="1" fillId="0" fontId="1" numFmtId="2" xfId="0" applyAlignment="1" applyBorder="1" applyFont="1" applyNumberFormat="1">
      <alignment horizontal="right" readingOrder="0" vertical="bottom"/>
    </xf>
    <xf borderId="1" fillId="4" fontId="8" numFmtId="0" xfId="0" applyAlignment="1" applyBorder="1" applyFill="1" applyFont="1">
      <alignment readingOrder="0"/>
    </xf>
    <xf borderId="1" fillId="0" fontId="9" numFmtId="2" xfId="0" applyBorder="1" applyFont="1" applyNumberFormat="1"/>
    <xf borderId="1" fillId="0" fontId="1" numFmtId="2" xfId="0" applyAlignment="1" applyBorder="1" applyFont="1" applyNumberFormat="1">
      <alignment vertical="bottom"/>
    </xf>
    <xf borderId="1" fillId="4" fontId="4" numFmtId="0" xfId="0" applyAlignment="1" applyBorder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12" numFmtId="0" xfId="0" applyAlignment="1" applyBorder="1" applyFont="1">
      <alignment readingOrder="0"/>
    </xf>
    <xf borderId="1" fillId="2" fontId="13" numFmtId="0" xfId="0" applyBorder="1" applyFont="1"/>
    <xf borderId="1" fillId="0" fontId="9" numFmtId="0" xfId="0" applyBorder="1" applyFont="1"/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4" fontId="4" numFmtId="0" xfId="0" applyAlignment="1" applyBorder="1" applyFont="1">
      <alignment readingOrder="0" vertical="bottom"/>
    </xf>
    <xf borderId="0" fillId="0" fontId="7" numFmtId="0" xfId="0" applyAlignment="1" applyFont="1">
      <alignment horizontal="left" readingOrder="0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67.14"/>
    <col customWidth="1" min="3" max="3" width="17.43"/>
  </cols>
  <sheetData>
    <row r="1">
      <c r="A1" s="1"/>
      <c r="B1" s="2"/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3" t="s">
        <v>0</v>
      </c>
      <c r="I2" s="1"/>
      <c r="J2" s="1"/>
      <c r="K2" s="1"/>
    </row>
    <row r="3">
      <c r="A3" s="1"/>
      <c r="B3" s="2"/>
      <c r="C3" s="1"/>
      <c r="D3" s="1"/>
      <c r="E3" s="1"/>
      <c r="F3" s="1"/>
      <c r="G3" s="1"/>
      <c r="H3" s="1"/>
      <c r="I3" s="1"/>
      <c r="J3" s="1"/>
      <c r="K3" s="1"/>
    </row>
    <row r="4">
      <c r="A4" s="1"/>
      <c r="B4" s="4" t="s">
        <v>1</v>
      </c>
      <c r="C4" s="1"/>
      <c r="D4" s="1"/>
      <c r="E4" s="1"/>
      <c r="F4" s="1"/>
      <c r="J4" s="1"/>
      <c r="K4" s="1"/>
    </row>
    <row r="5">
      <c r="A5" s="1"/>
      <c r="B5" s="1"/>
      <c r="C5" s="1"/>
      <c r="D5" s="1"/>
      <c r="E5" s="1"/>
      <c r="F5" s="1"/>
      <c r="J5" s="1"/>
      <c r="K5" s="1"/>
    </row>
    <row r="6">
      <c r="A6" s="1"/>
      <c r="B6" s="5" t="s">
        <v>2</v>
      </c>
      <c r="C6" s="6">
        <v>2.32</v>
      </c>
      <c r="D6" s="7" t="s">
        <v>3</v>
      </c>
      <c r="E6" s="1"/>
      <c r="F6" s="1"/>
      <c r="J6" s="1"/>
      <c r="K6" s="1"/>
    </row>
    <row r="7">
      <c r="A7" s="1"/>
      <c r="B7" s="8" t="s">
        <v>4</v>
      </c>
      <c r="C7" s="9">
        <v>2.63</v>
      </c>
      <c r="D7" s="7" t="s">
        <v>3</v>
      </c>
      <c r="E7" s="1"/>
      <c r="F7" s="1"/>
      <c r="J7" s="1"/>
      <c r="K7" s="1"/>
    </row>
    <row r="8">
      <c r="A8" s="1"/>
      <c r="B8" s="8" t="s">
        <v>5</v>
      </c>
      <c r="C8" s="9">
        <v>2.28</v>
      </c>
      <c r="D8" s="7" t="s">
        <v>3</v>
      </c>
      <c r="E8" s="1"/>
      <c r="F8" s="1"/>
      <c r="J8" s="1"/>
      <c r="K8" s="10"/>
    </row>
    <row r="9">
      <c r="A9" s="1"/>
      <c r="B9" s="5" t="s">
        <v>6</v>
      </c>
      <c r="C9" s="6">
        <f>2.1*0.885</f>
        <v>1.8585</v>
      </c>
      <c r="D9" s="11" t="s">
        <v>7</v>
      </c>
      <c r="E9" s="1"/>
      <c r="F9" s="1"/>
      <c r="J9" s="1"/>
      <c r="K9" s="10"/>
    </row>
    <row r="10">
      <c r="A10" s="1"/>
      <c r="B10" s="12" t="s">
        <v>8</v>
      </c>
      <c r="C10" s="6">
        <f>1.53*1.31</f>
        <v>2.0043</v>
      </c>
      <c r="D10" s="11" t="s">
        <v>7</v>
      </c>
      <c r="E10" s="1"/>
      <c r="F10" s="1"/>
      <c r="J10" s="1"/>
      <c r="K10" s="10"/>
    </row>
    <row r="11">
      <c r="A11" s="1"/>
      <c r="B11" s="12" t="s">
        <v>9</v>
      </c>
      <c r="C11" s="6">
        <f>0.477*0.566</f>
        <v>0.269982</v>
      </c>
      <c r="D11" s="11" t="s">
        <v>7</v>
      </c>
      <c r="E11" s="1"/>
      <c r="F11" s="1"/>
      <c r="J11" s="1"/>
      <c r="K11" s="10"/>
    </row>
    <row r="12">
      <c r="A12" s="1"/>
      <c r="B12" s="12" t="s">
        <v>10</v>
      </c>
      <c r="C12" s="13">
        <f>15*C13</f>
        <v>1.35</v>
      </c>
      <c r="D12" s="11" t="s">
        <v>7</v>
      </c>
      <c r="E12" s="1"/>
      <c r="F12" s="1"/>
      <c r="J12" s="1"/>
      <c r="K12" s="1"/>
    </row>
    <row r="13">
      <c r="A13" s="1"/>
      <c r="B13" s="5" t="s">
        <v>11</v>
      </c>
      <c r="C13" s="13">
        <f>0.3*0.3</f>
        <v>0.09</v>
      </c>
      <c r="D13" s="11" t="s">
        <v>7</v>
      </c>
      <c r="E13" s="1"/>
      <c r="G13" s="1"/>
      <c r="H13" s="1"/>
      <c r="I13" s="1"/>
      <c r="J13" s="1"/>
    </row>
    <row r="14">
      <c r="A14" s="1"/>
      <c r="B14" s="5" t="s">
        <v>12</v>
      </c>
      <c r="C14" s="13">
        <f>2*C15+2*C16</f>
        <v>0.20597</v>
      </c>
      <c r="D14" s="11" t="s">
        <v>7</v>
      </c>
      <c r="E14" s="1"/>
      <c r="G14" s="1"/>
      <c r="H14" s="1"/>
      <c r="I14" s="1"/>
      <c r="J14" s="1"/>
    </row>
    <row r="15">
      <c r="A15" s="1"/>
      <c r="B15" s="5" t="s">
        <v>13</v>
      </c>
      <c r="C15" s="6">
        <f>0.043*0.895</f>
        <v>0.038485</v>
      </c>
      <c r="D15" s="11" t="s">
        <v>7</v>
      </c>
      <c r="E15" s="1"/>
      <c r="F15" s="1"/>
      <c r="H15" s="1"/>
      <c r="I15" s="1"/>
      <c r="J15" s="1"/>
      <c r="K15" s="1"/>
    </row>
    <row r="16">
      <c r="A16" s="1"/>
      <c r="B16" s="5" t="s">
        <v>14</v>
      </c>
      <c r="C16" s="6">
        <f>0.043*1.5</f>
        <v>0.0645</v>
      </c>
      <c r="D16" s="11" t="s">
        <v>7</v>
      </c>
      <c r="E16" s="1"/>
      <c r="F16" s="1"/>
      <c r="H16" s="1"/>
      <c r="I16" s="1"/>
      <c r="J16" s="1"/>
      <c r="K16" s="1"/>
    </row>
    <row r="17">
      <c r="A17" s="1"/>
      <c r="B17" s="5" t="s">
        <v>15</v>
      </c>
      <c r="C17" s="6">
        <v>20.0</v>
      </c>
      <c r="D17" s="14" t="s">
        <v>16</v>
      </c>
      <c r="E17" s="1"/>
      <c r="F17" s="1"/>
      <c r="H17" s="1"/>
      <c r="I17" s="1"/>
      <c r="J17" s="1"/>
      <c r="K17" s="1"/>
    </row>
    <row r="18">
      <c r="A18" s="1"/>
      <c r="B18" s="15" t="s">
        <v>17</v>
      </c>
      <c r="C18" s="16">
        <f>331.4 + 0.6* C17</f>
        <v>343.4</v>
      </c>
      <c r="D18" s="17" t="s">
        <v>18</v>
      </c>
      <c r="J18" s="1"/>
      <c r="K18" s="1"/>
    </row>
    <row r="19">
      <c r="A19" s="1"/>
      <c r="C19" s="18"/>
      <c r="I19" s="18"/>
      <c r="J19" s="1"/>
      <c r="K19" s="1"/>
    </row>
    <row r="20">
      <c r="A20" s="1"/>
      <c r="C20" s="19" t="s">
        <v>19</v>
      </c>
      <c r="I20" s="20"/>
      <c r="J20" s="1"/>
      <c r="K20" s="1"/>
    </row>
    <row r="21">
      <c r="A21" s="1"/>
      <c r="B21" s="15" t="s">
        <v>20</v>
      </c>
      <c r="C21" s="16">
        <v>125.0</v>
      </c>
      <c r="D21" s="16">
        <v>250.0</v>
      </c>
      <c r="E21" s="16">
        <v>500.0</v>
      </c>
      <c r="F21" s="16">
        <v>1000.0</v>
      </c>
      <c r="G21" s="16">
        <v>2000.0</v>
      </c>
      <c r="H21" s="16">
        <v>4000.0</v>
      </c>
      <c r="I21" s="21" t="s">
        <v>21</v>
      </c>
      <c r="J21" s="1"/>
      <c r="K21" s="1"/>
    </row>
    <row r="22">
      <c r="A22" s="1"/>
      <c r="B22" s="22" t="s">
        <v>22</v>
      </c>
      <c r="C22" s="6">
        <v>0.1</v>
      </c>
      <c r="D22" s="6">
        <v>0.1</v>
      </c>
      <c r="E22" s="6">
        <v>0.04</v>
      </c>
      <c r="F22" s="6">
        <v>0.02</v>
      </c>
      <c r="G22" s="6">
        <v>0.02</v>
      </c>
      <c r="H22" s="6">
        <v>0.02</v>
      </c>
      <c r="I22" s="17" t="s">
        <v>21</v>
      </c>
      <c r="J22" s="1"/>
      <c r="K22" s="1"/>
    </row>
    <row r="23">
      <c r="A23" s="1"/>
      <c r="B23" s="22" t="s">
        <v>23</v>
      </c>
      <c r="C23" s="6">
        <v>0.1</v>
      </c>
      <c r="D23" s="6">
        <v>0.1</v>
      </c>
      <c r="E23" s="6">
        <v>0.04</v>
      </c>
      <c r="F23" s="6">
        <v>0.02</v>
      </c>
      <c r="G23" s="6">
        <v>0.02</v>
      </c>
      <c r="H23" s="6">
        <v>0.02</v>
      </c>
      <c r="I23" s="17" t="s">
        <v>21</v>
      </c>
      <c r="J23" s="1"/>
      <c r="K23" s="1"/>
    </row>
    <row r="24">
      <c r="A24" s="1"/>
      <c r="B24" s="22" t="s">
        <v>24</v>
      </c>
      <c r="C24" s="6">
        <v>0.1</v>
      </c>
      <c r="D24" s="6">
        <v>0.1</v>
      </c>
      <c r="E24" s="6">
        <v>0.04</v>
      </c>
      <c r="F24" s="6">
        <v>0.02</v>
      </c>
      <c r="G24" s="6">
        <v>0.02</v>
      </c>
      <c r="H24" s="6">
        <v>0.02</v>
      </c>
      <c r="I24" s="17" t="s">
        <v>21</v>
      </c>
      <c r="J24" s="1"/>
      <c r="K24" s="1"/>
    </row>
    <row r="25">
      <c r="A25" s="1"/>
      <c r="B25" s="23" t="s">
        <v>25</v>
      </c>
      <c r="C25" s="6">
        <v>0.1</v>
      </c>
      <c r="D25" s="6">
        <v>0.1</v>
      </c>
      <c r="E25" s="6">
        <v>0.04</v>
      </c>
      <c r="F25" s="6">
        <v>0.02</v>
      </c>
      <c r="G25" s="6">
        <v>0.02</v>
      </c>
      <c r="H25" s="6">
        <v>0.02</v>
      </c>
      <c r="I25" s="17" t="s">
        <v>21</v>
      </c>
      <c r="J25" s="1"/>
      <c r="K25" s="1"/>
    </row>
    <row r="26">
      <c r="A26" s="1"/>
      <c r="B26" s="22" t="s">
        <v>26</v>
      </c>
      <c r="C26" s="6">
        <v>0.1</v>
      </c>
      <c r="D26" s="6">
        <v>0.1</v>
      </c>
      <c r="E26" s="6">
        <v>0.04</v>
      </c>
      <c r="F26" s="6">
        <v>0.02</v>
      </c>
      <c r="G26" s="6">
        <v>0.02</v>
      </c>
      <c r="H26" s="6">
        <v>0.02</v>
      </c>
      <c r="I26" s="17" t="s">
        <v>21</v>
      </c>
      <c r="J26" s="1"/>
      <c r="K26" s="1"/>
    </row>
    <row r="27">
      <c r="A27" s="1"/>
      <c r="B27" s="22" t="s">
        <v>27</v>
      </c>
      <c r="C27" s="6">
        <v>0.1</v>
      </c>
      <c r="D27" s="6">
        <v>0.1</v>
      </c>
      <c r="E27" s="6">
        <v>0.04</v>
      </c>
      <c r="F27" s="6">
        <v>0.02</v>
      </c>
      <c r="G27" s="6">
        <v>0.02</v>
      </c>
      <c r="H27" s="6">
        <v>0.02</v>
      </c>
      <c r="I27" s="17" t="s">
        <v>21</v>
      </c>
      <c r="J27" s="1"/>
      <c r="K27" s="1"/>
    </row>
    <row r="28">
      <c r="A28" s="1"/>
      <c r="B28" s="22" t="s">
        <v>28</v>
      </c>
      <c r="C28" s="24">
        <v>0.14</v>
      </c>
      <c r="D28" s="25">
        <v>0.1</v>
      </c>
      <c r="E28" s="25">
        <v>0.06</v>
      </c>
      <c r="F28" s="25">
        <v>0.08</v>
      </c>
      <c r="G28" s="25">
        <v>0.1</v>
      </c>
      <c r="H28" s="25">
        <v>0.1</v>
      </c>
      <c r="I28" s="17" t="s">
        <v>21</v>
      </c>
      <c r="J28" s="1"/>
      <c r="K28" s="1"/>
    </row>
    <row r="29">
      <c r="A29" s="1"/>
      <c r="B29" s="22" t="s">
        <v>29</v>
      </c>
      <c r="C29" s="6">
        <v>0.35</v>
      </c>
      <c r="D29" s="6">
        <v>0.25</v>
      </c>
      <c r="E29" s="6">
        <v>0.18</v>
      </c>
      <c r="F29" s="6">
        <v>0.12</v>
      </c>
      <c r="G29" s="6">
        <v>0.07</v>
      </c>
      <c r="H29" s="6">
        <v>0.04</v>
      </c>
      <c r="I29" s="17" t="s">
        <v>21</v>
      </c>
      <c r="J29" s="1"/>
      <c r="K29" s="1"/>
    </row>
    <row r="30">
      <c r="A30" s="1"/>
      <c r="B30" s="22" t="s">
        <v>30</v>
      </c>
      <c r="C30" s="6">
        <v>0.15</v>
      </c>
      <c r="D30" s="6">
        <v>0.1</v>
      </c>
      <c r="E30" s="6">
        <v>0.06</v>
      </c>
      <c r="F30" s="6">
        <v>0.08</v>
      </c>
      <c r="G30" s="6">
        <v>0.1</v>
      </c>
      <c r="H30" s="6">
        <v>0.05</v>
      </c>
      <c r="I30" s="17" t="s">
        <v>21</v>
      </c>
      <c r="J30" s="1"/>
      <c r="K30" s="1"/>
    </row>
    <row r="31">
      <c r="A31" s="1"/>
      <c r="B31" s="22" t="s">
        <v>31</v>
      </c>
      <c r="C31" s="6">
        <v>0.07</v>
      </c>
      <c r="D31" s="6">
        <v>0.3</v>
      </c>
      <c r="E31" s="26">
        <v>0.37</v>
      </c>
      <c r="F31" s="6">
        <v>0.7</v>
      </c>
      <c r="G31" s="6">
        <v>1.0</v>
      </c>
      <c r="H31" s="6">
        <v>0.97</v>
      </c>
      <c r="I31" s="17" t="s">
        <v>21</v>
      </c>
      <c r="J31" s="1"/>
      <c r="K31" s="1"/>
    </row>
    <row r="32">
      <c r="A32" s="1"/>
      <c r="B32" s="22" t="s">
        <v>32</v>
      </c>
      <c r="C32" s="6">
        <v>0.1</v>
      </c>
      <c r="D32" s="6">
        <v>0.19</v>
      </c>
      <c r="E32" s="26">
        <v>0.4</v>
      </c>
      <c r="F32" s="6">
        <v>0.79</v>
      </c>
      <c r="G32" s="6">
        <v>0.55</v>
      </c>
      <c r="H32" s="6">
        <v>0.77</v>
      </c>
      <c r="I32" s="17" t="s">
        <v>21</v>
      </c>
      <c r="J32" s="1"/>
      <c r="K32" s="1"/>
    </row>
    <row r="33">
      <c r="A33" s="1"/>
      <c r="B33" s="27" t="s">
        <v>33</v>
      </c>
      <c r="C33" s="28">
        <f>((C35*C22+C36*C23+C37*C24+C38*C25+C39*C26+C40*C27+C28*C9+C10*C29+C30*C11+C31*C12+C32*C14)/C41)</f>
        <v>0.1150948648</v>
      </c>
      <c r="D33" s="28">
        <f>((D22*C35+D23*C36+D24*C37+D25*C38+D26*C39+D27*C40+D28*C10+D29*C11+D30*C9+D31*C12+D32*C14)/C41)</f>
        <v>0.1090565374</v>
      </c>
      <c r="E33" s="29">
        <f>((E22*C35+E23*C36+E24*C37+E25*C38+E26*C39+E27*C40+E28*C10+E29*C11+E30*C9+E31*C12+E32*C14)/C41)</f>
        <v>0.05746992128</v>
      </c>
      <c r="F33" s="29">
        <f>((F22*C35+F23*C36+F24*C37+F25*C38+F26*C39+F27*C40+F28*C10+F29*C11+F30*C9+F31*C12+F32*C14)/C41)</f>
        <v>0.0567553013</v>
      </c>
      <c r="G33" s="29">
        <f>((G22*C35+G23*C36+G24*C37+G25*C38+G26*C39+G27*C40+G28*C10+G29*C11+G30*C9+G31*C12+G32*C14)/C41)</f>
        <v>0.06829701879</v>
      </c>
      <c r="H33" s="29">
        <f>((H22*C35+H23*C36+H24*C37+H25*C38+H26*C39+H27*C40+H28*C10+H29*C11+H30*C9+H31*C12+H32*C14)/C41)</f>
        <v>0.06564885028</v>
      </c>
      <c r="I33" s="1"/>
      <c r="J33" s="1"/>
      <c r="K33" s="1"/>
    </row>
    <row r="34">
      <c r="A34" s="1"/>
      <c r="E34" s="1"/>
      <c r="F34" s="1"/>
      <c r="G34" s="1"/>
      <c r="H34" s="1"/>
      <c r="I34" s="1"/>
      <c r="J34" s="1"/>
      <c r="K34" s="1"/>
    </row>
    <row r="35">
      <c r="A35" s="1"/>
      <c r="B35" s="30" t="s">
        <v>34</v>
      </c>
      <c r="C35" s="31">
        <f>(C8*C7)</f>
        <v>5.9964</v>
      </c>
      <c r="D35" s="11" t="s">
        <v>7</v>
      </c>
      <c r="E35" s="1"/>
      <c r="F35" s="1"/>
      <c r="G35" s="1"/>
      <c r="H35" s="1"/>
      <c r="I35" s="1"/>
      <c r="J35" s="1"/>
      <c r="K35" s="1"/>
    </row>
    <row r="36">
      <c r="A36" s="1"/>
      <c r="B36" s="27" t="s">
        <v>35</v>
      </c>
      <c r="C36" s="31">
        <f>(C8*C7)</f>
        <v>5.9964</v>
      </c>
      <c r="D36" s="11" t="s">
        <v>7</v>
      </c>
      <c r="E36" s="1"/>
      <c r="F36" s="1"/>
      <c r="G36" s="1"/>
      <c r="H36" s="1"/>
      <c r="I36" s="1"/>
      <c r="J36" s="1"/>
      <c r="K36" s="1"/>
    </row>
    <row r="37">
      <c r="A37" s="1"/>
      <c r="B37" s="27" t="s">
        <v>36</v>
      </c>
      <c r="C37" s="32">
        <f>(C6*C7)-C9</f>
        <v>4.2431</v>
      </c>
      <c r="D37" s="11" t="s">
        <v>7</v>
      </c>
      <c r="E37" s="1"/>
      <c r="F37" s="1"/>
      <c r="G37" s="1"/>
      <c r="H37" s="1"/>
      <c r="I37" s="1"/>
      <c r="J37" s="1"/>
      <c r="K37" s="1"/>
    </row>
    <row r="38">
      <c r="A38" s="1"/>
      <c r="B38" s="27" t="s">
        <v>37</v>
      </c>
      <c r="C38" s="33">
        <f>(C6*C7)-C10-C11</f>
        <v>3.827318</v>
      </c>
      <c r="D38" s="11" t="s">
        <v>7</v>
      </c>
      <c r="E38" s="1"/>
      <c r="F38" s="1"/>
      <c r="G38" s="1"/>
      <c r="H38" s="1"/>
      <c r="I38" s="1"/>
      <c r="J38" s="1"/>
      <c r="K38" s="1"/>
    </row>
    <row r="39">
      <c r="A39" s="1"/>
      <c r="B39" s="27" t="s">
        <v>38</v>
      </c>
      <c r="C39" s="32">
        <f>(C6*C8)</f>
        <v>5.2896</v>
      </c>
      <c r="D39" s="11" t="s">
        <v>7</v>
      </c>
      <c r="E39" s="1"/>
      <c r="F39" s="1"/>
      <c r="G39" s="1"/>
      <c r="H39" s="1"/>
      <c r="I39" s="1"/>
      <c r="J39" s="1"/>
      <c r="K39" s="1"/>
    </row>
    <row r="40">
      <c r="A40" s="1"/>
      <c r="B40" s="27" t="s">
        <v>39</v>
      </c>
      <c r="C40" s="33">
        <f>(C6*C8)</f>
        <v>5.2896</v>
      </c>
      <c r="D40" s="11" t="s">
        <v>7</v>
      </c>
      <c r="E40" s="1"/>
      <c r="F40" s="1"/>
      <c r="G40" s="1"/>
      <c r="H40" s="1"/>
      <c r="I40" s="1"/>
      <c r="J40" s="1"/>
      <c r="K40" s="1"/>
    </row>
    <row r="41">
      <c r="A41" s="1"/>
      <c r="B41" s="27" t="s">
        <v>40</v>
      </c>
      <c r="C41" s="34">
        <f>(C35+C36+C37+C38+C39+C40+C9+C10+C11+C12+C14)</f>
        <v>36.33117</v>
      </c>
      <c r="D41" s="11" t="s">
        <v>7</v>
      </c>
      <c r="F41" s="1"/>
      <c r="G41" s="1"/>
      <c r="H41" s="1"/>
      <c r="I41" s="1"/>
      <c r="J41" s="1"/>
      <c r="K41" s="1"/>
    </row>
    <row r="42">
      <c r="A42" s="1"/>
      <c r="B42" s="27" t="s">
        <v>41</v>
      </c>
      <c r="C42" s="34">
        <f>C6*C7*C8</f>
        <v>13.911648</v>
      </c>
      <c r="D42" s="11" t="s">
        <v>42</v>
      </c>
      <c r="F42" s="35"/>
      <c r="G42" s="35"/>
      <c r="H42" s="35"/>
      <c r="I42" s="1"/>
      <c r="J42" s="1"/>
      <c r="K42" s="1"/>
    </row>
    <row r="43">
      <c r="A43" s="1"/>
      <c r="F43" s="36"/>
      <c r="G43" s="36"/>
      <c r="H43" s="36"/>
      <c r="I43" s="1"/>
      <c r="J43" s="1"/>
      <c r="K43" s="1"/>
    </row>
    <row r="44">
      <c r="A44" s="1"/>
      <c r="B44" s="8" t="s">
        <v>19</v>
      </c>
      <c r="C44" s="37">
        <v>125.0</v>
      </c>
      <c r="D44" s="37">
        <v>250.0</v>
      </c>
      <c r="E44" s="37">
        <v>500.0</v>
      </c>
      <c r="F44" s="37">
        <v>1000.0</v>
      </c>
      <c r="G44" s="37">
        <v>2000.0</v>
      </c>
      <c r="H44" s="37">
        <v>4000.0</v>
      </c>
      <c r="I44" s="1"/>
      <c r="J44" s="1"/>
      <c r="K44" s="1"/>
    </row>
    <row r="45">
      <c r="A45" s="1"/>
      <c r="B45" s="38" t="s">
        <v>43</v>
      </c>
      <c r="C45" s="37">
        <f>((60*C42)/(1.086*C18*C41*C33))</f>
        <v>0.5352594993</v>
      </c>
      <c r="D45" s="34">
        <f>((60*C42)/(1.086*C18*C41*D33))</f>
        <v>0.5648961647</v>
      </c>
      <c r="E45" s="37">
        <f>((60*C42)/(1.086*C18*C41*E33))</f>
        <v>1.071962835</v>
      </c>
      <c r="F45" s="37">
        <f>((60*C42)/(1.086*C18*C41*F33))</f>
        <v>1.085460183</v>
      </c>
      <c r="G45" s="37">
        <f>((60*C42)/(1.086*C18*C41*G33))</f>
        <v>0.9020250197</v>
      </c>
      <c r="H45" s="37">
        <f>((60*C42)/(1.086*C18*C41*H33))</f>
        <v>0.9384112509</v>
      </c>
      <c r="I45" s="6" t="s">
        <v>44</v>
      </c>
      <c r="J45" s="1"/>
      <c r="K45" s="1"/>
    </row>
    <row r="46">
      <c r="A46" s="1"/>
      <c r="B46" s="39"/>
      <c r="C46" s="2"/>
      <c r="D46" s="40"/>
      <c r="E46" s="40"/>
      <c r="F46" s="1"/>
      <c r="J46" s="1"/>
      <c r="K46" s="1"/>
    </row>
    <row r="47">
      <c r="A47" s="1"/>
      <c r="J47" s="40"/>
      <c r="K47" s="1"/>
    </row>
    <row r="48">
      <c r="A48" s="1"/>
      <c r="I48" s="40"/>
      <c r="J48" s="40"/>
      <c r="K48" s="1"/>
    </row>
    <row r="49">
      <c r="A49" s="1"/>
    </row>
  </sheetData>
  <mergeCells count="1">
    <mergeCell ref="B2:H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