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Gebhardt\Programme\DEV\Git\ExMechEva\data\Test\ATT\Series_Test\"/>
    </mc:Choice>
  </mc:AlternateContent>
  <xr:revisionPtr revIDLastSave="0" documentId="13_ncr:1_{D5BAAF55-74F1-44B9-833E-CA344A9CF46A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Protocol" sheetId="1" r:id="rId1"/>
    <sheet name="Harvesting" sheetId="4" r:id="rId2"/>
    <sheet name="Testi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W14" i="1" l="1"/>
  <c r="G14" i="1" l="1"/>
  <c r="F14" i="1"/>
  <c r="A14" i="1" l="1"/>
  <c r="G3" i="1"/>
  <c r="X14" i="1" l="1"/>
  <c r="Y14" i="1"/>
  <c r="AH14" i="1" l="1"/>
  <c r="Z14" i="1"/>
  <c r="S14" i="1"/>
  <c r="N14" i="1"/>
  <c r="V14" i="1" s="1"/>
  <c r="M14" i="1"/>
  <c r="L14" i="1"/>
  <c r="K14" i="1"/>
  <c r="J14" i="1"/>
  <c r="O14" i="1" l="1"/>
  <c r="P14" i="1"/>
  <c r="Q14" i="1" l="1"/>
  <c r="R14" i="1" s="1"/>
  <c r="T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Gebhardt, Marc</author>
  </authors>
  <commentList>
    <comment ref="AC1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Gebhardt, Marc:</t>
        </r>
        <r>
          <rPr>
            <sz val="9"/>
            <color indexed="81"/>
            <rFont val="Segoe UI"/>
            <family val="2"/>
          </rPr>
          <t xml:space="preserve">
wenn nicht anders angegeben: Testrichtung=längs der Hauptachse</t>
        </r>
      </text>
    </comment>
  </commentList>
</comments>
</file>

<file path=xl/sharedStrings.xml><?xml version="1.0" encoding="utf-8"?>
<sst xmlns="http://schemas.openxmlformats.org/spreadsheetml/2006/main" count="198" uniqueCount="134">
  <si>
    <t>a</t>
  </si>
  <si>
    <t>b</t>
  </si>
  <si>
    <t>f</t>
  </si>
  <si>
    <t>mm</t>
  </si>
  <si>
    <t>°C</t>
  </si>
  <si>
    <t>%</t>
  </si>
  <si>
    <t>l</t>
  </si>
  <si>
    <t>[mm]</t>
  </si>
  <si>
    <t>[mm²]</t>
  </si>
  <si>
    <t>[N]</t>
  </si>
  <si>
    <t>[g]</t>
  </si>
  <si>
    <t>[-]</t>
  </si>
  <si>
    <t>[Nm]</t>
  </si>
  <si>
    <t>[g/cm²]</t>
  </si>
  <si>
    <t>[cm³]</t>
  </si>
  <si>
    <t>Fascia thoracolumbalis lamina profunda R</t>
  </si>
  <si>
    <r>
      <t>t</t>
    </r>
    <r>
      <rPr>
        <vertAlign val="subscript"/>
        <sz val="9"/>
        <color rgb="FF000000"/>
        <rFont val="Consolas"/>
        <family val="3"/>
      </rPr>
      <t>1</t>
    </r>
  </si>
  <si>
    <r>
      <t>t</t>
    </r>
    <r>
      <rPr>
        <vertAlign val="subscript"/>
        <sz val="9"/>
        <color rgb="FF000000"/>
        <rFont val="Consolas"/>
        <family val="3"/>
      </rPr>
      <t>2</t>
    </r>
  </si>
  <si>
    <t>PM</t>
  </si>
  <si>
    <t>48-17</t>
  </si>
  <si>
    <t>09.10.20 10:00 – 16:00</t>
  </si>
  <si>
    <t>WR03A</t>
  </si>
  <si>
    <t>sl02a</t>
  </si>
  <si>
    <t>sl02b</t>
  </si>
  <si>
    <t>sr02</t>
  </si>
  <si>
    <t>sl03a</t>
  </si>
  <si>
    <t>sl03b</t>
  </si>
  <si>
    <t>sr03a</t>
  </si>
  <si>
    <t>sr03b</t>
  </si>
  <si>
    <t>sl07</t>
  </si>
  <si>
    <t>sr07</t>
  </si>
  <si>
    <t>sl09</t>
  </si>
  <si>
    <t>sr09</t>
  </si>
  <si>
    <t>sl10</t>
  </si>
  <si>
    <t>sr10</t>
  </si>
  <si>
    <t>sl11</t>
  </si>
  <si>
    <t>sr11</t>
  </si>
  <si>
    <t>Belt</t>
  </si>
  <si>
    <t>CS_type</t>
  </si>
  <si>
    <t>Rectangle</t>
  </si>
  <si>
    <t>ORCID</t>
  </si>
  <si>
    <t>0000-0001-8378-3108</t>
  </si>
  <si>
    <t>Prep_location</t>
  </si>
  <si>
    <t>LEIULANA</t>
  </si>
  <si>
    <t>Donor_ID</t>
  </si>
  <si>
    <t>Region</t>
  </si>
  <si>
    <t>LuPeCo</t>
  </si>
  <si>
    <t>Mattype</t>
  </si>
  <si>
    <t>s</t>
  </si>
  <si>
    <t>Testtype</t>
  </si>
  <si>
    <t>ATT</t>
  </si>
  <si>
    <t>Testdate</t>
  </si>
  <si>
    <t>Testtemp</t>
  </si>
  <si>
    <t>Testhumidity</t>
  </si>
  <si>
    <t>Geometry</t>
  </si>
  <si>
    <t>Test</t>
  </si>
  <si>
    <t>Additional</t>
  </si>
  <si>
    <t>Key</t>
  </si>
  <si>
    <t>No</t>
  </si>
  <si>
    <t>Type</t>
  </si>
  <si>
    <t>Origin</t>
  </si>
  <si>
    <t>Test_Shape</t>
  </si>
  <si>
    <t>thickness_1</t>
  </si>
  <si>
    <t>thickness_2</t>
  </si>
  <si>
    <t>width_1</t>
  </si>
  <si>
    <t>width_2</t>
  </si>
  <si>
    <t>Length</t>
  </si>
  <si>
    <t>thickness_mean</t>
  </si>
  <si>
    <t>width_mean</t>
  </si>
  <si>
    <t>Area_CS</t>
  </si>
  <si>
    <t>Volume</t>
  </si>
  <si>
    <t>Mass</t>
  </si>
  <si>
    <t>Density_app</t>
  </si>
  <si>
    <t>Length_test</t>
  </si>
  <si>
    <t>Lenght_clamp</t>
  </si>
  <si>
    <t>Force_max_det</t>
  </si>
  <si>
    <t>Torque_clamp</t>
  </si>
  <si>
    <t>Failure_code</t>
  </si>
  <si>
    <t>Note</t>
  </si>
  <si>
    <t>General</t>
  </si>
  <si>
    <t>Designation</t>
  </si>
  <si>
    <t>Evaluation_options</t>
  </si>
  <si>
    <t>OPT_File_Meas</t>
  </si>
  <si>
    <t>OPT_File_DIC</t>
  </si>
  <si>
    <t>OPT_End</t>
  </si>
  <si>
    <t>OPT_Measurement_file</t>
  </si>
  <si>
    <t>OPT_Force_measure_type</t>
  </si>
  <si>
    <t>OPT_pre_load_cycles</t>
  </si>
  <si>
    <t>OPT_Resampling</t>
  </si>
  <si>
    <t>OPT_Resampling_moveave</t>
  </si>
  <si>
    <t>OPT_Resampling_Frequency</t>
  </si>
  <si>
    <t>OPT_Compression</t>
  </si>
  <si>
    <t>OPT_Springreduction</t>
  </si>
  <si>
    <t>OPT_Springreduction_K</t>
  </si>
  <si>
    <t>OPT_Determination_Distance</t>
  </si>
  <si>
    <t>OPT_Determination_Limit</t>
  </si>
  <si>
    <t>[s]</t>
  </si>
  <si>
    <t>[json]</t>
  </si>
  <si>
    <t>[Hz]</t>
  </si>
  <si>
    <t>[N/mm]</t>
  </si>
  <si>
    <t>Fascia</t>
  </si>
  <si>
    <t>Donor</t>
  </si>
  <si>
    <t>Date_test</t>
  </si>
  <si>
    <t>Temperature_test</t>
  </si>
  <si>
    <t>Humidity_test</t>
  </si>
  <si>
    <t>[DDMMYY]</t>
  </si>
  <si>
    <t>[°C]</t>
  </si>
  <si>
    <t>[%]</t>
  </si>
  <si>
    <t>OPT_LVDT_failure</t>
  </si>
  <si>
    <t>OPT_DIC</t>
  </si>
  <si>
    <t>OPT_YM_Determination_range</t>
  </si>
  <si>
    <t>OPT_YM_Determination_refinement</t>
  </si>
  <si>
    <t>[-,-,-]</t>
  </si>
  <si>
    <t>[-,-,-,-,-,-]</t>
  </si>
  <si>
    <t>sl13</t>
  </si>
  <si>
    <t>sr13</t>
  </si>
  <si>
    <t>DIC_Parameters:</t>
  </si>
  <si>
    <t>No.</t>
  </si>
  <si>
    <t>ID</t>
  </si>
  <si>
    <t>Geometry/mm</t>
  </si>
  <si>
    <r>
      <t>w</t>
    </r>
    <r>
      <rPr>
        <vertAlign val="subscript"/>
        <sz val="9"/>
        <color rgb="FF000000"/>
        <rFont val="Consolas"/>
        <family val="3"/>
      </rPr>
      <t>1</t>
    </r>
  </si>
  <si>
    <r>
      <t>w</t>
    </r>
    <r>
      <rPr>
        <vertAlign val="subscript"/>
        <sz val="9"/>
        <color rgb="FF000000"/>
        <rFont val="Consolas"/>
        <family val="3"/>
      </rPr>
      <t>2</t>
    </r>
  </si>
  <si>
    <t>Mass/g</t>
  </si>
  <si>
    <r>
      <t>F</t>
    </r>
    <r>
      <rPr>
        <vertAlign val="subscript"/>
        <sz val="9"/>
        <color rgb="FF000000"/>
        <rFont val="Consolas"/>
        <family val="3"/>
      </rPr>
      <t>max,det</t>
    </r>
    <r>
      <rPr>
        <sz val="9"/>
        <color rgb="FF000000"/>
        <rFont val="Consolas"/>
        <family val="3"/>
      </rPr>
      <t>/N</t>
    </r>
  </si>
  <si>
    <t>Force measurement</t>
  </si>
  <si>
    <t>Notes</t>
  </si>
  <si>
    <t>T/°C:</t>
  </si>
  <si>
    <t xml:space="preserve">RH/%: </t>
  </si>
  <si>
    <t>-</t>
  </si>
  <si>
    <t>Date:</t>
  </si>
  <si>
    <t>08.10.20 9:00 – 12:00</t>
  </si>
  <si>
    <t>23.0,23.1</t>
  </si>
  <si>
    <t>52,51</t>
  </si>
  <si>
    <t>Donor no.: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</si>
</sst>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vertAlign val="subscript"/>
      <sz val="9"/>
      <color rgb="FF000000"/>
      <name val="Consolas"/>
      <family val="3"/>
    </font>
    <font>
      <sz val="9"/>
      <color theme="1"/>
      <name val="Consolas"/>
      <family val="3"/>
    </font>
    <font>
      <b/>
      <u/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name val="Consolas"/>
      <family val="3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right" vertical="center" wrapText="1"/>
    </xf>
    <xf numFmtId="2" fontId="1" fillId="2" borderId="7" xfId="0" applyNumberFormat="1" applyFont="1" applyFill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center" vertical="center"/>
    </xf>
    <xf numFmtId="2" fontId="0" fillId="0" borderId="0" xfId="0" applyNumberFormat="1"/>
    <xf numFmtId="166" fontId="1" fillId="0" borderId="7" xfId="0" applyNumberFormat="1" applyFont="1" applyBorder="1" applyAlignment="1">
      <alignment horizontal="right" vertical="center"/>
    </xf>
    <xf numFmtId="166" fontId="1" fillId="2" borderId="7" xfId="0" applyNumberFormat="1" applyFont="1" applyFill="1" applyBorder="1" applyAlignment="1">
      <alignment horizontal="right" vertical="center"/>
    </xf>
    <xf numFmtId="166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1" fillId="0" borderId="9" xfId="0" applyFont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5" fillId="0" borderId="0" xfId="0" applyFont="1" applyBorder="1"/>
    <xf numFmtId="0" fontId="5" fillId="0" borderId="15" xfId="0" applyFont="1" applyBorder="1"/>
    <xf numFmtId="0" fontId="3" fillId="0" borderId="0" xfId="0" applyFont="1"/>
    <xf numFmtId="0" fontId="4" fillId="0" borderId="0" xfId="0" applyFont="1"/>
    <xf numFmtId="0" fontId="4" fillId="0" borderId="16" xfId="0" applyFont="1" applyBorder="1"/>
    <xf numFmtId="0" fontId="5" fillId="0" borderId="0" xfId="0" applyFont="1"/>
    <xf numFmtId="0" fontId="5" fillId="0" borderId="16" xfId="0" applyFont="1" applyBorder="1"/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6" fontId="3" fillId="0" borderId="16" xfId="0" applyNumberFormat="1" applyFont="1" applyBorder="1" applyAlignment="1">
      <alignment vertical="center"/>
    </xf>
    <xf numFmtId="0" fontId="5" fillId="0" borderId="16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3" fillId="0" borderId="16" xfId="0" applyFont="1" applyBorder="1" applyAlignment="1">
      <alignment horizontal="right" vertical="center"/>
    </xf>
    <xf numFmtId="49" fontId="5" fillId="0" borderId="0" xfId="0" applyNumberFormat="1" applyFont="1" applyAlignment="1">
      <alignment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 textRotation="90"/>
    </xf>
    <xf numFmtId="166" fontId="1" fillId="2" borderId="3" xfId="0" applyNumberFormat="1" applyFont="1" applyFill="1" applyBorder="1" applyAlignment="1">
      <alignment horizontal="center" vertical="center" textRotation="90"/>
    </xf>
    <xf numFmtId="166" fontId="1" fillId="2" borderId="1" xfId="0" applyNumberFormat="1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zoomScale="85" zoomScaleNormal="85" workbookViewId="0">
      <pane xSplit="3" ySplit="13" topLeftCell="D14" activePane="bottomRight" state="frozen"/>
      <selection pane="topRight" activeCell="E1" sqref="E1"/>
      <selection pane="bottomLeft" activeCell="A14" sqref="A14"/>
      <selection pane="bottomRight"/>
    </sheetView>
  </sheetViews>
  <sheetFormatPr baseColWidth="10" defaultRowHeight="15" x14ac:dyDescent="0.25"/>
  <cols>
    <col min="1" max="1" width="47.5703125" style="17" customWidth="1"/>
    <col min="2" max="2" width="10.85546875" style="17" customWidth="1"/>
    <col min="3" max="3" width="11.42578125" style="17"/>
    <col min="4" max="4" width="8.85546875" style="17" customWidth="1"/>
    <col min="5" max="5" width="36" style="17" customWidth="1"/>
    <col min="6" max="6" width="8.5703125" style="17" customWidth="1"/>
    <col min="7" max="7" width="17.7109375" style="17" customWidth="1"/>
    <col min="8" max="8" width="7.7109375" style="17" customWidth="1"/>
    <col min="10" max="16" width="6.140625" style="17" customWidth="1"/>
    <col min="17" max="18" width="8.28515625" style="17" customWidth="1"/>
    <col min="19" max="20" width="8.42578125" style="17" customWidth="1"/>
    <col min="21" max="21" width="6.140625" style="17" customWidth="1"/>
    <col min="22" max="22" width="8.28515625" style="17" customWidth="1"/>
    <col min="23" max="23" width="9.85546875" style="17" customWidth="1"/>
    <col min="24" max="25" width="8.28515625" style="17" customWidth="1"/>
    <col min="26" max="27" width="7.28515625" style="17" customWidth="1"/>
    <col min="28" max="28" width="18.5703125" style="17" customWidth="1"/>
    <col min="29" max="29" width="79.5703125" style="17" customWidth="1"/>
    <col min="30" max="30" width="10.140625" style="17" customWidth="1"/>
    <col min="31" max="16384" width="11.42578125" style="17"/>
  </cols>
  <sheetData>
    <row r="1" spans="1:47" x14ac:dyDescent="0.25">
      <c r="A1" s="38" t="s">
        <v>40</v>
      </c>
      <c r="B1" s="38" t="s">
        <v>41</v>
      </c>
      <c r="C1" s="38"/>
      <c r="D1" s="38"/>
      <c r="E1" s="38" t="s">
        <v>116</v>
      </c>
      <c r="F1" s="38" t="s">
        <v>0</v>
      </c>
      <c r="G1" s="38">
        <v>440</v>
      </c>
      <c r="H1" s="38" t="s">
        <v>3</v>
      </c>
    </row>
    <row r="2" spans="1:47" ht="12" x14ac:dyDescent="0.2">
      <c r="A2" s="38" t="s">
        <v>42</v>
      </c>
      <c r="B2" s="38" t="s">
        <v>43</v>
      </c>
      <c r="C2" s="38"/>
      <c r="D2" s="38"/>
      <c r="E2" s="38"/>
      <c r="F2" s="38" t="s">
        <v>1</v>
      </c>
      <c r="G2" s="38">
        <v>265</v>
      </c>
      <c r="H2" s="38" t="s">
        <v>3</v>
      </c>
      <c r="I2" s="17"/>
      <c r="V2" s="18"/>
      <c r="W2" s="18"/>
      <c r="X2" s="18"/>
      <c r="Y2" s="18"/>
    </row>
    <row r="3" spans="1:47" ht="12" x14ac:dyDescent="0.2">
      <c r="A3" s="38" t="s">
        <v>44</v>
      </c>
      <c r="B3" s="17" t="s">
        <v>19</v>
      </c>
      <c r="C3" s="38"/>
      <c r="D3" s="38"/>
      <c r="E3" s="38"/>
      <c r="F3" s="38" t="s">
        <v>2</v>
      </c>
      <c r="G3" s="38">
        <f>50+5</f>
        <v>55</v>
      </c>
      <c r="H3" s="38" t="s">
        <v>3</v>
      </c>
      <c r="I3" s="17"/>
      <c r="V3" s="19"/>
      <c r="W3" s="19"/>
      <c r="X3" s="19"/>
      <c r="Y3" s="19"/>
    </row>
    <row r="4" spans="1:47" ht="12" x14ac:dyDescent="0.2">
      <c r="A4" s="38" t="s">
        <v>45</v>
      </c>
      <c r="B4" s="38" t="s">
        <v>46</v>
      </c>
      <c r="C4" s="38"/>
      <c r="D4" s="38"/>
      <c r="E4" s="38"/>
      <c r="F4" s="38"/>
      <c r="G4" s="38"/>
      <c r="H4" s="38"/>
      <c r="I4" s="17"/>
    </row>
    <row r="5" spans="1:47" ht="12" x14ac:dyDescent="0.2">
      <c r="A5" s="38" t="s">
        <v>47</v>
      </c>
      <c r="B5" s="38" t="s">
        <v>48</v>
      </c>
      <c r="C5" s="38"/>
      <c r="D5" s="38"/>
      <c r="E5" s="38"/>
      <c r="F5" s="38"/>
      <c r="G5" s="38"/>
      <c r="H5" s="38"/>
      <c r="I5" s="17"/>
    </row>
    <row r="6" spans="1:47" ht="12" x14ac:dyDescent="0.2">
      <c r="A6" s="38" t="s">
        <v>49</v>
      </c>
      <c r="B6" s="38" t="s">
        <v>50</v>
      </c>
      <c r="C6" s="38"/>
      <c r="D6" s="38"/>
      <c r="E6" s="38"/>
      <c r="F6" s="38"/>
      <c r="G6" s="38"/>
      <c r="H6" s="38"/>
      <c r="I6" s="17"/>
    </row>
    <row r="7" spans="1:47" x14ac:dyDescent="0.25">
      <c r="A7" s="38" t="s">
        <v>51</v>
      </c>
      <c r="B7" s="19">
        <v>44113</v>
      </c>
      <c r="D7" s="38"/>
      <c r="E7" s="38"/>
      <c r="F7" s="38"/>
      <c r="G7" s="38"/>
      <c r="H7" s="38"/>
    </row>
    <row r="8" spans="1:47" ht="12" x14ac:dyDescent="0.2">
      <c r="A8" s="38" t="s">
        <v>52</v>
      </c>
      <c r="B8" s="20">
        <f>AVERAGE(LEFT(Testing!K4,FIND(",",Testing!K4)-1),RIGHT(Testing!K4,LEN(Testing!K4)-FIND(",",Testing!K4)))</f>
        <v>23.05</v>
      </c>
      <c r="C8" s="38" t="s">
        <v>4</v>
      </c>
      <c r="D8" s="38"/>
      <c r="E8" s="38"/>
      <c r="F8" s="38"/>
      <c r="G8" s="38"/>
      <c r="H8" s="38"/>
      <c r="I8" s="17"/>
      <c r="V8" s="20"/>
      <c r="W8" s="20"/>
      <c r="X8" s="20"/>
      <c r="Y8" s="20"/>
    </row>
    <row r="9" spans="1:47" ht="12" x14ac:dyDescent="0.2">
      <c r="A9" s="38" t="s">
        <v>53</v>
      </c>
      <c r="B9" s="17">
        <f>AVERAGE(LEFT(Testing!L4,FIND(",",Testing!L4)-1),RIGHT(Testing!L4,LEN(Testing!L4)-FIND(",",Testing!L4)))</f>
        <v>51.5</v>
      </c>
      <c r="C9" s="38" t="s">
        <v>5</v>
      </c>
      <c r="D9" s="38"/>
      <c r="E9" s="38"/>
      <c r="F9" s="38"/>
      <c r="G9" s="38"/>
      <c r="H9" s="38"/>
      <c r="I9" s="17"/>
    </row>
    <row r="10" spans="1:47" ht="12" x14ac:dyDescent="0.25">
      <c r="I10" s="17"/>
    </row>
    <row r="11" spans="1:47" ht="12" x14ac:dyDescent="0.2">
      <c r="B11" s="18" t="s">
        <v>79</v>
      </c>
      <c r="H11" s="39" t="s">
        <v>54</v>
      </c>
      <c r="I11" s="17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 t="s">
        <v>55</v>
      </c>
      <c r="V11" s="39"/>
      <c r="W11" s="39"/>
      <c r="X11" s="39"/>
      <c r="Y11" s="39"/>
      <c r="Z11" s="39"/>
      <c r="AA11" s="39"/>
      <c r="AB11" s="40" t="s">
        <v>56</v>
      </c>
      <c r="AC11" s="39"/>
      <c r="AD11" s="40" t="s">
        <v>81</v>
      </c>
    </row>
    <row r="12" spans="1:47" s="21" customFormat="1" ht="43.5" customHeight="1" x14ac:dyDescent="0.2">
      <c r="A12" s="41" t="s">
        <v>57</v>
      </c>
      <c r="B12" s="42" t="s">
        <v>58</v>
      </c>
      <c r="C12" s="41" t="s">
        <v>80</v>
      </c>
      <c r="D12" s="41" t="s">
        <v>59</v>
      </c>
      <c r="E12" s="41" t="s">
        <v>60</v>
      </c>
      <c r="F12" s="51" t="s">
        <v>45</v>
      </c>
      <c r="G12" s="51" t="s">
        <v>101</v>
      </c>
      <c r="H12" s="42" t="s">
        <v>61</v>
      </c>
      <c r="I12" s="36" t="s">
        <v>38</v>
      </c>
      <c r="J12" s="41" t="s">
        <v>62</v>
      </c>
      <c r="K12" s="41" t="s">
        <v>63</v>
      </c>
      <c r="L12" s="41" t="s">
        <v>64</v>
      </c>
      <c r="M12" s="41" t="s">
        <v>65</v>
      </c>
      <c r="N12" s="41" t="s">
        <v>66</v>
      </c>
      <c r="O12" s="41" t="s">
        <v>67</v>
      </c>
      <c r="P12" s="41" t="s">
        <v>68</v>
      </c>
      <c r="Q12" s="41" t="s">
        <v>69</v>
      </c>
      <c r="R12" s="41" t="s">
        <v>70</v>
      </c>
      <c r="S12" s="42" t="s">
        <v>71</v>
      </c>
      <c r="T12" s="41" t="s">
        <v>72</v>
      </c>
      <c r="U12" s="42" t="s">
        <v>73</v>
      </c>
      <c r="V12" s="41" t="s">
        <v>74</v>
      </c>
      <c r="W12" s="41" t="s">
        <v>102</v>
      </c>
      <c r="X12" s="41" t="s">
        <v>103</v>
      </c>
      <c r="Y12" s="41" t="s">
        <v>104</v>
      </c>
      <c r="Z12" s="41" t="s">
        <v>75</v>
      </c>
      <c r="AA12" s="41" t="s">
        <v>76</v>
      </c>
      <c r="AB12" s="42" t="s">
        <v>77</v>
      </c>
      <c r="AC12" s="41" t="s">
        <v>78</v>
      </c>
      <c r="AD12" s="48" t="s">
        <v>82</v>
      </c>
      <c r="AE12" s="49" t="s">
        <v>83</v>
      </c>
      <c r="AF12" s="50" t="s">
        <v>84</v>
      </c>
      <c r="AG12" s="51" t="s">
        <v>85</v>
      </c>
      <c r="AH12" s="49" t="s">
        <v>86</v>
      </c>
      <c r="AI12" s="51" t="s">
        <v>87</v>
      </c>
      <c r="AJ12" s="51" t="s">
        <v>88</v>
      </c>
      <c r="AK12" s="51" t="s">
        <v>89</v>
      </c>
      <c r="AL12" s="51" t="s">
        <v>90</v>
      </c>
      <c r="AM12" s="51" t="s">
        <v>91</v>
      </c>
      <c r="AN12" s="51" t="s">
        <v>92</v>
      </c>
      <c r="AO12" s="51" t="s">
        <v>93</v>
      </c>
      <c r="AP12" s="51" t="s">
        <v>108</v>
      </c>
      <c r="AQ12" s="51" t="s">
        <v>109</v>
      </c>
      <c r="AR12" s="51" t="s">
        <v>110</v>
      </c>
      <c r="AS12" s="51" t="s">
        <v>111</v>
      </c>
      <c r="AT12" s="54" t="s">
        <v>94</v>
      </c>
      <c r="AU12" s="51" t="s">
        <v>95</v>
      </c>
    </row>
    <row r="13" spans="1:47" s="21" customFormat="1" ht="22.5" customHeight="1" thickBot="1" x14ac:dyDescent="0.25">
      <c r="A13" s="43" t="s">
        <v>11</v>
      </c>
      <c r="B13" s="44" t="s">
        <v>11</v>
      </c>
      <c r="C13" s="43" t="s">
        <v>11</v>
      </c>
      <c r="D13" s="43" t="s">
        <v>11</v>
      </c>
      <c r="E13" s="43" t="s">
        <v>11</v>
      </c>
      <c r="F13" s="43" t="s">
        <v>11</v>
      </c>
      <c r="G13" s="43" t="s">
        <v>11</v>
      </c>
      <c r="H13" s="44" t="s">
        <v>11</v>
      </c>
      <c r="I13" s="37" t="s">
        <v>11</v>
      </c>
      <c r="J13" s="43" t="s">
        <v>7</v>
      </c>
      <c r="K13" s="43" t="s">
        <v>7</v>
      </c>
      <c r="L13" s="43" t="s">
        <v>7</v>
      </c>
      <c r="M13" s="43" t="s">
        <v>7</v>
      </c>
      <c r="N13" s="43" t="s">
        <v>7</v>
      </c>
      <c r="O13" s="43" t="s">
        <v>7</v>
      </c>
      <c r="P13" s="43" t="s">
        <v>7</v>
      </c>
      <c r="Q13" s="43" t="s">
        <v>8</v>
      </c>
      <c r="R13" s="43" t="s">
        <v>14</v>
      </c>
      <c r="S13" s="44" t="s">
        <v>10</v>
      </c>
      <c r="T13" s="43" t="s">
        <v>13</v>
      </c>
      <c r="U13" s="44" t="s">
        <v>7</v>
      </c>
      <c r="V13" s="43" t="s">
        <v>7</v>
      </c>
      <c r="W13" s="43" t="s">
        <v>105</v>
      </c>
      <c r="X13" s="43" t="s">
        <v>106</v>
      </c>
      <c r="Y13" s="43" t="s">
        <v>107</v>
      </c>
      <c r="Z13" s="43" t="s">
        <v>9</v>
      </c>
      <c r="AA13" s="43" t="s">
        <v>12</v>
      </c>
      <c r="AB13" s="44" t="s">
        <v>11</v>
      </c>
      <c r="AC13" s="43" t="s">
        <v>11</v>
      </c>
      <c r="AD13" s="44" t="s">
        <v>11</v>
      </c>
      <c r="AE13" s="43" t="s">
        <v>11</v>
      </c>
      <c r="AF13" s="43" t="s">
        <v>96</v>
      </c>
      <c r="AG13" s="43" t="s">
        <v>97</v>
      </c>
      <c r="AH13" s="43" t="s">
        <v>11</v>
      </c>
      <c r="AI13" s="43" t="s">
        <v>11</v>
      </c>
      <c r="AJ13" s="43" t="s">
        <v>11</v>
      </c>
      <c r="AK13" s="43" t="s">
        <v>11</v>
      </c>
      <c r="AL13" s="43" t="s">
        <v>98</v>
      </c>
      <c r="AM13" s="43" t="s">
        <v>11</v>
      </c>
      <c r="AN13" s="43" t="s">
        <v>11</v>
      </c>
      <c r="AO13" s="43" t="s">
        <v>99</v>
      </c>
      <c r="AP13" s="43" t="s">
        <v>11</v>
      </c>
      <c r="AQ13" s="43" t="s">
        <v>11</v>
      </c>
      <c r="AR13" s="43" t="s">
        <v>112</v>
      </c>
      <c r="AS13" s="43" t="s">
        <v>113</v>
      </c>
      <c r="AT13" s="52" t="s">
        <v>11</v>
      </c>
      <c r="AU13" s="43" t="s">
        <v>11</v>
      </c>
    </row>
    <row r="14" spans="1:47" ht="12.75" thickTop="1" x14ac:dyDescent="0.25">
      <c r="A14" s="17" t="str">
        <f t="shared" ref="A14" si="0">$B$1&amp;"_"&amp;$B$2&amp;"_"&amp;$B$3&amp;"_"&amp;$B$4&amp;"_"&amp;C14</f>
        <v>0000-0001-8378-3108_LEIULANA_48-17_LuPeCo_sr03a</v>
      </c>
      <c r="B14" s="45">
        <v>8</v>
      </c>
      <c r="C14" s="17" t="s">
        <v>27</v>
      </c>
      <c r="D14" s="17" t="s">
        <v>100</v>
      </c>
      <c r="E14" s="17" t="s">
        <v>15</v>
      </c>
      <c r="F14" s="17" t="str">
        <f t="shared" ref="F14" si="1">$B$4</f>
        <v>LuPeCo</v>
      </c>
      <c r="G14" s="17" t="str">
        <f t="shared" ref="G14" si="2">$B$2&amp;"_"&amp;$B$3</f>
        <v>LEIULANA_48-17</v>
      </c>
      <c r="H14" s="45" t="s">
        <v>37</v>
      </c>
      <c r="I14" s="17" t="s">
        <v>39</v>
      </c>
      <c r="J14" s="22">
        <f>VLOOKUP($C14,Testing!$B$6:$I$23,2,FALSE)</f>
        <v>1.07</v>
      </c>
      <c r="K14" s="22">
        <f>VLOOKUP($C14,Testing!$B$6:$I$23,3,FALSE)</f>
        <v>1.1100000000000001</v>
      </c>
      <c r="L14" s="22">
        <f>VLOOKUP($C14,Testing!$B$6:$I$23,4,FALSE)</f>
        <v>6.52</v>
      </c>
      <c r="M14" s="22">
        <f>VLOOKUP($C14,Testing!$B$6:$I$23,5,FALSE)</f>
        <v>6.96</v>
      </c>
      <c r="N14" s="22">
        <f>VLOOKUP($C14,Testing!$B$6:$I$23,6,FALSE)</f>
        <v>51.31</v>
      </c>
      <c r="O14" s="22">
        <f t="shared" ref="O14" si="3">AVERAGE(J14:K14)</f>
        <v>1.0900000000000001</v>
      </c>
      <c r="P14" s="22">
        <f t="shared" ref="P14" si="4">AVERAGE(L14:M14)</f>
        <v>6.74</v>
      </c>
      <c r="Q14" s="22">
        <f t="shared" ref="Q14" si="5">O14*P14</f>
        <v>7.3466000000000005</v>
      </c>
      <c r="R14" s="23">
        <f t="shared" ref="R14" si="6">Q14*N14/1000</f>
        <v>0.37695404600000004</v>
      </c>
      <c r="S14" s="47">
        <f>VLOOKUP($C14,Testing!$B$6:$I$23,7,FALSE)</f>
        <v>0.72099999999999997</v>
      </c>
      <c r="T14" s="22">
        <f t="shared" ref="T14" si="7">S14/R14</f>
        <v>1.9126999899611103</v>
      </c>
      <c r="U14" s="45">
        <v>20</v>
      </c>
      <c r="V14" s="22">
        <f t="shared" ref="V14" si="8">(N14-U14)/2</f>
        <v>15.655000000000001</v>
      </c>
      <c r="W14" s="19">
        <f t="shared" ref="W14" si="9">$B$7</f>
        <v>44113</v>
      </c>
      <c r="X14" s="22">
        <f t="shared" ref="X14" si="10">$B$8</f>
        <v>23.05</v>
      </c>
      <c r="Y14" s="22">
        <f>$B$9</f>
        <v>51.5</v>
      </c>
      <c r="Z14" s="24">
        <f>VLOOKUP($C14,Testing!$B$6:$I$23,8,FALSE)</f>
        <v>200</v>
      </c>
      <c r="AA14" s="20">
        <v>2</v>
      </c>
      <c r="AB14" s="53"/>
      <c r="AD14" s="46" t="s">
        <v>21</v>
      </c>
      <c r="AE14" s="35" t="s">
        <v>21</v>
      </c>
      <c r="AH14" s="30" t="str">
        <f>VLOOKUP($C14,Testing!$B:$L,9,FALSE)</f>
        <v>PM</v>
      </c>
      <c r="AI14" s="17">
        <v>10</v>
      </c>
    </row>
    <row r="31" spans="7:9" ht="12" x14ac:dyDescent="0.25">
      <c r="G31" s="35"/>
      <c r="I31" s="17"/>
    </row>
    <row r="37" spans="7:9" ht="12" x14ac:dyDescent="0.25">
      <c r="G37" s="35"/>
      <c r="I37" s="17"/>
    </row>
    <row r="38" spans="7:9" ht="12" x14ac:dyDescent="0.25">
      <c r="G38" s="35"/>
      <c r="I38" s="17"/>
    </row>
  </sheetData>
  <pageMargins left="0.7" right="0.7" top="0.78740157499999996" bottom="0.78740157499999996" header="0.3" footer="0.3"/>
  <pageSetup paperSize="9" orientation="portrait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07F6-3D5D-47A1-894B-2A40687D885D}">
  <dimension ref="A1:E35"/>
  <sheetViews>
    <sheetView workbookViewId="0">
      <selection sqref="A1:A5"/>
    </sheetView>
  </sheetViews>
  <sheetFormatPr baseColWidth="10" defaultRowHeight="15" x14ac:dyDescent="0.25"/>
  <cols>
    <col min="3" max="3" width="46.85546875" customWidth="1"/>
    <col min="4" max="4" width="16.5703125" customWidth="1"/>
    <col min="5" max="5" width="27.85546875" customWidth="1"/>
  </cols>
  <sheetData>
    <row r="1" spans="1:5" x14ac:dyDescent="0.25">
      <c r="A1" s="55" t="s">
        <v>117</v>
      </c>
      <c r="B1" s="60" t="s">
        <v>118</v>
      </c>
      <c r="C1" s="55" t="s">
        <v>60</v>
      </c>
      <c r="D1" s="1" t="s">
        <v>133</v>
      </c>
      <c r="E1" s="79" t="s">
        <v>129</v>
      </c>
    </row>
    <row r="2" spans="1:5" ht="15.75" thickBot="1" x14ac:dyDescent="0.3">
      <c r="A2" s="56"/>
      <c r="B2" s="61"/>
      <c r="C2" s="56"/>
      <c r="D2" s="2" t="s">
        <v>19</v>
      </c>
      <c r="E2" s="85" t="s">
        <v>130</v>
      </c>
    </row>
    <row r="3" spans="1:5" x14ac:dyDescent="0.25">
      <c r="A3" s="56"/>
      <c r="B3" s="61"/>
      <c r="C3" s="56"/>
      <c r="D3" s="31" t="s">
        <v>126</v>
      </c>
      <c r="E3" s="3" t="s">
        <v>127</v>
      </c>
    </row>
    <row r="4" spans="1:5" ht="15.75" thickBot="1" x14ac:dyDescent="0.3">
      <c r="A4" s="56"/>
      <c r="B4" s="61"/>
      <c r="C4" s="56"/>
      <c r="D4" s="32" t="s">
        <v>128</v>
      </c>
      <c r="E4" s="4" t="s">
        <v>128</v>
      </c>
    </row>
    <row r="5" spans="1:5" ht="15.75" thickBot="1" x14ac:dyDescent="0.3">
      <c r="A5" s="57"/>
      <c r="B5" s="62"/>
      <c r="C5" s="57"/>
      <c r="D5" s="75" t="s">
        <v>125</v>
      </c>
      <c r="E5" s="76"/>
    </row>
    <row r="6" spans="1:5" ht="15.75" thickBot="1" x14ac:dyDescent="0.3">
      <c r="A6" s="33">
        <v>1</v>
      </c>
      <c r="B6" s="6" t="s">
        <v>22</v>
      </c>
      <c r="C6" s="80"/>
      <c r="D6" s="77"/>
      <c r="E6" s="78"/>
    </row>
    <row r="7" spans="1:5" ht="15.75" thickBot="1" x14ac:dyDescent="0.3">
      <c r="A7" s="7">
        <v>2</v>
      </c>
      <c r="B7" s="8" t="s">
        <v>23</v>
      </c>
      <c r="C7" s="81"/>
      <c r="D7" s="58"/>
      <c r="E7" s="59"/>
    </row>
    <row r="8" spans="1:5" ht="15.75" thickBot="1" x14ac:dyDescent="0.3">
      <c r="A8" s="5">
        <v>3</v>
      </c>
      <c r="B8" s="6" t="s">
        <v>24</v>
      </c>
      <c r="C8" s="82"/>
      <c r="D8" s="77"/>
      <c r="E8" s="78"/>
    </row>
    <row r="9" spans="1:5" ht="15.75" thickBot="1" x14ac:dyDescent="0.3">
      <c r="A9" s="7">
        <v>4</v>
      </c>
      <c r="B9" s="8" t="s">
        <v>35</v>
      </c>
      <c r="C9" s="81"/>
      <c r="D9" s="58"/>
      <c r="E9" s="59"/>
    </row>
    <row r="10" spans="1:5" ht="15.75" thickBot="1" x14ac:dyDescent="0.3">
      <c r="A10" s="5">
        <v>5</v>
      </c>
      <c r="B10" s="6" t="s">
        <v>36</v>
      </c>
      <c r="C10" s="82"/>
      <c r="D10" s="77"/>
      <c r="E10" s="78"/>
    </row>
    <row r="11" spans="1:5" ht="15.75" thickBot="1" x14ac:dyDescent="0.3">
      <c r="A11" s="7">
        <v>6</v>
      </c>
      <c r="B11" s="8" t="s">
        <v>31</v>
      </c>
      <c r="C11" s="81"/>
      <c r="D11" s="58"/>
      <c r="E11" s="59"/>
    </row>
    <row r="12" spans="1:5" ht="15.75" thickBot="1" x14ac:dyDescent="0.3">
      <c r="A12" s="5">
        <v>7</v>
      </c>
      <c r="B12" s="6" t="s">
        <v>32</v>
      </c>
      <c r="C12" s="82"/>
      <c r="D12" s="77"/>
      <c r="E12" s="78"/>
    </row>
    <row r="13" spans="1:5" ht="15.75" thickBot="1" x14ac:dyDescent="0.3">
      <c r="A13" s="7">
        <v>8</v>
      </c>
      <c r="B13" s="8" t="s">
        <v>33</v>
      </c>
      <c r="C13" s="81"/>
      <c r="D13" s="58"/>
      <c r="E13" s="59"/>
    </row>
    <row r="14" spans="1:5" ht="15.75" thickBot="1" x14ac:dyDescent="0.3">
      <c r="A14" s="5">
        <v>9</v>
      </c>
      <c r="B14" s="6" t="s">
        <v>34</v>
      </c>
      <c r="C14" s="82"/>
      <c r="D14" s="77"/>
      <c r="E14" s="78"/>
    </row>
    <row r="15" spans="1:5" ht="15.75" thickBot="1" x14ac:dyDescent="0.3">
      <c r="A15" s="7">
        <v>10</v>
      </c>
      <c r="B15" s="8" t="s">
        <v>114</v>
      </c>
      <c r="C15" s="81"/>
      <c r="D15" s="58"/>
      <c r="E15" s="59"/>
    </row>
    <row r="16" spans="1:5" ht="15.75" thickBot="1" x14ac:dyDescent="0.3">
      <c r="A16" s="5">
        <v>11</v>
      </c>
      <c r="B16" s="6" t="s">
        <v>115</v>
      </c>
      <c r="C16" s="82"/>
      <c r="D16" s="77"/>
      <c r="E16" s="78"/>
    </row>
    <row r="17" spans="1:5" ht="15.75" thickBot="1" x14ac:dyDescent="0.3">
      <c r="A17" s="7">
        <v>12</v>
      </c>
      <c r="B17" s="8" t="s">
        <v>25</v>
      </c>
      <c r="C17" s="81" t="s">
        <v>15</v>
      </c>
      <c r="D17" s="58"/>
      <c r="E17" s="59"/>
    </row>
    <row r="18" spans="1:5" ht="15.75" thickBot="1" x14ac:dyDescent="0.3">
      <c r="A18" s="5">
        <v>13</v>
      </c>
      <c r="B18" s="6" t="s">
        <v>26</v>
      </c>
      <c r="C18" s="82"/>
      <c r="D18" s="77"/>
      <c r="E18" s="78"/>
    </row>
    <row r="19" spans="1:5" ht="15.75" thickBot="1" x14ac:dyDescent="0.3">
      <c r="A19" s="7">
        <v>14</v>
      </c>
      <c r="B19" s="8" t="s">
        <v>27</v>
      </c>
      <c r="C19" s="81"/>
      <c r="D19" s="58"/>
      <c r="E19" s="59"/>
    </row>
    <row r="20" spans="1:5" ht="15.75" thickBot="1" x14ac:dyDescent="0.3">
      <c r="A20" s="5">
        <v>15</v>
      </c>
      <c r="B20" s="6" t="s">
        <v>28</v>
      </c>
      <c r="C20" s="82"/>
      <c r="D20" s="77"/>
      <c r="E20" s="78"/>
    </row>
    <row r="21" spans="1:5" ht="15.75" thickBot="1" x14ac:dyDescent="0.3">
      <c r="A21" s="7">
        <v>16</v>
      </c>
      <c r="B21" s="8" t="s">
        <v>29</v>
      </c>
      <c r="C21" s="81"/>
      <c r="D21" s="58"/>
      <c r="E21" s="59"/>
    </row>
    <row r="22" spans="1:5" ht="15.75" thickBot="1" x14ac:dyDescent="0.3">
      <c r="A22" s="5">
        <v>17</v>
      </c>
      <c r="B22" s="6" t="s">
        <v>30</v>
      </c>
      <c r="C22" s="82"/>
      <c r="D22" s="77"/>
      <c r="E22" s="78"/>
    </row>
    <row r="23" spans="1:5" ht="15.75" thickBot="1" x14ac:dyDescent="0.3">
      <c r="A23" s="7">
        <v>18</v>
      </c>
      <c r="B23" s="8"/>
      <c r="C23" s="81"/>
      <c r="D23" s="58"/>
      <c r="E23" s="59"/>
    </row>
    <row r="24" spans="1:5" ht="15.75" thickBot="1" x14ac:dyDescent="0.3">
      <c r="A24" s="5">
        <v>19</v>
      </c>
      <c r="B24" s="6"/>
      <c r="C24" s="83"/>
      <c r="D24" s="77"/>
      <c r="E24" s="78"/>
    </row>
    <row r="25" spans="1:5" ht="15.75" thickBot="1" x14ac:dyDescent="0.3">
      <c r="A25" s="7">
        <v>20</v>
      </c>
      <c r="B25" s="8"/>
      <c r="C25" s="84"/>
      <c r="D25" s="58"/>
      <c r="E25" s="59"/>
    </row>
    <row r="26" spans="1:5" ht="15.75" thickBot="1" x14ac:dyDescent="0.3">
      <c r="A26" s="5">
        <v>21</v>
      </c>
      <c r="B26" s="6"/>
      <c r="C26" s="83"/>
      <c r="D26" s="77"/>
      <c r="E26" s="78"/>
    </row>
    <row r="27" spans="1:5" ht="15.75" thickBot="1" x14ac:dyDescent="0.3">
      <c r="A27" s="7">
        <v>22</v>
      </c>
      <c r="B27" s="8"/>
      <c r="C27" s="84"/>
      <c r="D27" s="58"/>
      <c r="E27" s="59"/>
    </row>
    <row r="28" spans="1:5" ht="15.75" thickBot="1" x14ac:dyDescent="0.3">
      <c r="A28" s="5">
        <v>23</v>
      </c>
      <c r="B28" s="6"/>
      <c r="C28" s="83"/>
      <c r="D28" s="77"/>
      <c r="E28" s="78"/>
    </row>
    <row r="29" spans="1:5" ht="15.75" thickBot="1" x14ac:dyDescent="0.3">
      <c r="A29" s="7">
        <v>24</v>
      </c>
      <c r="B29" s="8"/>
      <c r="C29" s="84"/>
      <c r="D29" s="58"/>
      <c r="E29" s="59"/>
    </row>
    <row r="30" spans="1:5" ht="15.75" thickBot="1" x14ac:dyDescent="0.3">
      <c r="A30" s="5">
        <v>25</v>
      </c>
      <c r="B30" s="6"/>
      <c r="C30" s="83"/>
      <c r="D30" s="77"/>
      <c r="E30" s="78"/>
    </row>
    <row r="31" spans="1:5" ht="15.75" thickBot="1" x14ac:dyDescent="0.3">
      <c r="A31" s="7">
        <v>26</v>
      </c>
      <c r="B31" s="8"/>
      <c r="C31" s="84"/>
      <c r="D31" s="58"/>
      <c r="E31" s="59"/>
    </row>
    <row r="32" spans="1:5" ht="15.75" thickBot="1" x14ac:dyDescent="0.3">
      <c r="A32" s="5">
        <v>27</v>
      </c>
      <c r="B32" s="6"/>
      <c r="C32" s="83"/>
      <c r="D32" s="77"/>
      <c r="E32" s="78"/>
    </row>
    <row r="33" spans="1:5" ht="15.75" thickBot="1" x14ac:dyDescent="0.3">
      <c r="A33" s="7">
        <v>28</v>
      </c>
      <c r="B33" s="8"/>
      <c r="C33" s="84"/>
      <c r="D33" s="58"/>
      <c r="E33" s="59"/>
    </row>
    <row r="34" spans="1:5" ht="15.75" thickBot="1" x14ac:dyDescent="0.3">
      <c r="A34" s="5">
        <v>29</v>
      </c>
      <c r="B34" s="6"/>
      <c r="C34" s="83"/>
      <c r="D34" s="77"/>
      <c r="E34" s="78"/>
    </row>
    <row r="35" spans="1:5" ht="15.75" thickBot="1" x14ac:dyDescent="0.3">
      <c r="A35" s="7">
        <v>30</v>
      </c>
      <c r="B35" s="8"/>
      <c r="C35" s="84"/>
      <c r="D35" s="58"/>
      <c r="E35" s="59"/>
    </row>
  </sheetData>
  <mergeCells count="34">
    <mergeCell ref="D35:E35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D5:E5"/>
    <mergeCell ref="D6:E6"/>
    <mergeCell ref="D7:E7"/>
    <mergeCell ref="D8:E8"/>
    <mergeCell ref="D9:E9"/>
    <mergeCell ref="D10:E10"/>
    <mergeCell ref="A1:A5"/>
    <mergeCell ref="B1:B5"/>
    <mergeCell ref="C1:C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A5"/>
    </sheetView>
  </sheetViews>
  <sheetFormatPr baseColWidth="10" defaultRowHeight="15" x14ac:dyDescent="0.25"/>
  <cols>
    <col min="3" max="7" width="11.42578125" style="13"/>
    <col min="8" max="8" width="11.42578125" style="16"/>
    <col min="11" max="11" width="16.5703125" customWidth="1"/>
    <col min="12" max="12" width="27.85546875" customWidth="1"/>
  </cols>
  <sheetData>
    <row r="1" spans="1:12" x14ac:dyDescent="0.25">
      <c r="A1" s="55" t="s">
        <v>117</v>
      </c>
      <c r="B1" s="60" t="s">
        <v>118</v>
      </c>
      <c r="C1" s="63" t="s">
        <v>119</v>
      </c>
      <c r="D1" s="64"/>
      <c r="E1" s="64"/>
      <c r="F1" s="64"/>
      <c r="G1" s="65"/>
      <c r="H1" s="72" t="s">
        <v>122</v>
      </c>
      <c r="I1" s="55" t="s">
        <v>123</v>
      </c>
      <c r="J1" s="55" t="s">
        <v>124</v>
      </c>
      <c r="K1" s="1" t="s">
        <v>133</v>
      </c>
      <c r="L1" s="79" t="s">
        <v>129</v>
      </c>
    </row>
    <row r="2" spans="1:12" ht="15.75" thickBot="1" x14ac:dyDescent="0.3">
      <c r="A2" s="56"/>
      <c r="B2" s="61"/>
      <c r="C2" s="66"/>
      <c r="D2" s="67"/>
      <c r="E2" s="67"/>
      <c r="F2" s="67"/>
      <c r="G2" s="68"/>
      <c r="H2" s="73"/>
      <c r="I2" s="56"/>
      <c r="J2" s="56"/>
      <c r="K2" s="2" t="s">
        <v>19</v>
      </c>
      <c r="L2" s="85" t="s">
        <v>20</v>
      </c>
    </row>
    <row r="3" spans="1:12" x14ac:dyDescent="0.25">
      <c r="A3" s="56"/>
      <c r="B3" s="61"/>
      <c r="C3" s="66"/>
      <c r="D3" s="67"/>
      <c r="E3" s="67"/>
      <c r="F3" s="67"/>
      <c r="G3" s="68"/>
      <c r="H3" s="73"/>
      <c r="I3" s="56"/>
      <c r="J3" s="56"/>
      <c r="K3" s="31" t="s">
        <v>126</v>
      </c>
      <c r="L3" s="3" t="s">
        <v>127</v>
      </c>
    </row>
    <row r="4" spans="1:12" ht="15.75" thickBot="1" x14ac:dyDescent="0.3">
      <c r="A4" s="56"/>
      <c r="B4" s="61"/>
      <c r="C4" s="69"/>
      <c r="D4" s="70"/>
      <c r="E4" s="70"/>
      <c r="F4" s="70"/>
      <c r="G4" s="71"/>
      <c r="H4" s="73"/>
      <c r="I4" s="56"/>
      <c r="J4" s="56"/>
      <c r="K4" s="32" t="s">
        <v>131</v>
      </c>
      <c r="L4" s="4" t="s">
        <v>132</v>
      </c>
    </row>
    <row r="5" spans="1:12" ht="15.75" thickBot="1" x14ac:dyDescent="0.3">
      <c r="A5" s="57"/>
      <c r="B5" s="62"/>
      <c r="C5" s="10" t="s">
        <v>16</v>
      </c>
      <c r="D5" s="10" t="s">
        <v>17</v>
      </c>
      <c r="E5" s="10" t="s">
        <v>120</v>
      </c>
      <c r="F5" s="10" t="s">
        <v>121</v>
      </c>
      <c r="G5" s="10" t="s">
        <v>6</v>
      </c>
      <c r="H5" s="74"/>
      <c r="I5" s="57"/>
      <c r="J5" s="57"/>
      <c r="K5" s="75" t="s">
        <v>125</v>
      </c>
      <c r="L5" s="76"/>
    </row>
    <row r="6" spans="1:12" ht="15.75" thickBot="1" x14ac:dyDescent="0.3">
      <c r="A6" s="33">
        <v>1</v>
      </c>
      <c r="B6" s="6" t="s">
        <v>22</v>
      </c>
      <c r="C6" s="11"/>
      <c r="D6" s="11"/>
      <c r="E6" s="11"/>
      <c r="F6" s="11"/>
      <c r="G6" s="11"/>
      <c r="H6" s="14"/>
      <c r="I6" s="4"/>
      <c r="J6" s="27"/>
      <c r="K6" s="77"/>
      <c r="L6" s="78"/>
    </row>
    <row r="7" spans="1:12" ht="15.75" thickBot="1" x14ac:dyDescent="0.3">
      <c r="A7" s="7">
        <v>2</v>
      </c>
      <c r="B7" s="8" t="s">
        <v>23</v>
      </c>
      <c r="C7" s="10"/>
      <c r="D7" s="10"/>
      <c r="E7" s="10"/>
      <c r="F7" s="10"/>
      <c r="G7" s="10"/>
      <c r="H7" s="15"/>
      <c r="I7" s="34"/>
      <c r="J7" s="28"/>
      <c r="K7" s="58"/>
      <c r="L7" s="59"/>
    </row>
    <row r="8" spans="1:12" ht="15.75" thickBot="1" x14ac:dyDescent="0.3">
      <c r="A8" s="5">
        <v>3</v>
      </c>
      <c r="B8" s="6" t="s">
        <v>24</v>
      </c>
      <c r="C8" s="11"/>
      <c r="D8" s="11"/>
      <c r="E8" s="11"/>
      <c r="F8" s="11"/>
      <c r="G8" s="11"/>
      <c r="H8" s="14"/>
      <c r="I8" s="4"/>
      <c r="J8" s="29"/>
      <c r="K8" s="77"/>
      <c r="L8" s="78"/>
    </row>
    <row r="9" spans="1:12" ht="15.75" thickBot="1" x14ac:dyDescent="0.3">
      <c r="A9" s="7">
        <v>4</v>
      </c>
      <c r="B9" s="8" t="s">
        <v>35</v>
      </c>
      <c r="C9" s="10"/>
      <c r="D9" s="10"/>
      <c r="E9" s="10"/>
      <c r="F9" s="10"/>
      <c r="G9" s="10"/>
      <c r="H9" s="15"/>
      <c r="I9" s="9"/>
      <c r="J9" s="28"/>
      <c r="K9" s="58"/>
      <c r="L9" s="59"/>
    </row>
    <row r="10" spans="1:12" ht="15.75" thickBot="1" x14ac:dyDescent="0.3">
      <c r="A10" s="5">
        <v>5</v>
      </c>
      <c r="B10" s="6" t="s">
        <v>36</v>
      </c>
      <c r="C10" s="11"/>
      <c r="D10" s="11"/>
      <c r="E10" s="11"/>
      <c r="F10" s="11"/>
      <c r="G10" s="11"/>
      <c r="H10" s="14"/>
      <c r="I10" s="4"/>
      <c r="J10" s="29"/>
      <c r="K10" s="77"/>
      <c r="L10" s="78"/>
    </row>
    <row r="11" spans="1:12" ht="15.75" thickBot="1" x14ac:dyDescent="0.3">
      <c r="A11" s="7">
        <v>6</v>
      </c>
      <c r="B11" s="8" t="s">
        <v>31</v>
      </c>
      <c r="C11" s="10"/>
      <c r="D11" s="10"/>
      <c r="E11" s="10"/>
      <c r="F11" s="10"/>
      <c r="G11" s="10"/>
      <c r="H11" s="15"/>
      <c r="I11" s="9"/>
      <c r="J11" s="28"/>
      <c r="K11" s="58"/>
      <c r="L11" s="59"/>
    </row>
    <row r="12" spans="1:12" ht="15.75" thickBot="1" x14ac:dyDescent="0.3">
      <c r="A12" s="5">
        <v>7</v>
      </c>
      <c r="B12" s="6" t="s">
        <v>32</v>
      </c>
      <c r="C12" s="11"/>
      <c r="D12" s="11"/>
      <c r="E12" s="11"/>
      <c r="F12" s="11"/>
      <c r="G12" s="11"/>
      <c r="H12" s="14"/>
      <c r="I12" s="4"/>
      <c r="J12" s="29"/>
      <c r="K12" s="77"/>
      <c r="L12" s="78"/>
    </row>
    <row r="13" spans="1:12" ht="15.75" thickBot="1" x14ac:dyDescent="0.3">
      <c r="A13" s="7">
        <v>8</v>
      </c>
      <c r="B13" s="8" t="s">
        <v>33</v>
      </c>
      <c r="C13" s="10"/>
      <c r="D13" s="10"/>
      <c r="E13" s="10"/>
      <c r="F13" s="10"/>
      <c r="G13" s="10"/>
      <c r="H13" s="15"/>
      <c r="I13" s="9"/>
      <c r="J13" s="28"/>
      <c r="K13" s="58"/>
      <c r="L13" s="59"/>
    </row>
    <row r="14" spans="1:12" ht="15.75" thickBot="1" x14ac:dyDescent="0.3">
      <c r="A14" s="5">
        <v>9</v>
      </c>
      <c r="B14" s="6" t="s">
        <v>34</v>
      </c>
      <c r="C14" s="11"/>
      <c r="D14" s="11"/>
      <c r="E14" s="12"/>
      <c r="F14" s="11"/>
      <c r="G14" s="11"/>
      <c r="H14" s="14"/>
      <c r="I14" s="4"/>
      <c r="J14" s="29"/>
      <c r="K14" s="77"/>
      <c r="L14" s="78"/>
    </row>
    <row r="15" spans="1:12" ht="15.75" thickBot="1" x14ac:dyDescent="0.3">
      <c r="A15" s="7">
        <v>10</v>
      </c>
      <c r="B15" s="8" t="s">
        <v>114</v>
      </c>
      <c r="C15" s="10"/>
      <c r="D15" s="10"/>
      <c r="E15" s="10"/>
      <c r="F15" s="10"/>
      <c r="G15" s="10"/>
      <c r="H15" s="15"/>
      <c r="I15" s="9"/>
      <c r="J15" s="28"/>
      <c r="K15" s="58"/>
      <c r="L15" s="59"/>
    </row>
    <row r="16" spans="1:12" ht="15.75" thickBot="1" x14ac:dyDescent="0.3">
      <c r="A16" s="5">
        <v>11</v>
      </c>
      <c r="B16" s="6" t="s">
        <v>115</v>
      </c>
      <c r="C16" s="11"/>
      <c r="D16" s="11"/>
      <c r="E16" s="11"/>
      <c r="F16" s="11"/>
      <c r="G16" s="11"/>
      <c r="H16" s="14"/>
      <c r="I16" s="4"/>
      <c r="J16" s="29"/>
      <c r="K16" s="77"/>
      <c r="L16" s="78"/>
    </row>
    <row r="17" spans="1:12" ht="15.75" thickBot="1" x14ac:dyDescent="0.3">
      <c r="A17" s="7">
        <v>12</v>
      </c>
      <c r="B17" s="8" t="s">
        <v>25</v>
      </c>
      <c r="C17" s="10"/>
      <c r="D17" s="10"/>
      <c r="E17" s="10"/>
      <c r="F17" s="10"/>
      <c r="G17" s="10"/>
      <c r="H17" s="15"/>
      <c r="I17" s="9"/>
      <c r="J17" s="28"/>
      <c r="K17" s="58"/>
      <c r="L17" s="59"/>
    </row>
    <row r="18" spans="1:12" ht="15.75" thickBot="1" x14ac:dyDescent="0.3">
      <c r="A18" s="5">
        <v>13</v>
      </c>
      <c r="B18" s="6" t="s">
        <v>26</v>
      </c>
      <c r="C18" s="11"/>
      <c r="D18" s="11"/>
      <c r="E18" s="11"/>
      <c r="F18" s="11"/>
      <c r="G18" s="11"/>
      <c r="H18" s="14"/>
      <c r="I18" s="4"/>
      <c r="J18" s="29"/>
      <c r="K18" s="77"/>
      <c r="L18" s="78"/>
    </row>
    <row r="19" spans="1:12" ht="15.75" thickBot="1" x14ac:dyDescent="0.3">
      <c r="A19" s="7">
        <v>14</v>
      </c>
      <c r="B19" s="8" t="s">
        <v>27</v>
      </c>
      <c r="C19" s="10">
        <v>1.07</v>
      </c>
      <c r="D19" s="10">
        <v>1.1100000000000001</v>
      </c>
      <c r="E19" s="10">
        <v>6.52</v>
      </c>
      <c r="F19" s="10">
        <v>6.96</v>
      </c>
      <c r="G19" s="10">
        <v>51.31</v>
      </c>
      <c r="H19" s="15">
        <v>0.72099999999999997</v>
      </c>
      <c r="I19" s="9">
        <v>200</v>
      </c>
      <c r="J19" s="28" t="s">
        <v>18</v>
      </c>
      <c r="K19" s="58"/>
      <c r="L19" s="59"/>
    </row>
    <row r="20" spans="1:12" ht="15.75" thickBot="1" x14ac:dyDescent="0.3">
      <c r="A20" s="5">
        <v>15</v>
      </c>
      <c r="B20" s="6" t="s">
        <v>28</v>
      </c>
      <c r="C20" s="11"/>
      <c r="D20" s="11"/>
      <c r="E20" s="11"/>
      <c r="F20" s="11"/>
      <c r="G20" s="11"/>
      <c r="H20" s="14"/>
      <c r="I20" s="4"/>
      <c r="J20" s="29"/>
      <c r="K20" s="77"/>
      <c r="L20" s="78"/>
    </row>
    <row r="21" spans="1:12" ht="15.75" thickBot="1" x14ac:dyDescent="0.3">
      <c r="A21" s="7">
        <v>16</v>
      </c>
      <c r="B21" s="8" t="s">
        <v>29</v>
      </c>
      <c r="C21" s="10"/>
      <c r="D21" s="10"/>
      <c r="E21" s="10"/>
      <c r="F21" s="10"/>
      <c r="G21" s="10"/>
      <c r="H21" s="15"/>
      <c r="I21" s="9"/>
      <c r="J21" s="28"/>
      <c r="K21" s="58"/>
      <c r="L21" s="59"/>
    </row>
    <row r="22" spans="1:12" ht="15.75" thickBot="1" x14ac:dyDescent="0.3">
      <c r="A22" s="5">
        <v>17</v>
      </c>
      <c r="B22" s="6" t="s">
        <v>30</v>
      </c>
      <c r="C22" s="11"/>
      <c r="D22" s="11"/>
      <c r="E22" s="11"/>
      <c r="F22" s="11"/>
      <c r="G22" s="11"/>
      <c r="H22" s="14"/>
      <c r="I22" s="4"/>
      <c r="J22" s="29"/>
      <c r="K22" s="77"/>
      <c r="L22" s="78"/>
    </row>
    <row r="23" spans="1:12" ht="15.75" thickBot="1" x14ac:dyDescent="0.3">
      <c r="A23" s="7">
        <v>18</v>
      </c>
      <c r="B23" s="8"/>
      <c r="C23" s="10"/>
      <c r="D23" s="10"/>
      <c r="E23" s="10"/>
      <c r="F23" s="10"/>
      <c r="G23" s="10"/>
      <c r="H23" s="15"/>
      <c r="I23" s="9"/>
      <c r="J23" s="28"/>
      <c r="K23" s="58"/>
      <c r="L23" s="59"/>
    </row>
    <row r="24" spans="1:12" ht="15.75" thickBot="1" x14ac:dyDescent="0.3">
      <c r="A24" s="5">
        <v>19</v>
      </c>
      <c r="B24" s="6"/>
      <c r="C24" s="11"/>
      <c r="D24" s="11"/>
      <c r="E24" s="11"/>
      <c r="F24" s="11"/>
      <c r="G24" s="11"/>
      <c r="H24" s="14"/>
      <c r="I24" s="4"/>
      <c r="J24" s="25"/>
      <c r="K24" s="77"/>
      <c r="L24" s="78"/>
    </row>
    <row r="25" spans="1:12" ht="15.75" thickBot="1" x14ac:dyDescent="0.3">
      <c r="A25" s="7">
        <v>20</v>
      </c>
      <c r="B25" s="8"/>
      <c r="C25" s="10"/>
      <c r="D25" s="10"/>
      <c r="E25" s="10"/>
      <c r="F25" s="10"/>
      <c r="G25" s="10"/>
      <c r="H25" s="15"/>
      <c r="I25" s="9"/>
      <c r="J25" s="26"/>
      <c r="K25" s="58"/>
      <c r="L25" s="59"/>
    </row>
    <row r="26" spans="1:12" ht="15.75" thickBot="1" x14ac:dyDescent="0.3">
      <c r="A26" s="5">
        <v>21</v>
      </c>
      <c r="B26" s="6"/>
      <c r="C26" s="11"/>
      <c r="D26" s="11"/>
      <c r="E26" s="11"/>
      <c r="F26" s="11"/>
      <c r="G26" s="11"/>
      <c r="H26" s="14"/>
      <c r="I26" s="4"/>
      <c r="J26" s="25"/>
      <c r="K26" s="77"/>
      <c r="L26" s="78"/>
    </row>
    <row r="27" spans="1:12" ht="15.75" thickBot="1" x14ac:dyDescent="0.3">
      <c r="A27" s="7">
        <v>22</v>
      </c>
      <c r="B27" s="8"/>
      <c r="C27" s="10"/>
      <c r="D27" s="10"/>
      <c r="E27" s="10"/>
      <c r="F27" s="10"/>
      <c r="G27" s="10"/>
      <c r="H27" s="15"/>
      <c r="I27" s="9"/>
      <c r="J27" s="26"/>
      <c r="K27" s="58"/>
      <c r="L27" s="59"/>
    </row>
    <row r="28" spans="1:12" ht="15.75" thickBot="1" x14ac:dyDescent="0.3">
      <c r="A28" s="5">
        <v>23</v>
      </c>
      <c r="B28" s="6"/>
      <c r="C28" s="11"/>
      <c r="D28" s="11"/>
      <c r="E28" s="11"/>
      <c r="F28" s="11"/>
      <c r="G28" s="11"/>
      <c r="H28" s="14"/>
      <c r="I28" s="4"/>
      <c r="J28" s="25"/>
      <c r="K28" s="77"/>
      <c r="L28" s="78"/>
    </row>
    <row r="29" spans="1:12" ht="15.75" thickBot="1" x14ac:dyDescent="0.3">
      <c r="A29" s="7">
        <v>24</v>
      </c>
      <c r="B29" s="8"/>
      <c r="C29" s="10"/>
      <c r="D29" s="10"/>
      <c r="E29" s="10"/>
      <c r="F29" s="10"/>
      <c r="G29" s="10"/>
      <c r="H29" s="15"/>
      <c r="I29" s="9"/>
      <c r="J29" s="26"/>
      <c r="K29" s="58"/>
      <c r="L29" s="59"/>
    </row>
    <row r="30" spans="1:12" ht="15.75" thickBot="1" x14ac:dyDescent="0.3">
      <c r="A30" s="5">
        <v>25</v>
      </c>
      <c r="B30" s="6"/>
      <c r="C30" s="11"/>
      <c r="D30" s="11"/>
      <c r="E30" s="11"/>
      <c r="F30" s="11"/>
      <c r="G30" s="11"/>
      <c r="H30" s="14"/>
      <c r="I30" s="4"/>
      <c r="J30" s="25"/>
      <c r="K30" s="77"/>
      <c r="L30" s="78"/>
    </row>
    <row r="31" spans="1:12" ht="15.75" thickBot="1" x14ac:dyDescent="0.3">
      <c r="A31" s="7">
        <v>26</v>
      </c>
      <c r="B31" s="8"/>
      <c r="C31" s="10"/>
      <c r="D31" s="10"/>
      <c r="E31" s="10"/>
      <c r="F31" s="10"/>
      <c r="G31" s="10"/>
      <c r="H31" s="15"/>
      <c r="I31" s="9"/>
      <c r="J31" s="26"/>
      <c r="K31" s="58"/>
      <c r="L31" s="59"/>
    </row>
    <row r="32" spans="1:12" ht="15.75" thickBot="1" x14ac:dyDescent="0.3">
      <c r="A32" s="5">
        <v>27</v>
      </c>
      <c r="B32" s="6"/>
      <c r="C32" s="11"/>
      <c r="D32" s="11"/>
      <c r="E32" s="11"/>
      <c r="F32" s="11"/>
      <c r="G32" s="11"/>
      <c r="H32" s="14"/>
      <c r="I32" s="4"/>
      <c r="J32" s="25"/>
      <c r="K32" s="77"/>
      <c r="L32" s="78"/>
    </row>
    <row r="33" spans="1:12" ht="15.75" thickBot="1" x14ac:dyDescent="0.3">
      <c r="A33" s="7">
        <v>28</v>
      </c>
      <c r="B33" s="8"/>
      <c r="C33" s="10"/>
      <c r="D33" s="10"/>
      <c r="E33" s="10"/>
      <c r="F33" s="10"/>
      <c r="G33" s="10"/>
      <c r="H33" s="15"/>
      <c r="I33" s="9"/>
      <c r="J33" s="26"/>
      <c r="K33" s="58"/>
      <c r="L33" s="59"/>
    </row>
    <row r="34" spans="1:12" ht="15.75" thickBot="1" x14ac:dyDescent="0.3">
      <c r="A34" s="5">
        <v>29</v>
      </c>
      <c r="B34" s="6"/>
      <c r="C34" s="11"/>
      <c r="D34" s="11"/>
      <c r="E34" s="11"/>
      <c r="F34" s="11"/>
      <c r="G34" s="11"/>
      <c r="H34" s="14"/>
      <c r="I34" s="4"/>
      <c r="J34" s="25"/>
      <c r="K34" s="77"/>
      <c r="L34" s="78"/>
    </row>
    <row r="35" spans="1:12" ht="15.75" thickBot="1" x14ac:dyDescent="0.3">
      <c r="A35" s="7">
        <v>30</v>
      </c>
      <c r="B35" s="8"/>
      <c r="C35" s="10"/>
      <c r="D35" s="10"/>
      <c r="E35" s="10"/>
      <c r="F35" s="10"/>
      <c r="G35" s="10"/>
      <c r="H35" s="15"/>
      <c r="I35" s="9"/>
      <c r="J35" s="26"/>
      <c r="K35" s="58"/>
      <c r="L35" s="59"/>
    </row>
  </sheetData>
  <mergeCells count="37">
    <mergeCell ref="K35:L35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23:L23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11:L11"/>
    <mergeCell ref="A1:A5"/>
    <mergeCell ref="B1:B5"/>
    <mergeCell ref="C1:G4"/>
    <mergeCell ref="H1:H5"/>
    <mergeCell ref="I1:I5"/>
    <mergeCell ref="K5:L5"/>
    <mergeCell ref="J1:J5"/>
    <mergeCell ref="K6:L6"/>
    <mergeCell ref="K7:L7"/>
    <mergeCell ref="K8:L8"/>
    <mergeCell ref="K9:L9"/>
    <mergeCell ref="K10:L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Protocol</vt:lpstr>
      <vt:lpstr>Harvesting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Gebhardt, Marc</dc:creator>
  <cp:lastModifiedBy>Gebhardt, Marc</cp:lastModifiedBy>
  <dcterms:created xsi:type="dcterms:W3CDTF">2019-06-14T11:44:47Z</dcterms:created>
  <dcterms:modified xsi:type="dcterms:W3CDTF">2023-11-20T11:19:18Z</dcterms:modified>
</cp:coreProperties>
</file>