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Gebhardt\Programme\DEV\Git\ExMechEva\data\Test\TBT\Series_Test\"/>
    </mc:Choice>
  </mc:AlternateContent>
  <xr:revisionPtr revIDLastSave="0" documentId="13_ncr:1_{6859B1C8-CE54-4D75-9130-A37786512502}" xr6:coauthVersionLast="36" xr6:coauthVersionMax="36" xr10:uidLastSave="{00000000-0000-0000-0000-000000000000}"/>
  <bookViews>
    <workbookView xWindow="0" yWindow="0" windowWidth="28800" windowHeight="11700" xr2:uid="{00000000-000D-0000-FFFF-FFFF00000000}"/>
  </bookViews>
  <sheets>
    <sheet name="Protocol" sheetId="6" r:id="rId1"/>
    <sheet name="Harvesting" sheetId="3" r:id="rId2"/>
    <sheet name="Testing" sheetId="2" r:id="rId3"/>
  </sheets>
  <definedNames>
    <definedName name="A">Protocol!#REF!</definedName>
    <definedName name="_xlnm.Print_Area" localSheetId="0">Protocol!$A:$AF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P14" i="6" s="1"/>
  <c r="B9" i="6"/>
  <c r="B8" i="6"/>
  <c r="B7" i="6"/>
  <c r="B3" i="6"/>
  <c r="F14" i="6"/>
  <c r="F3" i="6"/>
  <c r="K14" i="6" l="1"/>
  <c r="L14" i="6"/>
  <c r="M14" i="6"/>
  <c r="U14" i="6"/>
  <c r="A14" i="6"/>
  <c r="N14" i="6"/>
  <c r="J14" i="6"/>
  <c r="O14" i="6"/>
  <c r="G14" i="6"/>
  <c r="AA14" i="6"/>
  <c r="AC14" i="6"/>
  <c r="AB14" i="6"/>
  <c r="X14" i="6"/>
  <c r="R14" i="6" l="1"/>
  <c r="Q14" i="6"/>
  <c r="S14" i="6" l="1"/>
  <c r="T14" i="6" s="1"/>
  <c r="V1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Gebhardt, Marc</author>
  </authors>
  <commentList>
    <comment ref="K1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Gebhardt, Marc:</t>
        </r>
        <r>
          <rPr>
            <sz val="9"/>
            <color indexed="81"/>
            <rFont val="Segoe UI"/>
            <family val="2"/>
          </rPr>
          <t xml:space="preserve">
used for control of the universal testing machine</t>
        </r>
      </text>
    </comment>
    <comment ref="Y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Gebhardt, Marc:</t>
        </r>
        <r>
          <rPr>
            <sz val="9"/>
            <color indexed="81"/>
            <rFont val="Segoe UI"/>
            <family val="2"/>
          </rPr>
          <t xml:space="preserve">
Testing in x will result in bending stress in z</t>
        </r>
      </text>
    </comment>
    <comment ref="AE12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Gebhardt, Marc:</t>
        </r>
        <r>
          <rPr>
            <sz val="9"/>
            <color indexed="81"/>
            <rFont val="Segoe UI"/>
            <family val="2"/>
          </rPr>
          <t xml:space="preserve">
wenn nicht anders angegeben: Testrichtung=längs der Hauptachse</t>
        </r>
      </text>
    </comment>
  </commentList>
</comments>
</file>

<file path=xl/sharedStrings.xml><?xml version="1.0" encoding="utf-8"?>
<sst xmlns="http://schemas.openxmlformats.org/spreadsheetml/2006/main" count="256" uniqueCount="168">
  <si>
    <t>a</t>
  </si>
  <si>
    <t>b</t>
  </si>
  <si>
    <t>f</t>
  </si>
  <si>
    <t>mm</t>
  </si>
  <si>
    <t>°C</t>
  </si>
  <si>
    <t>%</t>
  </si>
  <si>
    <t>l</t>
  </si>
  <si>
    <t>[mm]</t>
  </si>
  <si>
    <t>[mm²]</t>
  </si>
  <si>
    <t>[g]</t>
  </si>
  <si>
    <t>[-]</t>
  </si>
  <si>
    <t>m</t>
  </si>
  <si>
    <t>[g/cm²]</t>
  </si>
  <si>
    <t>[cm³]</t>
  </si>
  <si>
    <t>r</t>
  </si>
  <si>
    <t>Prüfung immer: Periost oben, "Spongiosa" unten</t>
  </si>
  <si>
    <r>
      <t>t</t>
    </r>
    <r>
      <rPr>
        <vertAlign val="subscript"/>
        <sz val="9"/>
        <color rgb="FF000000"/>
        <rFont val="Consolas"/>
        <family val="3"/>
      </rPr>
      <t>1</t>
    </r>
  </si>
  <si>
    <r>
      <t>t</t>
    </r>
    <r>
      <rPr>
        <vertAlign val="subscript"/>
        <sz val="9"/>
        <color rgb="FF000000"/>
        <rFont val="Consolas"/>
        <family val="3"/>
      </rPr>
      <t>2</t>
    </r>
  </si>
  <si>
    <r>
      <t>t</t>
    </r>
    <r>
      <rPr>
        <vertAlign val="subscript"/>
        <sz val="9"/>
        <color rgb="FF000000"/>
        <rFont val="Consolas"/>
        <family val="3"/>
      </rPr>
      <t>3</t>
    </r>
  </si>
  <si>
    <t>A</t>
  </si>
  <si>
    <t>B</t>
  </si>
  <si>
    <t>C</t>
  </si>
  <si>
    <t>D</t>
  </si>
  <si>
    <t>E</t>
  </si>
  <si>
    <t>ORCID</t>
  </si>
  <si>
    <t>0000-0001-8378-3108</t>
  </si>
  <si>
    <t>Prep_location</t>
  </si>
  <si>
    <t>LEIULANA</t>
  </si>
  <si>
    <t>Donor_ID</t>
  </si>
  <si>
    <t>Region</t>
  </si>
  <si>
    <t>LuPeCo</t>
  </si>
  <si>
    <t>Mattype</t>
  </si>
  <si>
    <t>c</t>
  </si>
  <si>
    <t>Testtype</t>
  </si>
  <si>
    <t>TBT</t>
  </si>
  <si>
    <t>Testdate</t>
  </si>
  <si>
    <t>Testtemp</t>
  </si>
  <si>
    <t>Testhumidity</t>
  </si>
  <si>
    <t>General</t>
  </si>
  <si>
    <t>Geometry</t>
  </si>
  <si>
    <t>Test</t>
  </si>
  <si>
    <t>Additional</t>
  </si>
  <si>
    <t>Evaluation_options</t>
  </si>
  <si>
    <t>Key</t>
  </si>
  <si>
    <t>No</t>
  </si>
  <si>
    <t>Designation</t>
  </si>
  <si>
    <t>Type</t>
  </si>
  <si>
    <t>Origin</t>
  </si>
  <si>
    <t>Donor</t>
  </si>
  <si>
    <t>Test_Shape</t>
  </si>
  <si>
    <t>CS_type</t>
  </si>
  <si>
    <t>thickness_1</t>
  </si>
  <si>
    <t>thickness_2</t>
  </si>
  <si>
    <t>thickness_3</t>
  </si>
  <si>
    <t>width_1</t>
  </si>
  <si>
    <t>width_2</t>
  </si>
  <si>
    <t>width_3</t>
  </si>
  <si>
    <t>Length</t>
  </si>
  <si>
    <t>thickness_mean</t>
  </si>
  <si>
    <t>width_mean</t>
  </si>
  <si>
    <t>Area_CS</t>
  </si>
  <si>
    <t>Volume</t>
  </si>
  <si>
    <t>Mass</t>
  </si>
  <si>
    <t>Density_app</t>
  </si>
  <si>
    <t>Length_test</t>
  </si>
  <si>
    <t>length_overhang</t>
  </si>
  <si>
    <t>Direction_test</t>
  </si>
  <si>
    <t>Direction_optical</t>
  </si>
  <si>
    <t>Date_test</t>
  </si>
  <si>
    <t>Temperature_test</t>
  </si>
  <si>
    <t>Humidity_test</t>
  </si>
  <si>
    <t>Failure_code</t>
  </si>
  <si>
    <t>Note</t>
  </si>
  <si>
    <t>OPT_File_Meas</t>
  </si>
  <si>
    <t>OPT_File_DIC</t>
  </si>
  <si>
    <t>OPT_End</t>
  </si>
  <si>
    <t>OPT_Measurement_file</t>
  </si>
  <si>
    <t>OPT_Resampling</t>
  </si>
  <si>
    <t>OPT_Resampling_moveave</t>
  </si>
  <si>
    <t>OPT_Resampling_Frequency</t>
  </si>
  <si>
    <t>OPT_Springreduction</t>
  </si>
  <si>
    <t>OPT_Springreduction_K</t>
  </si>
  <si>
    <t>OPT_LVDT_failure</t>
  </si>
  <si>
    <t>OPT_Compression</t>
  </si>
  <si>
    <t>OPT_DIC</t>
  </si>
  <si>
    <t>OPT_DIC_Points_device_prefix</t>
  </si>
  <si>
    <t>OPT_DIC_Points_TBT_device</t>
  </si>
  <si>
    <t>OPT_DIC_Points_meas_prefix</t>
  </si>
  <si>
    <t>OPT_DIC_Points_meas_fork</t>
  </si>
  <si>
    <t>OPT_DIC_Tester</t>
  </si>
  <si>
    <t>OPT_DIC_Fitting</t>
  </si>
  <si>
    <t>OPT_Determination_Distance</t>
  </si>
  <si>
    <t>OPT_YM_Determination_range</t>
  </si>
  <si>
    <t>OPT_YM_Determination_refinement</t>
  </si>
  <si>
    <t>[DDMMYY]</t>
  </si>
  <si>
    <t>[°C]</t>
  </si>
  <si>
    <t>[%]</t>
  </si>
  <si>
    <t>[s]</t>
  </si>
  <si>
    <t>[json]</t>
  </si>
  <si>
    <t>[Hz]</t>
  </si>
  <si>
    <t>[N/mm]</t>
  </si>
  <si>
    <t>[Left,Right,Head]</t>
  </si>
  <si>
    <t>[Left,Mid,Right]</t>
  </si>
  <si>
    <t>[mm,mm,-,-]</t>
  </si>
  <si>
    <t>Cortical Bone</t>
  </si>
  <si>
    <t>Beam</t>
  </si>
  <si>
    <t>Rectangle</t>
  </si>
  <si>
    <t>x</t>
  </si>
  <si>
    <t>y</t>
  </si>
  <si>
    <t>KL12A</t>
  </si>
  <si>
    <t>kl12a</t>
  </si>
  <si>
    <t>Notes</t>
  </si>
  <si>
    <t>Date:</t>
  </si>
  <si>
    <r>
      <t>w</t>
    </r>
    <r>
      <rPr>
        <vertAlign val="subscript"/>
        <sz val="9"/>
        <color rgb="FF000000"/>
        <rFont val="Consolas"/>
        <family val="3"/>
      </rPr>
      <t>1</t>
    </r>
  </si>
  <si>
    <r>
      <t>w</t>
    </r>
    <r>
      <rPr>
        <vertAlign val="subscript"/>
        <sz val="9"/>
        <color rgb="FF000000"/>
        <rFont val="Consolas"/>
        <family val="3"/>
      </rPr>
      <t>2</t>
    </r>
  </si>
  <si>
    <r>
      <t>w</t>
    </r>
    <r>
      <rPr>
        <vertAlign val="subscript"/>
        <sz val="9"/>
        <color rgb="FF000000"/>
        <rFont val="Consolas"/>
        <family val="3"/>
      </rPr>
      <t>3</t>
    </r>
  </si>
  <si>
    <t>48-17</t>
  </si>
  <si>
    <t>12.10.20 9:00-17:00</t>
  </si>
  <si>
    <t>23.2,23.1</t>
  </si>
  <si>
    <t>41,42</t>
  </si>
  <si>
    <t>OPT_Poisson_prediction</t>
  </si>
  <si>
    <t>[-,-,-]</t>
  </si>
  <si>
    <t>[-,-,-,-,-,-]</t>
  </si>
  <si>
    <t>cr11a</t>
  </si>
  <si>
    <t>cr11b</t>
  </si>
  <si>
    <t>cr12a</t>
  </si>
  <si>
    <t>cr12b</t>
  </si>
  <si>
    <t>cr13a</t>
  </si>
  <si>
    <t>cr13b</t>
  </si>
  <si>
    <t>cl11a</t>
  </si>
  <si>
    <t>cl11b</t>
  </si>
  <si>
    <t>cl12a</t>
  </si>
  <si>
    <t>cl12b</t>
  </si>
  <si>
    <t>cl13a</t>
  </si>
  <si>
    <t>cl13b</t>
  </si>
  <si>
    <t>cr21a</t>
  </si>
  <si>
    <t>cr21b</t>
  </si>
  <si>
    <t>cr22b</t>
  </si>
  <si>
    <t>cl21a</t>
  </si>
  <si>
    <t>cl21b</t>
  </si>
  <si>
    <t>cl22b</t>
  </si>
  <si>
    <t>cr31a</t>
  </si>
  <si>
    <t>cr32b</t>
  </si>
  <si>
    <t>cl31a</t>
  </si>
  <si>
    <t>cl32b</t>
  </si>
  <si>
    <t>cr41a</t>
  </si>
  <si>
    <t>cr41b</t>
  </si>
  <si>
    <t>cl41a</t>
  </si>
  <si>
    <t>cl41b</t>
  </si>
  <si>
    <t>cr51a</t>
  </si>
  <si>
    <t>cr51b</t>
  </si>
  <si>
    <t>cl51a</t>
  </si>
  <si>
    <t>cl51b</t>
  </si>
  <si>
    <t>cm21a</t>
  </si>
  <si>
    <t>cm31a</t>
  </si>
  <si>
    <t>14.10.2020 10:00-17:00</t>
  </si>
  <si>
    <t>Ala ossis ilii superior L posterior proximal</t>
  </si>
  <si>
    <t>DIC_Parameters:</t>
  </si>
  <si>
    <t>No.</t>
  </si>
  <si>
    <t>ID</t>
  </si>
  <si>
    <t>Storage-box</t>
  </si>
  <si>
    <t>Density specimen</t>
  </si>
  <si>
    <t>T/°C:</t>
  </si>
  <si>
    <t xml:space="preserve">RH/%: </t>
  </si>
  <si>
    <t>Donor no.:</t>
  </si>
  <si>
    <t>Geometry/mm</t>
  </si>
  <si>
    <t>Mass/g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</si>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</sst>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000000"/>
      <name val="Consolas"/>
      <family val="3"/>
    </font>
    <font>
      <vertAlign val="subscript"/>
      <sz val="9"/>
      <color rgb="FF000000"/>
      <name val="Consolas"/>
      <family val="3"/>
    </font>
    <font>
      <sz val="9"/>
      <color theme="1"/>
      <name val="Consolas"/>
      <family val="3"/>
    </font>
    <font>
      <b/>
      <u/>
      <sz val="9"/>
      <color theme="1"/>
      <name val="Consolas"/>
      <family val="3"/>
    </font>
    <font>
      <u/>
      <sz val="9"/>
      <color theme="1"/>
      <name val="Consolas"/>
      <family val="3"/>
    </font>
    <font>
      <b/>
      <sz val="9"/>
      <color theme="1"/>
      <name val="Consolas"/>
      <family val="3"/>
    </font>
    <font>
      <sz val="9"/>
      <name val="Consolas"/>
      <family val="3"/>
    </font>
    <font>
      <i/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CC2E5"/>
        <bgColor indexed="64"/>
      </patternFill>
    </fill>
  </fills>
  <borders count="2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2" fontId="9" fillId="0" borderId="1" xfId="0" applyNumberFormat="1" applyFont="1" applyBorder="1" applyAlignment="1">
      <alignment vertical="center"/>
    </xf>
    <xf numFmtId="2" fontId="9" fillId="0" borderId="3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/>
    </xf>
    <xf numFmtId="2" fontId="5" fillId="0" borderId="14" xfId="0" applyNumberFormat="1" applyFont="1" applyBorder="1" applyAlignment="1">
      <alignment horizontal="right" vertical="center"/>
    </xf>
    <xf numFmtId="2" fontId="5" fillId="3" borderId="14" xfId="0" applyNumberFormat="1" applyFont="1" applyFill="1" applyBorder="1" applyAlignment="1">
      <alignment horizontal="right" vertical="center"/>
    </xf>
    <xf numFmtId="2" fontId="5" fillId="0" borderId="10" xfId="0" applyNumberFormat="1" applyFont="1" applyBorder="1" applyAlignment="1">
      <alignment horizontal="right" vertical="center"/>
    </xf>
    <xf numFmtId="2" fontId="5" fillId="2" borderId="14" xfId="0" applyNumberFormat="1" applyFont="1" applyFill="1" applyBorder="1" applyAlignment="1">
      <alignment horizontal="right" vertical="center"/>
    </xf>
    <xf numFmtId="2" fontId="5" fillId="2" borderId="10" xfId="0" applyNumberFormat="1" applyFont="1" applyFill="1" applyBorder="1" applyAlignment="1">
      <alignment horizontal="right" vertical="center"/>
    </xf>
    <xf numFmtId="2" fontId="5" fillId="3" borderId="15" xfId="0" applyNumberFormat="1" applyFont="1" applyFill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165" fontId="5" fillId="2" borderId="10" xfId="0" applyNumberFormat="1" applyFont="1" applyFill="1" applyBorder="1" applyAlignment="1">
      <alignment horizontal="right" vertical="center"/>
    </xf>
    <xf numFmtId="0" fontId="5" fillId="0" borderId="0" xfId="0" applyFont="1"/>
    <xf numFmtId="166" fontId="5" fillId="0" borderId="0" xfId="0" applyNumberFormat="1" applyFont="1" applyAlignment="1">
      <alignment vertical="center"/>
    </xf>
    <xf numFmtId="0" fontId="6" fillId="0" borderId="20" xfId="0" applyFont="1" applyBorder="1"/>
    <xf numFmtId="0" fontId="6" fillId="0" borderId="0" xfId="0" applyFont="1" applyBorder="1"/>
    <xf numFmtId="0" fontId="8" fillId="0" borderId="0" xfId="0" applyFont="1" applyAlignment="1">
      <alignment wrapText="1"/>
    </xf>
    <xf numFmtId="0" fontId="8" fillId="0" borderId="20" xfId="0" applyFont="1" applyBorder="1" applyAlignment="1">
      <alignment wrapText="1"/>
    </xf>
    <xf numFmtId="0" fontId="8" fillId="0" borderId="2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vertical="center" wrapText="1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2" xfId="0" applyFont="1" applyBorder="1" applyAlignment="1">
      <alignment horizontal="right" vertical="center"/>
    </xf>
    <xf numFmtId="0" fontId="8" fillId="0" borderId="21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8" fillId="0" borderId="2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2" fontId="9" fillId="0" borderId="25" xfId="0" applyNumberFormat="1" applyFont="1" applyBorder="1" applyAlignment="1">
      <alignment vertical="center"/>
    </xf>
    <xf numFmtId="165" fontId="9" fillId="0" borderId="25" xfId="0" applyNumberFormat="1" applyFont="1" applyBorder="1" applyAlignment="1">
      <alignment vertical="center"/>
    </xf>
    <xf numFmtId="166" fontId="9" fillId="0" borderId="1" xfId="0" applyNumberFormat="1" applyFont="1" applyBorder="1" applyAlignment="1">
      <alignment vertical="center"/>
    </xf>
    <xf numFmtId="0" fontId="9" fillId="0" borderId="25" xfId="0" applyFont="1" applyBorder="1" applyAlignment="1">
      <alignment horizontal="right" vertical="center"/>
    </xf>
    <xf numFmtId="0" fontId="9" fillId="0" borderId="26" xfId="0" applyFont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3" fillId="2" borderId="6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15"/>
  <sheetViews>
    <sheetView tabSelected="1" zoomScaleNormal="10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/>
    </sheetView>
  </sheetViews>
  <sheetFormatPr baseColWidth="10" defaultRowHeight="15" x14ac:dyDescent="0.25"/>
  <cols>
    <col min="1" max="1" width="50.140625" style="12" customWidth="1"/>
    <col min="2" max="2" width="10.42578125" style="12" customWidth="1"/>
    <col min="3" max="3" width="12.42578125" style="12" customWidth="1"/>
    <col min="4" max="4" width="14.85546875" style="12" customWidth="1"/>
    <col min="5" max="5" width="47" customWidth="1"/>
    <col min="6" max="6" width="9.5703125" style="12" customWidth="1"/>
    <col min="7" max="7" width="15.28515625" style="12" customWidth="1"/>
    <col min="8" max="8" width="8" style="12" customWidth="1"/>
    <col min="9" max="9" width="9.28515625" style="12" customWidth="1"/>
    <col min="10" max="12" width="5.28515625" style="12" customWidth="1"/>
    <col min="13" max="14" width="5.85546875" style="12" customWidth="1"/>
    <col min="15" max="15" width="6" style="12" customWidth="1"/>
    <col min="16" max="16" width="5.85546875" style="12" customWidth="1"/>
    <col min="17" max="17" width="5.28515625" style="12" customWidth="1"/>
    <col min="18" max="18" width="5.85546875" style="12" customWidth="1"/>
    <col min="19" max="19" width="5.7109375" style="12" customWidth="1"/>
    <col min="20" max="20" width="5.85546875" style="12" customWidth="1"/>
    <col min="21" max="21" width="7.28515625" style="12" customWidth="1"/>
    <col min="22" max="22" width="8.85546875" style="12" customWidth="1"/>
    <col min="23" max="24" width="5.28515625" style="12" customWidth="1"/>
    <col min="25" max="26" width="5.7109375" style="12" customWidth="1"/>
    <col min="27" max="27" width="11.140625" style="12" customWidth="1"/>
    <col min="28" max="29" width="6" style="12" customWidth="1"/>
    <col min="30" max="30" width="34.7109375" style="12" customWidth="1"/>
    <col min="31" max="31" width="69.7109375" style="12" customWidth="1"/>
    <col min="32" max="16384" width="11.42578125" style="12"/>
  </cols>
  <sheetData>
    <row r="1" spans="1:53" ht="12" customHeight="1" x14ac:dyDescent="0.2">
      <c r="A1" s="39" t="s">
        <v>24</v>
      </c>
      <c r="B1" s="39" t="s">
        <v>25</v>
      </c>
      <c r="C1" s="39"/>
      <c r="D1" s="39" t="s">
        <v>157</v>
      </c>
      <c r="E1" s="39" t="s">
        <v>0</v>
      </c>
      <c r="F1" s="12">
        <v>250</v>
      </c>
      <c r="G1" s="39" t="s">
        <v>3</v>
      </c>
      <c r="H1" s="39"/>
      <c r="J1" s="39"/>
      <c r="V1" s="18"/>
    </row>
    <row r="2" spans="1:53" ht="12" x14ac:dyDescent="0.2">
      <c r="A2" s="39" t="s">
        <v>26</v>
      </c>
      <c r="B2" s="39" t="s">
        <v>27</v>
      </c>
      <c r="C2" s="39"/>
      <c r="D2" s="39"/>
      <c r="E2" s="39" t="s">
        <v>1</v>
      </c>
      <c r="F2" s="12">
        <v>165</v>
      </c>
      <c r="G2" s="39" t="s">
        <v>3</v>
      </c>
      <c r="H2" s="39"/>
      <c r="J2" s="39"/>
      <c r="V2" s="19"/>
    </row>
    <row r="3" spans="1:53" ht="12" x14ac:dyDescent="0.2">
      <c r="A3" s="39" t="s">
        <v>28</v>
      </c>
      <c r="B3" s="12" t="str">
        <f>Testing!K2</f>
        <v>48-17</v>
      </c>
      <c r="C3" s="39"/>
      <c r="D3" s="39"/>
      <c r="E3" s="39" t="s">
        <v>2</v>
      </c>
      <c r="F3" s="12">
        <f>50+10+5</f>
        <v>65</v>
      </c>
      <c r="G3" s="39" t="s">
        <v>3</v>
      </c>
      <c r="H3" s="39"/>
      <c r="J3" s="39"/>
    </row>
    <row r="4" spans="1:53" x14ac:dyDescent="0.25">
      <c r="A4" s="39" t="s">
        <v>29</v>
      </c>
      <c r="B4" s="39" t="s">
        <v>30</v>
      </c>
      <c r="C4" s="39"/>
      <c r="D4" s="39"/>
      <c r="F4" s="39"/>
      <c r="G4" s="39"/>
      <c r="H4" s="39"/>
    </row>
    <row r="5" spans="1:53" x14ac:dyDescent="0.25">
      <c r="A5" s="39" t="s">
        <v>31</v>
      </c>
      <c r="B5" s="39" t="s">
        <v>32</v>
      </c>
      <c r="C5" s="39"/>
      <c r="D5" s="39"/>
      <c r="F5" s="39"/>
      <c r="G5" s="39"/>
      <c r="H5" s="39"/>
    </row>
    <row r="6" spans="1:53" x14ac:dyDescent="0.25">
      <c r="A6" s="39" t="s">
        <v>33</v>
      </c>
      <c r="B6" s="39" t="s">
        <v>34</v>
      </c>
      <c r="C6" s="39"/>
      <c r="D6" s="39"/>
      <c r="F6" s="39"/>
      <c r="G6" s="39"/>
      <c r="H6" s="39"/>
    </row>
    <row r="7" spans="1:53" x14ac:dyDescent="0.25">
      <c r="A7" s="39" t="s">
        <v>35</v>
      </c>
      <c r="B7" s="19" t="str">
        <f>LEFT(Testing!L2,FIND(" ",Testing!L2)-1)</f>
        <v>14.10.2020</v>
      </c>
      <c r="C7" s="39"/>
      <c r="D7" s="39"/>
      <c r="F7" s="39"/>
      <c r="G7" s="39"/>
      <c r="H7" s="39"/>
    </row>
    <row r="8" spans="1:53" x14ac:dyDescent="0.25">
      <c r="A8" s="39" t="s">
        <v>36</v>
      </c>
      <c r="B8" s="40">
        <f>AVERAGE(LEFT(Testing!K4,FIND(",",Testing!K4)-1),RIGHT(Testing!K4,LEN(Testing!K4)-FIND(",",Testing!K4)))</f>
        <v>23.15</v>
      </c>
      <c r="C8" s="39" t="s">
        <v>4</v>
      </c>
      <c r="D8" s="39"/>
      <c r="F8" s="39"/>
      <c r="G8" s="39"/>
      <c r="H8" s="39"/>
    </row>
    <row r="9" spans="1:53" x14ac:dyDescent="0.25">
      <c r="A9" s="39" t="s">
        <v>37</v>
      </c>
      <c r="B9" s="12">
        <f>AVERAGE(LEFT(Testing!L4,FIND(",",Testing!L4)-1),RIGHT(Testing!L4,LEN(Testing!L4)-FIND(",",Testing!L4)))</f>
        <v>41.5</v>
      </c>
      <c r="C9" s="39" t="s">
        <v>5</v>
      </c>
      <c r="D9" s="39"/>
      <c r="F9" s="39"/>
      <c r="G9" s="39"/>
      <c r="H9" s="39"/>
      <c r="J9" s="20" t="s">
        <v>15</v>
      </c>
    </row>
    <row r="10" spans="1:53" x14ac:dyDescent="0.25">
      <c r="J10" s="12" t="s">
        <v>6</v>
      </c>
      <c r="K10" s="12" t="s">
        <v>11</v>
      </c>
      <c r="L10" s="12" t="s">
        <v>14</v>
      </c>
      <c r="M10" s="12" t="s">
        <v>6</v>
      </c>
      <c r="N10" s="12" t="s">
        <v>11</v>
      </c>
      <c r="O10" s="12" t="s">
        <v>14</v>
      </c>
    </row>
    <row r="11" spans="1:53" x14ac:dyDescent="0.25">
      <c r="B11" s="18" t="s">
        <v>38</v>
      </c>
      <c r="H11" s="41" t="s">
        <v>39</v>
      </c>
      <c r="W11" s="41" t="s">
        <v>40</v>
      </c>
      <c r="AD11" s="41" t="s">
        <v>41</v>
      </c>
      <c r="AF11" s="41" t="s">
        <v>42</v>
      </c>
      <c r="AG11" s="42"/>
      <c r="AH11" s="42"/>
    </row>
    <row r="12" spans="1:53" s="49" customFormat="1" ht="36" customHeight="1" x14ac:dyDescent="0.2">
      <c r="A12" s="43" t="s">
        <v>43</v>
      </c>
      <c r="B12" s="44" t="s">
        <v>44</v>
      </c>
      <c r="C12" s="43" t="s">
        <v>45</v>
      </c>
      <c r="D12" s="43" t="s">
        <v>46</v>
      </c>
      <c r="E12" s="43" t="s">
        <v>47</v>
      </c>
      <c r="F12" s="43" t="s">
        <v>29</v>
      </c>
      <c r="G12" s="43" t="s">
        <v>48</v>
      </c>
      <c r="H12" s="44" t="s">
        <v>49</v>
      </c>
      <c r="I12" s="43" t="s">
        <v>50</v>
      </c>
      <c r="J12" s="45" t="s">
        <v>51</v>
      </c>
      <c r="K12" s="46" t="s">
        <v>52</v>
      </c>
      <c r="L12" s="46" t="s">
        <v>53</v>
      </c>
      <c r="M12" s="46" t="s">
        <v>54</v>
      </c>
      <c r="N12" s="46" t="s">
        <v>55</v>
      </c>
      <c r="O12" s="46" t="s">
        <v>56</v>
      </c>
      <c r="P12" s="47" t="s">
        <v>57</v>
      </c>
      <c r="Q12" s="46" t="s">
        <v>58</v>
      </c>
      <c r="R12" s="46" t="s">
        <v>59</v>
      </c>
      <c r="S12" s="46" t="s">
        <v>60</v>
      </c>
      <c r="T12" s="46" t="s">
        <v>61</v>
      </c>
      <c r="U12" s="45" t="s">
        <v>62</v>
      </c>
      <c r="V12" s="46" t="s">
        <v>63</v>
      </c>
      <c r="W12" s="45" t="s">
        <v>64</v>
      </c>
      <c r="X12" s="46" t="s">
        <v>65</v>
      </c>
      <c r="Y12" s="48" t="s">
        <v>66</v>
      </c>
      <c r="Z12" s="48" t="s">
        <v>67</v>
      </c>
      <c r="AA12" s="48" t="s">
        <v>68</v>
      </c>
      <c r="AB12" s="48" t="s">
        <v>69</v>
      </c>
      <c r="AC12" s="48" t="s">
        <v>70</v>
      </c>
      <c r="AD12" s="44" t="s">
        <v>71</v>
      </c>
      <c r="AE12" s="43" t="s">
        <v>72</v>
      </c>
      <c r="AF12" s="44" t="s">
        <v>73</v>
      </c>
      <c r="AG12" s="44" t="s">
        <v>74</v>
      </c>
      <c r="AH12" s="48" t="s">
        <v>75</v>
      </c>
      <c r="AI12" s="43" t="s">
        <v>76</v>
      </c>
      <c r="AJ12" s="43" t="s">
        <v>77</v>
      </c>
      <c r="AK12" s="43" t="s">
        <v>78</v>
      </c>
      <c r="AL12" s="43" t="s">
        <v>79</v>
      </c>
      <c r="AM12" s="43" t="s">
        <v>80</v>
      </c>
      <c r="AN12" s="43" t="s">
        <v>81</v>
      </c>
      <c r="AO12" s="43" t="s">
        <v>82</v>
      </c>
      <c r="AP12" s="43" t="s">
        <v>83</v>
      </c>
      <c r="AQ12" s="43" t="s">
        <v>84</v>
      </c>
      <c r="AR12" s="43" t="s">
        <v>85</v>
      </c>
      <c r="AS12" s="43" t="s">
        <v>86</v>
      </c>
      <c r="AT12" s="43" t="s">
        <v>87</v>
      </c>
      <c r="AU12" s="43" t="s">
        <v>88</v>
      </c>
      <c r="AV12" s="43" t="s">
        <v>89</v>
      </c>
      <c r="AW12" s="43" t="s">
        <v>90</v>
      </c>
      <c r="AX12" s="43" t="s">
        <v>120</v>
      </c>
      <c r="AY12" s="43" t="s">
        <v>91</v>
      </c>
      <c r="AZ12" s="43" t="s">
        <v>92</v>
      </c>
      <c r="BA12" s="43" t="s">
        <v>93</v>
      </c>
    </row>
    <row r="13" spans="1:53" s="50" customFormat="1" ht="22.5" customHeight="1" thickBot="1" x14ac:dyDescent="0.3">
      <c r="A13" s="50" t="s">
        <v>10</v>
      </c>
      <c r="B13" s="51" t="s">
        <v>10</v>
      </c>
      <c r="C13" s="50" t="s">
        <v>10</v>
      </c>
      <c r="D13" s="50" t="s">
        <v>10</v>
      </c>
      <c r="E13" s="50" t="s">
        <v>10</v>
      </c>
      <c r="F13" s="50" t="s">
        <v>10</v>
      </c>
      <c r="G13" s="50" t="s">
        <v>10</v>
      </c>
      <c r="H13" s="51" t="s">
        <v>10</v>
      </c>
      <c r="I13" s="50" t="s">
        <v>10</v>
      </c>
      <c r="J13" s="52" t="s">
        <v>7</v>
      </c>
      <c r="K13" s="53" t="s">
        <v>7</v>
      </c>
      <c r="L13" s="53" t="s">
        <v>7</v>
      </c>
      <c r="M13" s="53" t="s">
        <v>7</v>
      </c>
      <c r="N13" s="53" t="s">
        <v>7</v>
      </c>
      <c r="O13" s="53" t="s">
        <v>7</v>
      </c>
      <c r="P13" s="54" t="s">
        <v>7</v>
      </c>
      <c r="Q13" s="53" t="s">
        <v>7</v>
      </c>
      <c r="R13" s="53" t="s">
        <v>7</v>
      </c>
      <c r="S13" s="53" t="s">
        <v>8</v>
      </c>
      <c r="T13" s="53" t="s">
        <v>13</v>
      </c>
      <c r="U13" s="52" t="s">
        <v>9</v>
      </c>
      <c r="V13" s="53" t="s">
        <v>12</v>
      </c>
      <c r="W13" s="52" t="s">
        <v>7</v>
      </c>
      <c r="X13" s="53" t="s">
        <v>7</v>
      </c>
      <c r="Y13" s="50" t="s">
        <v>10</v>
      </c>
      <c r="Z13" s="50" t="s">
        <v>10</v>
      </c>
      <c r="AA13" s="50" t="s">
        <v>94</v>
      </c>
      <c r="AB13" s="50" t="s">
        <v>95</v>
      </c>
      <c r="AC13" s="50" t="s">
        <v>96</v>
      </c>
      <c r="AD13" s="52" t="s">
        <v>10</v>
      </c>
      <c r="AE13" s="50" t="s">
        <v>10</v>
      </c>
      <c r="AF13" s="55" t="s">
        <v>10</v>
      </c>
      <c r="AG13" s="50" t="s">
        <v>10</v>
      </c>
      <c r="AH13" s="50" t="s">
        <v>97</v>
      </c>
      <c r="AI13" s="50" t="s">
        <v>98</v>
      </c>
      <c r="AJ13" s="50" t="s">
        <v>10</v>
      </c>
      <c r="AK13" s="50" t="s">
        <v>10</v>
      </c>
      <c r="AL13" s="50" t="s">
        <v>99</v>
      </c>
      <c r="AM13" s="50" t="s">
        <v>10</v>
      </c>
      <c r="AN13" s="50" t="s">
        <v>100</v>
      </c>
      <c r="AO13" s="50" t="s">
        <v>10</v>
      </c>
      <c r="AP13" s="50" t="s">
        <v>10</v>
      </c>
      <c r="AQ13" s="50" t="s">
        <v>10</v>
      </c>
      <c r="AR13" s="50" t="s">
        <v>10</v>
      </c>
      <c r="AS13" s="50" t="s">
        <v>101</v>
      </c>
      <c r="AT13" s="50" t="s">
        <v>10</v>
      </c>
      <c r="AU13" s="50" t="s">
        <v>102</v>
      </c>
      <c r="AV13" s="50" t="s">
        <v>103</v>
      </c>
      <c r="AW13" s="50" t="s">
        <v>98</v>
      </c>
      <c r="AX13" s="50" t="s">
        <v>10</v>
      </c>
      <c r="AY13" s="50" t="s">
        <v>10</v>
      </c>
      <c r="AZ13" s="50" t="s">
        <v>121</v>
      </c>
      <c r="BA13" s="50" t="s">
        <v>122</v>
      </c>
    </row>
    <row r="14" spans="1:53" ht="12.75" thickTop="1" x14ac:dyDescent="0.25">
      <c r="A14" s="23" t="str">
        <f t="shared" ref="A14" si="0">$B$1&amp;"_"&amp;$B$2&amp;"_"&amp;$B$3&amp;"_"&amp;$B$4&amp;"_"&amp;C14</f>
        <v>0000-0001-8378-3108_LEIULANA_48-17_LuPeCo_cl12a</v>
      </c>
      <c r="B14" s="58">
        <v>9</v>
      </c>
      <c r="C14" s="23" t="str">
        <f>Harvesting!B14</f>
        <v>cl12a</v>
      </c>
      <c r="D14" s="23" t="s">
        <v>104</v>
      </c>
      <c r="E14" s="23" t="s">
        <v>156</v>
      </c>
      <c r="F14" s="23" t="str">
        <f t="shared" ref="F14" si="1">$B$4</f>
        <v>LuPeCo</v>
      </c>
      <c r="G14" s="23" t="str">
        <f t="shared" ref="G14" si="2">$B$2&amp;"_"&amp;$B$3</f>
        <v>LEIULANA_48-17</v>
      </c>
      <c r="H14" s="58" t="s">
        <v>105</v>
      </c>
      <c r="I14" s="23" t="s">
        <v>106</v>
      </c>
      <c r="J14" s="59">
        <f>VLOOKUP($C14,Testing!$B:$L,2,FALSE)</f>
        <v>2.96</v>
      </c>
      <c r="K14" s="24">
        <f>VLOOKUP($C14,Testing!$B:$L,3,FALSE)</f>
        <v>2.88</v>
      </c>
      <c r="L14" s="24">
        <f>VLOOKUP($C14,Testing!$B:$L,4,FALSE)</f>
        <v>4.76</v>
      </c>
      <c r="M14" s="24">
        <f>VLOOKUP($C14,Testing!$B:$L,5,FALSE)</f>
        <v>10.09</v>
      </c>
      <c r="N14" s="24">
        <f>VLOOKUP($C14,Testing!$B:$L,6,FALSE)</f>
        <v>9.9</v>
      </c>
      <c r="O14" s="24">
        <f>VLOOKUP($C14,Testing!$B:$L,7,FALSE)</f>
        <v>9.3699999999999992</v>
      </c>
      <c r="P14" s="25">
        <f>VLOOKUP($C14,Testing!$B:$L,8,FALSE)</f>
        <v>37.04</v>
      </c>
      <c r="Q14" s="24">
        <f t="shared" ref="Q14" si="3">AVERAGE(J14:L14)</f>
        <v>3.5333333333333332</v>
      </c>
      <c r="R14" s="24">
        <f t="shared" ref="R14" si="4">AVERAGE(M14:O14)</f>
        <v>9.7866666666666671</v>
      </c>
      <c r="S14" s="24">
        <f t="shared" ref="S14" si="5">Q14*R14</f>
        <v>34.579555555555558</v>
      </c>
      <c r="T14" s="26">
        <f t="shared" ref="T14" si="6">S14*P14/1000</f>
        <v>1.280826737777778</v>
      </c>
      <c r="U14" s="60">
        <f>VLOOKUP($C14,Testing!$B:$L,9,FALSE)</f>
        <v>1.7464999999999999</v>
      </c>
      <c r="V14" s="26">
        <f t="shared" ref="V14" si="7">U14/T14</f>
        <v>1.3635724087320042</v>
      </c>
      <c r="W14" s="58">
        <v>20</v>
      </c>
      <c r="X14" s="24">
        <f t="shared" ref="X14" si="8">(P14-W14)/2</f>
        <v>8.52</v>
      </c>
      <c r="Y14" s="26" t="s">
        <v>107</v>
      </c>
      <c r="Z14" s="26" t="s">
        <v>108</v>
      </c>
      <c r="AA14" s="26" t="str">
        <f t="shared" ref="AA14" si="9">$B$7</f>
        <v>14.10.2020</v>
      </c>
      <c r="AB14" s="61">
        <f t="shared" ref="AB14" si="10">$B$8</f>
        <v>23.15</v>
      </c>
      <c r="AC14" s="61">
        <f t="shared" ref="AC14" si="11">$B$9</f>
        <v>41.5</v>
      </c>
      <c r="AD14" s="62"/>
      <c r="AE14" s="23"/>
      <c r="AF14" s="63" t="s">
        <v>110</v>
      </c>
      <c r="AG14" s="23" t="s">
        <v>109</v>
      </c>
      <c r="AH14" s="22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</row>
    <row r="15" spans="1:53" x14ac:dyDescent="0.25">
      <c r="U15" s="56"/>
      <c r="V15" s="57"/>
      <c r="Y15" s="21"/>
      <c r="Z15" s="21"/>
      <c r="AA15" s="21"/>
      <c r="AB15" s="21"/>
      <c r="AC15" s="21"/>
    </row>
  </sheetData>
  <pageMargins left="0.31496062992125984" right="0.70866141732283472" top="0.78740157480314965" bottom="0.78740157480314965" header="0.31496062992125984" footer="0.31496062992125984"/>
  <pageSetup paperSize="9" scale="52" fitToHeight="0" orientation="landscape" verticalDpi="598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sqref="A1:A5"/>
    </sheetView>
  </sheetViews>
  <sheetFormatPr baseColWidth="10" defaultRowHeight="15" x14ac:dyDescent="0.25"/>
  <cols>
    <col min="5" max="5" width="15.28515625" customWidth="1"/>
    <col min="6" max="6" width="23.7109375" customWidth="1"/>
  </cols>
  <sheetData>
    <row r="1" spans="1:6" x14ac:dyDescent="0.25">
      <c r="A1" s="73" t="s">
        <v>158</v>
      </c>
      <c r="B1" s="76" t="s">
        <v>159</v>
      </c>
      <c r="C1" s="76" t="s">
        <v>160</v>
      </c>
      <c r="D1" s="73" t="s">
        <v>161</v>
      </c>
      <c r="E1" s="1" t="s">
        <v>164</v>
      </c>
      <c r="F1" s="3" t="s">
        <v>112</v>
      </c>
    </row>
    <row r="2" spans="1:6" ht="24.75" thickBot="1" x14ac:dyDescent="0.3">
      <c r="A2" s="74"/>
      <c r="B2" s="77"/>
      <c r="C2" s="77"/>
      <c r="D2" s="74"/>
      <c r="E2" s="2" t="s">
        <v>116</v>
      </c>
      <c r="F2" s="4" t="s">
        <v>117</v>
      </c>
    </row>
    <row r="3" spans="1:6" x14ac:dyDescent="0.25">
      <c r="A3" s="74"/>
      <c r="B3" s="77"/>
      <c r="C3" s="77"/>
      <c r="D3" s="74"/>
      <c r="E3" s="5" t="s">
        <v>162</v>
      </c>
      <c r="F3" s="6" t="s">
        <v>163</v>
      </c>
    </row>
    <row r="4" spans="1:6" ht="15.75" thickBot="1" x14ac:dyDescent="0.3">
      <c r="A4" s="74"/>
      <c r="B4" s="77"/>
      <c r="C4" s="77"/>
      <c r="D4" s="74"/>
      <c r="E4" s="2" t="s">
        <v>167</v>
      </c>
      <c r="F4" s="4" t="s">
        <v>167</v>
      </c>
    </row>
    <row r="5" spans="1:6" ht="15.75" thickBot="1" x14ac:dyDescent="0.3">
      <c r="A5" s="75"/>
      <c r="B5" s="78"/>
      <c r="C5" s="78"/>
      <c r="D5" s="75"/>
      <c r="E5" s="67" t="s">
        <v>111</v>
      </c>
      <c r="F5" s="68"/>
    </row>
    <row r="6" spans="1:6" ht="15.75" thickBot="1" x14ac:dyDescent="0.3">
      <c r="A6" s="28">
        <v>1</v>
      </c>
      <c r="B6" s="15" t="s">
        <v>123</v>
      </c>
      <c r="C6" s="81" t="s">
        <v>19</v>
      </c>
      <c r="D6" s="16"/>
      <c r="E6" s="69"/>
      <c r="F6" s="70"/>
    </row>
    <row r="7" spans="1:6" ht="15.75" thickBot="1" x14ac:dyDescent="0.3">
      <c r="A7" s="27">
        <v>2</v>
      </c>
      <c r="B7" s="29" t="s">
        <v>124</v>
      </c>
      <c r="C7" s="82"/>
      <c r="D7" s="17"/>
      <c r="E7" s="71"/>
      <c r="F7" s="72"/>
    </row>
    <row r="8" spans="1:6" ht="15.75" thickBot="1" x14ac:dyDescent="0.3">
      <c r="A8" s="28">
        <v>3</v>
      </c>
      <c r="B8" s="15" t="s">
        <v>125</v>
      </c>
      <c r="C8" s="79" t="s">
        <v>19</v>
      </c>
      <c r="D8" s="16"/>
      <c r="E8" s="69"/>
      <c r="F8" s="70"/>
    </row>
    <row r="9" spans="1:6" ht="15.75" thickBot="1" x14ac:dyDescent="0.3">
      <c r="A9" s="27">
        <v>4</v>
      </c>
      <c r="B9" s="29" t="s">
        <v>126</v>
      </c>
      <c r="C9" s="80"/>
      <c r="D9" s="17"/>
      <c r="E9" s="71"/>
      <c r="F9" s="72"/>
    </row>
    <row r="10" spans="1:6" ht="15.75" thickBot="1" x14ac:dyDescent="0.3">
      <c r="A10" s="28">
        <v>5</v>
      </c>
      <c r="B10" s="15" t="s">
        <v>127</v>
      </c>
      <c r="C10" s="81" t="s">
        <v>20</v>
      </c>
      <c r="D10" s="16"/>
      <c r="E10" s="69"/>
      <c r="F10" s="70"/>
    </row>
    <row r="11" spans="1:6" ht="15.75" thickBot="1" x14ac:dyDescent="0.3">
      <c r="A11" s="27">
        <v>6</v>
      </c>
      <c r="B11" s="29" t="s">
        <v>128</v>
      </c>
      <c r="C11" s="82"/>
      <c r="D11" s="17"/>
      <c r="E11" s="71"/>
      <c r="F11" s="72"/>
    </row>
    <row r="12" spans="1:6" ht="15.75" thickBot="1" x14ac:dyDescent="0.3">
      <c r="A12" s="28">
        <v>7</v>
      </c>
      <c r="B12" s="15" t="s">
        <v>129</v>
      </c>
      <c r="C12" s="79" t="s">
        <v>20</v>
      </c>
      <c r="D12" s="16"/>
      <c r="E12" s="69"/>
      <c r="F12" s="70"/>
    </row>
    <row r="13" spans="1:6" ht="15.75" thickBot="1" x14ac:dyDescent="0.3">
      <c r="A13" s="27">
        <v>8</v>
      </c>
      <c r="B13" s="29" t="s">
        <v>130</v>
      </c>
      <c r="C13" s="80"/>
      <c r="D13" s="17"/>
      <c r="E13" s="71"/>
      <c r="F13" s="72"/>
    </row>
    <row r="14" spans="1:6" ht="15.75" thickBot="1" x14ac:dyDescent="0.3">
      <c r="A14" s="28">
        <v>9</v>
      </c>
      <c r="B14" s="15" t="s">
        <v>131</v>
      </c>
      <c r="C14" s="81" t="s">
        <v>21</v>
      </c>
      <c r="D14" s="16"/>
      <c r="E14" s="69"/>
      <c r="F14" s="70"/>
    </row>
    <row r="15" spans="1:6" ht="15.75" thickBot="1" x14ac:dyDescent="0.3">
      <c r="A15" s="27">
        <v>10</v>
      </c>
      <c r="B15" s="29" t="s">
        <v>132</v>
      </c>
      <c r="C15" s="82"/>
      <c r="D15" s="17"/>
      <c r="E15" s="71"/>
      <c r="F15" s="72"/>
    </row>
    <row r="16" spans="1:6" ht="15.75" thickBot="1" x14ac:dyDescent="0.3">
      <c r="A16" s="28">
        <v>11</v>
      </c>
      <c r="B16" s="15" t="s">
        <v>133</v>
      </c>
      <c r="C16" s="79" t="s">
        <v>21</v>
      </c>
      <c r="D16" s="16"/>
      <c r="E16" s="69"/>
      <c r="F16" s="70"/>
    </row>
    <row r="17" spans="1:6" ht="15.75" thickBot="1" x14ac:dyDescent="0.3">
      <c r="A17" s="27">
        <v>12</v>
      </c>
      <c r="B17" s="29" t="s">
        <v>134</v>
      </c>
      <c r="C17" s="80"/>
      <c r="D17" s="17"/>
      <c r="E17" s="71"/>
      <c r="F17" s="72"/>
    </row>
    <row r="18" spans="1:6" ht="15.75" thickBot="1" x14ac:dyDescent="0.3">
      <c r="A18" s="28">
        <v>13</v>
      </c>
      <c r="B18" s="15" t="s">
        <v>135</v>
      </c>
      <c r="C18" s="81">
        <v>1</v>
      </c>
      <c r="D18" s="16"/>
      <c r="E18" s="69"/>
      <c r="F18" s="70"/>
    </row>
    <row r="19" spans="1:6" ht="15.75" thickBot="1" x14ac:dyDescent="0.3">
      <c r="A19" s="27">
        <v>14</v>
      </c>
      <c r="B19" s="29" t="s">
        <v>136</v>
      </c>
      <c r="C19" s="82"/>
      <c r="D19" s="17"/>
      <c r="E19" s="67"/>
      <c r="F19" s="68"/>
    </row>
    <row r="20" spans="1:6" ht="15.75" thickBot="1" x14ac:dyDescent="0.3">
      <c r="A20" s="28">
        <v>15</v>
      </c>
      <c r="B20" s="15" t="s">
        <v>137</v>
      </c>
      <c r="C20" s="29">
        <v>2</v>
      </c>
      <c r="D20" s="16"/>
      <c r="E20" s="65"/>
      <c r="F20" s="66"/>
    </row>
    <row r="21" spans="1:6" ht="15.75" thickBot="1" x14ac:dyDescent="0.3">
      <c r="A21" s="27">
        <v>16</v>
      </c>
      <c r="B21" s="29" t="s">
        <v>138</v>
      </c>
      <c r="C21" s="81">
        <v>3</v>
      </c>
      <c r="D21" s="17"/>
      <c r="E21" s="71"/>
      <c r="F21" s="72"/>
    </row>
    <row r="22" spans="1:6" ht="15.75" thickBot="1" x14ac:dyDescent="0.3">
      <c r="A22" s="28">
        <v>17</v>
      </c>
      <c r="B22" s="15" t="s">
        <v>139</v>
      </c>
      <c r="C22" s="82"/>
      <c r="D22" s="16"/>
      <c r="E22" s="69"/>
      <c r="F22" s="70"/>
    </row>
    <row r="23" spans="1:6" ht="15.75" thickBot="1" x14ac:dyDescent="0.3">
      <c r="A23" s="27">
        <v>18</v>
      </c>
      <c r="B23" s="29" t="s">
        <v>140</v>
      </c>
      <c r="C23" s="29">
        <v>4</v>
      </c>
      <c r="D23" s="17"/>
      <c r="E23" s="71"/>
      <c r="F23" s="72"/>
    </row>
    <row r="24" spans="1:6" ht="15.75" thickBot="1" x14ac:dyDescent="0.3">
      <c r="A24" s="28">
        <v>19</v>
      </c>
      <c r="B24" s="15" t="s">
        <v>141</v>
      </c>
      <c r="C24" s="15">
        <v>5</v>
      </c>
      <c r="D24" s="16"/>
      <c r="E24" s="69"/>
      <c r="F24" s="70"/>
    </row>
    <row r="25" spans="1:6" ht="15.75" thickBot="1" x14ac:dyDescent="0.3">
      <c r="A25" s="27">
        <v>20</v>
      </c>
      <c r="B25" s="29" t="s">
        <v>142</v>
      </c>
      <c r="C25" s="29">
        <v>6</v>
      </c>
      <c r="D25" s="17"/>
      <c r="E25" s="67"/>
      <c r="F25" s="68"/>
    </row>
    <row r="26" spans="1:6" ht="15.75" thickBot="1" x14ac:dyDescent="0.3">
      <c r="A26" s="28">
        <v>21</v>
      </c>
      <c r="B26" s="15" t="s">
        <v>143</v>
      </c>
      <c r="C26" s="15">
        <v>7</v>
      </c>
      <c r="D26" s="16"/>
      <c r="E26" s="69"/>
      <c r="F26" s="70"/>
    </row>
    <row r="27" spans="1:6" ht="15.75" thickBot="1" x14ac:dyDescent="0.3">
      <c r="A27" s="27">
        <v>22</v>
      </c>
      <c r="B27" s="29" t="s">
        <v>144</v>
      </c>
      <c r="C27" s="29">
        <v>8</v>
      </c>
      <c r="D27" s="17"/>
      <c r="E27" s="71"/>
      <c r="F27" s="72"/>
    </row>
    <row r="28" spans="1:6" ht="15.75" thickBot="1" x14ac:dyDescent="0.3">
      <c r="A28" s="28">
        <v>23</v>
      </c>
      <c r="B28" s="15" t="s">
        <v>145</v>
      </c>
      <c r="C28" s="81" t="s">
        <v>22</v>
      </c>
      <c r="D28" s="16"/>
      <c r="E28" s="69"/>
      <c r="F28" s="70"/>
    </row>
    <row r="29" spans="1:6" ht="15.75" thickBot="1" x14ac:dyDescent="0.3">
      <c r="A29" s="27">
        <v>24</v>
      </c>
      <c r="B29" s="29" t="s">
        <v>146</v>
      </c>
      <c r="C29" s="82"/>
      <c r="D29" s="17"/>
      <c r="E29" s="71"/>
      <c r="F29" s="72"/>
    </row>
    <row r="30" spans="1:6" ht="15.75" thickBot="1" x14ac:dyDescent="0.3">
      <c r="A30" s="28">
        <v>25</v>
      </c>
      <c r="B30" s="15" t="s">
        <v>147</v>
      </c>
      <c r="C30" s="79" t="s">
        <v>22</v>
      </c>
      <c r="D30" s="16"/>
      <c r="E30" s="69"/>
      <c r="F30" s="70"/>
    </row>
    <row r="31" spans="1:6" ht="15.75" thickBot="1" x14ac:dyDescent="0.3">
      <c r="A31" s="27">
        <v>26</v>
      </c>
      <c r="B31" s="29" t="s">
        <v>148</v>
      </c>
      <c r="C31" s="80"/>
      <c r="D31" s="17"/>
      <c r="E31" s="71"/>
      <c r="F31" s="72"/>
    </row>
    <row r="32" spans="1:6" ht="15.75" thickBot="1" x14ac:dyDescent="0.3">
      <c r="A32" s="28">
        <v>27</v>
      </c>
      <c r="B32" s="15" t="s">
        <v>149</v>
      </c>
      <c r="C32" s="81" t="s">
        <v>23</v>
      </c>
      <c r="D32" s="16"/>
      <c r="E32" s="69"/>
      <c r="F32" s="70"/>
    </row>
    <row r="33" spans="1:6" ht="15.75" thickBot="1" x14ac:dyDescent="0.3">
      <c r="A33" s="27">
        <v>28</v>
      </c>
      <c r="B33" s="29" t="s">
        <v>150</v>
      </c>
      <c r="C33" s="82"/>
      <c r="D33" s="17"/>
      <c r="E33" s="67"/>
      <c r="F33" s="68"/>
    </row>
    <row r="34" spans="1:6" ht="15.75" thickBot="1" x14ac:dyDescent="0.3">
      <c r="A34" s="28">
        <v>29</v>
      </c>
      <c r="B34" s="15" t="s">
        <v>151</v>
      </c>
      <c r="C34" s="79" t="s">
        <v>23</v>
      </c>
      <c r="D34" s="16"/>
      <c r="E34" s="69"/>
      <c r="F34" s="70"/>
    </row>
    <row r="35" spans="1:6" ht="15.75" thickBot="1" x14ac:dyDescent="0.3">
      <c r="A35" s="27">
        <v>30</v>
      </c>
      <c r="B35" s="29" t="s">
        <v>152</v>
      </c>
      <c r="C35" s="80"/>
      <c r="D35" s="17"/>
      <c r="E35" s="67"/>
      <c r="F35" s="68"/>
    </row>
    <row r="36" spans="1:6" ht="15.75" thickBot="1" x14ac:dyDescent="0.3">
      <c r="A36" s="28">
        <v>31</v>
      </c>
      <c r="B36" s="15" t="s">
        <v>153</v>
      </c>
      <c r="C36" s="15">
        <v>9</v>
      </c>
      <c r="D36" s="16"/>
      <c r="E36" s="65"/>
      <c r="F36" s="66"/>
    </row>
    <row r="37" spans="1:6" ht="15.75" thickBot="1" x14ac:dyDescent="0.3">
      <c r="A37" s="27">
        <v>32</v>
      </c>
      <c r="B37" s="29" t="s">
        <v>154</v>
      </c>
      <c r="C37" s="29">
        <v>10</v>
      </c>
      <c r="D37" s="17"/>
      <c r="E37" s="67"/>
      <c r="F37" s="68"/>
    </row>
  </sheetData>
  <mergeCells count="49">
    <mergeCell ref="C32:C33"/>
    <mergeCell ref="C34:C35"/>
    <mergeCell ref="C16:C17"/>
    <mergeCell ref="C18:C19"/>
    <mergeCell ref="C21:C22"/>
    <mergeCell ref="C28:C29"/>
    <mergeCell ref="C30:C31"/>
    <mergeCell ref="E20:F20"/>
    <mergeCell ref="A1:A5"/>
    <mergeCell ref="B1:B5"/>
    <mergeCell ref="C1:C5"/>
    <mergeCell ref="D1:D5"/>
    <mergeCell ref="E5:F5"/>
    <mergeCell ref="C8:C9"/>
    <mergeCell ref="C10:C11"/>
    <mergeCell ref="C12:C13"/>
    <mergeCell ref="C14:C15"/>
    <mergeCell ref="C6:C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sqref="A1:A5"/>
    </sheetView>
  </sheetViews>
  <sheetFormatPr baseColWidth="10" defaultRowHeight="15" x14ac:dyDescent="0.25"/>
  <cols>
    <col min="11" max="11" width="13" customWidth="1"/>
    <col min="12" max="12" width="24.7109375" customWidth="1"/>
  </cols>
  <sheetData>
    <row r="1" spans="1:12" x14ac:dyDescent="0.25">
      <c r="A1" s="73" t="s">
        <v>158</v>
      </c>
      <c r="B1" s="76" t="s">
        <v>159</v>
      </c>
      <c r="C1" s="87" t="s">
        <v>165</v>
      </c>
      <c r="D1" s="88"/>
      <c r="E1" s="88"/>
      <c r="F1" s="88"/>
      <c r="G1" s="88"/>
      <c r="H1" s="88"/>
      <c r="I1" s="89"/>
      <c r="J1" s="79" t="s">
        <v>166</v>
      </c>
      <c r="K1" s="1" t="s">
        <v>164</v>
      </c>
      <c r="L1" s="3" t="s">
        <v>112</v>
      </c>
    </row>
    <row r="2" spans="1:12" ht="36.75" thickBot="1" x14ac:dyDescent="0.3">
      <c r="A2" s="74"/>
      <c r="B2" s="77"/>
      <c r="C2" s="90"/>
      <c r="D2" s="91"/>
      <c r="E2" s="91"/>
      <c r="F2" s="91"/>
      <c r="G2" s="91"/>
      <c r="H2" s="91"/>
      <c r="I2" s="92"/>
      <c r="J2" s="96"/>
      <c r="K2" s="2" t="s">
        <v>116</v>
      </c>
      <c r="L2" s="4" t="s">
        <v>155</v>
      </c>
    </row>
    <row r="3" spans="1:12" x14ac:dyDescent="0.25">
      <c r="A3" s="74"/>
      <c r="B3" s="77"/>
      <c r="C3" s="90"/>
      <c r="D3" s="91"/>
      <c r="E3" s="91"/>
      <c r="F3" s="91"/>
      <c r="G3" s="91"/>
      <c r="H3" s="91"/>
      <c r="I3" s="92"/>
      <c r="J3" s="96"/>
      <c r="K3" s="5" t="s">
        <v>162</v>
      </c>
      <c r="L3" s="6" t="s">
        <v>163</v>
      </c>
    </row>
    <row r="4" spans="1:12" ht="15.75" thickBot="1" x14ac:dyDescent="0.3">
      <c r="A4" s="74"/>
      <c r="B4" s="77"/>
      <c r="C4" s="93"/>
      <c r="D4" s="94"/>
      <c r="E4" s="94"/>
      <c r="F4" s="94"/>
      <c r="G4" s="94"/>
      <c r="H4" s="94"/>
      <c r="I4" s="95"/>
      <c r="J4" s="96"/>
      <c r="K4" s="2" t="s">
        <v>118</v>
      </c>
      <c r="L4" s="4" t="s">
        <v>119</v>
      </c>
    </row>
    <row r="5" spans="1:12" ht="15.75" thickBot="1" x14ac:dyDescent="0.3">
      <c r="A5" s="75"/>
      <c r="B5" s="78"/>
      <c r="C5" s="7" t="s">
        <v>16</v>
      </c>
      <c r="D5" s="8" t="s">
        <v>17</v>
      </c>
      <c r="E5" s="7" t="s">
        <v>18</v>
      </c>
      <c r="F5" s="7" t="s">
        <v>113</v>
      </c>
      <c r="G5" s="7" t="s">
        <v>114</v>
      </c>
      <c r="H5" s="7" t="s">
        <v>115</v>
      </c>
      <c r="I5" s="9" t="s">
        <v>6</v>
      </c>
      <c r="J5" s="80"/>
      <c r="K5" s="97" t="s">
        <v>111</v>
      </c>
      <c r="L5" s="98"/>
    </row>
    <row r="6" spans="1:12" ht="15.75" thickBot="1" x14ac:dyDescent="0.3">
      <c r="A6" s="10">
        <v>1</v>
      </c>
      <c r="B6" s="11" t="s">
        <v>123</v>
      </c>
      <c r="C6" s="31"/>
      <c r="D6" s="32"/>
      <c r="E6" s="33"/>
      <c r="F6" s="33"/>
      <c r="G6" s="33"/>
      <c r="H6" s="33"/>
      <c r="I6" s="33"/>
      <c r="J6" s="37"/>
      <c r="K6" s="83"/>
      <c r="L6" s="84"/>
    </row>
    <row r="7" spans="1:12" ht="15.75" thickBot="1" x14ac:dyDescent="0.3">
      <c r="A7" s="13">
        <v>2</v>
      </c>
      <c r="B7" s="14" t="s">
        <v>124</v>
      </c>
      <c r="C7" s="34"/>
      <c r="D7" s="32"/>
      <c r="E7" s="35"/>
      <c r="F7" s="35"/>
      <c r="G7" s="35"/>
      <c r="H7" s="35"/>
      <c r="I7" s="35"/>
      <c r="J7" s="38"/>
      <c r="K7" s="85"/>
      <c r="L7" s="86"/>
    </row>
    <row r="8" spans="1:12" ht="15.75" thickBot="1" x14ac:dyDescent="0.3">
      <c r="A8" s="10">
        <v>3</v>
      </c>
      <c r="B8" s="11" t="s">
        <v>125</v>
      </c>
      <c r="C8" s="31"/>
      <c r="D8" s="32"/>
      <c r="E8" s="33"/>
      <c r="F8" s="33"/>
      <c r="G8" s="33"/>
      <c r="H8" s="33"/>
      <c r="I8" s="33"/>
      <c r="J8" s="37"/>
      <c r="K8" s="83"/>
      <c r="L8" s="84"/>
    </row>
    <row r="9" spans="1:12" ht="15.75" thickBot="1" x14ac:dyDescent="0.3">
      <c r="A9" s="13">
        <v>4</v>
      </c>
      <c r="B9" s="14" t="s">
        <v>126</v>
      </c>
      <c r="C9" s="34"/>
      <c r="D9" s="32"/>
      <c r="E9" s="35"/>
      <c r="F9" s="35"/>
      <c r="G9" s="35"/>
      <c r="H9" s="35"/>
      <c r="I9" s="35"/>
      <c r="J9" s="38"/>
      <c r="K9" s="85"/>
      <c r="L9" s="86"/>
    </row>
    <row r="10" spans="1:12" ht="15.75" thickBot="1" x14ac:dyDescent="0.3">
      <c r="A10" s="10">
        <v>5</v>
      </c>
      <c r="B10" s="11" t="s">
        <v>127</v>
      </c>
      <c r="C10" s="31"/>
      <c r="D10" s="32"/>
      <c r="E10" s="33"/>
      <c r="F10" s="33"/>
      <c r="G10" s="33"/>
      <c r="H10" s="33"/>
      <c r="I10" s="33"/>
      <c r="J10" s="37"/>
      <c r="K10" s="83"/>
      <c r="L10" s="84"/>
    </row>
    <row r="11" spans="1:12" ht="15.75" thickBot="1" x14ac:dyDescent="0.3">
      <c r="A11" s="13">
        <v>6</v>
      </c>
      <c r="B11" s="14" t="s">
        <v>128</v>
      </c>
      <c r="C11" s="34"/>
      <c r="D11" s="32"/>
      <c r="E11" s="35"/>
      <c r="F11" s="35"/>
      <c r="G11" s="35"/>
      <c r="H11" s="35"/>
      <c r="I11" s="35"/>
      <c r="J11" s="38"/>
      <c r="K11" s="85"/>
      <c r="L11" s="86"/>
    </row>
    <row r="12" spans="1:12" ht="15.75" thickBot="1" x14ac:dyDescent="0.3">
      <c r="A12" s="10">
        <v>7</v>
      </c>
      <c r="B12" s="11" t="s">
        <v>129</v>
      </c>
      <c r="C12" s="31"/>
      <c r="D12" s="32"/>
      <c r="E12" s="33"/>
      <c r="F12" s="33"/>
      <c r="G12" s="33"/>
      <c r="H12" s="33"/>
      <c r="I12" s="33"/>
      <c r="J12" s="37"/>
      <c r="K12" s="83"/>
      <c r="L12" s="84"/>
    </row>
    <row r="13" spans="1:12" ht="15.75" thickBot="1" x14ac:dyDescent="0.3">
      <c r="A13" s="13">
        <v>8</v>
      </c>
      <c r="B13" s="14" t="s">
        <v>130</v>
      </c>
      <c r="C13" s="34"/>
      <c r="D13" s="32"/>
      <c r="E13" s="35"/>
      <c r="F13" s="35"/>
      <c r="G13" s="35"/>
      <c r="H13" s="35"/>
      <c r="I13" s="35"/>
      <c r="J13" s="38"/>
      <c r="K13" s="85"/>
      <c r="L13" s="86"/>
    </row>
    <row r="14" spans="1:12" ht="15.75" thickBot="1" x14ac:dyDescent="0.3">
      <c r="A14" s="10">
        <v>9</v>
      </c>
      <c r="B14" s="11" t="s">
        <v>131</v>
      </c>
      <c r="C14" s="31">
        <v>2.96</v>
      </c>
      <c r="D14" s="32">
        <v>2.88</v>
      </c>
      <c r="E14" s="33">
        <v>4.76</v>
      </c>
      <c r="F14" s="33">
        <v>10.09</v>
      </c>
      <c r="G14" s="33">
        <v>9.9</v>
      </c>
      <c r="H14" s="33">
        <v>9.3699999999999992</v>
      </c>
      <c r="I14" s="33">
        <v>37.04</v>
      </c>
      <c r="J14" s="37">
        <v>1.7464999999999999</v>
      </c>
      <c r="K14" s="83"/>
      <c r="L14" s="84"/>
    </row>
    <row r="15" spans="1:12" ht="15.75" thickBot="1" x14ac:dyDescent="0.3">
      <c r="A15" s="13">
        <v>10</v>
      </c>
      <c r="B15" s="14" t="s">
        <v>132</v>
      </c>
      <c r="C15" s="34"/>
      <c r="D15" s="32"/>
      <c r="E15" s="35"/>
      <c r="F15" s="35"/>
      <c r="G15" s="35"/>
      <c r="H15" s="35"/>
      <c r="I15" s="35"/>
      <c r="J15" s="38"/>
      <c r="K15" s="85"/>
      <c r="L15" s="86"/>
    </row>
    <row r="16" spans="1:12" ht="15.75" thickBot="1" x14ac:dyDescent="0.3">
      <c r="A16" s="10">
        <v>11</v>
      </c>
      <c r="B16" s="11" t="s">
        <v>133</v>
      </c>
      <c r="C16" s="31"/>
      <c r="D16" s="32"/>
      <c r="E16" s="33"/>
      <c r="F16" s="33"/>
      <c r="G16" s="33"/>
      <c r="H16" s="33"/>
      <c r="I16" s="33"/>
      <c r="J16" s="37"/>
      <c r="K16" s="83"/>
      <c r="L16" s="84"/>
    </row>
    <row r="17" spans="1:12" ht="15.75" thickBot="1" x14ac:dyDescent="0.3">
      <c r="A17" s="13">
        <v>12</v>
      </c>
      <c r="B17" s="14" t="s">
        <v>134</v>
      </c>
      <c r="C17" s="34"/>
      <c r="D17" s="32"/>
      <c r="E17" s="35"/>
      <c r="F17" s="35"/>
      <c r="G17" s="35"/>
      <c r="H17" s="35"/>
      <c r="I17" s="35"/>
      <c r="J17" s="38"/>
      <c r="K17" s="85"/>
      <c r="L17" s="86"/>
    </row>
    <row r="18" spans="1:12" ht="15.75" thickBot="1" x14ac:dyDescent="0.3">
      <c r="A18" s="10">
        <v>13</v>
      </c>
      <c r="B18" s="11" t="s">
        <v>135</v>
      </c>
      <c r="C18" s="31"/>
      <c r="D18" s="32"/>
      <c r="E18" s="33"/>
      <c r="F18" s="33"/>
      <c r="G18" s="33"/>
      <c r="H18" s="33"/>
      <c r="I18" s="33"/>
      <c r="J18" s="37"/>
      <c r="K18" s="83"/>
      <c r="L18" s="84"/>
    </row>
    <row r="19" spans="1:12" ht="15.75" thickBot="1" x14ac:dyDescent="0.3">
      <c r="A19" s="13">
        <v>14</v>
      </c>
      <c r="B19" s="14" t="s">
        <v>136</v>
      </c>
      <c r="C19" s="34"/>
      <c r="D19" s="32"/>
      <c r="E19" s="35"/>
      <c r="F19" s="35"/>
      <c r="G19" s="35"/>
      <c r="H19" s="35"/>
      <c r="I19" s="35"/>
      <c r="J19" s="38"/>
      <c r="K19" s="85"/>
      <c r="L19" s="86"/>
    </row>
    <row r="20" spans="1:12" ht="15.75" thickBot="1" x14ac:dyDescent="0.3">
      <c r="A20" s="10">
        <v>15</v>
      </c>
      <c r="B20" s="11" t="s">
        <v>137</v>
      </c>
      <c r="C20" s="31"/>
      <c r="D20" s="32"/>
      <c r="E20" s="33"/>
      <c r="F20" s="33"/>
      <c r="G20" s="33"/>
      <c r="H20" s="33"/>
      <c r="I20" s="33"/>
      <c r="J20" s="37"/>
      <c r="K20" s="83"/>
      <c r="L20" s="84"/>
    </row>
    <row r="21" spans="1:12" ht="15.75" thickBot="1" x14ac:dyDescent="0.3">
      <c r="A21" s="13">
        <v>16</v>
      </c>
      <c r="B21" s="14" t="s">
        <v>138</v>
      </c>
      <c r="C21" s="34"/>
      <c r="D21" s="32"/>
      <c r="E21" s="35"/>
      <c r="F21" s="35"/>
      <c r="G21" s="35"/>
      <c r="H21" s="35"/>
      <c r="I21" s="35"/>
      <c r="J21" s="38"/>
      <c r="K21" s="85"/>
      <c r="L21" s="86"/>
    </row>
    <row r="22" spans="1:12" ht="15.75" thickBot="1" x14ac:dyDescent="0.3">
      <c r="A22" s="10">
        <v>17</v>
      </c>
      <c r="B22" s="11" t="s">
        <v>139</v>
      </c>
      <c r="C22" s="31"/>
      <c r="D22" s="32"/>
      <c r="E22" s="33"/>
      <c r="F22" s="33"/>
      <c r="G22" s="33"/>
      <c r="H22" s="33"/>
      <c r="I22" s="33"/>
      <c r="J22" s="37"/>
      <c r="K22" s="83"/>
      <c r="L22" s="84"/>
    </row>
    <row r="23" spans="1:12" ht="15.75" thickBot="1" x14ac:dyDescent="0.3">
      <c r="A23" s="13">
        <v>18</v>
      </c>
      <c r="B23" s="14" t="s">
        <v>140</v>
      </c>
      <c r="C23" s="34"/>
      <c r="D23" s="32"/>
      <c r="E23" s="35"/>
      <c r="F23" s="35"/>
      <c r="G23" s="35"/>
      <c r="H23" s="35"/>
      <c r="I23" s="35"/>
      <c r="J23" s="38"/>
      <c r="K23" s="85"/>
      <c r="L23" s="86"/>
    </row>
    <row r="24" spans="1:12" ht="15.75" thickBot="1" x14ac:dyDescent="0.3">
      <c r="A24" s="10">
        <v>19</v>
      </c>
      <c r="B24" s="11" t="s">
        <v>141</v>
      </c>
      <c r="C24" s="31"/>
      <c r="D24" s="32"/>
      <c r="E24" s="33"/>
      <c r="F24" s="33"/>
      <c r="G24" s="33"/>
      <c r="H24" s="33"/>
      <c r="I24" s="33"/>
      <c r="J24" s="37"/>
      <c r="K24" s="83"/>
      <c r="L24" s="84"/>
    </row>
    <row r="25" spans="1:12" ht="15.75" thickBot="1" x14ac:dyDescent="0.3">
      <c r="A25" s="13">
        <v>20</v>
      </c>
      <c r="B25" s="14" t="s">
        <v>142</v>
      </c>
      <c r="C25" s="34"/>
      <c r="D25" s="32"/>
      <c r="E25" s="35"/>
      <c r="F25" s="35"/>
      <c r="G25" s="35"/>
      <c r="H25" s="35"/>
      <c r="I25" s="35"/>
      <c r="J25" s="38"/>
      <c r="K25" s="85"/>
      <c r="L25" s="86"/>
    </row>
    <row r="26" spans="1:12" ht="15.75" thickBot="1" x14ac:dyDescent="0.3">
      <c r="A26" s="10">
        <v>21</v>
      </c>
      <c r="B26" s="11" t="s">
        <v>143</v>
      </c>
      <c r="C26" s="31"/>
      <c r="D26" s="32"/>
      <c r="E26" s="33"/>
      <c r="F26" s="33"/>
      <c r="G26" s="33"/>
      <c r="H26" s="33"/>
      <c r="I26" s="33"/>
      <c r="J26" s="37"/>
      <c r="K26" s="83"/>
      <c r="L26" s="84"/>
    </row>
    <row r="27" spans="1:12" ht="15.75" thickBot="1" x14ac:dyDescent="0.3">
      <c r="A27" s="13">
        <v>22</v>
      </c>
      <c r="B27" s="14" t="s">
        <v>144</v>
      </c>
      <c r="C27" s="34"/>
      <c r="D27" s="32"/>
      <c r="E27" s="35"/>
      <c r="F27" s="35"/>
      <c r="G27" s="35"/>
      <c r="H27" s="35"/>
      <c r="I27" s="35"/>
      <c r="J27" s="38"/>
      <c r="K27" s="85"/>
      <c r="L27" s="86"/>
    </row>
    <row r="28" spans="1:12" ht="15.75" thickBot="1" x14ac:dyDescent="0.3">
      <c r="A28" s="10">
        <v>23</v>
      </c>
      <c r="B28" s="11" t="s">
        <v>145</v>
      </c>
      <c r="C28" s="31"/>
      <c r="D28" s="32"/>
      <c r="E28" s="33"/>
      <c r="F28" s="33"/>
      <c r="G28" s="33"/>
      <c r="H28" s="33"/>
      <c r="I28" s="33"/>
      <c r="J28" s="37"/>
      <c r="K28" s="83"/>
      <c r="L28" s="84"/>
    </row>
    <row r="29" spans="1:12" ht="15.75" thickBot="1" x14ac:dyDescent="0.3">
      <c r="A29" s="13">
        <v>24</v>
      </c>
      <c r="B29" s="14" t="s">
        <v>146</v>
      </c>
      <c r="C29" s="34"/>
      <c r="D29" s="32"/>
      <c r="E29" s="35"/>
      <c r="F29" s="35"/>
      <c r="G29" s="35"/>
      <c r="H29" s="35"/>
      <c r="I29" s="35"/>
      <c r="J29" s="38"/>
      <c r="K29" s="85"/>
      <c r="L29" s="86"/>
    </row>
    <row r="30" spans="1:12" ht="15.75" thickBot="1" x14ac:dyDescent="0.3">
      <c r="A30" s="10">
        <v>25</v>
      </c>
      <c r="B30" s="11" t="s">
        <v>147</v>
      </c>
      <c r="C30" s="31"/>
      <c r="D30" s="32"/>
      <c r="E30" s="33"/>
      <c r="F30" s="33"/>
      <c r="G30" s="33"/>
      <c r="H30" s="33"/>
      <c r="I30" s="33"/>
      <c r="J30" s="37"/>
      <c r="K30" s="83"/>
      <c r="L30" s="84"/>
    </row>
    <row r="31" spans="1:12" ht="15.75" thickBot="1" x14ac:dyDescent="0.3">
      <c r="A31" s="13">
        <v>26</v>
      </c>
      <c r="B31" s="14" t="s">
        <v>148</v>
      </c>
      <c r="C31" s="34"/>
      <c r="D31" s="32"/>
      <c r="E31" s="35"/>
      <c r="F31" s="35"/>
      <c r="G31" s="35"/>
      <c r="H31" s="35"/>
      <c r="I31" s="35"/>
      <c r="J31" s="38"/>
      <c r="K31" s="85"/>
      <c r="L31" s="86"/>
    </row>
    <row r="32" spans="1:12" ht="15.75" thickBot="1" x14ac:dyDescent="0.3">
      <c r="A32" s="10">
        <v>27</v>
      </c>
      <c r="B32" s="11" t="s">
        <v>149</v>
      </c>
      <c r="C32" s="31"/>
      <c r="D32" s="32"/>
      <c r="E32" s="33"/>
      <c r="F32" s="33"/>
      <c r="G32" s="33"/>
      <c r="H32" s="33"/>
      <c r="I32" s="33"/>
      <c r="J32" s="37"/>
      <c r="K32" s="83"/>
      <c r="L32" s="84"/>
    </row>
    <row r="33" spans="1:12" ht="15.75" thickBot="1" x14ac:dyDescent="0.3">
      <c r="A33" s="13">
        <v>28</v>
      </c>
      <c r="B33" s="14" t="s">
        <v>150</v>
      </c>
      <c r="C33" s="34"/>
      <c r="D33" s="32"/>
      <c r="E33" s="35"/>
      <c r="F33" s="35"/>
      <c r="G33" s="35"/>
      <c r="H33" s="35"/>
      <c r="I33" s="35"/>
      <c r="J33" s="38"/>
      <c r="K33" s="85"/>
      <c r="L33" s="86"/>
    </row>
    <row r="34" spans="1:12" ht="15.75" thickBot="1" x14ac:dyDescent="0.3">
      <c r="A34" s="10">
        <v>29</v>
      </c>
      <c r="B34" s="11" t="s">
        <v>151</v>
      </c>
      <c r="C34" s="31"/>
      <c r="D34" s="32"/>
      <c r="E34" s="33"/>
      <c r="F34" s="33"/>
      <c r="G34" s="33"/>
      <c r="H34" s="33"/>
      <c r="I34" s="33"/>
      <c r="J34" s="37"/>
      <c r="K34" s="83"/>
      <c r="L34" s="84"/>
    </row>
    <row r="35" spans="1:12" ht="15.75" thickBot="1" x14ac:dyDescent="0.3">
      <c r="A35" s="13">
        <v>30</v>
      </c>
      <c r="B35" s="14" t="s">
        <v>152</v>
      </c>
      <c r="C35" s="34"/>
      <c r="D35" s="32"/>
      <c r="E35" s="35"/>
      <c r="F35" s="35"/>
      <c r="G35" s="35"/>
      <c r="H35" s="35"/>
      <c r="I35" s="35"/>
      <c r="J35" s="38"/>
      <c r="K35" s="85"/>
      <c r="L35" s="86"/>
    </row>
    <row r="36" spans="1:12" ht="15.75" thickBot="1" x14ac:dyDescent="0.3">
      <c r="A36" s="10">
        <v>31</v>
      </c>
      <c r="B36" s="11" t="s">
        <v>153</v>
      </c>
      <c r="C36" s="31"/>
      <c r="D36" s="32"/>
      <c r="E36" s="33"/>
      <c r="F36" s="33"/>
      <c r="G36" s="33"/>
      <c r="H36" s="33"/>
      <c r="I36" s="33"/>
      <c r="J36" s="37"/>
      <c r="K36" s="83"/>
      <c r="L36" s="84"/>
    </row>
    <row r="37" spans="1:12" ht="15.75" thickBot="1" x14ac:dyDescent="0.3">
      <c r="A37" s="13">
        <v>32</v>
      </c>
      <c r="B37" s="14" t="s">
        <v>154</v>
      </c>
      <c r="C37" s="34"/>
      <c r="D37" s="36"/>
      <c r="E37" s="35"/>
      <c r="F37" s="35"/>
      <c r="G37" s="35"/>
      <c r="H37" s="35"/>
      <c r="I37" s="35"/>
      <c r="J37" s="38"/>
      <c r="K37" s="85"/>
      <c r="L37" s="86"/>
    </row>
    <row r="38" spans="1:12" x14ac:dyDescent="0.25">
      <c r="I38" s="30"/>
    </row>
  </sheetData>
  <mergeCells count="37">
    <mergeCell ref="A1:A5"/>
    <mergeCell ref="B1:B5"/>
    <mergeCell ref="C1:I4"/>
    <mergeCell ref="J1:J5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6:L36"/>
    <mergeCell ref="K37:L37"/>
    <mergeCell ref="K31:L31"/>
    <mergeCell ref="K32:L32"/>
    <mergeCell ref="K33:L33"/>
    <mergeCell ref="K34:L34"/>
    <mergeCell ref="K35:L3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Protocol</vt:lpstr>
      <vt:lpstr>Harvesting</vt:lpstr>
      <vt:lpstr>Testing</vt:lpstr>
      <vt:lpstr>Protocol!Druckbereich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Gebhardt, Marc</dc:creator>
  <cp:lastModifiedBy>Gebhardt, Marc</cp:lastModifiedBy>
  <cp:lastPrinted>2020-08-13T12:59:10Z</cp:lastPrinted>
  <dcterms:created xsi:type="dcterms:W3CDTF">2019-06-14T11:44:47Z</dcterms:created>
  <dcterms:modified xsi:type="dcterms:W3CDTF">2023-11-20T11:49:30Z</dcterms:modified>
</cp:coreProperties>
</file>