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15330" windowHeight="5010" activeTab="3"/>
  </bookViews>
  <sheets>
    <sheet name="NB DAILY" sheetId="2" r:id="rId1"/>
    <sheet name="LY" sheetId="4" r:id="rId2"/>
    <sheet name="NB WEEKLY Based on LY" sheetId="3" r:id="rId3"/>
    <sheet name="Based on 2LY" sheetId="7" r:id="rId4"/>
    <sheet name="2LY" sheetId="8" r:id="rId5"/>
    <sheet name="SAMPLE FROM UPS" sheetId="1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 s="1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G8" i="7"/>
  <c r="F8" i="7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8" i="3"/>
  <c r="F8" i="3"/>
  <c r="K51" i="7"/>
  <c r="K52" i="7"/>
  <c r="K53" i="7"/>
  <c r="H51" i="7"/>
  <c r="I51" i="7"/>
  <c r="J51" i="7"/>
  <c r="H52" i="7"/>
  <c r="I52" i="7"/>
  <c r="J52" i="7"/>
  <c r="H53" i="7"/>
  <c r="I53" i="7"/>
  <c r="J53" i="7"/>
  <c r="J50" i="7"/>
  <c r="I50" i="7"/>
  <c r="H50" i="7"/>
  <c r="K50" i="7"/>
  <c r="L51" i="7"/>
  <c r="L52" i="7"/>
  <c r="L53" i="7"/>
  <c r="L50" i="7"/>
  <c r="M51" i="7"/>
  <c r="N51" i="7"/>
  <c r="M52" i="7"/>
  <c r="N52" i="7"/>
  <c r="M53" i="7"/>
  <c r="N53" i="7"/>
  <c r="M50" i="7"/>
  <c r="N50" i="7"/>
  <c r="O53" i="7"/>
  <c r="O52" i="7"/>
  <c r="O51" i="7"/>
  <c r="O50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I20" i="7"/>
  <c r="J20" i="7"/>
  <c r="K20" i="7"/>
  <c r="L20" i="7"/>
  <c r="M20" i="7"/>
  <c r="N20" i="7"/>
  <c r="O20" i="7"/>
  <c r="I21" i="7"/>
  <c r="J21" i="7"/>
  <c r="K21" i="7"/>
  <c r="L21" i="7"/>
  <c r="M21" i="7"/>
  <c r="N21" i="7"/>
  <c r="O21" i="7"/>
  <c r="I22" i="7"/>
  <c r="J22" i="7"/>
  <c r="K22" i="7"/>
  <c r="L22" i="7"/>
  <c r="M22" i="7"/>
  <c r="N22" i="7"/>
  <c r="O22" i="7"/>
  <c r="I23" i="7"/>
  <c r="J23" i="7"/>
  <c r="K23" i="7"/>
  <c r="L23" i="7"/>
  <c r="M23" i="7"/>
  <c r="N23" i="7"/>
  <c r="O23" i="7"/>
  <c r="I24" i="7"/>
  <c r="J24" i="7"/>
  <c r="K24" i="7"/>
  <c r="L24" i="7"/>
  <c r="M24" i="7"/>
  <c r="N24" i="7"/>
  <c r="O24" i="7"/>
  <c r="I25" i="7"/>
  <c r="J25" i="7"/>
  <c r="K25" i="7"/>
  <c r="L25" i="7"/>
  <c r="M25" i="7"/>
  <c r="N25" i="7"/>
  <c r="O25" i="7"/>
  <c r="I26" i="7"/>
  <c r="J26" i="7"/>
  <c r="K26" i="7"/>
  <c r="L26" i="7"/>
  <c r="M26" i="7"/>
  <c r="N26" i="7"/>
  <c r="O26" i="7"/>
  <c r="I27" i="7"/>
  <c r="J27" i="7"/>
  <c r="K27" i="7"/>
  <c r="L27" i="7"/>
  <c r="M27" i="7"/>
  <c r="N27" i="7"/>
  <c r="O27" i="7"/>
  <c r="I28" i="7"/>
  <c r="J28" i="7"/>
  <c r="K28" i="7"/>
  <c r="L28" i="7"/>
  <c r="M28" i="7"/>
  <c r="N28" i="7"/>
  <c r="O28" i="7"/>
  <c r="I29" i="7"/>
  <c r="J29" i="7"/>
  <c r="K29" i="7"/>
  <c r="L29" i="7"/>
  <c r="M29" i="7"/>
  <c r="N29" i="7"/>
  <c r="O29" i="7"/>
  <c r="I30" i="7"/>
  <c r="J30" i="7"/>
  <c r="K30" i="7"/>
  <c r="L30" i="7"/>
  <c r="M30" i="7"/>
  <c r="N30" i="7"/>
  <c r="O30" i="7"/>
  <c r="I31" i="7"/>
  <c r="J31" i="7"/>
  <c r="K31" i="7"/>
  <c r="L31" i="7"/>
  <c r="M31" i="7"/>
  <c r="N31" i="7"/>
  <c r="O31" i="7"/>
  <c r="I32" i="7"/>
  <c r="J32" i="7"/>
  <c r="K32" i="7"/>
  <c r="L32" i="7"/>
  <c r="M32" i="7"/>
  <c r="N32" i="7"/>
  <c r="O32" i="7"/>
  <c r="I33" i="7"/>
  <c r="J33" i="7"/>
  <c r="K33" i="7"/>
  <c r="L33" i="7"/>
  <c r="M33" i="7"/>
  <c r="N33" i="7"/>
  <c r="O33" i="7"/>
  <c r="I34" i="7"/>
  <c r="J34" i="7"/>
  <c r="K34" i="7"/>
  <c r="L34" i="7"/>
  <c r="M34" i="7"/>
  <c r="N34" i="7"/>
  <c r="O34" i="7"/>
  <c r="I35" i="7"/>
  <c r="J35" i="7"/>
  <c r="K35" i="7"/>
  <c r="L35" i="7"/>
  <c r="M35" i="7"/>
  <c r="N35" i="7"/>
  <c r="O35" i="7"/>
  <c r="I36" i="7"/>
  <c r="J36" i="7"/>
  <c r="K36" i="7"/>
  <c r="L36" i="7"/>
  <c r="M36" i="7"/>
  <c r="N36" i="7"/>
  <c r="O36" i="7"/>
  <c r="I37" i="7"/>
  <c r="J37" i="7"/>
  <c r="K37" i="7"/>
  <c r="L37" i="7"/>
  <c r="M37" i="7"/>
  <c r="N37" i="7"/>
  <c r="O37" i="7"/>
  <c r="I38" i="7"/>
  <c r="J38" i="7"/>
  <c r="K38" i="7"/>
  <c r="L38" i="7"/>
  <c r="M38" i="7"/>
  <c r="N38" i="7"/>
  <c r="O38" i="7"/>
  <c r="I39" i="7"/>
  <c r="J39" i="7"/>
  <c r="K39" i="7"/>
  <c r="L39" i="7"/>
  <c r="M39" i="7"/>
  <c r="N39" i="7"/>
  <c r="O39" i="7"/>
  <c r="I40" i="7"/>
  <c r="J40" i="7"/>
  <c r="K40" i="7"/>
  <c r="L40" i="7"/>
  <c r="M40" i="7"/>
  <c r="N40" i="7"/>
  <c r="O40" i="7"/>
  <c r="I41" i="7"/>
  <c r="J41" i="7"/>
  <c r="K41" i="7"/>
  <c r="L41" i="7"/>
  <c r="M41" i="7"/>
  <c r="N41" i="7"/>
  <c r="O41" i="7"/>
  <c r="I42" i="7"/>
  <c r="J42" i="7"/>
  <c r="K42" i="7"/>
  <c r="L42" i="7"/>
  <c r="M42" i="7"/>
  <c r="N42" i="7"/>
  <c r="O42" i="7"/>
  <c r="I43" i="7"/>
  <c r="J43" i="7"/>
  <c r="K43" i="7"/>
  <c r="L43" i="7"/>
  <c r="M43" i="7"/>
  <c r="N43" i="7"/>
  <c r="O43" i="7"/>
  <c r="I44" i="7"/>
  <c r="J44" i="7"/>
  <c r="K44" i="7"/>
  <c r="L44" i="7"/>
  <c r="M44" i="7"/>
  <c r="N44" i="7"/>
  <c r="O44" i="7"/>
  <c r="I45" i="7"/>
  <c r="J45" i="7"/>
  <c r="K45" i="7"/>
  <c r="L45" i="7"/>
  <c r="M45" i="7"/>
  <c r="N45" i="7"/>
  <c r="O45" i="7"/>
  <c r="I46" i="7"/>
  <c r="J46" i="7"/>
  <c r="K46" i="7"/>
  <c r="L46" i="7"/>
  <c r="M46" i="7"/>
  <c r="N46" i="7"/>
  <c r="O46" i="7"/>
  <c r="I47" i="7"/>
  <c r="J47" i="7"/>
  <c r="K47" i="7"/>
  <c r="L47" i="7"/>
  <c r="M47" i="7"/>
  <c r="N47" i="7"/>
  <c r="O47" i="7"/>
  <c r="I48" i="7"/>
  <c r="J48" i="7"/>
  <c r="K48" i="7"/>
  <c r="L48" i="7"/>
  <c r="M48" i="7"/>
  <c r="N48" i="7"/>
  <c r="O48" i="7"/>
  <c r="I49" i="7"/>
  <c r="J49" i="7"/>
  <c r="K49" i="7"/>
  <c r="L49" i="7"/>
  <c r="M49" i="7"/>
  <c r="N49" i="7"/>
  <c r="O49" i="7"/>
  <c r="I54" i="7"/>
  <c r="J54" i="7"/>
  <c r="K54" i="7"/>
  <c r="L54" i="7"/>
  <c r="M54" i="7"/>
  <c r="N54" i="7"/>
  <c r="O54" i="7"/>
  <c r="I55" i="7"/>
  <c r="J55" i="7"/>
  <c r="K55" i="7"/>
  <c r="L55" i="7"/>
  <c r="M55" i="7"/>
  <c r="N55" i="7"/>
  <c r="O55" i="7"/>
  <c r="I56" i="7"/>
  <c r="J56" i="7"/>
  <c r="K56" i="7"/>
  <c r="L56" i="7"/>
  <c r="M56" i="7"/>
  <c r="N56" i="7"/>
  <c r="O56" i="7"/>
  <c r="I57" i="7"/>
  <c r="J57" i="7"/>
  <c r="K57" i="7"/>
  <c r="L57" i="7"/>
  <c r="M57" i="7"/>
  <c r="N57" i="7"/>
  <c r="O57" i="7"/>
  <c r="I58" i="7"/>
  <c r="J58" i="7"/>
  <c r="K58" i="7"/>
  <c r="L58" i="7"/>
  <c r="M58" i="7"/>
  <c r="N58" i="7"/>
  <c r="O58" i="7"/>
  <c r="I59" i="7"/>
  <c r="J59" i="7"/>
  <c r="K59" i="7"/>
  <c r="L59" i="7"/>
  <c r="M59" i="7"/>
  <c r="N59" i="7"/>
  <c r="O59" i="7"/>
  <c r="I60" i="7"/>
  <c r="J60" i="7"/>
  <c r="K60" i="7"/>
  <c r="L60" i="7"/>
  <c r="M60" i="7"/>
  <c r="N60" i="7"/>
  <c r="O60" i="7"/>
  <c r="O8" i="7"/>
  <c r="N8" i="7"/>
  <c r="M8" i="7"/>
  <c r="L8" i="7"/>
  <c r="K8" i="7"/>
  <c r="J8" i="7"/>
  <c r="I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4" i="7"/>
  <c r="H55" i="7"/>
  <c r="H56" i="7"/>
  <c r="H57" i="7"/>
  <c r="H58" i="7"/>
  <c r="H59" i="7"/>
  <c r="H60" i="7"/>
  <c r="H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8" i="7"/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D8" i="3"/>
  <c r="O8" i="3"/>
  <c r="N8" i="3"/>
  <c r="M8" i="3"/>
  <c r="L8" i="3"/>
  <c r="K8" i="3"/>
  <c r="J8" i="3"/>
  <c r="I8" i="3"/>
  <c r="H8" i="3"/>
  <c r="E8" i="3"/>
  <c r="C8" i="3"/>
  <c r="B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2" i="8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2" i="4"/>
  <c r="P15" i="3" l="1"/>
  <c r="P48" i="7"/>
  <c r="P9" i="7"/>
  <c r="P32" i="7"/>
  <c r="P20" i="7" l="1"/>
  <c r="P24" i="7"/>
  <c r="P28" i="7"/>
  <c r="P36" i="7"/>
  <c r="P40" i="7"/>
  <c r="P44" i="7"/>
  <c r="P52" i="7"/>
  <c r="P13" i="7"/>
  <c r="P17" i="7"/>
  <c r="P19" i="7"/>
  <c r="P21" i="7"/>
  <c r="P22" i="7"/>
  <c r="P25" i="7"/>
  <c r="P26" i="7"/>
  <c r="P29" i="7"/>
  <c r="P30" i="7"/>
  <c r="P33" i="7"/>
  <c r="P34" i="7"/>
  <c r="P37" i="7"/>
  <c r="P38" i="7"/>
  <c r="P41" i="7"/>
  <c r="P42" i="7"/>
  <c r="P45" i="7"/>
  <c r="P46" i="7"/>
  <c r="P49" i="7"/>
  <c r="P50" i="7"/>
  <c r="P53" i="7"/>
  <c r="P54" i="7"/>
  <c r="P23" i="7"/>
  <c r="P27" i="7"/>
  <c r="P31" i="7"/>
  <c r="P35" i="7"/>
  <c r="P39" i="7"/>
  <c r="P43" i="7"/>
  <c r="P47" i="7"/>
  <c r="P51" i="7"/>
  <c r="P55" i="7"/>
  <c r="P59" i="7"/>
  <c r="P60" i="7"/>
  <c r="P8" i="7"/>
  <c r="P10" i="7"/>
  <c r="P11" i="7"/>
  <c r="P12" i="7"/>
  <c r="P14" i="7"/>
  <c r="P15" i="7"/>
  <c r="P16" i="7"/>
  <c r="P18" i="7"/>
  <c r="P56" i="7"/>
  <c r="P57" i="7"/>
  <c r="P58" i="7"/>
  <c r="P52" i="3"/>
  <c r="P53" i="3"/>
  <c r="P45" i="3"/>
  <c r="P44" i="3"/>
  <c r="P51" i="3"/>
  <c r="P43" i="3"/>
  <c r="P50" i="3"/>
  <c r="P38" i="3"/>
  <c r="P57" i="3"/>
  <c r="P58" i="3"/>
  <c r="P59" i="3"/>
  <c r="P60" i="3"/>
  <c r="P8" i="3"/>
  <c r="P9" i="3"/>
  <c r="P10" i="3"/>
  <c r="P11" i="3"/>
  <c r="P12" i="3"/>
  <c r="P13" i="3"/>
  <c r="P14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9" i="3"/>
  <c r="P40" i="3"/>
  <c r="P41" i="3"/>
  <c r="P42" i="3"/>
  <c r="P46" i="3"/>
  <c r="P47" i="3"/>
  <c r="P48" i="3"/>
  <c r="P49" i="3"/>
  <c r="P54" i="3"/>
  <c r="P55" i="3"/>
  <c r="P56" i="3" l="1"/>
  <c r="E7" i="2" l="1"/>
  <c r="E10" i="2"/>
  <c r="E9" i="2" l="1"/>
  <c r="F9" i="2" s="1"/>
  <c r="F10" i="2"/>
  <c r="F7" i="2"/>
  <c r="E14" i="2" l="1"/>
  <c r="F14" i="2" s="1"/>
  <c r="E13" i="2"/>
  <c r="F13" i="2" s="1"/>
  <c r="E12" i="2"/>
  <c r="F12" i="2" s="1"/>
  <c r="E11" i="2"/>
  <c r="F11" i="2" s="1"/>
  <c r="E8" i="2"/>
  <c r="F8" i="2" s="1"/>
  <c r="E6" i="2"/>
  <c r="F6" i="2" s="1"/>
  <c r="E5" i="2"/>
  <c r="F5" i="2" s="1"/>
  <c r="E3" i="2"/>
  <c r="F3" i="2" s="1"/>
  <c r="Y4" i="1"/>
  <c r="F15" i="2" l="1"/>
  <c r="Y5" i="1" l="1"/>
  <c r="Y3" i="1"/>
  <c r="Y11" i="1"/>
</calcChain>
</file>

<file path=xl/sharedStrings.xml><?xml version="1.0" encoding="utf-8"?>
<sst xmlns="http://schemas.openxmlformats.org/spreadsheetml/2006/main" count="332" uniqueCount="139">
  <si>
    <t>Unload Rate per hour</t>
  </si>
  <si>
    <t>Unload Staffing</t>
  </si>
  <si>
    <t>Pallets moved per hour</t>
  </si>
  <si>
    <t>Total inbound volume</t>
  </si>
  <si>
    <t>Total Pallets to build</t>
  </si>
  <si>
    <t>Total operating hours</t>
  </si>
  <si>
    <t>Calculated</t>
  </si>
  <si>
    <t>PEN 1</t>
  </si>
  <si>
    <t>PEN 3</t>
  </si>
  <si>
    <t>PEN 2</t>
  </si>
  <si>
    <t>30 BAYS PER LEVEL</t>
  </si>
  <si>
    <t>40 BAYS PER LEVEL</t>
  </si>
  <si>
    <t>Pick</t>
  </si>
  <si>
    <t>Staging</t>
  </si>
  <si>
    <t>Rack Storage</t>
  </si>
  <si>
    <t>Equipment</t>
  </si>
  <si>
    <t>Inbound</t>
  </si>
  <si>
    <t>Transport</t>
  </si>
  <si>
    <t>Receiving</t>
  </si>
  <si>
    <t>Performance data</t>
  </si>
  <si>
    <t>Transport Staffing</t>
  </si>
  <si>
    <t>Receiving Staffing</t>
  </si>
  <si>
    <t>Place Staffing</t>
  </si>
  <si>
    <t>Total Staffing</t>
  </si>
  <si>
    <t>Plan Day</t>
  </si>
  <si>
    <t>Pieces per Hour</t>
  </si>
  <si>
    <t>MAINTENANCE</t>
  </si>
  <si>
    <t>OFFICES</t>
  </si>
  <si>
    <t xml:space="preserve">  </t>
  </si>
  <si>
    <t>N1P = 192 locations</t>
  </si>
  <si>
    <t>N1O = 192 locations</t>
  </si>
  <si>
    <t>N1N = 192 Locations</t>
  </si>
  <si>
    <t>N1M = 192 Locations</t>
  </si>
  <si>
    <t>N1L = 552 Locations</t>
  </si>
  <si>
    <t>N1K = 552 Locations</t>
  </si>
  <si>
    <t>N1J = 552 Locations</t>
  </si>
  <si>
    <t>N1I = 552 Locations</t>
  </si>
  <si>
    <t>N1H = 552 Locations</t>
  </si>
  <si>
    <t>N1G = 552 Locations</t>
  </si>
  <si>
    <t>N1F = 552 Locations</t>
  </si>
  <si>
    <t>N1E = 552 Locations</t>
  </si>
  <si>
    <t>N1D = 396 Locations</t>
  </si>
  <si>
    <t>N1C = 240 Locations</t>
  </si>
  <si>
    <t>N1B = 240 Locations</t>
  </si>
  <si>
    <t>N1A = 120 locations</t>
  </si>
  <si>
    <t>N2A = 300</t>
  </si>
  <si>
    <t>N2B = 600</t>
  </si>
  <si>
    <t>N2C = 300</t>
  </si>
  <si>
    <t>N2D = 276</t>
  </si>
  <si>
    <t>N2E = 552</t>
  </si>
  <si>
    <t>N2F = 276</t>
  </si>
  <si>
    <t>PICK MODULE 1 GM/TOY           3116 Pick Bins</t>
  </si>
  <si>
    <t>PICK MODULE 2 LANG NON-DATED TOYS                3100 Pick Bins</t>
  </si>
  <si>
    <t>PICK MODULE 3 CALENDARS     4380 Pick Bins</t>
  </si>
  <si>
    <t>N3O = 641</t>
  </si>
  <si>
    <t>N3A = 312</t>
  </si>
  <si>
    <t>N3N = 658</t>
  </si>
  <si>
    <t>N3M = 656</t>
  </si>
  <si>
    <t>N3L = 648</t>
  </si>
  <si>
    <t>N3K = 648</t>
  </si>
  <si>
    <t>N3J = 540</t>
  </si>
  <si>
    <t>N3I = 432</t>
  </si>
  <si>
    <t>N3OH= 528</t>
  </si>
  <si>
    <t>N3G = 624</t>
  </si>
  <si>
    <t>N3F = 624</t>
  </si>
  <si>
    <t>N3E = 624</t>
  </si>
  <si>
    <t>N3D = 624</t>
  </si>
  <si>
    <t>N3C = 624</t>
  </si>
  <si>
    <t>N3B = 624</t>
  </si>
  <si>
    <t>Pick Module</t>
  </si>
  <si>
    <t>Overflow</t>
  </si>
  <si>
    <t>Shipping</t>
  </si>
  <si>
    <t>Checkout</t>
  </si>
  <si>
    <t>Shipping - under Checkout Mezzanine</t>
  </si>
  <si>
    <t>Checkout - Mezzanine above Shipping</t>
  </si>
  <si>
    <t>• 14 checkout lanes</t>
  </si>
  <si>
    <t>• 6 dunnage lanes</t>
  </si>
  <si>
    <t>• 11 Dock Doors</t>
  </si>
  <si>
    <t>• 23 Sortation Lanes</t>
  </si>
  <si>
    <t>VC and Receiving Desks</t>
  </si>
  <si>
    <t>LOTTED PICK MODULE/ OUTBOUND VC PREP</t>
  </si>
  <si>
    <t>EE needed</t>
  </si>
  <si>
    <t>Put Away</t>
  </si>
  <si>
    <t>Restock</t>
  </si>
  <si>
    <t>Picking</t>
  </si>
  <si>
    <t>VC</t>
  </si>
  <si>
    <t>Vendor Compliance</t>
  </si>
  <si>
    <t>• Inbound and outbound compliance work</t>
  </si>
  <si>
    <t>Restock Z</t>
  </si>
  <si>
    <t>FIXTURES</t>
  </si>
  <si>
    <t>Shift Length</t>
  </si>
  <si>
    <t>Orders</t>
  </si>
  <si>
    <t>Restock Reg</t>
  </si>
  <si>
    <t>Performance data (Variables)</t>
  </si>
  <si>
    <t>Checkout Z</t>
  </si>
  <si>
    <t>Unloading</t>
  </si>
  <si>
    <t>Unload</t>
  </si>
  <si>
    <t>Dept</t>
  </si>
  <si>
    <t>Goal/hr</t>
  </si>
  <si>
    <t>Total</t>
  </si>
  <si>
    <t>Labor hrs needed</t>
  </si>
  <si>
    <t>Unit/M</t>
  </si>
  <si>
    <t>Titles</t>
  </si>
  <si>
    <t>Cartons</t>
  </si>
  <si>
    <t>Pallets</t>
  </si>
  <si>
    <t>Area</t>
  </si>
  <si>
    <t>Restock Transport</t>
  </si>
  <si>
    <t>Behind Bin</t>
  </si>
  <si>
    <t>Recv Pallets</t>
  </si>
  <si>
    <t>Week of</t>
  </si>
  <si>
    <t>week #</t>
  </si>
  <si>
    <t>Total Employees</t>
  </si>
  <si>
    <t>NULL</t>
  </si>
  <si>
    <t>TotalPiecesPicked</t>
  </si>
  <si>
    <t>ZCartonsPicked</t>
  </si>
  <si>
    <t>NonZPcsPicked</t>
  </si>
  <si>
    <t>TotalCtnsIn</t>
  </si>
  <si>
    <t>SmallParcelCtnsIn</t>
  </si>
  <si>
    <t>PalletsIn</t>
  </si>
  <si>
    <t>NonPalletCtnsIn</t>
  </si>
  <si>
    <t>week of</t>
  </si>
  <si>
    <t>Non Z Cartons</t>
  </si>
  <si>
    <t>put away</t>
  </si>
  <si>
    <t>Titles inspect</t>
  </si>
  <si>
    <t>Ctns to restock</t>
  </si>
  <si>
    <t>ctns restocked</t>
  </si>
  <si>
    <t>calc est pallets by carton</t>
  </si>
  <si>
    <t>calc put away</t>
  </si>
  <si>
    <t>Recv Driver</t>
  </si>
  <si>
    <t>Unloading Containers</t>
  </si>
  <si>
    <t>Hrs/Week</t>
  </si>
  <si>
    <t>OV1</t>
  </si>
  <si>
    <t>6180 locations</t>
  </si>
  <si>
    <t>OVR2</t>
  </si>
  <si>
    <t>2304 locations</t>
  </si>
  <si>
    <t>OVR3</t>
  </si>
  <si>
    <t>8807 locations</t>
  </si>
  <si>
    <t>SUMMARY FLOW - SEE BELOW FOR DETAIL</t>
  </si>
  <si>
    <t>PROCESS FLOW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</si>
</sst>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441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0" xfId="0" applyFill="1"/>
    <xf numFmtId="0" fontId="0" fillId="7" borderId="0" xfId="0" applyFill="1"/>
    <xf numFmtId="0" fontId="0" fillId="9" borderId="0" xfId="0" applyFill="1"/>
    <xf numFmtId="3" fontId="0" fillId="2" borderId="0" xfId="0" applyNumberFormat="1" applyFill="1"/>
    <xf numFmtId="0" fontId="2" fillId="5" borderId="0" xfId="0" applyFont="1" applyFill="1"/>
    <xf numFmtId="0" fontId="2" fillId="8" borderId="0" xfId="0" applyFont="1" applyFill="1"/>
    <xf numFmtId="164" fontId="1" fillId="0" borderId="0" xfId="0" applyNumberFormat="1" applyFont="1"/>
    <xf numFmtId="0" fontId="0" fillId="0" borderId="14" xfId="0" applyBorder="1"/>
    <xf numFmtId="0" fontId="0" fillId="0" borderId="16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0" xfId="0" applyFill="1"/>
    <xf numFmtId="0" fontId="0" fillId="0" borderId="0" xfId="0" applyFill="1" applyAlignment="1"/>
    <xf numFmtId="0" fontId="0" fillId="11" borderId="23" xfId="0" applyFill="1" applyBorder="1"/>
    <xf numFmtId="0" fontId="0" fillId="11" borderId="22" xfId="0" applyFill="1" applyBorder="1"/>
    <xf numFmtId="0" fontId="0" fillId="11" borderId="24" xfId="0" applyFill="1" applyBorder="1"/>
    <xf numFmtId="0" fontId="0" fillId="11" borderId="25" xfId="0" applyFill="1" applyBorder="1"/>
    <xf numFmtId="0" fontId="8" fillId="11" borderId="0" xfId="0" applyFont="1" applyFill="1" applyBorder="1"/>
    <xf numFmtId="0" fontId="0" fillId="11" borderId="0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1" xfId="0" applyFill="1" applyBorder="1"/>
    <xf numFmtId="0" fontId="0" fillId="11" borderId="28" xfId="0" applyFill="1" applyBorder="1"/>
    <xf numFmtId="0" fontId="1" fillId="0" borderId="0" xfId="0" applyFont="1" applyFill="1"/>
    <xf numFmtId="0" fontId="1" fillId="0" borderId="0" xfId="0" applyFont="1"/>
    <xf numFmtId="0" fontId="6" fillId="15" borderId="0" xfId="0" applyFont="1" applyFill="1"/>
    <xf numFmtId="0" fontId="6" fillId="3" borderId="0" xfId="0" applyFont="1" applyFill="1"/>
    <xf numFmtId="0" fontId="6" fillId="6" borderId="0" xfId="0" applyFont="1" applyFill="1"/>
    <xf numFmtId="0" fontId="6" fillId="5" borderId="0" xfId="0" applyFont="1" applyFill="1"/>
    <xf numFmtId="0" fontId="6" fillId="16" borderId="0" xfId="0" applyFont="1" applyFill="1"/>
    <xf numFmtId="0" fontId="6" fillId="12" borderId="0" xfId="0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14" borderId="0" xfId="0" applyFont="1" applyFill="1"/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Fill="1" applyBorder="1"/>
    <xf numFmtId="0" fontId="8" fillId="15" borderId="14" xfId="0" applyFont="1" applyFill="1" applyBorder="1"/>
    <xf numFmtId="0" fontId="0" fillId="4" borderId="14" xfId="0" applyFill="1" applyBorder="1"/>
    <xf numFmtId="0" fontId="8" fillId="4" borderId="14" xfId="0" applyFont="1" applyFill="1" applyBorder="1"/>
    <xf numFmtId="0" fontId="0" fillId="17" borderId="14" xfId="0" applyFill="1" applyBorder="1"/>
    <xf numFmtId="0" fontId="0" fillId="17" borderId="15" xfId="0" applyFill="1" applyBorder="1"/>
    <xf numFmtId="0" fontId="8" fillId="15" borderId="0" xfId="0" applyFont="1" applyFill="1" applyBorder="1"/>
    <xf numFmtId="0" fontId="0" fillId="4" borderId="0" xfId="0" applyFill="1" applyBorder="1"/>
    <xf numFmtId="0" fontId="8" fillId="4" borderId="0" xfId="0" applyFont="1" applyFill="1" applyBorder="1"/>
    <xf numFmtId="0" fontId="0" fillId="17" borderId="0" xfId="0" applyFill="1" applyBorder="1"/>
    <xf numFmtId="0" fontId="0" fillId="17" borderId="17" xfId="0" applyFill="1" applyBorder="1"/>
    <xf numFmtId="0" fontId="0" fillId="14" borderId="0" xfId="0" applyFill="1" applyBorder="1"/>
    <xf numFmtId="0" fontId="0" fillId="6" borderId="0" xfId="0" applyFill="1" applyBorder="1"/>
    <xf numFmtId="0" fontId="8" fillId="14" borderId="0" xfId="0" applyFont="1" applyFill="1" applyBorder="1"/>
    <xf numFmtId="0" fontId="0" fillId="6" borderId="16" xfId="0" applyFill="1" applyBorder="1"/>
    <xf numFmtId="0" fontId="2" fillId="6" borderId="0" xfId="0" applyFont="1" applyFill="1" applyBorder="1"/>
    <xf numFmtId="0" fontId="5" fillId="6" borderId="0" xfId="0" applyFont="1" applyFill="1" applyBorder="1"/>
    <xf numFmtId="0" fontId="3" fillId="6" borderId="0" xfId="0" applyFont="1" applyFill="1" applyBorder="1"/>
    <xf numFmtId="0" fontId="2" fillId="0" borderId="16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3" fillId="0" borderId="0" xfId="0" applyFont="1" applyBorder="1"/>
    <xf numFmtId="0" fontId="7" fillId="17" borderId="0" xfId="0" applyFont="1" applyFill="1" applyBorder="1"/>
    <xf numFmtId="0" fontId="0" fillId="17" borderId="19" xfId="0" applyFill="1" applyBorder="1"/>
    <xf numFmtId="0" fontId="0" fillId="17" borderId="20" xfId="0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6" fillId="13" borderId="0" xfId="0" applyFont="1" applyFill="1"/>
    <xf numFmtId="0" fontId="1" fillId="13" borderId="0" xfId="0" applyFont="1" applyFill="1"/>
    <xf numFmtId="3" fontId="0" fillId="0" borderId="0" xfId="0" applyNumberFormat="1"/>
    <xf numFmtId="0" fontId="0" fillId="12" borderId="0" xfId="0" applyNumberFormat="1" applyFill="1" applyAlignment="1">
      <alignment vertic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Fill="1"/>
    <xf numFmtId="14" fontId="0" fillId="0" borderId="13" xfId="0" applyNumberFormat="1" applyFont="1" applyBorder="1"/>
    <xf numFmtId="0" fontId="0" fillId="12" borderId="14" xfId="0" applyNumberFormat="1" applyFill="1" applyBorder="1" applyAlignment="1">
      <alignment vertical="center"/>
    </xf>
    <xf numFmtId="14" fontId="0" fillId="0" borderId="16" xfId="0" applyNumberFormat="1" applyFont="1" applyBorder="1"/>
    <xf numFmtId="0" fontId="0" fillId="12" borderId="0" xfId="0" applyNumberFormat="1" applyFill="1" applyBorder="1" applyAlignment="1">
      <alignment vertical="center"/>
    </xf>
    <xf numFmtId="14" fontId="0" fillId="0" borderId="18" xfId="0" applyNumberFormat="1" applyFont="1" applyBorder="1"/>
    <xf numFmtId="0" fontId="0" fillId="12" borderId="19" xfId="0" applyNumberFormat="1" applyFill="1" applyBorder="1" applyAlignment="1">
      <alignment vertic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16" borderId="14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16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6" fillId="16" borderId="19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0" xfId="0" applyNumberFormat="1" applyFont="1" applyFill="1"/>
    <xf numFmtId="0" fontId="6" fillId="16" borderId="13" xfId="0" applyFont="1" applyFill="1" applyBorder="1" applyAlignment="1">
      <alignment horizontal="center"/>
    </xf>
    <xf numFmtId="0" fontId="6" fillId="16" borderId="16" xfId="0" applyFont="1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1" fontId="6" fillId="6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6" borderId="0" xfId="0" applyFont="1" applyFill="1" applyBorder="1" applyAlignment="1">
      <alignment horizontal="center" vertical="center" textRotation="180"/>
    </xf>
    <xf numFmtId="0" fontId="3" fillId="0" borderId="0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14" borderId="14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4100"/>
      <color rgb="FF99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66</xdr:row>
      <xdr:rowOff>9524</xdr:rowOff>
    </xdr:from>
    <xdr:to>
      <xdr:col>15</xdr:col>
      <xdr:colOff>133350</xdr:colOff>
      <xdr:row>69</xdr:row>
      <xdr:rowOff>133349</xdr:rowOff>
    </xdr:to>
    <xdr:sp macro="" textlink="">
      <xdr:nvSpPr>
        <xdr:cNvPr id="2" name="Rectangle 1"/>
        <xdr:cNvSpPr/>
      </xdr:nvSpPr>
      <xdr:spPr>
        <a:xfrm>
          <a:off x="6098801" y="2609289"/>
          <a:ext cx="3716431" cy="69532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bg1"/>
              </a:solidFill>
            </a:rPr>
            <a:t>		</a:t>
          </a:r>
          <a:r>
            <a:rPr lang="en-US" sz="1200" b="1">
              <a:solidFill>
                <a:schemeClr val="bg1"/>
              </a:solidFill>
            </a:rPr>
            <a:t>INBOUND</a:t>
          </a:r>
        </a:p>
        <a:p>
          <a:pPr algn="l"/>
          <a:r>
            <a:rPr lang="en-US" sz="1200">
              <a:solidFill>
                <a:schemeClr val="bg1"/>
              </a:solidFill>
            </a:rPr>
            <a:t>• 2 INBOUND DOORS</a:t>
          </a:r>
        </a:p>
        <a:p>
          <a:pPr algn="l"/>
          <a:r>
            <a:rPr lang="en-US" sz="1200">
              <a:solidFill>
                <a:schemeClr val="bg1"/>
              </a:solidFill>
            </a:rPr>
            <a:t>•</a:t>
          </a:r>
          <a:r>
            <a:rPr lang="en-US" sz="1200" baseline="0">
              <a:solidFill>
                <a:schemeClr val="bg1"/>
              </a:solidFill>
            </a:rPr>
            <a:t> Unload set up - Accordion Rollers pick to pallet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69</xdr:row>
      <xdr:rowOff>123825</xdr:rowOff>
    </xdr:from>
    <xdr:to>
      <xdr:col>16</xdr:col>
      <xdr:colOff>457200</xdr:colOff>
      <xdr:row>71</xdr:row>
      <xdr:rowOff>19050</xdr:rowOff>
    </xdr:to>
    <xdr:sp macro="" textlink="">
      <xdr:nvSpPr>
        <xdr:cNvPr id="3" name="Rounded Rectangle 2"/>
        <xdr:cNvSpPr/>
      </xdr:nvSpPr>
      <xdr:spPr>
        <a:xfrm>
          <a:off x="6096000" y="695325"/>
          <a:ext cx="4724400" cy="276225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aseline="0"/>
            <a:t>PALLET BUILD AREA</a:t>
          </a:r>
        </a:p>
      </xdr:txBody>
    </xdr:sp>
    <xdr:clientData/>
  </xdr:twoCellAnchor>
  <xdr:twoCellAnchor>
    <xdr:from>
      <xdr:col>8</xdr:col>
      <xdr:colOff>609599</xdr:colOff>
      <xdr:row>72</xdr:row>
      <xdr:rowOff>0</xdr:rowOff>
    </xdr:from>
    <xdr:to>
      <xdr:col>23</xdr:col>
      <xdr:colOff>9524</xdr:colOff>
      <xdr:row>84</xdr:row>
      <xdr:rowOff>161925</xdr:rowOff>
    </xdr:to>
    <xdr:sp macro="" textlink="">
      <xdr:nvSpPr>
        <xdr:cNvPr id="4" name="Rectangle 3"/>
        <xdr:cNvSpPr/>
      </xdr:nvSpPr>
      <xdr:spPr>
        <a:xfrm>
          <a:off x="6095999" y="1143000"/>
          <a:ext cx="8543925" cy="2266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>
              <a:solidFill>
                <a:schemeClr val="bg1"/>
              </a:solidFill>
            </a:rPr>
            <a:t>RECEIVING</a:t>
          </a:r>
          <a:r>
            <a:rPr lang="en-US" sz="1600"/>
            <a:t>	</a:t>
          </a:r>
        </a:p>
        <a:p>
          <a:pPr algn="l"/>
          <a:r>
            <a:rPr lang="en-US" sz="1600" b="1">
              <a:solidFill>
                <a:schemeClr val="bg1"/>
              </a:solidFill>
            </a:rPr>
            <a:t>• INSPECT</a:t>
          </a:r>
        </a:p>
        <a:p>
          <a:pPr algn="l"/>
          <a:r>
            <a:rPr lang="en-US" sz="1600" b="1">
              <a:solidFill>
                <a:schemeClr val="bg1"/>
              </a:solidFill>
            </a:rPr>
            <a:t>•</a:t>
          </a:r>
          <a:r>
            <a:rPr lang="en-US" sz="1600" b="1" baseline="0">
              <a:solidFill>
                <a:schemeClr val="bg1"/>
              </a:solidFill>
            </a:rPr>
            <a:t> RECEIVE</a:t>
          </a:r>
          <a:endParaRPr lang="en-US" sz="1600" b="1">
            <a:solidFill>
              <a:schemeClr val="bg1"/>
            </a:solidFill>
          </a:endParaRPr>
        </a:p>
        <a:p>
          <a:pPr algn="l"/>
          <a:endParaRPr lang="en-US" sz="1100" b="1" baseline="0">
            <a:solidFill>
              <a:schemeClr val="bg1"/>
            </a:solidFill>
          </a:endParaRPr>
        </a:p>
        <a:p>
          <a:pPr algn="l"/>
          <a:r>
            <a:rPr lang="en-US" sz="1100" b="1" baseline="0">
              <a:solidFill>
                <a:schemeClr val="bg1"/>
              </a:solidFill>
            </a:rPr>
            <a:t> 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74</xdr:row>
      <xdr:rowOff>0</xdr:rowOff>
    </xdr:from>
    <xdr:to>
      <xdr:col>8</xdr:col>
      <xdr:colOff>561975</xdr:colOff>
      <xdr:row>85</xdr:row>
      <xdr:rowOff>104775</xdr:rowOff>
    </xdr:to>
    <xdr:sp macro="" textlink="">
      <xdr:nvSpPr>
        <xdr:cNvPr id="5" name="Up-Down Arrow 4"/>
        <xdr:cNvSpPr/>
      </xdr:nvSpPr>
      <xdr:spPr>
        <a:xfrm>
          <a:off x="5486400" y="1524000"/>
          <a:ext cx="561975" cy="2019300"/>
        </a:xfrm>
        <a:prstGeom prst="upDownArrow">
          <a:avLst>
            <a:gd name="adj1" fmla="val 25221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TRANSPORT</a:t>
          </a:r>
        </a:p>
      </xdr:txBody>
    </xdr:sp>
    <xdr:clientData/>
  </xdr:twoCellAnchor>
  <xdr:twoCellAnchor>
    <xdr:from>
      <xdr:col>10</xdr:col>
      <xdr:colOff>219075</xdr:colOff>
      <xdr:row>70</xdr:row>
      <xdr:rowOff>142875</xdr:rowOff>
    </xdr:from>
    <xdr:to>
      <xdr:col>11</xdr:col>
      <xdr:colOff>104775</xdr:colOff>
      <xdr:row>72</xdr:row>
      <xdr:rowOff>180975</xdr:rowOff>
    </xdr:to>
    <xdr:sp macro="" textlink="">
      <xdr:nvSpPr>
        <xdr:cNvPr id="10" name="Down Arrow 9"/>
        <xdr:cNvSpPr/>
      </xdr:nvSpPr>
      <xdr:spPr>
        <a:xfrm>
          <a:off x="6924675" y="904875"/>
          <a:ext cx="495300" cy="419100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352425</xdr:colOff>
      <xdr:row>70</xdr:row>
      <xdr:rowOff>142875</xdr:rowOff>
    </xdr:from>
    <xdr:to>
      <xdr:col>12</xdr:col>
      <xdr:colOff>238125</xdr:colOff>
      <xdr:row>72</xdr:row>
      <xdr:rowOff>180975</xdr:rowOff>
    </xdr:to>
    <xdr:sp macro="" textlink="">
      <xdr:nvSpPr>
        <xdr:cNvPr id="11" name="Down Arrow 10"/>
        <xdr:cNvSpPr/>
      </xdr:nvSpPr>
      <xdr:spPr>
        <a:xfrm>
          <a:off x="7667625" y="904875"/>
          <a:ext cx="495300" cy="419100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485775</xdr:colOff>
      <xdr:row>70</xdr:row>
      <xdr:rowOff>133350</xdr:rowOff>
    </xdr:from>
    <xdr:to>
      <xdr:col>13</xdr:col>
      <xdr:colOff>371475</xdr:colOff>
      <xdr:row>72</xdr:row>
      <xdr:rowOff>171450</xdr:rowOff>
    </xdr:to>
    <xdr:sp macro="" textlink="">
      <xdr:nvSpPr>
        <xdr:cNvPr id="12" name="Down Arrow 11"/>
        <xdr:cNvSpPr/>
      </xdr:nvSpPr>
      <xdr:spPr>
        <a:xfrm>
          <a:off x="8410575" y="895350"/>
          <a:ext cx="495300" cy="419100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142875</xdr:colOff>
      <xdr:row>70</xdr:row>
      <xdr:rowOff>123825</xdr:rowOff>
    </xdr:from>
    <xdr:to>
      <xdr:col>15</xdr:col>
      <xdr:colOff>28575</xdr:colOff>
      <xdr:row>72</xdr:row>
      <xdr:rowOff>161925</xdr:rowOff>
    </xdr:to>
    <xdr:sp macro="" textlink="">
      <xdr:nvSpPr>
        <xdr:cNvPr id="13" name="Down Arrow 12"/>
        <xdr:cNvSpPr/>
      </xdr:nvSpPr>
      <xdr:spPr>
        <a:xfrm>
          <a:off x="9286875" y="885825"/>
          <a:ext cx="495300" cy="419100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95250</xdr:colOff>
      <xdr:row>70</xdr:row>
      <xdr:rowOff>142875</xdr:rowOff>
    </xdr:from>
    <xdr:to>
      <xdr:col>23</xdr:col>
      <xdr:colOff>476250</xdr:colOff>
      <xdr:row>72</xdr:row>
      <xdr:rowOff>19050</xdr:rowOff>
    </xdr:to>
    <xdr:sp macro="" textlink="">
      <xdr:nvSpPr>
        <xdr:cNvPr id="17" name="U-Turn Arrow 16"/>
        <xdr:cNvSpPr/>
      </xdr:nvSpPr>
      <xdr:spPr>
        <a:xfrm>
          <a:off x="14116050" y="904875"/>
          <a:ext cx="990600" cy="257175"/>
        </a:xfrm>
        <a:prstGeom prst="utur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133350</xdr:colOff>
      <xdr:row>66</xdr:row>
      <xdr:rowOff>76200</xdr:rowOff>
    </xdr:from>
    <xdr:to>
      <xdr:col>24</xdr:col>
      <xdr:colOff>57150</xdr:colOff>
      <xdr:row>72</xdr:row>
      <xdr:rowOff>20574</xdr:rowOff>
    </xdr:to>
    <xdr:sp macro="" textlink="">
      <xdr:nvSpPr>
        <xdr:cNvPr id="20" name="U-Turn Arrow 19"/>
        <xdr:cNvSpPr/>
      </xdr:nvSpPr>
      <xdr:spPr>
        <a:xfrm>
          <a:off x="11106150" y="76200"/>
          <a:ext cx="4191000" cy="1087374"/>
        </a:xfrm>
        <a:prstGeom prst="utur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38100</xdr:colOff>
      <xdr:row>70</xdr:row>
      <xdr:rowOff>57150</xdr:rowOff>
    </xdr:from>
    <xdr:to>
      <xdr:col>23</xdr:col>
      <xdr:colOff>409575</xdr:colOff>
      <xdr:row>72</xdr:row>
      <xdr:rowOff>19050</xdr:rowOff>
    </xdr:to>
    <xdr:sp macro="" textlink="">
      <xdr:nvSpPr>
        <xdr:cNvPr id="22" name="Bent Arrow 21"/>
        <xdr:cNvSpPr/>
      </xdr:nvSpPr>
      <xdr:spPr>
        <a:xfrm>
          <a:off x="13449300" y="819150"/>
          <a:ext cx="1590675" cy="342900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600075</xdr:colOff>
      <xdr:row>70</xdr:row>
      <xdr:rowOff>47625</xdr:rowOff>
    </xdr:from>
    <xdr:to>
      <xdr:col>23</xdr:col>
      <xdr:colOff>400050</xdr:colOff>
      <xdr:row>71</xdr:row>
      <xdr:rowOff>171450</xdr:rowOff>
    </xdr:to>
    <xdr:sp macro="" textlink="">
      <xdr:nvSpPr>
        <xdr:cNvPr id="23" name="Bent Arrow 22"/>
        <xdr:cNvSpPr/>
      </xdr:nvSpPr>
      <xdr:spPr>
        <a:xfrm>
          <a:off x="12792075" y="809625"/>
          <a:ext cx="2238375" cy="31432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104775</xdr:colOff>
      <xdr:row>70</xdr:row>
      <xdr:rowOff>57150</xdr:rowOff>
    </xdr:from>
    <xdr:to>
      <xdr:col>23</xdr:col>
      <xdr:colOff>381000</xdr:colOff>
      <xdr:row>71</xdr:row>
      <xdr:rowOff>171450</xdr:rowOff>
    </xdr:to>
    <xdr:sp macro="" textlink="">
      <xdr:nvSpPr>
        <xdr:cNvPr id="24" name="Bent Arrow 23"/>
        <xdr:cNvSpPr/>
      </xdr:nvSpPr>
      <xdr:spPr>
        <a:xfrm>
          <a:off x="12296775" y="819150"/>
          <a:ext cx="2714625" cy="304800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219075</xdr:colOff>
      <xdr:row>70</xdr:row>
      <xdr:rowOff>28575</xdr:rowOff>
    </xdr:from>
    <xdr:to>
      <xdr:col>23</xdr:col>
      <xdr:colOff>400050</xdr:colOff>
      <xdr:row>71</xdr:row>
      <xdr:rowOff>180975</xdr:rowOff>
    </xdr:to>
    <xdr:sp macro="" textlink="">
      <xdr:nvSpPr>
        <xdr:cNvPr id="25" name="Bent Arrow 24"/>
        <xdr:cNvSpPr/>
      </xdr:nvSpPr>
      <xdr:spPr>
        <a:xfrm>
          <a:off x="11801475" y="790575"/>
          <a:ext cx="3228975" cy="342900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123826</xdr:colOff>
      <xdr:row>71</xdr:row>
      <xdr:rowOff>161925</xdr:rowOff>
    </xdr:from>
    <xdr:to>
      <xdr:col>24</xdr:col>
      <xdr:colOff>40822</xdr:colOff>
      <xdr:row>120</xdr:row>
      <xdr:rowOff>180975</xdr:rowOff>
    </xdr:to>
    <xdr:sp macro="" textlink="">
      <xdr:nvSpPr>
        <xdr:cNvPr id="26" name="Down Arrow 25"/>
        <xdr:cNvSpPr/>
      </xdr:nvSpPr>
      <xdr:spPr>
        <a:xfrm>
          <a:off x="14819540" y="1114425"/>
          <a:ext cx="529318" cy="9394371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r>
            <a:rPr lang="en-US" sz="1400"/>
            <a:t>TRANSPORT </a:t>
          </a:r>
        </a:p>
        <a:p>
          <a:pPr algn="ctr"/>
          <a:endParaRPr lang="en-US" sz="1400"/>
        </a:p>
        <a:p>
          <a:pPr algn="ctr"/>
          <a:r>
            <a:rPr lang="en-US" sz="1400"/>
            <a:t>TO</a:t>
          </a:r>
        </a:p>
        <a:p>
          <a:pPr algn="ctr"/>
          <a:endParaRPr lang="en-US" sz="1400"/>
        </a:p>
        <a:p>
          <a:pPr algn="ctr"/>
          <a:r>
            <a:rPr lang="en-US" sz="1400"/>
            <a:t>OVERFLOW</a:t>
          </a:r>
        </a:p>
      </xdr:txBody>
    </xdr:sp>
    <xdr:clientData/>
  </xdr:twoCellAnchor>
  <xdr:twoCellAnchor>
    <xdr:from>
      <xdr:col>22</xdr:col>
      <xdr:colOff>304800</xdr:colOff>
      <xdr:row>87</xdr:row>
      <xdr:rowOff>57150</xdr:rowOff>
    </xdr:from>
    <xdr:to>
      <xdr:col>23</xdr:col>
      <xdr:colOff>266700</xdr:colOff>
      <xdr:row>87</xdr:row>
      <xdr:rowOff>102869</xdr:rowOff>
    </xdr:to>
    <xdr:sp macro="" textlink="">
      <xdr:nvSpPr>
        <xdr:cNvPr id="31" name="Left Arrow 30"/>
        <xdr:cNvSpPr/>
      </xdr:nvSpPr>
      <xdr:spPr>
        <a:xfrm>
          <a:off x="14325600" y="3876675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314325</xdr:colOff>
      <xdr:row>85</xdr:row>
      <xdr:rowOff>85725</xdr:rowOff>
    </xdr:from>
    <xdr:to>
      <xdr:col>23</xdr:col>
      <xdr:colOff>276225</xdr:colOff>
      <xdr:row>85</xdr:row>
      <xdr:rowOff>131444</xdr:rowOff>
    </xdr:to>
    <xdr:sp macro="" textlink="">
      <xdr:nvSpPr>
        <xdr:cNvPr id="32" name="Left Arrow 31"/>
        <xdr:cNvSpPr/>
      </xdr:nvSpPr>
      <xdr:spPr>
        <a:xfrm>
          <a:off x="14335125" y="3524250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304800</xdr:colOff>
      <xdr:row>90</xdr:row>
      <xdr:rowOff>66675</xdr:rowOff>
    </xdr:from>
    <xdr:to>
      <xdr:col>23</xdr:col>
      <xdr:colOff>266700</xdr:colOff>
      <xdr:row>90</xdr:row>
      <xdr:rowOff>112394</xdr:rowOff>
    </xdr:to>
    <xdr:sp macro="" textlink="">
      <xdr:nvSpPr>
        <xdr:cNvPr id="33" name="Left Arrow 32"/>
        <xdr:cNvSpPr/>
      </xdr:nvSpPr>
      <xdr:spPr>
        <a:xfrm>
          <a:off x="14325600" y="4457700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333375</xdr:colOff>
      <xdr:row>93</xdr:row>
      <xdr:rowOff>76200</xdr:rowOff>
    </xdr:from>
    <xdr:to>
      <xdr:col>23</xdr:col>
      <xdr:colOff>295275</xdr:colOff>
      <xdr:row>93</xdr:row>
      <xdr:rowOff>121919</xdr:rowOff>
    </xdr:to>
    <xdr:sp macro="" textlink="">
      <xdr:nvSpPr>
        <xdr:cNvPr id="34" name="Left Arrow 33"/>
        <xdr:cNvSpPr/>
      </xdr:nvSpPr>
      <xdr:spPr>
        <a:xfrm>
          <a:off x="14354175" y="5038725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304800</xdr:colOff>
      <xdr:row>96</xdr:row>
      <xdr:rowOff>66675</xdr:rowOff>
    </xdr:from>
    <xdr:to>
      <xdr:col>23</xdr:col>
      <xdr:colOff>266700</xdr:colOff>
      <xdr:row>96</xdr:row>
      <xdr:rowOff>112394</xdr:rowOff>
    </xdr:to>
    <xdr:sp macro="" textlink="">
      <xdr:nvSpPr>
        <xdr:cNvPr id="35" name="Left Arrow 34"/>
        <xdr:cNvSpPr/>
      </xdr:nvSpPr>
      <xdr:spPr>
        <a:xfrm>
          <a:off x="14325600" y="5600700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314325</xdr:colOff>
      <xdr:row>99</xdr:row>
      <xdr:rowOff>76200</xdr:rowOff>
    </xdr:from>
    <xdr:to>
      <xdr:col>23</xdr:col>
      <xdr:colOff>276225</xdr:colOff>
      <xdr:row>99</xdr:row>
      <xdr:rowOff>121919</xdr:rowOff>
    </xdr:to>
    <xdr:sp macro="" textlink="">
      <xdr:nvSpPr>
        <xdr:cNvPr id="36" name="Left Arrow 35"/>
        <xdr:cNvSpPr/>
      </xdr:nvSpPr>
      <xdr:spPr>
        <a:xfrm>
          <a:off x="14335125" y="6181725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304800</xdr:colOff>
      <xdr:row>102</xdr:row>
      <xdr:rowOff>66675</xdr:rowOff>
    </xdr:from>
    <xdr:to>
      <xdr:col>23</xdr:col>
      <xdr:colOff>266700</xdr:colOff>
      <xdr:row>102</xdr:row>
      <xdr:rowOff>112394</xdr:rowOff>
    </xdr:to>
    <xdr:sp macro="" textlink="">
      <xdr:nvSpPr>
        <xdr:cNvPr id="37" name="Left Arrow 36"/>
        <xdr:cNvSpPr/>
      </xdr:nvSpPr>
      <xdr:spPr>
        <a:xfrm>
          <a:off x="14325600" y="6743700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314325</xdr:colOff>
      <xdr:row>105</xdr:row>
      <xdr:rowOff>76200</xdr:rowOff>
    </xdr:from>
    <xdr:to>
      <xdr:col>23</xdr:col>
      <xdr:colOff>276225</xdr:colOff>
      <xdr:row>105</xdr:row>
      <xdr:rowOff>121919</xdr:rowOff>
    </xdr:to>
    <xdr:sp macro="" textlink="">
      <xdr:nvSpPr>
        <xdr:cNvPr id="38" name="Left Arrow 37"/>
        <xdr:cNvSpPr/>
      </xdr:nvSpPr>
      <xdr:spPr>
        <a:xfrm>
          <a:off x="14335125" y="7324725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342900</xdr:colOff>
      <xdr:row>108</xdr:row>
      <xdr:rowOff>66675</xdr:rowOff>
    </xdr:from>
    <xdr:to>
      <xdr:col>23</xdr:col>
      <xdr:colOff>304800</xdr:colOff>
      <xdr:row>108</xdr:row>
      <xdr:rowOff>112394</xdr:rowOff>
    </xdr:to>
    <xdr:sp macro="" textlink="">
      <xdr:nvSpPr>
        <xdr:cNvPr id="39" name="Left Arrow 38"/>
        <xdr:cNvSpPr/>
      </xdr:nvSpPr>
      <xdr:spPr>
        <a:xfrm>
          <a:off x="14363700" y="7886700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333375</xdr:colOff>
      <xdr:row>111</xdr:row>
      <xdr:rowOff>66675</xdr:rowOff>
    </xdr:from>
    <xdr:to>
      <xdr:col>23</xdr:col>
      <xdr:colOff>295275</xdr:colOff>
      <xdr:row>111</xdr:row>
      <xdr:rowOff>112394</xdr:rowOff>
    </xdr:to>
    <xdr:sp macro="" textlink="">
      <xdr:nvSpPr>
        <xdr:cNvPr id="40" name="Left Arrow 39"/>
        <xdr:cNvSpPr/>
      </xdr:nvSpPr>
      <xdr:spPr>
        <a:xfrm>
          <a:off x="14354175" y="8458200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304800</xdr:colOff>
      <xdr:row>114</xdr:row>
      <xdr:rowOff>76200</xdr:rowOff>
    </xdr:from>
    <xdr:to>
      <xdr:col>23</xdr:col>
      <xdr:colOff>266700</xdr:colOff>
      <xdr:row>114</xdr:row>
      <xdr:rowOff>121919</xdr:rowOff>
    </xdr:to>
    <xdr:sp macro="" textlink="">
      <xdr:nvSpPr>
        <xdr:cNvPr id="41" name="Left Arrow 40"/>
        <xdr:cNvSpPr/>
      </xdr:nvSpPr>
      <xdr:spPr>
        <a:xfrm>
          <a:off x="14325600" y="9039225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323850</xdr:colOff>
      <xdr:row>117</xdr:row>
      <xdr:rowOff>66675</xdr:rowOff>
    </xdr:from>
    <xdr:to>
      <xdr:col>23</xdr:col>
      <xdr:colOff>285750</xdr:colOff>
      <xdr:row>117</xdr:row>
      <xdr:rowOff>112394</xdr:rowOff>
    </xdr:to>
    <xdr:sp macro="" textlink="">
      <xdr:nvSpPr>
        <xdr:cNvPr id="42" name="Left Arrow 41"/>
        <xdr:cNvSpPr/>
      </xdr:nvSpPr>
      <xdr:spPr>
        <a:xfrm>
          <a:off x="14344650" y="9601200"/>
          <a:ext cx="57150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312964</xdr:colOff>
      <xdr:row>120</xdr:row>
      <xdr:rowOff>76200</xdr:rowOff>
    </xdr:from>
    <xdr:to>
      <xdr:col>23</xdr:col>
      <xdr:colOff>420461</xdr:colOff>
      <xdr:row>120</xdr:row>
      <xdr:rowOff>121919</xdr:rowOff>
    </xdr:to>
    <xdr:sp macro="" textlink="">
      <xdr:nvSpPr>
        <xdr:cNvPr id="43" name="Left Arrow 42"/>
        <xdr:cNvSpPr/>
      </xdr:nvSpPr>
      <xdr:spPr>
        <a:xfrm>
          <a:off x="15430500" y="13179879"/>
          <a:ext cx="719818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</xdr:colOff>
      <xdr:row>72</xdr:row>
      <xdr:rowOff>89647</xdr:rowOff>
    </xdr:from>
    <xdr:to>
      <xdr:col>24</xdr:col>
      <xdr:colOff>481853</xdr:colOff>
      <xdr:row>121</xdr:row>
      <xdr:rowOff>156883</xdr:rowOff>
    </xdr:to>
    <xdr:sp macro="" textlink="">
      <xdr:nvSpPr>
        <xdr:cNvPr id="6" name="Up-Down Arrow 5"/>
        <xdr:cNvSpPr/>
      </xdr:nvSpPr>
      <xdr:spPr>
        <a:xfrm>
          <a:off x="15127942" y="3697941"/>
          <a:ext cx="481852" cy="9670677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400"/>
            <a:t>RESTOCK</a:t>
          </a:r>
          <a:r>
            <a:rPr lang="en-US" sz="1400" baseline="0"/>
            <a:t> TO PICK BINS</a:t>
          </a:r>
        </a:p>
      </xdr:txBody>
    </xdr:sp>
    <xdr:clientData/>
  </xdr:twoCellAnchor>
  <xdr:twoCellAnchor>
    <xdr:from>
      <xdr:col>28</xdr:col>
      <xdr:colOff>44824</xdr:colOff>
      <xdr:row>72</xdr:row>
      <xdr:rowOff>67235</xdr:rowOff>
    </xdr:from>
    <xdr:to>
      <xdr:col>28</xdr:col>
      <xdr:colOff>526676</xdr:colOff>
      <xdr:row>121</xdr:row>
      <xdr:rowOff>134471</xdr:rowOff>
    </xdr:to>
    <xdr:sp macro="" textlink="">
      <xdr:nvSpPr>
        <xdr:cNvPr id="44" name="Up-Down Arrow 43"/>
        <xdr:cNvSpPr/>
      </xdr:nvSpPr>
      <xdr:spPr>
        <a:xfrm>
          <a:off x="17593236" y="3675529"/>
          <a:ext cx="481852" cy="9670677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400"/>
            <a:t>RESTOCK</a:t>
          </a:r>
          <a:r>
            <a:rPr lang="en-US" sz="1400" baseline="0"/>
            <a:t> TO PICK BINS</a:t>
          </a:r>
        </a:p>
      </xdr:txBody>
    </xdr:sp>
    <xdr:clientData/>
  </xdr:twoCellAnchor>
  <xdr:twoCellAnchor>
    <xdr:from>
      <xdr:col>34</xdr:col>
      <xdr:colOff>0</xdr:colOff>
      <xdr:row>72</xdr:row>
      <xdr:rowOff>0</xdr:rowOff>
    </xdr:from>
    <xdr:to>
      <xdr:col>34</xdr:col>
      <xdr:colOff>481852</xdr:colOff>
      <xdr:row>121</xdr:row>
      <xdr:rowOff>67236</xdr:rowOff>
    </xdr:to>
    <xdr:sp macro="" textlink="">
      <xdr:nvSpPr>
        <xdr:cNvPr id="45" name="Up-Down Arrow 44"/>
        <xdr:cNvSpPr/>
      </xdr:nvSpPr>
      <xdr:spPr>
        <a:xfrm>
          <a:off x="19924059" y="3608294"/>
          <a:ext cx="481852" cy="9670677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400"/>
            <a:t>RESTOCK</a:t>
          </a:r>
          <a:r>
            <a:rPr lang="en-US" sz="1400" baseline="0"/>
            <a:t> TO PICK BINS</a:t>
          </a:r>
        </a:p>
      </xdr:txBody>
    </xdr:sp>
    <xdr:clientData/>
  </xdr:twoCellAnchor>
  <xdr:twoCellAnchor>
    <xdr:from>
      <xdr:col>38</xdr:col>
      <xdr:colOff>56029</xdr:colOff>
      <xdr:row>72</xdr:row>
      <xdr:rowOff>22412</xdr:rowOff>
    </xdr:from>
    <xdr:to>
      <xdr:col>38</xdr:col>
      <xdr:colOff>537881</xdr:colOff>
      <xdr:row>121</xdr:row>
      <xdr:rowOff>89648</xdr:rowOff>
    </xdr:to>
    <xdr:sp macro="" textlink="">
      <xdr:nvSpPr>
        <xdr:cNvPr id="46" name="Up-Down Arrow 45"/>
        <xdr:cNvSpPr/>
      </xdr:nvSpPr>
      <xdr:spPr>
        <a:xfrm>
          <a:off x="22400558" y="3630706"/>
          <a:ext cx="481852" cy="9670677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400"/>
            <a:t>RESTOCK</a:t>
          </a:r>
          <a:r>
            <a:rPr lang="en-US" sz="1400" baseline="0"/>
            <a:t> TO PICK BINS</a:t>
          </a:r>
        </a:p>
      </xdr:txBody>
    </xdr:sp>
    <xdr:clientData/>
  </xdr:twoCellAnchor>
  <xdr:twoCellAnchor>
    <xdr:from>
      <xdr:col>44</xdr:col>
      <xdr:colOff>0</xdr:colOff>
      <xdr:row>76</xdr:row>
      <xdr:rowOff>1</xdr:rowOff>
    </xdr:from>
    <xdr:to>
      <xdr:col>44</xdr:col>
      <xdr:colOff>481852</xdr:colOff>
      <xdr:row>122</xdr:row>
      <xdr:rowOff>22413</xdr:rowOff>
    </xdr:to>
    <xdr:sp macro="" textlink="">
      <xdr:nvSpPr>
        <xdr:cNvPr id="47" name="Up-Down Arrow 46"/>
        <xdr:cNvSpPr/>
      </xdr:nvSpPr>
      <xdr:spPr>
        <a:xfrm>
          <a:off x="24720176" y="4628030"/>
          <a:ext cx="481852" cy="8807824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400"/>
            <a:t>RESTOCK</a:t>
          </a:r>
          <a:r>
            <a:rPr lang="en-US" sz="1400" baseline="0"/>
            <a:t> TO PICK BINS</a:t>
          </a:r>
        </a:p>
      </xdr:txBody>
    </xdr:sp>
    <xdr:clientData/>
  </xdr:twoCellAnchor>
  <xdr:twoCellAnchor>
    <xdr:from>
      <xdr:col>48</xdr:col>
      <xdr:colOff>108856</xdr:colOff>
      <xdr:row>76</xdr:row>
      <xdr:rowOff>1</xdr:rowOff>
    </xdr:from>
    <xdr:to>
      <xdr:col>48</xdr:col>
      <xdr:colOff>590708</xdr:colOff>
      <xdr:row>121</xdr:row>
      <xdr:rowOff>190501</xdr:rowOff>
    </xdr:to>
    <xdr:sp macro="" textlink="">
      <xdr:nvSpPr>
        <xdr:cNvPr id="48" name="Up-Down Arrow 47"/>
        <xdr:cNvSpPr/>
      </xdr:nvSpPr>
      <xdr:spPr>
        <a:xfrm>
          <a:off x="27500035" y="4626430"/>
          <a:ext cx="481852" cy="8776607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400"/>
            <a:t>RESTOCK</a:t>
          </a:r>
          <a:r>
            <a:rPr lang="en-US" sz="1400" baseline="0"/>
            <a:t> TO PICK BINS</a:t>
          </a:r>
        </a:p>
      </xdr:txBody>
    </xdr:sp>
    <xdr:clientData/>
  </xdr:twoCellAnchor>
  <xdr:twoCellAnchor>
    <xdr:from>
      <xdr:col>49</xdr:col>
      <xdr:colOff>0</xdr:colOff>
      <xdr:row>76</xdr:row>
      <xdr:rowOff>1</xdr:rowOff>
    </xdr:from>
    <xdr:to>
      <xdr:col>49</xdr:col>
      <xdr:colOff>522113</xdr:colOff>
      <xdr:row>121</xdr:row>
      <xdr:rowOff>33619</xdr:rowOff>
    </xdr:to>
    <xdr:sp macro="" textlink="">
      <xdr:nvSpPr>
        <xdr:cNvPr id="49" name="Down Arrow 48"/>
        <xdr:cNvSpPr/>
      </xdr:nvSpPr>
      <xdr:spPr>
        <a:xfrm>
          <a:off x="27745765" y="4628030"/>
          <a:ext cx="522113" cy="8617324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endParaRPr lang="en-US" sz="1400"/>
        </a:p>
        <a:p>
          <a:pPr algn="ctr"/>
          <a:r>
            <a:rPr lang="en-US" sz="1400"/>
            <a:t>RESTOCK</a:t>
          </a:r>
          <a:r>
            <a:rPr lang="en-US" sz="1400" baseline="0"/>
            <a:t> TRANSPORT</a:t>
          </a:r>
          <a:endParaRPr lang="en-US" sz="1400"/>
        </a:p>
      </xdr:txBody>
    </xdr:sp>
    <xdr:clientData/>
  </xdr:twoCellAnchor>
  <xdr:twoCellAnchor>
    <xdr:from>
      <xdr:col>24</xdr:col>
      <xdr:colOff>134471</xdr:colOff>
      <xdr:row>122</xdr:row>
      <xdr:rowOff>44824</xdr:rowOff>
    </xdr:from>
    <xdr:to>
      <xdr:col>75</xdr:col>
      <xdr:colOff>571500</xdr:colOff>
      <xdr:row>125</xdr:row>
      <xdr:rowOff>145676</xdr:rowOff>
    </xdr:to>
    <xdr:sp macro="" textlink="">
      <xdr:nvSpPr>
        <xdr:cNvPr id="7" name="Left-Right Arrow 6"/>
        <xdr:cNvSpPr/>
      </xdr:nvSpPr>
      <xdr:spPr>
        <a:xfrm>
          <a:off x="15442507" y="13461467"/>
          <a:ext cx="29052850" cy="685959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bg1"/>
              </a:solidFill>
            </a:rPr>
            <a:t>RESTOCK</a:t>
          </a:r>
          <a:r>
            <a:rPr lang="en-US" sz="1400" baseline="0">
              <a:solidFill>
                <a:schemeClr val="bg1"/>
              </a:solidFill>
            </a:rPr>
            <a:t> TRANSPORT 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280147</xdr:colOff>
      <xdr:row>77</xdr:row>
      <xdr:rowOff>33618</xdr:rowOff>
    </xdr:from>
    <xdr:to>
      <xdr:col>24</xdr:col>
      <xdr:colOff>582706</xdr:colOff>
      <xdr:row>77</xdr:row>
      <xdr:rowOff>79337</xdr:rowOff>
    </xdr:to>
    <xdr:sp macro="" textlink="">
      <xdr:nvSpPr>
        <xdr:cNvPr id="8" name="Right Arrow 7"/>
        <xdr:cNvSpPr/>
      </xdr:nvSpPr>
      <xdr:spPr>
        <a:xfrm>
          <a:off x="15408088" y="4852147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302559</xdr:colOff>
      <xdr:row>85</xdr:row>
      <xdr:rowOff>89647</xdr:rowOff>
    </xdr:from>
    <xdr:to>
      <xdr:col>25</xdr:col>
      <xdr:colOff>0</xdr:colOff>
      <xdr:row>85</xdr:row>
      <xdr:rowOff>135366</xdr:rowOff>
    </xdr:to>
    <xdr:sp macro="" textlink="">
      <xdr:nvSpPr>
        <xdr:cNvPr id="51" name="Right Arrow 50"/>
        <xdr:cNvSpPr/>
      </xdr:nvSpPr>
      <xdr:spPr>
        <a:xfrm>
          <a:off x="15430500" y="6432176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298077</xdr:colOff>
      <xdr:row>93</xdr:row>
      <xdr:rowOff>6723</xdr:rowOff>
    </xdr:from>
    <xdr:to>
      <xdr:col>24</xdr:col>
      <xdr:colOff>600636</xdr:colOff>
      <xdr:row>93</xdr:row>
      <xdr:rowOff>52442</xdr:rowOff>
    </xdr:to>
    <xdr:sp macro="" textlink="">
      <xdr:nvSpPr>
        <xdr:cNvPr id="52" name="Right Arrow 51"/>
        <xdr:cNvSpPr/>
      </xdr:nvSpPr>
      <xdr:spPr>
        <a:xfrm>
          <a:off x="15426018" y="7873252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302559</xdr:colOff>
      <xdr:row>102</xdr:row>
      <xdr:rowOff>123265</xdr:rowOff>
    </xdr:from>
    <xdr:to>
      <xdr:col>25</xdr:col>
      <xdr:colOff>0</xdr:colOff>
      <xdr:row>102</xdr:row>
      <xdr:rowOff>168984</xdr:rowOff>
    </xdr:to>
    <xdr:sp macro="" textlink="">
      <xdr:nvSpPr>
        <xdr:cNvPr id="53" name="Right Arrow 52"/>
        <xdr:cNvSpPr/>
      </xdr:nvSpPr>
      <xdr:spPr>
        <a:xfrm>
          <a:off x="15430500" y="9704294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285750</xdr:colOff>
      <xdr:row>113</xdr:row>
      <xdr:rowOff>68035</xdr:rowOff>
    </xdr:from>
    <xdr:to>
      <xdr:col>24</xdr:col>
      <xdr:colOff>588309</xdr:colOff>
      <xdr:row>113</xdr:row>
      <xdr:rowOff>113754</xdr:rowOff>
    </xdr:to>
    <xdr:sp macro="" textlink="">
      <xdr:nvSpPr>
        <xdr:cNvPr id="54" name="Right Arrow 53"/>
        <xdr:cNvSpPr/>
      </xdr:nvSpPr>
      <xdr:spPr>
        <a:xfrm>
          <a:off x="15593786" y="11756571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299357</xdr:colOff>
      <xdr:row>75</xdr:row>
      <xdr:rowOff>68035</xdr:rowOff>
    </xdr:from>
    <xdr:to>
      <xdr:col>34</xdr:col>
      <xdr:colOff>601916</xdr:colOff>
      <xdr:row>75</xdr:row>
      <xdr:rowOff>113754</xdr:rowOff>
    </xdr:to>
    <xdr:sp macro="" textlink="">
      <xdr:nvSpPr>
        <xdr:cNvPr id="55" name="Right Arrow 54"/>
        <xdr:cNvSpPr/>
      </xdr:nvSpPr>
      <xdr:spPr>
        <a:xfrm>
          <a:off x="20424321" y="4422321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285751</xdr:colOff>
      <xdr:row>85</xdr:row>
      <xdr:rowOff>81643</xdr:rowOff>
    </xdr:from>
    <xdr:to>
      <xdr:col>34</xdr:col>
      <xdr:colOff>588310</xdr:colOff>
      <xdr:row>85</xdr:row>
      <xdr:rowOff>127362</xdr:rowOff>
    </xdr:to>
    <xdr:sp macro="" textlink="">
      <xdr:nvSpPr>
        <xdr:cNvPr id="56" name="Right Arrow 55"/>
        <xdr:cNvSpPr/>
      </xdr:nvSpPr>
      <xdr:spPr>
        <a:xfrm>
          <a:off x="20410715" y="6422572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312965</xdr:colOff>
      <xdr:row>93</xdr:row>
      <xdr:rowOff>27214</xdr:rowOff>
    </xdr:from>
    <xdr:to>
      <xdr:col>35</xdr:col>
      <xdr:colOff>3202</xdr:colOff>
      <xdr:row>93</xdr:row>
      <xdr:rowOff>72933</xdr:rowOff>
    </xdr:to>
    <xdr:sp macro="" textlink="">
      <xdr:nvSpPr>
        <xdr:cNvPr id="57" name="Right Arrow 56"/>
        <xdr:cNvSpPr/>
      </xdr:nvSpPr>
      <xdr:spPr>
        <a:xfrm>
          <a:off x="20437929" y="7892143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299357</xdr:colOff>
      <xdr:row>103</xdr:row>
      <xdr:rowOff>13608</xdr:rowOff>
    </xdr:from>
    <xdr:to>
      <xdr:col>34</xdr:col>
      <xdr:colOff>601916</xdr:colOff>
      <xdr:row>103</xdr:row>
      <xdr:rowOff>59327</xdr:rowOff>
    </xdr:to>
    <xdr:sp macro="" textlink="">
      <xdr:nvSpPr>
        <xdr:cNvPr id="58" name="Right Arrow 57"/>
        <xdr:cNvSpPr/>
      </xdr:nvSpPr>
      <xdr:spPr>
        <a:xfrm>
          <a:off x="20424321" y="9783537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272143</xdr:colOff>
      <xdr:row>113</xdr:row>
      <xdr:rowOff>54429</xdr:rowOff>
    </xdr:from>
    <xdr:to>
      <xdr:col>34</xdr:col>
      <xdr:colOff>574702</xdr:colOff>
      <xdr:row>113</xdr:row>
      <xdr:rowOff>100148</xdr:rowOff>
    </xdr:to>
    <xdr:sp macro="" textlink="">
      <xdr:nvSpPr>
        <xdr:cNvPr id="59" name="Right Arrow 58"/>
        <xdr:cNvSpPr/>
      </xdr:nvSpPr>
      <xdr:spPr>
        <a:xfrm>
          <a:off x="20397107" y="11742965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295354</xdr:colOff>
      <xdr:row>82</xdr:row>
      <xdr:rowOff>110458</xdr:rowOff>
    </xdr:from>
    <xdr:to>
      <xdr:col>44</xdr:col>
      <xdr:colOff>597913</xdr:colOff>
      <xdr:row>82</xdr:row>
      <xdr:rowOff>156177</xdr:rowOff>
    </xdr:to>
    <xdr:sp macro="" textlink="">
      <xdr:nvSpPr>
        <xdr:cNvPr id="60" name="Right Arrow 59"/>
        <xdr:cNvSpPr/>
      </xdr:nvSpPr>
      <xdr:spPr>
        <a:xfrm>
          <a:off x="25237247" y="5879887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299356</xdr:colOff>
      <xdr:row>97</xdr:row>
      <xdr:rowOff>136072</xdr:rowOff>
    </xdr:from>
    <xdr:to>
      <xdr:col>44</xdr:col>
      <xdr:colOff>601915</xdr:colOff>
      <xdr:row>97</xdr:row>
      <xdr:rowOff>181791</xdr:rowOff>
    </xdr:to>
    <xdr:sp macro="" textlink="">
      <xdr:nvSpPr>
        <xdr:cNvPr id="61" name="Right Arrow 60"/>
        <xdr:cNvSpPr/>
      </xdr:nvSpPr>
      <xdr:spPr>
        <a:xfrm>
          <a:off x="25241249" y="8763001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342899</xdr:colOff>
      <xdr:row>114</xdr:row>
      <xdr:rowOff>152401</xdr:rowOff>
    </xdr:from>
    <xdr:to>
      <xdr:col>45</xdr:col>
      <xdr:colOff>33137</xdr:colOff>
      <xdr:row>115</xdr:row>
      <xdr:rowOff>7620</xdr:rowOff>
    </xdr:to>
    <xdr:sp macro="" textlink="">
      <xdr:nvSpPr>
        <xdr:cNvPr id="62" name="Right Arrow 61"/>
        <xdr:cNvSpPr/>
      </xdr:nvSpPr>
      <xdr:spPr>
        <a:xfrm>
          <a:off x="25284792" y="12031437"/>
          <a:ext cx="302559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13608</xdr:colOff>
      <xdr:row>77</xdr:row>
      <xdr:rowOff>40822</xdr:rowOff>
    </xdr:from>
    <xdr:to>
      <xdr:col>28</xdr:col>
      <xdr:colOff>152400</xdr:colOff>
      <xdr:row>77</xdr:row>
      <xdr:rowOff>86541</xdr:rowOff>
    </xdr:to>
    <xdr:sp macro="" textlink="">
      <xdr:nvSpPr>
        <xdr:cNvPr id="65" name="Left Arrow 64"/>
        <xdr:cNvSpPr/>
      </xdr:nvSpPr>
      <xdr:spPr>
        <a:xfrm>
          <a:off x="17770929" y="4857751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43545</xdr:colOff>
      <xdr:row>85</xdr:row>
      <xdr:rowOff>70743</xdr:rowOff>
    </xdr:from>
    <xdr:to>
      <xdr:col>28</xdr:col>
      <xdr:colOff>182337</xdr:colOff>
      <xdr:row>85</xdr:row>
      <xdr:rowOff>116462</xdr:rowOff>
    </xdr:to>
    <xdr:sp macro="" textlink="">
      <xdr:nvSpPr>
        <xdr:cNvPr id="66" name="Left Arrow 65"/>
        <xdr:cNvSpPr/>
      </xdr:nvSpPr>
      <xdr:spPr>
        <a:xfrm>
          <a:off x="17800866" y="6411672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13607</xdr:colOff>
      <xdr:row>93</xdr:row>
      <xdr:rowOff>40819</xdr:rowOff>
    </xdr:from>
    <xdr:to>
      <xdr:col>28</xdr:col>
      <xdr:colOff>152399</xdr:colOff>
      <xdr:row>93</xdr:row>
      <xdr:rowOff>86538</xdr:rowOff>
    </xdr:to>
    <xdr:sp macro="" textlink="">
      <xdr:nvSpPr>
        <xdr:cNvPr id="68" name="Left Arrow 67"/>
        <xdr:cNvSpPr/>
      </xdr:nvSpPr>
      <xdr:spPr>
        <a:xfrm>
          <a:off x="17770928" y="7905748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40821</xdr:colOff>
      <xdr:row>102</xdr:row>
      <xdr:rowOff>108854</xdr:rowOff>
    </xdr:from>
    <xdr:to>
      <xdr:col>28</xdr:col>
      <xdr:colOff>179613</xdr:colOff>
      <xdr:row>102</xdr:row>
      <xdr:rowOff>154573</xdr:rowOff>
    </xdr:to>
    <xdr:sp macro="" textlink="">
      <xdr:nvSpPr>
        <xdr:cNvPr id="70" name="Left Arrow 69"/>
        <xdr:cNvSpPr/>
      </xdr:nvSpPr>
      <xdr:spPr>
        <a:xfrm>
          <a:off x="17798142" y="9688283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13607</xdr:colOff>
      <xdr:row>113</xdr:row>
      <xdr:rowOff>95249</xdr:rowOff>
    </xdr:from>
    <xdr:to>
      <xdr:col>28</xdr:col>
      <xdr:colOff>152399</xdr:colOff>
      <xdr:row>113</xdr:row>
      <xdr:rowOff>140968</xdr:rowOff>
    </xdr:to>
    <xdr:sp macro="" textlink="">
      <xdr:nvSpPr>
        <xdr:cNvPr id="71" name="Left Arrow 70"/>
        <xdr:cNvSpPr/>
      </xdr:nvSpPr>
      <xdr:spPr>
        <a:xfrm>
          <a:off x="17770928" y="11783785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27214</xdr:colOff>
      <xdr:row>75</xdr:row>
      <xdr:rowOff>81642</xdr:rowOff>
    </xdr:from>
    <xdr:to>
      <xdr:col>38</xdr:col>
      <xdr:colOff>166006</xdr:colOff>
      <xdr:row>75</xdr:row>
      <xdr:rowOff>127361</xdr:rowOff>
    </xdr:to>
    <xdr:sp macro="" textlink="">
      <xdr:nvSpPr>
        <xdr:cNvPr id="72" name="Left Arrow 71"/>
        <xdr:cNvSpPr/>
      </xdr:nvSpPr>
      <xdr:spPr>
        <a:xfrm>
          <a:off x="22601464" y="4435928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13607</xdr:colOff>
      <xdr:row>85</xdr:row>
      <xdr:rowOff>95249</xdr:rowOff>
    </xdr:from>
    <xdr:to>
      <xdr:col>38</xdr:col>
      <xdr:colOff>152399</xdr:colOff>
      <xdr:row>85</xdr:row>
      <xdr:rowOff>140968</xdr:rowOff>
    </xdr:to>
    <xdr:sp macro="" textlink="">
      <xdr:nvSpPr>
        <xdr:cNvPr id="74" name="Left Arrow 73"/>
        <xdr:cNvSpPr/>
      </xdr:nvSpPr>
      <xdr:spPr>
        <a:xfrm>
          <a:off x="22587857" y="6436178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27214</xdr:colOff>
      <xdr:row>93</xdr:row>
      <xdr:rowOff>13607</xdr:rowOff>
    </xdr:from>
    <xdr:to>
      <xdr:col>38</xdr:col>
      <xdr:colOff>166006</xdr:colOff>
      <xdr:row>93</xdr:row>
      <xdr:rowOff>59326</xdr:rowOff>
    </xdr:to>
    <xdr:sp macro="" textlink="">
      <xdr:nvSpPr>
        <xdr:cNvPr id="75" name="Left Arrow 74"/>
        <xdr:cNvSpPr/>
      </xdr:nvSpPr>
      <xdr:spPr>
        <a:xfrm>
          <a:off x="22601464" y="7878536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40821</xdr:colOff>
      <xdr:row>103</xdr:row>
      <xdr:rowOff>0</xdr:rowOff>
    </xdr:from>
    <xdr:to>
      <xdr:col>38</xdr:col>
      <xdr:colOff>179613</xdr:colOff>
      <xdr:row>103</xdr:row>
      <xdr:rowOff>45719</xdr:rowOff>
    </xdr:to>
    <xdr:sp macro="" textlink="">
      <xdr:nvSpPr>
        <xdr:cNvPr id="76" name="Left Arrow 75"/>
        <xdr:cNvSpPr/>
      </xdr:nvSpPr>
      <xdr:spPr>
        <a:xfrm>
          <a:off x="22615071" y="9769929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27214</xdr:colOff>
      <xdr:row>113</xdr:row>
      <xdr:rowOff>54428</xdr:rowOff>
    </xdr:from>
    <xdr:to>
      <xdr:col>38</xdr:col>
      <xdr:colOff>166006</xdr:colOff>
      <xdr:row>113</xdr:row>
      <xdr:rowOff>100147</xdr:rowOff>
    </xdr:to>
    <xdr:sp macro="" textlink="">
      <xdr:nvSpPr>
        <xdr:cNvPr id="77" name="Left Arrow 76"/>
        <xdr:cNvSpPr/>
      </xdr:nvSpPr>
      <xdr:spPr>
        <a:xfrm>
          <a:off x="22601464" y="11742964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68035</xdr:colOff>
      <xdr:row>82</xdr:row>
      <xdr:rowOff>13607</xdr:rowOff>
    </xdr:from>
    <xdr:to>
      <xdr:col>48</xdr:col>
      <xdr:colOff>206827</xdr:colOff>
      <xdr:row>82</xdr:row>
      <xdr:rowOff>59326</xdr:rowOff>
    </xdr:to>
    <xdr:sp macro="" textlink="">
      <xdr:nvSpPr>
        <xdr:cNvPr id="78" name="Left Arrow 77"/>
        <xdr:cNvSpPr/>
      </xdr:nvSpPr>
      <xdr:spPr>
        <a:xfrm>
          <a:off x="27459214" y="5783036"/>
          <a:ext cx="138792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0Z</a:t>
          </a:r>
        </a:p>
      </xdr:txBody>
    </xdr:sp>
    <xdr:clientData/>
  </xdr:twoCellAnchor>
  <xdr:twoCellAnchor>
    <xdr:from>
      <xdr:col>48</xdr:col>
      <xdr:colOff>13606</xdr:colOff>
      <xdr:row>97</xdr:row>
      <xdr:rowOff>149677</xdr:rowOff>
    </xdr:from>
    <xdr:to>
      <xdr:col>48</xdr:col>
      <xdr:colOff>367391</xdr:colOff>
      <xdr:row>98</xdr:row>
      <xdr:rowOff>4896</xdr:rowOff>
    </xdr:to>
    <xdr:sp macro="" textlink="">
      <xdr:nvSpPr>
        <xdr:cNvPr id="80" name="Left Arrow 79"/>
        <xdr:cNvSpPr/>
      </xdr:nvSpPr>
      <xdr:spPr>
        <a:xfrm>
          <a:off x="27404785" y="8776606"/>
          <a:ext cx="353785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40820</xdr:colOff>
      <xdr:row>114</xdr:row>
      <xdr:rowOff>176891</xdr:rowOff>
    </xdr:from>
    <xdr:to>
      <xdr:col>48</xdr:col>
      <xdr:colOff>329290</xdr:colOff>
      <xdr:row>115</xdr:row>
      <xdr:rowOff>32110</xdr:rowOff>
    </xdr:to>
    <xdr:sp macro="" textlink="">
      <xdr:nvSpPr>
        <xdr:cNvPr id="81" name="Left Arrow 80"/>
        <xdr:cNvSpPr/>
      </xdr:nvSpPr>
      <xdr:spPr>
        <a:xfrm>
          <a:off x="27431999" y="12055927"/>
          <a:ext cx="288470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0</xdr:colOff>
      <xdr:row>66</xdr:row>
      <xdr:rowOff>0</xdr:rowOff>
    </xdr:from>
    <xdr:to>
      <xdr:col>87</xdr:col>
      <xdr:colOff>85726</xdr:colOff>
      <xdr:row>70</xdr:row>
      <xdr:rowOff>0</xdr:rowOff>
    </xdr:to>
    <xdr:sp macro="" textlink="">
      <xdr:nvSpPr>
        <xdr:cNvPr id="82" name="Rectangle 81"/>
        <xdr:cNvSpPr/>
      </xdr:nvSpPr>
      <xdr:spPr>
        <a:xfrm>
          <a:off x="47597786" y="2299607"/>
          <a:ext cx="3759654" cy="925286"/>
        </a:xfrm>
        <a:prstGeom prst="rect">
          <a:avLst/>
        </a:prstGeom>
        <a:solidFill>
          <a:schemeClr val="accent4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INBOUND</a:t>
          </a:r>
        </a:p>
        <a:p>
          <a:pPr algn="l"/>
          <a:r>
            <a:rPr lang="en-US" sz="1400">
              <a:solidFill>
                <a:schemeClr val="bg1"/>
              </a:solidFill>
            </a:rPr>
            <a:t>• 3 INBOUND DOORS</a:t>
          </a:r>
        </a:p>
        <a:p>
          <a:pPr algn="l"/>
          <a:r>
            <a:rPr lang="en-US" sz="1400">
              <a:solidFill>
                <a:schemeClr val="bg1"/>
              </a:solidFill>
            </a:rPr>
            <a:t>•</a:t>
          </a:r>
          <a:r>
            <a:rPr lang="en-US" sz="1400" baseline="0">
              <a:solidFill>
                <a:schemeClr val="bg1"/>
              </a:solidFill>
            </a:rPr>
            <a:t> Unload set up - Accordion Rollers pick to pallet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78</xdr:col>
      <xdr:colOff>0</xdr:colOff>
      <xdr:row>76</xdr:row>
      <xdr:rowOff>0</xdr:rowOff>
    </xdr:from>
    <xdr:to>
      <xdr:col>90</xdr:col>
      <xdr:colOff>108857</xdr:colOff>
      <xdr:row>117</xdr:row>
      <xdr:rowOff>54428</xdr:rowOff>
    </xdr:to>
    <xdr:sp macro="" textlink="">
      <xdr:nvSpPr>
        <xdr:cNvPr id="83" name="Rectangle 82"/>
        <xdr:cNvSpPr/>
      </xdr:nvSpPr>
      <xdr:spPr>
        <a:xfrm>
          <a:off x="45760821" y="4626429"/>
          <a:ext cx="7456715" cy="787853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>
              <a:solidFill>
                <a:schemeClr val="bg1"/>
              </a:solidFill>
            </a:rPr>
            <a:t>RECEIVING</a:t>
          </a:r>
          <a:r>
            <a:rPr lang="en-US" sz="1600"/>
            <a:t>	</a:t>
          </a:r>
        </a:p>
        <a:p>
          <a:pPr algn="l"/>
          <a:r>
            <a:rPr lang="en-US" sz="1600" b="1">
              <a:solidFill>
                <a:schemeClr val="bg1"/>
              </a:solidFill>
            </a:rPr>
            <a:t>• INSPECT</a:t>
          </a:r>
        </a:p>
        <a:p>
          <a:pPr algn="l"/>
          <a:r>
            <a:rPr lang="en-US" sz="1600" b="1">
              <a:solidFill>
                <a:schemeClr val="bg1"/>
              </a:solidFill>
            </a:rPr>
            <a:t>•</a:t>
          </a:r>
          <a:r>
            <a:rPr lang="en-US" sz="1600" b="1" baseline="0">
              <a:solidFill>
                <a:schemeClr val="bg1"/>
              </a:solidFill>
            </a:rPr>
            <a:t> RECEIVE</a:t>
          </a:r>
          <a:endParaRPr lang="en-US" sz="1600" b="1">
            <a:solidFill>
              <a:schemeClr val="bg1"/>
            </a:solidFill>
          </a:endParaRPr>
        </a:p>
        <a:p>
          <a:pPr algn="l"/>
          <a:r>
            <a:rPr lang="en-US" sz="1100" b="1" baseline="0">
              <a:solidFill>
                <a:schemeClr val="bg1"/>
              </a:solidFill>
            </a:rPr>
            <a:t>•  </a:t>
          </a:r>
          <a:r>
            <a:rPr lang="en-US" sz="1400" b="1" baseline="0">
              <a:solidFill>
                <a:schemeClr val="bg1"/>
              </a:solidFill>
            </a:rPr>
            <a:t>PALLETS TO BE LINED UP  PARALLEL WITH OVERFLOW AISLES. PALLETS SHOULD BE LINED UP WITH OVERFLOW AISLE THEY BELONG IN</a:t>
          </a:r>
        </a:p>
        <a:p>
          <a:pPr algn="l"/>
          <a:r>
            <a:rPr lang="en-US" sz="1100" b="1" baseline="0">
              <a:solidFill>
                <a:schemeClr val="bg1"/>
              </a:solidFill>
            </a:rPr>
            <a:t> 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80</xdr:col>
      <xdr:colOff>0</xdr:colOff>
      <xdr:row>70</xdr:row>
      <xdr:rowOff>40821</xdr:rowOff>
    </xdr:from>
    <xdr:to>
      <xdr:col>87</xdr:col>
      <xdr:colOff>457200</xdr:colOff>
      <xdr:row>75</xdr:row>
      <xdr:rowOff>190500</xdr:rowOff>
    </xdr:to>
    <xdr:sp macro="" textlink="">
      <xdr:nvSpPr>
        <xdr:cNvPr id="84" name="Rounded Rectangle 83"/>
        <xdr:cNvSpPr/>
      </xdr:nvSpPr>
      <xdr:spPr>
        <a:xfrm>
          <a:off x="46985464" y="3265714"/>
          <a:ext cx="4743450" cy="1279072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PALLET BUILD AREA</a:t>
          </a:r>
        </a:p>
      </xdr:txBody>
    </xdr:sp>
    <xdr:clientData/>
  </xdr:twoCellAnchor>
  <xdr:twoCellAnchor>
    <xdr:from>
      <xdr:col>76</xdr:col>
      <xdr:colOff>544285</xdr:colOff>
      <xdr:row>76</xdr:row>
      <xdr:rowOff>81643</xdr:rowOff>
    </xdr:from>
    <xdr:to>
      <xdr:col>77</xdr:col>
      <xdr:colOff>413816</xdr:colOff>
      <xdr:row>122</xdr:row>
      <xdr:rowOff>68036</xdr:rowOff>
    </xdr:to>
    <xdr:sp macro="" textlink="">
      <xdr:nvSpPr>
        <xdr:cNvPr id="85" name="Up-Down Arrow 84"/>
        <xdr:cNvSpPr/>
      </xdr:nvSpPr>
      <xdr:spPr>
        <a:xfrm>
          <a:off x="45080464" y="4708072"/>
          <a:ext cx="481852" cy="8776607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400"/>
            <a:t>TRANSPORT TO OVERFLOW</a:t>
          </a:r>
          <a:endParaRPr lang="en-US" sz="1400" baseline="0"/>
        </a:p>
      </xdr:txBody>
    </xdr:sp>
    <xdr:clientData/>
  </xdr:twoCellAnchor>
  <xdr:twoCellAnchor>
    <xdr:from>
      <xdr:col>75</xdr:col>
      <xdr:colOff>544286</xdr:colOff>
      <xdr:row>77</xdr:row>
      <xdr:rowOff>54428</xdr:rowOff>
    </xdr:from>
    <xdr:to>
      <xdr:col>76</xdr:col>
      <xdr:colOff>598714</xdr:colOff>
      <xdr:row>77</xdr:row>
      <xdr:rowOff>149678</xdr:rowOff>
    </xdr:to>
    <xdr:sp macro="" textlink="">
      <xdr:nvSpPr>
        <xdr:cNvPr id="9" name="Left Arrow 8"/>
        <xdr:cNvSpPr/>
      </xdr:nvSpPr>
      <xdr:spPr>
        <a:xfrm>
          <a:off x="44468143" y="4871357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80</xdr:row>
      <xdr:rowOff>27214</xdr:rowOff>
    </xdr:from>
    <xdr:to>
      <xdr:col>77</xdr:col>
      <xdr:colOff>54429</xdr:colOff>
      <xdr:row>80</xdr:row>
      <xdr:rowOff>122464</xdr:rowOff>
    </xdr:to>
    <xdr:sp macro="" textlink="">
      <xdr:nvSpPr>
        <xdr:cNvPr id="86" name="Left Arrow 85"/>
        <xdr:cNvSpPr/>
      </xdr:nvSpPr>
      <xdr:spPr>
        <a:xfrm>
          <a:off x="44536179" y="5415643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83</xdr:row>
      <xdr:rowOff>13607</xdr:rowOff>
    </xdr:from>
    <xdr:to>
      <xdr:col>77</xdr:col>
      <xdr:colOff>54429</xdr:colOff>
      <xdr:row>83</xdr:row>
      <xdr:rowOff>108857</xdr:rowOff>
    </xdr:to>
    <xdr:sp macro="" textlink="">
      <xdr:nvSpPr>
        <xdr:cNvPr id="87" name="Left Arrow 86"/>
        <xdr:cNvSpPr/>
      </xdr:nvSpPr>
      <xdr:spPr>
        <a:xfrm>
          <a:off x="44536179" y="5973536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86</xdr:row>
      <xdr:rowOff>0</xdr:rowOff>
    </xdr:from>
    <xdr:to>
      <xdr:col>77</xdr:col>
      <xdr:colOff>54429</xdr:colOff>
      <xdr:row>86</xdr:row>
      <xdr:rowOff>95250</xdr:rowOff>
    </xdr:to>
    <xdr:sp macro="" textlink="">
      <xdr:nvSpPr>
        <xdr:cNvPr id="88" name="Left Arrow 87"/>
        <xdr:cNvSpPr/>
      </xdr:nvSpPr>
      <xdr:spPr>
        <a:xfrm>
          <a:off x="44536179" y="65314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89</xdr:row>
      <xdr:rowOff>0</xdr:rowOff>
    </xdr:from>
    <xdr:to>
      <xdr:col>77</xdr:col>
      <xdr:colOff>54429</xdr:colOff>
      <xdr:row>89</xdr:row>
      <xdr:rowOff>95250</xdr:rowOff>
    </xdr:to>
    <xdr:sp macro="" textlink="">
      <xdr:nvSpPr>
        <xdr:cNvPr id="89" name="Left Arrow 88"/>
        <xdr:cNvSpPr/>
      </xdr:nvSpPr>
      <xdr:spPr>
        <a:xfrm>
          <a:off x="44536179" y="71029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92</xdr:row>
      <xdr:rowOff>0</xdr:rowOff>
    </xdr:from>
    <xdr:to>
      <xdr:col>77</xdr:col>
      <xdr:colOff>54429</xdr:colOff>
      <xdr:row>92</xdr:row>
      <xdr:rowOff>95250</xdr:rowOff>
    </xdr:to>
    <xdr:sp macro="" textlink="">
      <xdr:nvSpPr>
        <xdr:cNvPr id="90" name="Left Arrow 89"/>
        <xdr:cNvSpPr/>
      </xdr:nvSpPr>
      <xdr:spPr>
        <a:xfrm>
          <a:off x="44536179" y="76744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98</xdr:row>
      <xdr:rowOff>0</xdr:rowOff>
    </xdr:from>
    <xdr:to>
      <xdr:col>77</xdr:col>
      <xdr:colOff>54429</xdr:colOff>
      <xdr:row>98</xdr:row>
      <xdr:rowOff>95250</xdr:rowOff>
    </xdr:to>
    <xdr:sp macro="" textlink="">
      <xdr:nvSpPr>
        <xdr:cNvPr id="91" name="Left Arrow 90"/>
        <xdr:cNvSpPr/>
      </xdr:nvSpPr>
      <xdr:spPr>
        <a:xfrm>
          <a:off x="44536179" y="88174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101</xdr:row>
      <xdr:rowOff>0</xdr:rowOff>
    </xdr:from>
    <xdr:to>
      <xdr:col>77</xdr:col>
      <xdr:colOff>54429</xdr:colOff>
      <xdr:row>101</xdr:row>
      <xdr:rowOff>95250</xdr:rowOff>
    </xdr:to>
    <xdr:sp macro="" textlink="">
      <xdr:nvSpPr>
        <xdr:cNvPr id="92" name="Left Arrow 91"/>
        <xdr:cNvSpPr/>
      </xdr:nvSpPr>
      <xdr:spPr>
        <a:xfrm>
          <a:off x="44536179" y="93889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104</xdr:row>
      <xdr:rowOff>0</xdr:rowOff>
    </xdr:from>
    <xdr:to>
      <xdr:col>77</xdr:col>
      <xdr:colOff>54429</xdr:colOff>
      <xdr:row>104</xdr:row>
      <xdr:rowOff>95250</xdr:rowOff>
    </xdr:to>
    <xdr:sp macro="" textlink="">
      <xdr:nvSpPr>
        <xdr:cNvPr id="93" name="Left Arrow 92"/>
        <xdr:cNvSpPr/>
      </xdr:nvSpPr>
      <xdr:spPr>
        <a:xfrm>
          <a:off x="44536179" y="99604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107</xdr:row>
      <xdr:rowOff>0</xdr:rowOff>
    </xdr:from>
    <xdr:to>
      <xdr:col>77</xdr:col>
      <xdr:colOff>54429</xdr:colOff>
      <xdr:row>107</xdr:row>
      <xdr:rowOff>95250</xdr:rowOff>
    </xdr:to>
    <xdr:sp macro="" textlink="">
      <xdr:nvSpPr>
        <xdr:cNvPr id="94" name="Left Arrow 93"/>
        <xdr:cNvSpPr/>
      </xdr:nvSpPr>
      <xdr:spPr>
        <a:xfrm>
          <a:off x="44536179" y="105319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110</xdr:row>
      <xdr:rowOff>0</xdr:rowOff>
    </xdr:from>
    <xdr:to>
      <xdr:col>77</xdr:col>
      <xdr:colOff>54429</xdr:colOff>
      <xdr:row>110</xdr:row>
      <xdr:rowOff>95250</xdr:rowOff>
    </xdr:to>
    <xdr:sp macro="" textlink="">
      <xdr:nvSpPr>
        <xdr:cNvPr id="95" name="Left Arrow 94"/>
        <xdr:cNvSpPr/>
      </xdr:nvSpPr>
      <xdr:spPr>
        <a:xfrm>
          <a:off x="44536179" y="11103429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113</xdr:row>
      <xdr:rowOff>0</xdr:rowOff>
    </xdr:from>
    <xdr:to>
      <xdr:col>77</xdr:col>
      <xdr:colOff>54429</xdr:colOff>
      <xdr:row>113</xdr:row>
      <xdr:rowOff>95250</xdr:rowOff>
    </xdr:to>
    <xdr:sp macro="" textlink="">
      <xdr:nvSpPr>
        <xdr:cNvPr id="96" name="Left Arrow 95"/>
        <xdr:cNvSpPr/>
      </xdr:nvSpPr>
      <xdr:spPr>
        <a:xfrm>
          <a:off x="44536179" y="11688536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116</xdr:row>
      <xdr:rowOff>0</xdr:rowOff>
    </xdr:from>
    <xdr:to>
      <xdr:col>77</xdr:col>
      <xdr:colOff>54429</xdr:colOff>
      <xdr:row>116</xdr:row>
      <xdr:rowOff>95250</xdr:rowOff>
    </xdr:to>
    <xdr:sp macro="" textlink="">
      <xdr:nvSpPr>
        <xdr:cNvPr id="97" name="Left Arrow 96"/>
        <xdr:cNvSpPr/>
      </xdr:nvSpPr>
      <xdr:spPr>
        <a:xfrm>
          <a:off x="44536179" y="12260036"/>
          <a:ext cx="666750" cy="95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68036</xdr:colOff>
      <xdr:row>119</xdr:row>
      <xdr:rowOff>136071</xdr:rowOff>
    </xdr:from>
    <xdr:to>
      <xdr:col>77</xdr:col>
      <xdr:colOff>57151</xdr:colOff>
      <xdr:row>120</xdr:row>
      <xdr:rowOff>97972</xdr:rowOff>
    </xdr:to>
    <xdr:sp macro="" textlink="">
      <xdr:nvSpPr>
        <xdr:cNvPr id="98" name="Left Arrow 97"/>
        <xdr:cNvSpPr/>
      </xdr:nvSpPr>
      <xdr:spPr>
        <a:xfrm>
          <a:off x="28683857" y="12967607"/>
          <a:ext cx="16521794" cy="152401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304800</xdr:colOff>
      <xdr:row>85</xdr:row>
      <xdr:rowOff>0</xdr:rowOff>
    </xdr:from>
    <xdr:to>
      <xdr:col>78</xdr:col>
      <xdr:colOff>359229</xdr:colOff>
      <xdr:row>87</xdr:row>
      <xdr:rowOff>190500</xdr:rowOff>
    </xdr:to>
    <xdr:sp macro="" textlink="">
      <xdr:nvSpPr>
        <xdr:cNvPr id="99" name="Left Arrow 98"/>
        <xdr:cNvSpPr/>
      </xdr:nvSpPr>
      <xdr:spPr>
        <a:xfrm>
          <a:off x="46567725" y="6400800"/>
          <a:ext cx="664029" cy="57150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304800</xdr:colOff>
      <xdr:row>94</xdr:row>
      <xdr:rowOff>38100</xdr:rowOff>
    </xdr:from>
    <xdr:to>
      <xdr:col>78</xdr:col>
      <xdr:colOff>359229</xdr:colOff>
      <xdr:row>97</xdr:row>
      <xdr:rowOff>38100</xdr:rowOff>
    </xdr:to>
    <xdr:sp macro="" textlink="">
      <xdr:nvSpPr>
        <xdr:cNvPr id="101" name="Left Arrow 100"/>
        <xdr:cNvSpPr/>
      </xdr:nvSpPr>
      <xdr:spPr>
        <a:xfrm>
          <a:off x="46567725" y="8191500"/>
          <a:ext cx="664029" cy="57150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323850</xdr:colOff>
      <xdr:row>102</xdr:row>
      <xdr:rowOff>95250</xdr:rowOff>
    </xdr:from>
    <xdr:to>
      <xdr:col>78</xdr:col>
      <xdr:colOff>378279</xdr:colOff>
      <xdr:row>105</xdr:row>
      <xdr:rowOff>95250</xdr:rowOff>
    </xdr:to>
    <xdr:sp macro="" textlink="">
      <xdr:nvSpPr>
        <xdr:cNvPr id="102" name="Left Arrow 101"/>
        <xdr:cNvSpPr/>
      </xdr:nvSpPr>
      <xdr:spPr>
        <a:xfrm>
          <a:off x="46586775" y="9772650"/>
          <a:ext cx="664029" cy="57150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323850</xdr:colOff>
      <xdr:row>110</xdr:row>
      <xdr:rowOff>133350</xdr:rowOff>
    </xdr:from>
    <xdr:to>
      <xdr:col>78</xdr:col>
      <xdr:colOff>378279</xdr:colOff>
      <xdr:row>113</xdr:row>
      <xdr:rowOff>123825</xdr:rowOff>
    </xdr:to>
    <xdr:sp macro="" textlink="">
      <xdr:nvSpPr>
        <xdr:cNvPr id="103" name="Left Arrow 102"/>
        <xdr:cNvSpPr/>
      </xdr:nvSpPr>
      <xdr:spPr>
        <a:xfrm>
          <a:off x="46586775" y="11334750"/>
          <a:ext cx="664029" cy="57150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590550</xdr:colOff>
      <xdr:row>21</xdr:row>
      <xdr:rowOff>47625</xdr:rowOff>
    </xdr:from>
    <xdr:to>
      <xdr:col>17</xdr:col>
      <xdr:colOff>733425</xdr:colOff>
      <xdr:row>24</xdr:row>
      <xdr:rowOff>123825</xdr:rowOff>
    </xdr:to>
    <xdr:sp macro="" textlink="">
      <xdr:nvSpPr>
        <xdr:cNvPr id="100" name="Rectangle 99"/>
        <xdr:cNvSpPr/>
      </xdr:nvSpPr>
      <xdr:spPr>
        <a:xfrm>
          <a:off x="7905750" y="1190625"/>
          <a:ext cx="5629275" cy="64770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		</a:t>
          </a:r>
          <a:r>
            <a:rPr lang="en-US" sz="1100" b="1">
              <a:solidFill>
                <a:sysClr val="windowText" lastClr="000000"/>
              </a:solidFill>
            </a:rPr>
            <a:t>INBOUND</a:t>
          </a:r>
        </a:p>
        <a:p>
          <a:pPr algn="l"/>
          <a:r>
            <a:rPr lang="en-US" sz="1100" b="1"/>
            <a:t>- 40 INBOUND DOORS</a:t>
          </a:r>
        </a:p>
        <a:p>
          <a:pPr algn="l"/>
          <a:r>
            <a:rPr lang="en-US" sz="1100" b="1"/>
            <a:t>-</a:t>
          </a:r>
          <a:r>
            <a:rPr lang="en-US" sz="1100" b="1" baseline="0"/>
            <a:t> Unload set up - Accordian Rollers pick to pallet</a:t>
          </a:r>
          <a:endParaRPr lang="en-US" sz="1100" b="1"/>
        </a:p>
      </xdr:txBody>
    </xdr:sp>
    <xdr:clientData/>
  </xdr:twoCellAnchor>
  <xdr:twoCellAnchor>
    <xdr:from>
      <xdr:col>6</xdr:col>
      <xdr:colOff>600075</xdr:colOff>
      <xdr:row>17</xdr:row>
      <xdr:rowOff>0</xdr:rowOff>
    </xdr:from>
    <xdr:to>
      <xdr:col>8</xdr:col>
      <xdr:colOff>209550</xdr:colOff>
      <xdr:row>20</xdr:row>
      <xdr:rowOff>95250</xdr:rowOff>
    </xdr:to>
    <xdr:sp macro="" textlink="">
      <xdr:nvSpPr>
        <xdr:cNvPr id="104" name="Rectangle 103"/>
        <xdr:cNvSpPr/>
      </xdr:nvSpPr>
      <xdr:spPr>
        <a:xfrm>
          <a:off x="6696075" y="381000"/>
          <a:ext cx="828675" cy="666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Vendor Arrival</a:t>
          </a:r>
          <a:r>
            <a:rPr lang="en-US" sz="1100" baseline="0"/>
            <a:t> Schedules</a:t>
          </a:r>
          <a:endParaRPr lang="en-US" sz="1100"/>
        </a:p>
      </xdr:txBody>
    </xdr:sp>
    <xdr:clientData/>
  </xdr:twoCellAnchor>
  <xdr:twoCellAnchor>
    <xdr:from>
      <xdr:col>8</xdr:col>
      <xdr:colOff>195948</xdr:colOff>
      <xdr:row>18</xdr:row>
      <xdr:rowOff>40473</xdr:rowOff>
    </xdr:from>
    <xdr:to>
      <xdr:col>9</xdr:col>
      <xdr:colOff>508861</xdr:colOff>
      <xdr:row>21</xdr:row>
      <xdr:rowOff>42004</xdr:rowOff>
    </xdr:to>
    <xdr:sp macro="" textlink="">
      <xdr:nvSpPr>
        <xdr:cNvPr id="105" name="Bent Arrow 104"/>
        <xdr:cNvSpPr/>
      </xdr:nvSpPr>
      <xdr:spPr>
        <a:xfrm rot="5400000">
          <a:off x="7685889" y="437232"/>
          <a:ext cx="573031" cy="922513"/>
        </a:xfrm>
        <a:prstGeom prst="bentArrow">
          <a:avLst>
            <a:gd name="adj1" fmla="val 33578"/>
            <a:gd name="adj2" fmla="val 25000"/>
            <a:gd name="adj3" fmla="val 25000"/>
            <a:gd name="adj4" fmla="val 9601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495300</xdr:colOff>
      <xdr:row>33</xdr:row>
      <xdr:rowOff>57150</xdr:rowOff>
    </xdr:from>
    <xdr:to>
      <xdr:col>13</xdr:col>
      <xdr:colOff>590550</xdr:colOff>
      <xdr:row>55</xdr:row>
      <xdr:rowOff>0</xdr:rowOff>
    </xdr:to>
    <xdr:sp macro="" textlink="">
      <xdr:nvSpPr>
        <xdr:cNvPr id="108" name="Rectangle 107"/>
        <xdr:cNvSpPr/>
      </xdr:nvSpPr>
      <xdr:spPr>
        <a:xfrm>
          <a:off x="9639300" y="3486150"/>
          <a:ext cx="1314450" cy="419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RECEIVING</a:t>
          </a:r>
          <a:r>
            <a:rPr lang="en-US" sz="1100"/>
            <a:t>	</a:t>
          </a:r>
        </a:p>
        <a:p>
          <a:pPr algn="l"/>
          <a:r>
            <a:rPr lang="en-US" sz="1100" b="1">
              <a:solidFill>
                <a:schemeClr val="bg1"/>
              </a:solidFill>
            </a:rPr>
            <a:t>- INSPECT</a:t>
          </a:r>
        </a:p>
        <a:p>
          <a:pPr algn="l"/>
          <a:r>
            <a:rPr lang="en-US" sz="1100" b="1">
              <a:solidFill>
                <a:schemeClr val="bg1"/>
              </a:solidFill>
            </a:rPr>
            <a:t>-</a:t>
          </a:r>
          <a:r>
            <a:rPr lang="en-US" sz="1100" b="1" baseline="0">
              <a:solidFill>
                <a:schemeClr val="bg1"/>
              </a:solidFill>
            </a:rPr>
            <a:t> RECEIVE</a:t>
          </a:r>
          <a:endParaRPr lang="en-US" sz="1100" b="1">
            <a:solidFill>
              <a:schemeClr val="bg1"/>
            </a:solidFill>
          </a:endParaRPr>
        </a:p>
        <a:p>
          <a:pPr algn="l"/>
          <a:endParaRPr lang="en-US" sz="1100" b="1" baseline="0">
            <a:solidFill>
              <a:schemeClr val="bg1"/>
            </a:solidFill>
          </a:endParaRPr>
        </a:p>
        <a:p>
          <a:pPr algn="l"/>
          <a:r>
            <a:rPr lang="en-US" sz="1100" b="1" baseline="0">
              <a:solidFill>
                <a:schemeClr val="bg1"/>
              </a:solidFill>
            </a:rPr>
            <a:t> 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590550</xdr:colOff>
      <xdr:row>47</xdr:row>
      <xdr:rowOff>57150</xdr:rowOff>
    </xdr:from>
    <xdr:to>
      <xdr:col>15</xdr:col>
      <xdr:colOff>228600</xdr:colOff>
      <xdr:row>49</xdr:row>
      <xdr:rowOff>190500</xdr:rowOff>
    </xdr:to>
    <xdr:sp macro="" textlink="">
      <xdr:nvSpPr>
        <xdr:cNvPr id="109" name="Left-Right Arrow 108"/>
        <xdr:cNvSpPr/>
      </xdr:nvSpPr>
      <xdr:spPr>
        <a:xfrm>
          <a:off x="10953750" y="6200775"/>
          <a:ext cx="857250" cy="514350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542925</xdr:colOff>
      <xdr:row>24</xdr:row>
      <xdr:rowOff>114300</xdr:rowOff>
    </xdr:from>
    <xdr:to>
      <xdr:col>17</xdr:col>
      <xdr:colOff>352425</xdr:colOff>
      <xdr:row>27</xdr:row>
      <xdr:rowOff>104775</xdr:rowOff>
    </xdr:to>
    <xdr:sp macro="" textlink="">
      <xdr:nvSpPr>
        <xdr:cNvPr id="110" name="Rounded Rectangle 109"/>
        <xdr:cNvSpPr/>
      </xdr:nvSpPr>
      <xdr:spPr>
        <a:xfrm>
          <a:off x="8467725" y="1828800"/>
          <a:ext cx="4686300" cy="561975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 BUILD AREA</a:t>
          </a:r>
        </a:p>
      </xdr:txBody>
    </xdr:sp>
    <xdr:clientData/>
  </xdr:twoCellAnchor>
  <xdr:twoCellAnchor>
    <xdr:from>
      <xdr:col>14</xdr:col>
      <xdr:colOff>190503</xdr:colOff>
      <xdr:row>25</xdr:row>
      <xdr:rowOff>38100</xdr:rowOff>
    </xdr:from>
    <xdr:to>
      <xdr:col>15</xdr:col>
      <xdr:colOff>590551</xdr:colOff>
      <xdr:row>51</xdr:row>
      <xdr:rowOff>0</xdr:rowOff>
    </xdr:to>
    <xdr:sp macro="" textlink="">
      <xdr:nvSpPr>
        <xdr:cNvPr id="111" name="Bent-Up Arrow 110"/>
        <xdr:cNvSpPr/>
      </xdr:nvSpPr>
      <xdr:spPr>
        <a:xfrm rot="16200000">
          <a:off x="9182102" y="3924301"/>
          <a:ext cx="4972050" cy="1009648"/>
        </a:xfrm>
        <a:prstGeom prst="bentUpArrow">
          <a:avLst>
            <a:gd name="adj1" fmla="val 37579"/>
            <a:gd name="adj2" fmla="val 25000"/>
            <a:gd name="adj3" fmla="val 25000"/>
          </a:avLst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Transport to receiving/Unload</a:t>
          </a:r>
          <a:r>
            <a:rPr lang="en-US" sz="1100" baseline="0"/>
            <a:t> pallet build area</a:t>
          </a:r>
          <a:endParaRPr lang="en-US" sz="1100"/>
        </a:p>
      </xdr:txBody>
    </xdr:sp>
    <xdr:clientData/>
  </xdr:twoCellAnchor>
  <xdr:twoCellAnchor>
    <xdr:from>
      <xdr:col>6</xdr:col>
      <xdr:colOff>571501</xdr:colOff>
      <xdr:row>24</xdr:row>
      <xdr:rowOff>66674</xdr:rowOff>
    </xdr:from>
    <xdr:to>
      <xdr:col>8</xdr:col>
      <xdr:colOff>590551</xdr:colOff>
      <xdr:row>29</xdr:row>
      <xdr:rowOff>76199</xdr:rowOff>
    </xdr:to>
    <xdr:sp macro="" textlink="">
      <xdr:nvSpPr>
        <xdr:cNvPr id="112" name="Rounded Rectangle 111"/>
        <xdr:cNvSpPr/>
      </xdr:nvSpPr>
      <xdr:spPr>
        <a:xfrm>
          <a:off x="6667501" y="1781174"/>
          <a:ext cx="1238250" cy="9620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6-ACCORDIAN ROLLERS</a:t>
          </a:r>
        </a:p>
        <a:p>
          <a:pPr algn="l"/>
          <a:r>
            <a:rPr lang="en-US" sz="1100"/>
            <a:t>6- C</a:t>
          </a:r>
          <a:r>
            <a:rPr lang="en-US" sz="1100" baseline="0"/>
            <a:t> </a:t>
          </a:r>
          <a:r>
            <a:rPr lang="en-US" sz="1100"/>
            <a:t>SLIDES</a:t>
          </a:r>
        </a:p>
      </xdr:txBody>
    </xdr:sp>
    <xdr:clientData/>
  </xdr:twoCellAnchor>
  <xdr:twoCellAnchor>
    <xdr:from>
      <xdr:col>10</xdr:col>
      <xdr:colOff>9525</xdr:colOff>
      <xdr:row>34</xdr:row>
      <xdr:rowOff>114300</xdr:rowOff>
    </xdr:from>
    <xdr:to>
      <xdr:col>11</xdr:col>
      <xdr:colOff>476250</xdr:colOff>
      <xdr:row>53</xdr:row>
      <xdr:rowOff>0</xdr:rowOff>
    </xdr:to>
    <xdr:sp macro="" textlink="">
      <xdr:nvSpPr>
        <xdr:cNvPr id="113" name="Up-Down Arrow 112"/>
        <xdr:cNvSpPr/>
      </xdr:nvSpPr>
      <xdr:spPr>
        <a:xfrm>
          <a:off x="8543925" y="3733800"/>
          <a:ext cx="1076325" cy="3562350"/>
        </a:xfrm>
        <a:prstGeom prst="upDownArrow">
          <a:avLst>
            <a:gd name="adj1" fmla="val 25221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</a:t>
          </a:r>
        </a:p>
        <a:p>
          <a:pPr algn="l"/>
          <a:r>
            <a:rPr lang="en-US" sz="1100"/>
            <a:t>T O</a:t>
          </a:r>
        </a:p>
        <a:p>
          <a:pPr algn="l"/>
          <a:r>
            <a:rPr lang="en-US" sz="1100"/>
            <a:t>P LACE</a:t>
          </a:r>
        </a:p>
      </xdr:txBody>
    </xdr:sp>
    <xdr:clientData/>
  </xdr:twoCellAnchor>
  <xdr:twoCellAnchor>
    <xdr:from>
      <xdr:col>10</xdr:col>
      <xdr:colOff>19050</xdr:colOff>
      <xdr:row>43</xdr:row>
      <xdr:rowOff>47625</xdr:rowOff>
    </xdr:from>
    <xdr:to>
      <xdr:col>10</xdr:col>
      <xdr:colOff>228600</xdr:colOff>
      <xdr:row>43</xdr:row>
      <xdr:rowOff>47625</xdr:rowOff>
    </xdr:to>
    <xdr:cxnSp macro="">
      <xdr:nvCxnSpPr>
        <xdr:cNvPr id="114" name="Straight Arrow Connector 113"/>
        <xdr:cNvCxnSpPr/>
      </xdr:nvCxnSpPr>
      <xdr:spPr>
        <a:xfrm>
          <a:off x="8553450" y="5410200"/>
          <a:ext cx="209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38</xdr:row>
      <xdr:rowOff>152400</xdr:rowOff>
    </xdr:from>
    <xdr:to>
      <xdr:col>10</xdr:col>
      <xdr:colOff>314325</xdr:colOff>
      <xdr:row>38</xdr:row>
      <xdr:rowOff>171450</xdr:rowOff>
    </xdr:to>
    <xdr:cxnSp macro="">
      <xdr:nvCxnSpPr>
        <xdr:cNvPr id="115" name="Straight Arrow Connector 114"/>
        <xdr:cNvCxnSpPr/>
      </xdr:nvCxnSpPr>
      <xdr:spPr>
        <a:xfrm>
          <a:off x="8534400" y="4543425"/>
          <a:ext cx="31432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180975</xdr:rowOff>
    </xdr:from>
    <xdr:to>
      <xdr:col>10</xdr:col>
      <xdr:colOff>276225</xdr:colOff>
      <xdr:row>48</xdr:row>
      <xdr:rowOff>0</xdr:rowOff>
    </xdr:to>
    <xdr:cxnSp macro="">
      <xdr:nvCxnSpPr>
        <xdr:cNvPr id="116" name="Straight Arrow Connector 115"/>
        <xdr:cNvCxnSpPr/>
      </xdr:nvCxnSpPr>
      <xdr:spPr>
        <a:xfrm flipV="1">
          <a:off x="8534400" y="6324600"/>
          <a:ext cx="276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16566</xdr:colOff>
      <xdr:row>41</xdr:row>
      <xdr:rowOff>0</xdr:rowOff>
    </xdr:from>
    <xdr:to>
      <xdr:col>9</xdr:col>
      <xdr:colOff>152400</xdr:colOff>
      <xdr:row>41</xdr:row>
      <xdr:rowOff>0</xdr:rowOff>
    </xdr:to>
    <xdr:cxnSp macro="">
      <xdr:nvCxnSpPr>
        <xdr:cNvPr id="117" name="Straight Arrow Connector 116"/>
        <xdr:cNvCxnSpPr/>
      </xdr:nvCxnSpPr>
      <xdr:spPr>
        <a:xfrm>
          <a:off x="4157870" y="8398565"/>
          <a:ext cx="534559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66261</xdr:colOff>
      <xdr:row>45</xdr:row>
      <xdr:rowOff>180975</xdr:rowOff>
    </xdr:from>
    <xdr:to>
      <xdr:col>9</xdr:col>
      <xdr:colOff>142875</xdr:colOff>
      <xdr:row>45</xdr:row>
      <xdr:rowOff>182218</xdr:rowOff>
    </xdr:to>
    <xdr:cxnSp macro="">
      <xdr:nvCxnSpPr>
        <xdr:cNvPr id="118" name="Straight Arrow Connector 117"/>
        <xdr:cNvCxnSpPr/>
      </xdr:nvCxnSpPr>
      <xdr:spPr>
        <a:xfrm flipV="1">
          <a:off x="4207565" y="9358105"/>
          <a:ext cx="5286375" cy="124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38</xdr:row>
      <xdr:rowOff>152401</xdr:rowOff>
    </xdr:from>
    <xdr:to>
      <xdr:col>2</xdr:col>
      <xdr:colOff>41413</xdr:colOff>
      <xdr:row>41</xdr:row>
      <xdr:rowOff>123826</xdr:rowOff>
    </xdr:to>
    <xdr:sp macro="" textlink="">
      <xdr:nvSpPr>
        <xdr:cNvPr id="119" name="Rounded Rectangle 118"/>
        <xdr:cNvSpPr/>
      </xdr:nvSpPr>
      <xdr:spPr>
        <a:xfrm>
          <a:off x="323850" y="7971184"/>
          <a:ext cx="1133889" cy="55120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- 5 Narrow Isle</a:t>
          </a:r>
        </a:p>
        <a:p>
          <a:pPr algn="l"/>
          <a:r>
            <a:rPr lang="en-US" sz="1100"/>
            <a:t>Forklift</a:t>
          </a:r>
        </a:p>
      </xdr:txBody>
    </xdr:sp>
    <xdr:clientData/>
  </xdr:twoCellAnchor>
  <xdr:twoCellAnchor>
    <xdr:from>
      <xdr:col>15</xdr:col>
      <xdr:colOff>600489</xdr:colOff>
      <xdr:row>47</xdr:row>
      <xdr:rowOff>71644</xdr:rowOff>
    </xdr:from>
    <xdr:to>
      <xdr:col>17</xdr:col>
      <xdr:colOff>230255</xdr:colOff>
      <xdr:row>50</xdr:row>
      <xdr:rowOff>6211</xdr:rowOff>
    </xdr:to>
    <xdr:sp macro="" textlink="">
      <xdr:nvSpPr>
        <xdr:cNvPr id="120" name="Left-Right Arrow 119"/>
        <xdr:cNvSpPr/>
      </xdr:nvSpPr>
      <xdr:spPr>
        <a:xfrm>
          <a:off x="12105032" y="9066557"/>
          <a:ext cx="1046093" cy="514350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404190</xdr:colOff>
      <xdr:row>33</xdr:row>
      <xdr:rowOff>57150</xdr:rowOff>
    </xdr:from>
    <xdr:to>
      <xdr:col>19</xdr:col>
      <xdr:colOff>441462</xdr:colOff>
      <xdr:row>55</xdr:row>
      <xdr:rowOff>0</xdr:rowOff>
    </xdr:to>
    <xdr:sp macro="" textlink="">
      <xdr:nvSpPr>
        <xdr:cNvPr id="121" name="Rectangle 120"/>
        <xdr:cNvSpPr/>
      </xdr:nvSpPr>
      <xdr:spPr>
        <a:xfrm>
          <a:off x="13325060" y="6343650"/>
          <a:ext cx="1453598" cy="418354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PICKING</a:t>
          </a:r>
          <a:r>
            <a:rPr lang="en-US" sz="1100"/>
            <a:t>	</a:t>
          </a:r>
        </a:p>
        <a:p>
          <a:pPr algn="l"/>
          <a:r>
            <a:rPr lang="en-US" sz="1100" b="1">
              <a:solidFill>
                <a:schemeClr val="bg1"/>
              </a:solidFill>
            </a:rPr>
            <a:t>- PN1</a:t>
          </a:r>
          <a:r>
            <a:rPr lang="en-US" sz="1100" b="1" baseline="0">
              <a:solidFill>
                <a:schemeClr val="bg1"/>
              </a:solidFill>
            </a:rPr>
            <a:t> = 3116 bins</a:t>
          </a:r>
          <a:endParaRPr lang="en-US" sz="1100" b="1">
            <a:solidFill>
              <a:schemeClr val="bg1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</a:rPr>
            <a:t>-</a:t>
          </a:r>
          <a:r>
            <a:rPr lang="en-US" sz="1100" b="1" baseline="0">
              <a:solidFill>
                <a:schemeClr val="bg1"/>
              </a:solidFill>
            </a:rPr>
            <a:t> PN2 = 3100 bins</a:t>
          </a:r>
          <a:endParaRPr lang="en-US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PN3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4380 bins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PN4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4380 bins</a:t>
          </a:r>
          <a:endParaRPr lang="en-US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 b="1">
            <a:solidFill>
              <a:schemeClr val="bg1"/>
            </a:solidFill>
          </a:endParaRPr>
        </a:p>
        <a:p>
          <a:pPr algn="l"/>
          <a:endParaRPr lang="en-US" sz="1100" b="1" baseline="0">
            <a:solidFill>
              <a:schemeClr val="bg1"/>
            </a:solidFill>
          </a:endParaRPr>
        </a:p>
        <a:p>
          <a:pPr algn="l"/>
          <a:r>
            <a:rPr lang="en-US" sz="1100" b="1" baseline="0">
              <a:solidFill>
                <a:schemeClr val="bg1"/>
              </a:solidFill>
            </a:rPr>
            <a:t> 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6</xdr:row>
      <xdr:rowOff>47625</xdr:rowOff>
    </xdr:from>
    <xdr:to>
      <xdr:col>21</xdr:col>
      <xdr:colOff>733425</xdr:colOff>
      <xdr:row>9</xdr:row>
      <xdr:rowOff>123825</xdr:rowOff>
    </xdr:to>
    <xdr:sp macro="" textlink="">
      <xdr:nvSpPr>
        <xdr:cNvPr id="3" name="Rectangle 2"/>
        <xdr:cNvSpPr/>
      </xdr:nvSpPr>
      <xdr:spPr>
        <a:xfrm>
          <a:off x="7905750" y="1190625"/>
          <a:ext cx="5629275" cy="6477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		</a:t>
          </a:r>
          <a:r>
            <a:rPr lang="en-US" sz="1100" b="1">
              <a:solidFill>
                <a:sysClr val="windowText" lastClr="000000"/>
              </a:solidFill>
            </a:rPr>
            <a:t>INBOUND</a:t>
          </a:r>
        </a:p>
        <a:p>
          <a:pPr algn="l"/>
          <a:r>
            <a:rPr lang="en-US" sz="1100"/>
            <a:t>- 40 INBOUND DOORS</a:t>
          </a:r>
        </a:p>
        <a:p>
          <a:pPr algn="l"/>
          <a:r>
            <a:rPr lang="en-US" sz="1100"/>
            <a:t>-</a:t>
          </a:r>
          <a:r>
            <a:rPr lang="en-US" sz="1100" baseline="0"/>
            <a:t> Unload set up - Accordian Rollers pick to pallet</a:t>
          </a:r>
          <a:endParaRPr lang="en-US" sz="1100"/>
        </a:p>
      </xdr:txBody>
    </xdr:sp>
    <xdr:clientData/>
  </xdr:twoCellAnchor>
  <xdr:twoCellAnchor>
    <xdr:from>
      <xdr:col>10</xdr:col>
      <xdr:colOff>600075</xdr:colOff>
      <xdr:row>2</xdr:row>
      <xdr:rowOff>0</xdr:rowOff>
    </xdr:from>
    <xdr:to>
      <xdr:col>12</xdr:col>
      <xdr:colOff>209550</xdr:colOff>
      <xdr:row>5</xdr:row>
      <xdr:rowOff>95250</xdr:rowOff>
    </xdr:to>
    <xdr:sp macro="" textlink="">
      <xdr:nvSpPr>
        <xdr:cNvPr id="4" name="Rectangle 3"/>
        <xdr:cNvSpPr/>
      </xdr:nvSpPr>
      <xdr:spPr>
        <a:xfrm>
          <a:off x="4257675" y="381000"/>
          <a:ext cx="828675" cy="666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Vendor Arrival</a:t>
          </a:r>
          <a:r>
            <a:rPr lang="en-US" sz="1100" baseline="0"/>
            <a:t> Schedules</a:t>
          </a:r>
          <a:endParaRPr lang="en-US" sz="1100"/>
        </a:p>
      </xdr:txBody>
    </xdr:sp>
    <xdr:clientData/>
  </xdr:twoCellAnchor>
  <xdr:twoCellAnchor>
    <xdr:from>
      <xdr:col>12</xdr:col>
      <xdr:colOff>195948</xdr:colOff>
      <xdr:row>3</xdr:row>
      <xdr:rowOff>40473</xdr:rowOff>
    </xdr:from>
    <xdr:to>
      <xdr:col>13</xdr:col>
      <xdr:colOff>508861</xdr:colOff>
      <xdr:row>6</xdr:row>
      <xdr:rowOff>42004</xdr:rowOff>
    </xdr:to>
    <xdr:sp macro="" textlink="">
      <xdr:nvSpPr>
        <xdr:cNvPr id="5" name="Bent Arrow 4"/>
        <xdr:cNvSpPr/>
      </xdr:nvSpPr>
      <xdr:spPr>
        <a:xfrm rot="5400000">
          <a:off x="5247489" y="437232"/>
          <a:ext cx="573031" cy="922513"/>
        </a:xfrm>
        <a:prstGeom prst="bentArrow">
          <a:avLst>
            <a:gd name="adj1" fmla="val 33578"/>
            <a:gd name="adj2" fmla="val 25000"/>
            <a:gd name="adj3" fmla="val 25000"/>
            <a:gd name="adj4" fmla="val 9601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533400</xdr:colOff>
      <xdr:row>20</xdr:row>
      <xdr:rowOff>152399</xdr:rowOff>
    </xdr:from>
    <xdr:to>
      <xdr:col>22</xdr:col>
      <xdr:colOff>161925</xdr:colOff>
      <xdr:row>23</xdr:row>
      <xdr:rowOff>133350</xdr:rowOff>
    </xdr:to>
    <xdr:sp macro="" textlink="">
      <xdr:nvSpPr>
        <xdr:cNvPr id="8" name="Round Single Corner Rectangle 7"/>
        <xdr:cNvSpPr/>
      </xdr:nvSpPr>
      <xdr:spPr>
        <a:xfrm>
          <a:off x="12725400" y="3962399"/>
          <a:ext cx="1000125" cy="561976"/>
        </a:xfrm>
        <a:prstGeom prst="round1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Equipment</a:t>
          </a:r>
        </a:p>
        <a:p>
          <a:pPr algn="l"/>
          <a:r>
            <a:rPr lang="en-US" sz="1100"/>
            <a:t>1 Standard Forklift</a:t>
          </a:r>
        </a:p>
      </xdr:txBody>
    </xdr:sp>
    <xdr:clientData/>
  </xdr:twoCellAnchor>
  <xdr:twoCellAnchor>
    <xdr:from>
      <xdr:col>19</xdr:col>
      <xdr:colOff>542925</xdr:colOff>
      <xdr:row>22</xdr:row>
      <xdr:rowOff>80962</xdr:rowOff>
    </xdr:from>
    <xdr:to>
      <xdr:col>20</xdr:col>
      <xdr:colOff>533400</xdr:colOff>
      <xdr:row>22</xdr:row>
      <xdr:rowOff>85725</xdr:rowOff>
    </xdr:to>
    <xdr:cxnSp macro="">
      <xdr:nvCxnSpPr>
        <xdr:cNvPr id="10" name="Straight Arrow Connector 9"/>
        <xdr:cNvCxnSpPr/>
      </xdr:nvCxnSpPr>
      <xdr:spPr>
        <a:xfrm>
          <a:off x="12125325" y="4281487"/>
          <a:ext cx="600075" cy="476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495300</xdr:colOff>
      <xdr:row>18</xdr:row>
      <xdr:rowOff>57150</xdr:rowOff>
    </xdr:from>
    <xdr:to>
      <xdr:col>17</xdr:col>
      <xdr:colOff>590550</xdr:colOff>
      <xdr:row>40</xdr:row>
      <xdr:rowOff>0</xdr:rowOff>
    </xdr:to>
    <xdr:sp macro="" textlink="">
      <xdr:nvSpPr>
        <xdr:cNvPr id="11" name="Rectangle 10"/>
        <xdr:cNvSpPr/>
      </xdr:nvSpPr>
      <xdr:spPr>
        <a:xfrm>
          <a:off x="9639300" y="3486150"/>
          <a:ext cx="1314450" cy="419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RECEIVING</a:t>
          </a:r>
          <a:r>
            <a:rPr lang="en-US" sz="1100"/>
            <a:t>	</a:t>
          </a:r>
        </a:p>
        <a:p>
          <a:pPr algn="l"/>
          <a:r>
            <a:rPr lang="en-US" sz="1100" b="1">
              <a:solidFill>
                <a:schemeClr val="bg1"/>
              </a:solidFill>
            </a:rPr>
            <a:t>- INSPECT</a:t>
          </a:r>
        </a:p>
        <a:p>
          <a:pPr algn="l"/>
          <a:r>
            <a:rPr lang="en-US" sz="1100" b="1">
              <a:solidFill>
                <a:schemeClr val="bg1"/>
              </a:solidFill>
            </a:rPr>
            <a:t>-</a:t>
          </a:r>
          <a:r>
            <a:rPr lang="en-US" sz="1100" b="1" baseline="0">
              <a:solidFill>
                <a:schemeClr val="bg1"/>
              </a:solidFill>
            </a:rPr>
            <a:t> RECEIVE</a:t>
          </a:r>
          <a:endParaRPr lang="en-US" sz="1100" b="1">
            <a:solidFill>
              <a:schemeClr val="bg1"/>
            </a:solidFill>
          </a:endParaRPr>
        </a:p>
        <a:p>
          <a:pPr algn="l"/>
          <a:endParaRPr lang="en-US" sz="1100" b="1" baseline="0">
            <a:solidFill>
              <a:schemeClr val="bg1"/>
            </a:solidFill>
          </a:endParaRPr>
        </a:p>
        <a:p>
          <a:pPr algn="l"/>
          <a:r>
            <a:rPr lang="en-US" sz="1100" b="1" baseline="0">
              <a:solidFill>
                <a:schemeClr val="bg1"/>
              </a:solidFill>
            </a:rPr>
            <a:t> 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590550</xdr:colOff>
      <xdr:row>32</xdr:row>
      <xdr:rowOff>57150</xdr:rowOff>
    </xdr:from>
    <xdr:to>
      <xdr:col>19</xdr:col>
      <xdr:colOff>228600</xdr:colOff>
      <xdr:row>34</xdr:row>
      <xdr:rowOff>190500</xdr:rowOff>
    </xdr:to>
    <xdr:sp macro="" textlink="">
      <xdr:nvSpPr>
        <xdr:cNvPr id="13" name="Left-Right Arrow 12"/>
        <xdr:cNvSpPr/>
      </xdr:nvSpPr>
      <xdr:spPr>
        <a:xfrm>
          <a:off x="10953750" y="6200775"/>
          <a:ext cx="857250" cy="514350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542925</xdr:colOff>
      <xdr:row>9</xdr:row>
      <xdr:rowOff>114300</xdr:rowOff>
    </xdr:from>
    <xdr:to>
      <xdr:col>21</xdr:col>
      <xdr:colOff>352425</xdr:colOff>
      <xdr:row>12</xdr:row>
      <xdr:rowOff>104775</xdr:rowOff>
    </xdr:to>
    <xdr:sp macro="" textlink="">
      <xdr:nvSpPr>
        <xdr:cNvPr id="14" name="Rounded Rectangle 13"/>
        <xdr:cNvSpPr/>
      </xdr:nvSpPr>
      <xdr:spPr>
        <a:xfrm>
          <a:off x="6029325" y="1828800"/>
          <a:ext cx="4686300" cy="5619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 BUILD AREA</a:t>
          </a:r>
        </a:p>
      </xdr:txBody>
    </xdr:sp>
    <xdr:clientData/>
  </xdr:twoCellAnchor>
  <xdr:twoCellAnchor>
    <xdr:from>
      <xdr:col>18</xdr:col>
      <xdr:colOff>190503</xdr:colOff>
      <xdr:row>10</xdr:row>
      <xdr:rowOff>38100</xdr:rowOff>
    </xdr:from>
    <xdr:to>
      <xdr:col>19</xdr:col>
      <xdr:colOff>590551</xdr:colOff>
      <xdr:row>36</xdr:row>
      <xdr:rowOff>0</xdr:rowOff>
    </xdr:to>
    <xdr:sp macro="" textlink="">
      <xdr:nvSpPr>
        <xdr:cNvPr id="7" name="Bent-Up Arrow 6"/>
        <xdr:cNvSpPr/>
      </xdr:nvSpPr>
      <xdr:spPr>
        <a:xfrm rot="16200000">
          <a:off x="9182102" y="3924301"/>
          <a:ext cx="4972050" cy="1009648"/>
        </a:xfrm>
        <a:prstGeom prst="bentUpArrow">
          <a:avLst>
            <a:gd name="adj1" fmla="val 37579"/>
            <a:gd name="adj2" fmla="val 25000"/>
            <a:gd name="adj3" fmla="val 25000"/>
          </a:avLst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Transport to receiving/Unload</a:t>
          </a:r>
          <a:r>
            <a:rPr lang="en-US" sz="1100" baseline="0"/>
            <a:t> pallet build area</a:t>
          </a:r>
          <a:endParaRPr lang="en-US" sz="1100"/>
        </a:p>
      </xdr:txBody>
    </xdr:sp>
    <xdr:clientData/>
  </xdr:twoCellAnchor>
  <xdr:twoCellAnchor>
    <xdr:from>
      <xdr:col>10</xdr:col>
      <xdr:colOff>571501</xdr:colOff>
      <xdr:row>9</xdr:row>
      <xdr:rowOff>66674</xdr:rowOff>
    </xdr:from>
    <xdr:to>
      <xdr:col>12</xdr:col>
      <xdr:colOff>590551</xdr:colOff>
      <xdr:row>14</xdr:row>
      <xdr:rowOff>76199</xdr:rowOff>
    </xdr:to>
    <xdr:sp macro="" textlink="">
      <xdr:nvSpPr>
        <xdr:cNvPr id="15" name="Rounded Rectangle 14"/>
        <xdr:cNvSpPr/>
      </xdr:nvSpPr>
      <xdr:spPr>
        <a:xfrm>
          <a:off x="4229101" y="1781174"/>
          <a:ext cx="1238250" cy="9620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6-ACCORDIAN ROLLERS</a:t>
          </a:r>
        </a:p>
        <a:p>
          <a:pPr algn="l"/>
          <a:r>
            <a:rPr lang="en-US" sz="1100"/>
            <a:t>6- C</a:t>
          </a:r>
          <a:r>
            <a:rPr lang="en-US" sz="1100" baseline="0"/>
            <a:t> </a:t>
          </a:r>
          <a:r>
            <a:rPr lang="en-US" sz="1100"/>
            <a:t>SLIDES</a:t>
          </a:r>
        </a:p>
      </xdr:txBody>
    </xdr:sp>
    <xdr:clientData/>
  </xdr:twoCellAnchor>
  <xdr:twoCellAnchor>
    <xdr:from>
      <xdr:col>14</xdr:col>
      <xdr:colOff>9525</xdr:colOff>
      <xdr:row>19</xdr:row>
      <xdr:rowOff>114300</xdr:rowOff>
    </xdr:from>
    <xdr:to>
      <xdr:col>15</xdr:col>
      <xdr:colOff>476250</xdr:colOff>
      <xdr:row>38</xdr:row>
      <xdr:rowOff>0</xdr:rowOff>
    </xdr:to>
    <xdr:sp macro="" textlink="">
      <xdr:nvSpPr>
        <xdr:cNvPr id="16" name="Up-Down Arrow 15"/>
        <xdr:cNvSpPr/>
      </xdr:nvSpPr>
      <xdr:spPr>
        <a:xfrm>
          <a:off x="8543925" y="3733800"/>
          <a:ext cx="1076325" cy="3562350"/>
        </a:xfrm>
        <a:prstGeom prst="upDownArrow">
          <a:avLst>
            <a:gd name="adj1" fmla="val 25221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</a:t>
          </a:r>
        </a:p>
        <a:p>
          <a:pPr algn="l"/>
          <a:r>
            <a:rPr lang="en-US" sz="1100"/>
            <a:t>T O</a:t>
          </a:r>
        </a:p>
        <a:p>
          <a:pPr algn="l"/>
          <a:r>
            <a:rPr lang="en-US" sz="1100"/>
            <a:t>P LACE</a:t>
          </a:r>
        </a:p>
      </xdr:txBody>
    </xdr:sp>
    <xdr:clientData/>
  </xdr:twoCellAnchor>
  <xdr:twoCellAnchor>
    <xdr:from>
      <xdr:col>14</xdr:col>
      <xdr:colOff>19050</xdr:colOff>
      <xdr:row>28</xdr:row>
      <xdr:rowOff>47625</xdr:rowOff>
    </xdr:from>
    <xdr:to>
      <xdr:col>14</xdr:col>
      <xdr:colOff>228600</xdr:colOff>
      <xdr:row>28</xdr:row>
      <xdr:rowOff>47625</xdr:rowOff>
    </xdr:to>
    <xdr:cxnSp macro="">
      <xdr:nvCxnSpPr>
        <xdr:cNvPr id="18" name="Straight Arrow Connector 17"/>
        <xdr:cNvCxnSpPr/>
      </xdr:nvCxnSpPr>
      <xdr:spPr>
        <a:xfrm>
          <a:off x="8553450" y="5410200"/>
          <a:ext cx="209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152400</xdr:rowOff>
    </xdr:from>
    <xdr:to>
      <xdr:col>14</xdr:col>
      <xdr:colOff>314325</xdr:colOff>
      <xdr:row>23</xdr:row>
      <xdr:rowOff>171450</xdr:rowOff>
    </xdr:to>
    <xdr:cxnSp macro="">
      <xdr:nvCxnSpPr>
        <xdr:cNvPr id="19" name="Straight Arrow Connector 18"/>
        <xdr:cNvCxnSpPr/>
      </xdr:nvCxnSpPr>
      <xdr:spPr>
        <a:xfrm>
          <a:off x="8534400" y="4543425"/>
          <a:ext cx="31432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180975</xdr:rowOff>
    </xdr:from>
    <xdr:to>
      <xdr:col>14</xdr:col>
      <xdr:colOff>276225</xdr:colOff>
      <xdr:row>33</xdr:row>
      <xdr:rowOff>0</xdr:rowOff>
    </xdr:to>
    <xdr:cxnSp macro="">
      <xdr:nvCxnSpPr>
        <xdr:cNvPr id="20" name="Straight Arrow Connector 19"/>
        <xdr:cNvCxnSpPr/>
      </xdr:nvCxnSpPr>
      <xdr:spPr>
        <a:xfrm flipV="1">
          <a:off x="8534400" y="6324600"/>
          <a:ext cx="276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26</xdr:row>
      <xdr:rowOff>0</xdr:rowOff>
    </xdr:from>
    <xdr:to>
      <xdr:col>13</xdr:col>
      <xdr:colOff>152400</xdr:colOff>
      <xdr:row>26</xdr:row>
      <xdr:rowOff>0</xdr:rowOff>
    </xdr:to>
    <xdr:cxnSp macro="">
      <xdr:nvCxnSpPr>
        <xdr:cNvPr id="23" name="Straight Arrow Connector 22"/>
        <xdr:cNvCxnSpPr/>
      </xdr:nvCxnSpPr>
      <xdr:spPr>
        <a:xfrm>
          <a:off x="2819400" y="4972050"/>
          <a:ext cx="525780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30</xdr:row>
      <xdr:rowOff>180975</xdr:rowOff>
    </xdr:from>
    <xdr:to>
      <xdr:col>13</xdr:col>
      <xdr:colOff>142875</xdr:colOff>
      <xdr:row>30</xdr:row>
      <xdr:rowOff>180975</xdr:rowOff>
    </xdr:to>
    <xdr:cxnSp macro="">
      <xdr:nvCxnSpPr>
        <xdr:cNvPr id="25" name="Straight Arrow Connector 24"/>
        <xdr:cNvCxnSpPr/>
      </xdr:nvCxnSpPr>
      <xdr:spPr>
        <a:xfrm>
          <a:off x="2809875" y="5934075"/>
          <a:ext cx="525780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23</xdr:row>
      <xdr:rowOff>152401</xdr:rowOff>
    </xdr:from>
    <xdr:to>
      <xdr:col>3</xdr:col>
      <xdr:colOff>381000</xdr:colOff>
      <xdr:row>26</xdr:row>
      <xdr:rowOff>123826</xdr:rowOff>
    </xdr:to>
    <xdr:sp macro="" textlink="">
      <xdr:nvSpPr>
        <xdr:cNvPr id="26" name="Rounded Rectangle 25"/>
        <xdr:cNvSpPr/>
      </xdr:nvSpPr>
      <xdr:spPr>
        <a:xfrm>
          <a:off x="933450" y="4543426"/>
          <a:ext cx="1276350" cy="5524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- 5 Narrow Isle</a:t>
          </a:r>
        </a:p>
        <a:p>
          <a:pPr algn="l"/>
          <a:r>
            <a:rPr lang="en-US" sz="1100"/>
            <a:t>Forklift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26"/>
  <sheetViews>
    <sheetView zoomScale="115" zoomScaleNormal="115" workbookViewId="0">
      <selection activeCell="H11" sqref="H11"/>
    </sheetView>
  </sheetViews>
  <sheetFormatPr defaultRowHeight="15" x14ac:dyDescent="0.25"/>
  <cols>
    <col min="1" max="1" width="12" bestFit="1" customWidth="1"/>
    <col min="3" max="3" width="17.140625" customWidth="1"/>
    <col min="4" max="4" width="14.85546875" customWidth="1"/>
    <col min="5" max="5" width="8.85546875" customWidth="1"/>
    <col min="6" max="6" width="12" bestFit="1" customWidth="1"/>
    <col min="7" max="7" width="10" customWidth="1"/>
    <col min="8" max="8" width="10.85546875" customWidth="1"/>
    <col min="9" max="9" width="14.5703125" customWidth="1"/>
    <col min="10" max="10" width="12.28515625" customWidth="1"/>
    <col min="11" max="11" width="8.85546875" customWidth="1"/>
    <col min="13" max="13" width="11.140625" customWidth="1"/>
    <col min="14" max="14" width="9.5703125" customWidth="1"/>
    <col min="15" max="15" width="11.5703125" bestFit="1" customWidth="1"/>
    <col min="16" max="16" width="12" bestFit="1" customWidth="1"/>
    <col min="18" max="18" width="12" bestFit="1" customWidth="1"/>
    <col min="30" max="31" width="4.28515625" customWidth="1"/>
    <col min="33" max="34" width="4.28515625" customWidth="1"/>
    <col min="40" max="41" width="4.28515625" customWidth="1"/>
    <col min="43" max="44" width="4.28515625" customWidth="1"/>
  </cols>
  <sheetData>
    <row r="1" spans="1:76" x14ac:dyDescent="0.25">
      <c r="A1" s="42" t="s">
        <v>105</v>
      </c>
      <c r="B1" s="42" t="s">
        <v>101</v>
      </c>
      <c r="C1" s="42" t="s">
        <v>97</v>
      </c>
      <c r="D1" s="42" t="s">
        <v>98</v>
      </c>
      <c r="E1" s="42" t="s">
        <v>100</v>
      </c>
      <c r="F1" s="42" t="s">
        <v>81</v>
      </c>
      <c r="H1" s="1" t="s">
        <v>93</v>
      </c>
      <c r="I1" s="1"/>
    </row>
    <row r="2" spans="1:76" x14ac:dyDescent="0.25">
      <c r="A2" s="43" t="s">
        <v>85</v>
      </c>
      <c r="B2" s="43" t="s">
        <v>102</v>
      </c>
      <c r="C2" s="43" t="s">
        <v>85</v>
      </c>
      <c r="D2" s="52">
        <v>100</v>
      </c>
      <c r="E2" s="41"/>
      <c r="F2" s="59">
        <v>2</v>
      </c>
      <c r="H2" s="87" t="s">
        <v>90</v>
      </c>
      <c r="I2" s="88">
        <v>8</v>
      </c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</row>
    <row r="3" spans="1:76" x14ac:dyDescent="0.25">
      <c r="A3" s="90" t="s">
        <v>16</v>
      </c>
      <c r="B3" s="90" t="s">
        <v>103</v>
      </c>
      <c r="C3" s="91" t="s">
        <v>95</v>
      </c>
      <c r="D3" s="52">
        <v>180</v>
      </c>
      <c r="E3" s="89">
        <f>ROUNDUP(I7/D3,)</f>
        <v>25</v>
      </c>
      <c r="F3" s="89">
        <f>ROUNDUP(E3/6,)</f>
        <v>5</v>
      </c>
      <c r="H3" s="87" t="s">
        <v>91</v>
      </c>
      <c r="I3" s="88">
        <v>3000</v>
      </c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</row>
    <row r="4" spans="1:76" x14ac:dyDescent="0.25">
      <c r="A4" s="44" t="s">
        <v>18</v>
      </c>
      <c r="B4" s="44" t="s">
        <v>103</v>
      </c>
      <c r="C4" s="44" t="s">
        <v>18</v>
      </c>
      <c r="D4" s="52">
        <v>100</v>
      </c>
      <c r="E4" s="53">
        <f>ROUNDUP(I4/D4,)</f>
        <v>10</v>
      </c>
      <c r="F4" s="53">
        <f>ROUNDUP(E4/$I$2,)</f>
        <v>2</v>
      </c>
      <c r="H4" s="87" t="s">
        <v>108</v>
      </c>
      <c r="I4" s="88">
        <v>1000</v>
      </c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30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</row>
    <row r="5" spans="1:76" x14ac:dyDescent="0.25">
      <c r="A5" s="45" t="s">
        <v>70</v>
      </c>
      <c r="B5" s="45" t="s">
        <v>104</v>
      </c>
      <c r="C5" s="45" t="s">
        <v>82</v>
      </c>
      <c r="D5" s="52">
        <v>30</v>
      </c>
      <c r="E5" s="54">
        <f>ROUNDUP(I4/D5,)</f>
        <v>34</v>
      </c>
      <c r="F5" s="54">
        <f>ROUNDUP(E5/$I$2,)</f>
        <v>5</v>
      </c>
      <c r="H5" s="87" t="s">
        <v>92</v>
      </c>
      <c r="I5" s="88">
        <v>250</v>
      </c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</row>
    <row r="6" spans="1:76" x14ac:dyDescent="0.25">
      <c r="A6" s="46" t="s">
        <v>17</v>
      </c>
      <c r="B6" s="46" t="s">
        <v>104</v>
      </c>
      <c r="C6" s="46" t="s">
        <v>17</v>
      </c>
      <c r="D6" s="52">
        <v>60</v>
      </c>
      <c r="E6" s="55">
        <f>ROUNDUP(I4/D6,)</f>
        <v>17</v>
      </c>
      <c r="F6" s="55">
        <f>ROUNDUP(E6/$I$2,)</f>
        <v>3</v>
      </c>
      <c r="H6" s="87" t="s">
        <v>88</v>
      </c>
      <c r="I6" s="88">
        <v>3000</v>
      </c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</row>
    <row r="7" spans="1:76" x14ac:dyDescent="0.25">
      <c r="A7" s="47" t="s">
        <v>83</v>
      </c>
      <c r="B7" s="47" t="s">
        <v>103</v>
      </c>
      <c r="C7" s="47" t="s">
        <v>106</v>
      </c>
      <c r="D7" s="52">
        <v>200</v>
      </c>
      <c r="E7" s="56">
        <f>ROUNDUP(I4/D7,)</f>
        <v>5</v>
      </c>
      <c r="F7" s="56">
        <f>ROUNDUP(E7/$I$2,)</f>
        <v>1</v>
      </c>
      <c r="H7" s="87" t="s">
        <v>96</v>
      </c>
      <c r="I7" s="88">
        <v>4500</v>
      </c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6" x14ac:dyDescent="0.25">
      <c r="A8" s="47"/>
      <c r="B8" s="47" t="s">
        <v>103</v>
      </c>
      <c r="C8" s="47" t="s">
        <v>92</v>
      </c>
      <c r="D8" s="52">
        <v>100</v>
      </c>
      <c r="E8" s="56">
        <f>ROUNDUP(I5/D8,)</f>
        <v>3</v>
      </c>
      <c r="F8" s="56">
        <f>ROUNDUP(E8/$I$2,)</f>
        <v>1</v>
      </c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6" x14ac:dyDescent="0.25">
      <c r="A9" s="47"/>
      <c r="B9" s="47" t="s">
        <v>103</v>
      </c>
      <c r="C9" s="47" t="s">
        <v>88</v>
      </c>
      <c r="D9" s="52">
        <v>120</v>
      </c>
      <c r="E9" s="56">
        <f>ROUNDUP(I6/D9,)</f>
        <v>25</v>
      </c>
      <c r="F9" s="56">
        <f>ROUNDUP(E9/$I$2,)</f>
        <v>4</v>
      </c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6" x14ac:dyDescent="0.25">
      <c r="A10" s="47"/>
      <c r="B10" s="47" t="s">
        <v>103</v>
      </c>
      <c r="C10" s="47" t="s">
        <v>107</v>
      </c>
      <c r="D10" s="52">
        <v>75</v>
      </c>
      <c r="E10" s="56">
        <f>ROUNDUP(I5/D10,)</f>
        <v>4</v>
      </c>
      <c r="F10" s="56">
        <f>ROUNDUP(E10/$I$2,)</f>
        <v>1</v>
      </c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6" x14ac:dyDescent="0.25">
      <c r="A11" s="48" t="s">
        <v>69</v>
      </c>
      <c r="B11" s="48" t="s">
        <v>103</v>
      </c>
      <c r="C11" s="48" t="s">
        <v>84</v>
      </c>
      <c r="D11" s="52">
        <v>10</v>
      </c>
      <c r="E11" s="57">
        <f>ROUNDUP(I3/D11,)</f>
        <v>300</v>
      </c>
      <c r="F11" s="57">
        <f>ROUNDUP(E11/$I$2,)</f>
        <v>38</v>
      </c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6" x14ac:dyDescent="0.25">
      <c r="A12" s="49" t="s">
        <v>72</v>
      </c>
      <c r="B12" s="49" t="s">
        <v>103</v>
      </c>
      <c r="C12" s="49" t="s">
        <v>72</v>
      </c>
      <c r="D12" s="52">
        <v>100</v>
      </c>
      <c r="E12" s="50">
        <f>ROUNDUP(I3/D12,)</f>
        <v>30</v>
      </c>
      <c r="F12" s="50">
        <f>ROUNDUP(E12/$I$2,)</f>
        <v>4</v>
      </c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6" x14ac:dyDescent="0.25">
      <c r="A13" s="49"/>
      <c r="B13" s="49" t="s">
        <v>103</v>
      </c>
      <c r="C13" s="49" t="s">
        <v>94</v>
      </c>
      <c r="D13" s="52">
        <v>200</v>
      </c>
      <c r="E13" s="50">
        <f>ROUNDUP(I6/D13,)</f>
        <v>15</v>
      </c>
      <c r="F13" s="50">
        <f>ROUNDUP(E13/$I$2,)</f>
        <v>2</v>
      </c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</row>
    <row r="14" spans="1:76" x14ac:dyDescent="0.25">
      <c r="A14" s="51" t="s">
        <v>71</v>
      </c>
      <c r="B14" s="51" t="s">
        <v>103</v>
      </c>
      <c r="C14" s="51" t="s">
        <v>71</v>
      </c>
      <c r="D14" s="52">
        <v>100</v>
      </c>
      <c r="E14" s="58">
        <f>ROUNDUP(I3/D14,)</f>
        <v>30</v>
      </c>
      <c r="F14" s="58">
        <f>ROUNDUP(E14/$I$2,)</f>
        <v>4</v>
      </c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</row>
    <row r="15" spans="1:76" x14ac:dyDescent="0.25">
      <c r="C15" s="85" t="s">
        <v>99</v>
      </c>
      <c r="D15" s="85"/>
      <c r="E15" s="85"/>
      <c r="F15" s="86">
        <f>SUM(F2:F14)</f>
        <v>72</v>
      </c>
    </row>
    <row r="16" spans="1:76" s="26" customFormat="1" ht="21" x14ac:dyDescent="0.35">
      <c r="C16" s="85"/>
      <c r="D16" s="85"/>
      <c r="E16" s="85"/>
      <c r="F16" s="86"/>
      <c r="J16" s="158" t="s">
        <v>137</v>
      </c>
      <c r="K16" s="159"/>
      <c r="L16" s="159"/>
      <c r="M16" s="159"/>
      <c r="N16" s="159"/>
      <c r="O16" s="159"/>
      <c r="P16" s="159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</row>
    <row r="17" spans="1:76" s="26" customFormat="1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</row>
    <row r="18" spans="1:76" s="26" customFormat="1" x14ac:dyDescent="0.25">
      <c r="A18" s="17"/>
      <c r="B18" t="s">
        <v>14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</row>
    <row r="19" spans="1:76" s="26" customFormat="1" x14ac:dyDescent="0.25">
      <c r="A19" s="18"/>
      <c r="B19" t="s">
        <v>15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</row>
    <row r="20" spans="1:76" s="26" customFormat="1" x14ac:dyDescent="0.25">
      <c r="A20" s="3"/>
      <c r="B20" t="s">
        <v>16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</row>
    <row r="21" spans="1:76" s="26" customFormat="1" x14ac:dyDescent="0.25">
      <c r="A21" s="4"/>
      <c r="B21" t="s">
        <v>17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</row>
    <row r="22" spans="1:76" s="26" customFormat="1" x14ac:dyDescent="0.25">
      <c r="A22" s="2"/>
      <c r="B22" t="s">
        <v>18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</row>
    <row r="23" spans="1:76" s="26" customFormat="1" x14ac:dyDescent="0.25">
      <c r="A23" s="1"/>
      <c r="B23" t="s">
        <v>19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</row>
    <row r="24" spans="1:76" s="26" customFormat="1" x14ac:dyDescent="0.25">
      <c r="A24"/>
      <c r="B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</row>
    <row r="25" spans="1:76" s="26" customFormat="1" x14ac:dyDescent="0.25">
      <c r="A25"/>
      <c r="B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</row>
    <row r="26" spans="1:76" s="26" customFormat="1" x14ac:dyDescent="0.25">
      <c r="A26"/>
      <c r="B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</row>
    <row r="27" spans="1:76" s="26" customFormat="1" x14ac:dyDescent="0.25">
      <c r="A27"/>
      <c r="B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</row>
    <row r="28" spans="1:76" s="2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</row>
    <row r="29" spans="1:76" s="26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</row>
    <row r="30" spans="1:76" s="2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</row>
    <row r="31" spans="1:76" s="26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</row>
    <row r="32" spans="1:76" s="26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</row>
    <row r="33" spans="1:73" s="26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</row>
    <row r="34" spans="1:73" s="26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</row>
    <row r="35" spans="1:73" s="26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</row>
    <row r="36" spans="1:73" s="26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</row>
    <row r="37" spans="1:73" s="26" customFormat="1" ht="15.75" thickBot="1" x14ac:dyDescent="0.3">
      <c r="A37"/>
      <c r="B37"/>
      <c r="C37"/>
      <c r="D37" t="s">
        <v>131</v>
      </c>
      <c r="E37" t="s">
        <v>132</v>
      </c>
      <c r="F37"/>
      <c r="G37"/>
      <c r="H37"/>
      <c r="I37"/>
      <c r="J37"/>
      <c r="K37"/>
      <c r="L37"/>
      <c r="M37"/>
      <c r="N37"/>
      <c r="O37"/>
      <c r="P37"/>
      <c r="Q37"/>
      <c r="R37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</row>
    <row r="38" spans="1:73" s="26" customFormat="1" x14ac:dyDescent="0.25">
      <c r="A38"/>
      <c r="B38"/>
      <c r="C38"/>
      <c r="D38" s="6"/>
      <c r="E38" s="6"/>
      <c r="F38" s="6"/>
      <c r="G38" s="6"/>
      <c r="H38" s="6"/>
      <c r="I38" s="7"/>
      <c r="J38" s="14" t="s">
        <v>12</v>
      </c>
      <c r="K38"/>
      <c r="L38"/>
      <c r="M38"/>
      <c r="N38"/>
      <c r="O38"/>
      <c r="P38"/>
      <c r="Q38"/>
      <c r="R38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</row>
    <row r="39" spans="1:73" s="26" customFormat="1" x14ac:dyDescent="0.25">
      <c r="A39"/>
      <c r="B39"/>
      <c r="C39"/>
      <c r="D39" s="9"/>
      <c r="E39" s="9"/>
      <c r="F39" s="9"/>
      <c r="G39" s="9"/>
      <c r="H39" s="9"/>
      <c r="I39" s="10"/>
      <c r="J39" s="15" t="s">
        <v>13</v>
      </c>
      <c r="K39"/>
      <c r="L39"/>
      <c r="M39"/>
      <c r="N39"/>
      <c r="O39"/>
      <c r="P39"/>
      <c r="Q39"/>
      <c r="R39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</row>
    <row r="40" spans="1:73" s="26" customFormat="1" ht="15.75" thickBot="1" x14ac:dyDescent="0.3">
      <c r="A40"/>
      <c r="B40"/>
      <c r="C40"/>
      <c r="D40" s="12"/>
      <c r="E40" s="12"/>
      <c r="F40" s="12"/>
      <c r="G40" s="12"/>
      <c r="H40" s="12"/>
      <c r="I40" s="13"/>
      <c r="J40" s="16"/>
      <c r="K40"/>
      <c r="L40"/>
      <c r="M40"/>
      <c r="N40"/>
      <c r="O40"/>
      <c r="P40"/>
      <c r="Q40"/>
      <c r="R4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</row>
    <row r="41" spans="1:73" s="26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</row>
    <row r="42" spans="1:73" s="26" customFormat="1" ht="15.75" thickBot="1" x14ac:dyDescent="0.3">
      <c r="A42"/>
      <c r="B42"/>
      <c r="C42"/>
      <c r="D42" t="s">
        <v>133</v>
      </c>
      <c r="E42" t="s">
        <v>134</v>
      </c>
      <c r="F42"/>
      <c r="G42"/>
      <c r="H42"/>
      <c r="I42"/>
      <c r="J42"/>
      <c r="K42"/>
      <c r="L42"/>
      <c r="M42"/>
      <c r="N42"/>
      <c r="O42"/>
      <c r="P42"/>
      <c r="Q42"/>
      <c r="R42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</row>
    <row r="43" spans="1:73" s="26" customFormat="1" x14ac:dyDescent="0.25">
      <c r="A43"/>
      <c r="B43"/>
      <c r="C43"/>
      <c r="D43" s="6"/>
      <c r="E43" s="6"/>
      <c r="F43" s="6"/>
      <c r="G43" s="6"/>
      <c r="H43" s="6"/>
      <c r="I43" s="7"/>
      <c r="J43" s="14" t="s">
        <v>12</v>
      </c>
      <c r="K43"/>
      <c r="L43"/>
      <c r="M43"/>
      <c r="N43"/>
      <c r="O43"/>
      <c r="P43"/>
      <c r="Q43"/>
      <c r="R43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</row>
    <row r="44" spans="1:73" s="26" customFormat="1" x14ac:dyDescent="0.25">
      <c r="A44"/>
      <c r="B44"/>
      <c r="C44"/>
      <c r="D44" s="9"/>
      <c r="E44" s="9"/>
      <c r="F44" s="9"/>
      <c r="G44" s="9"/>
      <c r="H44" s="9"/>
      <c r="I44" s="10"/>
      <c r="J44" s="15" t="s">
        <v>13</v>
      </c>
      <c r="K44"/>
      <c r="L44"/>
      <c r="M44"/>
      <c r="N44"/>
      <c r="O44"/>
      <c r="P44"/>
      <c r="Q44"/>
      <c r="R44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</row>
    <row r="45" spans="1:73" s="26" customFormat="1" ht="15.75" thickBot="1" x14ac:dyDescent="0.3">
      <c r="A45"/>
      <c r="B45"/>
      <c r="C45"/>
      <c r="D45" s="12"/>
      <c r="E45" s="12"/>
      <c r="F45" s="12"/>
      <c r="G45" s="12"/>
      <c r="H45" s="12"/>
      <c r="I45" s="13"/>
      <c r="J45" s="16"/>
      <c r="K45"/>
      <c r="L45"/>
      <c r="M45"/>
      <c r="N45"/>
      <c r="O45"/>
      <c r="P45"/>
      <c r="Q45"/>
      <c r="R45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</row>
    <row r="46" spans="1:73" s="26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</row>
    <row r="47" spans="1:73" s="26" customFormat="1" ht="15.75" thickBot="1" x14ac:dyDescent="0.3">
      <c r="A47"/>
      <c r="B47"/>
      <c r="C47"/>
      <c r="D47" t="s">
        <v>135</v>
      </c>
      <c r="E47" t="s">
        <v>136</v>
      </c>
      <c r="F47"/>
      <c r="G47"/>
      <c r="H47"/>
      <c r="I47"/>
      <c r="J47"/>
      <c r="K47"/>
      <c r="L47"/>
      <c r="M47"/>
      <c r="N47"/>
      <c r="O47"/>
      <c r="P47"/>
      <c r="Q47"/>
      <c r="R47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</row>
    <row r="48" spans="1:73" s="26" customFormat="1" x14ac:dyDescent="0.25">
      <c r="A48"/>
      <c r="B48"/>
      <c r="C48"/>
      <c r="D48" s="6"/>
      <c r="E48" s="6"/>
      <c r="F48" s="6"/>
      <c r="G48" s="6"/>
      <c r="H48" s="6"/>
      <c r="I48" s="7"/>
      <c r="J48" s="14" t="s">
        <v>12</v>
      </c>
      <c r="K48"/>
      <c r="L48"/>
      <c r="M48"/>
      <c r="N48"/>
      <c r="O48"/>
      <c r="P48"/>
      <c r="Q48"/>
      <c r="R48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</row>
    <row r="49" spans="1:76" s="26" customFormat="1" x14ac:dyDescent="0.25">
      <c r="A49"/>
      <c r="B49"/>
      <c r="C49"/>
      <c r="D49" s="9"/>
      <c r="E49" s="9"/>
      <c r="F49" s="9"/>
      <c r="G49" s="9"/>
      <c r="H49" s="9"/>
      <c r="I49" s="10"/>
      <c r="J49" s="15" t="s">
        <v>13</v>
      </c>
      <c r="K49"/>
      <c r="L49"/>
      <c r="M49"/>
      <c r="N49"/>
      <c r="O49"/>
      <c r="P49"/>
      <c r="Q49"/>
      <c r="R49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</row>
    <row r="50" spans="1:76" s="26" customFormat="1" ht="15.75" thickBot="1" x14ac:dyDescent="0.3">
      <c r="A50"/>
      <c r="B50"/>
      <c r="C50"/>
      <c r="D50" s="12"/>
      <c r="E50" s="12"/>
      <c r="F50" s="12"/>
      <c r="G50" s="12"/>
      <c r="H50" s="12"/>
      <c r="I50" s="13"/>
      <c r="J50" s="16"/>
      <c r="K50"/>
      <c r="L50"/>
      <c r="M50"/>
      <c r="N50"/>
      <c r="O50"/>
      <c r="P50"/>
      <c r="Q50"/>
      <c r="R5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</row>
    <row r="51" spans="1:76" s="26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</row>
    <row r="52" spans="1:76" s="26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</row>
    <row r="53" spans="1:76" s="26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</row>
    <row r="54" spans="1:76" s="26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</row>
    <row r="55" spans="1:76" s="26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</row>
    <row r="56" spans="1:76" s="26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</row>
    <row r="57" spans="1:76" s="26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</row>
    <row r="58" spans="1:76" s="26" customFormat="1" x14ac:dyDescent="0.25"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</row>
    <row r="59" spans="1:76" s="26" customFormat="1" x14ac:dyDescent="0.25"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1:76" s="26" customFormat="1" x14ac:dyDescent="0.25"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</row>
    <row r="61" spans="1:76" s="26" customFormat="1" x14ac:dyDescent="0.25">
      <c r="C61" s="85"/>
      <c r="D61" s="85"/>
      <c r="E61" s="85"/>
      <c r="F61" s="86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</row>
    <row r="62" spans="1:76" s="26" customFormat="1" x14ac:dyDescent="0.25">
      <c r="C62" s="85"/>
      <c r="D62" s="85"/>
      <c r="E62" s="85"/>
      <c r="F62" s="86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</row>
    <row r="63" spans="1:76" s="26" customFormat="1" ht="21" x14ac:dyDescent="0.35">
      <c r="C63" s="85"/>
      <c r="D63" s="85"/>
      <c r="E63" s="85"/>
      <c r="F63" s="86"/>
      <c r="J63" s="158" t="s">
        <v>138</v>
      </c>
      <c r="K63" s="159"/>
      <c r="L63" s="159"/>
      <c r="M63" s="159"/>
      <c r="N63" s="159"/>
      <c r="O63" s="159"/>
      <c r="P63" s="159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</row>
    <row r="64" spans="1:76" s="26" customFormat="1" x14ac:dyDescent="0.25">
      <c r="C64" s="85"/>
      <c r="D64" s="85"/>
      <c r="E64" s="85"/>
      <c r="F64" s="86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</row>
    <row r="65" spans="1:104" s="26" customFormat="1" x14ac:dyDescent="0.25">
      <c r="C65" s="85"/>
      <c r="D65" s="85"/>
      <c r="E65" s="85"/>
      <c r="F65" s="86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</row>
    <row r="66" spans="1:104" s="26" customFormat="1" ht="15.75" thickBot="1" x14ac:dyDescent="0.3">
      <c r="C66" s="85"/>
      <c r="D66" s="85"/>
      <c r="E66" s="85"/>
      <c r="F66" s="86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</row>
    <row r="67" spans="1:104" ht="21" x14ac:dyDescent="0.35">
      <c r="A67" s="134" t="s">
        <v>26</v>
      </c>
      <c r="B67" s="135"/>
      <c r="C67" s="135"/>
      <c r="D67" s="135"/>
      <c r="E67" s="135"/>
      <c r="F67" s="135"/>
      <c r="G67" s="135"/>
      <c r="H67" s="13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61" t="s">
        <v>86</v>
      </c>
      <c r="AA67" s="61"/>
      <c r="AB67" s="61"/>
      <c r="AC67" s="61"/>
      <c r="AD67" s="61"/>
      <c r="AE67" s="61"/>
      <c r="AF67" s="61"/>
      <c r="AG67" s="61"/>
      <c r="AH67" s="61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3" t="s">
        <v>74</v>
      </c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146" t="s">
        <v>79</v>
      </c>
      <c r="BZ67" s="146"/>
      <c r="CA67" s="146"/>
      <c r="CB67" s="146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5"/>
    </row>
    <row r="68" spans="1:104" ht="21" x14ac:dyDescent="0.35">
      <c r="A68" s="137"/>
      <c r="B68" s="138"/>
      <c r="C68" s="138"/>
      <c r="D68" s="138"/>
      <c r="E68" s="138"/>
      <c r="F68" s="138"/>
      <c r="G68" s="138"/>
      <c r="H68" s="139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66" t="s">
        <v>87</v>
      </c>
      <c r="AA68" s="66"/>
      <c r="AB68" s="66"/>
      <c r="AC68" s="66"/>
      <c r="AD68" s="66"/>
      <c r="AE68" s="66"/>
      <c r="AF68" s="66"/>
      <c r="AG68" s="66"/>
      <c r="AH68" s="6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8" t="s">
        <v>75</v>
      </c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147"/>
      <c r="BZ68" s="147"/>
      <c r="CA68" s="147"/>
      <c r="CB68" s="147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70"/>
    </row>
    <row r="69" spans="1:104" ht="15" customHeight="1" x14ac:dyDescent="0.35">
      <c r="A69" s="137"/>
      <c r="B69" s="138"/>
      <c r="C69" s="138"/>
      <c r="D69" s="138"/>
      <c r="E69" s="138"/>
      <c r="F69" s="138"/>
      <c r="G69" s="138"/>
      <c r="H69" s="139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66"/>
      <c r="AA69" s="66"/>
      <c r="AB69" s="66"/>
      <c r="AC69" s="66"/>
      <c r="AD69" s="66"/>
      <c r="AE69" s="66"/>
      <c r="AF69" s="66"/>
      <c r="AG69" s="66"/>
      <c r="AH69" s="6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8" t="s">
        <v>76</v>
      </c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147"/>
      <c r="BZ69" s="147"/>
      <c r="CA69" s="147"/>
      <c r="CB69" s="147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70"/>
    </row>
    <row r="70" spans="1:104" ht="21" x14ac:dyDescent="0.35">
      <c r="A70" s="137"/>
      <c r="B70" s="138"/>
      <c r="C70" s="138"/>
      <c r="D70" s="138"/>
      <c r="E70" s="138"/>
      <c r="F70" s="138"/>
      <c r="G70" s="138"/>
      <c r="H70" s="139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66"/>
      <c r="AA70" s="66"/>
      <c r="AB70" s="66"/>
      <c r="AC70" s="66"/>
      <c r="AD70" s="66"/>
      <c r="AE70" s="66"/>
      <c r="AF70" s="66"/>
      <c r="AG70" s="66"/>
      <c r="AH70" s="6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147"/>
      <c r="BZ70" s="147"/>
      <c r="CA70" s="147"/>
      <c r="CB70" s="147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70"/>
    </row>
    <row r="71" spans="1:104" x14ac:dyDescent="0.25">
      <c r="A71" s="137"/>
      <c r="B71" s="138"/>
      <c r="C71" s="138"/>
      <c r="D71" s="138"/>
      <c r="E71" s="138"/>
      <c r="F71" s="138"/>
      <c r="G71" s="138"/>
      <c r="H71" s="139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70"/>
    </row>
    <row r="72" spans="1:104" ht="15.75" thickBot="1" x14ac:dyDescent="0.3">
      <c r="A72" s="137"/>
      <c r="B72" s="138"/>
      <c r="C72" s="138"/>
      <c r="D72" s="138"/>
      <c r="E72" s="138"/>
      <c r="F72" s="138"/>
      <c r="G72" s="138"/>
      <c r="H72" s="139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70"/>
    </row>
    <row r="73" spans="1:104" x14ac:dyDescent="0.25">
      <c r="A73" s="137"/>
      <c r="B73" s="138"/>
      <c r="C73" s="138"/>
      <c r="D73" s="138"/>
      <c r="E73" s="138"/>
      <c r="F73" s="138"/>
      <c r="G73" s="138"/>
      <c r="H73" s="139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28" t="s">
        <v>51</v>
      </c>
      <c r="AA73" s="129"/>
      <c r="AB73" s="130"/>
      <c r="AC73" s="26"/>
      <c r="AD73" s="72"/>
      <c r="AE73" s="72"/>
      <c r="AF73" s="26"/>
      <c r="AG73" s="72"/>
      <c r="AH73" s="72"/>
      <c r="AI73" s="26"/>
      <c r="AJ73" s="128" t="s">
        <v>52</v>
      </c>
      <c r="AK73" s="129"/>
      <c r="AL73" s="130"/>
      <c r="AM73" s="26"/>
      <c r="AN73" s="72"/>
      <c r="AO73" s="72"/>
      <c r="AP73" s="26"/>
      <c r="AQ73" s="72"/>
      <c r="AR73" s="72"/>
      <c r="AS73" s="26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70"/>
    </row>
    <row r="74" spans="1:104" ht="21" x14ac:dyDescent="0.35">
      <c r="A74" s="137"/>
      <c r="B74" s="138"/>
      <c r="C74" s="138"/>
      <c r="D74" s="138"/>
      <c r="E74" s="138"/>
      <c r="F74" s="138"/>
      <c r="G74" s="138"/>
      <c r="H74" s="139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31"/>
      <c r="AA74" s="132"/>
      <c r="AB74" s="133"/>
      <c r="AC74" s="26"/>
      <c r="AD74" s="72"/>
      <c r="AE74" s="72"/>
      <c r="AF74" s="26"/>
      <c r="AG74" s="72"/>
      <c r="AH74" s="72"/>
      <c r="AI74" s="26"/>
      <c r="AJ74" s="131"/>
      <c r="AK74" s="132"/>
      <c r="AL74" s="133"/>
      <c r="AM74" s="26"/>
      <c r="AN74" s="72"/>
      <c r="AO74" s="72"/>
      <c r="AP74" s="26"/>
      <c r="AQ74" s="72"/>
      <c r="AR74" s="72"/>
      <c r="AS74" s="26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3" t="s">
        <v>73</v>
      </c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70"/>
    </row>
    <row r="75" spans="1:104" ht="21.75" thickBot="1" x14ac:dyDescent="0.4">
      <c r="A75" s="140"/>
      <c r="B75" s="141"/>
      <c r="C75" s="141"/>
      <c r="D75" s="141"/>
      <c r="E75" s="141"/>
      <c r="F75" s="141"/>
      <c r="G75" s="141"/>
      <c r="H75" s="142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31"/>
      <c r="AA75" s="132"/>
      <c r="AB75" s="133"/>
      <c r="AC75" s="26"/>
      <c r="AD75" s="72"/>
      <c r="AE75" s="72"/>
      <c r="AF75" s="26"/>
      <c r="AG75" s="72"/>
      <c r="AH75" s="72"/>
      <c r="AI75" s="26"/>
      <c r="AJ75" s="131"/>
      <c r="AK75" s="132"/>
      <c r="AL75" s="133"/>
      <c r="AM75" s="26"/>
      <c r="AN75" s="72"/>
      <c r="AO75" s="72"/>
      <c r="AP75" s="26"/>
      <c r="AQ75" s="72"/>
      <c r="AR75" s="72"/>
      <c r="AS75" s="26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3" t="s">
        <v>77</v>
      </c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70"/>
    </row>
    <row r="76" spans="1:104" ht="21.75" thickBot="1" x14ac:dyDescent="0.4">
      <c r="A76" s="74"/>
      <c r="B76" s="72"/>
      <c r="C76" s="72"/>
      <c r="D76" s="72"/>
      <c r="E76" s="75"/>
      <c r="F76" s="76" t="s">
        <v>29</v>
      </c>
      <c r="G76" s="77"/>
      <c r="H76" s="77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31"/>
      <c r="AA76" s="132"/>
      <c r="AB76" s="133"/>
      <c r="AC76" s="26"/>
      <c r="AD76" s="72"/>
      <c r="AE76" s="72"/>
      <c r="AF76" s="26"/>
      <c r="AG76" s="72"/>
      <c r="AH76" s="72"/>
      <c r="AI76" s="26"/>
      <c r="AJ76" s="131"/>
      <c r="AK76" s="132"/>
      <c r="AL76" s="133"/>
      <c r="AM76" s="26"/>
      <c r="AN76" s="72"/>
      <c r="AO76" s="72"/>
      <c r="AP76" s="26"/>
      <c r="AQ76" s="72"/>
      <c r="AR76" s="72"/>
      <c r="AS76" s="26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3" t="s">
        <v>78</v>
      </c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70"/>
    </row>
    <row r="77" spans="1:104" ht="15" customHeight="1" x14ac:dyDescent="0.3">
      <c r="A77" s="78"/>
      <c r="B77" s="79"/>
      <c r="C77" s="79"/>
      <c r="D77" s="79"/>
      <c r="E77" s="79"/>
      <c r="F77" s="79"/>
      <c r="G77" s="80"/>
      <c r="H77" s="80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31"/>
      <c r="AA77" s="132"/>
      <c r="AB77" s="133"/>
      <c r="AC77" s="26"/>
      <c r="AD77" s="72"/>
      <c r="AE77" s="72"/>
      <c r="AF77" s="26"/>
      <c r="AG77" s="72"/>
      <c r="AH77" s="72"/>
      <c r="AI77" s="26"/>
      <c r="AJ77" s="131"/>
      <c r="AK77" s="132"/>
      <c r="AL77" s="133"/>
      <c r="AM77" s="26"/>
      <c r="AN77" s="72"/>
      <c r="AO77" s="72"/>
      <c r="AP77" s="26"/>
      <c r="AQ77" s="72"/>
      <c r="AR77" s="72"/>
      <c r="AS77" s="26"/>
      <c r="AT77" s="128" t="s">
        <v>53</v>
      </c>
      <c r="AU77" s="129"/>
      <c r="AV77" s="130"/>
      <c r="AW77" s="26"/>
      <c r="AX77" s="26"/>
      <c r="AY77" s="76" t="s">
        <v>54</v>
      </c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70"/>
    </row>
    <row r="78" spans="1:104" ht="15" customHeight="1" x14ac:dyDescent="0.3">
      <c r="A78" s="74"/>
      <c r="B78" s="72"/>
      <c r="C78" s="72"/>
      <c r="D78" s="72"/>
      <c r="E78" s="75"/>
      <c r="F78" s="76" t="s">
        <v>30</v>
      </c>
      <c r="G78" s="77"/>
      <c r="H78" s="77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31"/>
      <c r="AA78" s="132"/>
      <c r="AB78" s="133"/>
      <c r="AC78" s="26"/>
      <c r="AD78" s="72"/>
      <c r="AE78" s="72"/>
      <c r="AF78" s="26"/>
      <c r="AG78" s="72"/>
      <c r="AH78" s="72"/>
      <c r="AI78" s="26"/>
      <c r="AJ78" s="131"/>
      <c r="AK78" s="132"/>
      <c r="AL78" s="133"/>
      <c r="AM78" s="26"/>
      <c r="AN78" s="72"/>
      <c r="AO78" s="72"/>
      <c r="AP78" s="26"/>
      <c r="AQ78" s="72"/>
      <c r="AR78" s="72"/>
      <c r="AS78" s="26"/>
      <c r="AT78" s="131"/>
      <c r="AU78" s="132"/>
      <c r="AV78" s="133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70"/>
    </row>
    <row r="79" spans="1:104" ht="15" customHeight="1" x14ac:dyDescent="0.3">
      <c r="A79" s="25"/>
      <c r="B79" s="26"/>
      <c r="C79" s="26"/>
      <c r="D79" s="26"/>
      <c r="E79" s="26"/>
      <c r="F79" s="26"/>
      <c r="G79" s="81"/>
      <c r="H79" s="81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31"/>
      <c r="AA79" s="132"/>
      <c r="AB79" s="133"/>
      <c r="AC79" s="26"/>
      <c r="AD79" s="72"/>
      <c r="AE79" s="72"/>
      <c r="AF79" s="26"/>
      <c r="AG79" s="72"/>
      <c r="AH79" s="72"/>
      <c r="AI79" s="26"/>
      <c r="AJ79" s="131"/>
      <c r="AK79" s="132"/>
      <c r="AL79" s="133"/>
      <c r="AM79" s="26"/>
      <c r="AN79" s="72"/>
      <c r="AO79" s="72"/>
      <c r="AP79" s="26"/>
      <c r="AQ79" s="72"/>
      <c r="AR79" s="72"/>
      <c r="AS79" s="26"/>
      <c r="AT79" s="131"/>
      <c r="AU79" s="132"/>
      <c r="AV79" s="133"/>
      <c r="AW79" s="26"/>
      <c r="AX79" s="26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70"/>
    </row>
    <row r="80" spans="1:104" ht="15" customHeight="1" x14ac:dyDescent="0.3">
      <c r="A80" s="74"/>
      <c r="B80" s="72"/>
      <c r="C80" s="72"/>
      <c r="D80" s="72"/>
      <c r="E80" s="75" t="s">
        <v>28</v>
      </c>
      <c r="F80" s="72"/>
      <c r="G80" s="77"/>
      <c r="H80" s="77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31"/>
      <c r="AA80" s="132"/>
      <c r="AB80" s="133"/>
      <c r="AC80" s="26"/>
      <c r="AD80" s="72"/>
      <c r="AE80" s="72"/>
      <c r="AF80" s="26"/>
      <c r="AG80" s="72"/>
      <c r="AH80" s="72"/>
      <c r="AI80" s="26"/>
      <c r="AJ80" s="131"/>
      <c r="AK80" s="132"/>
      <c r="AL80" s="133"/>
      <c r="AM80" s="26"/>
      <c r="AN80" s="72"/>
      <c r="AO80" s="72"/>
      <c r="AP80" s="26"/>
      <c r="AQ80" s="72"/>
      <c r="AR80" s="72"/>
      <c r="AS80" s="26"/>
      <c r="AT80" s="131"/>
      <c r="AU80" s="132"/>
      <c r="AV80" s="133"/>
      <c r="AW80" s="26"/>
      <c r="AX80" s="26"/>
      <c r="AY80" s="76" t="s">
        <v>56</v>
      </c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70"/>
    </row>
    <row r="81" spans="1:104" ht="15" customHeight="1" x14ac:dyDescent="0.3">
      <c r="A81" s="74"/>
      <c r="B81" s="72"/>
      <c r="C81" s="72"/>
      <c r="D81" s="72"/>
      <c r="E81" s="72"/>
      <c r="F81" s="76" t="s">
        <v>31</v>
      </c>
      <c r="G81" s="77"/>
      <c r="H81" s="77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31"/>
      <c r="AA81" s="132"/>
      <c r="AB81" s="133"/>
      <c r="AC81" s="26"/>
      <c r="AD81" s="72"/>
      <c r="AE81" s="72"/>
      <c r="AF81" s="26"/>
      <c r="AG81" s="72"/>
      <c r="AH81" s="72"/>
      <c r="AI81" s="26"/>
      <c r="AJ81" s="131"/>
      <c r="AK81" s="132"/>
      <c r="AL81" s="133"/>
      <c r="AM81" s="26"/>
      <c r="AN81" s="72"/>
      <c r="AO81" s="72"/>
      <c r="AP81" s="26"/>
      <c r="AQ81" s="72"/>
      <c r="AR81" s="72"/>
      <c r="AS81" s="26"/>
      <c r="AT81" s="131"/>
      <c r="AU81" s="132"/>
      <c r="AV81" s="133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70"/>
    </row>
    <row r="82" spans="1:104" ht="15" customHeight="1" x14ac:dyDescent="0.3">
      <c r="A82" s="25"/>
      <c r="B82" s="26"/>
      <c r="C82" s="26"/>
      <c r="D82" s="26"/>
      <c r="E82" s="26"/>
      <c r="F82" s="26"/>
      <c r="G82" s="81"/>
      <c r="H82" s="81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31"/>
      <c r="AA82" s="132"/>
      <c r="AB82" s="133"/>
      <c r="AC82" s="26"/>
      <c r="AD82" s="72"/>
      <c r="AE82" s="72"/>
      <c r="AF82" s="26"/>
      <c r="AG82" s="72"/>
      <c r="AH82" s="72"/>
      <c r="AI82" s="26"/>
      <c r="AJ82" s="131"/>
      <c r="AK82" s="132"/>
      <c r="AL82" s="133"/>
      <c r="AM82" s="26"/>
      <c r="AN82" s="72"/>
      <c r="AO82" s="72"/>
      <c r="AP82" s="26"/>
      <c r="AQ82" s="72"/>
      <c r="AR82" s="72"/>
      <c r="AS82" s="26"/>
      <c r="AT82" s="131"/>
      <c r="AU82" s="132"/>
      <c r="AV82" s="133"/>
      <c r="AW82" s="26"/>
      <c r="AX82" s="26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70"/>
    </row>
    <row r="83" spans="1:104" ht="15" customHeight="1" x14ac:dyDescent="0.3">
      <c r="A83" s="74"/>
      <c r="B83" s="72"/>
      <c r="C83" s="72"/>
      <c r="D83" s="72"/>
      <c r="E83" s="75"/>
      <c r="F83" s="72"/>
      <c r="G83" s="77"/>
      <c r="H83" s="77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31"/>
      <c r="AA83" s="132"/>
      <c r="AB83" s="133"/>
      <c r="AC83" s="26"/>
      <c r="AD83" s="72"/>
      <c r="AE83" s="72"/>
      <c r="AF83" s="26"/>
      <c r="AG83" s="72"/>
      <c r="AH83" s="72"/>
      <c r="AI83" s="26"/>
      <c r="AJ83" s="131"/>
      <c r="AK83" s="132"/>
      <c r="AL83" s="133"/>
      <c r="AM83" s="26"/>
      <c r="AN83" s="72"/>
      <c r="AO83" s="72"/>
      <c r="AP83" s="26"/>
      <c r="AQ83" s="72"/>
      <c r="AR83" s="72"/>
      <c r="AS83" s="26"/>
      <c r="AT83" s="131"/>
      <c r="AU83" s="132"/>
      <c r="AV83" s="133"/>
      <c r="AW83" s="26"/>
      <c r="AX83" s="26"/>
      <c r="AY83" s="76" t="s">
        <v>57</v>
      </c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70"/>
    </row>
    <row r="84" spans="1:104" ht="15" customHeight="1" x14ac:dyDescent="0.3">
      <c r="A84" s="74"/>
      <c r="B84" s="72"/>
      <c r="C84" s="72"/>
      <c r="D84" s="72"/>
      <c r="E84" s="72"/>
      <c r="F84" s="76" t="s">
        <v>32</v>
      </c>
      <c r="G84" s="77"/>
      <c r="H84" s="77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31"/>
      <c r="AA84" s="132"/>
      <c r="AB84" s="133"/>
      <c r="AC84" s="26"/>
      <c r="AD84" s="72"/>
      <c r="AE84" s="72"/>
      <c r="AF84" s="26"/>
      <c r="AG84" s="72"/>
      <c r="AH84" s="72"/>
      <c r="AI84" s="26"/>
      <c r="AJ84" s="131"/>
      <c r="AK84" s="132"/>
      <c r="AL84" s="133"/>
      <c r="AM84" s="26"/>
      <c r="AN84" s="72"/>
      <c r="AO84" s="72"/>
      <c r="AP84" s="26"/>
      <c r="AQ84" s="72"/>
      <c r="AR84" s="72"/>
      <c r="AS84" s="26"/>
      <c r="AT84" s="131"/>
      <c r="AU84" s="132"/>
      <c r="AV84" s="133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70"/>
    </row>
    <row r="85" spans="1:104" ht="15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31"/>
      <c r="AA85" s="132"/>
      <c r="AB85" s="133"/>
      <c r="AC85" s="26"/>
      <c r="AD85" s="72"/>
      <c r="AE85" s="72"/>
      <c r="AF85" s="26"/>
      <c r="AG85" s="72"/>
      <c r="AH85" s="72"/>
      <c r="AI85" s="26"/>
      <c r="AJ85" s="131"/>
      <c r="AK85" s="132"/>
      <c r="AL85" s="133"/>
      <c r="AM85" s="26"/>
      <c r="AN85" s="72"/>
      <c r="AO85" s="72"/>
      <c r="AP85" s="26"/>
      <c r="AQ85" s="72"/>
      <c r="AR85" s="72"/>
      <c r="AS85" s="26"/>
      <c r="AT85" s="131"/>
      <c r="AU85" s="132"/>
      <c r="AV85" s="133"/>
      <c r="AW85" s="26"/>
      <c r="AX85" s="26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70"/>
    </row>
    <row r="86" spans="1:104" ht="15" customHeight="1" x14ac:dyDescent="0.3">
      <c r="A86" s="74"/>
      <c r="B86" s="72"/>
      <c r="C86" s="72"/>
      <c r="D86" s="72"/>
      <c r="E86" s="75"/>
      <c r="F86" s="72"/>
      <c r="G86" s="72"/>
      <c r="H86" s="72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31"/>
      <c r="AA86" s="132"/>
      <c r="AB86" s="133"/>
      <c r="AC86" s="26"/>
      <c r="AD86" s="72"/>
      <c r="AE86" s="72"/>
      <c r="AF86" s="26"/>
      <c r="AG86" s="72"/>
      <c r="AH86" s="72"/>
      <c r="AI86" s="26"/>
      <c r="AJ86" s="131"/>
      <c r="AK86" s="132"/>
      <c r="AL86" s="133"/>
      <c r="AM86" s="26"/>
      <c r="AN86" s="72"/>
      <c r="AO86" s="72"/>
      <c r="AP86" s="26"/>
      <c r="AQ86" s="72"/>
      <c r="AR86" s="72"/>
      <c r="AS86" s="26"/>
      <c r="AT86" s="131"/>
      <c r="AU86" s="132"/>
      <c r="AV86" s="133"/>
      <c r="AW86" s="26"/>
      <c r="AX86" s="26"/>
      <c r="AY86" s="76" t="s">
        <v>58</v>
      </c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70"/>
    </row>
    <row r="87" spans="1:104" ht="15" customHeight="1" x14ac:dyDescent="0.3">
      <c r="A87" s="74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6" t="s">
        <v>33</v>
      </c>
      <c r="O87" s="77"/>
      <c r="P87" s="72"/>
      <c r="Q87" s="72"/>
      <c r="R87" s="72"/>
      <c r="S87" s="72"/>
      <c r="T87" s="72"/>
      <c r="U87" s="72"/>
      <c r="V87" s="72"/>
      <c r="W87" s="72"/>
      <c r="X87" s="26"/>
      <c r="Y87" s="26"/>
      <c r="Z87" s="131"/>
      <c r="AA87" s="132"/>
      <c r="AB87" s="133"/>
      <c r="AC87" s="26"/>
      <c r="AD87" s="72"/>
      <c r="AE87" s="72"/>
      <c r="AF87" s="26"/>
      <c r="AG87" s="72"/>
      <c r="AH87" s="72"/>
      <c r="AI87" s="26"/>
      <c r="AJ87" s="131"/>
      <c r="AK87" s="132"/>
      <c r="AL87" s="133"/>
      <c r="AM87" s="26"/>
      <c r="AN87" s="72"/>
      <c r="AO87" s="72"/>
      <c r="AP87" s="26"/>
      <c r="AQ87" s="72"/>
      <c r="AR87" s="72"/>
      <c r="AS87" s="26"/>
      <c r="AT87" s="131"/>
      <c r="AU87" s="132"/>
      <c r="AV87" s="133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69"/>
      <c r="CN87" s="69"/>
      <c r="CO87" s="69"/>
      <c r="CP87" s="69"/>
      <c r="CQ87" s="69"/>
      <c r="CR87" s="69"/>
      <c r="CS87" s="60"/>
      <c r="CT87" s="69"/>
      <c r="CU87" s="69"/>
      <c r="CV87" s="69"/>
      <c r="CW87" s="69"/>
      <c r="CX87" s="69"/>
      <c r="CY87" s="69"/>
      <c r="CZ87" s="70"/>
    </row>
    <row r="88" spans="1:104" ht="18" customHeight="1" x14ac:dyDescent="0.35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81"/>
      <c r="O88" s="81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131"/>
      <c r="AA88" s="132"/>
      <c r="AB88" s="133"/>
      <c r="AC88" s="26"/>
      <c r="AD88" s="124" t="s">
        <v>45</v>
      </c>
      <c r="AE88" s="126" t="s">
        <v>46</v>
      </c>
      <c r="AF88" s="26"/>
      <c r="AG88" s="72"/>
      <c r="AH88" s="126" t="s">
        <v>47</v>
      </c>
      <c r="AI88" s="26"/>
      <c r="AJ88" s="131"/>
      <c r="AK88" s="132"/>
      <c r="AL88" s="133"/>
      <c r="AM88" s="26"/>
      <c r="AN88" s="124" t="s">
        <v>48</v>
      </c>
      <c r="AO88" s="126" t="s">
        <v>49</v>
      </c>
      <c r="AP88" s="26"/>
      <c r="AQ88" s="72"/>
      <c r="AR88" s="126" t="s">
        <v>50</v>
      </c>
      <c r="AS88" s="26"/>
      <c r="AT88" s="131"/>
      <c r="AU88" s="132"/>
      <c r="AV88" s="133"/>
      <c r="AW88" s="26"/>
      <c r="AX88" s="26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69"/>
      <c r="CN88" s="69"/>
      <c r="CO88" s="69"/>
      <c r="CP88" s="69"/>
      <c r="CQ88" s="69"/>
      <c r="CR88" s="69"/>
      <c r="CS88" s="82" t="s">
        <v>89</v>
      </c>
      <c r="CT88" s="69"/>
      <c r="CU88" s="69"/>
      <c r="CV88" s="69"/>
      <c r="CW88" s="69"/>
      <c r="CX88" s="69"/>
      <c r="CY88" s="69"/>
      <c r="CZ88" s="70"/>
    </row>
    <row r="89" spans="1:104" ht="15" customHeight="1" x14ac:dyDescent="0.3">
      <c r="A89" s="74"/>
      <c r="B89" s="72"/>
      <c r="C89" s="72"/>
      <c r="D89" s="72"/>
      <c r="E89" s="75"/>
      <c r="F89" s="72"/>
      <c r="G89" s="72"/>
      <c r="H89" s="72"/>
      <c r="I89" s="72"/>
      <c r="J89" s="72"/>
      <c r="K89" s="72"/>
      <c r="L89" s="72"/>
      <c r="M89" s="72"/>
      <c r="N89" s="77"/>
      <c r="O89" s="77"/>
      <c r="P89" s="72"/>
      <c r="Q89" s="72"/>
      <c r="R89" s="72"/>
      <c r="S89" s="72"/>
      <c r="T89" s="72"/>
      <c r="U89" s="72"/>
      <c r="V89" s="72"/>
      <c r="W89" s="72"/>
      <c r="X89" s="26"/>
      <c r="Y89" s="26"/>
      <c r="Z89" s="131"/>
      <c r="AA89" s="132"/>
      <c r="AB89" s="133"/>
      <c r="AC89" s="26"/>
      <c r="AD89" s="125"/>
      <c r="AE89" s="127"/>
      <c r="AF89" s="26"/>
      <c r="AG89" s="72"/>
      <c r="AH89" s="127"/>
      <c r="AI89" s="26"/>
      <c r="AJ89" s="131"/>
      <c r="AK89" s="132"/>
      <c r="AL89" s="133"/>
      <c r="AM89" s="26"/>
      <c r="AN89" s="125"/>
      <c r="AO89" s="127"/>
      <c r="AP89" s="26"/>
      <c r="AQ89" s="72"/>
      <c r="AR89" s="127"/>
      <c r="AS89" s="26"/>
      <c r="AT89" s="131"/>
      <c r="AU89" s="132"/>
      <c r="AV89" s="133"/>
      <c r="AW89" s="26"/>
      <c r="AX89" s="26"/>
      <c r="AY89" s="76" t="s">
        <v>59</v>
      </c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70"/>
    </row>
    <row r="90" spans="1:104" ht="15" customHeight="1" x14ac:dyDescent="0.3">
      <c r="A90" s="74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6" t="s">
        <v>34</v>
      </c>
      <c r="O90" s="77"/>
      <c r="P90" s="72"/>
      <c r="Q90" s="72"/>
      <c r="R90" s="72"/>
      <c r="S90" s="72"/>
      <c r="T90" s="72"/>
      <c r="U90" s="72"/>
      <c r="V90" s="72"/>
      <c r="W90" s="72"/>
      <c r="X90" s="26"/>
      <c r="Y90" s="26"/>
      <c r="Z90" s="131"/>
      <c r="AA90" s="132"/>
      <c r="AB90" s="133"/>
      <c r="AC90" s="26"/>
      <c r="AD90" s="125"/>
      <c r="AE90" s="127"/>
      <c r="AF90" s="26"/>
      <c r="AG90" s="72"/>
      <c r="AH90" s="127"/>
      <c r="AI90" s="26"/>
      <c r="AJ90" s="131"/>
      <c r="AK90" s="132"/>
      <c r="AL90" s="133"/>
      <c r="AM90" s="26"/>
      <c r="AN90" s="125"/>
      <c r="AO90" s="127"/>
      <c r="AP90" s="26"/>
      <c r="AQ90" s="72"/>
      <c r="AR90" s="127"/>
      <c r="AS90" s="26"/>
      <c r="AT90" s="131"/>
      <c r="AU90" s="132"/>
      <c r="AV90" s="133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70"/>
    </row>
    <row r="91" spans="1:104" ht="15" customHeight="1" x14ac:dyDescent="0.3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81"/>
      <c r="O91" s="81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131"/>
      <c r="AA91" s="132"/>
      <c r="AB91" s="133"/>
      <c r="AC91" s="26"/>
      <c r="AD91" s="125"/>
      <c r="AE91" s="127"/>
      <c r="AF91" s="26"/>
      <c r="AG91" s="72"/>
      <c r="AH91" s="127"/>
      <c r="AI91" s="26"/>
      <c r="AJ91" s="131"/>
      <c r="AK91" s="132"/>
      <c r="AL91" s="133"/>
      <c r="AM91" s="26"/>
      <c r="AN91" s="125"/>
      <c r="AO91" s="127"/>
      <c r="AP91" s="26"/>
      <c r="AQ91" s="72"/>
      <c r="AR91" s="127"/>
      <c r="AS91" s="26"/>
      <c r="AT91" s="131"/>
      <c r="AU91" s="132"/>
      <c r="AV91" s="133"/>
      <c r="AW91" s="26"/>
      <c r="AX91" s="26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70"/>
    </row>
    <row r="92" spans="1:104" ht="15" customHeight="1" x14ac:dyDescent="0.3">
      <c r="A92" s="74"/>
      <c r="B92" s="72"/>
      <c r="C92" s="72"/>
      <c r="D92" s="72"/>
      <c r="E92" s="75"/>
      <c r="F92" s="72"/>
      <c r="G92" s="72"/>
      <c r="H92" s="72"/>
      <c r="I92" s="72"/>
      <c r="J92" s="72"/>
      <c r="K92" s="72"/>
      <c r="L92" s="72"/>
      <c r="M92" s="72"/>
      <c r="N92" s="77"/>
      <c r="O92" s="77"/>
      <c r="P92" s="72"/>
      <c r="Q92" s="72"/>
      <c r="R92" s="72"/>
      <c r="S92" s="72"/>
      <c r="T92" s="72"/>
      <c r="U92" s="72"/>
      <c r="V92" s="72"/>
      <c r="W92" s="72"/>
      <c r="X92" s="26"/>
      <c r="Y92" s="26"/>
      <c r="Z92" s="131"/>
      <c r="AA92" s="132"/>
      <c r="AB92" s="133"/>
      <c r="AC92" s="26"/>
      <c r="AD92" s="125"/>
      <c r="AE92" s="127"/>
      <c r="AF92" s="26"/>
      <c r="AG92" s="72"/>
      <c r="AH92" s="127"/>
      <c r="AI92" s="26"/>
      <c r="AJ92" s="131"/>
      <c r="AK92" s="132"/>
      <c r="AL92" s="133"/>
      <c r="AM92" s="26"/>
      <c r="AN92" s="125"/>
      <c r="AO92" s="127"/>
      <c r="AP92" s="26"/>
      <c r="AQ92" s="72"/>
      <c r="AR92" s="127"/>
      <c r="AS92" s="26"/>
      <c r="AT92" s="131"/>
      <c r="AU92" s="132"/>
      <c r="AV92" s="133"/>
      <c r="AW92" s="26"/>
      <c r="AX92" s="26"/>
      <c r="AY92" s="76" t="s">
        <v>60</v>
      </c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70"/>
    </row>
    <row r="93" spans="1:104" ht="15" customHeight="1" x14ac:dyDescent="0.3">
      <c r="A93" s="74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6" t="s">
        <v>35</v>
      </c>
      <c r="O93" s="77"/>
      <c r="P93" s="72"/>
      <c r="Q93" s="72"/>
      <c r="R93" s="72"/>
      <c r="S93" s="72"/>
      <c r="T93" s="72"/>
      <c r="U93" s="72"/>
      <c r="V93" s="72"/>
      <c r="W93" s="72"/>
      <c r="X93" s="26"/>
      <c r="Y93" s="26"/>
      <c r="Z93" s="131"/>
      <c r="AA93" s="132"/>
      <c r="AB93" s="133"/>
      <c r="AC93" s="26"/>
      <c r="AD93" s="125"/>
      <c r="AE93" s="127"/>
      <c r="AF93" s="26"/>
      <c r="AG93" s="72"/>
      <c r="AH93" s="127"/>
      <c r="AI93" s="26"/>
      <c r="AJ93" s="131"/>
      <c r="AK93" s="132"/>
      <c r="AL93" s="133"/>
      <c r="AM93" s="26"/>
      <c r="AN93" s="125"/>
      <c r="AO93" s="127"/>
      <c r="AP93" s="26"/>
      <c r="AQ93" s="72"/>
      <c r="AR93" s="127"/>
      <c r="AS93" s="26"/>
      <c r="AT93" s="131"/>
      <c r="AU93" s="132"/>
      <c r="AV93" s="133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70"/>
    </row>
    <row r="94" spans="1:104" ht="15" customHeight="1" x14ac:dyDescent="0.3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81"/>
      <c r="O94" s="81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31"/>
      <c r="AA94" s="132"/>
      <c r="AB94" s="133"/>
      <c r="AC94" s="26"/>
      <c r="AD94" s="125"/>
      <c r="AE94" s="127"/>
      <c r="AF94" s="26"/>
      <c r="AG94" s="72"/>
      <c r="AH94" s="127"/>
      <c r="AI94" s="26"/>
      <c r="AJ94" s="131"/>
      <c r="AK94" s="132"/>
      <c r="AL94" s="133"/>
      <c r="AM94" s="26"/>
      <c r="AN94" s="125"/>
      <c r="AO94" s="127"/>
      <c r="AP94" s="26"/>
      <c r="AQ94" s="72"/>
      <c r="AR94" s="127"/>
      <c r="AS94" s="26"/>
      <c r="AT94" s="131"/>
      <c r="AU94" s="132"/>
      <c r="AV94" s="133"/>
      <c r="AW94" s="26"/>
      <c r="AX94" s="26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70"/>
    </row>
    <row r="95" spans="1:104" ht="15" customHeight="1" x14ac:dyDescent="0.3">
      <c r="A95" s="74"/>
      <c r="B95" s="72"/>
      <c r="C95" s="72"/>
      <c r="D95" s="72"/>
      <c r="E95" s="75"/>
      <c r="F95" s="72"/>
      <c r="G95" s="72"/>
      <c r="H95" s="72"/>
      <c r="I95" s="72"/>
      <c r="J95" s="72"/>
      <c r="K95" s="72"/>
      <c r="L95" s="72"/>
      <c r="M95" s="72"/>
      <c r="N95" s="77"/>
      <c r="O95" s="77"/>
      <c r="P95" s="72"/>
      <c r="Q95" s="72"/>
      <c r="R95" s="72"/>
      <c r="S95" s="72"/>
      <c r="T95" s="72"/>
      <c r="U95" s="72"/>
      <c r="V95" s="72"/>
      <c r="W95" s="72"/>
      <c r="X95" s="26"/>
      <c r="Y95" s="26"/>
      <c r="Z95" s="131"/>
      <c r="AA95" s="132"/>
      <c r="AB95" s="133"/>
      <c r="AC95" s="26"/>
      <c r="AD95" s="125"/>
      <c r="AE95" s="127"/>
      <c r="AF95" s="26"/>
      <c r="AG95" s="72"/>
      <c r="AH95" s="127"/>
      <c r="AI95" s="26"/>
      <c r="AJ95" s="131"/>
      <c r="AK95" s="132"/>
      <c r="AL95" s="133"/>
      <c r="AM95" s="26"/>
      <c r="AN95" s="125"/>
      <c r="AO95" s="127"/>
      <c r="AP95" s="26"/>
      <c r="AQ95" s="72"/>
      <c r="AR95" s="127"/>
      <c r="AS95" s="26"/>
      <c r="AT95" s="131"/>
      <c r="AU95" s="132"/>
      <c r="AV95" s="133"/>
      <c r="AW95" s="26"/>
      <c r="AX95" s="26"/>
      <c r="AY95" s="76" t="s">
        <v>61</v>
      </c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31"/>
      <c r="BR95" s="32"/>
      <c r="BS95" s="32"/>
      <c r="BT95" s="32"/>
      <c r="BU95" s="32"/>
      <c r="BV95" s="32"/>
      <c r="BW95" s="32"/>
      <c r="BX95" s="33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70"/>
    </row>
    <row r="96" spans="1:104" ht="15" customHeight="1" x14ac:dyDescent="0.35">
      <c r="A96" s="74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6" t="s">
        <v>36</v>
      </c>
      <c r="O96" s="77"/>
      <c r="P96" s="72"/>
      <c r="Q96" s="72"/>
      <c r="R96" s="72"/>
      <c r="S96" s="72"/>
      <c r="T96" s="72"/>
      <c r="U96" s="72"/>
      <c r="V96" s="72"/>
      <c r="W96" s="72"/>
      <c r="X96" s="26"/>
      <c r="Y96" s="26"/>
      <c r="Z96" s="131"/>
      <c r="AA96" s="132"/>
      <c r="AB96" s="133"/>
      <c r="AC96" s="26"/>
      <c r="AD96" s="125"/>
      <c r="AE96" s="127"/>
      <c r="AF96" s="26"/>
      <c r="AG96" s="72"/>
      <c r="AH96" s="127"/>
      <c r="AI96" s="26"/>
      <c r="AJ96" s="131"/>
      <c r="AK96" s="132"/>
      <c r="AL96" s="133"/>
      <c r="AM96" s="26"/>
      <c r="AN96" s="125"/>
      <c r="AO96" s="127"/>
      <c r="AP96" s="26"/>
      <c r="AQ96" s="72"/>
      <c r="AR96" s="127"/>
      <c r="AS96" s="26"/>
      <c r="AT96" s="131"/>
      <c r="AU96" s="132"/>
      <c r="AV96" s="133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34"/>
      <c r="BR96" s="35" t="s">
        <v>80</v>
      </c>
      <c r="BS96" s="36"/>
      <c r="BT96" s="36"/>
      <c r="BU96" s="36"/>
      <c r="BV96" s="36"/>
      <c r="BW96" s="36"/>
      <c r="BX96" s="37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70"/>
    </row>
    <row r="97" spans="1:104" ht="15" customHeight="1" x14ac:dyDescent="0.3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81"/>
      <c r="O97" s="81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31"/>
      <c r="AA97" s="132"/>
      <c r="AB97" s="133"/>
      <c r="AC97" s="26"/>
      <c r="AD97" s="125"/>
      <c r="AE97" s="127"/>
      <c r="AF97" s="26"/>
      <c r="AG97" s="72"/>
      <c r="AH97" s="127"/>
      <c r="AI97" s="26"/>
      <c r="AJ97" s="131"/>
      <c r="AK97" s="132"/>
      <c r="AL97" s="133"/>
      <c r="AM97" s="26"/>
      <c r="AN97" s="125"/>
      <c r="AO97" s="127"/>
      <c r="AP97" s="26"/>
      <c r="AQ97" s="72"/>
      <c r="AR97" s="127"/>
      <c r="AS97" s="26"/>
      <c r="AT97" s="131"/>
      <c r="AU97" s="132"/>
      <c r="AV97" s="133"/>
      <c r="AW97" s="26"/>
      <c r="AX97" s="26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38"/>
      <c r="BR97" s="39"/>
      <c r="BS97" s="39"/>
      <c r="BT97" s="39"/>
      <c r="BU97" s="39"/>
      <c r="BV97" s="39"/>
      <c r="BW97" s="39"/>
      <c r="BX97" s="40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70"/>
    </row>
    <row r="98" spans="1:104" ht="15" customHeight="1" x14ac:dyDescent="0.3">
      <c r="A98" s="74"/>
      <c r="B98" s="72"/>
      <c r="C98" s="72"/>
      <c r="D98" s="72"/>
      <c r="E98" s="75"/>
      <c r="F98" s="72"/>
      <c r="G98" s="72"/>
      <c r="H98" s="72"/>
      <c r="I98" s="72"/>
      <c r="J98" s="72"/>
      <c r="K98" s="72"/>
      <c r="L98" s="72"/>
      <c r="M98" s="72"/>
      <c r="N98" s="77"/>
      <c r="O98" s="77"/>
      <c r="P98" s="72"/>
      <c r="Q98" s="72"/>
      <c r="R98" s="72"/>
      <c r="S98" s="72"/>
      <c r="T98" s="72"/>
      <c r="U98" s="72"/>
      <c r="V98" s="72"/>
      <c r="W98" s="72"/>
      <c r="X98" s="26"/>
      <c r="Y98" s="26"/>
      <c r="Z98" s="131"/>
      <c r="AA98" s="132"/>
      <c r="AB98" s="133"/>
      <c r="AC98" s="26"/>
      <c r="AD98" s="125"/>
      <c r="AE98" s="127"/>
      <c r="AF98" s="26"/>
      <c r="AG98" s="72"/>
      <c r="AH98" s="127"/>
      <c r="AI98" s="26"/>
      <c r="AJ98" s="131"/>
      <c r="AK98" s="132"/>
      <c r="AL98" s="133"/>
      <c r="AM98" s="26"/>
      <c r="AN98" s="125"/>
      <c r="AO98" s="127"/>
      <c r="AP98" s="26"/>
      <c r="AQ98" s="72"/>
      <c r="AR98" s="127"/>
      <c r="AS98" s="26"/>
      <c r="AT98" s="131"/>
      <c r="AU98" s="132"/>
      <c r="AV98" s="133"/>
      <c r="AW98" s="26"/>
      <c r="AX98" s="26"/>
      <c r="AY98" s="76" t="s">
        <v>62</v>
      </c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70"/>
    </row>
    <row r="99" spans="1:104" ht="15" customHeight="1" x14ac:dyDescent="0.3">
      <c r="A99" s="74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6" t="s">
        <v>37</v>
      </c>
      <c r="O99" s="77"/>
      <c r="P99" s="72"/>
      <c r="Q99" s="72"/>
      <c r="R99" s="72"/>
      <c r="S99" s="72"/>
      <c r="T99" s="72"/>
      <c r="U99" s="72"/>
      <c r="V99" s="72"/>
      <c r="W99" s="72"/>
      <c r="X99" s="26"/>
      <c r="Y99" s="26"/>
      <c r="Z99" s="131"/>
      <c r="AA99" s="132"/>
      <c r="AB99" s="133"/>
      <c r="AC99" s="26"/>
      <c r="AD99" s="125"/>
      <c r="AE99" s="127"/>
      <c r="AF99" s="26"/>
      <c r="AG99" s="72"/>
      <c r="AH99" s="127"/>
      <c r="AI99" s="26"/>
      <c r="AJ99" s="131"/>
      <c r="AK99" s="132"/>
      <c r="AL99" s="133"/>
      <c r="AM99" s="26"/>
      <c r="AN99" s="125"/>
      <c r="AO99" s="127"/>
      <c r="AP99" s="26"/>
      <c r="AQ99" s="72"/>
      <c r="AR99" s="127"/>
      <c r="AS99" s="26"/>
      <c r="AT99" s="131"/>
      <c r="AU99" s="132"/>
      <c r="AV99" s="133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70"/>
    </row>
    <row r="100" spans="1:104" ht="15" customHeight="1" x14ac:dyDescent="0.3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81"/>
      <c r="O100" s="81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31"/>
      <c r="AA100" s="132"/>
      <c r="AB100" s="133"/>
      <c r="AC100" s="26"/>
      <c r="AD100" s="125"/>
      <c r="AE100" s="127"/>
      <c r="AF100" s="26"/>
      <c r="AG100" s="72"/>
      <c r="AH100" s="127"/>
      <c r="AI100" s="26"/>
      <c r="AJ100" s="131"/>
      <c r="AK100" s="132"/>
      <c r="AL100" s="133"/>
      <c r="AM100" s="26"/>
      <c r="AN100" s="125"/>
      <c r="AO100" s="127"/>
      <c r="AP100" s="26"/>
      <c r="AQ100" s="72"/>
      <c r="AR100" s="127"/>
      <c r="AS100" s="26"/>
      <c r="AT100" s="131"/>
      <c r="AU100" s="132"/>
      <c r="AV100" s="133"/>
      <c r="AW100" s="26"/>
      <c r="AX100" s="26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70"/>
    </row>
    <row r="101" spans="1:104" ht="15" customHeight="1" x14ac:dyDescent="0.3">
      <c r="A101" s="74"/>
      <c r="B101" s="72"/>
      <c r="C101" s="72"/>
      <c r="D101" s="72"/>
      <c r="E101" s="75"/>
      <c r="F101" s="72"/>
      <c r="G101" s="72"/>
      <c r="H101" s="72"/>
      <c r="I101" s="72"/>
      <c r="J101" s="72"/>
      <c r="K101" s="72"/>
      <c r="L101" s="72"/>
      <c r="M101" s="72"/>
      <c r="N101" s="77"/>
      <c r="O101" s="77"/>
      <c r="P101" s="72"/>
      <c r="Q101" s="72"/>
      <c r="R101" s="72"/>
      <c r="S101" s="72"/>
      <c r="T101" s="72"/>
      <c r="U101" s="72"/>
      <c r="V101" s="72"/>
      <c r="W101" s="72"/>
      <c r="X101" s="26"/>
      <c r="Y101" s="26"/>
      <c r="Z101" s="131"/>
      <c r="AA101" s="132"/>
      <c r="AB101" s="133"/>
      <c r="AC101" s="26"/>
      <c r="AD101" s="125"/>
      <c r="AE101" s="127"/>
      <c r="AF101" s="26"/>
      <c r="AG101" s="72"/>
      <c r="AH101" s="127"/>
      <c r="AI101" s="26"/>
      <c r="AJ101" s="131"/>
      <c r="AK101" s="132"/>
      <c r="AL101" s="133"/>
      <c r="AM101" s="26"/>
      <c r="AN101" s="125"/>
      <c r="AO101" s="127"/>
      <c r="AP101" s="26"/>
      <c r="AQ101" s="72"/>
      <c r="AR101" s="127"/>
      <c r="AS101" s="26"/>
      <c r="AT101" s="131"/>
      <c r="AU101" s="132"/>
      <c r="AV101" s="133"/>
      <c r="AW101" s="26"/>
      <c r="AX101" s="26"/>
      <c r="AY101" s="76" t="s">
        <v>63</v>
      </c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70"/>
    </row>
    <row r="102" spans="1:104" ht="15" customHeight="1" x14ac:dyDescent="0.3">
      <c r="A102" s="74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6" t="s">
        <v>38</v>
      </c>
      <c r="O102" s="77"/>
      <c r="P102" s="72"/>
      <c r="Q102" s="72"/>
      <c r="R102" s="72"/>
      <c r="S102" s="72"/>
      <c r="T102" s="72"/>
      <c r="U102" s="72"/>
      <c r="V102" s="72"/>
      <c r="W102" s="72"/>
      <c r="X102" s="26"/>
      <c r="Y102" s="26"/>
      <c r="Z102" s="131"/>
      <c r="AA102" s="132"/>
      <c r="AB102" s="133"/>
      <c r="AC102" s="26"/>
      <c r="AD102" s="125"/>
      <c r="AE102" s="127"/>
      <c r="AF102" s="26"/>
      <c r="AG102" s="72"/>
      <c r="AH102" s="127"/>
      <c r="AI102" s="26"/>
      <c r="AJ102" s="131"/>
      <c r="AK102" s="132"/>
      <c r="AL102" s="133"/>
      <c r="AM102" s="26"/>
      <c r="AN102" s="125"/>
      <c r="AO102" s="127"/>
      <c r="AP102" s="26"/>
      <c r="AQ102" s="72"/>
      <c r="AR102" s="127"/>
      <c r="AS102" s="26"/>
      <c r="AT102" s="131"/>
      <c r="AU102" s="132"/>
      <c r="AV102" s="133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70"/>
    </row>
    <row r="103" spans="1:104" ht="15" customHeight="1" x14ac:dyDescent="0.3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81"/>
      <c r="O103" s="81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31"/>
      <c r="AA103" s="132"/>
      <c r="AB103" s="133"/>
      <c r="AC103" s="26"/>
      <c r="AD103" s="125"/>
      <c r="AE103" s="127"/>
      <c r="AF103" s="26"/>
      <c r="AG103" s="72"/>
      <c r="AH103" s="127"/>
      <c r="AI103" s="26"/>
      <c r="AJ103" s="131"/>
      <c r="AK103" s="132"/>
      <c r="AL103" s="133"/>
      <c r="AM103" s="26"/>
      <c r="AN103" s="125"/>
      <c r="AO103" s="127"/>
      <c r="AP103" s="26"/>
      <c r="AQ103" s="72"/>
      <c r="AR103" s="127"/>
      <c r="AS103" s="26"/>
      <c r="AT103" s="131"/>
      <c r="AU103" s="132"/>
      <c r="AV103" s="133"/>
      <c r="AW103" s="26"/>
      <c r="AX103" s="26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70"/>
    </row>
    <row r="104" spans="1:104" ht="15" customHeight="1" x14ac:dyDescent="0.3">
      <c r="A104" s="74"/>
      <c r="B104" s="72"/>
      <c r="C104" s="72"/>
      <c r="D104" s="72"/>
      <c r="E104" s="75"/>
      <c r="F104" s="72"/>
      <c r="G104" s="72"/>
      <c r="H104" s="72"/>
      <c r="I104" s="72"/>
      <c r="J104" s="72"/>
      <c r="K104" s="72"/>
      <c r="L104" s="72"/>
      <c r="M104" s="72"/>
      <c r="N104" s="77"/>
      <c r="O104" s="77"/>
      <c r="P104" s="72"/>
      <c r="Q104" s="72"/>
      <c r="R104" s="72"/>
      <c r="S104" s="72"/>
      <c r="T104" s="72"/>
      <c r="U104" s="72"/>
      <c r="V104" s="72"/>
      <c r="W104" s="72"/>
      <c r="X104" s="26"/>
      <c r="Y104" s="26"/>
      <c r="Z104" s="131"/>
      <c r="AA104" s="132"/>
      <c r="AB104" s="133"/>
      <c r="AC104" s="26"/>
      <c r="AD104" s="125"/>
      <c r="AE104" s="127"/>
      <c r="AF104" s="26"/>
      <c r="AG104" s="72"/>
      <c r="AH104" s="127"/>
      <c r="AI104" s="26"/>
      <c r="AJ104" s="131"/>
      <c r="AK104" s="132"/>
      <c r="AL104" s="133"/>
      <c r="AM104" s="26"/>
      <c r="AN104" s="125"/>
      <c r="AO104" s="127"/>
      <c r="AP104" s="26"/>
      <c r="AQ104" s="72"/>
      <c r="AR104" s="127"/>
      <c r="AS104" s="26"/>
      <c r="AT104" s="131"/>
      <c r="AU104" s="132"/>
      <c r="AV104" s="133"/>
      <c r="AW104" s="26"/>
      <c r="AX104" s="26"/>
      <c r="AY104" s="76" t="s">
        <v>64</v>
      </c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70"/>
    </row>
    <row r="105" spans="1:104" ht="15" customHeight="1" x14ac:dyDescent="0.3">
      <c r="A105" s="74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6" t="s">
        <v>39</v>
      </c>
      <c r="O105" s="77"/>
      <c r="P105" s="72"/>
      <c r="Q105" s="72"/>
      <c r="R105" s="72"/>
      <c r="S105" s="72"/>
      <c r="T105" s="72"/>
      <c r="U105" s="72"/>
      <c r="V105" s="72"/>
      <c r="W105" s="72"/>
      <c r="X105" s="26"/>
      <c r="Y105" s="26"/>
      <c r="Z105" s="131"/>
      <c r="AA105" s="132"/>
      <c r="AB105" s="133"/>
      <c r="AC105" s="26"/>
      <c r="AD105" s="125"/>
      <c r="AE105" s="127"/>
      <c r="AF105" s="26"/>
      <c r="AG105" s="72"/>
      <c r="AH105" s="127"/>
      <c r="AI105" s="26"/>
      <c r="AJ105" s="131"/>
      <c r="AK105" s="132"/>
      <c r="AL105" s="133"/>
      <c r="AM105" s="26"/>
      <c r="AN105" s="125"/>
      <c r="AO105" s="127"/>
      <c r="AP105" s="26"/>
      <c r="AQ105" s="72"/>
      <c r="AR105" s="127"/>
      <c r="AS105" s="26"/>
      <c r="AT105" s="131"/>
      <c r="AU105" s="132"/>
      <c r="AV105" s="133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70"/>
    </row>
    <row r="106" spans="1:104" ht="15" customHeight="1" x14ac:dyDescent="0.3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81"/>
      <c r="O106" s="81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31"/>
      <c r="AA106" s="132"/>
      <c r="AB106" s="133"/>
      <c r="AC106" s="26"/>
      <c r="AD106" s="125"/>
      <c r="AE106" s="127"/>
      <c r="AF106" s="26"/>
      <c r="AG106" s="72"/>
      <c r="AH106" s="127"/>
      <c r="AI106" s="26"/>
      <c r="AJ106" s="131"/>
      <c r="AK106" s="132"/>
      <c r="AL106" s="133"/>
      <c r="AM106" s="26"/>
      <c r="AN106" s="125"/>
      <c r="AO106" s="127"/>
      <c r="AP106" s="26"/>
      <c r="AQ106" s="72"/>
      <c r="AR106" s="127"/>
      <c r="AS106" s="26"/>
      <c r="AT106" s="131"/>
      <c r="AU106" s="132"/>
      <c r="AV106" s="133"/>
      <c r="AW106" s="26"/>
      <c r="AX106" s="26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70"/>
    </row>
    <row r="107" spans="1:104" ht="15" customHeight="1" x14ac:dyDescent="0.3">
      <c r="A107" s="74"/>
      <c r="B107" s="72"/>
      <c r="C107" s="72"/>
      <c r="D107" s="72"/>
      <c r="E107" s="75"/>
      <c r="F107" s="72"/>
      <c r="G107" s="72"/>
      <c r="H107" s="72"/>
      <c r="I107" s="72"/>
      <c r="J107" s="72"/>
      <c r="K107" s="72"/>
      <c r="L107" s="72"/>
      <c r="M107" s="72"/>
      <c r="N107" s="77"/>
      <c r="O107" s="77"/>
      <c r="P107" s="72"/>
      <c r="Q107" s="72"/>
      <c r="R107" s="72"/>
      <c r="S107" s="72"/>
      <c r="T107" s="72"/>
      <c r="U107" s="72"/>
      <c r="V107" s="72"/>
      <c r="W107" s="72"/>
      <c r="X107" s="26"/>
      <c r="Y107" s="26"/>
      <c r="Z107" s="131"/>
      <c r="AA107" s="132"/>
      <c r="AB107" s="133"/>
      <c r="AC107" s="26"/>
      <c r="AD107" s="72"/>
      <c r="AE107" s="72"/>
      <c r="AF107" s="26"/>
      <c r="AG107" s="72"/>
      <c r="AH107" s="72"/>
      <c r="AI107" s="26"/>
      <c r="AJ107" s="131"/>
      <c r="AK107" s="132"/>
      <c r="AL107" s="133"/>
      <c r="AM107" s="26"/>
      <c r="AN107" s="72"/>
      <c r="AO107" s="72"/>
      <c r="AP107" s="26"/>
      <c r="AQ107" s="72"/>
      <c r="AR107" s="72"/>
      <c r="AS107" s="26"/>
      <c r="AT107" s="131"/>
      <c r="AU107" s="132"/>
      <c r="AV107" s="133"/>
      <c r="AW107" s="26"/>
      <c r="AX107" s="26"/>
      <c r="AY107" s="76" t="s">
        <v>65</v>
      </c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70"/>
    </row>
    <row r="108" spans="1:104" ht="15" customHeight="1" x14ac:dyDescent="0.3">
      <c r="A108" s="74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6" t="s">
        <v>40</v>
      </c>
      <c r="O108" s="77"/>
      <c r="P108" s="72"/>
      <c r="Q108" s="72"/>
      <c r="R108" s="72"/>
      <c r="S108" s="72"/>
      <c r="T108" s="72"/>
      <c r="U108" s="72"/>
      <c r="V108" s="72"/>
      <c r="W108" s="72"/>
      <c r="X108" s="26"/>
      <c r="Y108" s="26"/>
      <c r="Z108" s="131"/>
      <c r="AA108" s="132"/>
      <c r="AB108" s="133"/>
      <c r="AC108" s="26"/>
      <c r="AD108" s="72"/>
      <c r="AE108" s="72"/>
      <c r="AF108" s="26"/>
      <c r="AG108" s="72"/>
      <c r="AH108" s="72"/>
      <c r="AI108" s="26"/>
      <c r="AJ108" s="131"/>
      <c r="AK108" s="132"/>
      <c r="AL108" s="133"/>
      <c r="AM108" s="26"/>
      <c r="AN108" s="72"/>
      <c r="AO108" s="72"/>
      <c r="AP108" s="26"/>
      <c r="AQ108" s="72"/>
      <c r="AR108" s="72"/>
      <c r="AS108" s="26"/>
      <c r="AT108" s="131"/>
      <c r="AU108" s="132"/>
      <c r="AV108" s="133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70"/>
    </row>
    <row r="109" spans="1:104" ht="15" customHeight="1" x14ac:dyDescent="0.3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81"/>
      <c r="O109" s="81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131"/>
      <c r="AA109" s="132"/>
      <c r="AB109" s="133"/>
      <c r="AC109" s="26"/>
      <c r="AD109" s="72"/>
      <c r="AE109" s="72"/>
      <c r="AF109" s="26"/>
      <c r="AG109" s="72"/>
      <c r="AH109" s="72"/>
      <c r="AI109" s="26"/>
      <c r="AJ109" s="131"/>
      <c r="AK109" s="132"/>
      <c r="AL109" s="133"/>
      <c r="AM109" s="26"/>
      <c r="AN109" s="72"/>
      <c r="AO109" s="72"/>
      <c r="AP109" s="26"/>
      <c r="AQ109" s="72"/>
      <c r="AR109" s="72"/>
      <c r="AS109" s="26"/>
      <c r="AT109" s="131"/>
      <c r="AU109" s="132"/>
      <c r="AV109" s="133"/>
      <c r="AW109" s="26"/>
      <c r="AX109" s="26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70"/>
    </row>
    <row r="110" spans="1:104" ht="15" customHeight="1" x14ac:dyDescent="0.3">
      <c r="A110" s="74"/>
      <c r="B110" s="72"/>
      <c r="C110" s="72"/>
      <c r="D110" s="72"/>
      <c r="E110" s="75"/>
      <c r="F110" s="72"/>
      <c r="G110" s="72"/>
      <c r="H110" s="72"/>
      <c r="I110" s="72"/>
      <c r="J110" s="72"/>
      <c r="K110" s="72"/>
      <c r="L110" s="72"/>
      <c r="M110" s="72"/>
      <c r="N110" s="77"/>
      <c r="O110" s="77"/>
      <c r="P110" s="72"/>
      <c r="Q110" s="72"/>
      <c r="R110" s="72"/>
      <c r="S110" s="72"/>
      <c r="T110" s="72"/>
      <c r="U110" s="72"/>
      <c r="V110" s="72"/>
      <c r="W110" s="72"/>
      <c r="X110" s="26"/>
      <c r="Y110" s="26"/>
      <c r="Z110" s="131"/>
      <c r="AA110" s="132"/>
      <c r="AB110" s="133"/>
      <c r="AC110" s="26"/>
      <c r="AD110" s="72"/>
      <c r="AE110" s="72"/>
      <c r="AF110" s="26"/>
      <c r="AG110" s="72"/>
      <c r="AH110" s="72"/>
      <c r="AI110" s="26"/>
      <c r="AJ110" s="131"/>
      <c r="AK110" s="132"/>
      <c r="AL110" s="133"/>
      <c r="AM110" s="26"/>
      <c r="AN110" s="72"/>
      <c r="AO110" s="72"/>
      <c r="AP110" s="26"/>
      <c r="AQ110" s="72"/>
      <c r="AR110" s="72"/>
      <c r="AS110" s="26"/>
      <c r="AT110" s="131"/>
      <c r="AU110" s="132"/>
      <c r="AV110" s="133"/>
      <c r="AW110" s="26"/>
      <c r="AX110" s="26"/>
      <c r="AY110" s="76" t="s">
        <v>66</v>
      </c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70"/>
    </row>
    <row r="111" spans="1:104" ht="15" customHeight="1" x14ac:dyDescent="0.3">
      <c r="A111" s="74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6" t="s">
        <v>41</v>
      </c>
      <c r="O111" s="77"/>
      <c r="P111" s="72"/>
      <c r="Q111" s="72"/>
      <c r="R111" s="72"/>
      <c r="S111" s="72"/>
      <c r="T111" s="72"/>
      <c r="U111" s="72"/>
      <c r="V111" s="72"/>
      <c r="W111" s="72"/>
      <c r="X111" s="26"/>
      <c r="Y111" s="26"/>
      <c r="Z111" s="131"/>
      <c r="AA111" s="132"/>
      <c r="AB111" s="133"/>
      <c r="AC111" s="26"/>
      <c r="AD111" s="72"/>
      <c r="AE111" s="72"/>
      <c r="AF111" s="26"/>
      <c r="AG111" s="72"/>
      <c r="AH111" s="72"/>
      <c r="AI111" s="26"/>
      <c r="AJ111" s="131"/>
      <c r="AK111" s="132"/>
      <c r="AL111" s="133"/>
      <c r="AM111" s="26"/>
      <c r="AN111" s="72"/>
      <c r="AO111" s="72"/>
      <c r="AP111" s="26"/>
      <c r="AQ111" s="72"/>
      <c r="AR111" s="72"/>
      <c r="AS111" s="26"/>
      <c r="AT111" s="131"/>
      <c r="AU111" s="132"/>
      <c r="AV111" s="133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70"/>
    </row>
    <row r="112" spans="1:104" ht="15.75" customHeight="1" thickBot="1" x14ac:dyDescent="0.35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81"/>
      <c r="O112" s="81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131"/>
      <c r="AA112" s="132"/>
      <c r="AB112" s="133"/>
      <c r="AC112" s="26"/>
      <c r="AD112" s="72"/>
      <c r="AE112" s="72"/>
      <c r="AF112" s="26"/>
      <c r="AG112" s="72"/>
      <c r="AH112" s="72"/>
      <c r="AI112" s="26"/>
      <c r="AJ112" s="131"/>
      <c r="AK112" s="132"/>
      <c r="AL112" s="133"/>
      <c r="AM112" s="26"/>
      <c r="AN112" s="72"/>
      <c r="AO112" s="72"/>
      <c r="AP112" s="26"/>
      <c r="AQ112" s="72"/>
      <c r="AR112" s="72"/>
      <c r="AS112" s="26"/>
      <c r="AT112" s="131"/>
      <c r="AU112" s="132"/>
      <c r="AV112" s="133"/>
      <c r="AW112" s="26"/>
      <c r="AX112" s="26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70"/>
    </row>
    <row r="113" spans="1:104" ht="15" customHeight="1" x14ac:dyDescent="0.3">
      <c r="A113" s="134" t="s">
        <v>27</v>
      </c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6"/>
      <c r="M113" s="26"/>
      <c r="N113" s="77"/>
      <c r="O113" s="77"/>
      <c r="P113" s="72"/>
      <c r="Q113" s="72"/>
      <c r="R113" s="72"/>
      <c r="S113" s="72"/>
      <c r="T113" s="72"/>
      <c r="U113" s="72"/>
      <c r="V113" s="72"/>
      <c r="W113" s="72"/>
      <c r="X113" s="26"/>
      <c r="Y113" s="26"/>
      <c r="Z113" s="131"/>
      <c r="AA113" s="132"/>
      <c r="AB113" s="133"/>
      <c r="AC113" s="26"/>
      <c r="AD113" s="72"/>
      <c r="AE113" s="72"/>
      <c r="AF113" s="26"/>
      <c r="AG113" s="72"/>
      <c r="AH113" s="72"/>
      <c r="AI113" s="26"/>
      <c r="AJ113" s="131"/>
      <c r="AK113" s="132"/>
      <c r="AL113" s="133"/>
      <c r="AM113" s="26"/>
      <c r="AN113" s="72"/>
      <c r="AO113" s="72"/>
      <c r="AP113" s="26"/>
      <c r="AQ113" s="72"/>
      <c r="AR113" s="72"/>
      <c r="AS113" s="26"/>
      <c r="AT113" s="131"/>
      <c r="AU113" s="132"/>
      <c r="AV113" s="133"/>
      <c r="AW113" s="26"/>
      <c r="AX113" s="26"/>
      <c r="AY113" s="76" t="s">
        <v>67</v>
      </c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70"/>
    </row>
    <row r="114" spans="1:104" ht="15" customHeight="1" x14ac:dyDescent="0.3">
      <c r="A114" s="137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26"/>
      <c r="N114" s="76" t="s">
        <v>42</v>
      </c>
      <c r="O114" s="77"/>
      <c r="P114" s="72"/>
      <c r="Q114" s="72"/>
      <c r="R114" s="72"/>
      <c r="S114" s="72"/>
      <c r="T114" s="72"/>
      <c r="U114" s="72"/>
      <c r="V114" s="72"/>
      <c r="W114" s="72"/>
      <c r="X114" s="26"/>
      <c r="Y114" s="26"/>
      <c r="Z114" s="131"/>
      <c r="AA114" s="132"/>
      <c r="AB114" s="133"/>
      <c r="AC114" s="26"/>
      <c r="AD114" s="72"/>
      <c r="AE114" s="72"/>
      <c r="AF114" s="26"/>
      <c r="AG114" s="72"/>
      <c r="AH114" s="72"/>
      <c r="AI114" s="26"/>
      <c r="AJ114" s="131"/>
      <c r="AK114" s="132"/>
      <c r="AL114" s="133"/>
      <c r="AM114" s="26"/>
      <c r="AN114" s="72"/>
      <c r="AO114" s="72"/>
      <c r="AP114" s="26"/>
      <c r="AQ114" s="72"/>
      <c r="AR114" s="72"/>
      <c r="AS114" s="26"/>
      <c r="AT114" s="131"/>
      <c r="AU114" s="132"/>
      <c r="AV114" s="133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70"/>
    </row>
    <row r="115" spans="1:104" ht="15" customHeight="1" x14ac:dyDescent="0.3">
      <c r="A115" s="137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26"/>
      <c r="N115" s="81"/>
      <c r="O115" s="81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131"/>
      <c r="AA115" s="132"/>
      <c r="AB115" s="133"/>
      <c r="AC115" s="26"/>
      <c r="AD115" s="72"/>
      <c r="AE115" s="72"/>
      <c r="AF115" s="26"/>
      <c r="AG115" s="72"/>
      <c r="AH115" s="72"/>
      <c r="AI115" s="26"/>
      <c r="AJ115" s="131"/>
      <c r="AK115" s="132"/>
      <c r="AL115" s="133"/>
      <c r="AM115" s="26"/>
      <c r="AN115" s="72"/>
      <c r="AO115" s="72"/>
      <c r="AP115" s="26"/>
      <c r="AQ115" s="72"/>
      <c r="AR115" s="72"/>
      <c r="AS115" s="26"/>
      <c r="AT115" s="131"/>
      <c r="AU115" s="132"/>
      <c r="AV115" s="133"/>
      <c r="AW115" s="26"/>
      <c r="AX115" s="26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70"/>
    </row>
    <row r="116" spans="1:104" ht="15" customHeight="1" x14ac:dyDescent="0.3">
      <c r="A116" s="137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26"/>
      <c r="N116" s="77"/>
      <c r="O116" s="77"/>
      <c r="P116" s="72"/>
      <c r="Q116" s="72"/>
      <c r="R116" s="72"/>
      <c r="S116" s="72"/>
      <c r="T116" s="72"/>
      <c r="U116" s="72"/>
      <c r="V116" s="72"/>
      <c r="W116" s="72"/>
      <c r="X116" s="26"/>
      <c r="Y116" s="26"/>
      <c r="Z116" s="131"/>
      <c r="AA116" s="132"/>
      <c r="AB116" s="133"/>
      <c r="AC116" s="26"/>
      <c r="AD116" s="72"/>
      <c r="AE116" s="72"/>
      <c r="AF116" s="26"/>
      <c r="AG116" s="72"/>
      <c r="AH116" s="72"/>
      <c r="AI116" s="26"/>
      <c r="AJ116" s="131"/>
      <c r="AK116" s="132"/>
      <c r="AL116" s="133"/>
      <c r="AM116" s="26"/>
      <c r="AN116" s="72"/>
      <c r="AO116" s="72"/>
      <c r="AP116" s="26"/>
      <c r="AQ116" s="72"/>
      <c r="AR116" s="72"/>
      <c r="AS116" s="26"/>
      <c r="AT116" s="131"/>
      <c r="AU116" s="132"/>
      <c r="AV116" s="133"/>
      <c r="AW116" s="26"/>
      <c r="AX116" s="26"/>
      <c r="AY116" s="76" t="s">
        <v>68</v>
      </c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70"/>
    </row>
    <row r="117" spans="1:104" ht="15" customHeight="1" x14ac:dyDescent="0.3">
      <c r="A117" s="137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26"/>
      <c r="N117" s="76" t="s">
        <v>43</v>
      </c>
      <c r="O117" s="77"/>
      <c r="P117" s="72"/>
      <c r="Q117" s="72"/>
      <c r="R117" s="72"/>
      <c r="S117" s="72"/>
      <c r="T117" s="72"/>
      <c r="U117" s="72"/>
      <c r="V117" s="72"/>
      <c r="W117" s="72"/>
      <c r="X117" s="26"/>
      <c r="Y117" s="26"/>
      <c r="Z117" s="131"/>
      <c r="AA117" s="132"/>
      <c r="AB117" s="133"/>
      <c r="AC117" s="26"/>
      <c r="AD117" s="72"/>
      <c r="AE117" s="72"/>
      <c r="AF117" s="26"/>
      <c r="AG117" s="72"/>
      <c r="AH117" s="72"/>
      <c r="AI117" s="26"/>
      <c r="AJ117" s="131"/>
      <c r="AK117" s="132"/>
      <c r="AL117" s="133"/>
      <c r="AM117" s="26"/>
      <c r="AN117" s="72"/>
      <c r="AO117" s="72"/>
      <c r="AP117" s="26"/>
      <c r="AQ117" s="72"/>
      <c r="AR117" s="72"/>
      <c r="AS117" s="26"/>
      <c r="AT117" s="131"/>
      <c r="AU117" s="132"/>
      <c r="AV117" s="133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70"/>
    </row>
    <row r="118" spans="1:104" ht="15" customHeight="1" x14ac:dyDescent="0.3">
      <c r="A118" s="137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26"/>
      <c r="N118" s="81"/>
      <c r="O118" s="81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131"/>
      <c r="AA118" s="132"/>
      <c r="AB118" s="133"/>
      <c r="AC118" s="26"/>
      <c r="AD118" s="72"/>
      <c r="AE118" s="72"/>
      <c r="AF118" s="26"/>
      <c r="AG118" s="72"/>
      <c r="AH118" s="72"/>
      <c r="AI118" s="26"/>
      <c r="AJ118" s="131"/>
      <c r="AK118" s="132"/>
      <c r="AL118" s="133"/>
      <c r="AM118" s="26"/>
      <c r="AN118" s="72"/>
      <c r="AO118" s="72"/>
      <c r="AP118" s="26"/>
      <c r="AQ118" s="72"/>
      <c r="AR118" s="72"/>
      <c r="AS118" s="26"/>
      <c r="AT118" s="131"/>
      <c r="AU118" s="132"/>
      <c r="AV118" s="133"/>
      <c r="AW118" s="26"/>
      <c r="AX118" s="26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70"/>
    </row>
    <row r="119" spans="1:104" ht="15" customHeight="1" x14ac:dyDescent="0.3">
      <c r="A119" s="137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26"/>
      <c r="N119" s="77"/>
      <c r="O119" s="77"/>
      <c r="P119" s="72"/>
      <c r="Q119" s="72"/>
      <c r="R119" s="72"/>
      <c r="S119" s="72"/>
      <c r="T119" s="72"/>
      <c r="U119" s="72"/>
      <c r="V119" s="72"/>
      <c r="W119" s="72"/>
      <c r="X119" s="26"/>
      <c r="Y119" s="26"/>
      <c r="Z119" s="131"/>
      <c r="AA119" s="132"/>
      <c r="AB119" s="133"/>
      <c r="AC119" s="26"/>
      <c r="AD119" s="72"/>
      <c r="AE119" s="72"/>
      <c r="AF119" s="26"/>
      <c r="AG119" s="72"/>
      <c r="AH119" s="72"/>
      <c r="AI119" s="26"/>
      <c r="AJ119" s="131"/>
      <c r="AK119" s="132"/>
      <c r="AL119" s="133"/>
      <c r="AM119" s="26"/>
      <c r="AN119" s="72"/>
      <c r="AO119" s="72"/>
      <c r="AP119" s="26"/>
      <c r="AQ119" s="72"/>
      <c r="AR119" s="72"/>
      <c r="AS119" s="26"/>
      <c r="AT119" s="131"/>
      <c r="AU119" s="132"/>
      <c r="AV119" s="133"/>
      <c r="AW119" s="26"/>
      <c r="AX119" s="26"/>
      <c r="AY119" s="76" t="s">
        <v>55</v>
      </c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70"/>
    </row>
    <row r="120" spans="1:104" ht="15" customHeight="1" x14ac:dyDescent="0.3">
      <c r="A120" s="137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26"/>
      <c r="N120" s="76" t="s">
        <v>44</v>
      </c>
      <c r="O120" s="77"/>
      <c r="P120" s="72"/>
      <c r="Q120" s="72"/>
      <c r="R120" s="72"/>
      <c r="S120" s="72"/>
      <c r="T120" s="72"/>
      <c r="U120" s="72"/>
      <c r="V120" s="72"/>
      <c r="W120" s="72"/>
      <c r="X120" s="26"/>
      <c r="Y120" s="26"/>
      <c r="Z120" s="131"/>
      <c r="AA120" s="132"/>
      <c r="AB120" s="133"/>
      <c r="AC120" s="26"/>
      <c r="AD120" s="72"/>
      <c r="AE120" s="72"/>
      <c r="AF120" s="26"/>
      <c r="AG120" s="72"/>
      <c r="AH120" s="72"/>
      <c r="AI120" s="26"/>
      <c r="AJ120" s="131"/>
      <c r="AK120" s="132"/>
      <c r="AL120" s="133"/>
      <c r="AM120" s="26"/>
      <c r="AN120" s="72"/>
      <c r="AO120" s="72"/>
      <c r="AP120" s="26"/>
      <c r="AQ120" s="72"/>
      <c r="AR120" s="72"/>
      <c r="AS120" s="26"/>
      <c r="AT120" s="131"/>
      <c r="AU120" s="132"/>
      <c r="AV120" s="133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70"/>
    </row>
    <row r="121" spans="1:104" ht="15" customHeight="1" x14ac:dyDescent="0.3">
      <c r="A121" s="137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26"/>
      <c r="N121" s="81"/>
      <c r="O121" s="81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131"/>
      <c r="AA121" s="132"/>
      <c r="AB121" s="133"/>
      <c r="AC121" s="26"/>
      <c r="AD121" s="72"/>
      <c r="AE121" s="72"/>
      <c r="AF121" s="26"/>
      <c r="AG121" s="72"/>
      <c r="AH121" s="72"/>
      <c r="AI121" s="26"/>
      <c r="AJ121" s="131"/>
      <c r="AK121" s="132"/>
      <c r="AL121" s="133"/>
      <c r="AM121" s="26"/>
      <c r="AN121" s="72"/>
      <c r="AO121" s="72"/>
      <c r="AP121" s="26"/>
      <c r="AQ121" s="72"/>
      <c r="AR121" s="72"/>
      <c r="AS121" s="26"/>
      <c r="AT121" s="131"/>
      <c r="AU121" s="132"/>
      <c r="AV121" s="133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70"/>
    </row>
    <row r="122" spans="1:104" ht="15.75" customHeight="1" thickBot="1" x14ac:dyDescent="0.3">
      <c r="A122" s="137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143"/>
      <c r="AA122" s="144"/>
      <c r="AB122" s="145"/>
      <c r="AC122" s="26"/>
      <c r="AD122" s="72"/>
      <c r="AE122" s="72"/>
      <c r="AF122" s="26"/>
      <c r="AG122" s="72"/>
      <c r="AH122" s="72"/>
      <c r="AI122" s="26"/>
      <c r="AJ122" s="143"/>
      <c r="AK122" s="144"/>
      <c r="AL122" s="145"/>
      <c r="AM122" s="26"/>
      <c r="AN122" s="72"/>
      <c r="AO122" s="72"/>
      <c r="AP122" s="26"/>
      <c r="AQ122" s="72"/>
      <c r="AR122" s="72"/>
      <c r="AS122" s="26"/>
      <c r="AT122" s="131"/>
      <c r="AU122" s="132"/>
      <c r="AV122" s="133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70"/>
    </row>
    <row r="123" spans="1:104" ht="15.75" thickBot="1" x14ac:dyDescent="0.3">
      <c r="A123" s="140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2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70"/>
    </row>
    <row r="124" spans="1:104" x14ac:dyDescent="0.2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70"/>
    </row>
    <row r="125" spans="1:104" x14ac:dyDescent="0.2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70"/>
    </row>
    <row r="126" spans="1:104" ht="15.75" thickBot="1" x14ac:dyDescent="0.3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4"/>
    </row>
  </sheetData>
  <mergeCells count="14">
    <mergeCell ref="A67:H75"/>
    <mergeCell ref="A113:L123"/>
    <mergeCell ref="Z73:AB122"/>
    <mergeCell ref="AJ73:AL122"/>
    <mergeCell ref="BY67:CB70"/>
    <mergeCell ref="AD88:AD106"/>
    <mergeCell ref="AE88:AE106"/>
    <mergeCell ref="AH88:AH106"/>
    <mergeCell ref="AT77:AV122"/>
    <mergeCell ref="AN88:AN106"/>
    <mergeCell ref="AO88:AO106"/>
    <mergeCell ref="AR88:AR106"/>
    <mergeCell ref="J16:P16"/>
    <mergeCell ref="J63:P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pane ySplit="1" topLeftCell="A15" activePane="bottomLeft" state="frozen"/>
      <selection pane="bottomLeft" activeCell="G2" sqref="G2:G54"/>
    </sheetView>
  </sheetViews>
  <sheetFormatPr defaultColWidth="9.42578125" defaultRowHeight="15" x14ac:dyDescent="0.25"/>
  <cols>
    <col min="1" max="1" width="10.7109375" style="94" bestFit="1" customWidth="1"/>
    <col min="2" max="2" width="17.28515625" style="96" bestFit="1" customWidth="1"/>
    <col min="3" max="3" width="17.28515625" style="114" bestFit="1" customWidth="1"/>
    <col min="4" max="4" width="14.5703125" style="114" bestFit="1" customWidth="1"/>
    <col min="5" max="5" width="13.42578125" style="114" bestFit="1" customWidth="1"/>
    <col min="6" max="6" width="17" style="114" bestFit="1" customWidth="1"/>
    <col min="7" max="7" width="8.7109375" style="114" bestFit="1" customWidth="1"/>
    <col min="8" max="8" width="15.5703125" style="114" bestFit="1" customWidth="1"/>
    <col min="9" max="10" width="9.42578125" style="114"/>
    <col min="11" max="11" width="9.42578125" style="92"/>
    <col min="12" max="12" width="12.7109375" style="92" bestFit="1" customWidth="1"/>
    <col min="13" max="13" width="14.140625" bestFit="1" customWidth="1"/>
    <col min="14" max="14" width="13.85546875" bestFit="1" customWidth="1"/>
  </cols>
  <sheetData>
    <row r="1" spans="1:15" x14ac:dyDescent="0.25">
      <c r="A1" s="94" t="s">
        <v>120</v>
      </c>
      <c r="B1" s="96" t="s">
        <v>110</v>
      </c>
      <c r="C1" s="114" t="s">
        <v>113</v>
      </c>
      <c r="D1" s="114" t="s">
        <v>114</v>
      </c>
      <c r="E1" s="114" t="s">
        <v>121</v>
      </c>
      <c r="F1" s="114" t="s">
        <v>115</v>
      </c>
      <c r="G1" s="114" t="s">
        <v>116</v>
      </c>
      <c r="H1" s="114" t="s">
        <v>117</v>
      </c>
      <c r="I1" s="114" t="s">
        <v>118</v>
      </c>
      <c r="J1" s="114" t="s">
        <v>119</v>
      </c>
      <c r="K1" s="114" t="s">
        <v>122</v>
      </c>
      <c r="L1" s="92" t="s">
        <v>123</v>
      </c>
      <c r="M1" s="92" t="s">
        <v>124</v>
      </c>
      <c r="N1" s="92" t="s">
        <v>125</v>
      </c>
      <c r="O1" s="92" t="s">
        <v>126</v>
      </c>
    </row>
    <row r="2" spans="1:15" x14ac:dyDescent="0.25">
      <c r="A2" s="95">
        <v>43832</v>
      </c>
      <c r="B2" s="96">
        <v>1</v>
      </c>
      <c r="C2" s="114">
        <v>70398</v>
      </c>
      <c r="D2" s="114">
        <v>1069</v>
      </c>
      <c r="E2" s="114">
        <v>3612</v>
      </c>
      <c r="F2" s="114">
        <v>53244</v>
      </c>
      <c r="G2" s="114">
        <v>3194</v>
      </c>
      <c r="H2" s="114">
        <v>203</v>
      </c>
      <c r="I2" s="114">
        <v>33</v>
      </c>
      <c r="J2" s="114">
        <v>1578</v>
      </c>
      <c r="K2" s="92">
        <v>433</v>
      </c>
      <c r="L2" s="92">
        <v>106</v>
      </c>
      <c r="M2">
        <v>1221</v>
      </c>
      <c r="N2">
        <v>1186</v>
      </c>
      <c r="O2">
        <f>ROUNDUP(G2/18,)</f>
        <v>178</v>
      </c>
    </row>
    <row r="3" spans="1:15" x14ac:dyDescent="0.25">
      <c r="A3" s="95">
        <v>43835</v>
      </c>
      <c r="B3" s="96">
        <v>2</v>
      </c>
      <c r="C3" s="114">
        <v>157841</v>
      </c>
      <c r="D3" s="114">
        <v>1746</v>
      </c>
      <c r="E3" s="114">
        <v>9203</v>
      </c>
      <c r="F3" s="114">
        <v>135731</v>
      </c>
      <c r="G3" s="114">
        <v>3541</v>
      </c>
      <c r="H3" s="114">
        <v>205</v>
      </c>
      <c r="I3" s="114">
        <v>58</v>
      </c>
      <c r="J3" s="114">
        <v>1410</v>
      </c>
      <c r="K3" s="92">
        <v>1362</v>
      </c>
      <c r="L3" s="92">
        <v>148</v>
      </c>
      <c r="M3">
        <v>3288</v>
      </c>
      <c r="N3">
        <v>2835</v>
      </c>
      <c r="O3">
        <f t="shared" ref="O3:O54" si="0">ROUNDUP(G3/18,)</f>
        <v>197</v>
      </c>
    </row>
    <row r="4" spans="1:15" x14ac:dyDescent="0.25">
      <c r="A4" s="95">
        <v>43843</v>
      </c>
      <c r="B4" s="96">
        <v>3</v>
      </c>
      <c r="C4" s="114">
        <v>91402</v>
      </c>
      <c r="D4" s="114">
        <v>1956</v>
      </c>
      <c r="E4" s="114">
        <v>6614</v>
      </c>
      <c r="F4" s="114">
        <v>76512</v>
      </c>
      <c r="G4" s="114">
        <v>7453</v>
      </c>
      <c r="H4" s="114">
        <v>329</v>
      </c>
      <c r="I4" s="114">
        <v>125</v>
      </c>
      <c r="J4" s="114">
        <v>2227</v>
      </c>
      <c r="K4" s="92">
        <v>921</v>
      </c>
      <c r="L4" s="92">
        <v>234</v>
      </c>
      <c r="M4">
        <v>2616</v>
      </c>
      <c r="N4">
        <v>1780</v>
      </c>
      <c r="O4">
        <f t="shared" si="0"/>
        <v>415</v>
      </c>
    </row>
    <row r="5" spans="1:15" x14ac:dyDescent="0.25">
      <c r="A5" s="95">
        <v>43850</v>
      </c>
      <c r="B5" s="96">
        <v>4</v>
      </c>
      <c r="C5" s="114">
        <v>50931</v>
      </c>
      <c r="D5" s="114">
        <v>896</v>
      </c>
      <c r="E5" s="114">
        <v>4371</v>
      </c>
      <c r="F5" s="114">
        <v>40657</v>
      </c>
      <c r="G5" s="114">
        <v>9362</v>
      </c>
      <c r="H5" s="114">
        <v>240</v>
      </c>
      <c r="I5" s="114">
        <v>45</v>
      </c>
      <c r="J5" s="114">
        <v>6546</v>
      </c>
      <c r="K5" s="92">
        <v>1194</v>
      </c>
      <c r="L5" s="92">
        <v>244</v>
      </c>
      <c r="M5">
        <v>825</v>
      </c>
      <c r="N5">
        <v>745</v>
      </c>
      <c r="O5">
        <f t="shared" si="0"/>
        <v>521</v>
      </c>
    </row>
    <row r="6" spans="1:15" x14ac:dyDescent="0.25">
      <c r="A6" s="95">
        <v>43857</v>
      </c>
      <c r="B6" s="96">
        <v>5</v>
      </c>
      <c r="C6" s="114">
        <v>164379</v>
      </c>
      <c r="D6" s="114">
        <v>2619</v>
      </c>
      <c r="E6" s="114">
        <v>1948</v>
      </c>
      <c r="F6" s="114">
        <v>35283</v>
      </c>
      <c r="G6" s="114">
        <v>3486</v>
      </c>
      <c r="H6" s="114">
        <v>152</v>
      </c>
      <c r="I6" s="114">
        <v>63</v>
      </c>
      <c r="J6" s="114">
        <v>1167</v>
      </c>
      <c r="K6" s="92">
        <v>618</v>
      </c>
      <c r="L6" s="92">
        <v>189</v>
      </c>
      <c r="M6">
        <v>621</v>
      </c>
      <c r="N6">
        <v>591</v>
      </c>
      <c r="O6">
        <f t="shared" si="0"/>
        <v>194</v>
      </c>
    </row>
    <row r="7" spans="1:15" x14ac:dyDescent="0.25">
      <c r="A7" s="95">
        <v>43500</v>
      </c>
      <c r="B7" s="96">
        <v>6</v>
      </c>
      <c r="C7" s="114">
        <v>53256</v>
      </c>
      <c r="D7" s="114">
        <v>2344</v>
      </c>
      <c r="E7" s="114">
        <v>3836</v>
      </c>
      <c r="F7" s="114">
        <v>35893</v>
      </c>
      <c r="G7" s="114">
        <v>3072</v>
      </c>
      <c r="H7" s="114">
        <v>144</v>
      </c>
      <c r="I7" s="114">
        <v>92</v>
      </c>
      <c r="J7" s="114">
        <v>60</v>
      </c>
      <c r="K7" s="92" t="s">
        <v>112</v>
      </c>
      <c r="L7" s="92">
        <v>157</v>
      </c>
      <c r="M7">
        <v>3628</v>
      </c>
      <c r="N7">
        <v>425</v>
      </c>
      <c r="O7">
        <f t="shared" si="0"/>
        <v>171</v>
      </c>
    </row>
    <row r="8" spans="1:15" x14ac:dyDescent="0.25">
      <c r="A8" s="95">
        <v>43507</v>
      </c>
      <c r="B8" s="96">
        <v>7</v>
      </c>
      <c r="C8" s="114">
        <v>26295</v>
      </c>
      <c r="D8" s="114">
        <v>1104</v>
      </c>
      <c r="E8" s="114">
        <v>2354</v>
      </c>
      <c r="F8" s="114">
        <v>18635</v>
      </c>
      <c r="G8" s="114">
        <v>17547</v>
      </c>
      <c r="H8" s="114">
        <v>331</v>
      </c>
      <c r="I8" s="114">
        <v>355</v>
      </c>
      <c r="J8" s="114" t="s">
        <v>112</v>
      </c>
      <c r="K8" s="92" t="s">
        <v>112</v>
      </c>
      <c r="L8" s="92">
        <v>512</v>
      </c>
      <c r="M8">
        <v>2715</v>
      </c>
      <c r="N8">
        <v>934</v>
      </c>
      <c r="O8">
        <f t="shared" si="0"/>
        <v>975</v>
      </c>
    </row>
    <row r="9" spans="1:15" x14ac:dyDescent="0.25">
      <c r="A9" s="95">
        <v>43514</v>
      </c>
      <c r="B9" s="96">
        <v>8</v>
      </c>
      <c r="C9" s="114">
        <v>44673</v>
      </c>
      <c r="D9" s="114">
        <v>3362</v>
      </c>
      <c r="E9" s="114">
        <v>2039</v>
      </c>
      <c r="F9" s="114">
        <v>17033</v>
      </c>
      <c r="G9" s="114">
        <v>5681</v>
      </c>
      <c r="H9" s="114">
        <v>346</v>
      </c>
      <c r="I9" s="114">
        <v>114</v>
      </c>
      <c r="J9" s="114">
        <v>2198</v>
      </c>
      <c r="K9" s="92" t="s">
        <v>112</v>
      </c>
      <c r="L9" s="92">
        <v>352</v>
      </c>
      <c r="M9">
        <v>1652</v>
      </c>
      <c r="N9">
        <v>604</v>
      </c>
      <c r="O9">
        <f t="shared" si="0"/>
        <v>316</v>
      </c>
    </row>
    <row r="10" spans="1:15" x14ac:dyDescent="0.25">
      <c r="A10" s="95">
        <v>43521</v>
      </c>
      <c r="B10" s="96">
        <v>9</v>
      </c>
      <c r="C10" s="114">
        <v>81303</v>
      </c>
      <c r="D10" s="114">
        <v>6885</v>
      </c>
      <c r="E10" s="114">
        <v>3376</v>
      </c>
      <c r="F10" s="114">
        <v>43503</v>
      </c>
      <c r="G10" s="114">
        <v>8976</v>
      </c>
      <c r="H10" s="114">
        <v>213</v>
      </c>
      <c r="I10" s="114">
        <v>120</v>
      </c>
      <c r="J10" s="114">
        <v>2525</v>
      </c>
      <c r="K10" s="92" t="s">
        <v>112</v>
      </c>
      <c r="L10" s="92">
        <v>209</v>
      </c>
      <c r="M10">
        <v>8612</v>
      </c>
      <c r="N10">
        <v>244</v>
      </c>
      <c r="O10">
        <f t="shared" si="0"/>
        <v>499</v>
      </c>
    </row>
    <row r="11" spans="1:15" x14ac:dyDescent="0.25">
      <c r="A11" s="95">
        <v>43528</v>
      </c>
      <c r="B11" s="96">
        <v>10</v>
      </c>
      <c r="C11" s="114">
        <v>109402</v>
      </c>
      <c r="D11" s="114">
        <v>6010</v>
      </c>
      <c r="E11" s="114">
        <v>2612</v>
      </c>
      <c r="F11" s="114">
        <v>81288</v>
      </c>
      <c r="G11" s="114">
        <v>3785</v>
      </c>
      <c r="H11" s="114">
        <v>327</v>
      </c>
      <c r="I11" s="114">
        <v>59</v>
      </c>
      <c r="J11" s="114">
        <v>448</v>
      </c>
      <c r="K11" s="92" t="s">
        <v>112</v>
      </c>
      <c r="L11" s="92">
        <v>215</v>
      </c>
      <c r="M11">
        <v>28828</v>
      </c>
      <c r="N11">
        <v>705</v>
      </c>
      <c r="O11">
        <f t="shared" si="0"/>
        <v>211</v>
      </c>
    </row>
    <row r="12" spans="1:15" x14ac:dyDescent="0.25">
      <c r="A12" s="95">
        <v>43535</v>
      </c>
      <c r="B12" s="96">
        <v>11</v>
      </c>
      <c r="C12" s="114">
        <v>231514</v>
      </c>
      <c r="D12" s="114">
        <v>6618</v>
      </c>
      <c r="E12" s="114">
        <v>6714</v>
      </c>
      <c r="F12" s="114">
        <v>161311</v>
      </c>
      <c r="G12" s="114">
        <v>8599</v>
      </c>
      <c r="H12" s="114">
        <v>283</v>
      </c>
      <c r="I12" s="114">
        <v>86</v>
      </c>
      <c r="J12" s="114">
        <v>3455</v>
      </c>
      <c r="K12" s="92" t="s">
        <v>112</v>
      </c>
      <c r="L12" s="92">
        <v>238</v>
      </c>
      <c r="M12">
        <v>19454</v>
      </c>
      <c r="N12">
        <v>1157</v>
      </c>
      <c r="O12">
        <f t="shared" si="0"/>
        <v>478</v>
      </c>
    </row>
    <row r="13" spans="1:15" x14ac:dyDescent="0.25">
      <c r="A13" s="95">
        <v>43541</v>
      </c>
      <c r="B13" s="96">
        <v>12</v>
      </c>
      <c r="C13" s="114">
        <v>185019</v>
      </c>
      <c r="D13" s="114">
        <v>3646</v>
      </c>
      <c r="E13" s="114">
        <v>4543</v>
      </c>
      <c r="F13" s="114">
        <v>154778</v>
      </c>
      <c r="G13" s="114">
        <v>17875</v>
      </c>
      <c r="H13" s="114">
        <v>232</v>
      </c>
      <c r="I13" s="114">
        <v>201</v>
      </c>
      <c r="J13" s="114">
        <v>7626</v>
      </c>
      <c r="K13" s="92" t="s">
        <v>112</v>
      </c>
      <c r="L13" s="92">
        <v>272</v>
      </c>
      <c r="M13">
        <v>51737</v>
      </c>
      <c r="N13">
        <v>2232</v>
      </c>
      <c r="O13">
        <f t="shared" si="0"/>
        <v>994</v>
      </c>
    </row>
    <row r="14" spans="1:15" x14ac:dyDescent="0.25">
      <c r="A14" s="95">
        <v>43548</v>
      </c>
      <c r="B14" s="96">
        <v>13</v>
      </c>
      <c r="C14" s="114">
        <v>125546</v>
      </c>
      <c r="D14" s="114">
        <v>3745</v>
      </c>
      <c r="E14" s="114">
        <v>3188</v>
      </c>
      <c r="F14" s="114">
        <v>85613</v>
      </c>
      <c r="G14" s="114">
        <v>11111</v>
      </c>
      <c r="H14" s="114">
        <v>252</v>
      </c>
      <c r="I14" s="114">
        <v>226</v>
      </c>
      <c r="J14" s="114">
        <v>1365</v>
      </c>
      <c r="K14" s="92" t="s">
        <v>112</v>
      </c>
      <c r="L14" s="92">
        <v>202</v>
      </c>
      <c r="M14">
        <v>2252</v>
      </c>
      <c r="N14">
        <v>1741</v>
      </c>
      <c r="O14">
        <f t="shared" si="0"/>
        <v>618</v>
      </c>
    </row>
    <row r="15" spans="1:15" x14ac:dyDescent="0.25">
      <c r="A15" s="95">
        <v>43556</v>
      </c>
      <c r="B15" s="96">
        <v>14</v>
      </c>
      <c r="C15" s="114">
        <v>250779</v>
      </c>
      <c r="D15" s="114">
        <v>15895</v>
      </c>
      <c r="E15" s="114">
        <v>2960</v>
      </c>
      <c r="F15" s="114">
        <v>133841</v>
      </c>
      <c r="G15" s="114">
        <v>7460</v>
      </c>
      <c r="H15" s="114">
        <v>254</v>
      </c>
      <c r="I15" s="114">
        <v>161</v>
      </c>
      <c r="J15" s="114">
        <v>125</v>
      </c>
      <c r="K15" s="92" t="s">
        <v>112</v>
      </c>
      <c r="L15" s="92">
        <v>453</v>
      </c>
      <c r="M15">
        <v>1368</v>
      </c>
      <c r="N15">
        <v>692</v>
      </c>
      <c r="O15">
        <f t="shared" si="0"/>
        <v>415</v>
      </c>
    </row>
    <row r="16" spans="1:15" x14ac:dyDescent="0.25">
      <c r="A16" s="95">
        <v>43563</v>
      </c>
      <c r="B16" s="96">
        <v>15</v>
      </c>
      <c r="C16" s="114">
        <v>96211</v>
      </c>
      <c r="D16" s="114">
        <v>9296</v>
      </c>
      <c r="E16" s="114">
        <v>4300</v>
      </c>
      <c r="F16" s="114">
        <v>35215</v>
      </c>
      <c r="G16" s="114">
        <v>5894</v>
      </c>
      <c r="H16" s="114">
        <v>357</v>
      </c>
      <c r="I16" s="114">
        <v>81</v>
      </c>
      <c r="J16" s="114">
        <v>2133</v>
      </c>
      <c r="K16" s="92" t="s">
        <v>112</v>
      </c>
      <c r="L16" s="92">
        <v>206</v>
      </c>
      <c r="M16">
        <v>15849</v>
      </c>
      <c r="N16">
        <v>1973</v>
      </c>
      <c r="O16">
        <f t="shared" si="0"/>
        <v>328</v>
      </c>
    </row>
    <row r="17" spans="1:15" x14ac:dyDescent="0.25">
      <c r="A17" s="95">
        <v>43570</v>
      </c>
      <c r="B17" s="96">
        <v>16</v>
      </c>
      <c r="C17" s="114">
        <v>151586</v>
      </c>
      <c r="D17" s="114">
        <v>8721</v>
      </c>
      <c r="E17" s="114">
        <v>4651</v>
      </c>
      <c r="F17" s="114">
        <v>68186</v>
      </c>
      <c r="G17" s="114">
        <v>2721</v>
      </c>
      <c r="H17" s="114">
        <v>423</v>
      </c>
      <c r="I17" s="114">
        <v>66</v>
      </c>
      <c r="J17" s="114">
        <v>104</v>
      </c>
      <c r="K17" s="92" t="s">
        <v>112</v>
      </c>
      <c r="L17" s="92">
        <v>321</v>
      </c>
      <c r="M17">
        <v>507</v>
      </c>
      <c r="N17">
        <v>257</v>
      </c>
      <c r="O17">
        <f t="shared" si="0"/>
        <v>152</v>
      </c>
    </row>
    <row r="18" spans="1:15" x14ac:dyDescent="0.25">
      <c r="A18" s="95">
        <v>43577</v>
      </c>
      <c r="B18" s="96">
        <v>17</v>
      </c>
      <c r="C18" s="114">
        <v>145898</v>
      </c>
      <c r="D18" s="114">
        <v>7507</v>
      </c>
      <c r="E18" s="114">
        <v>2741</v>
      </c>
      <c r="F18" s="114">
        <v>81830</v>
      </c>
      <c r="G18" s="114">
        <v>3653</v>
      </c>
      <c r="H18" s="114">
        <v>378</v>
      </c>
      <c r="I18" s="114">
        <v>71</v>
      </c>
      <c r="J18" s="114">
        <v>1462</v>
      </c>
      <c r="K18" s="92" t="s">
        <v>112</v>
      </c>
      <c r="L18" s="92">
        <v>296</v>
      </c>
      <c r="M18">
        <v>5329</v>
      </c>
      <c r="N18">
        <v>4469</v>
      </c>
      <c r="O18">
        <f t="shared" si="0"/>
        <v>203</v>
      </c>
    </row>
    <row r="19" spans="1:15" x14ac:dyDescent="0.25">
      <c r="A19" s="95">
        <v>43584</v>
      </c>
      <c r="B19" s="96">
        <v>18</v>
      </c>
      <c r="C19" s="114">
        <v>60449</v>
      </c>
      <c r="D19" s="114">
        <v>3194</v>
      </c>
      <c r="E19" s="114">
        <v>1396</v>
      </c>
      <c r="F19" s="114">
        <v>32392</v>
      </c>
      <c r="G19" s="114">
        <v>8736</v>
      </c>
      <c r="H19" s="114">
        <v>387</v>
      </c>
      <c r="I19" s="114">
        <v>79</v>
      </c>
      <c r="J19" s="114">
        <v>4988</v>
      </c>
      <c r="K19" s="92" t="s">
        <v>112</v>
      </c>
      <c r="L19" s="92">
        <v>354</v>
      </c>
      <c r="M19">
        <v>2978</v>
      </c>
      <c r="N19">
        <v>345</v>
      </c>
      <c r="O19">
        <f t="shared" si="0"/>
        <v>486</v>
      </c>
    </row>
    <row r="20" spans="1:15" x14ac:dyDescent="0.25">
      <c r="A20" s="95">
        <v>43591</v>
      </c>
      <c r="B20" s="96">
        <v>19</v>
      </c>
      <c r="C20" s="114">
        <v>44475</v>
      </c>
      <c r="D20" s="114">
        <v>889</v>
      </c>
      <c r="E20" s="114">
        <v>1804</v>
      </c>
      <c r="F20" s="114">
        <v>39431</v>
      </c>
      <c r="G20" s="114">
        <v>2689</v>
      </c>
      <c r="H20" s="114">
        <v>359</v>
      </c>
      <c r="I20" s="114">
        <v>61</v>
      </c>
      <c r="J20" s="114" t="s">
        <v>112</v>
      </c>
      <c r="K20" s="92">
        <v>223</v>
      </c>
      <c r="L20" s="92">
        <v>326</v>
      </c>
      <c r="M20">
        <v>3943</v>
      </c>
      <c r="N20">
        <v>1103</v>
      </c>
      <c r="O20">
        <f t="shared" si="0"/>
        <v>150</v>
      </c>
    </row>
    <row r="21" spans="1:15" x14ac:dyDescent="0.25">
      <c r="A21" s="95">
        <v>43598</v>
      </c>
      <c r="B21" s="96">
        <v>20</v>
      </c>
      <c r="C21" s="114">
        <v>96704</v>
      </c>
      <c r="D21" s="114">
        <v>4322</v>
      </c>
      <c r="E21" s="114">
        <v>1527</v>
      </c>
      <c r="F21" s="114">
        <v>64747</v>
      </c>
      <c r="G21" s="114">
        <v>4826</v>
      </c>
      <c r="H21" s="114">
        <v>488</v>
      </c>
      <c r="I21" s="114">
        <v>61</v>
      </c>
      <c r="J21" s="114">
        <v>560</v>
      </c>
      <c r="K21" s="92">
        <v>793</v>
      </c>
      <c r="L21" s="92">
        <v>347</v>
      </c>
      <c r="M21">
        <v>5117</v>
      </c>
      <c r="N21">
        <v>2800</v>
      </c>
      <c r="O21">
        <f t="shared" si="0"/>
        <v>269</v>
      </c>
    </row>
    <row r="22" spans="1:15" x14ac:dyDescent="0.25">
      <c r="A22" s="95">
        <v>43605</v>
      </c>
      <c r="B22" s="96">
        <v>21</v>
      </c>
      <c r="C22" s="114">
        <v>63364</v>
      </c>
      <c r="D22" s="114">
        <v>2314</v>
      </c>
      <c r="E22" s="114">
        <v>2099</v>
      </c>
      <c r="F22" s="114">
        <v>49994</v>
      </c>
      <c r="G22" s="114">
        <v>6793</v>
      </c>
      <c r="H22" s="114">
        <v>753</v>
      </c>
      <c r="I22" s="114">
        <v>90</v>
      </c>
      <c r="J22" s="114">
        <v>3884</v>
      </c>
      <c r="K22" s="92">
        <v>795</v>
      </c>
      <c r="L22" s="92">
        <v>342</v>
      </c>
      <c r="M22">
        <v>2697</v>
      </c>
      <c r="N22">
        <v>820</v>
      </c>
      <c r="O22">
        <f t="shared" si="0"/>
        <v>378</v>
      </c>
    </row>
    <row r="23" spans="1:15" x14ac:dyDescent="0.25">
      <c r="A23" s="95">
        <v>43613</v>
      </c>
      <c r="B23" s="96">
        <v>22</v>
      </c>
      <c r="C23" s="114">
        <v>34737</v>
      </c>
      <c r="D23" s="114">
        <v>1714</v>
      </c>
      <c r="E23" s="114">
        <v>1387</v>
      </c>
      <c r="F23" s="114">
        <v>21476</v>
      </c>
      <c r="G23" s="114">
        <v>9983</v>
      </c>
      <c r="H23" s="114">
        <v>792</v>
      </c>
      <c r="I23" s="114">
        <v>187</v>
      </c>
      <c r="J23" s="114">
        <v>1954</v>
      </c>
      <c r="K23" s="92">
        <v>450</v>
      </c>
      <c r="L23" s="92">
        <v>287</v>
      </c>
      <c r="M23">
        <v>7368</v>
      </c>
      <c r="N23">
        <v>768</v>
      </c>
      <c r="O23">
        <f t="shared" si="0"/>
        <v>555</v>
      </c>
    </row>
    <row r="24" spans="1:15" x14ac:dyDescent="0.25">
      <c r="A24" s="95">
        <v>43619</v>
      </c>
      <c r="B24" s="96">
        <v>23</v>
      </c>
      <c r="C24" s="114">
        <v>95026</v>
      </c>
      <c r="D24" s="114">
        <v>6587</v>
      </c>
      <c r="E24" s="114">
        <v>2648</v>
      </c>
      <c r="F24" s="114">
        <v>40810</v>
      </c>
      <c r="G24" s="114">
        <v>14510</v>
      </c>
      <c r="H24" s="114">
        <v>526</v>
      </c>
      <c r="I24" s="114">
        <v>334</v>
      </c>
      <c r="J24" s="114">
        <v>924</v>
      </c>
      <c r="K24" s="92">
        <v>333</v>
      </c>
      <c r="L24" s="92">
        <v>427</v>
      </c>
      <c r="M24">
        <v>40994</v>
      </c>
      <c r="N24">
        <v>1765</v>
      </c>
      <c r="O24">
        <f t="shared" si="0"/>
        <v>807</v>
      </c>
    </row>
    <row r="25" spans="1:15" x14ac:dyDescent="0.25">
      <c r="A25" s="95">
        <v>43626</v>
      </c>
      <c r="B25" s="96">
        <v>24</v>
      </c>
      <c r="C25" s="114">
        <v>127749</v>
      </c>
      <c r="D25" s="114">
        <v>7263</v>
      </c>
      <c r="E25" s="114">
        <v>5043</v>
      </c>
      <c r="F25" s="114">
        <v>69886</v>
      </c>
      <c r="G25" s="114">
        <v>25653</v>
      </c>
      <c r="H25" s="114">
        <v>412</v>
      </c>
      <c r="I25" s="114">
        <v>437</v>
      </c>
      <c r="J25" s="114">
        <v>2426</v>
      </c>
      <c r="K25" s="92">
        <v>740</v>
      </c>
      <c r="L25" s="92">
        <v>615</v>
      </c>
      <c r="M25">
        <v>27339</v>
      </c>
      <c r="N25">
        <v>4096</v>
      </c>
      <c r="O25">
        <f t="shared" si="0"/>
        <v>1426</v>
      </c>
    </row>
    <row r="26" spans="1:15" x14ac:dyDescent="0.25">
      <c r="A26" s="95">
        <v>43633</v>
      </c>
      <c r="B26" s="96">
        <v>25</v>
      </c>
      <c r="C26" s="114">
        <v>110941</v>
      </c>
      <c r="D26" s="114">
        <v>3288</v>
      </c>
      <c r="E26" s="114">
        <v>4581</v>
      </c>
      <c r="F26" s="114">
        <v>69321</v>
      </c>
      <c r="G26" s="114">
        <v>33302</v>
      </c>
      <c r="H26" s="114">
        <v>778</v>
      </c>
      <c r="I26" s="114">
        <v>510</v>
      </c>
      <c r="J26" s="114">
        <v>585</v>
      </c>
      <c r="K26" s="92">
        <v>878</v>
      </c>
      <c r="L26" s="92">
        <v>631</v>
      </c>
      <c r="M26">
        <v>3390</v>
      </c>
      <c r="N26">
        <v>2360</v>
      </c>
      <c r="O26">
        <f t="shared" si="0"/>
        <v>1851</v>
      </c>
    </row>
    <row r="27" spans="1:15" x14ac:dyDescent="0.25">
      <c r="A27" s="95">
        <v>43640</v>
      </c>
      <c r="B27" s="96">
        <v>26</v>
      </c>
      <c r="C27" s="114">
        <v>235680</v>
      </c>
      <c r="D27" s="114">
        <v>13352</v>
      </c>
      <c r="E27" s="114">
        <v>4369</v>
      </c>
      <c r="F27" s="114">
        <v>68822</v>
      </c>
      <c r="G27" s="114">
        <v>14398</v>
      </c>
      <c r="H27" s="114">
        <v>784</v>
      </c>
      <c r="I27" s="114">
        <v>261</v>
      </c>
      <c r="J27" s="114">
        <v>400</v>
      </c>
      <c r="K27" s="92">
        <v>647</v>
      </c>
      <c r="L27" s="92">
        <v>482</v>
      </c>
      <c r="M27">
        <v>5935</v>
      </c>
      <c r="N27">
        <v>2187</v>
      </c>
      <c r="O27">
        <f t="shared" si="0"/>
        <v>800</v>
      </c>
    </row>
    <row r="28" spans="1:15" x14ac:dyDescent="0.25">
      <c r="A28" s="95">
        <v>43647</v>
      </c>
      <c r="B28" s="96">
        <v>27</v>
      </c>
      <c r="C28" s="114">
        <v>80567</v>
      </c>
      <c r="D28" s="114">
        <v>2839</v>
      </c>
      <c r="E28" s="114">
        <v>3091</v>
      </c>
      <c r="F28" s="114">
        <v>39868</v>
      </c>
      <c r="G28" s="114">
        <v>38015</v>
      </c>
      <c r="H28" s="114">
        <v>623</v>
      </c>
      <c r="I28" s="114">
        <v>511</v>
      </c>
      <c r="J28" s="114">
        <v>4033</v>
      </c>
      <c r="K28" s="92">
        <v>334</v>
      </c>
      <c r="L28" s="92">
        <v>448</v>
      </c>
      <c r="M28">
        <v>3677</v>
      </c>
      <c r="N28">
        <v>2320</v>
      </c>
      <c r="O28">
        <f t="shared" si="0"/>
        <v>2112</v>
      </c>
    </row>
    <row r="29" spans="1:15" x14ac:dyDescent="0.25">
      <c r="A29" s="95">
        <v>43654</v>
      </c>
      <c r="B29" s="96">
        <v>28</v>
      </c>
      <c r="C29" s="114">
        <v>111054</v>
      </c>
      <c r="D29" s="114">
        <v>7011</v>
      </c>
      <c r="E29" s="114">
        <v>2187</v>
      </c>
      <c r="F29" s="114">
        <v>29774</v>
      </c>
      <c r="G29" s="114">
        <v>31990</v>
      </c>
      <c r="H29" s="114">
        <v>815</v>
      </c>
      <c r="I29" s="114">
        <v>578</v>
      </c>
      <c r="J29" s="114">
        <v>9880</v>
      </c>
      <c r="K29" s="92">
        <v>844</v>
      </c>
      <c r="L29" s="92">
        <v>497</v>
      </c>
      <c r="M29">
        <v>26472</v>
      </c>
      <c r="N29">
        <v>7062</v>
      </c>
      <c r="O29">
        <f t="shared" si="0"/>
        <v>1778</v>
      </c>
    </row>
    <row r="30" spans="1:15" x14ac:dyDescent="0.25">
      <c r="A30" s="95">
        <v>43661</v>
      </c>
      <c r="B30" s="96">
        <v>29</v>
      </c>
      <c r="C30" s="114">
        <v>216007</v>
      </c>
      <c r="D30" s="114">
        <v>6351</v>
      </c>
      <c r="E30" s="114">
        <v>5443</v>
      </c>
      <c r="F30" s="114">
        <v>105589</v>
      </c>
      <c r="G30" s="114">
        <v>49243</v>
      </c>
      <c r="H30" s="114">
        <v>1115</v>
      </c>
      <c r="I30" s="114">
        <v>907</v>
      </c>
      <c r="J30" s="114">
        <v>10058</v>
      </c>
      <c r="K30" s="92">
        <v>1664</v>
      </c>
      <c r="L30" s="92">
        <v>853</v>
      </c>
      <c r="M30">
        <v>11156</v>
      </c>
      <c r="N30">
        <v>4277</v>
      </c>
      <c r="O30">
        <f t="shared" si="0"/>
        <v>2736</v>
      </c>
    </row>
    <row r="31" spans="1:15" x14ac:dyDescent="0.25">
      <c r="A31" s="95">
        <v>43668</v>
      </c>
      <c r="B31" s="96">
        <v>30</v>
      </c>
      <c r="C31" s="114">
        <v>117998</v>
      </c>
      <c r="D31" s="114">
        <v>5021</v>
      </c>
      <c r="E31" s="114">
        <v>4656</v>
      </c>
      <c r="F31" s="114">
        <v>58723</v>
      </c>
      <c r="G31" s="114">
        <v>59277</v>
      </c>
      <c r="H31" s="114">
        <v>722</v>
      </c>
      <c r="I31" s="114">
        <v>1229</v>
      </c>
      <c r="J31" s="114">
        <v>11946</v>
      </c>
      <c r="K31" s="92">
        <v>1973</v>
      </c>
      <c r="L31" s="92">
        <v>861</v>
      </c>
      <c r="M31">
        <v>13774</v>
      </c>
      <c r="N31">
        <v>5844</v>
      </c>
      <c r="O31">
        <f t="shared" si="0"/>
        <v>3294</v>
      </c>
    </row>
    <row r="32" spans="1:15" x14ac:dyDescent="0.25">
      <c r="A32" s="95">
        <v>43675</v>
      </c>
      <c r="B32" s="96">
        <v>31</v>
      </c>
      <c r="C32" s="114">
        <v>134310</v>
      </c>
      <c r="D32" s="114">
        <v>6876</v>
      </c>
      <c r="E32" s="114">
        <v>3254</v>
      </c>
      <c r="F32" s="114">
        <v>67329</v>
      </c>
      <c r="G32" s="114">
        <v>73658</v>
      </c>
      <c r="H32" s="114">
        <v>887</v>
      </c>
      <c r="I32" s="114">
        <v>1165</v>
      </c>
      <c r="J32" s="114">
        <v>16248</v>
      </c>
      <c r="K32" s="92">
        <v>2695</v>
      </c>
      <c r="L32" s="92">
        <v>820</v>
      </c>
      <c r="M32">
        <v>13544</v>
      </c>
      <c r="N32">
        <v>4969</v>
      </c>
      <c r="O32">
        <f t="shared" si="0"/>
        <v>4093</v>
      </c>
    </row>
    <row r="33" spans="1:15" x14ac:dyDescent="0.25">
      <c r="A33" s="95">
        <v>43682</v>
      </c>
      <c r="B33" s="96">
        <v>32</v>
      </c>
      <c r="C33" s="114">
        <v>113468</v>
      </c>
      <c r="D33" s="114">
        <v>6870</v>
      </c>
      <c r="E33" s="114">
        <v>3099</v>
      </c>
      <c r="F33" s="114">
        <v>52421</v>
      </c>
      <c r="G33" s="114">
        <v>56678</v>
      </c>
      <c r="H33" s="114">
        <v>1660</v>
      </c>
      <c r="I33" s="114">
        <v>1168</v>
      </c>
      <c r="J33" s="114">
        <v>12383</v>
      </c>
      <c r="K33" s="92">
        <v>2703</v>
      </c>
      <c r="L33" s="92">
        <v>2167</v>
      </c>
      <c r="M33">
        <v>28100</v>
      </c>
      <c r="N33">
        <v>8793</v>
      </c>
      <c r="O33">
        <f t="shared" si="0"/>
        <v>3149</v>
      </c>
    </row>
    <row r="34" spans="1:15" x14ac:dyDescent="0.25">
      <c r="A34" s="95">
        <v>43689</v>
      </c>
      <c r="B34" s="96">
        <v>33</v>
      </c>
      <c r="C34" s="114">
        <v>317315</v>
      </c>
      <c r="D34" s="114">
        <v>6926</v>
      </c>
      <c r="E34" s="114">
        <v>6638</v>
      </c>
      <c r="F34" s="114">
        <v>251972</v>
      </c>
      <c r="G34" s="114">
        <v>42475</v>
      </c>
      <c r="H34" s="114">
        <v>602</v>
      </c>
      <c r="I34" s="114">
        <v>804</v>
      </c>
      <c r="J34" s="114">
        <v>11476</v>
      </c>
      <c r="K34" s="92">
        <v>2550</v>
      </c>
      <c r="L34" s="92">
        <v>910</v>
      </c>
      <c r="M34">
        <v>19905</v>
      </c>
      <c r="N34">
        <v>8048</v>
      </c>
      <c r="O34">
        <f t="shared" si="0"/>
        <v>2360</v>
      </c>
    </row>
    <row r="35" spans="1:15" x14ac:dyDescent="0.25">
      <c r="A35" s="95">
        <v>43695</v>
      </c>
      <c r="B35" s="96">
        <v>34</v>
      </c>
      <c r="C35" s="114">
        <v>461546</v>
      </c>
      <c r="D35" s="114">
        <v>10781</v>
      </c>
      <c r="E35" s="114">
        <v>9315</v>
      </c>
      <c r="F35" s="114">
        <v>309303</v>
      </c>
      <c r="G35" s="114">
        <v>95487</v>
      </c>
      <c r="H35" s="114">
        <v>1002</v>
      </c>
      <c r="I35" s="114">
        <v>1176</v>
      </c>
      <c r="J35" s="114">
        <v>24028</v>
      </c>
      <c r="K35" s="92">
        <v>2116</v>
      </c>
      <c r="L35" s="92">
        <v>666</v>
      </c>
      <c r="M35">
        <v>29601</v>
      </c>
      <c r="N35">
        <v>10270</v>
      </c>
      <c r="O35">
        <f t="shared" si="0"/>
        <v>5305</v>
      </c>
    </row>
    <row r="36" spans="1:15" x14ac:dyDescent="0.25">
      <c r="A36" s="95">
        <v>43702</v>
      </c>
      <c r="B36" s="96">
        <v>35</v>
      </c>
      <c r="C36" s="114">
        <v>417927</v>
      </c>
      <c r="D36" s="114">
        <v>9278</v>
      </c>
      <c r="E36" s="114">
        <v>9621</v>
      </c>
      <c r="F36" s="114">
        <v>301704</v>
      </c>
      <c r="G36" s="114">
        <v>70005</v>
      </c>
      <c r="H36" s="114">
        <v>1617</v>
      </c>
      <c r="I36" s="114">
        <v>843</v>
      </c>
      <c r="J36" s="114">
        <v>31517</v>
      </c>
      <c r="K36" s="92">
        <v>1820</v>
      </c>
      <c r="L36" s="92">
        <v>694</v>
      </c>
      <c r="M36">
        <v>15110</v>
      </c>
      <c r="N36">
        <v>8182</v>
      </c>
      <c r="O36">
        <f t="shared" si="0"/>
        <v>3890</v>
      </c>
    </row>
    <row r="37" spans="1:15" x14ac:dyDescent="0.25">
      <c r="A37" s="95">
        <v>43710</v>
      </c>
      <c r="B37" s="96">
        <v>36</v>
      </c>
      <c r="C37" s="114">
        <v>397978</v>
      </c>
      <c r="D37" s="114">
        <v>13046</v>
      </c>
      <c r="E37" s="114">
        <v>10505</v>
      </c>
      <c r="F37" s="114">
        <v>281087</v>
      </c>
      <c r="G37" s="114">
        <v>53801</v>
      </c>
      <c r="H37" s="114">
        <v>836</v>
      </c>
      <c r="I37" s="114">
        <v>623</v>
      </c>
      <c r="J37" s="114">
        <v>19781</v>
      </c>
      <c r="K37" s="92">
        <v>1383</v>
      </c>
      <c r="L37" s="92">
        <v>254</v>
      </c>
      <c r="M37">
        <v>27019</v>
      </c>
      <c r="N37">
        <v>9699</v>
      </c>
      <c r="O37">
        <f t="shared" si="0"/>
        <v>2989</v>
      </c>
    </row>
    <row r="38" spans="1:15" x14ac:dyDescent="0.25">
      <c r="A38" s="95">
        <v>43716</v>
      </c>
      <c r="B38" s="96">
        <v>37</v>
      </c>
      <c r="C38" s="114">
        <v>548024</v>
      </c>
      <c r="D38" s="114">
        <v>15123</v>
      </c>
      <c r="E38" s="114">
        <v>14471</v>
      </c>
      <c r="F38" s="114">
        <v>384428</v>
      </c>
      <c r="G38" s="114">
        <v>62880</v>
      </c>
      <c r="H38" s="114">
        <v>8327</v>
      </c>
      <c r="I38" s="114">
        <v>765</v>
      </c>
      <c r="J38" s="114">
        <v>16257</v>
      </c>
      <c r="K38" s="92">
        <v>1664</v>
      </c>
      <c r="L38" s="92">
        <v>477</v>
      </c>
      <c r="M38">
        <v>21999</v>
      </c>
      <c r="N38">
        <v>10579</v>
      </c>
      <c r="O38">
        <f t="shared" si="0"/>
        <v>3494</v>
      </c>
    </row>
    <row r="39" spans="1:15" x14ac:dyDescent="0.25">
      <c r="A39" s="95">
        <v>43723</v>
      </c>
      <c r="B39" s="96">
        <v>38</v>
      </c>
      <c r="C39" s="114">
        <v>662755</v>
      </c>
      <c r="D39" s="114">
        <v>20742</v>
      </c>
      <c r="E39" s="114">
        <v>16017</v>
      </c>
      <c r="F39" s="114">
        <v>456353</v>
      </c>
      <c r="G39" s="114">
        <v>33530</v>
      </c>
      <c r="H39" s="114">
        <v>1500</v>
      </c>
      <c r="I39" s="114">
        <v>498</v>
      </c>
      <c r="J39" s="114">
        <v>8990</v>
      </c>
      <c r="K39" s="92">
        <v>2138</v>
      </c>
      <c r="L39" s="92">
        <v>575</v>
      </c>
      <c r="M39">
        <v>25162</v>
      </c>
      <c r="N39">
        <v>10962</v>
      </c>
      <c r="O39">
        <f t="shared" si="0"/>
        <v>1863</v>
      </c>
    </row>
    <row r="40" spans="1:15" x14ac:dyDescent="0.25">
      <c r="A40" s="95">
        <v>43730</v>
      </c>
      <c r="B40" s="96">
        <v>39</v>
      </c>
      <c r="C40" s="114">
        <v>755802</v>
      </c>
      <c r="D40" s="114">
        <v>24587</v>
      </c>
      <c r="E40" s="114">
        <v>16946</v>
      </c>
      <c r="F40" s="114">
        <v>522550</v>
      </c>
      <c r="G40" s="114">
        <v>29446</v>
      </c>
      <c r="H40" s="114">
        <v>2463</v>
      </c>
      <c r="I40" s="114">
        <v>418</v>
      </c>
      <c r="J40" s="114">
        <v>2970</v>
      </c>
      <c r="K40" s="92">
        <v>1943</v>
      </c>
      <c r="L40" s="92">
        <v>309</v>
      </c>
      <c r="M40">
        <v>15569</v>
      </c>
      <c r="N40">
        <v>9907</v>
      </c>
      <c r="O40">
        <f t="shared" si="0"/>
        <v>1636</v>
      </c>
    </row>
    <row r="41" spans="1:15" x14ac:dyDescent="0.25">
      <c r="A41" s="95">
        <v>43737</v>
      </c>
      <c r="B41" s="96">
        <v>40</v>
      </c>
      <c r="C41" s="114">
        <v>643858</v>
      </c>
      <c r="D41" s="114">
        <v>23990</v>
      </c>
      <c r="E41" s="114">
        <v>15702</v>
      </c>
      <c r="F41" s="114">
        <v>465930</v>
      </c>
      <c r="G41" s="114">
        <v>39879</v>
      </c>
      <c r="H41" s="114">
        <v>1423</v>
      </c>
      <c r="I41" s="114">
        <v>574</v>
      </c>
      <c r="J41" s="114">
        <v>15898</v>
      </c>
      <c r="K41" s="92">
        <v>1468</v>
      </c>
      <c r="L41" s="92">
        <v>441</v>
      </c>
      <c r="M41">
        <v>24666</v>
      </c>
      <c r="N41">
        <v>10973</v>
      </c>
      <c r="O41">
        <f t="shared" si="0"/>
        <v>2216</v>
      </c>
    </row>
    <row r="42" spans="1:15" x14ac:dyDescent="0.25">
      <c r="A42" s="95">
        <v>43745</v>
      </c>
      <c r="B42" s="96">
        <v>41</v>
      </c>
      <c r="C42" s="114">
        <v>742744</v>
      </c>
      <c r="D42" s="114">
        <v>26443</v>
      </c>
      <c r="E42" s="114">
        <v>17351</v>
      </c>
      <c r="F42" s="114">
        <v>528453</v>
      </c>
      <c r="G42" s="114">
        <v>23680</v>
      </c>
      <c r="H42" s="114">
        <v>775</v>
      </c>
      <c r="I42" s="114">
        <v>428</v>
      </c>
      <c r="J42" s="114">
        <v>5670</v>
      </c>
      <c r="K42" s="92">
        <v>1261</v>
      </c>
      <c r="L42" s="92">
        <v>246</v>
      </c>
      <c r="M42">
        <v>21071</v>
      </c>
      <c r="N42">
        <v>13904</v>
      </c>
      <c r="O42">
        <f t="shared" si="0"/>
        <v>1316</v>
      </c>
    </row>
    <row r="43" spans="1:15" x14ac:dyDescent="0.25">
      <c r="A43" s="95">
        <v>43752</v>
      </c>
      <c r="B43" s="96">
        <v>42</v>
      </c>
      <c r="C43" s="114">
        <v>907120</v>
      </c>
      <c r="D43" s="114">
        <v>25805</v>
      </c>
      <c r="E43" s="114">
        <v>22136</v>
      </c>
      <c r="F43" s="114">
        <v>697889</v>
      </c>
      <c r="G43" s="114">
        <v>18584</v>
      </c>
      <c r="H43" s="114">
        <v>871</v>
      </c>
      <c r="I43" s="114">
        <v>356</v>
      </c>
      <c r="J43" s="114">
        <v>1174</v>
      </c>
      <c r="K43" s="92">
        <v>1347</v>
      </c>
      <c r="L43" s="92">
        <v>262</v>
      </c>
      <c r="M43">
        <v>49193</v>
      </c>
      <c r="N43">
        <v>13444</v>
      </c>
      <c r="O43">
        <f t="shared" si="0"/>
        <v>1033</v>
      </c>
    </row>
    <row r="44" spans="1:15" x14ac:dyDescent="0.25">
      <c r="A44" s="95">
        <v>43759</v>
      </c>
      <c r="B44" s="96">
        <v>43</v>
      </c>
      <c r="C44" s="114">
        <v>1024939</v>
      </c>
      <c r="D44" s="114">
        <v>42504</v>
      </c>
      <c r="E44" s="114">
        <v>22501</v>
      </c>
      <c r="F44" s="114">
        <v>705686</v>
      </c>
      <c r="G44" s="114">
        <v>11722</v>
      </c>
      <c r="H44" s="114">
        <v>472</v>
      </c>
      <c r="I44" s="114">
        <v>217</v>
      </c>
      <c r="J44" s="114">
        <v>2526</v>
      </c>
      <c r="K44" s="92">
        <v>756</v>
      </c>
      <c r="L44" s="92">
        <v>211</v>
      </c>
      <c r="M44">
        <v>20593</v>
      </c>
      <c r="N44">
        <v>17965</v>
      </c>
      <c r="O44">
        <f t="shared" si="0"/>
        <v>652</v>
      </c>
    </row>
    <row r="45" spans="1:15" x14ac:dyDescent="0.25">
      <c r="A45" s="95">
        <v>43765</v>
      </c>
      <c r="B45" s="96">
        <v>44</v>
      </c>
      <c r="C45" s="114">
        <v>838620</v>
      </c>
      <c r="D45" s="114">
        <v>33007</v>
      </c>
      <c r="E45" s="114">
        <v>23159</v>
      </c>
      <c r="F45" s="114">
        <v>609970</v>
      </c>
      <c r="G45" s="114">
        <v>15731</v>
      </c>
      <c r="H45" s="114">
        <v>666</v>
      </c>
      <c r="I45" s="114">
        <v>485</v>
      </c>
      <c r="J45" s="114" t="s">
        <v>112</v>
      </c>
      <c r="K45" s="92">
        <v>1136</v>
      </c>
      <c r="L45" s="92">
        <v>157</v>
      </c>
      <c r="M45">
        <v>63453</v>
      </c>
      <c r="N45">
        <v>19028</v>
      </c>
      <c r="O45">
        <f t="shared" si="0"/>
        <v>874</v>
      </c>
    </row>
    <row r="46" spans="1:15" x14ac:dyDescent="0.25">
      <c r="A46" s="95">
        <v>43772</v>
      </c>
      <c r="B46" s="96">
        <v>45</v>
      </c>
      <c r="C46" s="114">
        <v>926267</v>
      </c>
      <c r="D46" s="114">
        <v>30635</v>
      </c>
      <c r="E46" s="114">
        <v>25984</v>
      </c>
      <c r="F46" s="114">
        <v>689922</v>
      </c>
      <c r="G46" s="114">
        <v>8511</v>
      </c>
      <c r="H46" s="114">
        <v>322</v>
      </c>
      <c r="I46" s="114">
        <v>280</v>
      </c>
      <c r="J46" s="114">
        <v>349</v>
      </c>
      <c r="K46" s="92">
        <v>1068</v>
      </c>
      <c r="L46" s="92">
        <v>153</v>
      </c>
      <c r="M46">
        <v>62271</v>
      </c>
      <c r="N46">
        <v>24683</v>
      </c>
      <c r="O46">
        <f t="shared" si="0"/>
        <v>473</v>
      </c>
    </row>
    <row r="47" spans="1:15" x14ac:dyDescent="0.25">
      <c r="A47" s="95">
        <v>43779</v>
      </c>
      <c r="B47" s="96">
        <v>46</v>
      </c>
      <c r="C47" s="114">
        <v>873515</v>
      </c>
      <c r="D47" s="114">
        <v>36633</v>
      </c>
      <c r="E47" s="114">
        <v>24277</v>
      </c>
      <c r="F47" s="114">
        <v>643785</v>
      </c>
      <c r="G47" s="114">
        <v>6006</v>
      </c>
      <c r="H47" s="114">
        <v>954</v>
      </c>
      <c r="I47" s="114">
        <v>190</v>
      </c>
      <c r="J47" s="114">
        <v>1783</v>
      </c>
      <c r="K47" s="92">
        <v>750</v>
      </c>
      <c r="L47" s="92">
        <v>208</v>
      </c>
      <c r="M47">
        <v>29094</v>
      </c>
      <c r="N47">
        <v>17536</v>
      </c>
      <c r="O47">
        <f t="shared" si="0"/>
        <v>334</v>
      </c>
    </row>
    <row r="48" spans="1:15" x14ac:dyDescent="0.25">
      <c r="A48" s="95">
        <v>43786</v>
      </c>
      <c r="B48" s="96">
        <v>47</v>
      </c>
      <c r="C48" s="114">
        <v>992345</v>
      </c>
      <c r="D48" s="114">
        <v>20853</v>
      </c>
      <c r="E48" s="114">
        <v>38244</v>
      </c>
      <c r="F48" s="114">
        <v>742960</v>
      </c>
      <c r="G48" s="114">
        <v>8705</v>
      </c>
      <c r="H48" s="114">
        <v>485</v>
      </c>
      <c r="I48" s="114">
        <v>317</v>
      </c>
      <c r="J48" s="114">
        <v>520</v>
      </c>
      <c r="K48" s="92">
        <v>926</v>
      </c>
      <c r="L48" s="92">
        <v>177</v>
      </c>
      <c r="M48">
        <v>43612</v>
      </c>
      <c r="N48">
        <v>27529</v>
      </c>
      <c r="O48">
        <f t="shared" si="0"/>
        <v>484</v>
      </c>
    </row>
    <row r="49" spans="1:15" x14ac:dyDescent="0.25">
      <c r="A49" s="95">
        <v>43793</v>
      </c>
      <c r="B49" s="96">
        <v>48</v>
      </c>
      <c r="C49" s="114">
        <v>674387</v>
      </c>
      <c r="D49" s="114">
        <v>28896</v>
      </c>
      <c r="E49" s="114">
        <v>29130</v>
      </c>
      <c r="F49" s="114">
        <v>460496</v>
      </c>
      <c r="G49" s="114">
        <v>5057</v>
      </c>
      <c r="H49" s="114">
        <v>259</v>
      </c>
      <c r="I49" s="114">
        <v>108</v>
      </c>
      <c r="J49" s="114">
        <v>941</v>
      </c>
      <c r="K49" s="92">
        <v>726</v>
      </c>
      <c r="L49" s="92">
        <v>119</v>
      </c>
      <c r="M49">
        <v>38908</v>
      </c>
      <c r="N49">
        <v>20505</v>
      </c>
      <c r="O49">
        <f t="shared" si="0"/>
        <v>281</v>
      </c>
    </row>
    <row r="50" spans="1:15" x14ac:dyDescent="0.25">
      <c r="A50" s="95">
        <v>43800</v>
      </c>
      <c r="B50" s="96">
        <v>49</v>
      </c>
      <c r="C50" s="114">
        <v>1052161</v>
      </c>
      <c r="D50" s="114">
        <v>23395</v>
      </c>
      <c r="E50" s="114">
        <v>41868</v>
      </c>
      <c r="F50" s="114">
        <v>853344</v>
      </c>
      <c r="G50" s="114">
        <v>2691</v>
      </c>
      <c r="H50" s="114">
        <v>608</v>
      </c>
      <c r="I50" s="114">
        <v>53</v>
      </c>
      <c r="J50" s="114">
        <v>546</v>
      </c>
      <c r="K50" s="92">
        <v>738</v>
      </c>
      <c r="L50" s="92">
        <v>165</v>
      </c>
      <c r="M50">
        <v>33935</v>
      </c>
      <c r="N50">
        <v>25603</v>
      </c>
      <c r="O50">
        <f t="shared" si="0"/>
        <v>150</v>
      </c>
    </row>
    <row r="51" spans="1:15" x14ac:dyDescent="0.25">
      <c r="A51" s="95">
        <v>43807</v>
      </c>
      <c r="B51" s="96">
        <v>50</v>
      </c>
      <c r="C51" s="114">
        <v>979051</v>
      </c>
      <c r="D51" s="114">
        <v>20466</v>
      </c>
      <c r="E51" s="114">
        <v>35131</v>
      </c>
      <c r="F51" s="114">
        <v>755306</v>
      </c>
      <c r="G51" s="114">
        <v>1473</v>
      </c>
      <c r="H51" s="114">
        <v>368</v>
      </c>
      <c r="I51" s="114">
        <v>29</v>
      </c>
      <c r="J51" s="114" t="s">
        <v>112</v>
      </c>
      <c r="K51" s="92">
        <v>1112</v>
      </c>
      <c r="L51" s="92">
        <v>67</v>
      </c>
      <c r="M51">
        <v>27302</v>
      </c>
      <c r="N51">
        <v>20461</v>
      </c>
      <c r="O51">
        <f t="shared" si="0"/>
        <v>82</v>
      </c>
    </row>
    <row r="52" spans="1:15" x14ac:dyDescent="0.25">
      <c r="A52" s="95">
        <v>43814</v>
      </c>
      <c r="B52" s="96">
        <v>51</v>
      </c>
      <c r="C52" s="114">
        <v>693095</v>
      </c>
      <c r="D52" s="114">
        <v>12067</v>
      </c>
      <c r="E52" s="114">
        <v>26826</v>
      </c>
      <c r="F52" s="114">
        <v>496865</v>
      </c>
      <c r="G52" s="114">
        <v>4777</v>
      </c>
      <c r="H52" s="114">
        <v>375</v>
      </c>
      <c r="I52" s="114">
        <v>49</v>
      </c>
      <c r="J52" s="114">
        <v>3292</v>
      </c>
      <c r="K52" s="92">
        <v>1466</v>
      </c>
      <c r="L52" s="92">
        <v>203</v>
      </c>
      <c r="M52">
        <v>17325</v>
      </c>
      <c r="N52">
        <v>14405</v>
      </c>
      <c r="O52">
        <f t="shared" si="0"/>
        <v>266</v>
      </c>
    </row>
    <row r="53" spans="1:15" x14ac:dyDescent="0.25">
      <c r="A53" s="95">
        <v>43821</v>
      </c>
      <c r="B53" s="96">
        <v>52</v>
      </c>
      <c r="C53" s="114">
        <v>180779</v>
      </c>
      <c r="D53" s="114">
        <v>2148</v>
      </c>
      <c r="E53" s="114">
        <v>10140</v>
      </c>
      <c r="F53" s="114">
        <v>156217</v>
      </c>
      <c r="G53" s="114">
        <v>3181</v>
      </c>
      <c r="H53" s="114">
        <v>197</v>
      </c>
      <c r="I53" s="114">
        <v>69</v>
      </c>
      <c r="J53" s="114" t="s">
        <v>112</v>
      </c>
      <c r="K53" s="92">
        <v>802</v>
      </c>
      <c r="L53" s="92">
        <v>27</v>
      </c>
      <c r="M53">
        <v>2095</v>
      </c>
      <c r="N53">
        <v>1911</v>
      </c>
      <c r="O53">
        <f t="shared" si="0"/>
        <v>177</v>
      </c>
    </row>
    <row r="54" spans="1:15" x14ac:dyDescent="0.25">
      <c r="A54" s="95">
        <v>43828</v>
      </c>
      <c r="B54" s="96">
        <v>53</v>
      </c>
      <c r="C54" s="114">
        <v>121939</v>
      </c>
      <c r="D54" s="114">
        <v>877</v>
      </c>
      <c r="E54" s="114">
        <v>6427</v>
      </c>
      <c r="F54" s="114">
        <v>113355</v>
      </c>
      <c r="G54" s="114">
        <v>1886</v>
      </c>
      <c r="H54" s="114">
        <v>143</v>
      </c>
      <c r="I54" s="114">
        <v>20</v>
      </c>
      <c r="J54" s="114">
        <v>1130</v>
      </c>
      <c r="K54" s="92">
        <v>624</v>
      </c>
      <c r="L54" s="92">
        <v>184</v>
      </c>
      <c r="M54">
        <v>441</v>
      </c>
      <c r="N54">
        <v>394</v>
      </c>
      <c r="O54">
        <f t="shared" si="0"/>
        <v>105</v>
      </c>
    </row>
  </sheetData>
  <sortState ref="A2:B55">
    <sortCondition ref="A2:A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60"/>
  <sheetViews>
    <sheetView workbookViewId="0">
      <pane ySplit="7" topLeftCell="A26" activePane="bottomLeft" state="frozen"/>
      <selection pane="bottomLeft" activeCell="F36" sqref="F36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20.42578125" bestFit="1" customWidth="1"/>
    <col min="4" max="4" width="10.28515625" bestFit="1" customWidth="1"/>
    <col min="5" max="5" width="11" bestFit="1" customWidth="1"/>
    <col min="6" max="7" width="10.28515625" bestFit="1" customWidth="1"/>
    <col min="8" max="8" width="16.85546875" bestFit="1" customWidth="1"/>
    <col min="9" max="9" width="11.5703125" bestFit="1" customWidth="1"/>
    <col min="10" max="10" width="10.28515625" bestFit="1" customWidth="1"/>
    <col min="11" max="11" width="10.5703125" bestFit="1" customWidth="1"/>
    <col min="12" max="13" width="10.28515625" bestFit="1" customWidth="1"/>
    <col min="14" max="14" width="10.7109375" bestFit="1" customWidth="1"/>
    <col min="15" max="15" width="10.28515625" bestFit="1" customWidth="1"/>
    <col min="16" max="16" width="15.7109375" bestFit="1" customWidth="1"/>
  </cols>
  <sheetData>
    <row r="1" spans="1:16" x14ac:dyDescent="0.25">
      <c r="A1" s="42" t="s">
        <v>105</v>
      </c>
      <c r="B1" s="59" t="s">
        <v>85</v>
      </c>
      <c r="C1" s="148" t="s">
        <v>18</v>
      </c>
      <c r="D1" s="149"/>
      <c r="E1" s="149"/>
      <c r="F1" s="150" t="s">
        <v>82</v>
      </c>
      <c r="G1" s="149"/>
      <c r="H1" s="151" t="s">
        <v>83</v>
      </c>
      <c r="I1" s="149"/>
      <c r="J1" s="149"/>
      <c r="K1" s="149"/>
      <c r="L1" s="48" t="s">
        <v>84</v>
      </c>
      <c r="M1" s="152" t="s">
        <v>72</v>
      </c>
      <c r="N1" s="149"/>
      <c r="O1" s="51" t="s">
        <v>71</v>
      </c>
    </row>
    <row r="2" spans="1:16" x14ac:dyDescent="0.25">
      <c r="A2" s="42" t="s">
        <v>101</v>
      </c>
      <c r="B2" s="156" t="s">
        <v>102</v>
      </c>
      <c r="C2" s="156" t="s">
        <v>103</v>
      </c>
      <c r="D2" s="156" t="s">
        <v>103</v>
      </c>
      <c r="E2" s="156" t="s">
        <v>104</v>
      </c>
      <c r="F2" s="156" t="s">
        <v>104</v>
      </c>
      <c r="G2" s="156" t="s">
        <v>104</v>
      </c>
      <c r="H2" s="156" t="s">
        <v>103</v>
      </c>
      <c r="I2" s="156" t="s">
        <v>103</v>
      </c>
      <c r="J2" s="156" t="s">
        <v>103</v>
      </c>
      <c r="K2" s="156" t="s">
        <v>103</v>
      </c>
      <c r="L2" s="156" t="s">
        <v>103</v>
      </c>
      <c r="M2" s="156" t="s">
        <v>103</v>
      </c>
      <c r="N2" s="156" t="s">
        <v>103</v>
      </c>
      <c r="O2" s="156" t="s">
        <v>103</v>
      </c>
    </row>
    <row r="3" spans="1:16" x14ac:dyDescent="0.25">
      <c r="A3" s="42" t="s">
        <v>97</v>
      </c>
      <c r="B3" s="59" t="s">
        <v>85</v>
      </c>
      <c r="C3" s="90" t="s">
        <v>129</v>
      </c>
      <c r="D3" s="44" t="s">
        <v>18</v>
      </c>
      <c r="E3" s="44" t="s">
        <v>128</v>
      </c>
      <c r="F3" s="45" t="s">
        <v>82</v>
      </c>
      <c r="G3" s="46" t="s">
        <v>17</v>
      </c>
      <c r="H3" s="47" t="s">
        <v>106</v>
      </c>
      <c r="I3" s="47" t="s">
        <v>92</v>
      </c>
      <c r="J3" s="47" t="s">
        <v>88</v>
      </c>
      <c r="K3" s="47" t="s">
        <v>107</v>
      </c>
      <c r="L3" s="48" t="s">
        <v>84</v>
      </c>
      <c r="M3" s="49" t="s">
        <v>72</v>
      </c>
      <c r="N3" s="49" t="s">
        <v>94</v>
      </c>
      <c r="O3" s="51" t="s">
        <v>71</v>
      </c>
    </row>
    <row r="4" spans="1:16" x14ac:dyDescent="0.25">
      <c r="A4" s="42" t="s">
        <v>98</v>
      </c>
      <c r="B4" s="52">
        <v>13</v>
      </c>
      <c r="C4" s="52">
        <v>180</v>
      </c>
      <c r="D4" s="52">
        <v>125</v>
      </c>
      <c r="E4" s="52">
        <v>30</v>
      </c>
      <c r="F4" s="52">
        <v>30</v>
      </c>
      <c r="G4" s="52">
        <v>60</v>
      </c>
      <c r="H4" s="52">
        <v>200</v>
      </c>
      <c r="I4" s="52">
        <v>100</v>
      </c>
      <c r="J4" s="52">
        <v>120</v>
      </c>
      <c r="K4" s="52">
        <v>90</v>
      </c>
      <c r="L4" s="52">
        <v>10</v>
      </c>
      <c r="M4" s="52">
        <v>100</v>
      </c>
      <c r="N4" s="52">
        <v>200</v>
      </c>
      <c r="O4" s="52">
        <v>100</v>
      </c>
    </row>
    <row r="5" spans="1:16" x14ac:dyDescent="0.25">
      <c r="A5" s="42" t="s">
        <v>130</v>
      </c>
      <c r="B5" s="52">
        <v>40</v>
      </c>
      <c r="C5" s="52">
        <v>30</v>
      </c>
      <c r="D5" s="52">
        <v>40</v>
      </c>
      <c r="E5" s="52">
        <v>40</v>
      </c>
      <c r="F5" s="52">
        <v>40</v>
      </c>
      <c r="G5" s="52">
        <v>40</v>
      </c>
      <c r="H5" s="52">
        <v>40</v>
      </c>
      <c r="I5" s="52">
        <v>40</v>
      </c>
      <c r="J5" s="52">
        <v>40</v>
      </c>
      <c r="K5" s="52">
        <v>40</v>
      </c>
      <c r="L5" s="52">
        <v>40</v>
      </c>
      <c r="M5" s="52">
        <v>40</v>
      </c>
      <c r="N5" s="52">
        <v>40</v>
      </c>
      <c r="O5" s="52">
        <v>40</v>
      </c>
    </row>
    <row r="6" spans="1:16" x14ac:dyDescent="0.25">
      <c r="A6" s="42"/>
    </row>
    <row r="7" spans="1:16" x14ac:dyDescent="0.25">
      <c r="A7" s="42" t="s">
        <v>109</v>
      </c>
      <c r="B7" s="157" t="s">
        <v>81</v>
      </c>
      <c r="C7" s="157" t="s">
        <v>81</v>
      </c>
      <c r="D7" s="157" t="s">
        <v>81</v>
      </c>
      <c r="E7" s="157" t="s">
        <v>81</v>
      </c>
      <c r="F7" s="157" t="s">
        <v>81</v>
      </c>
      <c r="G7" s="157" t="s">
        <v>81</v>
      </c>
      <c r="H7" s="157" t="s">
        <v>81</v>
      </c>
      <c r="I7" s="157" t="s">
        <v>81</v>
      </c>
      <c r="J7" s="157" t="s">
        <v>81</v>
      </c>
      <c r="K7" s="157" t="s">
        <v>81</v>
      </c>
      <c r="L7" s="157" t="s">
        <v>81</v>
      </c>
      <c r="M7" s="157" t="s">
        <v>81</v>
      </c>
      <c r="N7" s="157" t="s">
        <v>81</v>
      </c>
      <c r="O7" s="157" t="s">
        <v>81</v>
      </c>
      <c r="P7" t="s">
        <v>111</v>
      </c>
    </row>
    <row r="8" spans="1:16" x14ac:dyDescent="0.25">
      <c r="A8" s="95">
        <v>43500</v>
      </c>
      <c r="B8" s="59">
        <f>IFERROR(ROUNDUP(VLOOKUP(A8,LY!$A$2:$N$54,12,FALSE)/B$5/B$4,),)</f>
        <v>1</v>
      </c>
      <c r="C8" s="103">
        <f>IFERROR(ROUNDUP(VLOOKUP(A8,LY!$A$2:$J$54,10,FALSE)/C$5/C$4,),)</f>
        <v>1</v>
      </c>
      <c r="D8" s="53">
        <f>IFERROR(ROUNDUP(VLOOKUP(A8,LY!$A$2:$J$54,7,FALSE)/D$5/D$4,),)</f>
        <v>1</v>
      </c>
      <c r="E8" s="53">
        <f>IFERROR(ROUNDUP(VLOOKUP(A8,LY!$A$2:$J$54,9,FALSE)/E$5/E$4,),)</f>
        <v>1</v>
      </c>
      <c r="F8" s="118">
        <f>IFERROR(ROUNDUP((VLOOKUP(A8,LY!$A$2:$J$54,7,FALSE)/18)/F$5/F$4,),)</f>
        <v>1</v>
      </c>
      <c r="G8" s="55">
        <f>IFERROR(ROUNDUP((VLOOKUP(A8,LY!$A$2:$K$54,7,FALSE)/18)/G$5/G$4,),)</f>
        <v>1</v>
      </c>
      <c r="H8" s="56">
        <f>ROUNDUP(VLOOKUP(A8,LY!$A$2:$N$54,13,FALSE)/H$5/H$4,)</f>
        <v>1</v>
      </c>
      <c r="I8" s="56">
        <f>ROUNDUP(VLOOKUP(A8,LY!$A$2:$N$54,13,FALSE)/I$5/I$4,)</f>
        <v>1</v>
      </c>
      <c r="J8" s="56">
        <f>ROUNDUP(VLOOKUP(A8,LY!$A$2:$J$54,4,FALSE)/J$5/J$4,)</f>
        <v>1</v>
      </c>
      <c r="K8" s="56">
        <f>ROUNDUP(VLOOKUP(A8,LY!$A$2:$N$54,13,FALSE)/K$5/K$4,)</f>
        <v>2</v>
      </c>
      <c r="L8" s="93">
        <f>ROUNDUP(VLOOKUP(A8,LY!$A$2:$J$54,5,FALSE)/$L$5/$L$4,)</f>
        <v>10</v>
      </c>
      <c r="M8" s="50">
        <f>ROUNDUP(VLOOKUP(A8,LY!$A$2:$J$54,5,FALSE)/M$5/M$4,)</f>
        <v>1</v>
      </c>
      <c r="N8" s="50">
        <f>ROUNDUP(VLOOKUP(A8,LY!$A$2:$J$54,4,FALSE)/N$5/N$4,)</f>
        <v>1</v>
      </c>
      <c r="O8" s="58">
        <f>ROUNDUP(VLOOKUP(A8,LY!$A$2:$J$54,5,FALSE)/O$5/O$4,)+ROUNDUP(VLOOKUP(A8,LY!$A$2:$J$54,4,FALSE)/O$5/O$4,)</f>
        <v>2</v>
      </c>
      <c r="P8" s="104">
        <f t="shared" ref="P8:P55" si="0">SUM(B8:O8)</f>
        <v>25</v>
      </c>
    </row>
    <row r="9" spans="1:16" x14ac:dyDescent="0.25">
      <c r="A9" s="95">
        <v>43507</v>
      </c>
      <c r="B9" s="59">
        <f>IFERROR(ROUNDUP(VLOOKUP(A9,LY!$A$2:$N$54,12,FALSE)/B$5/B$4,),)</f>
        <v>1</v>
      </c>
      <c r="C9" s="103">
        <f>IFERROR(ROUNDUP(VLOOKUP(A9,LY!$A$2:$J$54,10,FALSE)/C$5/C$4,),)</f>
        <v>0</v>
      </c>
      <c r="D9" s="53">
        <f>IFERROR(ROUNDUP(VLOOKUP(A9,LY!$A$2:$J$54,7,FALSE)/D$5/D$4,),)</f>
        <v>4</v>
      </c>
      <c r="E9" s="53">
        <f>IFERROR(ROUNDUP(VLOOKUP(A9,LY!$A$2:$J$54,9,FALSE)/E$5/E$4,),)</f>
        <v>1</v>
      </c>
      <c r="F9" s="118">
        <f>IFERROR(ROUNDUP((VLOOKUP(A9,LY!$A$2:$J$54,7,FALSE)/18)/F$5/F$4,),)</f>
        <v>1</v>
      </c>
      <c r="G9" s="55">
        <f>IFERROR(ROUNDUP((VLOOKUP(A9,LY!$A$2:$K$54,7,FALSE)/18)/G$5/G$4,),)</f>
        <v>1</v>
      </c>
      <c r="H9" s="56">
        <f>ROUNDUP(VLOOKUP(A9,LY!$A$2:$N$54,13,FALSE)/H$5/H$4,)</f>
        <v>1</v>
      </c>
      <c r="I9" s="56">
        <f>ROUNDUP(VLOOKUP(A9,LY!$A$2:$N$54,13,FALSE)/I$5/I$4,)</f>
        <v>1</v>
      </c>
      <c r="J9" s="56">
        <f>ROUNDUP(VLOOKUP(A9,LY!$A$2:$J$54,4,FALSE)/J$5/J$4,)</f>
        <v>1</v>
      </c>
      <c r="K9" s="56">
        <f>ROUNDUP(VLOOKUP(A9,LY!$A$2:$N$54,13,FALSE)/K$5/K$4,)</f>
        <v>1</v>
      </c>
      <c r="L9" s="93">
        <f>ROUNDUP(VLOOKUP(A9,LY!$A$2:$J$54,5,FALSE)/$L$5/$L$4,)</f>
        <v>6</v>
      </c>
      <c r="M9" s="50">
        <f>ROUNDUP(VLOOKUP(A9,LY!$A$2:$J$54,5,FALSE)/M$5/M$4,)</f>
        <v>1</v>
      </c>
      <c r="N9" s="50">
        <f>ROUNDUP(VLOOKUP(A9,LY!$A$2:$J$54,4,FALSE)/N$5/N$4,)</f>
        <v>1</v>
      </c>
      <c r="O9" s="58">
        <f>ROUNDUP(VLOOKUP(A9,LY!$A$2:$J$54,5,FALSE)/O$5/O$4,)+ROUNDUP(VLOOKUP(A9,LY!$A$2:$J$54,4,FALSE)/O$5/O$4,)</f>
        <v>2</v>
      </c>
      <c r="P9" s="104">
        <f t="shared" si="0"/>
        <v>22</v>
      </c>
    </row>
    <row r="10" spans="1:16" x14ac:dyDescent="0.25">
      <c r="A10" s="95">
        <v>43514</v>
      </c>
      <c r="B10" s="59">
        <f>IFERROR(ROUNDUP(VLOOKUP(A10,LY!$A$2:$N$54,12,FALSE)/B$5/B$4,),)</f>
        <v>1</v>
      </c>
      <c r="C10" s="103">
        <f>IFERROR(ROUNDUP(VLOOKUP(A10,LY!$A$2:$J$54,10,FALSE)/C$5/C$4,),)</f>
        <v>1</v>
      </c>
      <c r="D10" s="53">
        <f>IFERROR(ROUNDUP(VLOOKUP(A10,LY!$A$2:$J$54,7,FALSE)/D$5/D$4,),)</f>
        <v>2</v>
      </c>
      <c r="E10" s="53">
        <f>IFERROR(ROUNDUP(VLOOKUP(A10,LY!$A$2:$J$54,9,FALSE)/E$5/E$4,),)</f>
        <v>1</v>
      </c>
      <c r="F10" s="118">
        <f>IFERROR(ROUNDUP((VLOOKUP(A10,LY!$A$2:$J$54,7,FALSE)/18)/F$5/F$4,),)</f>
        <v>1</v>
      </c>
      <c r="G10" s="55">
        <f>IFERROR(ROUNDUP((VLOOKUP(A10,LY!$A$2:$K$54,7,FALSE)/18)/G$5/G$4,),)</f>
        <v>1</v>
      </c>
      <c r="H10" s="56">
        <f>ROUNDUP(VLOOKUP(A10,LY!$A$2:$N$54,13,FALSE)/H$5/H$4,)</f>
        <v>1</v>
      </c>
      <c r="I10" s="56">
        <f>ROUNDUP(VLOOKUP(A10,LY!$A$2:$N$54,13,FALSE)/I$5/I$4,)</f>
        <v>1</v>
      </c>
      <c r="J10" s="56">
        <f>ROUNDUP(VLOOKUP(A10,LY!$A$2:$J$54,4,FALSE)/J$5/J$4,)</f>
        <v>1</v>
      </c>
      <c r="K10" s="56">
        <f>ROUNDUP(VLOOKUP(A10,LY!$A$2:$N$54,13,FALSE)/K$5/K$4,)</f>
        <v>1</v>
      </c>
      <c r="L10" s="93">
        <f>ROUNDUP(VLOOKUP(A10,LY!$A$2:$J$54,5,FALSE)/$L$5/$L$4,)</f>
        <v>6</v>
      </c>
      <c r="M10" s="50">
        <f>ROUNDUP(VLOOKUP(A10,LY!$A$2:$J$54,5,FALSE)/M$5/M$4,)</f>
        <v>1</v>
      </c>
      <c r="N10" s="50">
        <f>ROUNDUP(VLOOKUP(A10,LY!$A$2:$J$54,4,FALSE)/N$5/N$4,)</f>
        <v>1</v>
      </c>
      <c r="O10" s="58">
        <f>ROUNDUP(VLOOKUP(A10,LY!$A$2:$J$54,5,FALSE)/O$5/O$4,)+ROUNDUP(VLOOKUP(A10,LY!$A$2:$J$54,4,FALSE)/O$5/O$4,)</f>
        <v>2</v>
      </c>
      <c r="P10" s="104">
        <f t="shared" si="0"/>
        <v>21</v>
      </c>
    </row>
    <row r="11" spans="1:16" x14ac:dyDescent="0.25">
      <c r="A11" s="95">
        <v>43521</v>
      </c>
      <c r="B11" s="59">
        <f>IFERROR(ROUNDUP(VLOOKUP(A11,LY!$A$2:$N$54,12,FALSE)/B$5/B$4,),)</f>
        <v>1</v>
      </c>
      <c r="C11" s="103">
        <f>IFERROR(ROUNDUP(VLOOKUP(A11,LY!$A$2:$J$54,10,FALSE)/C$5/C$4,),)</f>
        <v>1</v>
      </c>
      <c r="D11" s="53">
        <f>IFERROR(ROUNDUP(VLOOKUP(A11,LY!$A$2:$J$54,7,FALSE)/D$5/D$4,),)</f>
        <v>2</v>
      </c>
      <c r="E11" s="53">
        <f>IFERROR(ROUNDUP(VLOOKUP(A11,LY!$A$2:$J$54,9,FALSE)/E$5/E$4,),)</f>
        <v>1</v>
      </c>
      <c r="F11" s="118">
        <f>IFERROR(ROUNDUP((VLOOKUP(A11,LY!$A$2:$J$54,7,FALSE)/18)/F$5/F$4,),)</f>
        <v>1</v>
      </c>
      <c r="G11" s="55">
        <f>IFERROR(ROUNDUP((VLOOKUP(A11,LY!$A$2:$K$54,7,FALSE)/18)/G$5/G$4,),)</f>
        <v>1</v>
      </c>
      <c r="H11" s="56">
        <f>ROUNDUP(VLOOKUP(A11,LY!$A$2:$N$54,13,FALSE)/H$5/H$4,)</f>
        <v>2</v>
      </c>
      <c r="I11" s="56">
        <f>ROUNDUP(VLOOKUP(A11,LY!$A$2:$N$54,13,FALSE)/I$5/I$4,)</f>
        <v>3</v>
      </c>
      <c r="J11" s="56">
        <f>ROUNDUP(VLOOKUP(A11,LY!$A$2:$J$54,4,FALSE)/J$5/J$4,)</f>
        <v>2</v>
      </c>
      <c r="K11" s="56">
        <f>ROUNDUP(VLOOKUP(A11,LY!$A$2:$N$54,13,FALSE)/K$5/K$4,)</f>
        <v>3</v>
      </c>
      <c r="L11" s="93">
        <f>ROUNDUP(VLOOKUP(A11,LY!$A$2:$J$54,5,FALSE)/$L$5/$L$4,)</f>
        <v>9</v>
      </c>
      <c r="M11" s="50">
        <f>ROUNDUP(VLOOKUP(A11,LY!$A$2:$J$54,5,FALSE)/M$5/M$4,)</f>
        <v>1</v>
      </c>
      <c r="N11" s="50">
        <f>ROUNDUP(VLOOKUP(A11,LY!$A$2:$J$54,4,FALSE)/N$5/N$4,)</f>
        <v>1</v>
      </c>
      <c r="O11" s="58">
        <f>ROUNDUP(VLOOKUP(A11,LY!$A$2:$J$54,5,FALSE)/O$5/O$4,)+ROUNDUP(VLOOKUP(A11,LY!$A$2:$J$54,4,FALSE)/O$5/O$4,)</f>
        <v>3</v>
      </c>
      <c r="P11" s="104">
        <f t="shared" si="0"/>
        <v>31</v>
      </c>
    </row>
    <row r="12" spans="1:16" x14ac:dyDescent="0.25">
      <c r="A12" s="95">
        <v>43528</v>
      </c>
      <c r="B12" s="59">
        <f>IFERROR(ROUNDUP(VLOOKUP(A12,LY!$A$2:$N$54,12,FALSE)/B$5/B$4,),)</f>
        <v>1</v>
      </c>
      <c r="C12" s="103">
        <f>IFERROR(ROUNDUP(VLOOKUP(A12,LY!$A$2:$J$54,10,FALSE)/C$5/C$4,),)</f>
        <v>1</v>
      </c>
      <c r="D12" s="53">
        <f>IFERROR(ROUNDUP(VLOOKUP(A12,LY!$A$2:$J$54,7,FALSE)/D$5/D$4,),)</f>
        <v>1</v>
      </c>
      <c r="E12" s="53">
        <f>IFERROR(ROUNDUP(VLOOKUP(A12,LY!$A$2:$J$54,9,FALSE)/E$5/E$4,),)</f>
        <v>1</v>
      </c>
      <c r="F12" s="118">
        <f>IFERROR(ROUNDUP((VLOOKUP(A12,LY!$A$2:$J$54,7,FALSE)/18)/F$5/F$4,),)</f>
        <v>1</v>
      </c>
      <c r="G12" s="55">
        <f>IFERROR(ROUNDUP((VLOOKUP(A12,LY!$A$2:$K$54,7,FALSE)/18)/G$5/G$4,),)</f>
        <v>1</v>
      </c>
      <c r="H12" s="56">
        <f>ROUNDUP(VLOOKUP(A12,LY!$A$2:$N$54,13,FALSE)/H$5/H$4,)</f>
        <v>4</v>
      </c>
      <c r="I12" s="56">
        <f>ROUNDUP(VLOOKUP(A12,LY!$A$2:$N$54,13,FALSE)/I$5/I$4,)</f>
        <v>8</v>
      </c>
      <c r="J12" s="56">
        <f>ROUNDUP(VLOOKUP(A12,LY!$A$2:$J$54,4,FALSE)/J$5/J$4,)</f>
        <v>2</v>
      </c>
      <c r="K12" s="56">
        <f>ROUNDUP(VLOOKUP(A12,LY!$A$2:$N$54,13,FALSE)/K$5/K$4,)</f>
        <v>9</v>
      </c>
      <c r="L12" s="93">
        <f>ROUNDUP(VLOOKUP(A12,LY!$A$2:$J$54,5,FALSE)/$L$5/$L$4,)</f>
        <v>7</v>
      </c>
      <c r="M12" s="50">
        <f>ROUNDUP(VLOOKUP(A12,LY!$A$2:$J$54,5,FALSE)/M$5/M$4,)</f>
        <v>1</v>
      </c>
      <c r="N12" s="50">
        <f>ROUNDUP(VLOOKUP(A12,LY!$A$2:$J$54,4,FALSE)/N$5/N$4,)</f>
        <v>1</v>
      </c>
      <c r="O12" s="58">
        <f>ROUNDUP(VLOOKUP(A12,LY!$A$2:$J$54,5,FALSE)/O$5/O$4,)+ROUNDUP(VLOOKUP(A12,LY!$A$2:$J$54,4,FALSE)/O$5/O$4,)</f>
        <v>3</v>
      </c>
      <c r="P12" s="104">
        <f t="shared" si="0"/>
        <v>41</v>
      </c>
    </row>
    <row r="13" spans="1:16" x14ac:dyDescent="0.25">
      <c r="A13" s="95">
        <v>43535</v>
      </c>
      <c r="B13" s="59">
        <f>IFERROR(ROUNDUP(VLOOKUP(A13,LY!$A$2:$N$54,12,FALSE)/B$5/B$4,),)</f>
        <v>1</v>
      </c>
      <c r="C13" s="103">
        <f>IFERROR(ROUNDUP(VLOOKUP(A13,LY!$A$2:$J$54,10,FALSE)/C$5/C$4,),)</f>
        <v>1</v>
      </c>
      <c r="D13" s="53">
        <f>IFERROR(ROUNDUP(VLOOKUP(A13,LY!$A$2:$J$54,7,FALSE)/D$5/D$4,),)</f>
        <v>2</v>
      </c>
      <c r="E13" s="53">
        <f>IFERROR(ROUNDUP(VLOOKUP(A13,LY!$A$2:$J$54,9,FALSE)/E$5/E$4,),)</f>
        <v>1</v>
      </c>
      <c r="F13" s="118">
        <f>IFERROR(ROUNDUP((VLOOKUP(A13,LY!$A$2:$J$54,7,FALSE)/18)/F$5/F$4,),)</f>
        <v>1</v>
      </c>
      <c r="G13" s="55">
        <f>IFERROR(ROUNDUP((VLOOKUP(A13,LY!$A$2:$K$54,7,FALSE)/18)/G$5/G$4,),)</f>
        <v>1</v>
      </c>
      <c r="H13" s="56">
        <f>ROUNDUP(VLOOKUP(A13,LY!$A$2:$N$54,13,FALSE)/H$5/H$4,)</f>
        <v>3</v>
      </c>
      <c r="I13" s="56">
        <f>ROUNDUP(VLOOKUP(A13,LY!$A$2:$N$54,13,FALSE)/I$5/I$4,)</f>
        <v>5</v>
      </c>
      <c r="J13" s="56">
        <f>ROUNDUP(VLOOKUP(A13,LY!$A$2:$J$54,4,FALSE)/J$5/J$4,)</f>
        <v>2</v>
      </c>
      <c r="K13" s="56">
        <f>ROUNDUP(VLOOKUP(A13,LY!$A$2:$N$54,13,FALSE)/K$5/K$4,)</f>
        <v>6</v>
      </c>
      <c r="L13" s="93">
        <f>ROUNDUP(VLOOKUP(A13,LY!$A$2:$J$54,5,FALSE)/$L$5/$L$4,)</f>
        <v>17</v>
      </c>
      <c r="M13" s="50">
        <f>ROUNDUP(VLOOKUP(A13,LY!$A$2:$J$54,5,FALSE)/M$5/M$4,)</f>
        <v>2</v>
      </c>
      <c r="N13" s="50">
        <f>ROUNDUP(VLOOKUP(A13,LY!$A$2:$J$54,4,FALSE)/N$5/N$4,)</f>
        <v>1</v>
      </c>
      <c r="O13" s="58">
        <f>ROUNDUP(VLOOKUP(A13,LY!$A$2:$J$54,5,FALSE)/O$5/O$4,)+ROUNDUP(VLOOKUP(A13,LY!$A$2:$J$54,4,FALSE)/O$5/O$4,)</f>
        <v>4</v>
      </c>
      <c r="P13" s="104">
        <f t="shared" si="0"/>
        <v>47</v>
      </c>
    </row>
    <row r="14" spans="1:16" x14ac:dyDescent="0.25">
      <c r="A14" s="95">
        <v>43541</v>
      </c>
      <c r="B14" s="59">
        <f>IFERROR(ROUNDUP(VLOOKUP(A14,LY!$A$2:$N$54,12,FALSE)/B$5/B$4,),)</f>
        <v>1</v>
      </c>
      <c r="C14" s="103">
        <f>IFERROR(ROUNDUP(VLOOKUP(A14,LY!$A$2:$J$54,10,FALSE)/C$5/C$4,),)</f>
        <v>2</v>
      </c>
      <c r="D14" s="53">
        <f>IFERROR(ROUNDUP(VLOOKUP(A14,LY!$A$2:$J$54,7,FALSE)/D$5/D$4,),)</f>
        <v>4</v>
      </c>
      <c r="E14" s="53">
        <f>IFERROR(ROUNDUP(VLOOKUP(A14,LY!$A$2:$J$54,9,FALSE)/E$5/E$4,),)</f>
        <v>1</v>
      </c>
      <c r="F14" s="118">
        <f>IFERROR(ROUNDUP((VLOOKUP(A14,LY!$A$2:$J$54,7,FALSE)/18)/F$5/F$4,),)</f>
        <v>1</v>
      </c>
      <c r="G14" s="55">
        <f>IFERROR(ROUNDUP((VLOOKUP(A14,LY!$A$2:$K$54,7,FALSE)/18)/G$5/G$4,),)</f>
        <v>1</v>
      </c>
      <c r="H14" s="56">
        <f>ROUNDUP(VLOOKUP(A14,LY!$A$2:$N$54,13,FALSE)/H$5/H$4,)</f>
        <v>7</v>
      </c>
      <c r="I14" s="56">
        <f>ROUNDUP(VLOOKUP(A14,LY!$A$2:$N$54,13,FALSE)/I$5/I$4,)</f>
        <v>13</v>
      </c>
      <c r="J14" s="56">
        <f>ROUNDUP(VLOOKUP(A14,LY!$A$2:$J$54,4,FALSE)/J$5/J$4,)</f>
        <v>1</v>
      </c>
      <c r="K14" s="56">
        <f>ROUNDUP(VLOOKUP(A14,LY!$A$2:$N$54,13,FALSE)/K$5/K$4,)</f>
        <v>15</v>
      </c>
      <c r="L14" s="93">
        <f>ROUNDUP(VLOOKUP(A14,LY!$A$2:$J$54,5,FALSE)/$L$5/$L$4,)</f>
        <v>12</v>
      </c>
      <c r="M14" s="50">
        <f>ROUNDUP(VLOOKUP(A14,LY!$A$2:$J$54,5,FALSE)/M$5/M$4,)</f>
        <v>2</v>
      </c>
      <c r="N14" s="50">
        <f>ROUNDUP(VLOOKUP(A14,LY!$A$2:$J$54,4,FALSE)/N$5/N$4,)</f>
        <v>1</v>
      </c>
      <c r="O14" s="58">
        <f>ROUNDUP(VLOOKUP(A14,LY!$A$2:$J$54,5,FALSE)/O$5/O$4,)+ROUNDUP(VLOOKUP(A14,LY!$A$2:$J$54,4,FALSE)/O$5/O$4,)</f>
        <v>3</v>
      </c>
      <c r="P14" s="104">
        <f t="shared" si="0"/>
        <v>64</v>
      </c>
    </row>
    <row r="15" spans="1:16" x14ac:dyDescent="0.25">
      <c r="A15" s="95">
        <v>43548</v>
      </c>
      <c r="B15" s="59">
        <f>IFERROR(ROUNDUP(VLOOKUP(A15,LY!$A$2:$N$54,12,FALSE)/B$5/B$4,),)</f>
        <v>1</v>
      </c>
      <c r="C15" s="103">
        <f>IFERROR(ROUNDUP(VLOOKUP(A15,LY!$A$2:$J$54,10,FALSE)/C$5/C$4,),)</f>
        <v>1</v>
      </c>
      <c r="D15" s="53">
        <f>IFERROR(ROUNDUP(VLOOKUP(A15,LY!$A$2:$J$54,7,FALSE)/D$5/D$4,),)</f>
        <v>3</v>
      </c>
      <c r="E15" s="53">
        <f>IFERROR(ROUNDUP(VLOOKUP(A15,LY!$A$2:$J$54,9,FALSE)/E$5/E$4,),)</f>
        <v>1</v>
      </c>
      <c r="F15" s="118">
        <f>IFERROR(ROUNDUP((VLOOKUP(A15,LY!$A$2:$J$54,7,FALSE)/18)/F$5/F$4,),)</f>
        <v>1</v>
      </c>
      <c r="G15" s="55">
        <f>IFERROR(ROUNDUP((VLOOKUP(A15,LY!$A$2:$K$54,7,FALSE)/18)/G$5/G$4,),)</f>
        <v>1</v>
      </c>
      <c r="H15" s="56">
        <f>ROUNDUP(VLOOKUP(A15,LY!$A$2:$N$54,13,FALSE)/H$5/H$4,)</f>
        <v>1</v>
      </c>
      <c r="I15" s="56">
        <f>ROUNDUP(VLOOKUP(A15,LY!$A$2:$N$54,13,FALSE)/I$5/I$4,)</f>
        <v>1</v>
      </c>
      <c r="J15" s="56">
        <f>ROUNDUP(VLOOKUP(A15,LY!$A$2:$J$54,4,FALSE)/J$5/J$4,)</f>
        <v>1</v>
      </c>
      <c r="K15" s="56">
        <f>ROUNDUP(VLOOKUP(A15,LY!$A$2:$N$54,13,FALSE)/K$5/K$4,)</f>
        <v>1</v>
      </c>
      <c r="L15" s="93">
        <f>ROUNDUP(VLOOKUP(A15,LY!$A$2:$J$54,5,FALSE)/$L$5/$L$4,)</f>
        <v>8</v>
      </c>
      <c r="M15" s="50">
        <f>ROUNDUP(VLOOKUP(A15,LY!$A$2:$J$54,5,FALSE)/M$5/M$4,)</f>
        <v>1</v>
      </c>
      <c r="N15" s="50">
        <f>ROUNDUP(VLOOKUP(A15,LY!$A$2:$J$54,4,FALSE)/N$5/N$4,)</f>
        <v>1</v>
      </c>
      <c r="O15" s="58">
        <f>ROUNDUP(VLOOKUP(A15,LY!$A$2:$J$54,5,FALSE)/O$5/O$4,)+ROUNDUP(VLOOKUP(A15,LY!$A$2:$J$54,4,FALSE)/O$5/O$4,)</f>
        <v>2</v>
      </c>
      <c r="P15" s="104">
        <f>SUM(B15:O15)</f>
        <v>24</v>
      </c>
    </row>
    <row r="16" spans="1:16" x14ac:dyDescent="0.25">
      <c r="A16" s="95">
        <v>43556</v>
      </c>
      <c r="B16" s="59">
        <f>IFERROR(ROUNDUP(VLOOKUP(A16,LY!$A$2:$N$54,12,FALSE)/B$5/B$4,),)</f>
        <v>1</v>
      </c>
      <c r="C16" s="103">
        <f>IFERROR(ROUNDUP(VLOOKUP(A16,LY!$A$2:$J$54,10,FALSE)/C$5/C$4,),)</f>
        <v>1</v>
      </c>
      <c r="D16" s="53">
        <f>IFERROR(ROUNDUP(VLOOKUP(A16,LY!$A$2:$J$54,7,FALSE)/D$5/D$4,),)</f>
        <v>2</v>
      </c>
      <c r="E16" s="53">
        <f>IFERROR(ROUNDUP(VLOOKUP(A16,LY!$A$2:$J$54,9,FALSE)/E$5/E$4,),)</f>
        <v>1</v>
      </c>
      <c r="F16" s="118">
        <f>IFERROR(ROUNDUP((VLOOKUP(A16,LY!$A$2:$J$54,7,FALSE)/18)/F$5/F$4,),)</f>
        <v>1</v>
      </c>
      <c r="G16" s="55">
        <f>IFERROR(ROUNDUP((VLOOKUP(A16,LY!$A$2:$K$54,7,FALSE)/18)/G$5/G$4,),)</f>
        <v>1</v>
      </c>
      <c r="H16" s="56">
        <f>ROUNDUP(VLOOKUP(A16,LY!$A$2:$N$54,13,FALSE)/H$5/H$4,)</f>
        <v>1</v>
      </c>
      <c r="I16" s="56">
        <f>ROUNDUP(VLOOKUP(A16,LY!$A$2:$N$54,13,FALSE)/I$5/I$4,)</f>
        <v>1</v>
      </c>
      <c r="J16" s="56">
        <f>ROUNDUP(VLOOKUP(A16,LY!$A$2:$J$54,4,FALSE)/J$5/J$4,)</f>
        <v>4</v>
      </c>
      <c r="K16" s="56">
        <f>ROUNDUP(VLOOKUP(A16,LY!$A$2:$N$54,13,FALSE)/K$5/K$4,)</f>
        <v>1</v>
      </c>
      <c r="L16" s="93">
        <f>ROUNDUP(VLOOKUP(A16,LY!$A$2:$J$54,5,FALSE)/$L$5/$L$4,)</f>
        <v>8</v>
      </c>
      <c r="M16" s="50">
        <f>ROUNDUP(VLOOKUP(A16,LY!$A$2:$J$54,5,FALSE)/M$5/M$4,)</f>
        <v>1</v>
      </c>
      <c r="N16" s="50">
        <f>ROUNDUP(VLOOKUP(A16,LY!$A$2:$J$54,4,FALSE)/N$5/N$4,)</f>
        <v>2</v>
      </c>
      <c r="O16" s="58">
        <f>ROUNDUP(VLOOKUP(A16,LY!$A$2:$J$54,5,FALSE)/O$5/O$4,)+ROUNDUP(VLOOKUP(A16,LY!$A$2:$J$54,4,FALSE)/O$5/O$4,)</f>
        <v>5</v>
      </c>
      <c r="P16" s="104">
        <f t="shared" si="0"/>
        <v>30</v>
      </c>
    </row>
    <row r="17" spans="1:16" x14ac:dyDescent="0.25">
      <c r="A17" s="95">
        <v>43563</v>
      </c>
      <c r="B17" s="59">
        <f>IFERROR(ROUNDUP(VLOOKUP(A17,LY!$A$2:$N$54,12,FALSE)/B$5/B$4,),)</f>
        <v>1</v>
      </c>
      <c r="C17" s="103">
        <f>IFERROR(ROUNDUP(VLOOKUP(A17,LY!$A$2:$J$54,10,FALSE)/C$5/C$4,),)</f>
        <v>1</v>
      </c>
      <c r="D17" s="53">
        <f>IFERROR(ROUNDUP(VLOOKUP(A17,LY!$A$2:$J$54,7,FALSE)/D$5/D$4,),)</f>
        <v>2</v>
      </c>
      <c r="E17" s="53">
        <f>IFERROR(ROUNDUP(VLOOKUP(A17,LY!$A$2:$J$54,9,FALSE)/E$5/E$4,),)</f>
        <v>1</v>
      </c>
      <c r="F17" s="118">
        <f>IFERROR(ROUNDUP((VLOOKUP(A17,LY!$A$2:$J$54,7,FALSE)/18)/F$5/F$4,),)</f>
        <v>1</v>
      </c>
      <c r="G17" s="55">
        <f>IFERROR(ROUNDUP((VLOOKUP(A17,LY!$A$2:$K$54,7,FALSE)/18)/G$5/G$4,),)</f>
        <v>1</v>
      </c>
      <c r="H17" s="56">
        <f>ROUNDUP(VLOOKUP(A17,LY!$A$2:$N$54,13,FALSE)/H$5/H$4,)</f>
        <v>2</v>
      </c>
      <c r="I17" s="56">
        <f>ROUNDUP(VLOOKUP(A17,LY!$A$2:$N$54,13,FALSE)/I$5/I$4,)</f>
        <v>4</v>
      </c>
      <c r="J17" s="56">
        <f>ROUNDUP(VLOOKUP(A17,LY!$A$2:$J$54,4,FALSE)/J$5/J$4,)</f>
        <v>2</v>
      </c>
      <c r="K17" s="56">
        <f>ROUNDUP(VLOOKUP(A17,LY!$A$2:$N$54,13,FALSE)/K$5/K$4,)</f>
        <v>5</v>
      </c>
      <c r="L17" s="93">
        <f>ROUNDUP(VLOOKUP(A17,LY!$A$2:$J$54,5,FALSE)/$L$5/$L$4,)</f>
        <v>11</v>
      </c>
      <c r="M17" s="50">
        <f>ROUNDUP(VLOOKUP(A17,LY!$A$2:$J$54,5,FALSE)/M$5/M$4,)</f>
        <v>2</v>
      </c>
      <c r="N17" s="50">
        <f>ROUNDUP(VLOOKUP(A17,LY!$A$2:$J$54,4,FALSE)/N$5/N$4,)</f>
        <v>2</v>
      </c>
      <c r="O17" s="58">
        <f>ROUNDUP(VLOOKUP(A17,LY!$A$2:$J$54,5,FALSE)/O$5/O$4,)+ROUNDUP(VLOOKUP(A17,LY!$A$2:$J$54,4,FALSE)/O$5/O$4,)</f>
        <v>5</v>
      </c>
      <c r="P17" s="104">
        <f t="shared" si="0"/>
        <v>40</v>
      </c>
    </row>
    <row r="18" spans="1:16" x14ac:dyDescent="0.25">
      <c r="A18" s="95">
        <v>43570</v>
      </c>
      <c r="B18" s="59">
        <f>IFERROR(ROUNDUP(VLOOKUP(A18,LY!$A$2:$N$54,12,FALSE)/B$5/B$4,),)</f>
        <v>1</v>
      </c>
      <c r="C18" s="103">
        <f>IFERROR(ROUNDUP(VLOOKUP(A18,LY!$A$2:$J$54,10,FALSE)/C$5/C$4,),)</f>
        <v>1</v>
      </c>
      <c r="D18" s="53">
        <f>IFERROR(ROUNDUP(VLOOKUP(A18,LY!$A$2:$J$54,7,FALSE)/D$5/D$4,),)</f>
        <v>1</v>
      </c>
      <c r="E18" s="53">
        <f>IFERROR(ROUNDUP(VLOOKUP(A18,LY!$A$2:$J$54,9,FALSE)/E$5/E$4,),)</f>
        <v>1</v>
      </c>
      <c r="F18" s="118">
        <f>IFERROR(ROUNDUP((VLOOKUP(A18,LY!$A$2:$J$54,7,FALSE)/18)/F$5/F$4,),)</f>
        <v>1</v>
      </c>
      <c r="G18" s="55">
        <f>IFERROR(ROUNDUP((VLOOKUP(A18,LY!$A$2:$K$54,7,FALSE)/18)/G$5/G$4,),)</f>
        <v>1</v>
      </c>
      <c r="H18" s="56">
        <f>ROUNDUP(VLOOKUP(A18,LY!$A$2:$N$54,13,FALSE)/H$5/H$4,)</f>
        <v>1</v>
      </c>
      <c r="I18" s="56">
        <f>ROUNDUP(VLOOKUP(A18,LY!$A$2:$N$54,13,FALSE)/I$5/I$4,)</f>
        <v>1</v>
      </c>
      <c r="J18" s="56">
        <f>ROUNDUP(VLOOKUP(A18,LY!$A$2:$J$54,4,FALSE)/J$5/J$4,)</f>
        <v>2</v>
      </c>
      <c r="K18" s="56">
        <f>ROUNDUP(VLOOKUP(A18,LY!$A$2:$N$54,13,FALSE)/K$5/K$4,)</f>
        <v>1</v>
      </c>
      <c r="L18" s="93">
        <f>ROUNDUP(VLOOKUP(A18,LY!$A$2:$J$54,5,FALSE)/$L$5/$L$4,)</f>
        <v>12</v>
      </c>
      <c r="M18" s="50">
        <f>ROUNDUP(VLOOKUP(A18,LY!$A$2:$J$54,5,FALSE)/M$5/M$4,)</f>
        <v>2</v>
      </c>
      <c r="N18" s="50">
        <f>ROUNDUP(VLOOKUP(A18,LY!$A$2:$J$54,4,FALSE)/N$5/N$4,)</f>
        <v>2</v>
      </c>
      <c r="O18" s="58">
        <f>ROUNDUP(VLOOKUP(A18,LY!$A$2:$J$54,5,FALSE)/O$5/O$4,)+ROUNDUP(VLOOKUP(A18,LY!$A$2:$J$54,4,FALSE)/O$5/O$4,)</f>
        <v>5</v>
      </c>
      <c r="P18" s="104">
        <f t="shared" si="0"/>
        <v>32</v>
      </c>
    </row>
    <row r="19" spans="1:16" x14ac:dyDescent="0.25">
      <c r="A19" s="95">
        <v>43577</v>
      </c>
      <c r="B19" s="59">
        <f>IFERROR(ROUNDUP(VLOOKUP(A19,LY!$A$2:$N$54,12,FALSE)/B$5/B$4,),)</f>
        <v>1</v>
      </c>
      <c r="C19" s="103">
        <f>IFERROR(ROUNDUP(VLOOKUP(A19,LY!$A$2:$J$54,10,FALSE)/C$5/C$4,),)</f>
        <v>1</v>
      </c>
      <c r="D19" s="53">
        <f>IFERROR(ROUNDUP(VLOOKUP(A19,LY!$A$2:$J$54,7,FALSE)/D$5/D$4,),)</f>
        <v>1</v>
      </c>
      <c r="E19" s="53">
        <f>IFERROR(ROUNDUP(VLOOKUP(A19,LY!$A$2:$J$54,9,FALSE)/E$5/E$4,),)</f>
        <v>1</v>
      </c>
      <c r="F19" s="118">
        <f>IFERROR(ROUNDUP((VLOOKUP(A19,LY!$A$2:$J$54,7,FALSE)/18)/F$5/F$4,),)</f>
        <v>1</v>
      </c>
      <c r="G19" s="55">
        <f>IFERROR(ROUNDUP((VLOOKUP(A19,LY!$A$2:$K$54,7,FALSE)/18)/G$5/G$4,),)</f>
        <v>1</v>
      </c>
      <c r="H19" s="56">
        <f>ROUNDUP(VLOOKUP(A19,LY!$A$2:$N$54,13,FALSE)/H$5/H$4,)</f>
        <v>1</v>
      </c>
      <c r="I19" s="56">
        <f>ROUNDUP(VLOOKUP(A19,LY!$A$2:$N$54,13,FALSE)/I$5/I$4,)</f>
        <v>2</v>
      </c>
      <c r="J19" s="56">
        <f>ROUNDUP(VLOOKUP(A19,LY!$A$2:$J$54,4,FALSE)/J$5/J$4,)</f>
        <v>2</v>
      </c>
      <c r="K19" s="56">
        <f>ROUNDUP(VLOOKUP(A19,LY!$A$2:$N$54,13,FALSE)/K$5/K$4,)</f>
        <v>2</v>
      </c>
      <c r="L19" s="93">
        <f>ROUNDUP(VLOOKUP(A19,LY!$A$2:$J$54,5,FALSE)/$L$5/$L$4,)</f>
        <v>7</v>
      </c>
      <c r="M19" s="50">
        <f>ROUNDUP(VLOOKUP(A19,LY!$A$2:$J$54,5,FALSE)/M$5/M$4,)</f>
        <v>1</v>
      </c>
      <c r="N19" s="50">
        <f>ROUNDUP(VLOOKUP(A19,LY!$A$2:$J$54,4,FALSE)/N$5/N$4,)</f>
        <v>1</v>
      </c>
      <c r="O19" s="58">
        <f>ROUNDUP(VLOOKUP(A19,LY!$A$2:$J$54,5,FALSE)/O$5/O$4,)+ROUNDUP(VLOOKUP(A19,LY!$A$2:$J$54,4,FALSE)/O$5/O$4,)</f>
        <v>3</v>
      </c>
      <c r="P19" s="104">
        <f t="shared" si="0"/>
        <v>25</v>
      </c>
    </row>
    <row r="20" spans="1:16" x14ac:dyDescent="0.25">
      <c r="A20" s="95">
        <v>43584</v>
      </c>
      <c r="B20" s="59">
        <f>IFERROR(ROUNDUP(VLOOKUP(A20,LY!$A$2:$N$54,12,FALSE)/B$5/B$4,),)</f>
        <v>1</v>
      </c>
      <c r="C20" s="103">
        <f>IFERROR(ROUNDUP(VLOOKUP(A20,LY!$A$2:$J$54,10,FALSE)/C$5/C$4,),)</f>
        <v>1</v>
      </c>
      <c r="D20" s="53">
        <f>IFERROR(ROUNDUP(VLOOKUP(A20,LY!$A$2:$J$54,7,FALSE)/D$5/D$4,),)</f>
        <v>2</v>
      </c>
      <c r="E20" s="53">
        <f>IFERROR(ROUNDUP(VLOOKUP(A20,LY!$A$2:$J$54,9,FALSE)/E$5/E$4,),)</f>
        <v>1</v>
      </c>
      <c r="F20" s="118">
        <f>IFERROR(ROUNDUP((VLOOKUP(A20,LY!$A$2:$J$54,7,FALSE)/18)/F$5/F$4,),)</f>
        <v>1</v>
      </c>
      <c r="G20" s="55">
        <f>IFERROR(ROUNDUP((VLOOKUP(A20,LY!$A$2:$K$54,7,FALSE)/18)/G$5/G$4,),)</f>
        <v>1</v>
      </c>
      <c r="H20" s="56">
        <f>ROUNDUP(VLOOKUP(A20,LY!$A$2:$N$54,13,FALSE)/H$5/H$4,)</f>
        <v>1</v>
      </c>
      <c r="I20" s="56">
        <f>ROUNDUP(VLOOKUP(A20,LY!$A$2:$N$54,13,FALSE)/I$5/I$4,)</f>
        <v>1</v>
      </c>
      <c r="J20" s="56">
        <f>ROUNDUP(VLOOKUP(A20,LY!$A$2:$J$54,4,FALSE)/J$5/J$4,)</f>
        <v>1</v>
      </c>
      <c r="K20" s="56">
        <f>ROUNDUP(VLOOKUP(A20,LY!$A$2:$N$54,13,FALSE)/K$5/K$4,)</f>
        <v>1</v>
      </c>
      <c r="L20" s="93">
        <f>ROUNDUP(VLOOKUP(A20,LY!$A$2:$J$54,5,FALSE)/$L$5/$L$4,)</f>
        <v>4</v>
      </c>
      <c r="M20" s="50">
        <f>ROUNDUP(VLOOKUP(A20,LY!$A$2:$J$54,5,FALSE)/M$5/M$4,)</f>
        <v>1</v>
      </c>
      <c r="N20" s="50">
        <f>ROUNDUP(VLOOKUP(A20,LY!$A$2:$J$54,4,FALSE)/N$5/N$4,)</f>
        <v>1</v>
      </c>
      <c r="O20" s="58">
        <f>ROUNDUP(VLOOKUP(A20,LY!$A$2:$J$54,5,FALSE)/O$5/O$4,)+ROUNDUP(VLOOKUP(A20,LY!$A$2:$J$54,4,FALSE)/O$5/O$4,)</f>
        <v>2</v>
      </c>
      <c r="P20" s="104">
        <f t="shared" si="0"/>
        <v>19</v>
      </c>
    </row>
    <row r="21" spans="1:16" x14ac:dyDescent="0.25">
      <c r="A21" s="95">
        <v>43591</v>
      </c>
      <c r="B21" s="59">
        <f>IFERROR(ROUNDUP(VLOOKUP(A21,LY!$A$2:$N$54,12,FALSE)/B$5/B$4,),)</f>
        <v>1</v>
      </c>
      <c r="C21" s="103">
        <f>IFERROR(ROUNDUP(VLOOKUP(A21,LY!$A$2:$J$54,10,FALSE)/C$5/C$4,),)</f>
        <v>0</v>
      </c>
      <c r="D21" s="53">
        <f>IFERROR(ROUNDUP(VLOOKUP(A21,LY!$A$2:$J$54,7,FALSE)/D$5/D$4,),)</f>
        <v>1</v>
      </c>
      <c r="E21" s="53">
        <f>IFERROR(ROUNDUP(VLOOKUP(A21,LY!$A$2:$J$54,9,FALSE)/E$5/E$4,),)</f>
        <v>1</v>
      </c>
      <c r="F21" s="118">
        <f>IFERROR(ROUNDUP((VLOOKUP(A21,LY!$A$2:$J$54,7,FALSE)/18)/F$5/F$4,),)</f>
        <v>1</v>
      </c>
      <c r="G21" s="55">
        <f>IFERROR(ROUNDUP((VLOOKUP(A21,LY!$A$2:$K$54,7,FALSE)/18)/G$5/G$4,),)</f>
        <v>1</v>
      </c>
      <c r="H21" s="56">
        <f>ROUNDUP(VLOOKUP(A21,LY!$A$2:$N$54,13,FALSE)/H$5/H$4,)</f>
        <v>1</v>
      </c>
      <c r="I21" s="56">
        <f>ROUNDUP(VLOOKUP(A21,LY!$A$2:$N$54,13,FALSE)/I$5/I$4,)</f>
        <v>1</v>
      </c>
      <c r="J21" s="56">
        <f>ROUNDUP(VLOOKUP(A21,LY!$A$2:$J$54,4,FALSE)/J$5/J$4,)</f>
        <v>1</v>
      </c>
      <c r="K21" s="56">
        <f>ROUNDUP(VLOOKUP(A21,LY!$A$2:$N$54,13,FALSE)/K$5/K$4,)</f>
        <v>2</v>
      </c>
      <c r="L21" s="93">
        <f>ROUNDUP(VLOOKUP(A21,LY!$A$2:$J$54,5,FALSE)/$L$5/$L$4,)</f>
        <v>5</v>
      </c>
      <c r="M21" s="50">
        <f>ROUNDUP(VLOOKUP(A21,LY!$A$2:$J$54,5,FALSE)/M$5/M$4,)</f>
        <v>1</v>
      </c>
      <c r="N21" s="50">
        <f>ROUNDUP(VLOOKUP(A21,LY!$A$2:$J$54,4,FALSE)/N$5/N$4,)</f>
        <v>1</v>
      </c>
      <c r="O21" s="58">
        <f>ROUNDUP(VLOOKUP(A21,LY!$A$2:$J$54,5,FALSE)/O$5/O$4,)+ROUNDUP(VLOOKUP(A21,LY!$A$2:$J$54,4,FALSE)/O$5/O$4,)</f>
        <v>2</v>
      </c>
      <c r="P21" s="104">
        <f t="shared" si="0"/>
        <v>19</v>
      </c>
    </row>
    <row r="22" spans="1:16" x14ac:dyDescent="0.25">
      <c r="A22" s="95">
        <v>43598</v>
      </c>
      <c r="B22" s="59">
        <f>IFERROR(ROUNDUP(VLOOKUP(A22,LY!$A$2:$N$54,12,FALSE)/B$5/B$4,),)</f>
        <v>1</v>
      </c>
      <c r="C22" s="103">
        <f>IFERROR(ROUNDUP(VLOOKUP(A22,LY!$A$2:$J$54,10,FALSE)/C$5/C$4,),)</f>
        <v>1</v>
      </c>
      <c r="D22" s="53">
        <f>IFERROR(ROUNDUP(VLOOKUP(A22,LY!$A$2:$J$54,7,FALSE)/D$5/D$4,),)</f>
        <v>1</v>
      </c>
      <c r="E22" s="53">
        <f>IFERROR(ROUNDUP(VLOOKUP(A22,LY!$A$2:$J$54,9,FALSE)/E$5/E$4,),)</f>
        <v>1</v>
      </c>
      <c r="F22" s="118">
        <f>IFERROR(ROUNDUP((VLOOKUP(A22,LY!$A$2:$J$54,7,FALSE)/18)/F$5/F$4,),)</f>
        <v>1</v>
      </c>
      <c r="G22" s="55">
        <f>IFERROR(ROUNDUP((VLOOKUP(A22,LY!$A$2:$K$54,7,FALSE)/18)/G$5/G$4,),)</f>
        <v>1</v>
      </c>
      <c r="H22" s="56">
        <f>ROUNDUP(VLOOKUP(A22,LY!$A$2:$N$54,13,FALSE)/H$5/H$4,)</f>
        <v>1</v>
      </c>
      <c r="I22" s="56">
        <f>ROUNDUP(VLOOKUP(A22,LY!$A$2:$N$54,13,FALSE)/I$5/I$4,)</f>
        <v>2</v>
      </c>
      <c r="J22" s="56">
        <f>ROUNDUP(VLOOKUP(A22,LY!$A$2:$J$54,4,FALSE)/J$5/J$4,)</f>
        <v>1</v>
      </c>
      <c r="K22" s="56">
        <f>ROUNDUP(VLOOKUP(A22,LY!$A$2:$N$54,13,FALSE)/K$5/K$4,)</f>
        <v>2</v>
      </c>
      <c r="L22" s="93">
        <f>ROUNDUP(VLOOKUP(A22,LY!$A$2:$J$54,5,FALSE)/$L$5/$L$4,)</f>
        <v>4</v>
      </c>
      <c r="M22" s="50">
        <f>ROUNDUP(VLOOKUP(A22,LY!$A$2:$J$54,5,FALSE)/M$5/M$4,)</f>
        <v>1</v>
      </c>
      <c r="N22" s="50">
        <f>ROUNDUP(VLOOKUP(A22,LY!$A$2:$J$54,4,FALSE)/N$5/N$4,)</f>
        <v>1</v>
      </c>
      <c r="O22" s="58">
        <f>ROUNDUP(VLOOKUP(A22,LY!$A$2:$J$54,5,FALSE)/O$5/O$4,)+ROUNDUP(VLOOKUP(A22,LY!$A$2:$J$54,4,FALSE)/O$5/O$4,)</f>
        <v>3</v>
      </c>
      <c r="P22" s="104">
        <f t="shared" si="0"/>
        <v>21</v>
      </c>
    </row>
    <row r="23" spans="1:16" x14ac:dyDescent="0.25">
      <c r="A23" s="95">
        <v>43605</v>
      </c>
      <c r="B23" s="59">
        <f>IFERROR(ROUNDUP(VLOOKUP(A23,LY!$A$2:$N$54,12,FALSE)/B$5/B$4,),)</f>
        <v>1</v>
      </c>
      <c r="C23" s="103">
        <f>IFERROR(ROUNDUP(VLOOKUP(A23,LY!$A$2:$J$54,10,FALSE)/C$5/C$4,),)</f>
        <v>1</v>
      </c>
      <c r="D23" s="53">
        <f>IFERROR(ROUNDUP(VLOOKUP(A23,LY!$A$2:$J$54,7,FALSE)/D$5/D$4,),)</f>
        <v>2</v>
      </c>
      <c r="E23" s="53">
        <f>IFERROR(ROUNDUP(VLOOKUP(A23,LY!$A$2:$J$54,9,FALSE)/E$5/E$4,),)</f>
        <v>1</v>
      </c>
      <c r="F23" s="118">
        <f>IFERROR(ROUNDUP((VLOOKUP(A23,LY!$A$2:$J$54,7,FALSE)/18)/F$5/F$4,),)</f>
        <v>1</v>
      </c>
      <c r="G23" s="55">
        <f>IFERROR(ROUNDUP((VLOOKUP(A23,LY!$A$2:$K$54,7,FALSE)/18)/G$5/G$4,),)</f>
        <v>1</v>
      </c>
      <c r="H23" s="56">
        <f>ROUNDUP(VLOOKUP(A23,LY!$A$2:$N$54,13,FALSE)/H$5/H$4,)</f>
        <v>1</v>
      </c>
      <c r="I23" s="56">
        <f>ROUNDUP(VLOOKUP(A23,LY!$A$2:$N$54,13,FALSE)/I$5/I$4,)</f>
        <v>1</v>
      </c>
      <c r="J23" s="56">
        <f>ROUNDUP(VLOOKUP(A23,LY!$A$2:$J$54,4,FALSE)/J$5/J$4,)</f>
        <v>1</v>
      </c>
      <c r="K23" s="56">
        <f>ROUNDUP(VLOOKUP(A23,LY!$A$2:$N$54,13,FALSE)/K$5/K$4,)</f>
        <v>1</v>
      </c>
      <c r="L23" s="93">
        <f>ROUNDUP(VLOOKUP(A23,LY!$A$2:$J$54,5,FALSE)/$L$5/$L$4,)</f>
        <v>6</v>
      </c>
      <c r="M23" s="50">
        <f>ROUNDUP(VLOOKUP(A23,LY!$A$2:$J$54,5,FALSE)/M$5/M$4,)</f>
        <v>1</v>
      </c>
      <c r="N23" s="50">
        <f>ROUNDUP(VLOOKUP(A23,LY!$A$2:$J$54,4,FALSE)/N$5/N$4,)</f>
        <v>1</v>
      </c>
      <c r="O23" s="58">
        <f>ROUNDUP(VLOOKUP(A23,LY!$A$2:$J$54,5,FALSE)/O$5/O$4,)+ROUNDUP(VLOOKUP(A23,LY!$A$2:$J$54,4,FALSE)/O$5/O$4,)</f>
        <v>2</v>
      </c>
      <c r="P23" s="104">
        <f t="shared" si="0"/>
        <v>21</v>
      </c>
    </row>
    <row r="24" spans="1:16" x14ac:dyDescent="0.25">
      <c r="A24" s="95">
        <v>43613</v>
      </c>
      <c r="B24" s="59">
        <f>IFERROR(ROUNDUP(VLOOKUP(A24,LY!$A$2:$N$54,12,FALSE)/B$5/B$4,),)</f>
        <v>1</v>
      </c>
      <c r="C24" s="103">
        <f>IFERROR(ROUNDUP(VLOOKUP(A24,LY!$A$2:$J$54,10,FALSE)/C$5/C$4,),)</f>
        <v>1</v>
      </c>
      <c r="D24" s="53">
        <f>IFERROR(ROUNDUP(VLOOKUP(A24,LY!$A$2:$J$54,7,FALSE)/D$5/D$4,),)</f>
        <v>2</v>
      </c>
      <c r="E24" s="53">
        <f>IFERROR(ROUNDUP(VLOOKUP(A24,LY!$A$2:$J$54,9,FALSE)/E$5/E$4,),)</f>
        <v>1</v>
      </c>
      <c r="F24" s="118">
        <f>IFERROR(ROUNDUP((VLOOKUP(A24,LY!$A$2:$J$54,7,FALSE)/18)/F$5/F$4,),)</f>
        <v>1</v>
      </c>
      <c r="G24" s="55">
        <f>IFERROR(ROUNDUP((VLOOKUP(A24,LY!$A$2:$K$54,7,FALSE)/18)/G$5/G$4,),)</f>
        <v>1</v>
      </c>
      <c r="H24" s="56">
        <f>ROUNDUP(VLOOKUP(A24,LY!$A$2:$N$54,13,FALSE)/H$5/H$4,)</f>
        <v>1</v>
      </c>
      <c r="I24" s="56">
        <f>ROUNDUP(VLOOKUP(A24,LY!$A$2:$N$54,13,FALSE)/I$5/I$4,)</f>
        <v>2</v>
      </c>
      <c r="J24" s="56">
        <f>ROUNDUP(VLOOKUP(A24,LY!$A$2:$J$54,4,FALSE)/J$5/J$4,)</f>
        <v>1</v>
      </c>
      <c r="K24" s="56">
        <f>ROUNDUP(VLOOKUP(A24,LY!$A$2:$N$54,13,FALSE)/K$5/K$4,)</f>
        <v>3</v>
      </c>
      <c r="L24" s="93">
        <f>ROUNDUP(VLOOKUP(A24,LY!$A$2:$J$54,5,FALSE)/$L$5/$L$4,)</f>
        <v>4</v>
      </c>
      <c r="M24" s="50">
        <f>ROUNDUP(VLOOKUP(A24,LY!$A$2:$J$54,5,FALSE)/M$5/M$4,)</f>
        <v>1</v>
      </c>
      <c r="N24" s="50">
        <f>ROUNDUP(VLOOKUP(A24,LY!$A$2:$J$54,4,FALSE)/N$5/N$4,)</f>
        <v>1</v>
      </c>
      <c r="O24" s="58">
        <f>ROUNDUP(VLOOKUP(A24,LY!$A$2:$J$54,5,FALSE)/O$5/O$4,)+ROUNDUP(VLOOKUP(A24,LY!$A$2:$J$54,4,FALSE)/O$5/O$4,)</f>
        <v>2</v>
      </c>
      <c r="P24" s="104">
        <f t="shared" si="0"/>
        <v>22</v>
      </c>
    </row>
    <row r="25" spans="1:16" x14ac:dyDescent="0.25">
      <c r="A25" s="95">
        <v>43619</v>
      </c>
      <c r="B25" s="59">
        <f>IFERROR(ROUNDUP(VLOOKUP(A25,LY!$A$2:$N$54,12,FALSE)/B$5/B$4,),)</f>
        <v>1</v>
      </c>
      <c r="C25" s="103">
        <f>IFERROR(ROUNDUP(VLOOKUP(A25,LY!$A$2:$J$54,10,FALSE)/C$5/C$4,),)</f>
        <v>1</v>
      </c>
      <c r="D25" s="53">
        <f>IFERROR(ROUNDUP(VLOOKUP(A25,LY!$A$2:$J$54,7,FALSE)/D$5/D$4,),)</f>
        <v>3</v>
      </c>
      <c r="E25" s="53">
        <f>IFERROR(ROUNDUP(VLOOKUP(A25,LY!$A$2:$J$54,9,FALSE)/E$5/E$4,),)</f>
        <v>1</v>
      </c>
      <c r="F25" s="118">
        <f>IFERROR(ROUNDUP((VLOOKUP(A25,LY!$A$2:$J$54,7,FALSE)/18)/F$5/F$4,),)</f>
        <v>1</v>
      </c>
      <c r="G25" s="55">
        <f>IFERROR(ROUNDUP((VLOOKUP(A25,LY!$A$2:$K$54,7,FALSE)/18)/G$5/G$4,),)</f>
        <v>1</v>
      </c>
      <c r="H25" s="56">
        <f>ROUNDUP(VLOOKUP(A25,LY!$A$2:$N$54,13,FALSE)/H$5/H$4,)</f>
        <v>6</v>
      </c>
      <c r="I25" s="56">
        <f>ROUNDUP(VLOOKUP(A25,LY!$A$2:$N$54,13,FALSE)/I$5/I$4,)</f>
        <v>11</v>
      </c>
      <c r="J25" s="56">
        <f>ROUNDUP(VLOOKUP(A25,LY!$A$2:$J$54,4,FALSE)/J$5/J$4,)</f>
        <v>2</v>
      </c>
      <c r="K25" s="56">
        <f>ROUNDUP(VLOOKUP(A25,LY!$A$2:$N$54,13,FALSE)/K$5/K$4,)</f>
        <v>12</v>
      </c>
      <c r="L25" s="93">
        <f>ROUNDUP(VLOOKUP(A25,LY!$A$2:$J$54,5,FALSE)/$L$5/$L$4,)</f>
        <v>7</v>
      </c>
      <c r="M25" s="50">
        <f>ROUNDUP(VLOOKUP(A25,LY!$A$2:$J$54,5,FALSE)/M$5/M$4,)</f>
        <v>1</v>
      </c>
      <c r="N25" s="50">
        <f>ROUNDUP(VLOOKUP(A25,LY!$A$2:$J$54,4,FALSE)/N$5/N$4,)</f>
        <v>1</v>
      </c>
      <c r="O25" s="58">
        <f>ROUNDUP(VLOOKUP(A25,LY!$A$2:$J$54,5,FALSE)/O$5/O$4,)+ROUNDUP(VLOOKUP(A25,LY!$A$2:$J$54,4,FALSE)/O$5/O$4,)</f>
        <v>3</v>
      </c>
      <c r="P25" s="104">
        <f t="shared" si="0"/>
        <v>51</v>
      </c>
    </row>
    <row r="26" spans="1:16" x14ac:dyDescent="0.25">
      <c r="A26" s="95">
        <v>43626</v>
      </c>
      <c r="B26" s="59">
        <f>IFERROR(ROUNDUP(VLOOKUP(A26,LY!$A$2:$N$54,12,FALSE)/B$5/B$4,),)</f>
        <v>2</v>
      </c>
      <c r="C26" s="103">
        <f>IFERROR(ROUNDUP(VLOOKUP(A26,LY!$A$2:$J$54,10,FALSE)/C$5/C$4,),)</f>
        <v>1</v>
      </c>
      <c r="D26" s="53">
        <f>IFERROR(ROUNDUP(VLOOKUP(A26,LY!$A$2:$J$54,7,FALSE)/D$5/D$4,),)</f>
        <v>6</v>
      </c>
      <c r="E26" s="53">
        <f>IFERROR(ROUNDUP(VLOOKUP(A26,LY!$A$2:$J$54,9,FALSE)/E$5/E$4,),)</f>
        <v>1</v>
      </c>
      <c r="F26" s="118">
        <f>IFERROR(ROUNDUP((VLOOKUP(A26,LY!$A$2:$J$54,7,FALSE)/18)/F$5/F$4,),)</f>
        <v>2</v>
      </c>
      <c r="G26" s="55">
        <f>IFERROR(ROUNDUP((VLOOKUP(A26,LY!$A$2:$K$54,7,FALSE)/18)/G$5/G$4,),)</f>
        <v>1</v>
      </c>
      <c r="H26" s="56">
        <f>ROUNDUP(VLOOKUP(A26,LY!$A$2:$N$54,13,FALSE)/H$5/H$4,)</f>
        <v>4</v>
      </c>
      <c r="I26" s="56">
        <f>ROUNDUP(VLOOKUP(A26,LY!$A$2:$N$54,13,FALSE)/I$5/I$4,)</f>
        <v>7</v>
      </c>
      <c r="J26" s="56">
        <f>ROUNDUP(VLOOKUP(A26,LY!$A$2:$J$54,4,FALSE)/J$5/J$4,)</f>
        <v>2</v>
      </c>
      <c r="K26" s="56">
        <f>ROUNDUP(VLOOKUP(A26,LY!$A$2:$N$54,13,FALSE)/K$5/K$4,)</f>
        <v>8</v>
      </c>
      <c r="L26" s="93">
        <f>ROUNDUP(VLOOKUP(A26,LY!$A$2:$J$54,5,FALSE)/$L$5/$L$4,)</f>
        <v>13</v>
      </c>
      <c r="M26" s="50">
        <f>ROUNDUP(VLOOKUP(A26,LY!$A$2:$J$54,5,FALSE)/M$5/M$4,)</f>
        <v>2</v>
      </c>
      <c r="N26" s="50">
        <f>ROUNDUP(VLOOKUP(A26,LY!$A$2:$J$54,4,FALSE)/N$5/N$4,)</f>
        <v>1</v>
      </c>
      <c r="O26" s="58">
        <f>ROUNDUP(VLOOKUP(A26,LY!$A$2:$J$54,5,FALSE)/O$5/O$4,)+ROUNDUP(VLOOKUP(A26,LY!$A$2:$J$54,4,FALSE)/O$5/O$4,)</f>
        <v>4</v>
      </c>
      <c r="P26" s="104">
        <f t="shared" si="0"/>
        <v>54</v>
      </c>
    </row>
    <row r="27" spans="1:16" x14ac:dyDescent="0.25">
      <c r="A27" s="95">
        <v>43633</v>
      </c>
      <c r="B27" s="59">
        <f>IFERROR(ROUNDUP(VLOOKUP(A27,LY!$A$2:$N$54,12,FALSE)/B$5/B$4,),)</f>
        <v>2</v>
      </c>
      <c r="C27" s="103">
        <f>IFERROR(ROUNDUP(VLOOKUP(A27,LY!$A$2:$J$54,10,FALSE)/C$5/C$4,),)</f>
        <v>1</v>
      </c>
      <c r="D27" s="53">
        <f>IFERROR(ROUNDUP(VLOOKUP(A27,LY!$A$2:$J$54,7,FALSE)/D$5/D$4,),)</f>
        <v>7</v>
      </c>
      <c r="E27" s="53">
        <f>IFERROR(ROUNDUP(VLOOKUP(A27,LY!$A$2:$J$54,9,FALSE)/E$5/E$4,),)</f>
        <v>1</v>
      </c>
      <c r="F27" s="118">
        <f>IFERROR(ROUNDUP((VLOOKUP(A27,LY!$A$2:$J$54,7,FALSE)/18)/F$5/F$4,),)</f>
        <v>2</v>
      </c>
      <c r="G27" s="55">
        <f>IFERROR(ROUNDUP((VLOOKUP(A27,LY!$A$2:$K$54,7,FALSE)/18)/G$5/G$4,),)</f>
        <v>1</v>
      </c>
      <c r="H27" s="56">
        <f>ROUNDUP(VLOOKUP(A27,LY!$A$2:$N$54,13,FALSE)/H$5/H$4,)</f>
        <v>1</v>
      </c>
      <c r="I27" s="56">
        <f>ROUNDUP(VLOOKUP(A27,LY!$A$2:$N$54,13,FALSE)/I$5/I$4,)</f>
        <v>1</v>
      </c>
      <c r="J27" s="56">
        <f>ROUNDUP(VLOOKUP(A27,LY!$A$2:$J$54,4,FALSE)/J$5/J$4,)</f>
        <v>1</v>
      </c>
      <c r="K27" s="56">
        <f>ROUNDUP(VLOOKUP(A27,LY!$A$2:$N$54,13,FALSE)/K$5/K$4,)</f>
        <v>1</v>
      </c>
      <c r="L27" s="93">
        <f>ROUNDUP(VLOOKUP(A27,LY!$A$2:$J$54,5,FALSE)/$L$5/$L$4,)</f>
        <v>12</v>
      </c>
      <c r="M27" s="50">
        <f>ROUNDUP(VLOOKUP(A27,LY!$A$2:$J$54,5,FALSE)/M$5/M$4,)</f>
        <v>2</v>
      </c>
      <c r="N27" s="50">
        <f>ROUNDUP(VLOOKUP(A27,LY!$A$2:$J$54,4,FALSE)/N$5/N$4,)</f>
        <v>1</v>
      </c>
      <c r="O27" s="58">
        <f>ROUNDUP(VLOOKUP(A27,LY!$A$2:$J$54,5,FALSE)/O$5/O$4,)+ROUNDUP(VLOOKUP(A27,LY!$A$2:$J$54,4,FALSE)/O$5/O$4,)</f>
        <v>3</v>
      </c>
      <c r="P27" s="104">
        <f t="shared" si="0"/>
        <v>36</v>
      </c>
    </row>
    <row r="28" spans="1:16" x14ac:dyDescent="0.25">
      <c r="A28" s="95">
        <v>43640</v>
      </c>
      <c r="B28" s="59">
        <f>IFERROR(ROUNDUP(VLOOKUP(A28,LY!$A$2:$N$54,12,FALSE)/B$5/B$4,),)</f>
        <v>1</v>
      </c>
      <c r="C28" s="103">
        <f>IFERROR(ROUNDUP(VLOOKUP(A28,LY!$A$2:$J$54,10,FALSE)/C$5/C$4,),)</f>
        <v>1</v>
      </c>
      <c r="D28" s="53">
        <f>IFERROR(ROUNDUP(VLOOKUP(A28,LY!$A$2:$J$54,7,FALSE)/D$5/D$4,),)</f>
        <v>3</v>
      </c>
      <c r="E28" s="53">
        <f>IFERROR(ROUNDUP(VLOOKUP(A28,LY!$A$2:$J$54,9,FALSE)/E$5/E$4,),)</f>
        <v>1</v>
      </c>
      <c r="F28" s="118">
        <f>IFERROR(ROUNDUP((VLOOKUP(A28,LY!$A$2:$J$54,7,FALSE)/18)/F$5/F$4,),)</f>
        <v>1</v>
      </c>
      <c r="G28" s="55">
        <f>IFERROR(ROUNDUP((VLOOKUP(A28,LY!$A$2:$K$54,7,FALSE)/18)/G$5/G$4,),)</f>
        <v>1</v>
      </c>
      <c r="H28" s="56">
        <f>ROUNDUP(VLOOKUP(A28,LY!$A$2:$N$54,13,FALSE)/H$5/H$4,)</f>
        <v>1</v>
      </c>
      <c r="I28" s="56">
        <f>ROUNDUP(VLOOKUP(A28,LY!$A$2:$N$54,13,FALSE)/I$5/I$4,)</f>
        <v>2</v>
      </c>
      <c r="J28" s="56">
        <f>ROUNDUP(VLOOKUP(A28,LY!$A$2:$J$54,4,FALSE)/J$5/J$4,)</f>
        <v>3</v>
      </c>
      <c r="K28" s="56">
        <f>ROUNDUP(VLOOKUP(A28,LY!$A$2:$N$54,13,FALSE)/K$5/K$4,)</f>
        <v>2</v>
      </c>
      <c r="L28" s="93">
        <f>ROUNDUP(VLOOKUP(A28,LY!$A$2:$J$54,5,FALSE)/$L$5/$L$4,)</f>
        <v>11</v>
      </c>
      <c r="M28" s="50">
        <f>ROUNDUP(VLOOKUP(A28,LY!$A$2:$J$54,5,FALSE)/M$5/M$4,)</f>
        <v>2</v>
      </c>
      <c r="N28" s="50">
        <f>ROUNDUP(VLOOKUP(A28,LY!$A$2:$J$54,4,FALSE)/N$5/N$4,)</f>
        <v>2</v>
      </c>
      <c r="O28" s="58">
        <f>ROUNDUP(VLOOKUP(A28,LY!$A$2:$J$54,5,FALSE)/O$5/O$4,)+ROUNDUP(VLOOKUP(A28,LY!$A$2:$J$54,4,FALSE)/O$5/O$4,)</f>
        <v>6</v>
      </c>
      <c r="P28" s="104">
        <f t="shared" si="0"/>
        <v>37</v>
      </c>
    </row>
    <row r="29" spans="1:16" x14ac:dyDescent="0.25">
      <c r="A29" s="95">
        <v>43647</v>
      </c>
      <c r="B29" s="59">
        <f>IFERROR(ROUNDUP(VLOOKUP(A29,LY!$A$2:$N$54,12,FALSE)/B$5/B$4,),)</f>
        <v>1</v>
      </c>
      <c r="C29" s="103">
        <f>IFERROR(ROUNDUP(VLOOKUP(A29,LY!$A$2:$J$54,10,FALSE)/C$5/C$4,),)</f>
        <v>1</v>
      </c>
      <c r="D29" s="53">
        <f>IFERROR(ROUNDUP(VLOOKUP(A29,LY!$A$2:$J$54,7,FALSE)/D$5/D$4,),)</f>
        <v>8</v>
      </c>
      <c r="E29" s="53">
        <f>IFERROR(ROUNDUP(VLOOKUP(A29,LY!$A$2:$J$54,9,FALSE)/E$5/E$4,),)</f>
        <v>1</v>
      </c>
      <c r="F29" s="118">
        <f>IFERROR(ROUNDUP((VLOOKUP(A29,LY!$A$2:$J$54,7,FALSE)/18)/F$5/F$4,),)</f>
        <v>2</v>
      </c>
      <c r="G29" s="55">
        <f>IFERROR(ROUNDUP((VLOOKUP(A29,LY!$A$2:$K$54,7,FALSE)/18)/G$5/G$4,),)</f>
        <v>1</v>
      </c>
      <c r="H29" s="56">
        <f>ROUNDUP(VLOOKUP(A29,LY!$A$2:$N$54,13,FALSE)/H$5/H$4,)</f>
        <v>1</v>
      </c>
      <c r="I29" s="56">
        <f>ROUNDUP(VLOOKUP(A29,LY!$A$2:$N$54,13,FALSE)/I$5/I$4,)</f>
        <v>1</v>
      </c>
      <c r="J29" s="56">
        <f>ROUNDUP(VLOOKUP(A29,LY!$A$2:$J$54,4,FALSE)/J$5/J$4,)</f>
        <v>1</v>
      </c>
      <c r="K29" s="56">
        <f>ROUNDUP(VLOOKUP(A29,LY!$A$2:$N$54,13,FALSE)/K$5/K$4,)</f>
        <v>2</v>
      </c>
      <c r="L29" s="93">
        <f>ROUNDUP(VLOOKUP(A29,LY!$A$2:$J$54,5,FALSE)/$L$5/$L$4,)</f>
        <v>8</v>
      </c>
      <c r="M29" s="50">
        <f>ROUNDUP(VLOOKUP(A29,LY!$A$2:$J$54,5,FALSE)/M$5/M$4,)</f>
        <v>1</v>
      </c>
      <c r="N29" s="50">
        <f>ROUNDUP(VLOOKUP(A29,LY!$A$2:$J$54,4,FALSE)/N$5/N$4,)</f>
        <v>1</v>
      </c>
      <c r="O29" s="58">
        <f>ROUNDUP(VLOOKUP(A29,LY!$A$2:$J$54,5,FALSE)/O$5/O$4,)+ROUNDUP(VLOOKUP(A29,LY!$A$2:$J$54,4,FALSE)/O$5/O$4,)</f>
        <v>2</v>
      </c>
      <c r="P29" s="104">
        <f t="shared" si="0"/>
        <v>31</v>
      </c>
    </row>
    <row r="30" spans="1:16" x14ac:dyDescent="0.25">
      <c r="A30" s="95">
        <v>43654</v>
      </c>
      <c r="B30" s="59">
        <f>IFERROR(ROUNDUP(VLOOKUP(A30,LY!$A$2:$N$54,12,FALSE)/B$5/B$4,),)</f>
        <v>1</v>
      </c>
      <c r="C30" s="103">
        <f>IFERROR(ROUNDUP(VLOOKUP(A30,LY!$A$2:$J$54,10,FALSE)/C$5/C$4,),)</f>
        <v>2</v>
      </c>
      <c r="D30" s="53">
        <f>IFERROR(ROUNDUP(VLOOKUP(A30,LY!$A$2:$J$54,7,FALSE)/D$5/D$4,),)</f>
        <v>7</v>
      </c>
      <c r="E30" s="53">
        <f>IFERROR(ROUNDUP(VLOOKUP(A30,LY!$A$2:$J$54,9,FALSE)/E$5/E$4,),)</f>
        <v>1</v>
      </c>
      <c r="F30" s="118">
        <f>IFERROR(ROUNDUP((VLOOKUP(A30,LY!$A$2:$J$54,7,FALSE)/18)/F$5/F$4,),)</f>
        <v>2</v>
      </c>
      <c r="G30" s="55">
        <f>IFERROR(ROUNDUP((VLOOKUP(A30,LY!$A$2:$K$54,7,FALSE)/18)/G$5/G$4,),)</f>
        <v>1</v>
      </c>
      <c r="H30" s="56">
        <f>ROUNDUP(VLOOKUP(A30,LY!$A$2:$N$54,13,FALSE)/H$5/H$4,)</f>
        <v>4</v>
      </c>
      <c r="I30" s="56">
        <f>ROUNDUP(VLOOKUP(A30,LY!$A$2:$N$54,13,FALSE)/I$5/I$4,)</f>
        <v>7</v>
      </c>
      <c r="J30" s="56">
        <f>ROUNDUP(VLOOKUP(A30,LY!$A$2:$J$54,4,FALSE)/J$5/J$4,)</f>
        <v>2</v>
      </c>
      <c r="K30" s="56">
        <f>ROUNDUP(VLOOKUP(A30,LY!$A$2:$N$54,13,FALSE)/K$5/K$4,)</f>
        <v>8</v>
      </c>
      <c r="L30" s="93">
        <f>ROUNDUP(VLOOKUP(A30,LY!$A$2:$J$54,5,FALSE)/$L$5/$L$4,)</f>
        <v>6</v>
      </c>
      <c r="M30" s="50">
        <f>ROUNDUP(VLOOKUP(A30,LY!$A$2:$J$54,5,FALSE)/M$5/M$4,)</f>
        <v>1</v>
      </c>
      <c r="N30" s="50">
        <f>ROUNDUP(VLOOKUP(A30,LY!$A$2:$J$54,4,FALSE)/N$5/N$4,)</f>
        <v>1</v>
      </c>
      <c r="O30" s="58">
        <f>ROUNDUP(VLOOKUP(A30,LY!$A$2:$J$54,5,FALSE)/O$5/O$4,)+ROUNDUP(VLOOKUP(A30,LY!$A$2:$J$54,4,FALSE)/O$5/O$4,)</f>
        <v>3</v>
      </c>
      <c r="P30" s="104">
        <f t="shared" si="0"/>
        <v>46</v>
      </c>
    </row>
    <row r="31" spans="1:16" x14ac:dyDescent="0.25">
      <c r="A31" s="95">
        <v>43661</v>
      </c>
      <c r="B31" s="59">
        <f>IFERROR(ROUNDUP(VLOOKUP(A31,LY!$A$2:$N$54,12,FALSE)/B$5/B$4,),)</f>
        <v>2</v>
      </c>
      <c r="C31" s="103">
        <f>IFERROR(ROUNDUP(VLOOKUP(A31,LY!$A$2:$J$54,10,FALSE)/C$5/C$4,),)</f>
        <v>2</v>
      </c>
      <c r="D31" s="53">
        <f>IFERROR(ROUNDUP(VLOOKUP(A31,LY!$A$2:$J$54,7,FALSE)/D$5/D$4,),)</f>
        <v>10</v>
      </c>
      <c r="E31" s="53">
        <f>IFERROR(ROUNDUP(VLOOKUP(A31,LY!$A$2:$J$54,9,FALSE)/E$5/E$4,),)</f>
        <v>1</v>
      </c>
      <c r="F31" s="118">
        <f>IFERROR(ROUNDUP((VLOOKUP(A31,LY!$A$2:$J$54,7,FALSE)/18)/F$5/F$4,),)</f>
        <v>3</v>
      </c>
      <c r="G31" s="55">
        <f>IFERROR(ROUNDUP((VLOOKUP(A31,LY!$A$2:$K$54,7,FALSE)/18)/G$5/G$4,),)</f>
        <v>2</v>
      </c>
      <c r="H31" s="56">
        <f>ROUNDUP(VLOOKUP(A31,LY!$A$2:$N$54,13,FALSE)/H$5/H$4,)</f>
        <v>2</v>
      </c>
      <c r="I31" s="56">
        <f>ROUNDUP(VLOOKUP(A31,LY!$A$2:$N$54,13,FALSE)/I$5/I$4,)</f>
        <v>3</v>
      </c>
      <c r="J31" s="56">
        <f>ROUNDUP(VLOOKUP(A31,LY!$A$2:$J$54,4,FALSE)/J$5/J$4,)</f>
        <v>2</v>
      </c>
      <c r="K31" s="56">
        <f>ROUNDUP(VLOOKUP(A31,LY!$A$2:$N$54,13,FALSE)/K$5/K$4,)</f>
        <v>4</v>
      </c>
      <c r="L31" s="93">
        <f>ROUNDUP(VLOOKUP(A31,LY!$A$2:$J$54,5,FALSE)/$L$5/$L$4,)</f>
        <v>14</v>
      </c>
      <c r="M31" s="50">
        <f>ROUNDUP(VLOOKUP(A31,LY!$A$2:$J$54,5,FALSE)/M$5/M$4,)</f>
        <v>2</v>
      </c>
      <c r="N31" s="50">
        <f>ROUNDUP(VLOOKUP(A31,LY!$A$2:$J$54,4,FALSE)/N$5/N$4,)</f>
        <v>1</v>
      </c>
      <c r="O31" s="58">
        <f>ROUNDUP(VLOOKUP(A31,LY!$A$2:$J$54,5,FALSE)/O$5/O$4,)+ROUNDUP(VLOOKUP(A31,LY!$A$2:$J$54,4,FALSE)/O$5/O$4,)</f>
        <v>4</v>
      </c>
      <c r="P31" s="104">
        <f t="shared" si="0"/>
        <v>52</v>
      </c>
    </row>
    <row r="32" spans="1:16" x14ac:dyDescent="0.25">
      <c r="A32" s="95">
        <v>43668</v>
      </c>
      <c r="B32" s="59">
        <f>IFERROR(ROUNDUP(VLOOKUP(A32,LY!$A$2:$N$54,12,FALSE)/B$5/B$4,),)</f>
        <v>2</v>
      </c>
      <c r="C32" s="103">
        <f>IFERROR(ROUNDUP(VLOOKUP(A32,LY!$A$2:$J$54,10,FALSE)/C$5/C$4,),)</f>
        <v>3</v>
      </c>
      <c r="D32" s="53">
        <f>IFERROR(ROUNDUP(VLOOKUP(A32,LY!$A$2:$J$54,7,FALSE)/D$5/D$4,),)</f>
        <v>12</v>
      </c>
      <c r="E32" s="53">
        <f>IFERROR(ROUNDUP(VLOOKUP(A32,LY!$A$2:$J$54,9,FALSE)/E$5/E$4,),)</f>
        <v>2</v>
      </c>
      <c r="F32" s="118">
        <f>IFERROR(ROUNDUP((VLOOKUP(A32,LY!$A$2:$J$54,7,FALSE)/18)/F$5/F$4,),)</f>
        <v>3</v>
      </c>
      <c r="G32" s="55">
        <f>IFERROR(ROUNDUP((VLOOKUP(A32,LY!$A$2:$K$54,7,FALSE)/18)/G$5/G$4,),)</f>
        <v>2</v>
      </c>
      <c r="H32" s="56">
        <f>ROUNDUP(VLOOKUP(A32,LY!$A$2:$N$54,13,FALSE)/H$5/H$4,)</f>
        <v>2</v>
      </c>
      <c r="I32" s="56">
        <f>ROUNDUP(VLOOKUP(A32,LY!$A$2:$N$54,13,FALSE)/I$5/I$4,)</f>
        <v>4</v>
      </c>
      <c r="J32" s="56">
        <f>ROUNDUP(VLOOKUP(A32,LY!$A$2:$J$54,4,FALSE)/J$5/J$4,)</f>
        <v>2</v>
      </c>
      <c r="K32" s="56">
        <f>ROUNDUP(VLOOKUP(A32,LY!$A$2:$N$54,13,FALSE)/K$5/K$4,)</f>
        <v>4</v>
      </c>
      <c r="L32" s="93">
        <f>ROUNDUP(VLOOKUP(A32,LY!$A$2:$J$54,5,FALSE)/$L$5/$L$4,)</f>
        <v>12</v>
      </c>
      <c r="M32" s="50">
        <f>ROUNDUP(VLOOKUP(A32,LY!$A$2:$J$54,5,FALSE)/M$5/M$4,)</f>
        <v>2</v>
      </c>
      <c r="N32" s="50">
        <f>ROUNDUP(VLOOKUP(A32,LY!$A$2:$J$54,4,FALSE)/N$5/N$4,)</f>
        <v>1</v>
      </c>
      <c r="O32" s="58">
        <f>ROUNDUP(VLOOKUP(A32,LY!$A$2:$J$54,5,FALSE)/O$5/O$4,)+ROUNDUP(VLOOKUP(A32,LY!$A$2:$J$54,4,FALSE)/O$5/O$4,)</f>
        <v>4</v>
      </c>
      <c r="P32" s="104">
        <f t="shared" si="0"/>
        <v>55</v>
      </c>
    </row>
    <row r="33" spans="1:16" x14ac:dyDescent="0.25">
      <c r="A33" s="95">
        <v>43675</v>
      </c>
      <c r="B33" s="59">
        <f>IFERROR(ROUNDUP(VLOOKUP(A33,LY!$A$2:$N$54,12,FALSE)/B$5/B$4,),)</f>
        <v>2</v>
      </c>
      <c r="C33" s="103">
        <f>IFERROR(ROUNDUP(VLOOKUP(A33,LY!$A$2:$J$54,10,FALSE)/C$5/C$4,),)</f>
        <v>4</v>
      </c>
      <c r="D33" s="53">
        <f>IFERROR(ROUNDUP(VLOOKUP(A33,LY!$A$2:$J$54,7,FALSE)/D$5/D$4,),)</f>
        <v>15</v>
      </c>
      <c r="E33" s="53">
        <f>IFERROR(ROUNDUP(VLOOKUP(A33,LY!$A$2:$J$54,9,FALSE)/E$5/E$4,),)</f>
        <v>1</v>
      </c>
      <c r="F33" s="118">
        <f>IFERROR(ROUNDUP((VLOOKUP(A33,LY!$A$2:$J$54,7,FALSE)/18)/F$5/F$4,),)</f>
        <v>4</v>
      </c>
      <c r="G33" s="55">
        <f>IFERROR(ROUNDUP((VLOOKUP(A33,LY!$A$2:$K$54,7,FALSE)/18)/G$5/G$4,),)</f>
        <v>2</v>
      </c>
      <c r="H33" s="56">
        <f>ROUNDUP(VLOOKUP(A33,LY!$A$2:$N$54,13,FALSE)/H$5/H$4,)</f>
        <v>2</v>
      </c>
      <c r="I33" s="56">
        <f>ROUNDUP(VLOOKUP(A33,LY!$A$2:$N$54,13,FALSE)/I$5/I$4,)</f>
        <v>4</v>
      </c>
      <c r="J33" s="56">
        <f>ROUNDUP(VLOOKUP(A33,LY!$A$2:$J$54,4,FALSE)/J$5/J$4,)</f>
        <v>2</v>
      </c>
      <c r="K33" s="56">
        <f>ROUNDUP(VLOOKUP(A33,LY!$A$2:$N$54,13,FALSE)/K$5/K$4,)</f>
        <v>4</v>
      </c>
      <c r="L33" s="93">
        <f>ROUNDUP(VLOOKUP(A33,LY!$A$2:$J$54,5,FALSE)/$L$5/$L$4,)</f>
        <v>9</v>
      </c>
      <c r="M33" s="50">
        <f>ROUNDUP(VLOOKUP(A33,LY!$A$2:$J$54,5,FALSE)/M$5/M$4,)</f>
        <v>1</v>
      </c>
      <c r="N33" s="50">
        <f>ROUNDUP(VLOOKUP(A33,LY!$A$2:$J$54,4,FALSE)/N$5/N$4,)</f>
        <v>1</v>
      </c>
      <c r="O33" s="58">
        <f>ROUNDUP(VLOOKUP(A33,LY!$A$2:$J$54,5,FALSE)/O$5/O$4,)+ROUNDUP(VLOOKUP(A33,LY!$A$2:$J$54,4,FALSE)/O$5/O$4,)</f>
        <v>3</v>
      </c>
      <c r="P33" s="104">
        <f t="shared" si="0"/>
        <v>54</v>
      </c>
    </row>
    <row r="34" spans="1:16" x14ac:dyDescent="0.25">
      <c r="A34" s="95">
        <v>43682</v>
      </c>
      <c r="B34" s="59">
        <f>IFERROR(ROUNDUP(VLOOKUP(A34,LY!$A$2:$N$54,12,FALSE)/B$5/B$4,),)</f>
        <v>5</v>
      </c>
      <c r="C34" s="103">
        <f>IFERROR(ROUNDUP(VLOOKUP(A34,LY!$A$2:$J$54,10,FALSE)/C$5/C$4,),)</f>
        <v>3</v>
      </c>
      <c r="D34" s="53">
        <f>IFERROR(ROUNDUP(VLOOKUP(A34,LY!$A$2:$J$54,7,FALSE)/D$5/D$4,),)</f>
        <v>12</v>
      </c>
      <c r="E34" s="53">
        <f>IFERROR(ROUNDUP(VLOOKUP(A34,LY!$A$2:$J$54,9,FALSE)/E$5/E$4,),)</f>
        <v>1</v>
      </c>
      <c r="F34" s="118">
        <f>IFERROR(ROUNDUP((VLOOKUP(A34,LY!$A$2:$J$54,7,FALSE)/18)/F$5/F$4,),)</f>
        <v>3</v>
      </c>
      <c r="G34" s="55">
        <f>IFERROR(ROUNDUP((VLOOKUP(A34,LY!$A$2:$K$54,7,FALSE)/18)/G$5/G$4,),)</f>
        <v>2</v>
      </c>
      <c r="H34" s="56">
        <f>ROUNDUP(VLOOKUP(A34,LY!$A$2:$N$54,13,FALSE)/H$5/H$4,)</f>
        <v>4</v>
      </c>
      <c r="I34" s="56">
        <f>ROUNDUP(VLOOKUP(A34,LY!$A$2:$N$54,13,FALSE)/I$5/I$4,)</f>
        <v>8</v>
      </c>
      <c r="J34" s="56">
        <f>ROUNDUP(VLOOKUP(A34,LY!$A$2:$J$54,4,FALSE)/J$5/J$4,)</f>
        <v>2</v>
      </c>
      <c r="K34" s="56">
        <f>ROUNDUP(VLOOKUP(A34,LY!$A$2:$N$54,13,FALSE)/K$5/K$4,)</f>
        <v>8</v>
      </c>
      <c r="L34" s="93">
        <f>ROUNDUP(VLOOKUP(A34,LY!$A$2:$J$54,5,FALSE)/$L$5/$L$4,)</f>
        <v>8</v>
      </c>
      <c r="M34" s="50">
        <f>ROUNDUP(VLOOKUP(A34,LY!$A$2:$J$54,5,FALSE)/M$5/M$4,)</f>
        <v>1</v>
      </c>
      <c r="N34" s="50">
        <f>ROUNDUP(VLOOKUP(A34,LY!$A$2:$J$54,4,FALSE)/N$5/N$4,)</f>
        <v>1</v>
      </c>
      <c r="O34" s="58">
        <f>ROUNDUP(VLOOKUP(A34,LY!$A$2:$J$54,5,FALSE)/O$5/O$4,)+ROUNDUP(VLOOKUP(A34,LY!$A$2:$J$54,4,FALSE)/O$5/O$4,)</f>
        <v>3</v>
      </c>
      <c r="P34" s="104">
        <f t="shared" si="0"/>
        <v>61</v>
      </c>
    </row>
    <row r="35" spans="1:16" x14ac:dyDescent="0.25">
      <c r="A35" s="95">
        <v>43689</v>
      </c>
      <c r="B35" s="59">
        <f>IFERROR(ROUNDUP(VLOOKUP(A35,LY!$A$2:$N$54,12,FALSE)/B$5/B$4,),)</f>
        <v>2</v>
      </c>
      <c r="C35" s="103">
        <f>IFERROR(ROUNDUP(VLOOKUP(A35,LY!$A$2:$J$54,10,FALSE)/C$5/C$4,),)</f>
        <v>3</v>
      </c>
      <c r="D35" s="53">
        <f>IFERROR(ROUNDUP(VLOOKUP(A35,LY!$A$2:$J$54,7,FALSE)/D$5/D$4,),)</f>
        <v>9</v>
      </c>
      <c r="E35" s="53">
        <f>IFERROR(ROUNDUP(VLOOKUP(A35,LY!$A$2:$J$54,9,FALSE)/E$5/E$4,),)</f>
        <v>1</v>
      </c>
      <c r="F35" s="118">
        <f>IFERROR(ROUNDUP((VLOOKUP(A35,LY!$A$2:$J$54,7,FALSE)/18)/F$5/F$4,),)</f>
        <v>2</v>
      </c>
      <c r="G35" s="55">
        <f>IFERROR(ROUNDUP((VLOOKUP(A35,LY!$A$2:$K$54,7,FALSE)/18)/G$5/G$4,),)</f>
        <v>1</v>
      </c>
      <c r="H35" s="56">
        <f>ROUNDUP(VLOOKUP(A35,LY!$A$2:$N$54,13,FALSE)/H$5/H$4,)</f>
        <v>3</v>
      </c>
      <c r="I35" s="56">
        <f>ROUNDUP(VLOOKUP(A35,LY!$A$2:$N$54,13,FALSE)/I$5/I$4,)</f>
        <v>5</v>
      </c>
      <c r="J35" s="56">
        <f>ROUNDUP(VLOOKUP(A35,LY!$A$2:$J$54,4,FALSE)/J$5/J$4,)</f>
        <v>2</v>
      </c>
      <c r="K35" s="56">
        <f>ROUNDUP(VLOOKUP(A35,LY!$A$2:$N$54,13,FALSE)/K$5/K$4,)</f>
        <v>6</v>
      </c>
      <c r="L35" s="93">
        <f>ROUNDUP(VLOOKUP(A35,LY!$A$2:$J$54,5,FALSE)/$L$5/$L$4,)</f>
        <v>17</v>
      </c>
      <c r="M35" s="50">
        <f>ROUNDUP(VLOOKUP(A35,LY!$A$2:$J$54,5,FALSE)/M$5/M$4,)</f>
        <v>2</v>
      </c>
      <c r="N35" s="50">
        <f>ROUNDUP(VLOOKUP(A35,LY!$A$2:$J$54,4,FALSE)/N$5/N$4,)</f>
        <v>1</v>
      </c>
      <c r="O35" s="58">
        <f>ROUNDUP(VLOOKUP(A35,LY!$A$2:$J$54,5,FALSE)/O$5/O$4,)+ROUNDUP(VLOOKUP(A35,LY!$A$2:$J$54,4,FALSE)/O$5/O$4,)</f>
        <v>4</v>
      </c>
      <c r="P35" s="104">
        <f t="shared" si="0"/>
        <v>58</v>
      </c>
    </row>
    <row r="36" spans="1:16" x14ac:dyDescent="0.25">
      <c r="A36" s="95">
        <v>43695</v>
      </c>
      <c r="B36" s="59">
        <f>IFERROR(ROUNDUP(VLOOKUP(A36,LY!$A$2:$N$54,12,FALSE)/B$5/B$4,),)</f>
        <v>2</v>
      </c>
      <c r="C36" s="103">
        <f>IFERROR(ROUNDUP(VLOOKUP(A36,LY!$A$2:$J$54,10,FALSE)/C$5/C$4,),)</f>
        <v>5</v>
      </c>
      <c r="D36" s="53">
        <f>IFERROR(ROUNDUP(VLOOKUP(A36,LY!$A$2:$J$54,7,FALSE)/D$5/D$4,),)</f>
        <v>20</v>
      </c>
      <c r="E36" s="53">
        <f>IFERROR(ROUNDUP(VLOOKUP(A36,LY!$A$2:$J$54,9,FALSE)/E$5/E$4,),)</f>
        <v>1</v>
      </c>
      <c r="F36" s="118">
        <f>IFERROR(ROUNDUP((VLOOKUP(A36,LY!$A$2:$J$54,7,FALSE)/18)/F$5/F$4,),)</f>
        <v>5</v>
      </c>
      <c r="G36" s="55">
        <f>IFERROR(ROUNDUP((VLOOKUP(A36,LY!$A$2:$K$54,7,FALSE)/18)/G$5/G$4,),)</f>
        <v>3</v>
      </c>
      <c r="H36" s="56">
        <f>ROUNDUP(VLOOKUP(A36,LY!$A$2:$N$54,13,FALSE)/H$5/H$4,)</f>
        <v>4</v>
      </c>
      <c r="I36" s="56">
        <f>ROUNDUP(VLOOKUP(A36,LY!$A$2:$N$54,13,FALSE)/I$5/I$4,)</f>
        <v>8</v>
      </c>
      <c r="J36" s="56">
        <f>ROUNDUP(VLOOKUP(A36,LY!$A$2:$J$54,4,FALSE)/J$5/J$4,)</f>
        <v>3</v>
      </c>
      <c r="K36" s="56">
        <f>ROUNDUP(VLOOKUP(A36,LY!$A$2:$N$54,13,FALSE)/K$5/K$4,)</f>
        <v>9</v>
      </c>
      <c r="L36" s="93">
        <f>ROUNDUP(VLOOKUP(A36,LY!$A$2:$J$54,5,FALSE)/$L$5/$L$4,)</f>
        <v>24</v>
      </c>
      <c r="M36" s="50">
        <f>ROUNDUP(VLOOKUP(A36,LY!$A$2:$J$54,5,FALSE)/M$5/M$4,)</f>
        <v>3</v>
      </c>
      <c r="N36" s="50">
        <f>ROUNDUP(VLOOKUP(A36,LY!$A$2:$J$54,4,FALSE)/N$5/N$4,)</f>
        <v>2</v>
      </c>
      <c r="O36" s="58">
        <f>ROUNDUP(VLOOKUP(A36,LY!$A$2:$J$54,5,FALSE)/O$5/O$4,)+ROUNDUP(VLOOKUP(A36,LY!$A$2:$J$54,4,FALSE)/O$5/O$4,)</f>
        <v>6</v>
      </c>
      <c r="P36" s="104">
        <f t="shared" si="0"/>
        <v>95</v>
      </c>
    </row>
    <row r="37" spans="1:16" x14ac:dyDescent="0.25">
      <c r="A37" s="95">
        <v>43702</v>
      </c>
      <c r="B37" s="59">
        <f>IFERROR(ROUNDUP(VLOOKUP(A37,LY!$A$2:$N$54,12,FALSE)/B$5/B$4,),)</f>
        <v>2</v>
      </c>
      <c r="C37" s="103">
        <f>IFERROR(ROUNDUP(VLOOKUP(A37,LY!$A$2:$J$54,10,FALSE)/C$5/C$4,),)</f>
        <v>6</v>
      </c>
      <c r="D37" s="53">
        <f>IFERROR(ROUNDUP(VLOOKUP(A37,LY!$A$2:$J$54,7,FALSE)/D$5/D$4,),)</f>
        <v>15</v>
      </c>
      <c r="E37" s="53">
        <f>IFERROR(ROUNDUP(VLOOKUP(A37,LY!$A$2:$J$54,9,FALSE)/E$5/E$4,),)</f>
        <v>1</v>
      </c>
      <c r="F37" s="118">
        <f>IFERROR(ROUNDUP((VLOOKUP(A37,LY!$A$2:$J$54,7,FALSE)/18)/F$5/F$4,),)</f>
        <v>4</v>
      </c>
      <c r="G37" s="55">
        <f>IFERROR(ROUNDUP((VLOOKUP(A37,LY!$A$2:$K$54,7,FALSE)/18)/G$5/G$4,),)</f>
        <v>2</v>
      </c>
      <c r="H37" s="56">
        <f>ROUNDUP(VLOOKUP(A37,LY!$A$2:$N$54,13,FALSE)/H$5/H$4,)</f>
        <v>2</v>
      </c>
      <c r="I37" s="56">
        <f>ROUNDUP(VLOOKUP(A37,LY!$A$2:$N$54,13,FALSE)/I$5/I$4,)</f>
        <v>4</v>
      </c>
      <c r="J37" s="56">
        <f>ROUNDUP(VLOOKUP(A37,LY!$A$2:$J$54,4,FALSE)/J$5/J$4,)</f>
        <v>2</v>
      </c>
      <c r="K37" s="56">
        <f>ROUNDUP(VLOOKUP(A37,LY!$A$2:$N$54,13,FALSE)/K$5/K$4,)</f>
        <v>5</v>
      </c>
      <c r="L37" s="93">
        <f>ROUNDUP(VLOOKUP(A37,LY!$A$2:$J$54,5,FALSE)/$L$5/$L$4,)</f>
        <v>25</v>
      </c>
      <c r="M37" s="50">
        <f>ROUNDUP(VLOOKUP(A37,LY!$A$2:$J$54,5,FALSE)/M$5/M$4,)</f>
        <v>3</v>
      </c>
      <c r="N37" s="50">
        <f>ROUNDUP(VLOOKUP(A37,LY!$A$2:$J$54,4,FALSE)/N$5/N$4,)</f>
        <v>2</v>
      </c>
      <c r="O37" s="58">
        <f>ROUNDUP(VLOOKUP(A37,LY!$A$2:$J$54,5,FALSE)/O$5/O$4,)+ROUNDUP(VLOOKUP(A37,LY!$A$2:$J$54,4,FALSE)/O$5/O$4,)</f>
        <v>6</v>
      </c>
      <c r="P37" s="104">
        <f t="shared" si="0"/>
        <v>79</v>
      </c>
    </row>
    <row r="38" spans="1:16" x14ac:dyDescent="0.25">
      <c r="A38" s="95">
        <v>43710</v>
      </c>
      <c r="B38" s="59">
        <f>IFERROR(ROUNDUP(VLOOKUP(A38,LY!$A$2:$N$54,12,FALSE)/B$5/B$4,),)</f>
        <v>1</v>
      </c>
      <c r="C38" s="103">
        <f>IFERROR(ROUNDUP(VLOOKUP(A38,LY!$A$2:$J$54,10,FALSE)/C$5/C$4,),)</f>
        <v>4</v>
      </c>
      <c r="D38" s="53">
        <f>IFERROR(ROUNDUP(VLOOKUP(A38,LY!$A$2:$J$54,7,FALSE)/D$5/D$4,),)</f>
        <v>11</v>
      </c>
      <c r="E38" s="53">
        <f>IFERROR(ROUNDUP(VLOOKUP(A38,LY!$A$2:$J$54,9,FALSE)/E$5/E$4,),)</f>
        <v>1</v>
      </c>
      <c r="F38" s="118">
        <f>IFERROR(ROUNDUP((VLOOKUP(A38,LY!$A$2:$J$54,7,FALSE)/18)/F$5/F$4,),)</f>
        <v>3</v>
      </c>
      <c r="G38" s="55">
        <f>IFERROR(ROUNDUP((VLOOKUP(A38,LY!$A$2:$K$54,7,FALSE)/18)/G$5/G$4,),)</f>
        <v>2</v>
      </c>
      <c r="H38" s="56">
        <f>ROUNDUP(VLOOKUP(A38,LY!$A$2:$N$54,13,FALSE)/H$5/H$4,)</f>
        <v>4</v>
      </c>
      <c r="I38" s="56">
        <f>ROUNDUP(VLOOKUP(A38,LY!$A$2:$N$54,13,FALSE)/I$5/I$4,)</f>
        <v>7</v>
      </c>
      <c r="J38" s="56">
        <f>ROUNDUP(VLOOKUP(A38,LY!$A$2:$J$54,4,FALSE)/J$5/J$4,)</f>
        <v>3</v>
      </c>
      <c r="K38" s="56">
        <f>ROUNDUP(VLOOKUP(A38,LY!$A$2:$N$54,13,FALSE)/K$5/K$4,)</f>
        <v>8</v>
      </c>
      <c r="L38" s="93">
        <f>ROUNDUP(VLOOKUP(A38,LY!$A$2:$J$54,5,FALSE)/$L$5/$L$4,)</f>
        <v>27</v>
      </c>
      <c r="M38" s="50">
        <f>ROUNDUP(VLOOKUP(A38,LY!$A$2:$J$54,5,FALSE)/M$5/M$4,)</f>
        <v>3</v>
      </c>
      <c r="N38" s="50">
        <f>ROUNDUP(VLOOKUP(A38,LY!$A$2:$J$54,4,FALSE)/N$5/N$4,)</f>
        <v>2</v>
      </c>
      <c r="O38" s="58">
        <f>ROUNDUP(VLOOKUP(A38,LY!$A$2:$J$54,5,FALSE)/O$5/O$4,)+ROUNDUP(VLOOKUP(A38,LY!$A$2:$J$54,4,FALSE)/O$5/O$4,)</f>
        <v>7</v>
      </c>
      <c r="P38" s="104">
        <f t="shared" si="0"/>
        <v>83</v>
      </c>
    </row>
    <row r="39" spans="1:16" x14ac:dyDescent="0.25">
      <c r="A39" s="95">
        <v>43716</v>
      </c>
      <c r="B39" s="59">
        <f>IFERROR(ROUNDUP(VLOOKUP(A39,LY!$A$2:$N$54,12,FALSE)/B$5/B$4,),)</f>
        <v>1</v>
      </c>
      <c r="C39" s="103">
        <f>IFERROR(ROUNDUP(VLOOKUP(A39,LY!$A$2:$J$54,10,FALSE)/C$5/C$4,),)</f>
        <v>4</v>
      </c>
      <c r="D39" s="53">
        <f>IFERROR(ROUNDUP(VLOOKUP(A39,LY!$A$2:$J$54,7,FALSE)/D$5/D$4,),)</f>
        <v>13</v>
      </c>
      <c r="E39" s="53">
        <f>IFERROR(ROUNDUP(VLOOKUP(A39,LY!$A$2:$J$54,9,FALSE)/E$5/E$4,),)</f>
        <v>1</v>
      </c>
      <c r="F39" s="118">
        <f>IFERROR(ROUNDUP((VLOOKUP(A39,LY!$A$2:$J$54,7,FALSE)/18)/F$5/F$4,),)</f>
        <v>3</v>
      </c>
      <c r="G39" s="55">
        <f>IFERROR(ROUNDUP((VLOOKUP(A39,LY!$A$2:$K$54,7,FALSE)/18)/G$5/G$4,),)</f>
        <v>2</v>
      </c>
      <c r="H39" s="56">
        <f>ROUNDUP(VLOOKUP(A39,LY!$A$2:$N$54,13,FALSE)/H$5/H$4,)</f>
        <v>3</v>
      </c>
      <c r="I39" s="56">
        <f>ROUNDUP(VLOOKUP(A39,LY!$A$2:$N$54,13,FALSE)/I$5/I$4,)</f>
        <v>6</v>
      </c>
      <c r="J39" s="56">
        <f>ROUNDUP(VLOOKUP(A39,LY!$A$2:$J$54,4,FALSE)/J$5/J$4,)</f>
        <v>4</v>
      </c>
      <c r="K39" s="56">
        <f>ROUNDUP(VLOOKUP(A39,LY!$A$2:$N$54,13,FALSE)/K$5/K$4,)</f>
        <v>7</v>
      </c>
      <c r="L39" s="93">
        <f>ROUNDUP(VLOOKUP(A39,LY!$A$2:$J$54,5,FALSE)/$L$5/$L$4,)</f>
        <v>37</v>
      </c>
      <c r="M39" s="50">
        <f>ROUNDUP(VLOOKUP(A39,LY!$A$2:$J$54,5,FALSE)/M$5/M$4,)</f>
        <v>4</v>
      </c>
      <c r="N39" s="50">
        <f>ROUNDUP(VLOOKUP(A39,LY!$A$2:$J$54,4,FALSE)/N$5/N$4,)</f>
        <v>2</v>
      </c>
      <c r="O39" s="58">
        <f>ROUNDUP(VLOOKUP(A39,LY!$A$2:$J$54,5,FALSE)/O$5/O$4,)+ROUNDUP(VLOOKUP(A39,LY!$A$2:$J$54,4,FALSE)/O$5/O$4,)</f>
        <v>8</v>
      </c>
      <c r="P39" s="104">
        <f t="shared" si="0"/>
        <v>95</v>
      </c>
    </row>
    <row r="40" spans="1:16" x14ac:dyDescent="0.25">
      <c r="A40" s="95">
        <v>43723</v>
      </c>
      <c r="B40" s="59">
        <f>IFERROR(ROUNDUP(VLOOKUP(A40,LY!$A$2:$N$54,12,FALSE)/B$5/B$4,),)</f>
        <v>2</v>
      </c>
      <c r="C40" s="103">
        <f>IFERROR(ROUNDUP(VLOOKUP(A40,LY!$A$2:$J$54,10,FALSE)/C$5/C$4,),)</f>
        <v>2</v>
      </c>
      <c r="D40" s="53">
        <f>IFERROR(ROUNDUP(VLOOKUP(A40,LY!$A$2:$J$54,7,FALSE)/D$5/D$4,),)</f>
        <v>7</v>
      </c>
      <c r="E40" s="53">
        <f>IFERROR(ROUNDUP(VLOOKUP(A40,LY!$A$2:$J$54,9,FALSE)/E$5/E$4,),)</f>
        <v>1</v>
      </c>
      <c r="F40" s="118">
        <f>IFERROR(ROUNDUP((VLOOKUP(A40,LY!$A$2:$J$54,7,FALSE)/18)/F$5/F$4,),)</f>
        <v>2</v>
      </c>
      <c r="G40" s="55">
        <f>IFERROR(ROUNDUP((VLOOKUP(A40,LY!$A$2:$K$54,7,FALSE)/18)/G$5/G$4,),)</f>
        <v>1</v>
      </c>
      <c r="H40" s="56">
        <f>ROUNDUP(VLOOKUP(A40,LY!$A$2:$N$54,13,FALSE)/H$5/H$4,)</f>
        <v>4</v>
      </c>
      <c r="I40" s="56">
        <f>ROUNDUP(VLOOKUP(A40,LY!$A$2:$N$54,13,FALSE)/I$5/I$4,)</f>
        <v>7</v>
      </c>
      <c r="J40" s="56">
        <f>ROUNDUP(VLOOKUP(A40,LY!$A$2:$J$54,4,FALSE)/J$5/J$4,)</f>
        <v>5</v>
      </c>
      <c r="K40" s="56">
        <f>ROUNDUP(VLOOKUP(A40,LY!$A$2:$N$54,13,FALSE)/K$5/K$4,)</f>
        <v>7</v>
      </c>
      <c r="L40" s="93">
        <f>ROUNDUP(VLOOKUP(A40,LY!$A$2:$J$54,5,FALSE)/$L$5/$L$4,)</f>
        <v>41</v>
      </c>
      <c r="M40" s="50">
        <f>ROUNDUP(VLOOKUP(A40,LY!$A$2:$J$54,5,FALSE)/M$5/M$4,)</f>
        <v>5</v>
      </c>
      <c r="N40" s="50">
        <f>ROUNDUP(VLOOKUP(A40,LY!$A$2:$J$54,4,FALSE)/N$5/N$4,)</f>
        <v>3</v>
      </c>
      <c r="O40" s="58">
        <f>ROUNDUP(VLOOKUP(A40,LY!$A$2:$J$54,5,FALSE)/O$5/O$4,)+ROUNDUP(VLOOKUP(A40,LY!$A$2:$J$54,4,FALSE)/O$5/O$4,)</f>
        <v>11</v>
      </c>
      <c r="P40" s="104">
        <f t="shared" si="0"/>
        <v>98</v>
      </c>
    </row>
    <row r="41" spans="1:16" x14ac:dyDescent="0.25">
      <c r="A41" s="95">
        <v>43730</v>
      </c>
      <c r="B41" s="59">
        <f>IFERROR(ROUNDUP(VLOOKUP(A41,LY!$A$2:$N$54,12,FALSE)/B$5/B$4,),)</f>
        <v>1</v>
      </c>
      <c r="C41" s="103">
        <f>IFERROR(ROUNDUP(VLOOKUP(A41,LY!$A$2:$J$54,10,FALSE)/C$5/C$4,),)</f>
        <v>1</v>
      </c>
      <c r="D41" s="53">
        <f>IFERROR(ROUNDUP(VLOOKUP(A41,LY!$A$2:$J$54,7,FALSE)/D$5/D$4,),)</f>
        <v>6</v>
      </c>
      <c r="E41" s="53">
        <f>IFERROR(ROUNDUP(VLOOKUP(A41,LY!$A$2:$J$54,9,FALSE)/E$5/E$4,),)</f>
        <v>1</v>
      </c>
      <c r="F41" s="118">
        <f>IFERROR(ROUNDUP((VLOOKUP(A41,LY!$A$2:$J$54,7,FALSE)/18)/F$5/F$4,),)</f>
        <v>2</v>
      </c>
      <c r="G41" s="55">
        <f>IFERROR(ROUNDUP((VLOOKUP(A41,LY!$A$2:$K$54,7,FALSE)/18)/G$5/G$4,),)</f>
        <v>1</v>
      </c>
      <c r="H41" s="56">
        <f>ROUNDUP(VLOOKUP(A41,LY!$A$2:$N$54,13,FALSE)/H$5/H$4,)</f>
        <v>2</v>
      </c>
      <c r="I41" s="56">
        <f>ROUNDUP(VLOOKUP(A41,LY!$A$2:$N$54,13,FALSE)/I$5/I$4,)</f>
        <v>4</v>
      </c>
      <c r="J41" s="56">
        <f>ROUNDUP(VLOOKUP(A41,LY!$A$2:$J$54,4,FALSE)/J$5/J$4,)</f>
        <v>6</v>
      </c>
      <c r="K41" s="56">
        <f>ROUNDUP(VLOOKUP(A41,LY!$A$2:$N$54,13,FALSE)/K$5/K$4,)</f>
        <v>5</v>
      </c>
      <c r="L41" s="93">
        <f>ROUNDUP(VLOOKUP(A41,LY!$A$2:$J$54,5,FALSE)/$L$5/$L$4,)</f>
        <v>43</v>
      </c>
      <c r="M41" s="50">
        <f>ROUNDUP(VLOOKUP(A41,LY!$A$2:$J$54,5,FALSE)/M$5/M$4,)</f>
        <v>5</v>
      </c>
      <c r="N41" s="50">
        <f>ROUNDUP(VLOOKUP(A41,LY!$A$2:$J$54,4,FALSE)/N$5/N$4,)</f>
        <v>4</v>
      </c>
      <c r="O41" s="58">
        <f>ROUNDUP(VLOOKUP(A41,LY!$A$2:$J$54,5,FALSE)/O$5/O$4,)+ROUNDUP(VLOOKUP(A41,LY!$A$2:$J$54,4,FALSE)/O$5/O$4,)</f>
        <v>12</v>
      </c>
      <c r="P41" s="104">
        <f t="shared" si="0"/>
        <v>93</v>
      </c>
    </row>
    <row r="42" spans="1:16" x14ac:dyDescent="0.25">
      <c r="A42" s="95">
        <v>43737</v>
      </c>
      <c r="B42" s="59">
        <f>IFERROR(ROUNDUP(VLOOKUP(A42,LY!$A$2:$N$54,12,FALSE)/B$5/B$4,),)</f>
        <v>1</v>
      </c>
      <c r="C42" s="103">
        <f>IFERROR(ROUNDUP(VLOOKUP(A42,LY!$A$2:$J$54,10,FALSE)/C$5/C$4,),)</f>
        <v>3</v>
      </c>
      <c r="D42" s="53">
        <f>IFERROR(ROUNDUP(VLOOKUP(A42,LY!$A$2:$J$54,7,FALSE)/D$5/D$4,),)</f>
        <v>8</v>
      </c>
      <c r="E42" s="53">
        <f>IFERROR(ROUNDUP(VLOOKUP(A42,LY!$A$2:$J$54,9,FALSE)/E$5/E$4,),)</f>
        <v>1</v>
      </c>
      <c r="F42" s="118">
        <f>IFERROR(ROUNDUP((VLOOKUP(A42,LY!$A$2:$J$54,7,FALSE)/18)/F$5/F$4,),)</f>
        <v>2</v>
      </c>
      <c r="G42" s="55">
        <f>IFERROR(ROUNDUP((VLOOKUP(A42,LY!$A$2:$K$54,7,FALSE)/18)/G$5/G$4,),)</f>
        <v>1</v>
      </c>
      <c r="H42" s="56">
        <f>ROUNDUP(VLOOKUP(A42,LY!$A$2:$N$54,13,FALSE)/H$5/H$4,)</f>
        <v>4</v>
      </c>
      <c r="I42" s="56">
        <f>ROUNDUP(VLOOKUP(A42,LY!$A$2:$N$54,13,FALSE)/I$5/I$4,)</f>
        <v>7</v>
      </c>
      <c r="J42" s="56">
        <f>ROUNDUP(VLOOKUP(A42,LY!$A$2:$J$54,4,FALSE)/J$5/J$4,)</f>
        <v>5</v>
      </c>
      <c r="K42" s="56">
        <f>ROUNDUP(VLOOKUP(A42,LY!$A$2:$N$54,13,FALSE)/K$5/K$4,)</f>
        <v>7</v>
      </c>
      <c r="L42" s="93">
        <f>ROUNDUP(VLOOKUP(A42,LY!$A$2:$J$54,5,FALSE)/$L$5/$L$4,)</f>
        <v>40</v>
      </c>
      <c r="M42" s="50">
        <f>ROUNDUP(VLOOKUP(A42,LY!$A$2:$J$54,5,FALSE)/M$5/M$4,)</f>
        <v>4</v>
      </c>
      <c r="N42" s="50">
        <f>ROUNDUP(VLOOKUP(A42,LY!$A$2:$J$54,4,FALSE)/N$5/N$4,)</f>
        <v>3</v>
      </c>
      <c r="O42" s="58">
        <f>ROUNDUP(VLOOKUP(A42,LY!$A$2:$J$54,5,FALSE)/O$5/O$4,)+ROUNDUP(VLOOKUP(A42,LY!$A$2:$J$54,4,FALSE)/O$5/O$4,)</f>
        <v>10</v>
      </c>
      <c r="P42" s="104">
        <f t="shared" si="0"/>
        <v>96</v>
      </c>
    </row>
    <row r="43" spans="1:16" x14ac:dyDescent="0.25">
      <c r="A43" s="95">
        <v>43745</v>
      </c>
      <c r="B43" s="59">
        <f>IFERROR(ROUNDUP(VLOOKUP(A43,LY!$A$2:$N$54,12,FALSE)/B$5/B$4,),)</f>
        <v>1</v>
      </c>
      <c r="C43" s="103">
        <f>IFERROR(ROUNDUP(VLOOKUP(A43,LY!$A$2:$J$54,10,FALSE)/C$5/C$4,),)</f>
        <v>2</v>
      </c>
      <c r="D43" s="53">
        <f>IFERROR(ROUNDUP(VLOOKUP(A43,LY!$A$2:$J$54,7,FALSE)/D$5/D$4,),)</f>
        <v>5</v>
      </c>
      <c r="E43" s="53">
        <f>IFERROR(ROUNDUP(VLOOKUP(A43,LY!$A$2:$J$54,9,FALSE)/E$5/E$4,),)</f>
        <v>1</v>
      </c>
      <c r="F43" s="118">
        <f>IFERROR(ROUNDUP((VLOOKUP(A43,LY!$A$2:$J$54,7,FALSE)/18)/F$5/F$4,),)</f>
        <v>2</v>
      </c>
      <c r="G43" s="55">
        <f>IFERROR(ROUNDUP((VLOOKUP(A43,LY!$A$2:$K$54,7,FALSE)/18)/G$5/G$4,),)</f>
        <v>1</v>
      </c>
      <c r="H43" s="56">
        <f>ROUNDUP(VLOOKUP(A43,LY!$A$2:$N$54,13,FALSE)/H$5/H$4,)</f>
        <v>3</v>
      </c>
      <c r="I43" s="56">
        <f>ROUNDUP(VLOOKUP(A43,LY!$A$2:$N$54,13,FALSE)/I$5/I$4,)</f>
        <v>6</v>
      </c>
      <c r="J43" s="56">
        <f>ROUNDUP(VLOOKUP(A43,LY!$A$2:$J$54,4,FALSE)/J$5/J$4,)</f>
        <v>6</v>
      </c>
      <c r="K43" s="56">
        <f>ROUNDUP(VLOOKUP(A43,LY!$A$2:$N$54,13,FALSE)/K$5/K$4,)</f>
        <v>6</v>
      </c>
      <c r="L43" s="93">
        <f>ROUNDUP(VLOOKUP(A43,LY!$A$2:$J$54,5,FALSE)/$L$5/$L$4,)</f>
        <v>44</v>
      </c>
      <c r="M43" s="50">
        <f>ROUNDUP(VLOOKUP(A43,LY!$A$2:$J$54,5,FALSE)/M$5/M$4,)</f>
        <v>5</v>
      </c>
      <c r="N43" s="50">
        <f>ROUNDUP(VLOOKUP(A43,LY!$A$2:$J$54,4,FALSE)/N$5/N$4,)</f>
        <v>4</v>
      </c>
      <c r="O43" s="58">
        <f>ROUNDUP(VLOOKUP(A43,LY!$A$2:$J$54,5,FALSE)/O$5/O$4,)+ROUNDUP(VLOOKUP(A43,LY!$A$2:$J$54,4,FALSE)/O$5/O$4,)</f>
        <v>12</v>
      </c>
      <c r="P43" s="104">
        <f t="shared" si="0"/>
        <v>98</v>
      </c>
    </row>
    <row r="44" spans="1:16" x14ac:dyDescent="0.25">
      <c r="A44" s="95">
        <v>43752</v>
      </c>
      <c r="B44" s="59">
        <f>IFERROR(ROUNDUP(VLOOKUP(A44,LY!$A$2:$N$54,12,FALSE)/B$5/B$4,),)</f>
        <v>1</v>
      </c>
      <c r="C44" s="103">
        <f>IFERROR(ROUNDUP(VLOOKUP(A44,LY!$A$2:$J$54,10,FALSE)/C$5/C$4,),)</f>
        <v>1</v>
      </c>
      <c r="D44" s="53">
        <f>IFERROR(ROUNDUP(VLOOKUP(A44,LY!$A$2:$J$54,7,FALSE)/D$5/D$4,),)</f>
        <v>4</v>
      </c>
      <c r="E44" s="53">
        <f>IFERROR(ROUNDUP(VLOOKUP(A44,LY!$A$2:$J$54,9,FALSE)/E$5/E$4,),)</f>
        <v>1</v>
      </c>
      <c r="F44" s="118">
        <f>IFERROR(ROUNDUP((VLOOKUP(A44,LY!$A$2:$J$54,7,FALSE)/18)/F$5/F$4,),)</f>
        <v>1</v>
      </c>
      <c r="G44" s="55">
        <f>IFERROR(ROUNDUP((VLOOKUP(A44,LY!$A$2:$K$54,7,FALSE)/18)/G$5/G$4,),)</f>
        <v>1</v>
      </c>
      <c r="H44" s="56">
        <f>ROUNDUP(VLOOKUP(A44,LY!$A$2:$N$54,13,FALSE)/H$5/H$4,)</f>
        <v>7</v>
      </c>
      <c r="I44" s="56">
        <f>ROUNDUP(VLOOKUP(A44,LY!$A$2:$N$54,13,FALSE)/I$5/I$4,)</f>
        <v>13</v>
      </c>
      <c r="J44" s="56">
        <f>ROUNDUP(VLOOKUP(A44,LY!$A$2:$J$54,4,FALSE)/J$5/J$4,)</f>
        <v>6</v>
      </c>
      <c r="K44" s="56">
        <f>ROUNDUP(VLOOKUP(A44,LY!$A$2:$N$54,13,FALSE)/K$5/K$4,)</f>
        <v>14</v>
      </c>
      <c r="L44" s="93">
        <f>ROUNDUP(VLOOKUP(A44,LY!$A$2:$J$54,5,FALSE)/$L$5/$L$4,)</f>
        <v>56</v>
      </c>
      <c r="M44" s="50">
        <f>ROUNDUP(VLOOKUP(A44,LY!$A$2:$J$54,5,FALSE)/M$5/M$4,)</f>
        <v>6</v>
      </c>
      <c r="N44" s="50">
        <f>ROUNDUP(VLOOKUP(A44,LY!$A$2:$J$54,4,FALSE)/N$5/N$4,)</f>
        <v>4</v>
      </c>
      <c r="O44" s="58">
        <f>ROUNDUP(VLOOKUP(A44,LY!$A$2:$J$54,5,FALSE)/O$5/O$4,)+ROUNDUP(VLOOKUP(A44,LY!$A$2:$J$54,4,FALSE)/O$5/O$4,)</f>
        <v>13</v>
      </c>
      <c r="P44" s="104">
        <f t="shared" si="0"/>
        <v>128</v>
      </c>
    </row>
    <row r="45" spans="1:16" x14ac:dyDescent="0.25">
      <c r="A45" s="95">
        <v>43759</v>
      </c>
      <c r="B45" s="59">
        <f>IFERROR(ROUNDUP(VLOOKUP(A45,LY!$A$2:$N$54,12,FALSE)/B$5/B$4,),)</f>
        <v>1</v>
      </c>
      <c r="C45" s="103">
        <f>IFERROR(ROUNDUP(VLOOKUP(A45,LY!$A$2:$J$54,10,FALSE)/C$5/C$4,),)</f>
        <v>1</v>
      </c>
      <c r="D45" s="53">
        <f>IFERROR(ROUNDUP(VLOOKUP(A45,LY!$A$2:$J$54,7,FALSE)/D$5/D$4,),)</f>
        <v>3</v>
      </c>
      <c r="E45" s="53">
        <f>IFERROR(ROUNDUP(VLOOKUP(A45,LY!$A$2:$J$54,9,FALSE)/E$5/E$4,),)</f>
        <v>1</v>
      </c>
      <c r="F45" s="118">
        <f>IFERROR(ROUNDUP((VLOOKUP(A45,LY!$A$2:$J$54,7,FALSE)/18)/F$5/F$4,),)</f>
        <v>1</v>
      </c>
      <c r="G45" s="55">
        <f>IFERROR(ROUNDUP((VLOOKUP(A45,LY!$A$2:$K$54,7,FALSE)/18)/G$5/G$4,),)</f>
        <v>1</v>
      </c>
      <c r="H45" s="56">
        <f>ROUNDUP(VLOOKUP(A45,LY!$A$2:$N$54,13,FALSE)/H$5/H$4,)</f>
        <v>3</v>
      </c>
      <c r="I45" s="56">
        <f>ROUNDUP(VLOOKUP(A45,LY!$A$2:$N$54,13,FALSE)/I$5/I$4,)</f>
        <v>6</v>
      </c>
      <c r="J45" s="56">
        <f>ROUNDUP(VLOOKUP(A45,LY!$A$2:$J$54,4,FALSE)/J$5/J$4,)</f>
        <v>9</v>
      </c>
      <c r="K45" s="56">
        <f>ROUNDUP(VLOOKUP(A45,LY!$A$2:$N$54,13,FALSE)/K$5/K$4,)</f>
        <v>6</v>
      </c>
      <c r="L45" s="93">
        <f>ROUNDUP(VLOOKUP(A45,LY!$A$2:$J$54,5,FALSE)/$L$5/$L$4,)</f>
        <v>57</v>
      </c>
      <c r="M45" s="50">
        <f>ROUNDUP(VLOOKUP(A45,LY!$A$2:$J$54,5,FALSE)/M$5/M$4,)</f>
        <v>6</v>
      </c>
      <c r="N45" s="50">
        <f>ROUNDUP(VLOOKUP(A45,LY!$A$2:$J$54,4,FALSE)/N$5/N$4,)</f>
        <v>6</v>
      </c>
      <c r="O45" s="58">
        <f>ROUNDUP(VLOOKUP(A45,LY!$A$2:$J$54,5,FALSE)/O$5/O$4,)+ROUNDUP(VLOOKUP(A45,LY!$A$2:$J$54,4,FALSE)/O$5/O$4,)</f>
        <v>17</v>
      </c>
      <c r="P45" s="104">
        <f t="shared" si="0"/>
        <v>118</v>
      </c>
    </row>
    <row r="46" spans="1:16" x14ac:dyDescent="0.25">
      <c r="A46" s="95">
        <v>43765</v>
      </c>
      <c r="B46" s="59">
        <f>IFERROR(ROUNDUP(VLOOKUP(A46,LY!$A$2:$N$54,12,FALSE)/B$5/B$4,),)</f>
        <v>1</v>
      </c>
      <c r="C46" s="103">
        <f>IFERROR(ROUNDUP(VLOOKUP(A46,LY!$A$2:$J$54,10,FALSE)/C$5/C$4,),)</f>
        <v>0</v>
      </c>
      <c r="D46" s="53">
        <f>IFERROR(ROUNDUP(VLOOKUP(A46,LY!$A$2:$J$54,7,FALSE)/D$5/D$4,),)</f>
        <v>4</v>
      </c>
      <c r="E46" s="53">
        <f>IFERROR(ROUNDUP(VLOOKUP(A46,LY!$A$2:$J$54,9,FALSE)/E$5/E$4,),)</f>
        <v>1</v>
      </c>
      <c r="F46" s="118">
        <f>IFERROR(ROUNDUP((VLOOKUP(A46,LY!$A$2:$J$54,7,FALSE)/18)/F$5/F$4,),)</f>
        <v>1</v>
      </c>
      <c r="G46" s="55">
        <f>IFERROR(ROUNDUP((VLOOKUP(A46,LY!$A$2:$K$54,7,FALSE)/18)/G$5/G$4,),)</f>
        <v>1</v>
      </c>
      <c r="H46" s="56">
        <f>ROUNDUP(VLOOKUP(A46,LY!$A$2:$N$54,13,FALSE)/H$5/H$4,)</f>
        <v>8</v>
      </c>
      <c r="I46" s="56">
        <f>ROUNDUP(VLOOKUP(A46,LY!$A$2:$N$54,13,FALSE)/I$5/I$4,)</f>
        <v>16</v>
      </c>
      <c r="J46" s="56">
        <f>ROUNDUP(VLOOKUP(A46,LY!$A$2:$J$54,4,FALSE)/J$5/J$4,)</f>
        <v>7</v>
      </c>
      <c r="K46" s="56">
        <f>ROUNDUP(VLOOKUP(A46,LY!$A$2:$N$54,13,FALSE)/K$5/K$4,)</f>
        <v>18</v>
      </c>
      <c r="L46" s="93">
        <f>ROUNDUP(VLOOKUP(A46,LY!$A$2:$J$54,5,FALSE)/$L$5/$L$4,)</f>
        <v>58</v>
      </c>
      <c r="M46" s="50">
        <f>ROUNDUP(VLOOKUP(A46,LY!$A$2:$J$54,5,FALSE)/M$5/M$4,)</f>
        <v>6</v>
      </c>
      <c r="N46" s="50">
        <f>ROUNDUP(VLOOKUP(A46,LY!$A$2:$J$54,4,FALSE)/N$5/N$4,)</f>
        <v>5</v>
      </c>
      <c r="O46" s="58">
        <f>ROUNDUP(VLOOKUP(A46,LY!$A$2:$J$54,5,FALSE)/O$5/O$4,)+ROUNDUP(VLOOKUP(A46,LY!$A$2:$J$54,4,FALSE)/O$5/O$4,)</f>
        <v>15</v>
      </c>
      <c r="P46" s="104">
        <f t="shared" si="0"/>
        <v>141</v>
      </c>
    </row>
    <row r="47" spans="1:16" x14ac:dyDescent="0.25">
      <c r="A47" s="95">
        <v>43772</v>
      </c>
      <c r="B47" s="59">
        <f>IFERROR(ROUNDUP(VLOOKUP(A47,LY!$A$2:$N$54,12,FALSE)/B$5/B$4,),)</f>
        <v>1</v>
      </c>
      <c r="C47" s="103">
        <f>IFERROR(ROUNDUP(VLOOKUP(A47,LY!$A$2:$J$54,10,FALSE)/C$5/C$4,),)</f>
        <v>1</v>
      </c>
      <c r="D47" s="53">
        <f>IFERROR(ROUNDUP(VLOOKUP(A47,LY!$A$2:$J$54,7,FALSE)/D$5/D$4,),)</f>
        <v>2</v>
      </c>
      <c r="E47" s="53">
        <f>IFERROR(ROUNDUP(VLOOKUP(A47,LY!$A$2:$J$54,9,FALSE)/E$5/E$4,),)</f>
        <v>1</v>
      </c>
      <c r="F47" s="118">
        <f>IFERROR(ROUNDUP((VLOOKUP(A47,LY!$A$2:$J$54,7,FALSE)/18)/F$5/F$4,),)</f>
        <v>1</v>
      </c>
      <c r="G47" s="55">
        <f>IFERROR(ROUNDUP((VLOOKUP(A47,LY!$A$2:$K$54,7,FALSE)/18)/G$5/G$4,),)</f>
        <v>1</v>
      </c>
      <c r="H47" s="56">
        <f>ROUNDUP(VLOOKUP(A47,LY!$A$2:$N$54,13,FALSE)/H$5/H$4,)</f>
        <v>8</v>
      </c>
      <c r="I47" s="56">
        <f>ROUNDUP(VLOOKUP(A47,LY!$A$2:$N$54,13,FALSE)/I$5/I$4,)</f>
        <v>16</v>
      </c>
      <c r="J47" s="56">
        <f>ROUNDUP(VLOOKUP(A47,LY!$A$2:$J$54,4,FALSE)/J$5/J$4,)</f>
        <v>7</v>
      </c>
      <c r="K47" s="56">
        <f>ROUNDUP(VLOOKUP(A47,LY!$A$2:$N$54,13,FALSE)/K$5/K$4,)</f>
        <v>18</v>
      </c>
      <c r="L47" s="93">
        <f>ROUNDUP(VLOOKUP(A47,LY!$A$2:$J$54,5,FALSE)/$L$5/$L$4,)</f>
        <v>65</v>
      </c>
      <c r="M47" s="50">
        <f>ROUNDUP(VLOOKUP(A47,LY!$A$2:$J$54,5,FALSE)/M$5/M$4,)</f>
        <v>7</v>
      </c>
      <c r="N47" s="50">
        <f>ROUNDUP(VLOOKUP(A47,LY!$A$2:$J$54,4,FALSE)/N$5/N$4,)</f>
        <v>4</v>
      </c>
      <c r="O47" s="58">
        <f>ROUNDUP(VLOOKUP(A47,LY!$A$2:$J$54,5,FALSE)/O$5/O$4,)+ROUNDUP(VLOOKUP(A47,LY!$A$2:$J$54,4,FALSE)/O$5/O$4,)</f>
        <v>15</v>
      </c>
      <c r="P47" s="104">
        <f t="shared" si="0"/>
        <v>147</v>
      </c>
    </row>
    <row r="48" spans="1:16" x14ac:dyDescent="0.25">
      <c r="A48" s="95">
        <v>43779</v>
      </c>
      <c r="B48" s="59">
        <f>IFERROR(ROUNDUP(VLOOKUP(A48,LY!$A$2:$N$54,12,FALSE)/B$5/B$4,),)</f>
        <v>1</v>
      </c>
      <c r="C48" s="103">
        <f>IFERROR(ROUNDUP(VLOOKUP(A48,LY!$A$2:$J$54,10,FALSE)/C$5/C$4,),)</f>
        <v>1</v>
      </c>
      <c r="D48" s="53">
        <f>IFERROR(ROUNDUP(VLOOKUP(A48,LY!$A$2:$J$54,7,FALSE)/D$5/D$4,),)</f>
        <v>2</v>
      </c>
      <c r="E48" s="53">
        <f>IFERROR(ROUNDUP(VLOOKUP(A48,LY!$A$2:$J$54,9,FALSE)/E$5/E$4,),)</f>
        <v>1</v>
      </c>
      <c r="F48" s="118">
        <f>IFERROR(ROUNDUP((VLOOKUP(A48,LY!$A$2:$J$54,7,FALSE)/18)/F$5/F$4,),)</f>
        <v>1</v>
      </c>
      <c r="G48" s="55">
        <f>IFERROR(ROUNDUP((VLOOKUP(A48,LY!$A$2:$K$54,7,FALSE)/18)/G$5/G$4,),)</f>
        <v>1</v>
      </c>
      <c r="H48" s="56">
        <f>ROUNDUP(VLOOKUP(A48,LY!$A$2:$N$54,13,FALSE)/H$5/H$4,)</f>
        <v>4</v>
      </c>
      <c r="I48" s="56">
        <f>ROUNDUP(VLOOKUP(A48,LY!$A$2:$N$54,13,FALSE)/I$5/I$4,)</f>
        <v>8</v>
      </c>
      <c r="J48" s="56">
        <f>ROUNDUP(VLOOKUP(A48,LY!$A$2:$J$54,4,FALSE)/J$5/J$4,)</f>
        <v>8</v>
      </c>
      <c r="K48" s="56">
        <f>ROUNDUP(VLOOKUP(A48,LY!$A$2:$N$54,13,FALSE)/K$5/K$4,)</f>
        <v>9</v>
      </c>
      <c r="L48" s="93">
        <f>ROUNDUP(VLOOKUP(A48,LY!$A$2:$J$54,5,FALSE)/$L$5/$L$4,)</f>
        <v>61</v>
      </c>
      <c r="M48" s="50">
        <f>ROUNDUP(VLOOKUP(A48,LY!$A$2:$J$54,5,FALSE)/M$5/M$4,)</f>
        <v>7</v>
      </c>
      <c r="N48" s="50">
        <f>ROUNDUP(VLOOKUP(A48,LY!$A$2:$J$54,4,FALSE)/N$5/N$4,)</f>
        <v>5</v>
      </c>
      <c r="O48" s="58">
        <f>ROUNDUP(VLOOKUP(A48,LY!$A$2:$J$54,5,FALSE)/O$5/O$4,)+ROUNDUP(VLOOKUP(A48,LY!$A$2:$J$54,4,FALSE)/O$5/O$4,)</f>
        <v>17</v>
      </c>
      <c r="P48" s="104">
        <f t="shared" si="0"/>
        <v>126</v>
      </c>
    </row>
    <row r="49" spans="1:16" ht="15.75" thickBot="1" x14ac:dyDescent="0.3">
      <c r="A49" s="95">
        <v>43786</v>
      </c>
      <c r="B49" s="59">
        <f>IFERROR(ROUNDUP(VLOOKUP(A49,LY!$A$2:$N$54,12,FALSE)/B$5/B$4,),)</f>
        <v>1</v>
      </c>
      <c r="C49" s="103">
        <f>IFERROR(ROUNDUP(VLOOKUP(A49,LY!$A$2:$J$54,10,FALSE)/C$5/C$4,),)</f>
        <v>1</v>
      </c>
      <c r="D49" s="53">
        <f>IFERROR(ROUNDUP(VLOOKUP(A49,LY!$A$2:$J$54,7,FALSE)/D$5/D$4,),)</f>
        <v>2</v>
      </c>
      <c r="E49" s="53">
        <f>IFERROR(ROUNDUP(VLOOKUP(A49,LY!$A$2:$J$54,9,FALSE)/E$5/E$4,),)</f>
        <v>1</v>
      </c>
      <c r="F49" s="118">
        <f>IFERROR(ROUNDUP((VLOOKUP(A49,LY!$A$2:$J$54,7,FALSE)/18)/F$5/F$4,),)</f>
        <v>1</v>
      </c>
      <c r="G49" s="55">
        <f>IFERROR(ROUNDUP((VLOOKUP(A49,LY!$A$2:$K$54,7,FALSE)/18)/G$5/G$4,),)</f>
        <v>1</v>
      </c>
      <c r="H49" s="56">
        <f>ROUNDUP(VLOOKUP(A49,LY!$A$2:$N$54,13,FALSE)/H$5/H$4,)</f>
        <v>6</v>
      </c>
      <c r="I49" s="56">
        <f>ROUNDUP(VLOOKUP(A49,LY!$A$2:$N$54,13,FALSE)/I$5/I$4,)</f>
        <v>11</v>
      </c>
      <c r="J49" s="56">
        <f>ROUNDUP(VLOOKUP(A49,LY!$A$2:$J$54,4,FALSE)/J$5/J$4,)</f>
        <v>5</v>
      </c>
      <c r="K49" s="56">
        <f>ROUNDUP(VLOOKUP(A49,LY!$A$2:$N$54,13,FALSE)/K$5/K$4,)</f>
        <v>13</v>
      </c>
      <c r="L49" s="93">
        <f>ROUNDUP(VLOOKUP(A49,LY!$A$2:$J$54,5,FALSE)/$L$5/$L$4,)</f>
        <v>96</v>
      </c>
      <c r="M49" s="50">
        <f>ROUNDUP(VLOOKUP(A49,LY!$A$2:$J$54,5,FALSE)/M$5/M$4,)</f>
        <v>10</v>
      </c>
      <c r="N49" s="50">
        <f>ROUNDUP(VLOOKUP(A49,LY!$A$2:$J$54,4,FALSE)/N$5/N$4,)</f>
        <v>3</v>
      </c>
      <c r="O49" s="58">
        <f>ROUNDUP(VLOOKUP(A49,LY!$A$2:$J$54,5,FALSE)/O$5/O$4,)+ROUNDUP(VLOOKUP(A49,LY!$A$2:$J$54,4,FALSE)/O$5/O$4,)</f>
        <v>16</v>
      </c>
      <c r="P49" s="104">
        <f t="shared" si="0"/>
        <v>167</v>
      </c>
    </row>
    <row r="50" spans="1:16" x14ac:dyDescent="0.25">
      <c r="A50" s="97">
        <v>43793</v>
      </c>
      <c r="B50" s="59">
        <f>IFERROR(ROUNDUP(VLOOKUP(A50,LY!$A$2:$N$54,12,FALSE)/B$5/B$4,),)</f>
        <v>1</v>
      </c>
      <c r="C50" s="103">
        <f>IFERROR(ROUNDUP(VLOOKUP(A50,LY!$A$2:$J$54,10,FALSE)/C$5/C$4,),)</f>
        <v>1</v>
      </c>
      <c r="D50" s="53">
        <f>IFERROR(ROUNDUP(VLOOKUP(A50,LY!$A$2:$J$54,7,FALSE)/D$5/D$4,),)</f>
        <v>2</v>
      </c>
      <c r="E50" s="53">
        <f>IFERROR(ROUNDUP(VLOOKUP(A50,LY!$A$2:$J$54,9,FALSE)/E$5/E$4,),)</f>
        <v>1</v>
      </c>
      <c r="F50" s="118">
        <f>IFERROR(ROUNDUP((VLOOKUP(A50,LY!$A$2:$J$54,7,FALSE)/18)/F$5/F$4,),)</f>
        <v>1</v>
      </c>
      <c r="G50" s="55">
        <f>IFERROR(ROUNDUP((VLOOKUP(A50,LY!$A$2:$K$54,7,FALSE)/18)/G$5/G$4,),)</f>
        <v>1</v>
      </c>
      <c r="H50" s="115">
        <f>ROUNDUP(VLOOKUP(A50,LY!$A$2:$N$54,13,FALSE)/H$5/H$4,)</f>
        <v>5</v>
      </c>
      <c r="I50" s="105">
        <f>ROUNDUP(VLOOKUP(A50,LY!$A$2:$N$54,13,FALSE)/I$5/I$4,)</f>
        <v>10</v>
      </c>
      <c r="J50" s="105">
        <f>ROUNDUP(VLOOKUP(A50,LY!$A$2:$J$54,4,FALSE)/J$5/J$4,)</f>
        <v>7</v>
      </c>
      <c r="K50" s="105">
        <f>ROUNDUP(VLOOKUP(A50,LY!$A$2:$N$54,13,FALSE)/K$5/K$4,)</f>
        <v>11</v>
      </c>
      <c r="L50" s="98">
        <f>ROUNDUP(VLOOKUP(A50,LY!$A$2:$J$54,5,FALSE)/$L$5/$L$4,)</f>
        <v>73</v>
      </c>
      <c r="M50" s="106">
        <f>ROUNDUP(VLOOKUP(A50,LY!$A$2:$J$54,5,FALSE)/M$5/M$4,)</f>
        <v>8</v>
      </c>
      <c r="N50" s="106">
        <f>ROUNDUP(VLOOKUP(A50,LY!$A$2:$J$54,4,FALSE)/N$5/N$4,)</f>
        <v>4</v>
      </c>
      <c r="O50" s="153">
        <f>ROUNDUP(VLOOKUP(A50,LY!$A$2:$J$54,5,FALSE)/O$5/O$4,)+ROUNDUP(VLOOKUP(A50,LY!$A$2:$J$54,4,FALSE)/O$5/O$4,)</f>
        <v>16</v>
      </c>
      <c r="P50" s="107">
        <f t="shared" si="0"/>
        <v>141</v>
      </c>
    </row>
    <row r="51" spans="1:16" x14ac:dyDescent="0.25">
      <c r="A51" s="99">
        <v>43800</v>
      </c>
      <c r="B51" s="59">
        <f>IFERROR(ROUNDUP(VLOOKUP(A51,LY!$A$2:$N$54,12,FALSE)/B$5/B$4,),)</f>
        <v>1</v>
      </c>
      <c r="C51" s="103">
        <f>IFERROR(ROUNDUP(VLOOKUP(A51,LY!$A$2:$J$54,10,FALSE)/C$5/C$4,),)</f>
        <v>1</v>
      </c>
      <c r="D51" s="53">
        <f>IFERROR(ROUNDUP(VLOOKUP(A51,LY!$A$2:$J$54,7,FALSE)/D$5/D$4,),)</f>
        <v>1</v>
      </c>
      <c r="E51" s="53">
        <f>IFERROR(ROUNDUP(VLOOKUP(A51,LY!$A$2:$J$54,9,FALSE)/E$5/E$4,),)</f>
        <v>1</v>
      </c>
      <c r="F51" s="118">
        <f>IFERROR(ROUNDUP((VLOOKUP(A51,LY!$A$2:$J$54,7,FALSE)/18)/F$5/F$4,),)</f>
        <v>1</v>
      </c>
      <c r="G51" s="55">
        <f>IFERROR(ROUNDUP((VLOOKUP(A51,LY!$A$2:$K$54,7,FALSE)/18)/G$5/G$4,),)</f>
        <v>1</v>
      </c>
      <c r="H51" s="116">
        <f>ROUNDUP(VLOOKUP(A51,LY!$A$2:$N$54,13,FALSE)/H$5/H$4,)</f>
        <v>5</v>
      </c>
      <c r="I51" s="108">
        <f>ROUNDUP(VLOOKUP(A51,LY!$A$2:$N$54,13,FALSE)/I$5/I$4,)</f>
        <v>9</v>
      </c>
      <c r="J51" s="108">
        <f>ROUNDUP(VLOOKUP(A51,LY!$A$2:$J$54,4,FALSE)/J$5/J$4,)</f>
        <v>5</v>
      </c>
      <c r="K51" s="108">
        <f>ROUNDUP(VLOOKUP(A51,LY!$A$2:$N$54,13,FALSE)/K$5/K$4,)</f>
        <v>10</v>
      </c>
      <c r="L51" s="100">
        <f>ROUNDUP(VLOOKUP(A51,LY!$A$2:$J$54,5,FALSE)/$L$5/$L$4,)</f>
        <v>105</v>
      </c>
      <c r="M51" s="109">
        <f>ROUNDUP(VLOOKUP(A51,LY!$A$2:$J$54,5,FALSE)/M$5/M$4,)</f>
        <v>11</v>
      </c>
      <c r="N51" s="109">
        <f>ROUNDUP(VLOOKUP(A51,LY!$A$2:$J$54,4,FALSE)/N$5/N$4,)</f>
        <v>3</v>
      </c>
      <c r="O51" s="154">
        <f>ROUNDUP(VLOOKUP(A51,LY!$A$2:$J$54,5,FALSE)/O$5/O$4,)+ROUNDUP(VLOOKUP(A51,LY!$A$2:$J$54,4,FALSE)/O$5/O$4,)</f>
        <v>17</v>
      </c>
      <c r="P51" s="110">
        <f t="shared" si="0"/>
        <v>171</v>
      </c>
    </row>
    <row r="52" spans="1:16" x14ac:dyDescent="0.25">
      <c r="A52" s="99">
        <v>43807</v>
      </c>
      <c r="B52" s="59">
        <f>IFERROR(ROUNDUP(VLOOKUP(A52,LY!$A$2:$N$54,12,FALSE)/B$5/B$4,),)</f>
        <v>1</v>
      </c>
      <c r="C52" s="103">
        <f>IFERROR(ROUNDUP(VLOOKUP(A52,LY!$A$2:$J$54,10,FALSE)/C$5/C$4,),)</f>
        <v>0</v>
      </c>
      <c r="D52" s="53">
        <f>IFERROR(ROUNDUP(VLOOKUP(A52,LY!$A$2:$J$54,7,FALSE)/D$5/D$4,),)</f>
        <v>1</v>
      </c>
      <c r="E52" s="53">
        <f>IFERROR(ROUNDUP(VLOOKUP(A52,LY!$A$2:$J$54,9,FALSE)/E$5/E$4,),)</f>
        <v>1</v>
      </c>
      <c r="F52" s="118">
        <f>IFERROR(ROUNDUP((VLOOKUP(A52,LY!$A$2:$J$54,7,FALSE)/18)/F$5/F$4,),)</f>
        <v>1</v>
      </c>
      <c r="G52" s="55">
        <f>IFERROR(ROUNDUP((VLOOKUP(A52,LY!$A$2:$K$54,7,FALSE)/18)/G$5/G$4,),)</f>
        <v>1</v>
      </c>
      <c r="H52" s="116">
        <f>ROUNDUP(VLOOKUP(A52,LY!$A$2:$N$54,13,FALSE)/H$5/H$4,)</f>
        <v>4</v>
      </c>
      <c r="I52" s="108">
        <f>ROUNDUP(VLOOKUP(A52,LY!$A$2:$N$54,13,FALSE)/I$5/I$4,)</f>
        <v>7</v>
      </c>
      <c r="J52" s="108">
        <f>ROUNDUP(VLOOKUP(A52,LY!$A$2:$J$54,4,FALSE)/J$5/J$4,)</f>
        <v>5</v>
      </c>
      <c r="K52" s="108">
        <f>ROUNDUP(VLOOKUP(A52,LY!$A$2:$N$54,13,FALSE)/K$5/K$4,)</f>
        <v>8</v>
      </c>
      <c r="L52" s="100">
        <f>ROUNDUP(VLOOKUP(A52,LY!$A$2:$J$54,5,FALSE)/$L$5/$L$4,)</f>
        <v>88</v>
      </c>
      <c r="M52" s="109">
        <f>ROUNDUP(VLOOKUP(A52,LY!$A$2:$J$54,5,FALSE)/M$5/M$4,)</f>
        <v>9</v>
      </c>
      <c r="N52" s="109">
        <f>ROUNDUP(VLOOKUP(A52,LY!$A$2:$J$54,4,FALSE)/N$5/N$4,)</f>
        <v>3</v>
      </c>
      <c r="O52" s="154">
        <f>ROUNDUP(VLOOKUP(A52,LY!$A$2:$J$54,5,FALSE)/O$5/O$4,)+ROUNDUP(VLOOKUP(A52,LY!$A$2:$J$54,4,FALSE)/O$5/O$4,)</f>
        <v>15</v>
      </c>
      <c r="P52" s="110">
        <f t="shared" si="0"/>
        <v>144</v>
      </c>
    </row>
    <row r="53" spans="1:16" ht="15.75" thickBot="1" x14ac:dyDescent="0.3">
      <c r="A53" s="101">
        <v>43814</v>
      </c>
      <c r="B53" s="59">
        <f>IFERROR(ROUNDUP(VLOOKUP(A53,LY!$A$2:$N$54,12,FALSE)/B$5/B$4,),)</f>
        <v>1</v>
      </c>
      <c r="C53" s="103">
        <f>IFERROR(ROUNDUP(VLOOKUP(A53,LY!$A$2:$J$54,10,FALSE)/C$5/C$4,),)</f>
        <v>1</v>
      </c>
      <c r="D53" s="53">
        <f>IFERROR(ROUNDUP(VLOOKUP(A53,LY!$A$2:$J$54,7,FALSE)/D$5/D$4,),)</f>
        <v>1</v>
      </c>
      <c r="E53" s="53">
        <f>IFERROR(ROUNDUP(VLOOKUP(A53,LY!$A$2:$J$54,9,FALSE)/E$5/E$4,),)</f>
        <v>1</v>
      </c>
      <c r="F53" s="118">
        <f>IFERROR(ROUNDUP((VLOOKUP(A53,LY!$A$2:$J$54,7,FALSE)/18)/F$5/F$4,),)</f>
        <v>1</v>
      </c>
      <c r="G53" s="55">
        <f>IFERROR(ROUNDUP((VLOOKUP(A53,LY!$A$2:$K$54,7,FALSE)/18)/G$5/G$4,),)</f>
        <v>1</v>
      </c>
      <c r="H53" s="117">
        <f>ROUNDUP(VLOOKUP(A53,LY!$A$2:$N$54,13,FALSE)/H$5/H$4,)</f>
        <v>3</v>
      </c>
      <c r="I53" s="111">
        <f>ROUNDUP(VLOOKUP(A53,LY!$A$2:$N$54,13,FALSE)/I$5/I$4,)</f>
        <v>5</v>
      </c>
      <c r="J53" s="111">
        <f>ROUNDUP(VLOOKUP(A53,LY!$A$2:$J$54,4,FALSE)/J$5/J$4,)</f>
        <v>3</v>
      </c>
      <c r="K53" s="111">
        <f>ROUNDUP(VLOOKUP(A53,LY!$A$2:$N$54,13,FALSE)/K$5/K$4,)</f>
        <v>5</v>
      </c>
      <c r="L53" s="102">
        <f>ROUNDUP(VLOOKUP(A53,LY!$A$2:$J$54,5,FALSE)/$L$5/$L$4,)</f>
        <v>68</v>
      </c>
      <c r="M53" s="112">
        <f>ROUNDUP(VLOOKUP(A53,LY!$A$2:$J$54,5,FALSE)/M$5/M$4,)</f>
        <v>7</v>
      </c>
      <c r="N53" s="112">
        <f>ROUNDUP(VLOOKUP(A53,LY!$A$2:$J$54,4,FALSE)/N$5/N$4,)</f>
        <v>2</v>
      </c>
      <c r="O53" s="155">
        <f>ROUNDUP(VLOOKUP(A53,LY!$A$2:$J$54,5,FALSE)/O$5/O$4,)+ROUNDUP(VLOOKUP(A53,LY!$A$2:$J$54,4,FALSE)/O$5/O$4,)</f>
        <v>11</v>
      </c>
      <c r="P53" s="113">
        <f t="shared" si="0"/>
        <v>110</v>
      </c>
    </row>
    <row r="54" spans="1:16" x14ac:dyDescent="0.25">
      <c r="A54" s="95">
        <v>43821</v>
      </c>
      <c r="B54" s="59">
        <f>IFERROR(ROUNDUP(VLOOKUP(A54,LY!$A$2:$N$54,12,FALSE)/B$5/B$4,),)</f>
        <v>1</v>
      </c>
      <c r="C54" s="103">
        <f>IFERROR(ROUNDUP(VLOOKUP(A54,LY!$A$2:$J$54,10,FALSE)/C$5/C$4,),)</f>
        <v>0</v>
      </c>
      <c r="D54" s="53">
        <f>IFERROR(ROUNDUP(VLOOKUP(A54,LY!$A$2:$J$54,7,FALSE)/D$5/D$4,),)</f>
        <v>1</v>
      </c>
      <c r="E54" s="53">
        <f>IFERROR(ROUNDUP(VLOOKUP(A54,LY!$A$2:$J$54,9,FALSE)/E$5/E$4,),)</f>
        <v>1</v>
      </c>
      <c r="F54" s="118">
        <f>IFERROR(ROUNDUP((VLOOKUP(A54,LY!$A$2:$J$54,7,FALSE)/18)/F$5/F$4,),)</f>
        <v>1</v>
      </c>
      <c r="G54" s="55">
        <f>IFERROR(ROUNDUP((VLOOKUP(A54,LY!$A$2:$K$54,7,FALSE)/18)/G$5/G$4,),)</f>
        <v>1</v>
      </c>
      <c r="H54" s="56">
        <f>ROUNDUP(VLOOKUP(A54,LY!$A$2:$N$54,13,FALSE)/H$5/H$4,)</f>
        <v>1</v>
      </c>
      <c r="I54" s="56">
        <f>ROUNDUP(VLOOKUP(A54,LY!$A$2:$N$54,13,FALSE)/I$5/I$4,)</f>
        <v>1</v>
      </c>
      <c r="J54" s="56">
        <f>ROUNDUP(VLOOKUP(A54,LY!$A$2:$J$54,4,FALSE)/J$5/J$4,)</f>
        <v>1</v>
      </c>
      <c r="K54" s="56">
        <f>ROUNDUP(VLOOKUP(A54,LY!$A$2:$N$54,13,FALSE)/K$5/K$4,)</f>
        <v>1</v>
      </c>
      <c r="L54" s="93">
        <f>ROUNDUP(VLOOKUP(A54,LY!$A$2:$J$54,5,FALSE)/$L$5/$L$4,)</f>
        <v>26</v>
      </c>
      <c r="M54" s="50">
        <f>ROUNDUP(VLOOKUP(A54,LY!$A$2:$J$54,5,FALSE)/M$5/M$4,)</f>
        <v>3</v>
      </c>
      <c r="N54" s="50">
        <f>ROUNDUP(VLOOKUP(A54,LY!$A$2:$J$54,4,FALSE)/N$5/N$4,)</f>
        <v>1</v>
      </c>
      <c r="O54" s="58">
        <f>ROUNDUP(VLOOKUP(A54,LY!$A$2:$J$54,5,FALSE)/O$5/O$4,)+ROUNDUP(VLOOKUP(A54,LY!$A$2:$J$54,4,FALSE)/O$5/O$4,)</f>
        <v>4</v>
      </c>
      <c r="P54" s="104">
        <f t="shared" si="0"/>
        <v>43</v>
      </c>
    </row>
    <row r="55" spans="1:16" x14ac:dyDescent="0.25">
      <c r="A55" s="95">
        <v>43828</v>
      </c>
      <c r="B55" s="59">
        <f>IFERROR(ROUNDUP(VLOOKUP(A55,LY!$A$2:$N$54,12,FALSE)/B$5/B$4,),)</f>
        <v>1</v>
      </c>
      <c r="C55" s="103">
        <f>IFERROR(ROUNDUP(VLOOKUP(A55,LY!$A$2:$J$54,10,FALSE)/C$5/C$4,),)</f>
        <v>1</v>
      </c>
      <c r="D55" s="53">
        <f>IFERROR(ROUNDUP(VLOOKUP(A55,LY!$A$2:$J$54,7,FALSE)/D$5/D$4,),)</f>
        <v>1</v>
      </c>
      <c r="E55" s="53">
        <f>IFERROR(ROUNDUP(VLOOKUP(A55,LY!$A$2:$J$54,9,FALSE)/E$5/E$4,),)</f>
        <v>1</v>
      </c>
      <c r="F55" s="118">
        <f>IFERROR(ROUNDUP((VLOOKUP(A55,LY!$A$2:$J$54,7,FALSE)/18)/F$5/F$4,),)</f>
        <v>1</v>
      </c>
      <c r="G55" s="55">
        <f>IFERROR(ROUNDUP((VLOOKUP(A55,LY!$A$2:$K$54,7,FALSE)/18)/G$5/G$4,),)</f>
        <v>1</v>
      </c>
      <c r="H55" s="56">
        <f>ROUNDUP(VLOOKUP(A55,LY!$A$2:$N$54,13,FALSE)/H$5/H$4,)</f>
        <v>1</v>
      </c>
      <c r="I55" s="56">
        <f>ROUNDUP(VLOOKUP(A55,LY!$A$2:$N$54,13,FALSE)/I$5/I$4,)</f>
        <v>1</v>
      </c>
      <c r="J55" s="56">
        <f>ROUNDUP(VLOOKUP(A55,LY!$A$2:$J$54,4,FALSE)/J$5/J$4,)</f>
        <v>1</v>
      </c>
      <c r="K55" s="56">
        <f>ROUNDUP(VLOOKUP(A55,LY!$A$2:$N$54,13,FALSE)/K$5/K$4,)</f>
        <v>1</v>
      </c>
      <c r="L55" s="93">
        <f>ROUNDUP(VLOOKUP(A55,LY!$A$2:$J$54,5,FALSE)/$L$5/$L$4,)</f>
        <v>17</v>
      </c>
      <c r="M55" s="50">
        <f>ROUNDUP(VLOOKUP(A55,LY!$A$2:$J$54,5,FALSE)/M$5/M$4,)</f>
        <v>2</v>
      </c>
      <c r="N55" s="50">
        <f>ROUNDUP(VLOOKUP(A55,LY!$A$2:$J$54,4,FALSE)/N$5/N$4,)</f>
        <v>1</v>
      </c>
      <c r="O55" s="58">
        <f>ROUNDUP(VLOOKUP(A55,LY!$A$2:$J$54,5,FALSE)/O$5/O$4,)+ROUNDUP(VLOOKUP(A55,LY!$A$2:$J$54,4,FALSE)/O$5/O$4,)</f>
        <v>3</v>
      </c>
      <c r="P55" s="104">
        <f t="shared" si="0"/>
        <v>33</v>
      </c>
    </row>
    <row r="56" spans="1:16" x14ac:dyDescent="0.25">
      <c r="A56" s="95">
        <v>43832</v>
      </c>
      <c r="B56" s="59">
        <f>IFERROR(ROUNDUP(VLOOKUP(A56,LY!$A$2:$N$54,12,FALSE)/B$5/B$4,),)</f>
        <v>1</v>
      </c>
      <c r="C56" s="103">
        <f>IFERROR(ROUNDUP(VLOOKUP(A56,LY!$A$2:$J$54,10,FALSE)/C$5/C$4,),)</f>
        <v>1</v>
      </c>
      <c r="D56" s="53">
        <f>IFERROR(ROUNDUP(VLOOKUP(A56,LY!$A$2:$J$54,7,FALSE)/D$5/D$4,),)</f>
        <v>1</v>
      </c>
      <c r="E56" s="53">
        <f>IFERROR(ROUNDUP(VLOOKUP(A56,LY!$A$2:$J$54,9,FALSE)/E$5/E$4,),)</f>
        <v>1</v>
      </c>
      <c r="F56" s="118">
        <f>IFERROR(ROUNDUP((VLOOKUP(A56,LY!$A$2:$J$54,7,FALSE)/18)/F$5/F$4,),)</f>
        <v>1</v>
      </c>
      <c r="G56" s="55">
        <f>IFERROR(ROUNDUP((VLOOKUP(A56,LY!$A$2:$K$54,7,FALSE)/18)/G$5/G$4,),)</f>
        <v>1</v>
      </c>
      <c r="H56" s="56">
        <f>ROUNDUP(VLOOKUP(A56,LY!$A$2:$N$54,13,FALSE)/H$5/H$4,)</f>
        <v>1</v>
      </c>
      <c r="I56" s="56">
        <f>ROUNDUP(VLOOKUP(A56,LY!$A$2:$N$54,13,FALSE)/I$5/I$4,)</f>
        <v>1</v>
      </c>
      <c r="J56" s="56">
        <f>ROUNDUP(VLOOKUP(A56,LY!$A$2:$J$54,4,FALSE)/J$5/J$4,)</f>
        <v>1</v>
      </c>
      <c r="K56" s="56">
        <f>ROUNDUP(VLOOKUP(A56,LY!$A$2:$N$54,13,FALSE)/K$5/K$4,)</f>
        <v>1</v>
      </c>
      <c r="L56" s="93">
        <f>ROUNDUP(VLOOKUP(A56,LY!$A$2:$J$54,5,FALSE)/$L$5/$L$4,)</f>
        <v>10</v>
      </c>
      <c r="M56" s="50">
        <f>ROUNDUP(VLOOKUP(A56,LY!$A$2:$J$54,5,FALSE)/M$5/M$4,)</f>
        <v>1</v>
      </c>
      <c r="N56" s="50">
        <f>ROUNDUP(VLOOKUP(A56,LY!$A$2:$J$54,4,FALSE)/N$5/N$4,)</f>
        <v>1</v>
      </c>
      <c r="O56" s="58">
        <f>ROUNDUP(VLOOKUP(A56,LY!$A$2:$J$54,5,FALSE)/O$5/O$4,)+ROUNDUP(VLOOKUP(A56,LY!$A$2:$J$54,4,FALSE)/O$5/O$4,)</f>
        <v>2</v>
      </c>
      <c r="P56" s="104">
        <f>SUM(B56:O56)</f>
        <v>24</v>
      </c>
    </row>
    <row r="57" spans="1:16" x14ac:dyDescent="0.25">
      <c r="A57" s="95">
        <v>43835</v>
      </c>
      <c r="B57" s="59">
        <f>IFERROR(ROUNDUP(VLOOKUP(A57,LY!$A$2:$N$54,12,FALSE)/B$5/B$4,),)</f>
        <v>1</v>
      </c>
      <c r="C57" s="103">
        <f>IFERROR(ROUNDUP(VLOOKUP(A57,LY!$A$2:$J$54,10,FALSE)/C$5/C$4,),)</f>
        <v>1</v>
      </c>
      <c r="D57" s="53">
        <f>IFERROR(ROUNDUP(VLOOKUP(A57,LY!$A$2:$J$54,7,FALSE)/D$5/D$4,),)</f>
        <v>1</v>
      </c>
      <c r="E57" s="53">
        <f>IFERROR(ROUNDUP(VLOOKUP(A57,LY!$A$2:$J$54,9,FALSE)/E$5/E$4,),)</f>
        <v>1</v>
      </c>
      <c r="F57" s="118">
        <f>IFERROR(ROUNDUP((VLOOKUP(A57,LY!$A$2:$J$54,7,FALSE)/18)/F$5/F$4,),)</f>
        <v>1</v>
      </c>
      <c r="G57" s="55">
        <f>IFERROR(ROUNDUP((VLOOKUP(A57,LY!$A$2:$K$54,7,FALSE)/18)/G$5/G$4,),)</f>
        <v>1</v>
      </c>
      <c r="H57" s="56">
        <f>ROUNDUP(VLOOKUP(A57,LY!$A$2:$N$54,13,FALSE)/H$5/H$4,)</f>
        <v>1</v>
      </c>
      <c r="I57" s="56">
        <f>ROUNDUP(VLOOKUP(A57,LY!$A$2:$N$54,13,FALSE)/I$5/I$4,)</f>
        <v>1</v>
      </c>
      <c r="J57" s="56">
        <f>ROUNDUP(VLOOKUP(A57,LY!$A$2:$J$54,4,FALSE)/J$5/J$4,)</f>
        <v>1</v>
      </c>
      <c r="K57" s="56">
        <f>ROUNDUP(VLOOKUP(A57,LY!$A$2:$N$54,13,FALSE)/K$5/K$4,)</f>
        <v>1</v>
      </c>
      <c r="L57" s="93">
        <f>ROUNDUP(VLOOKUP(A57,LY!$A$2:$J$54,5,FALSE)/$L$5/$L$4,)</f>
        <v>24</v>
      </c>
      <c r="M57" s="50">
        <f>ROUNDUP(VLOOKUP(A57,LY!$A$2:$J$54,5,FALSE)/M$5/M$4,)</f>
        <v>3</v>
      </c>
      <c r="N57" s="50">
        <f>ROUNDUP(VLOOKUP(A57,LY!$A$2:$J$54,4,FALSE)/N$5/N$4,)</f>
        <v>1</v>
      </c>
      <c r="O57" s="58">
        <f>ROUNDUP(VLOOKUP(A57,LY!$A$2:$J$54,5,FALSE)/O$5/O$4,)+ROUNDUP(VLOOKUP(A57,LY!$A$2:$J$54,4,FALSE)/O$5/O$4,)</f>
        <v>4</v>
      </c>
      <c r="P57" s="104">
        <f>SUM(B57:O57)</f>
        <v>42</v>
      </c>
    </row>
    <row r="58" spans="1:16" x14ac:dyDescent="0.25">
      <c r="A58" s="95">
        <v>43843</v>
      </c>
      <c r="B58" s="59">
        <f>IFERROR(ROUNDUP(VLOOKUP(A58,LY!$A$2:$N$54,12,FALSE)/B$5/B$4,),)</f>
        <v>1</v>
      </c>
      <c r="C58" s="103">
        <f>IFERROR(ROUNDUP(VLOOKUP(A58,LY!$A$2:$J$54,10,FALSE)/C$5/C$4,),)</f>
        <v>1</v>
      </c>
      <c r="D58" s="53">
        <f>IFERROR(ROUNDUP(VLOOKUP(A58,LY!$A$2:$J$54,7,FALSE)/D$5/D$4,),)</f>
        <v>2</v>
      </c>
      <c r="E58" s="53">
        <f>IFERROR(ROUNDUP(VLOOKUP(A58,LY!$A$2:$J$54,9,FALSE)/E$5/E$4,),)</f>
        <v>1</v>
      </c>
      <c r="F58" s="118">
        <f>IFERROR(ROUNDUP((VLOOKUP(A58,LY!$A$2:$J$54,7,FALSE)/18)/F$5/F$4,),)</f>
        <v>1</v>
      </c>
      <c r="G58" s="55">
        <f>IFERROR(ROUNDUP((VLOOKUP(A58,LY!$A$2:$K$54,7,FALSE)/18)/G$5/G$4,),)</f>
        <v>1</v>
      </c>
      <c r="H58" s="56">
        <f>ROUNDUP(VLOOKUP(A58,LY!$A$2:$N$54,13,FALSE)/H$5/H$4,)</f>
        <v>1</v>
      </c>
      <c r="I58" s="56">
        <f>ROUNDUP(VLOOKUP(A58,LY!$A$2:$N$54,13,FALSE)/I$5/I$4,)</f>
        <v>1</v>
      </c>
      <c r="J58" s="56">
        <f>ROUNDUP(VLOOKUP(A58,LY!$A$2:$J$54,4,FALSE)/J$5/J$4,)</f>
        <v>1</v>
      </c>
      <c r="K58" s="56">
        <f>ROUNDUP(VLOOKUP(A58,LY!$A$2:$N$54,13,FALSE)/K$5/K$4,)</f>
        <v>1</v>
      </c>
      <c r="L58" s="93">
        <f>ROUNDUP(VLOOKUP(A58,LY!$A$2:$J$54,5,FALSE)/$L$5/$L$4,)</f>
        <v>17</v>
      </c>
      <c r="M58" s="50">
        <f>ROUNDUP(VLOOKUP(A58,LY!$A$2:$J$54,5,FALSE)/M$5/M$4,)</f>
        <v>2</v>
      </c>
      <c r="N58" s="50">
        <f>ROUNDUP(VLOOKUP(A58,LY!$A$2:$J$54,4,FALSE)/N$5/N$4,)</f>
        <v>1</v>
      </c>
      <c r="O58" s="58">
        <f>ROUNDUP(VLOOKUP(A58,LY!$A$2:$J$54,5,FALSE)/O$5/O$4,)+ROUNDUP(VLOOKUP(A58,LY!$A$2:$J$54,4,FALSE)/O$5/O$4,)</f>
        <v>3</v>
      </c>
      <c r="P58" s="104">
        <f>SUM(B58:O58)</f>
        <v>34</v>
      </c>
    </row>
    <row r="59" spans="1:16" x14ac:dyDescent="0.25">
      <c r="A59" s="95">
        <v>43850</v>
      </c>
      <c r="B59" s="59">
        <f>IFERROR(ROUNDUP(VLOOKUP(A59,LY!$A$2:$N$54,12,FALSE)/B$5/B$4,),)</f>
        <v>1</v>
      </c>
      <c r="C59" s="103">
        <f>IFERROR(ROUNDUP(VLOOKUP(A59,LY!$A$2:$J$54,10,FALSE)/C$5/C$4,),)</f>
        <v>2</v>
      </c>
      <c r="D59" s="53">
        <f>IFERROR(ROUNDUP(VLOOKUP(A59,LY!$A$2:$J$54,7,FALSE)/D$5/D$4,),)</f>
        <v>2</v>
      </c>
      <c r="E59" s="53">
        <f>IFERROR(ROUNDUP(VLOOKUP(A59,LY!$A$2:$J$54,9,FALSE)/E$5/E$4,),)</f>
        <v>1</v>
      </c>
      <c r="F59" s="118">
        <f>IFERROR(ROUNDUP((VLOOKUP(A59,LY!$A$2:$J$54,7,FALSE)/18)/F$5/F$4,),)</f>
        <v>1</v>
      </c>
      <c r="G59" s="55">
        <f>IFERROR(ROUNDUP((VLOOKUP(A59,LY!$A$2:$K$54,7,FALSE)/18)/G$5/G$4,),)</f>
        <v>1</v>
      </c>
      <c r="H59" s="56">
        <f>ROUNDUP(VLOOKUP(A59,LY!$A$2:$N$54,13,FALSE)/H$5/H$4,)</f>
        <v>1</v>
      </c>
      <c r="I59" s="56">
        <f>ROUNDUP(VLOOKUP(A59,LY!$A$2:$N$54,13,FALSE)/I$5/I$4,)</f>
        <v>1</v>
      </c>
      <c r="J59" s="56">
        <f>ROUNDUP(VLOOKUP(A59,LY!$A$2:$J$54,4,FALSE)/J$5/J$4,)</f>
        <v>1</v>
      </c>
      <c r="K59" s="56">
        <f>ROUNDUP(VLOOKUP(A59,LY!$A$2:$N$54,13,FALSE)/K$5/K$4,)</f>
        <v>1</v>
      </c>
      <c r="L59" s="93">
        <f>ROUNDUP(VLOOKUP(A59,LY!$A$2:$J$54,5,FALSE)/$L$5/$L$4,)</f>
        <v>11</v>
      </c>
      <c r="M59" s="50">
        <f>ROUNDUP(VLOOKUP(A59,LY!$A$2:$J$54,5,FALSE)/M$5/M$4,)</f>
        <v>2</v>
      </c>
      <c r="N59" s="50">
        <f>ROUNDUP(VLOOKUP(A59,LY!$A$2:$J$54,4,FALSE)/N$5/N$4,)</f>
        <v>1</v>
      </c>
      <c r="O59" s="58">
        <f>ROUNDUP(VLOOKUP(A59,LY!$A$2:$J$54,5,FALSE)/O$5/O$4,)+ROUNDUP(VLOOKUP(A59,LY!$A$2:$J$54,4,FALSE)/O$5/O$4,)</f>
        <v>3</v>
      </c>
      <c r="P59" s="104">
        <f>SUM(B59:O59)</f>
        <v>29</v>
      </c>
    </row>
    <row r="60" spans="1:16" x14ac:dyDescent="0.25">
      <c r="A60" s="95">
        <v>43857</v>
      </c>
      <c r="B60" s="59">
        <f>IFERROR(ROUNDUP(VLOOKUP(A60,LY!$A$2:$N$54,12,FALSE)/B$5/B$4,),)</f>
        <v>1</v>
      </c>
      <c r="C60" s="103">
        <f>IFERROR(ROUNDUP(VLOOKUP(A60,LY!$A$2:$J$54,10,FALSE)/C$5/C$4,),)</f>
        <v>1</v>
      </c>
      <c r="D60" s="53">
        <f>IFERROR(ROUNDUP(VLOOKUP(A60,LY!$A$2:$J$54,7,FALSE)/D$5/D$4,),)</f>
        <v>1</v>
      </c>
      <c r="E60" s="53">
        <f>IFERROR(ROUNDUP(VLOOKUP(A60,LY!$A$2:$J$54,9,FALSE)/E$5/E$4,),)</f>
        <v>1</v>
      </c>
      <c r="F60" s="118">
        <f>IFERROR(ROUNDUP((VLOOKUP(A60,LY!$A$2:$J$54,7,FALSE)/18)/F$5/F$4,),)</f>
        <v>1</v>
      </c>
      <c r="G60" s="55">
        <f>IFERROR(ROUNDUP((VLOOKUP(A60,LY!$A$2:$K$54,7,FALSE)/18)/G$5/G$4,),)</f>
        <v>1</v>
      </c>
      <c r="H60" s="56">
        <f>ROUNDUP(VLOOKUP(A60,LY!$A$2:$N$54,13,FALSE)/H$5/H$4,)</f>
        <v>1</v>
      </c>
      <c r="I60" s="56">
        <f>ROUNDUP(VLOOKUP(A60,LY!$A$2:$N$54,13,FALSE)/I$5/I$4,)</f>
        <v>1</v>
      </c>
      <c r="J60" s="56">
        <f>ROUNDUP(VLOOKUP(A60,LY!$A$2:$J$54,4,FALSE)/J$5/J$4,)</f>
        <v>1</v>
      </c>
      <c r="K60" s="56">
        <f>ROUNDUP(VLOOKUP(A60,LY!$A$2:$N$54,13,FALSE)/K$5/K$4,)</f>
        <v>1</v>
      </c>
      <c r="L60" s="93">
        <f>ROUNDUP(VLOOKUP(A60,LY!$A$2:$J$54,5,FALSE)/$L$5/$L$4,)</f>
        <v>5</v>
      </c>
      <c r="M60" s="50">
        <f>ROUNDUP(VLOOKUP(A60,LY!$A$2:$J$54,5,FALSE)/M$5/M$4,)</f>
        <v>1</v>
      </c>
      <c r="N60" s="50">
        <f>ROUNDUP(VLOOKUP(A60,LY!$A$2:$J$54,4,FALSE)/N$5/N$4,)</f>
        <v>1</v>
      </c>
      <c r="O60" s="58">
        <f>ROUNDUP(VLOOKUP(A60,LY!$A$2:$J$54,5,FALSE)/O$5/O$4,)+ROUNDUP(VLOOKUP(A60,LY!$A$2:$J$54,4,FALSE)/O$5/O$4,)</f>
        <v>2</v>
      </c>
      <c r="P60" s="104">
        <f>SUM(B60:O60)</f>
        <v>19</v>
      </c>
    </row>
  </sheetData>
  <mergeCells count="4">
    <mergeCell ref="C1:E1"/>
    <mergeCell ref="F1:G1"/>
    <mergeCell ref="H1:K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60"/>
  <sheetViews>
    <sheetView tabSelected="1" workbookViewId="0">
      <pane ySplit="7" topLeftCell="A26" activePane="bottomLeft" state="frozen"/>
      <selection pane="bottomLeft" activeCell="I4" sqref="I4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20.42578125" bestFit="1" customWidth="1"/>
    <col min="4" max="4" width="10.28515625" bestFit="1" customWidth="1"/>
    <col min="5" max="5" width="11" bestFit="1" customWidth="1"/>
    <col min="6" max="7" width="10.28515625" bestFit="1" customWidth="1"/>
    <col min="8" max="8" width="16.85546875" bestFit="1" customWidth="1"/>
    <col min="9" max="9" width="11.5703125" bestFit="1" customWidth="1"/>
    <col min="10" max="10" width="10.28515625" bestFit="1" customWidth="1"/>
    <col min="11" max="11" width="10.5703125" bestFit="1" customWidth="1"/>
    <col min="12" max="13" width="10.28515625" bestFit="1" customWidth="1"/>
    <col min="14" max="14" width="10.7109375" bestFit="1" customWidth="1"/>
    <col min="15" max="15" width="10.28515625" bestFit="1" customWidth="1"/>
    <col min="16" max="16" width="15.7109375" bestFit="1" customWidth="1"/>
  </cols>
  <sheetData>
    <row r="1" spans="1:16" x14ac:dyDescent="0.25">
      <c r="A1" s="42" t="s">
        <v>105</v>
      </c>
      <c r="B1" s="59" t="s">
        <v>85</v>
      </c>
      <c r="C1" s="148" t="s">
        <v>18</v>
      </c>
      <c r="D1" s="149"/>
      <c r="E1" s="149"/>
      <c r="F1" s="150" t="s">
        <v>82</v>
      </c>
      <c r="G1" s="149"/>
      <c r="H1" s="151" t="s">
        <v>83</v>
      </c>
      <c r="I1" s="149"/>
      <c r="J1" s="149"/>
      <c r="K1" s="149"/>
      <c r="L1" s="48" t="s">
        <v>84</v>
      </c>
      <c r="M1" s="152" t="s">
        <v>72</v>
      </c>
      <c r="N1" s="149"/>
      <c r="O1" s="51" t="s">
        <v>71</v>
      </c>
    </row>
    <row r="2" spans="1:16" x14ac:dyDescent="0.25">
      <c r="A2" s="42" t="s">
        <v>101</v>
      </c>
      <c r="B2" s="156" t="s">
        <v>102</v>
      </c>
      <c r="C2" s="156" t="s">
        <v>103</v>
      </c>
      <c r="D2" s="156" t="s">
        <v>103</v>
      </c>
      <c r="E2" s="156" t="s">
        <v>104</v>
      </c>
      <c r="F2" s="156" t="s">
        <v>104</v>
      </c>
      <c r="G2" s="156" t="s">
        <v>104</v>
      </c>
      <c r="H2" s="156" t="s">
        <v>103</v>
      </c>
      <c r="I2" s="156" t="s">
        <v>103</v>
      </c>
      <c r="J2" s="156" t="s">
        <v>103</v>
      </c>
      <c r="K2" s="156" t="s">
        <v>103</v>
      </c>
      <c r="L2" s="156" t="s">
        <v>103</v>
      </c>
      <c r="M2" s="156" t="s">
        <v>103</v>
      </c>
      <c r="N2" s="156" t="s">
        <v>103</v>
      </c>
      <c r="O2" s="156" t="s">
        <v>103</v>
      </c>
    </row>
    <row r="3" spans="1:16" x14ac:dyDescent="0.25">
      <c r="A3" s="42" t="s">
        <v>97</v>
      </c>
      <c r="B3" s="59" t="s">
        <v>85</v>
      </c>
      <c r="C3" s="90" t="s">
        <v>129</v>
      </c>
      <c r="D3" s="44" t="s">
        <v>18</v>
      </c>
      <c r="E3" s="44" t="s">
        <v>128</v>
      </c>
      <c r="F3" s="45" t="s">
        <v>82</v>
      </c>
      <c r="G3" s="46" t="s">
        <v>17</v>
      </c>
      <c r="H3" s="47" t="s">
        <v>106</v>
      </c>
      <c r="I3" s="47" t="s">
        <v>92</v>
      </c>
      <c r="J3" s="47" t="s">
        <v>88</v>
      </c>
      <c r="K3" s="47" t="s">
        <v>107</v>
      </c>
      <c r="L3" s="48" t="s">
        <v>84</v>
      </c>
      <c r="M3" s="49" t="s">
        <v>72</v>
      </c>
      <c r="N3" s="49" t="s">
        <v>94</v>
      </c>
      <c r="O3" s="51" t="s">
        <v>71</v>
      </c>
    </row>
    <row r="4" spans="1:16" x14ac:dyDescent="0.25">
      <c r="A4" s="42" t="s">
        <v>98</v>
      </c>
      <c r="B4" s="52">
        <v>13</v>
      </c>
      <c r="C4" s="52">
        <v>180</v>
      </c>
      <c r="D4" s="52">
        <v>125</v>
      </c>
      <c r="E4" s="52">
        <v>30</v>
      </c>
      <c r="F4" s="52">
        <v>30</v>
      </c>
      <c r="G4" s="52">
        <v>60</v>
      </c>
      <c r="H4" s="52">
        <v>200</v>
      </c>
      <c r="I4" s="52">
        <v>100</v>
      </c>
      <c r="J4" s="52">
        <v>120</v>
      </c>
      <c r="K4" s="52">
        <v>90</v>
      </c>
      <c r="L4" s="52">
        <v>10</v>
      </c>
      <c r="M4" s="52">
        <v>100</v>
      </c>
      <c r="N4" s="52">
        <v>200</v>
      </c>
      <c r="O4" s="52">
        <v>100</v>
      </c>
    </row>
    <row r="5" spans="1:16" x14ac:dyDescent="0.25">
      <c r="A5" s="42" t="s">
        <v>130</v>
      </c>
      <c r="B5" s="52">
        <v>40</v>
      </c>
      <c r="C5" s="52">
        <v>30</v>
      </c>
      <c r="D5" s="52">
        <v>40</v>
      </c>
      <c r="E5" s="52">
        <v>40</v>
      </c>
      <c r="F5" s="52">
        <v>40</v>
      </c>
      <c r="G5" s="52">
        <v>40</v>
      </c>
      <c r="H5" s="52">
        <v>40</v>
      </c>
      <c r="I5" s="52">
        <v>40</v>
      </c>
      <c r="J5" s="52">
        <v>40</v>
      </c>
      <c r="K5" s="52">
        <v>40</v>
      </c>
      <c r="L5" s="52">
        <v>40</v>
      </c>
      <c r="M5" s="52">
        <v>40</v>
      </c>
      <c r="N5" s="52">
        <v>40</v>
      </c>
      <c r="O5" s="52">
        <v>40</v>
      </c>
    </row>
    <row r="7" spans="1:16" x14ac:dyDescent="0.25">
      <c r="A7" t="s">
        <v>109</v>
      </c>
      <c r="B7" s="120" t="s">
        <v>81</v>
      </c>
      <c r="C7" s="120" t="s">
        <v>81</v>
      </c>
      <c r="D7" s="120" t="s">
        <v>81</v>
      </c>
      <c r="E7" s="120" t="s">
        <v>81</v>
      </c>
      <c r="F7" s="120" t="s">
        <v>81</v>
      </c>
      <c r="G7" s="120" t="s">
        <v>81</v>
      </c>
      <c r="H7" s="120" t="s">
        <v>81</v>
      </c>
      <c r="I7" s="120" t="s">
        <v>81</v>
      </c>
      <c r="J7" s="120" t="s">
        <v>81</v>
      </c>
      <c r="K7" s="120" t="s">
        <v>81</v>
      </c>
      <c r="L7" s="120" t="s">
        <v>81</v>
      </c>
      <c r="M7" s="120" t="s">
        <v>81</v>
      </c>
      <c r="N7" s="120" t="s">
        <v>81</v>
      </c>
      <c r="O7" s="120" t="s">
        <v>81</v>
      </c>
      <c r="P7" t="s">
        <v>111</v>
      </c>
    </row>
    <row r="8" spans="1:16" x14ac:dyDescent="0.25">
      <c r="A8" s="95">
        <v>43136</v>
      </c>
      <c r="B8" s="59">
        <f>IFERROR(ROUNDUP(VLOOKUP(A8,'2LY'!$A$2:$N$54,12,FALSE)/B$4/B$5,),)</f>
        <v>1</v>
      </c>
      <c r="C8" s="103">
        <f>IFERROR(ROUNDUP(VLOOKUP(A8,'2LY'!$A$2:$J$54,10,FALSE)/C$5/C$4,),)</f>
        <v>0</v>
      </c>
      <c r="D8" s="53">
        <f>IFERROR(ROUNDUP(VLOOKUP(A8,'2LY'!$A$2:$J$54,7,FALSE)/D$5/D$4,),)</f>
        <v>1</v>
      </c>
      <c r="E8" s="119">
        <f>IFERROR(ROUNDUP(VLOOKUP(A8,'2LY'!$A$2:$J$54,9,FALSE)/E$5/E$4,),)</f>
        <v>1</v>
      </c>
      <c r="F8" s="54">
        <f>IFERROR(ROUNDUP((VLOOKUP(A8,'2LY'!$A$2:$K$54,7,FALSE)/18)/F$5/F$4,),)</f>
        <v>1</v>
      </c>
      <c r="G8" s="55">
        <f>IFERROR(ROUNDUP((VLOOKUP(A8,'2LY'!$A$2:$K$54,7,FALSE)/18)/G$5/G$4,),)</f>
        <v>1</v>
      </c>
      <c r="H8" s="56">
        <f>ROUNDUP(VLOOKUP(A8,'2LY'!$A$2:$N$54,13,FALSE)/H$5/H$4,)</f>
        <v>1</v>
      </c>
      <c r="I8" s="56">
        <f>ROUNDUP(VLOOKUP(A8,'2LY'!$A$2:$N$54,13,FALSE)/I$5/I$4,)</f>
        <v>1</v>
      </c>
      <c r="J8" s="56">
        <f>ROUNDUP(VLOOKUP(A8,'2LY'!$A$2:$J$54,4,FALSE)/J$5/J$4,)</f>
        <v>1</v>
      </c>
      <c r="K8" s="56">
        <f>ROUNDUP(VLOOKUP(A8,'2LY'!$A$2:$N$54,13,FALSE)/K$5/K$4,)</f>
        <v>2</v>
      </c>
      <c r="L8" s="93">
        <f>ROUNDUP(VLOOKUP(A8,'2LY'!$A$2:$J$54,5,FALSE)/$L$5/$L$4,)</f>
        <v>6</v>
      </c>
      <c r="M8" s="50">
        <f>ROUNDUP(VLOOKUP(A8,'2LY'!$A$2:$J$54,5,FALSE)/M$5/M$4,)</f>
        <v>1</v>
      </c>
      <c r="N8" s="50">
        <f>ROUNDUP(VLOOKUP(A8,'2LY'!$A$2:$J$54,4,FALSE)/N$5/N$4,)</f>
        <v>1</v>
      </c>
      <c r="O8" s="58">
        <f>ROUNDUP(VLOOKUP(A8,'2LY'!$A$2:$J$54,5,FALSE)/O$5/O$4,)+ROUNDUP(VLOOKUP(A8,'2LY'!$A$2:$J$54,4,FALSE)/O$5/O$4,)</f>
        <v>2</v>
      </c>
      <c r="P8" s="104">
        <f>SUM(B8:O8)</f>
        <v>20</v>
      </c>
    </row>
    <row r="9" spans="1:16" x14ac:dyDescent="0.25">
      <c r="A9" s="95">
        <v>43143</v>
      </c>
      <c r="B9" s="59">
        <f>IFERROR(ROUNDUP(VLOOKUP(A9,'2LY'!$A$2:$N$54,12,FALSE)/B$4/B$5,),)</f>
        <v>1</v>
      </c>
      <c r="C9" s="103">
        <f>IFERROR(ROUNDUP(VLOOKUP(A9,'2LY'!$A$2:$J$54,10,FALSE)/C$5/C$4,),)</f>
        <v>1</v>
      </c>
      <c r="D9" s="119">
        <f>IFERROR(ROUNDUP(VLOOKUP(A9,'2LY'!$A$2:$J$54,7,FALSE)/D$5/D$4,),)</f>
        <v>3</v>
      </c>
      <c r="E9" s="119">
        <f>IFERROR(ROUNDUP(VLOOKUP(A9,'2LY'!$A$2:$J$54,9,FALSE)/E$5/E$4,),)</f>
        <v>1</v>
      </c>
      <c r="F9" s="121">
        <f>IFERROR(ROUNDUP((VLOOKUP(A9,'2LY'!$A$2:$K$54,7,FALSE)/18)/F$5/F$4,),)</f>
        <v>1</v>
      </c>
      <c r="G9" s="55">
        <f>IFERROR(ROUNDUP((VLOOKUP(A9,'2LY'!$A$2:$K$54,7,FALSE)/18)/G$5/G$4,),)</f>
        <v>1</v>
      </c>
      <c r="H9" s="122">
        <f>ROUNDUP(VLOOKUP(A9,'2LY'!$A$2:$N$54,13,FALSE)/H$5/H$4,)</f>
        <v>1</v>
      </c>
      <c r="I9" s="122">
        <f>ROUNDUP(VLOOKUP(A9,'2LY'!$A$2:$N$54,13,FALSE)/I$5/I$4,)</f>
        <v>2</v>
      </c>
      <c r="J9" s="122">
        <f>ROUNDUP(VLOOKUP(A9,'2LY'!$A$2:$J$54,4,FALSE)/J$5/J$4,)</f>
        <v>1</v>
      </c>
      <c r="K9" s="122">
        <f>ROUNDUP(VLOOKUP(A9,'2LY'!$A$2:$N$54,13,FALSE)/K$5/K$4,)</f>
        <v>2</v>
      </c>
      <c r="L9" s="93">
        <f>ROUNDUP(VLOOKUP(A9,'2LY'!$A$2:$J$54,5,FALSE)/$L$5/$L$4,)</f>
        <v>8</v>
      </c>
      <c r="M9" s="123">
        <f>ROUNDUP(VLOOKUP(A9,'2LY'!$A$2:$J$54,5,FALSE)/M$5/M$4,)</f>
        <v>1</v>
      </c>
      <c r="N9" s="123">
        <f>ROUNDUP(VLOOKUP(A9,'2LY'!$A$2:$J$54,4,FALSE)/N$5/N$4,)</f>
        <v>1</v>
      </c>
      <c r="O9" s="58">
        <f>ROUNDUP(VLOOKUP(A9,'2LY'!$A$2:$J$54,5,FALSE)/O$5/O$4,)+ROUNDUP(VLOOKUP(A9,'2LY'!$A$2:$J$54,4,FALSE)/O$5/O$4,)</f>
        <v>2</v>
      </c>
      <c r="P9" s="104">
        <f>SUM(B9:O9)</f>
        <v>26</v>
      </c>
    </row>
    <row r="10" spans="1:16" x14ac:dyDescent="0.25">
      <c r="A10" s="95">
        <v>43151</v>
      </c>
      <c r="B10" s="59">
        <f>IFERROR(ROUNDUP(VLOOKUP(A10,'2LY'!$A$2:$N$54,12,FALSE)/B$4/B$5,),)</f>
        <v>1</v>
      </c>
      <c r="C10" s="103">
        <f>IFERROR(ROUNDUP(VLOOKUP(A10,'2LY'!$A$2:$J$54,10,FALSE)/C$5/C$4,),)</f>
        <v>1</v>
      </c>
      <c r="D10" s="119">
        <f>IFERROR(ROUNDUP(VLOOKUP(A10,'2LY'!$A$2:$J$54,7,FALSE)/D$5/D$4,),)</f>
        <v>2</v>
      </c>
      <c r="E10" s="119">
        <f>IFERROR(ROUNDUP(VLOOKUP(A10,'2LY'!$A$2:$J$54,9,FALSE)/E$5/E$4,),)</f>
        <v>1</v>
      </c>
      <c r="F10" s="121">
        <f>IFERROR(ROUNDUP((VLOOKUP(A10,'2LY'!$A$2:$K$54,7,FALSE)/18)/F$5/F$4,),)</f>
        <v>1</v>
      </c>
      <c r="G10" s="55">
        <f>IFERROR(ROUNDUP((VLOOKUP(A10,'2LY'!$A$2:$K$54,7,FALSE)/18)/G$5/G$4,),)</f>
        <v>1</v>
      </c>
      <c r="H10" s="122">
        <f>ROUNDUP(VLOOKUP(A10,'2LY'!$A$2:$N$54,13,FALSE)/H$5/H$4,)</f>
        <v>2</v>
      </c>
      <c r="I10" s="122">
        <f>ROUNDUP(VLOOKUP(A10,'2LY'!$A$2:$N$54,13,FALSE)/I$5/I$4,)</f>
        <v>3</v>
      </c>
      <c r="J10" s="122">
        <f>ROUNDUP(VLOOKUP(A10,'2LY'!$A$2:$J$54,4,FALSE)/J$5/J$4,)</f>
        <v>1</v>
      </c>
      <c r="K10" s="122">
        <f>ROUNDUP(VLOOKUP(A10,'2LY'!$A$2:$N$54,13,FALSE)/K$5/K$4,)</f>
        <v>3</v>
      </c>
      <c r="L10" s="93">
        <f>ROUNDUP(VLOOKUP(A10,'2LY'!$A$2:$J$54,5,FALSE)/$L$5/$L$4,)</f>
        <v>11</v>
      </c>
      <c r="M10" s="123">
        <f>ROUNDUP(VLOOKUP(A10,'2LY'!$A$2:$J$54,5,FALSE)/M$5/M$4,)</f>
        <v>2</v>
      </c>
      <c r="N10" s="123">
        <f>ROUNDUP(VLOOKUP(A10,'2LY'!$A$2:$J$54,4,FALSE)/N$5/N$4,)</f>
        <v>1</v>
      </c>
      <c r="O10" s="58">
        <f>ROUNDUP(VLOOKUP(A10,'2LY'!$A$2:$J$54,5,FALSE)/O$5/O$4,)+ROUNDUP(VLOOKUP(A10,'2LY'!$A$2:$J$54,4,FALSE)/O$5/O$4,)</f>
        <v>3</v>
      </c>
      <c r="P10" s="104">
        <f>SUM(B10:O10)</f>
        <v>33</v>
      </c>
    </row>
    <row r="11" spans="1:16" x14ac:dyDescent="0.25">
      <c r="A11" s="95">
        <v>43157</v>
      </c>
      <c r="B11" s="59">
        <f>IFERROR(ROUNDUP(VLOOKUP(A11,'2LY'!$A$2:$N$54,12,FALSE)/B$4/B$5,),)</f>
        <v>1</v>
      </c>
      <c r="C11" s="103">
        <f>IFERROR(ROUNDUP(VLOOKUP(A11,'2LY'!$A$2:$J$54,10,FALSE)/C$5/C$4,),)</f>
        <v>0</v>
      </c>
      <c r="D11" s="119">
        <f>IFERROR(ROUNDUP(VLOOKUP(A11,'2LY'!$A$2:$J$54,7,FALSE)/D$5/D$4,),)</f>
        <v>1</v>
      </c>
      <c r="E11" s="119">
        <f>IFERROR(ROUNDUP(VLOOKUP(A11,'2LY'!$A$2:$J$54,9,FALSE)/E$5/E$4,),)</f>
        <v>1</v>
      </c>
      <c r="F11" s="121">
        <f>IFERROR(ROUNDUP((VLOOKUP(A11,'2LY'!$A$2:$K$54,7,FALSE)/18)/F$5/F$4,),)</f>
        <v>1</v>
      </c>
      <c r="G11" s="55">
        <f>IFERROR(ROUNDUP((VLOOKUP(A11,'2LY'!$A$2:$K$54,7,FALSE)/18)/G$5/G$4,),)</f>
        <v>1</v>
      </c>
      <c r="H11" s="122">
        <f>ROUNDUP(VLOOKUP(A11,'2LY'!$A$2:$N$54,13,FALSE)/H$5/H$4,)</f>
        <v>1</v>
      </c>
      <c r="I11" s="122">
        <f>ROUNDUP(VLOOKUP(A11,'2LY'!$A$2:$N$54,13,FALSE)/I$5/I$4,)</f>
        <v>2</v>
      </c>
      <c r="J11" s="122">
        <f>ROUNDUP(VLOOKUP(A11,'2LY'!$A$2:$J$54,4,FALSE)/J$5/J$4,)</f>
        <v>1</v>
      </c>
      <c r="K11" s="122">
        <f>ROUNDUP(VLOOKUP(A11,'2LY'!$A$2:$N$54,13,FALSE)/K$5/K$4,)</f>
        <v>2</v>
      </c>
      <c r="L11" s="93">
        <f>ROUNDUP(VLOOKUP(A11,'2LY'!$A$2:$J$54,5,FALSE)/$L$5/$L$4,)</f>
        <v>10</v>
      </c>
      <c r="M11" s="123">
        <f>ROUNDUP(VLOOKUP(A11,'2LY'!$A$2:$J$54,5,FALSE)/M$5/M$4,)</f>
        <v>1</v>
      </c>
      <c r="N11" s="123">
        <f>ROUNDUP(VLOOKUP(A11,'2LY'!$A$2:$J$54,4,FALSE)/N$5/N$4,)</f>
        <v>1</v>
      </c>
      <c r="O11" s="58">
        <f>ROUNDUP(VLOOKUP(A11,'2LY'!$A$2:$J$54,5,FALSE)/O$5/O$4,)+ROUNDUP(VLOOKUP(A11,'2LY'!$A$2:$J$54,4,FALSE)/O$5/O$4,)</f>
        <v>2</v>
      </c>
      <c r="P11" s="104">
        <f>SUM(B11:O11)</f>
        <v>25</v>
      </c>
    </row>
    <row r="12" spans="1:16" x14ac:dyDescent="0.25">
      <c r="A12" s="95">
        <v>43164</v>
      </c>
      <c r="B12" s="59">
        <f>IFERROR(ROUNDUP(VLOOKUP(A12,'2LY'!$A$2:$N$54,12,FALSE)/B$4/B$5,),)</f>
        <v>1</v>
      </c>
      <c r="C12" s="103">
        <f>IFERROR(ROUNDUP(VLOOKUP(A12,'2LY'!$A$2:$J$54,10,FALSE)/C$5/C$4,),)</f>
        <v>2</v>
      </c>
      <c r="D12" s="119">
        <f>IFERROR(ROUNDUP(VLOOKUP(A12,'2LY'!$A$2:$J$54,7,FALSE)/D$5/D$4,),)</f>
        <v>3</v>
      </c>
      <c r="E12" s="119">
        <f>IFERROR(ROUNDUP(VLOOKUP(A12,'2LY'!$A$2:$J$54,9,FALSE)/E$5/E$4,),)</f>
        <v>1</v>
      </c>
      <c r="F12" s="121">
        <f>IFERROR(ROUNDUP((VLOOKUP(A12,'2LY'!$A$2:$K$54,7,FALSE)/18)/F$5/F$4,),)</f>
        <v>1</v>
      </c>
      <c r="G12" s="55">
        <f>IFERROR(ROUNDUP((VLOOKUP(A12,'2LY'!$A$2:$K$54,7,FALSE)/18)/G$5/G$4,),)</f>
        <v>1</v>
      </c>
      <c r="H12" s="122">
        <f>ROUNDUP(VLOOKUP(A12,'2LY'!$A$2:$N$54,13,FALSE)/H$5/H$4,)</f>
        <v>2</v>
      </c>
      <c r="I12" s="122">
        <f>ROUNDUP(VLOOKUP(A12,'2LY'!$A$2:$N$54,13,FALSE)/I$5/I$4,)</f>
        <v>3</v>
      </c>
      <c r="J12" s="122">
        <f>ROUNDUP(VLOOKUP(A12,'2LY'!$A$2:$J$54,4,FALSE)/J$5/J$4,)</f>
        <v>1</v>
      </c>
      <c r="K12" s="122">
        <f>ROUNDUP(VLOOKUP(A12,'2LY'!$A$2:$N$54,13,FALSE)/K$5/K$4,)</f>
        <v>4</v>
      </c>
      <c r="L12" s="93">
        <f>ROUNDUP(VLOOKUP(A12,'2LY'!$A$2:$J$54,5,FALSE)/$L$5/$L$4,)</f>
        <v>13</v>
      </c>
      <c r="M12" s="123">
        <f>ROUNDUP(VLOOKUP(A12,'2LY'!$A$2:$J$54,5,FALSE)/M$5/M$4,)</f>
        <v>2</v>
      </c>
      <c r="N12" s="123">
        <f>ROUNDUP(VLOOKUP(A12,'2LY'!$A$2:$J$54,4,FALSE)/N$5/N$4,)</f>
        <v>1</v>
      </c>
      <c r="O12" s="58">
        <f>ROUNDUP(VLOOKUP(A12,'2LY'!$A$2:$J$54,5,FALSE)/O$5/O$4,)+ROUNDUP(VLOOKUP(A12,'2LY'!$A$2:$J$54,4,FALSE)/O$5/O$4,)</f>
        <v>3</v>
      </c>
      <c r="P12" s="104">
        <f>SUM(B12:O12)</f>
        <v>38</v>
      </c>
    </row>
    <row r="13" spans="1:16" x14ac:dyDescent="0.25">
      <c r="A13" s="95">
        <v>43171</v>
      </c>
      <c r="B13" s="59">
        <f>IFERROR(ROUNDUP(VLOOKUP(A13,'2LY'!$A$2:$N$54,12,FALSE)/B$4/B$5,),)</f>
        <v>1</v>
      </c>
      <c r="C13" s="103">
        <f>IFERROR(ROUNDUP(VLOOKUP(A13,'2LY'!$A$2:$J$54,10,FALSE)/C$5/C$4,),)</f>
        <v>1</v>
      </c>
      <c r="D13" s="119">
        <f>IFERROR(ROUNDUP(VLOOKUP(A13,'2LY'!$A$2:$J$54,7,FALSE)/D$5/D$4,),)</f>
        <v>2</v>
      </c>
      <c r="E13" s="119">
        <f>IFERROR(ROUNDUP(VLOOKUP(A13,'2LY'!$A$2:$J$54,9,FALSE)/E$5/E$4,),)</f>
        <v>1</v>
      </c>
      <c r="F13" s="121">
        <f>IFERROR(ROUNDUP((VLOOKUP(A13,'2LY'!$A$2:$K$54,7,FALSE)/18)/F$5/F$4,),)</f>
        <v>1</v>
      </c>
      <c r="G13" s="55">
        <f>IFERROR(ROUNDUP((VLOOKUP(A13,'2LY'!$A$2:$K$54,7,FALSE)/18)/G$5/G$4,),)</f>
        <v>1</v>
      </c>
      <c r="H13" s="122">
        <f>ROUNDUP(VLOOKUP(A13,'2LY'!$A$2:$N$54,13,FALSE)/H$5/H$4,)</f>
        <v>1</v>
      </c>
      <c r="I13" s="122">
        <f>ROUNDUP(VLOOKUP(A13,'2LY'!$A$2:$N$54,13,FALSE)/I$5/I$4,)</f>
        <v>2</v>
      </c>
      <c r="J13" s="122">
        <f>ROUNDUP(VLOOKUP(A13,'2LY'!$A$2:$J$54,4,FALSE)/J$5/J$4,)</f>
        <v>1</v>
      </c>
      <c r="K13" s="122">
        <f>ROUNDUP(VLOOKUP(A13,'2LY'!$A$2:$N$54,13,FALSE)/K$5/K$4,)</f>
        <v>3</v>
      </c>
      <c r="L13" s="93">
        <f>ROUNDUP(VLOOKUP(A13,'2LY'!$A$2:$J$54,5,FALSE)/$L$5/$L$4,)</f>
        <v>9</v>
      </c>
      <c r="M13" s="123">
        <f>ROUNDUP(VLOOKUP(A13,'2LY'!$A$2:$J$54,5,FALSE)/M$5/M$4,)</f>
        <v>1</v>
      </c>
      <c r="N13" s="123">
        <f>ROUNDUP(VLOOKUP(A13,'2LY'!$A$2:$J$54,4,FALSE)/N$5/N$4,)</f>
        <v>1</v>
      </c>
      <c r="O13" s="58">
        <f>ROUNDUP(VLOOKUP(A13,'2LY'!$A$2:$J$54,5,FALSE)/O$5/O$4,)+ROUNDUP(VLOOKUP(A13,'2LY'!$A$2:$J$54,4,FALSE)/O$5/O$4,)</f>
        <v>2</v>
      </c>
      <c r="P13" s="104">
        <f>SUM(B13:O13)</f>
        <v>27</v>
      </c>
    </row>
    <row r="14" spans="1:16" x14ac:dyDescent="0.25">
      <c r="A14" s="95">
        <v>43178</v>
      </c>
      <c r="B14" s="59">
        <f>IFERROR(ROUNDUP(VLOOKUP(A14,'2LY'!$A$2:$N$54,12,FALSE)/B$4/B$5,),)</f>
        <v>1</v>
      </c>
      <c r="C14" s="103">
        <f>IFERROR(ROUNDUP(VLOOKUP(A14,'2LY'!$A$2:$J$54,10,FALSE)/C$5/C$4,),)</f>
        <v>1</v>
      </c>
      <c r="D14" s="119">
        <f>IFERROR(ROUNDUP(VLOOKUP(A14,'2LY'!$A$2:$J$54,7,FALSE)/D$5/D$4,),)</f>
        <v>2</v>
      </c>
      <c r="E14" s="119">
        <f>IFERROR(ROUNDUP(VLOOKUP(A14,'2LY'!$A$2:$J$54,9,FALSE)/E$5/E$4,),)</f>
        <v>1</v>
      </c>
      <c r="F14" s="121">
        <f>IFERROR(ROUNDUP((VLOOKUP(A14,'2LY'!$A$2:$K$54,7,FALSE)/18)/F$5/F$4,),)</f>
        <v>1</v>
      </c>
      <c r="G14" s="55">
        <f>IFERROR(ROUNDUP((VLOOKUP(A14,'2LY'!$A$2:$K$54,7,FALSE)/18)/G$5/G$4,),)</f>
        <v>1</v>
      </c>
      <c r="H14" s="122">
        <f>ROUNDUP(VLOOKUP(A14,'2LY'!$A$2:$N$54,13,FALSE)/H$5/H$4,)</f>
        <v>2</v>
      </c>
      <c r="I14" s="122">
        <f>ROUNDUP(VLOOKUP(A14,'2LY'!$A$2:$N$54,13,FALSE)/I$5/I$4,)</f>
        <v>3</v>
      </c>
      <c r="J14" s="122">
        <f>ROUNDUP(VLOOKUP(A14,'2LY'!$A$2:$J$54,4,FALSE)/J$5/J$4,)</f>
        <v>1</v>
      </c>
      <c r="K14" s="122">
        <f>ROUNDUP(VLOOKUP(A14,'2LY'!$A$2:$N$54,13,FALSE)/K$5/K$4,)</f>
        <v>3</v>
      </c>
      <c r="L14" s="93">
        <f>ROUNDUP(VLOOKUP(A14,'2LY'!$A$2:$J$54,5,FALSE)/$L$5/$L$4,)</f>
        <v>9</v>
      </c>
      <c r="M14" s="123">
        <f>ROUNDUP(VLOOKUP(A14,'2LY'!$A$2:$J$54,5,FALSE)/M$5/M$4,)</f>
        <v>1</v>
      </c>
      <c r="N14" s="123">
        <f>ROUNDUP(VLOOKUP(A14,'2LY'!$A$2:$J$54,4,FALSE)/N$5/N$4,)</f>
        <v>1</v>
      </c>
      <c r="O14" s="58">
        <f>ROUNDUP(VLOOKUP(A14,'2LY'!$A$2:$J$54,5,FALSE)/O$5/O$4,)+ROUNDUP(VLOOKUP(A14,'2LY'!$A$2:$J$54,4,FALSE)/O$5/O$4,)</f>
        <v>2</v>
      </c>
      <c r="P14" s="104">
        <f>SUM(B14:O14)</f>
        <v>29</v>
      </c>
    </row>
    <row r="15" spans="1:16" x14ac:dyDescent="0.25">
      <c r="A15" s="95">
        <v>43185</v>
      </c>
      <c r="B15" s="59">
        <f>IFERROR(ROUNDUP(VLOOKUP(A15,'2LY'!$A$2:$N$54,12,FALSE)/B$4/B$5,),)</f>
        <v>1</v>
      </c>
      <c r="C15" s="103">
        <f>IFERROR(ROUNDUP(VLOOKUP(A15,'2LY'!$A$2:$J$54,10,FALSE)/C$5/C$4,),)</f>
        <v>1</v>
      </c>
      <c r="D15" s="119">
        <f>IFERROR(ROUNDUP(VLOOKUP(A15,'2LY'!$A$2:$J$54,7,FALSE)/D$5/D$4,),)</f>
        <v>1</v>
      </c>
      <c r="E15" s="119">
        <f>IFERROR(ROUNDUP(VLOOKUP(A15,'2LY'!$A$2:$J$54,9,FALSE)/E$5/E$4,),)</f>
        <v>1</v>
      </c>
      <c r="F15" s="121">
        <f>IFERROR(ROUNDUP((VLOOKUP(A15,'2LY'!$A$2:$K$54,7,FALSE)/18)/F$5/F$4,),)</f>
        <v>1</v>
      </c>
      <c r="G15" s="55">
        <f>IFERROR(ROUNDUP((VLOOKUP(A15,'2LY'!$A$2:$K$54,7,FALSE)/18)/G$5/G$4,),)</f>
        <v>1</v>
      </c>
      <c r="H15" s="122">
        <f>ROUNDUP(VLOOKUP(A15,'2LY'!$A$2:$N$54,13,FALSE)/H$5/H$4,)</f>
        <v>1</v>
      </c>
      <c r="I15" s="122">
        <f>ROUNDUP(VLOOKUP(A15,'2LY'!$A$2:$N$54,13,FALSE)/I$5/I$4,)</f>
        <v>2</v>
      </c>
      <c r="J15" s="122">
        <f>ROUNDUP(VLOOKUP(A15,'2LY'!$A$2:$J$54,4,FALSE)/J$5/J$4,)</f>
        <v>1</v>
      </c>
      <c r="K15" s="122">
        <f>ROUNDUP(VLOOKUP(A15,'2LY'!$A$2:$N$54,13,FALSE)/K$5/K$4,)</f>
        <v>2</v>
      </c>
      <c r="L15" s="93">
        <f>ROUNDUP(VLOOKUP(A15,'2LY'!$A$2:$J$54,5,FALSE)/$L$5/$L$4,)</f>
        <v>2</v>
      </c>
      <c r="M15" s="123">
        <f>ROUNDUP(VLOOKUP(A15,'2LY'!$A$2:$J$54,5,FALSE)/M$5/M$4,)</f>
        <v>1</v>
      </c>
      <c r="N15" s="123">
        <f>ROUNDUP(VLOOKUP(A15,'2LY'!$A$2:$J$54,4,FALSE)/N$5/N$4,)</f>
        <v>1</v>
      </c>
      <c r="O15" s="58">
        <f>ROUNDUP(VLOOKUP(A15,'2LY'!$A$2:$J$54,5,FALSE)/O$5/O$4,)+ROUNDUP(VLOOKUP(A15,'2LY'!$A$2:$J$54,4,FALSE)/O$5/O$4,)</f>
        <v>2</v>
      </c>
      <c r="P15" s="104">
        <f>SUM(B15:O15)</f>
        <v>18</v>
      </c>
    </row>
    <row r="16" spans="1:16" x14ac:dyDescent="0.25">
      <c r="A16" s="95">
        <v>43192</v>
      </c>
      <c r="B16" s="59">
        <f>IFERROR(ROUNDUP(VLOOKUP(A16,'2LY'!$A$2:$N$54,12,FALSE)/B$4/B$5,),)</f>
        <v>1</v>
      </c>
      <c r="C16" s="103">
        <f>IFERROR(ROUNDUP(VLOOKUP(A16,'2LY'!$A$2:$J$54,10,FALSE)/C$5/C$4,),)</f>
        <v>0</v>
      </c>
      <c r="D16" s="119">
        <f>IFERROR(ROUNDUP(VLOOKUP(A16,'2LY'!$A$2:$J$54,7,FALSE)/D$5/D$4,),)</f>
        <v>2</v>
      </c>
      <c r="E16" s="119">
        <f>IFERROR(ROUNDUP(VLOOKUP(A16,'2LY'!$A$2:$J$54,9,FALSE)/E$5/E$4,),)</f>
        <v>1</v>
      </c>
      <c r="F16" s="121">
        <f>IFERROR(ROUNDUP((VLOOKUP(A16,'2LY'!$A$2:$K$54,7,FALSE)/18)/F$5/F$4,),)</f>
        <v>1</v>
      </c>
      <c r="G16" s="55">
        <f>IFERROR(ROUNDUP((VLOOKUP(A16,'2LY'!$A$2:$K$54,7,FALSE)/18)/G$5/G$4,),)</f>
        <v>1</v>
      </c>
      <c r="H16" s="122">
        <f>ROUNDUP(VLOOKUP(A16,'2LY'!$A$2:$N$54,13,FALSE)/H$5/H$4,)</f>
        <v>2</v>
      </c>
      <c r="I16" s="122">
        <f>ROUNDUP(VLOOKUP(A16,'2LY'!$A$2:$N$54,13,FALSE)/I$5/I$4,)</f>
        <v>4</v>
      </c>
      <c r="J16" s="122">
        <f>ROUNDUP(VLOOKUP(A16,'2LY'!$A$2:$J$54,4,FALSE)/J$5/J$4,)</f>
        <v>2</v>
      </c>
      <c r="K16" s="122">
        <f>ROUNDUP(VLOOKUP(A16,'2LY'!$A$2:$N$54,13,FALSE)/K$5/K$4,)</f>
        <v>4</v>
      </c>
      <c r="L16" s="93">
        <f>ROUNDUP(VLOOKUP(A16,'2LY'!$A$2:$J$54,5,FALSE)/$L$5/$L$4,)</f>
        <v>18</v>
      </c>
      <c r="M16" s="123">
        <f>ROUNDUP(VLOOKUP(A16,'2LY'!$A$2:$J$54,5,FALSE)/M$5/M$4,)</f>
        <v>2</v>
      </c>
      <c r="N16" s="123">
        <f>ROUNDUP(VLOOKUP(A16,'2LY'!$A$2:$J$54,4,FALSE)/N$5/N$4,)</f>
        <v>2</v>
      </c>
      <c r="O16" s="58">
        <f>ROUNDUP(VLOOKUP(A16,'2LY'!$A$2:$J$54,5,FALSE)/O$5/O$4,)+ROUNDUP(VLOOKUP(A16,'2LY'!$A$2:$J$54,4,FALSE)/O$5/O$4,)</f>
        <v>5</v>
      </c>
      <c r="P16" s="104">
        <f>SUM(B16:O16)</f>
        <v>45</v>
      </c>
    </row>
    <row r="17" spans="1:16" x14ac:dyDescent="0.25">
      <c r="A17" s="95">
        <v>43199</v>
      </c>
      <c r="B17" s="59">
        <f>IFERROR(ROUNDUP(VLOOKUP(A17,'2LY'!$A$2:$N$54,12,FALSE)/B$4/B$5,),)</f>
        <v>1</v>
      </c>
      <c r="C17" s="103">
        <f>IFERROR(ROUNDUP(VLOOKUP(A17,'2LY'!$A$2:$J$54,10,FALSE)/C$5/C$4,),)</f>
        <v>1</v>
      </c>
      <c r="D17" s="119">
        <f>IFERROR(ROUNDUP(VLOOKUP(A17,'2LY'!$A$2:$J$54,7,FALSE)/D$5/D$4,),)</f>
        <v>1</v>
      </c>
      <c r="E17" s="119">
        <f>IFERROR(ROUNDUP(VLOOKUP(A17,'2LY'!$A$2:$J$54,9,FALSE)/E$5/E$4,),)</f>
        <v>1</v>
      </c>
      <c r="F17" s="121">
        <f>IFERROR(ROUNDUP((VLOOKUP(A17,'2LY'!$A$2:$K$54,7,FALSE)/18)/F$5/F$4,),)</f>
        <v>1</v>
      </c>
      <c r="G17" s="55">
        <f>IFERROR(ROUNDUP((VLOOKUP(A17,'2LY'!$A$2:$K$54,7,FALSE)/18)/G$5/G$4,),)</f>
        <v>1</v>
      </c>
      <c r="H17" s="122">
        <f>ROUNDUP(VLOOKUP(A17,'2LY'!$A$2:$N$54,13,FALSE)/H$5/H$4,)</f>
        <v>1</v>
      </c>
      <c r="I17" s="122">
        <f>ROUNDUP(VLOOKUP(A17,'2LY'!$A$2:$N$54,13,FALSE)/I$5/I$4,)</f>
        <v>2</v>
      </c>
      <c r="J17" s="122">
        <f>ROUNDUP(VLOOKUP(A17,'2LY'!$A$2:$J$54,4,FALSE)/J$5/J$4,)</f>
        <v>1</v>
      </c>
      <c r="K17" s="122">
        <f>ROUNDUP(VLOOKUP(A17,'2LY'!$A$2:$N$54,13,FALSE)/K$5/K$4,)</f>
        <v>2</v>
      </c>
      <c r="L17" s="93">
        <f>ROUNDUP(VLOOKUP(A17,'2LY'!$A$2:$J$54,5,FALSE)/$L$5/$L$4,)</f>
        <v>22</v>
      </c>
      <c r="M17" s="123">
        <f>ROUNDUP(VLOOKUP(A17,'2LY'!$A$2:$J$54,5,FALSE)/M$5/M$4,)</f>
        <v>3</v>
      </c>
      <c r="N17" s="123">
        <f>ROUNDUP(VLOOKUP(A17,'2LY'!$A$2:$J$54,4,FALSE)/N$5/N$4,)</f>
        <v>1</v>
      </c>
      <c r="O17" s="58">
        <f>ROUNDUP(VLOOKUP(A17,'2LY'!$A$2:$J$54,5,FALSE)/O$5/O$4,)+ROUNDUP(VLOOKUP(A17,'2LY'!$A$2:$J$54,4,FALSE)/O$5/O$4,)</f>
        <v>5</v>
      </c>
      <c r="P17" s="104">
        <f>SUM(B17:O17)</f>
        <v>43</v>
      </c>
    </row>
    <row r="18" spans="1:16" x14ac:dyDescent="0.25">
      <c r="A18" s="95">
        <v>43206</v>
      </c>
      <c r="B18" s="59">
        <f>IFERROR(ROUNDUP(VLOOKUP(A18,'2LY'!$A$2:$N$54,12,FALSE)/B$4/B$5,),)</f>
        <v>1</v>
      </c>
      <c r="C18" s="103">
        <f>IFERROR(ROUNDUP(VLOOKUP(A18,'2LY'!$A$2:$J$54,10,FALSE)/C$5/C$4,),)</f>
        <v>1</v>
      </c>
      <c r="D18" s="119">
        <f>IFERROR(ROUNDUP(VLOOKUP(A18,'2LY'!$A$2:$J$54,7,FALSE)/D$5/D$4,),)</f>
        <v>1</v>
      </c>
      <c r="E18" s="119">
        <f>IFERROR(ROUNDUP(VLOOKUP(A18,'2LY'!$A$2:$J$54,9,FALSE)/E$5/E$4,),)</f>
        <v>1</v>
      </c>
      <c r="F18" s="121">
        <f>IFERROR(ROUNDUP((VLOOKUP(A18,'2LY'!$A$2:$K$54,7,FALSE)/18)/F$5/F$4,),)</f>
        <v>1</v>
      </c>
      <c r="G18" s="55">
        <f>IFERROR(ROUNDUP((VLOOKUP(A18,'2LY'!$A$2:$K$54,7,FALSE)/18)/G$5/G$4,),)</f>
        <v>1</v>
      </c>
      <c r="H18" s="122">
        <f>ROUNDUP(VLOOKUP(A18,'2LY'!$A$2:$N$54,13,FALSE)/H$5/H$4,)</f>
        <v>1</v>
      </c>
      <c r="I18" s="122">
        <f>ROUNDUP(VLOOKUP(A18,'2LY'!$A$2:$N$54,13,FALSE)/I$5/I$4,)</f>
        <v>1</v>
      </c>
      <c r="J18" s="122">
        <f>ROUNDUP(VLOOKUP(A18,'2LY'!$A$2:$J$54,4,FALSE)/J$5/J$4,)</f>
        <v>1</v>
      </c>
      <c r="K18" s="122">
        <f>ROUNDUP(VLOOKUP(A18,'2LY'!$A$2:$N$54,13,FALSE)/K$5/K$4,)</f>
        <v>1</v>
      </c>
      <c r="L18" s="93">
        <f>ROUNDUP(VLOOKUP(A18,'2LY'!$A$2:$J$54,5,FALSE)/$L$5/$L$4,)</f>
        <v>14</v>
      </c>
      <c r="M18" s="123">
        <f>ROUNDUP(VLOOKUP(A18,'2LY'!$A$2:$J$54,5,FALSE)/M$5/M$4,)</f>
        <v>2</v>
      </c>
      <c r="N18" s="123">
        <f>ROUNDUP(VLOOKUP(A18,'2LY'!$A$2:$J$54,4,FALSE)/N$5/N$4,)</f>
        <v>1</v>
      </c>
      <c r="O18" s="58">
        <f>ROUNDUP(VLOOKUP(A18,'2LY'!$A$2:$J$54,5,FALSE)/O$5/O$4,)+ROUNDUP(VLOOKUP(A18,'2LY'!$A$2:$J$54,4,FALSE)/O$5/O$4,)</f>
        <v>3</v>
      </c>
      <c r="P18" s="104">
        <f>SUM(B18:O18)</f>
        <v>30</v>
      </c>
    </row>
    <row r="19" spans="1:16" x14ac:dyDescent="0.25">
      <c r="A19" s="95">
        <v>43213</v>
      </c>
      <c r="B19" s="59">
        <f>IFERROR(ROUNDUP(VLOOKUP(A19,'2LY'!$A$2:$N$54,12,FALSE)/B$4/B$5,),)</f>
        <v>1</v>
      </c>
      <c r="C19" s="103">
        <f>IFERROR(ROUNDUP(VLOOKUP(A19,'2LY'!$A$2:$J$54,10,FALSE)/C$5/C$4,),)</f>
        <v>0</v>
      </c>
      <c r="D19" s="119">
        <f>IFERROR(ROUNDUP(VLOOKUP(A19,'2LY'!$A$2:$J$54,7,FALSE)/D$5/D$4,),)</f>
        <v>4</v>
      </c>
      <c r="E19" s="119">
        <f>IFERROR(ROUNDUP(VLOOKUP(A19,'2LY'!$A$2:$J$54,9,FALSE)/E$5/E$4,),)</f>
        <v>1</v>
      </c>
      <c r="F19" s="121">
        <f>IFERROR(ROUNDUP((VLOOKUP(A19,'2LY'!$A$2:$K$54,7,FALSE)/18)/F$5/F$4,),)</f>
        <v>1</v>
      </c>
      <c r="G19" s="55">
        <f>IFERROR(ROUNDUP((VLOOKUP(A19,'2LY'!$A$2:$K$54,7,FALSE)/18)/G$5/G$4,),)</f>
        <v>1</v>
      </c>
      <c r="H19" s="122">
        <f>ROUNDUP(VLOOKUP(A19,'2LY'!$A$2:$N$54,13,FALSE)/H$5/H$4,)</f>
        <v>1</v>
      </c>
      <c r="I19" s="122">
        <f>ROUNDUP(VLOOKUP(A19,'2LY'!$A$2:$N$54,13,FALSE)/I$5/I$4,)</f>
        <v>2</v>
      </c>
      <c r="J19" s="122">
        <f>ROUNDUP(VLOOKUP(A19,'2LY'!$A$2:$J$54,4,FALSE)/J$5/J$4,)</f>
        <v>1</v>
      </c>
      <c r="K19" s="122">
        <f>ROUNDUP(VLOOKUP(A19,'2LY'!$A$2:$N$54,13,FALSE)/K$5/K$4,)</f>
        <v>2</v>
      </c>
      <c r="L19" s="93">
        <f>ROUNDUP(VLOOKUP(A19,'2LY'!$A$2:$J$54,5,FALSE)/$L$5/$L$4,)</f>
        <v>14</v>
      </c>
      <c r="M19" s="123">
        <f>ROUNDUP(VLOOKUP(A19,'2LY'!$A$2:$J$54,5,FALSE)/M$5/M$4,)</f>
        <v>2</v>
      </c>
      <c r="N19" s="123">
        <f>ROUNDUP(VLOOKUP(A19,'2LY'!$A$2:$J$54,4,FALSE)/N$5/N$4,)</f>
        <v>1</v>
      </c>
      <c r="O19" s="58">
        <f>ROUNDUP(VLOOKUP(A19,'2LY'!$A$2:$J$54,5,FALSE)/O$5/O$4,)+ROUNDUP(VLOOKUP(A19,'2LY'!$A$2:$J$54,4,FALSE)/O$5/O$4,)</f>
        <v>3</v>
      </c>
      <c r="P19" s="104">
        <f>SUM(B19:O19)</f>
        <v>34</v>
      </c>
    </row>
    <row r="20" spans="1:16" x14ac:dyDescent="0.25">
      <c r="A20" s="95">
        <v>43220</v>
      </c>
      <c r="B20" s="59">
        <f>IFERROR(ROUNDUP(VLOOKUP(A20,'2LY'!$A$2:$N$54,12,FALSE)/B$4/B$5,),)</f>
        <v>1</v>
      </c>
      <c r="C20" s="103">
        <f>IFERROR(ROUNDUP(VLOOKUP(A20,'2LY'!$A$2:$J$54,10,FALSE)/C$5/C$4,),)</f>
        <v>0</v>
      </c>
      <c r="D20" s="119">
        <f>IFERROR(ROUNDUP(VLOOKUP(A20,'2LY'!$A$2:$J$54,7,FALSE)/D$5/D$4,),)</f>
        <v>2</v>
      </c>
      <c r="E20" s="119">
        <f>IFERROR(ROUNDUP(VLOOKUP(A20,'2LY'!$A$2:$J$54,9,FALSE)/E$5/E$4,),)</f>
        <v>1</v>
      </c>
      <c r="F20" s="121">
        <f>IFERROR(ROUNDUP((VLOOKUP(A20,'2LY'!$A$2:$K$54,7,FALSE)/18)/F$5/F$4,),)</f>
        <v>1</v>
      </c>
      <c r="G20" s="55">
        <f>IFERROR(ROUNDUP((VLOOKUP(A20,'2LY'!$A$2:$K$54,7,FALSE)/18)/G$5/G$4,),)</f>
        <v>1</v>
      </c>
      <c r="H20" s="122">
        <f>ROUNDUP(VLOOKUP(A20,'2LY'!$A$2:$N$54,13,FALSE)/H$5/H$4,)</f>
        <v>1</v>
      </c>
      <c r="I20" s="122">
        <f>ROUNDUP(VLOOKUP(A20,'2LY'!$A$2:$N$54,13,FALSE)/I$5/I$4,)</f>
        <v>2</v>
      </c>
      <c r="J20" s="122">
        <f>ROUNDUP(VLOOKUP(A20,'2LY'!$A$2:$J$54,4,FALSE)/J$5/J$4,)</f>
        <v>1</v>
      </c>
      <c r="K20" s="122">
        <f>ROUNDUP(VLOOKUP(A20,'2LY'!$A$2:$N$54,13,FALSE)/K$5/K$4,)</f>
        <v>2</v>
      </c>
      <c r="L20" s="93">
        <f>ROUNDUP(VLOOKUP(A20,'2LY'!$A$2:$J$54,5,FALSE)/$L$5/$L$4,)</f>
        <v>13</v>
      </c>
      <c r="M20" s="123">
        <f>ROUNDUP(VLOOKUP(A20,'2LY'!$A$2:$J$54,5,FALSE)/M$5/M$4,)</f>
        <v>2</v>
      </c>
      <c r="N20" s="123">
        <f>ROUNDUP(VLOOKUP(A20,'2LY'!$A$2:$J$54,4,FALSE)/N$5/N$4,)</f>
        <v>1</v>
      </c>
      <c r="O20" s="58">
        <f>ROUNDUP(VLOOKUP(A20,'2LY'!$A$2:$J$54,5,FALSE)/O$5/O$4,)+ROUNDUP(VLOOKUP(A20,'2LY'!$A$2:$J$54,4,FALSE)/O$5/O$4,)</f>
        <v>3</v>
      </c>
      <c r="P20" s="104">
        <f>SUM(B20:O20)</f>
        <v>31</v>
      </c>
    </row>
    <row r="21" spans="1:16" x14ac:dyDescent="0.25">
      <c r="A21" s="95">
        <v>43227</v>
      </c>
      <c r="B21" s="59">
        <f>IFERROR(ROUNDUP(VLOOKUP(A21,'2LY'!$A$2:$N$54,12,FALSE)/B$4/B$5,),)</f>
        <v>1</v>
      </c>
      <c r="C21" s="103">
        <f>IFERROR(ROUNDUP(VLOOKUP(A21,'2LY'!$A$2:$J$54,10,FALSE)/C$5/C$4,),)</f>
        <v>0</v>
      </c>
      <c r="D21" s="119">
        <f>IFERROR(ROUNDUP(VLOOKUP(A21,'2LY'!$A$2:$J$54,7,FALSE)/D$5/D$4,),)</f>
        <v>2</v>
      </c>
      <c r="E21" s="119">
        <f>IFERROR(ROUNDUP(VLOOKUP(A21,'2LY'!$A$2:$J$54,9,FALSE)/E$5/E$4,),)</f>
        <v>1</v>
      </c>
      <c r="F21" s="121">
        <f>IFERROR(ROUNDUP((VLOOKUP(A21,'2LY'!$A$2:$K$54,7,FALSE)/18)/F$5/F$4,),)</f>
        <v>1</v>
      </c>
      <c r="G21" s="55">
        <f>IFERROR(ROUNDUP((VLOOKUP(A21,'2LY'!$A$2:$K$54,7,FALSE)/18)/G$5/G$4,),)</f>
        <v>1</v>
      </c>
      <c r="H21" s="122">
        <f>ROUNDUP(VLOOKUP(A21,'2LY'!$A$2:$N$54,13,FALSE)/H$5/H$4,)</f>
        <v>1</v>
      </c>
      <c r="I21" s="122">
        <f>ROUNDUP(VLOOKUP(A21,'2LY'!$A$2:$N$54,13,FALSE)/I$5/I$4,)</f>
        <v>2</v>
      </c>
      <c r="J21" s="122">
        <f>ROUNDUP(VLOOKUP(A21,'2LY'!$A$2:$J$54,4,FALSE)/J$5/J$4,)</f>
        <v>1</v>
      </c>
      <c r="K21" s="122">
        <f>ROUNDUP(VLOOKUP(A21,'2LY'!$A$2:$N$54,13,FALSE)/K$5/K$4,)</f>
        <v>2</v>
      </c>
      <c r="L21" s="93">
        <f>ROUNDUP(VLOOKUP(A21,'2LY'!$A$2:$J$54,5,FALSE)/$L$5/$L$4,)</f>
        <v>9</v>
      </c>
      <c r="M21" s="123">
        <f>ROUNDUP(VLOOKUP(A21,'2LY'!$A$2:$J$54,5,FALSE)/M$5/M$4,)</f>
        <v>1</v>
      </c>
      <c r="N21" s="123">
        <f>ROUNDUP(VLOOKUP(A21,'2LY'!$A$2:$J$54,4,FALSE)/N$5/N$4,)</f>
        <v>1</v>
      </c>
      <c r="O21" s="58">
        <f>ROUNDUP(VLOOKUP(A21,'2LY'!$A$2:$J$54,5,FALSE)/O$5/O$4,)+ROUNDUP(VLOOKUP(A21,'2LY'!$A$2:$J$54,4,FALSE)/O$5/O$4,)</f>
        <v>2</v>
      </c>
      <c r="P21" s="104">
        <f>SUM(B21:O21)</f>
        <v>25</v>
      </c>
    </row>
    <row r="22" spans="1:16" x14ac:dyDescent="0.25">
      <c r="A22" s="95">
        <v>43234</v>
      </c>
      <c r="B22" s="59">
        <f>IFERROR(ROUNDUP(VLOOKUP(A22,'2LY'!$A$2:$N$54,12,FALSE)/B$4/B$5,),)</f>
        <v>1</v>
      </c>
      <c r="C22" s="103">
        <f>IFERROR(ROUNDUP(VLOOKUP(A22,'2LY'!$A$2:$J$54,10,FALSE)/C$5/C$4,),)</f>
        <v>0</v>
      </c>
      <c r="D22" s="119">
        <f>IFERROR(ROUNDUP(VLOOKUP(A22,'2LY'!$A$2:$J$54,7,FALSE)/D$5/D$4,),)</f>
        <v>2</v>
      </c>
      <c r="E22" s="119">
        <f>IFERROR(ROUNDUP(VLOOKUP(A22,'2LY'!$A$2:$J$54,9,FALSE)/E$5/E$4,),)</f>
        <v>1</v>
      </c>
      <c r="F22" s="121">
        <f>IFERROR(ROUNDUP((VLOOKUP(A22,'2LY'!$A$2:$K$54,7,FALSE)/18)/F$5/F$4,),)</f>
        <v>1</v>
      </c>
      <c r="G22" s="55">
        <f>IFERROR(ROUNDUP((VLOOKUP(A22,'2LY'!$A$2:$K$54,7,FALSE)/18)/G$5/G$4,),)</f>
        <v>1</v>
      </c>
      <c r="H22" s="122">
        <f>ROUNDUP(VLOOKUP(A22,'2LY'!$A$2:$N$54,13,FALSE)/H$5/H$4,)</f>
        <v>1</v>
      </c>
      <c r="I22" s="122">
        <f>ROUNDUP(VLOOKUP(A22,'2LY'!$A$2:$N$54,13,FALSE)/I$5/I$4,)</f>
        <v>1</v>
      </c>
      <c r="J22" s="122">
        <f>ROUNDUP(VLOOKUP(A22,'2LY'!$A$2:$J$54,4,FALSE)/J$5/J$4,)</f>
        <v>1</v>
      </c>
      <c r="K22" s="122">
        <f>ROUNDUP(VLOOKUP(A22,'2LY'!$A$2:$N$54,13,FALSE)/K$5/K$4,)</f>
        <v>2</v>
      </c>
      <c r="L22" s="93">
        <f>ROUNDUP(VLOOKUP(A22,'2LY'!$A$2:$J$54,5,FALSE)/$L$5/$L$4,)</f>
        <v>10</v>
      </c>
      <c r="M22" s="123">
        <f>ROUNDUP(VLOOKUP(A22,'2LY'!$A$2:$J$54,5,FALSE)/M$5/M$4,)</f>
        <v>1</v>
      </c>
      <c r="N22" s="123">
        <f>ROUNDUP(VLOOKUP(A22,'2LY'!$A$2:$J$54,4,FALSE)/N$5/N$4,)</f>
        <v>1</v>
      </c>
      <c r="O22" s="58">
        <f>ROUNDUP(VLOOKUP(A22,'2LY'!$A$2:$J$54,5,FALSE)/O$5/O$4,)+ROUNDUP(VLOOKUP(A22,'2LY'!$A$2:$J$54,4,FALSE)/O$5/O$4,)</f>
        <v>2</v>
      </c>
      <c r="P22" s="104">
        <f>SUM(B22:O22)</f>
        <v>25</v>
      </c>
    </row>
    <row r="23" spans="1:16" x14ac:dyDescent="0.25">
      <c r="A23" s="95">
        <v>43241</v>
      </c>
      <c r="B23" s="59">
        <f>IFERROR(ROUNDUP(VLOOKUP(A23,'2LY'!$A$2:$N$54,12,FALSE)/B$4/B$5,),)</f>
        <v>2</v>
      </c>
      <c r="C23" s="103">
        <f>IFERROR(ROUNDUP(VLOOKUP(A23,'2LY'!$A$2:$J$54,10,FALSE)/C$5/C$4,),)</f>
        <v>1</v>
      </c>
      <c r="D23" s="119">
        <f>IFERROR(ROUNDUP(VLOOKUP(A23,'2LY'!$A$2:$J$54,7,FALSE)/D$5/D$4,),)</f>
        <v>5</v>
      </c>
      <c r="E23" s="119">
        <f>IFERROR(ROUNDUP(VLOOKUP(A23,'2LY'!$A$2:$J$54,9,FALSE)/E$5/E$4,),)</f>
        <v>1</v>
      </c>
      <c r="F23" s="121">
        <f>IFERROR(ROUNDUP((VLOOKUP(A23,'2LY'!$A$2:$K$54,7,FALSE)/18)/F$5/F$4,),)</f>
        <v>2</v>
      </c>
      <c r="G23" s="55">
        <f>IFERROR(ROUNDUP((VLOOKUP(A23,'2LY'!$A$2:$K$54,7,FALSE)/18)/G$5/G$4,),)</f>
        <v>1</v>
      </c>
      <c r="H23" s="122">
        <f>ROUNDUP(VLOOKUP(A23,'2LY'!$A$2:$N$54,13,FALSE)/H$5/H$4,)</f>
        <v>1</v>
      </c>
      <c r="I23" s="122">
        <f>ROUNDUP(VLOOKUP(A23,'2LY'!$A$2:$N$54,13,FALSE)/I$5/I$4,)</f>
        <v>2</v>
      </c>
      <c r="J23" s="122">
        <f>ROUNDUP(VLOOKUP(A23,'2LY'!$A$2:$J$54,4,FALSE)/J$5/J$4,)</f>
        <v>1</v>
      </c>
      <c r="K23" s="122">
        <f>ROUNDUP(VLOOKUP(A23,'2LY'!$A$2:$N$54,13,FALSE)/K$5/K$4,)</f>
        <v>2</v>
      </c>
      <c r="L23" s="93">
        <f>ROUNDUP(VLOOKUP(A23,'2LY'!$A$2:$J$54,5,FALSE)/$L$5/$L$4,)</f>
        <v>7</v>
      </c>
      <c r="M23" s="123">
        <f>ROUNDUP(VLOOKUP(A23,'2LY'!$A$2:$J$54,5,FALSE)/M$5/M$4,)</f>
        <v>1</v>
      </c>
      <c r="N23" s="123">
        <f>ROUNDUP(VLOOKUP(A23,'2LY'!$A$2:$J$54,4,FALSE)/N$5/N$4,)</f>
        <v>1</v>
      </c>
      <c r="O23" s="58">
        <f>ROUNDUP(VLOOKUP(A23,'2LY'!$A$2:$J$54,5,FALSE)/O$5/O$4,)+ROUNDUP(VLOOKUP(A23,'2LY'!$A$2:$J$54,4,FALSE)/O$5/O$4,)</f>
        <v>2</v>
      </c>
      <c r="P23" s="104">
        <f>SUM(B23:O23)</f>
        <v>29</v>
      </c>
    </row>
    <row r="24" spans="1:16" x14ac:dyDescent="0.25">
      <c r="A24" s="95">
        <v>43249</v>
      </c>
      <c r="B24" s="59">
        <f>IFERROR(ROUNDUP(VLOOKUP(A24,'2LY'!$A$2:$N$54,12,FALSE)/B$4/B$5,),)</f>
        <v>2</v>
      </c>
      <c r="C24" s="103">
        <f>IFERROR(ROUNDUP(VLOOKUP(A24,'2LY'!$A$2:$J$54,10,FALSE)/C$5/C$4,),)</f>
        <v>1</v>
      </c>
      <c r="D24" s="119">
        <f>IFERROR(ROUNDUP(VLOOKUP(A24,'2LY'!$A$2:$J$54,7,FALSE)/D$5/D$4,),)</f>
        <v>3</v>
      </c>
      <c r="E24" s="119">
        <f>IFERROR(ROUNDUP(VLOOKUP(A24,'2LY'!$A$2:$J$54,9,FALSE)/E$5/E$4,),)</f>
        <v>1</v>
      </c>
      <c r="F24" s="121">
        <f>IFERROR(ROUNDUP((VLOOKUP(A24,'2LY'!$A$2:$K$54,7,FALSE)/18)/F$5/F$4,),)</f>
        <v>1</v>
      </c>
      <c r="G24" s="55">
        <f>IFERROR(ROUNDUP((VLOOKUP(A24,'2LY'!$A$2:$K$54,7,FALSE)/18)/G$5/G$4,),)</f>
        <v>1</v>
      </c>
      <c r="H24" s="122">
        <f>ROUNDUP(VLOOKUP(A24,'2LY'!$A$2:$N$54,13,FALSE)/H$5/H$4,)</f>
        <v>2</v>
      </c>
      <c r="I24" s="122">
        <f>ROUNDUP(VLOOKUP(A24,'2LY'!$A$2:$N$54,13,FALSE)/I$5/I$4,)</f>
        <v>3</v>
      </c>
      <c r="J24" s="122">
        <f>ROUNDUP(VLOOKUP(A24,'2LY'!$A$2:$J$54,4,FALSE)/J$5/J$4,)</f>
        <v>1</v>
      </c>
      <c r="K24" s="122">
        <f>ROUNDUP(VLOOKUP(A24,'2LY'!$A$2:$N$54,13,FALSE)/K$5/K$4,)</f>
        <v>3</v>
      </c>
      <c r="L24" s="93">
        <f>ROUNDUP(VLOOKUP(A24,'2LY'!$A$2:$J$54,5,FALSE)/$L$5/$L$4,)</f>
        <v>9</v>
      </c>
      <c r="M24" s="123">
        <f>ROUNDUP(VLOOKUP(A24,'2LY'!$A$2:$J$54,5,FALSE)/M$5/M$4,)</f>
        <v>1</v>
      </c>
      <c r="N24" s="123">
        <f>ROUNDUP(VLOOKUP(A24,'2LY'!$A$2:$J$54,4,FALSE)/N$5/N$4,)</f>
        <v>1</v>
      </c>
      <c r="O24" s="58">
        <f>ROUNDUP(VLOOKUP(A24,'2LY'!$A$2:$J$54,5,FALSE)/O$5/O$4,)+ROUNDUP(VLOOKUP(A24,'2LY'!$A$2:$J$54,4,FALSE)/O$5/O$4,)</f>
        <v>2</v>
      </c>
      <c r="P24" s="104">
        <f>SUM(B24:O24)</f>
        <v>31</v>
      </c>
    </row>
    <row r="25" spans="1:16" x14ac:dyDescent="0.25">
      <c r="A25" s="95">
        <v>43255</v>
      </c>
      <c r="B25" s="59">
        <f>IFERROR(ROUNDUP(VLOOKUP(A25,'2LY'!$A$2:$N$54,12,FALSE)/B$4/B$5,),)</f>
        <v>2</v>
      </c>
      <c r="C25" s="103">
        <f>IFERROR(ROUNDUP(VLOOKUP(A25,'2LY'!$A$2:$J$54,10,FALSE)/C$5/C$4,),)</f>
        <v>1</v>
      </c>
      <c r="D25" s="119">
        <f>IFERROR(ROUNDUP(VLOOKUP(A25,'2LY'!$A$2:$J$54,7,FALSE)/D$5/D$4,),)</f>
        <v>4</v>
      </c>
      <c r="E25" s="119">
        <f>IFERROR(ROUNDUP(VLOOKUP(A25,'2LY'!$A$2:$J$54,9,FALSE)/E$5/E$4,),)</f>
        <v>1</v>
      </c>
      <c r="F25" s="121">
        <f>IFERROR(ROUNDUP((VLOOKUP(A25,'2LY'!$A$2:$K$54,7,FALSE)/18)/F$5/F$4,),)</f>
        <v>1</v>
      </c>
      <c r="G25" s="55">
        <f>IFERROR(ROUNDUP((VLOOKUP(A25,'2LY'!$A$2:$K$54,7,FALSE)/18)/G$5/G$4,),)</f>
        <v>1</v>
      </c>
      <c r="H25" s="122">
        <f>ROUNDUP(VLOOKUP(A25,'2LY'!$A$2:$N$54,13,FALSE)/H$5/H$4,)</f>
        <v>1</v>
      </c>
      <c r="I25" s="122">
        <f>ROUNDUP(VLOOKUP(A25,'2LY'!$A$2:$N$54,13,FALSE)/I$5/I$4,)</f>
        <v>1</v>
      </c>
      <c r="J25" s="122">
        <f>ROUNDUP(VLOOKUP(A25,'2LY'!$A$2:$J$54,4,FALSE)/J$5/J$4,)</f>
        <v>1</v>
      </c>
      <c r="K25" s="122">
        <f>ROUNDUP(VLOOKUP(A25,'2LY'!$A$2:$N$54,13,FALSE)/K$5/K$4,)</f>
        <v>1</v>
      </c>
      <c r="L25" s="93">
        <f>ROUNDUP(VLOOKUP(A25,'2LY'!$A$2:$J$54,5,FALSE)/$L$5/$L$4,)</f>
        <v>6</v>
      </c>
      <c r="M25" s="123">
        <f>ROUNDUP(VLOOKUP(A25,'2LY'!$A$2:$J$54,5,FALSE)/M$5/M$4,)</f>
        <v>1</v>
      </c>
      <c r="N25" s="123">
        <f>ROUNDUP(VLOOKUP(A25,'2LY'!$A$2:$J$54,4,FALSE)/N$5/N$4,)</f>
        <v>1</v>
      </c>
      <c r="O25" s="58">
        <f>ROUNDUP(VLOOKUP(A25,'2LY'!$A$2:$J$54,5,FALSE)/O$5/O$4,)+ROUNDUP(VLOOKUP(A25,'2LY'!$A$2:$J$54,4,FALSE)/O$5/O$4,)</f>
        <v>2</v>
      </c>
      <c r="P25" s="104">
        <f>SUM(B25:O25)</f>
        <v>24</v>
      </c>
    </row>
    <row r="26" spans="1:16" x14ac:dyDescent="0.25">
      <c r="A26" s="95">
        <v>43262</v>
      </c>
      <c r="B26" s="59">
        <f>IFERROR(ROUNDUP(VLOOKUP(A26,'2LY'!$A$2:$N$54,12,FALSE)/B$4/B$5,),)</f>
        <v>1</v>
      </c>
      <c r="C26" s="103">
        <f>IFERROR(ROUNDUP(VLOOKUP(A26,'2LY'!$A$2:$J$54,10,FALSE)/C$5/C$4,),)</f>
        <v>1</v>
      </c>
      <c r="D26" s="119">
        <f>IFERROR(ROUNDUP(VLOOKUP(A26,'2LY'!$A$2:$J$54,7,FALSE)/D$5/D$4,),)</f>
        <v>5</v>
      </c>
      <c r="E26" s="119">
        <f>IFERROR(ROUNDUP(VLOOKUP(A26,'2LY'!$A$2:$J$54,9,FALSE)/E$5/E$4,),)</f>
        <v>1</v>
      </c>
      <c r="F26" s="121">
        <f>IFERROR(ROUNDUP((VLOOKUP(A26,'2LY'!$A$2:$K$54,7,FALSE)/18)/F$5/F$4,),)</f>
        <v>2</v>
      </c>
      <c r="G26" s="55">
        <f>IFERROR(ROUNDUP((VLOOKUP(A26,'2LY'!$A$2:$K$54,7,FALSE)/18)/G$5/G$4,),)</f>
        <v>1</v>
      </c>
      <c r="H26" s="122">
        <f>ROUNDUP(VLOOKUP(A26,'2LY'!$A$2:$N$54,13,FALSE)/H$5/H$4,)</f>
        <v>1</v>
      </c>
      <c r="I26" s="122">
        <f>ROUNDUP(VLOOKUP(A26,'2LY'!$A$2:$N$54,13,FALSE)/I$5/I$4,)</f>
        <v>2</v>
      </c>
      <c r="J26" s="122">
        <f>ROUNDUP(VLOOKUP(A26,'2LY'!$A$2:$J$54,4,FALSE)/J$5/J$4,)</f>
        <v>1</v>
      </c>
      <c r="K26" s="122">
        <f>ROUNDUP(VLOOKUP(A26,'2LY'!$A$2:$N$54,13,FALSE)/K$5/K$4,)</f>
        <v>2</v>
      </c>
      <c r="L26" s="93">
        <f>ROUNDUP(VLOOKUP(A26,'2LY'!$A$2:$J$54,5,FALSE)/$L$5/$L$4,)</f>
        <v>8</v>
      </c>
      <c r="M26" s="123">
        <f>ROUNDUP(VLOOKUP(A26,'2LY'!$A$2:$J$54,5,FALSE)/M$5/M$4,)</f>
        <v>1</v>
      </c>
      <c r="N26" s="123">
        <f>ROUNDUP(VLOOKUP(A26,'2LY'!$A$2:$J$54,4,FALSE)/N$5/N$4,)</f>
        <v>1</v>
      </c>
      <c r="O26" s="58">
        <f>ROUNDUP(VLOOKUP(A26,'2LY'!$A$2:$J$54,5,FALSE)/O$5/O$4,)+ROUNDUP(VLOOKUP(A26,'2LY'!$A$2:$J$54,4,FALSE)/O$5/O$4,)</f>
        <v>2</v>
      </c>
      <c r="P26" s="104">
        <f>SUM(B26:O26)</f>
        <v>29</v>
      </c>
    </row>
    <row r="27" spans="1:16" x14ac:dyDescent="0.25">
      <c r="A27" s="95">
        <v>43269</v>
      </c>
      <c r="B27" s="59">
        <f>IFERROR(ROUNDUP(VLOOKUP(A27,'2LY'!$A$2:$N$54,12,FALSE)/B$4/B$5,),)</f>
        <v>1</v>
      </c>
      <c r="C27" s="103">
        <f>IFERROR(ROUNDUP(VLOOKUP(A27,'2LY'!$A$2:$J$54,10,FALSE)/C$5/C$4,),)</f>
        <v>1</v>
      </c>
      <c r="D27" s="119">
        <f>IFERROR(ROUNDUP(VLOOKUP(A27,'2LY'!$A$2:$J$54,7,FALSE)/D$5/D$4,),)</f>
        <v>6</v>
      </c>
      <c r="E27" s="119">
        <f>IFERROR(ROUNDUP(VLOOKUP(A27,'2LY'!$A$2:$J$54,9,FALSE)/E$5/E$4,),)</f>
        <v>1</v>
      </c>
      <c r="F27" s="121">
        <f>IFERROR(ROUNDUP((VLOOKUP(A27,'2LY'!$A$2:$K$54,7,FALSE)/18)/F$5/F$4,),)</f>
        <v>2</v>
      </c>
      <c r="G27" s="55">
        <f>IFERROR(ROUNDUP((VLOOKUP(A27,'2LY'!$A$2:$K$54,7,FALSE)/18)/G$5/G$4,),)</f>
        <v>1</v>
      </c>
      <c r="H27" s="122">
        <f>ROUNDUP(VLOOKUP(A27,'2LY'!$A$2:$N$54,13,FALSE)/H$5/H$4,)</f>
        <v>2</v>
      </c>
      <c r="I27" s="122">
        <f>ROUNDUP(VLOOKUP(A27,'2LY'!$A$2:$N$54,13,FALSE)/I$5/I$4,)</f>
        <v>3</v>
      </c>
      <c r="J27" s="122">
        <f>ROUNDUP(VLOOKUP(A27,'2LY'!$A$2:$J$54,4,FALSE)/J$5/J$4,)</f>
        <v>1</v>
      </c>
      <c r="K27" s="122">
        <f>ROUNDUP(VLOOKUP(A27,'2LY'!$A$2:$N$54,13,FALSE)/K$5/K$4,)</f>
        <v>4</v>
      </c>
      <c r="L27" s="93">
        <f>ROUNDUP(VLOOKUP(A27,'2LY'!$A$2:$J$54,5,FALSE)/$L$5/$L$4,)</f>
        <v>9</v>
      </c>
      <c r="M27" s="123">
        <f>ROUNDUP(VLOOKUP(A27,'2LY'!$A$2:$J$54,5,FALSE)/M$5/M$4,)</f>
        <v>1</v>
      </c>
      <c r="N27" s="123">
        <f>ROUNDUP(VLOOKUP(A27,'2LY'!$A$2:$J$54,4,FALSE)/N$5/N$4,)</f>
        <v>1</v>
      </c>
      <c r="O27" s="58">
        <f>ROUNDUP(VLOOKUP(A27,'2LY'!$A$2:$J$54,5,FALSE)/O$5/O$4,)+ROUNDUP(VLOOKUP(A27,'2LY'!$A$2:$J$54,4,FALSE)/O$5/O$4,)</f>
        <v>2</v>
      </c>
      <c r="P27" s="104">
        <f>SUM(B27:O27)</f>
        <v>35</v>
      </c>
    </row>
    <row r="28" spans="1:16" x14ac:dyDescent="0.25">
      <c r="A28" s="95">
        <v>43276</v>
      </c>
      <c r="B28" s="59">
        <f>IFERROR(ROUNDUP(VLOOKUP(A28,'2LY'!$A$2:$N$54,12,FALSE)/B$4/B$5,),)</f>
        <v>2</v>
      </c>
      <c r="C28" s="103">
        <f>IFERROR(ROUNDUP(VLOOKUP(A28,'2LY'!$A$2:$J$54,10,FALSE)/C$5/C$4,),)</f>
        <v>1</v>
      </c>
      <c r="D28" s="119">
        <f>IFERROR(ROUNDUP(VLOOKUP(A28,'2LY'!$A$2:$J$54,7,FALSE)/D$5/D$4,),)</f>
        <v>7</v>
      </c>
      <c r="E28" s="119">
        <f>IFERROR(ROUNDUP(VLOOKUP(A28,'2LY'!$A$2:$J$54,9,FALSE)/E$5/E$4,),)</f>
        <v>1</v>
      </c>
      <c r="F28" s="121">
        <f>IFERROR(ROUNDUP((VLOOKUP(A28,'2LY'!$A$2:$K$54,7,FALSE)/18)/F$5/F$4,),)</f>
        <v>2</v>
      </c>
      <c r="G28" s="55">
        <f>IFERROR(ROUNDUP((VLOOKUP(A28,'2LY'!$A$2:$K$54,7,FALSE)/18)/G$5/G$4,),)</f>
        <v>1</v>
      </c>
      <c r="H28" s="122">
        <f>ROUNDUP(VLOOKUP(A28,'2LY'!$A$2:$N$54,13,FALSE)/H$5/H$4,)</f>
        <v>2</v>
      </c>
      <c r="I28" s="122">
        <f>ROUNDUP(VLOOKUP(A28,'2LY'!$A$2:$N$54,13,FALSE)/I$5/I$4,)</f>
        <v>3</v>
      </c>
      <c r="J28" s="122">
        <f>ROUNDUP(VLOOKUP(A28,'2LY'!$A$2:$J$54,4,FALSE)/J$5/J$4,)</f>
        <v>1</v>
      </c>
      <c r="K28" s="122">
        <f>ROUNDUP(VLOOKUP(A28,'2LY'!$A$2:$N$54,13,FALSE)/K$5/K$4,)</f>
        <v>4</v>
      </c>
      <c r="L28" s="93">
        <f>ROUNDUP(VLOOKUP(A28,'2LY'!$A$2:$J$54,5,FALSE)/$L$5/$L$4,)</f>
        <v>17</v>
      </c>
      <c r="M28" s="123">
        <f>ROUNDUP(VLOOKUP(A28,'2LY'!$A$2:$J$54,5,FALSE)/M$5/M$4,)</f>
        <v>2</v>
      </c>
      <c r="N28" s="123">
        <f>ROUNDUP(VLOOKUP(A28,'2LY'!$A$2:$J$54,4,FALSE)/N$5/N$4,)</f>
        <v>1</v>
      </c>
      <c r="O28" s="58">
        <f>ROUNDUP(VLOOKUP(A28,'2LY'!$A$2:$J$54,5,FALSE)/O$5/O$4,)+ROUNDUP(VLOOKUP(A28,'2LY'!$A$2:$J$54,4,FALSE)/O$5/O$4,)</f>
        <v>3</v>
      </c>
      <c r="P28" s="104">
        <f>SUM(B28:O28)</f>
        <v>47</v>
      </c>
    </row>
    <row r="29" spans="1:16" x14ac:dyDescent="0.25">
      <c r="A29" s="95">
        <v>43282</v>
      </c>
      <c r="B29" s="59">
        <f>IFERROR(ROUNDUP(VLOOKUP(A29,'2LY'!$A$2:$N$54,12,FALSE)/B$4/B$5,),)</f>
        <v>1</v>
      </c>
      <c r="C29" s="103">
        <f>IFERROR(ROUNDUP(VLOOKUP(A29,'2LY'!$A$2:$J$54,10,FALSE)/C$5/C$4,),)</f>
        <v>1</v>
      </c>
      <c r="D29" s="119">
        <f>IFERROR(ROUNDUP(VLOOKUP(A29,'2LY'!$A$2:$J$54,7,FALSE)/D$5/D$4,),)</f>
        <v>4</v>
      </c>
      <c r="E29" s="119">
        <f>IFERROR(ROUNDUP(VLOOKUP(A29,'2LY'!$A$2:$J$54,9,FALSE)/E$5/E$4,),)</f>
        <v>1</v>
      </c>
      <c r="F29" s="121">
        <f>IFERROR(ROUNDUP((VLOOKUP(A29,'2LY'!$A$2:$K$54,7,FALSE)/18)/F$5/F$4,),)</f>
        <v>1</v>
      </c>
      <c r="G29" s="55">
        <f>IFERROR(ROUNDUP((VLOOKUP(A29,'2LY'!$A$2:$K$54,7,FALSE)/18)/G$5/G$4,),)</f>
        <v>1</v>
      </c>
      <c r="H29" s="122">
        <f>ROUNDUP(VLOOKUP(A29,'2LY'!$A$2:$N$54,13,FALSE)/H$5/H$4,)</f>
        <v>2</v>
      </c>
      <c r="I29" s="122">
        <f>ROUNDUP(VLOOKUP(A29,'2LY'!$A$2:$N$54,13,FALSE)/I$5/I$4,)</f>
        <v>3</v>
      </c>
      <c r="J29" s="122">
        <f>ROUNDUP(VLOOKUP(A29,'2LY'!$A$2:$J$54,4,FALSE)/J$5/J$4,)</f>
        <v>1</v>
      </c>
      <c r="K29" s="122">
        <f>ROUNDUP(VLOOKUP(A29,'2LY'!$A$2:$N$54,13,FALSE)/K$5/K$4,)</f>
        <v>4</v>
      </c>
      <c r="L29" s="93">
        <f>ROUNDUP(VLOOKUP(A29,'2LY'!$A$2:$J$54,5,FALSE)/$L$5/$L$4,)</f>
        <v>8</v>
      </c>
      <c r="M29" s="123">
        <f>ROUNDUP(VLOOKUP(A29,'2LY'!$A$2:$J$54,5,FALSE)/M$5/M$4,)</f>
        <v>1</v>
      </c>
      <c r="N29" s="123">
        <f>ROUNDUP(VLOOKUP(A29,'2LY'!$A$2:$J$54,4,FALSE)/N$5/N$4,)</f>
        <v>1</v>
      </c>
      <c r="O29" s="58">
        <f>ROUNDUP(VLOOKUP(A29,'2LY'!$A$2:$J$54,5,FALSE)/O$5/O$4,)+ROUNDUP(VLOOKUP(A29,'2LY'!$A$2:$J$54,4,FALSE)/O$5/O$4,)</f>
        <v>2</v>
      </c>
      <c r="P29" s="104">
        <f>SUM(B29:O29)</f>
        <v>31</v>
      </c>
    </row>
    <row r="30" spans="1:16" x14ac:dyDescent="0.25">
      <c r="A30" s="95">
        <v>43290</v>
      </c>
      <c r="B30" s="59">
        <f>IFERROR(ROUNDUP(VLOOKUP(A30,'2LY'!$A$2:$N$54,12,FALSE)/B$4/B$5,),)</f>
        <v>2</v>
      </c>
      <c r="C30" s="103">
        <f>IFERROR(ROUNDUP(VLOOKUP(A30,'2LY'!$A$2:$J$54,10,FALSE)/C$5/C$4,),)</f>
        <v>3</v>
      </c>
      <c r="D30" s="119">
        <f>IFERROR(ROUNDUP(VLOOKUP(A30,'2LY'!$A$2:$J$54,7,FALSE)/D$5/D$4,),)</f>
        <v>10</v>
      </c>
      <c r="E30" s="119">
        <f>IFERROR(ROUNDUP(VLOOKUP(A30,'2LY'!$A$2:$J$54,9,FALSE)/E$5/E$4,),)</f>
        <v>1</v>
      </c>
      <c r="F30" s="121">
        <f>IFERROR(ROUNDUP((VLOOKUP(A30,'2LY'!$A$2:$K$54,7,FALSE)/18)/F$5/F$4,),)</f>
        <v>3</v>
      </c>
      <c r="G30" s="55">
        <f>IFERROR(ROUNDUP((VLOOKUP(A30,'2LY'!$A$2:$K$54,7,FALSE)/18)/G$5/G$4,),)</f>
        <v>2</v>
      </c>
      <c r="H30" s="122">
        <f>ROUNDUP(VLOOKUP(A30,'2LY'!$A$2:$N$54,13,FALSE)/H$5/H$4,)</f>
        <v>3</v>
      </c>
      <c r="I30" s="122">
        <f>ROUNDUP(VLOOKUP(A30,'2LY'!$A$2:$N$54,13,FALSE)/I$5/I$4,)</f>
        <v>5</v>
      </c>
      <c r="J30" s="122">
        <f>ROUNDUP(VLOOKUP(A30,'2LY'!$A$2:$J$54,4,FALSE)/J$5/J$4,)</f>
        <v>2</v>
      </c>
      <c r="K30" s="122">
        <f>ROUNDUP(VLOOKUP(A30,'2LY'!$A$2:$N$54,13,FALSE)/K$5/K$4,)</f>
        <v>6</v>
      </c>
      <c r="L30" s="93">
        <f>ROUNDUP(VLOOKUP(A30,'2LY'!$A$2:$J$54,5,FALSE)/$L$5/$L$4,)</f>
        <v>13</v>
      </c>
      <c r="M30" s="123">
        <f>ROUNDUP(VLOOKUP(A30,'2LY'!$A$2:$J$54,5,FALSE)/M$5/M$4,)</f>
        <v>2</v>
      </c>
      <c r="N30" s="123">
        <f>ROUNDUP(VLOOKUP(A30,'2LY'!$A$2:$J$54,4,FALSE)/N$5/N$4,)</f>
        <v>1</v>
      </c>
      <c r="O30" s="58">
        <f>ROUNDUP(VLOOKUP(A30,'2LY'!$A$2:$J$54,5,FALSE)/O$5/O$4,)+ROUNDUP(VLOOKUP(A30,'2LY'!$A$2:$J$54,4,FALSE)/O$5/O$4,)</f>
        <v>4</v>
      </c>
      <c r="P30" s="104">
        <f>SUM(B30:O30)</f>
        <v>57</v>
      </c>
    </row>
    <row r="31" spans="1:16" x14ac:dyDescent="0.25">
      <c r="A31" s="95">
        <v>43297</v>
      </c>
      <c r="B31" s="59">
        <f>IFERROR(ROUNDUP(VLOOKUP(A31,'2LY'!$A$2:$N$54,12,FALSE)/B$4/B$5,),)</f>
        <v>2</v>
      </c>
      <c r="C31" s="103">
        <f>IFERROR(ROUNDUP(VLOOKUP(A31,'2LY'!$A$2:$J$54,10,FALSE)/C$5/C$4,),)</f>
        <v>3</v>
      </c>
      <c r="D31" s="119">
        <f>IFERROR(ROUNDUP(VLOOKUP(A31,'2LY'!$A$2:$J$54,7,FALSE)/D$5/D$4,),)</f>
        <v>8</v>
      </c>
      <c r="E31" s="119">
        <f>IFERROR(ROUNDUP(VLOOKUP(A31,'2LY'!$A$2:$J$54,9,FALSE)/E$5/E$4,),)</f>
        <v>1</v>
      </c>
      <c r="F31" s="121">
        <f>IFERROR(ROUNDUP((VLOOKUP(A31,'2LY'!$A$2:$K$54,7,FALSE)/18)/F$5/F$4,),)</f>
        <v>2</v>
      </c>
      <c r="G31" s="55">
        <f>IFERROR(ROUNDUP((VLOOKUP(A31,'2LY'!$A$2:$K$54,7,FALSE)/18)/G$5/G$4,),)</f>
        <v>1</v>
      </c>
      <c r="H31" s="122">
        <f>ROUNDUP(VLOOKUP(A31,'2LY'!$A$2:$N$54,13,FALSE)/H$5/H$4,)</f>
        <v>2</v>
      </c>
      <c r="I31" s="122">
        <f>ROUNDUP(VLOOKUP(A31,'2LY'!$A$2:$N$54,13,FALSE)/I$5/I$4,)</f>
        <v>3</v>
      </c>
      <c r="J31" s="122">
        <f>ROUNDUP(VLOOKUP(A31,'2LY'!$A$2:$J$54,4,FALSE)/J$5/J$4,)</f>
        <v>1</v>
      </c>
      <c r="K31" s="122">
        <f>ROUNDUP(VLOOKUP(A31,'2LY'!$A$2:$N$54,13,FALSE)/K$5/K$4,)</f>
        <v>3</v>
      </c>
      <c r="L31" s="93">
        <f>ROUNDUP(VLOOKUP(A31,'2LY'!$A$2:$J$54,5,FALSE)/$L$5/$L$4,)</f>
        <v>19</v>
      </c>
      <c r="M31" s="123">
        <f>ROUNDUP(VLOOKUP(A31,'2LY'!$A$2:$J$54,5,FALSE)/M$5/M$4,)</f>
        <v>2</v>
      </c>
      <c r="N31" s="123">
        <f>ROUNDUP(VLOOKUP(A31,'2LY'!$A$2:$J$54,4,FALSE)/N$5/N$4,)</f>
        <v>1</v>
      </c>
      <c r="O31" s="58">
        <f>ROUNDUP(VLOOKUP(A31,'2LY'!$A$2:$J$54,5,FALSE)/O$5/O$4,)+ROUNDUP(VLOOKUP(A31,'2LY'!$A$2:$J$54,4,FALSE)/O$5/O$4,)</f>
        <v>4</v>
      </c>
      <c r="P31" s="104">
        <f>SUM(B31:O31)</f>
        <v>52</v>
      </c>
    </row>
    <row r="32" spans="1:16" x14ac:dyDescent="0.25">
      <c r="A32" s="95">
        <v>43304</v>
      </c>
      <c r="B32" s="59">
        <f>IFERROR(ROUNDUP(VLOOKUP(A32,'2LY'!$A$2:$N$54,12,FALSE)/B$4/B$5,),)</f>
        <v>2</v>
      </c>
      <c r="C32" s="103">
        <f>IFERROR(ROUNDUP(VLOOKUP(A32,'2LY'!$A$2:$J$54,10,FALSE)/C$5/C$4,),)</f>
        <v>4</v>
      </c>
      <c r="D32" s="119">
        <f>IFERROR(ROUNDUP(VLOOKUP(A32,'2LY'!$A$2:$J$54,7,FALSE)/D$5/D$4,),)</f>
        <v>11</v>
      </c>
      <c r="E32" s="119">
        <f>IFERROR(ROUNDUP(VLOOKUP(A32,'2LY'!$A$2:$J$54,9,FALSE)/E$5/E$4,),)</f>
        <v>1</v>
      </c>
      <c r="F32" s="121">
        <f>IFERROR(ROUNDUP((VLOOKUP(A32,'2LY'!$A$2:$K$54,7,FALSE)/18)/F$5/F$4,),)</f>
        <v>3</v>
      </c>
      <c r="G32" s="55">
        <f>IFERROR(ROUNDUP((VLOOKUP(A32,'2LY'!$A$2:$K$54,7,FALSE)/18)/G$5/G$4,),)</f>
        <v>2</v>
      </c>
      <c r="H32" s="122">
        <f>ROUNDUP(VLOOKUP(A32,'2LY'!$A$2:$N$54,13,FALSE)/H$5/H$4,)</f>
        <v>2</v>
      </c>
      <c r="I32" s="122">
        <f>ROUNDUP(VLOOKUP(A32,'2LY'!$A$2:$N$54,13,FALSE)/I$5/I$4,)</f>
        <v>3</v>
      </c>
      <c r="J32" s="122">
        <f>ROUNDUP(VLOOKUP(A32,'2LY'!$A$2:$J$54,4,FALSE)/J$5/J$4,)</f>
        <v>2</v>
      </c>
      <c r="K32" s="122">
        <f>ROUNDUP(VLOOKUP(A32,'2LY'!$A$2:$N$54,13,FALSE)/K$5/K$4,)</f>
        <v>4</v>
      </c>
      <c r="L32" s="93">
        <f>ROUNDUP(VLOOKUP(A32,'2LY'!$A$2:$J$54,5,FALSE)/$L$5/$L$4,)</f>
        <v>20</v>
      </c>
      <c r="M32" s="123">
        <f>ROUNDUP(VLOOKUP(A32,'2LY'!$A$2:$J$54,5,FALSE)/M$5/M$4,)</f>
        <v>2</v>
      </c>
      <c r="N32" s="123">
        <f>ROUNDUP(VLOOKUP(A32,'2LY'!$A$2:$J$54,4,FALSE)/N$5/N$4,)</f>
        <v>2</v>
      </c>
      <c r="O32" s="58">
        <f>ROUNDUP(VLOOKUP(A32,'2LY'!$A$2:$J$54,5,FALSE)/O$5/O$4,)+ROUNDUP(VLOOKUP(A32,'2LY'!$A$2:$J$54,4,FALSE)/O$5/O$4,)</f>
        <v>5</v>
      </c>
      <c r="P32" s="104">
        <f>SUM(B32:O32)</f>
        <v>63</v>
      </c>
    </row>
    <row r="33" spans="1:16" x14ac:dyDescent="0.25">
      <c r="A33" s="95">
        <v>43311</v>
      </c>
      <c r="B33" s="59">
        <f>IFERROR(ROUNDUP(VLOOKUP(A33,'2LY'!$A$2:$N$54,12,FALSE)/B$4/B$5,),)</f>
        <v>2</v>
      </c>
      <c r="C33" s="103">
        <f>IFERROR(ROUNDUP(VLOOKUP(A33,'2LY'!$A$2:$J$54,10,FALSE)/C$5/C$4,),)</f>
        <v>3</v>
      </c>
      <c r="D33" s="119">
        <f>IFERROR(ROUNDUP(VLOOKUP(A33,'2LY'!$A$2:$J$54,7,FALSE)/D$5/D$4,),)</f>
        <v>12</v>
      </c>
      <c r="E33" s="119">
        <f>IFERROR(ROUNDUP(VLOOKUP(A33,'2LY'!$A$2:$J$54,9,FALSE)/E$5/E$4,),)</f>
        <v>1</v>
      </c>
      <c r="F33" s="121">
        <f>IFERROR(ROUNDUP((VLOOKUP(A33,'2LY'!$A$2:$K$54,7,FALSE)/18)/F$5/F$4,),)</f>
        <v>3</v>
      </c>
      <c r="G33" s="55">
        <f>IFERROR(ROUNDUP((VLOOKUP(A33,'2LY'!$A$2:$K$54,7,FALSE)/18)/G$5/G$4,),)</f>
        <v>2</v>
      </c>
      <c r="H33" s="122">
        <f>ROUNDUP(VLOOKUP(A33,'2LY'!$A$2:$N$54,13,FALSE)/H$5/H$4,)</f>
        <v>2</v>
      </c>
      <c r="I33" s="122">
        <f>ROUNDUP(VLOOKUP(A33,'2LY'!$A$2:$N$54,13,FALSE)/I$5/I$4,)</f>
        <v>3</v>
      </c>
      <c r="J33" s="122">
        <f>ROUNDUP(VLOOKUP(A33,'2LY'!$A$2:$J$54,4,FALSE)/J$5/J$4,)</f>
        <v>2</v>
      </c>
      <c r="K33" s="122">
        <f>ROUNDUP(VLOOKUP(A33,'2LY'!$A$2:$N$54,13,FALSE)/K$5/K$4,)</f>
        <v>3</v>
      </c>
      <c r="L33" s="93">
        <f>ROUNDUP(VLOOKUP(A33,'2LY'!$A$2:$J$54,5,FALSE)/$L$5/$L$4,)</f>
        <v>18</v>
      </c>
      <c r="M33" s="123">
        <f>ROUNDUP(VLOOKUP(A33,'2LY'!$A$2:$J$54,5,FALSE)/M$5/M$4,)</f>
        <v>2</v>
      </c>
      <c r="N33" s="123">
        <f>ROUNDUP(VLOOKUP(A33,'2LY'!$A$2:$J$54,4,FALSE)/N$5/N$4,)</f>
        <v>1</v>
      </c>
      <c r="O33" s="58">
        <f>ROUNDUP(VLOOKUP(A33,'2LY'!$A$2:$J$54,5,FALSE)/O$5/O$4,)+ROUNDUP(VLOOKUP(A33,'2LY'!$A$2:$J$54,4,FALSE)/O$5/O$4,)</f>
        <v>4</v>
      </c>
      <c r="P33" s="104">
        <f>SUM(B33:O33)</f>
        <v>58</v>
      </c>
    </row>
    <row r="34" spans="1:16" x14ac:dyDescent="0.25">
      <c r="A34" s="95">
        <v>43318</v>
      </c>
      <c r="B34" s="59">
        <f>IFERROR(ROUNDUP(VLOOKUP(A34,'2LY'!$A$2:$N$54,12,FALSE)/B$4/B$5,),)</f>
        <v>2</v>
      </c>
      <c r="C34" s="103">
        <f>IFERROR(ROUNDUP(VLOOKUP(A34,'2LY'!$A$2:$J$54,10,FALSE)/C$5/C$4,),)</f>
        <v>3</v>
      </c>
      <c r="D34" s="119">
        <f>IFERROR(ROUNDUP(VLOOKUP(A34,'2LY'!$A$2:$J$54,7,FALSE)/D$5/D$4,),)</f>
        <v>12</v>
      </c>
      <c r="E34" s="119">
        <f>IFERROR(ROUNDUP(VLOOKUP(A34,'2LY'!$A$2:$J$54,9,FALSE)/E$5/E$4,),)</f>
        <v>1</v>
      </c>
      <c r="F34" s="121">
        <f>IFERROR(ROUNDUP((VLOOKUP(A34,'2LY'!$A$2:$K$54,7,FALSE)/18)/F$5/F$4,),)</f>
        <v>3</v>
      </c>
      <c r="G34" s="55">
        <f>IFERROR(ROUNDUP((VLOOKUP(A34,'2LY'!$A$2:$K$54,7,FALSE)/18)/G$5/G$4,),)</f>
        <v>2</v>
      </c>
      <c r="H34" s="122">
        <f>ROUNDUP(VLOOKUP(A34,'2LY'!$A$2:$N$54,13,FALSE)/H$5/H$4,)</f>
        <v>2</v>
      </c>
      <c r="I34" s="122">
        <f>ROUNDUP(VLOOKUP(A34,'2LY'!$A$2:$N$54,13,FALSE)/I$5/I$4,)</f>
        <v>3</v>
      </c>
      <c r="J34" s="122">
        <f>ROUNDUP(VLOOKUP(A34,'2LY'!$A$2:$J$54,4,FALSE)/J$5/J$4,)</f>
        <v>2</v>
      </c>
      <c r="K34" s="122">
        <f>ROUNDUP(VLOOKUP(A34,'2LY'!$A$2:$N$54,13,FALSE)/K$5/K$4,)</f>
        <v>3</v>
      </c>
      <c r="L34" s="93">
        <f>ROUNDUP(VLOOKUP(A34,'2LY'!$A$2:$J$54,5,FALSE)/$L$5/$L$4,)</f>
        <v>24</v>
      </c>
      <c r="M34" s="123">
        <f>ROUNDUP(VLOOKUP(A34,'2LY'!$A$2:$J$54,5,FALSE)/M$5/M$4,)</f>
        <v>3</v>
      </c>
      <c r="N34" s="123">
        <f>ROUNDUP(VLOOKUP(A34,'2LY'!$A$2:$J$54,4,FALSE)/N$5/N$4,)</f>
        <v>2</v>
      </c>
      <c r="O34" s="58">
        <f>ROUNDUP(VLOOKUP(A34,'2LY'!$A$2:$J$54,5,FALSE)/O$5/O$4,)+ROUNDUP(VLOOKUP(A34,'2LY'!$A$2:$J$54,4,FALSE)/O$5/O$4,)</f>
        <v>6</v>
      </c>
      <c r="P34" s="104">
        <f>SUM(B34:O34)</f>
        <v>68</v>
      </c>
    </row>
    <row r="35" spans="1:16" x14ac:dyDescent="0.25">
      <c r="A35" s="95">
        <v>43325</v>
      </c>
      <c r="B35" s="59">
        <f>IFERROR(ROUNDUP(VLOOKUP(A35,'2LY'!$A$2:$N$54,12,FALSE)/B$4/B$5,),)</f>
        <v>2</v>
      </c>
      <c r="C35" s="103">
        <f>IFERROR(ROUNDUP(VLOOKUP(A35,'2LY'!$A$2:$J$54,10,FALSE)/C$5/C$4,),)</f>
        <v>2</v>
      </c>
      <c r="D35" s="119">
        <f>IFERROR(ROUNDUP(VLOOKUP(A35,'2LY'!$A$2:$J$54,7,FALSE)/D$5/D$4,),)</f>
        <v>7</v>
      </c>
      <c r="E35" s="119">
        <f>IFERROR(ROUNDUP(VLOOKUP(A35,'2LY'!$A$2:$J$54,9,FALSE)/E$5/E$4,),)</f>
        <v>1</v>
      </c>
      <c r="F35" s="121">
        <f>IFERROR(ROUNDUP((VLOOKUP(A35,'2LY'!$A$2:$K$54,7,FALSE)/18)/F$5/F$4,),)</f>
        <v>2</v>
      </c>
      <c r="G35" s="55">
        <f>IFERROR(ROUNDUP((VLOOKUP(A35,'2LY'!$A$2:$K$54,7,FALSE)/18)/G$5/G$4,),)</f>
        <v>1</v>
      </c>
      <c r="H35" s="122">
        <f>ROUNDUP(VLOOKUP(A35,'2LY'!$A$2:$N$54,13,FALSE)/H$5/H$4,)</f>
        <v>3</v>
      </c>
      <c r="I35" s="122">
        <f>ROUNDUP(VLOOKUP(A35,'2LY'!$A$2:$N$54,13,FALSE)/I$5/I$4,)</f>
        <v>6</v>
      </c>
      <c r="J35" s="122">
        <f>ROUNDUP(VLOOKUP(A35,'2LY'!$A$2:$J$54,4,FALSE)/J$5/J$4,)</f>
        <v>3</v>
      </c>
      <c r="K35" s="122">
        <f>ROUNDUP(VLOOKUP(A35,'2LY'!$A$2:$N$54,13,FALSE)/K$5/K$4,)</f>
        <v>7</v>
      </c>
      <c r="L35" s="93">
        <f>ROUNDUP(VLOOKUP(A35,'2LY'!$A$2:$J$54,5,FALSE)/$L$5/$L$4,)</f>
        <v>34</v>
      </c>
      <c r="M35" s="123">
        <f>ROUNDUP(VLOOKUP(A35,'2LY'!$A$2:$J$54,5,FALSE)/M$5/M$4,)</f>
        <v>4</v>
      </c>
      <c r="N35" s="123">
        <f>ROUNDUP(VLOOKUP(A35,'2LY'!$A$2:$J$54,4,FALSE)/N$5/N$4,)</f>
        <v>2</v>
      </c>
      <c r="O35" s="58">
        <f>ROUNDUP(VLOOKUP(A35,'2LY'!$A$2:$J$54,5,FALSE)/O$5/O$4,)+ROUNDUP(VLOOKUP(A35,'2LY'!$A$2:$J$54,4,FALSE)/O$5/O$4,)</f>
        <v>7</v>
      </c>
      <c r="P35" s="104">
        <f>SUM(B35:O35)</f>
        <v>81</v>
      </c>
    </row>
    <row r="36" spans="1:16" x14ac:dyDescent="0.25">
      <c r="A36" s="95">
        <v>43332</v>
      </c>
      <c r="B36" s="59">
        <f>IFERROR(ROUNDUP(VLOOKUP(A36,'2LY'!$A$2:$N$54,12,FALSE)/B$4/B$5,),)</f>
        <v>2</v>
      </c>
      <c r="C36" s="103">
        <f>IFERROR(ROUNDUP(VLOOKUP(A36,'2LY'!$A$2:$J$54,10,FALSE)/C$5/C$4,),)</f>
        <v>1</v>
      </c>
      <c r="D36" s="119">
        <f>IFERROR(ROUNDUP(VLOOKUP(A36,'2LY'!$A$2:$J$54,7,FALSE)/D$5/D$4,),)</f>
        <v>5</v>
      </c>
      <c r="E36" s="119">
        <f>IFERROR(ROUNDUP(VLOOKUP(A36,'2LY'!$A$2:$J$54,9,FALSE)/E$5/E$4,),)</f>
        <v>1</v>
      </c>
      <c r="F36" s="121">
        <f>IFERROR(ROUNDUP((VLOOKUP(A36,'2LY'!$A$2:$K$54,7,FALSE)/18)/F$5/F$4,),)</f>
        <v>2</v>
      </c>
      <c r="G36" s="55">
        <f>IFERROR(ROUNDUP((VLOOKUP(A36,'2LY'!$A$2:$K$54,7,FALSE)/18)/G$5/G$4,),)</f>
        <v>1</v>
      </c>
      <c r="H36" s="122">
        <f>ROUNDUP(VLOOKUP(A36,'2LY'!$A$2:$N$54,13,FALSE)/H$5/H$4,)</f>
        <v>4</v>
      </c>
      <c r="I36" s="122">
        <f>ROUNDUP(VLOOKUP(A36,'2LY'!$A$2:$N$54,13,FALSE)/I$5/I$4,)</f>
        <v>7</v>
      </c>
      <c r="J36" s="122">
        <f>ROUNDUP(VLOOKUP(A36,'2LY'!$A$2:$J$54,4,FALSE)/J$5/J$4,)</f>
        <v>3</v>
      </c>
      <c r="K36" s="122">
        <f>ROUNDUP(VLOOKUP(A36,'2LY'!$A$2:$N$54,13,FALSE)/K$5/K$4,)</f>
        <v>8</v>
      </c>
      <c r="L36" s="93">
        <f>ROUNDUP(VLOOKUP(A36,'2LY'!$A$2:$J$54,5,FALSE)/$L$5/$L$4,)</f>
        <v>44</v>
      </c>
      <c r="M36" s="123">
        <f>ROUNDUP(VLOOKUP(A36,'2LY'!$A$2:$J$54,5,FALSE)/M$5/M$4,)</f>
        <v>5</v>
      </c>
      <c r="N36" s="123">
        <f>ROUNDUP(VLOOKUP(A36,'2LY'!$A$2:$J$54,4,FALSE)/N$5/N$4,)</f>
        <v>2</v>
      </c>
      <c r="O36" s="58">
        <f>ROUNDUP(VLOOKUP(A36,'2LY'!$A$2:$J$54,5,FALSE)/O$5/O$4,)+ROUNDUP(VLOOKUP(A36,'2LY'!$A$2:$J$54,4,FALSE)/O$5/O$4,)</f>
        <v>8</v>
      </c>
      <c r="P36" s="104">
        <f>SUM(B36:O36)</f>
        <v>93</v>
      </c>
    </row>
    <row r="37" spans="1:16" x14ac:dyDescent="0.25">
      <c r="A37" s="95">
        <v>43339</v>
      </c>
      <c r="B37" s="59">
        <f>IFERROR(ROUNDUP(VLOOKUP(A37,'2LY'!$A$2:$N$54,12,FALSE)/B$4/B$5,),)</f>
        <v>2</v>
      </c>
      <c r="C37" s="103">
        <f>IFERROR(ROUNDUP(VLOOKUP(A37,'2LY'!$A$2:$J$54,10,FALSE)/C$5/C$4,),)</f>
        <v>2</v>
      </c>
      <c r="D37" s="119">
        <f>IFERROR(ROUNDUP(VLOOKUP(A37,'2LY'!$A$2:$J$54,7,FALSE)/D$5/D$4,),)</f>
        <v>4</v>
      </c>
      <c r="E37" s="119">
        <f>IFERROR(ROUNDUP(VLOOKUP(A37,'2LY'!$A$2:$J$54,9,FALSE)/E$5/E$4,),)</f>
        <v>1</v>
      </c>
      <c r="F37" s="121">
        <f>IFERROR(ROUNDUP((VLOOKUP(A37,'2LY'!$A$2:$K$54,7,FALSE)/18)/F$5/F$4,),)</f>
        <v>1</v>
      </c>
      <c r="G37" s="55">
        <f>IFERROR(ROUNDUP((VLOOKUP(A37,'2LY'!$A$2:$K$54,7,FALSE)/18)/G$5/G$4,),)</f>
        <v>1</v>
      </c>
      <c r="H37" s="122">
        <f>ROUNDUP(VLOOKUP(A37,'2LY'!$A$2:$N$54,13,FALSE)/H$5/H$4,)</f>
        <v>4</v>
      </c>
      <c r="I37" s="122">
        <f>ROUNDUP(VLOOKUP(A37,'2LY'!$A$2:$N$54,13,FALSE)/I$5/I$4,)</f>
        <v>7</v>
      </c>
      <c r="J37" s="122">
        <f>ROUNDUP(VLOOKUP(A37,'2LY'!$A$2:$J$54,4,FALSE)/J$5/J$4,)</f>
        <v>2</v>
      </c>
      <c r="K37" s="122">
        <f>ROUNDUP(VLOOKUP(A37,'2LY'!$A$2:$N$54,13,FALSE)/K$5/K$4,)</f>
        <v>8</v>
      </c>
      <c r="L37" s="93">
        <f>ROUNDUP(VLOOKUP(A37,'2LY'!$A$2:$J$54,5,FALSE)/$L$5/$L$4,)</f>
        <v>48</v>
      </c>
      <c r="M37" s="123">
        <f>ROUNDUP(VLOOKUP(A37,'2LY'!$A$2:$J$54,5,FALSE)/M$5/M$4,)</f>
        <v>5</v>
      </c>
      <c r="N37" s="123">
        <f>ROUNDUP(VLOOKUP(A37,'2LY'!$A$2:$J$54,4,FALSE)/N$5/N$4,)</f>
        <v>2</v>
      </c>
      <c r="O37" s="58">
        <f>ROUNDUP(VLOOKUP(A37,'2LY'!$A$2:$J$54,5,FALSE)/O$5/O$4,)+ROUNDUP(VLOOKUP(A37,'2LY'!$A$2:$J$54,4,FALSE)/O$5/O$4,)</f>
        <v>8</v>
      </c>
      <c r="P37" s="104">
        <f>SUM(B37:O37)</f>
        <v>95</v>
      </c>
    </row>
    <row r="38" spans="1:16" x14ac:dyDescent="0.25">
      <c r="A38" s="95">
        <v>43347</v>
      </c>
      <c r="B38" s="59">
        <f>IFERROR(ROUNDUP(VLOOKUP(A38,'2LY'!$A$2:$N$54,12,FALSE)/B$4/B$5,),)</f>
        <v>2</v>
      </c>
      <c r="C38" s="103">
        <f>IFERROR(ROUNDUP(VLOOKUP(A38,'2LY'!$A$2:$J$54,10,FALSE)/C$5/C$4,),)</f>
        <v>1</v>
      </c>
      <c r="D38" s="119">
        <f>IFERROR(ROUNDUP(VLOOKUP(A38,'2LY'!$A$2:$J$54,7,FALSE)/D$5/D$4,),)</f>
        <v>6</v>
      </c>
      <c r="E38" s="119">
        <f>IFERROR(ROUNDUP(VLOOKUP(A38,'2LY'!$A$2:$J$54,9,FALSE)/E$5/E$4,),)</f>
        <v>1</v>
      </c>
      <c r="F38" s="121">
        <f>IFERROR(ROUNDUP((VLOOKUP(A38,'2LY'!$A$2:$K$54,7,FALSE)/18)/F$5/F$4,),)</f>
        <v>2</v>
      </c>
      <c r="G38" s="55">
        <f>IFERROR(ROUNDUP((VLOOKUP(A38,'2LY'!$A$2:$K$54,7,FALSE)/18)/G$5/G$4,),)</f>
        <v>1</v>
      </c>
      <c r="H38" s="122">
        <f>ROUNDUP(VLOOKUP(A38,'2LY'!$A$2:$N$54,13,FALSE)/H$5/H$4,)</f>
        <v>4</v>
      </c>
      <c r="I38" s="122">
        <f>ROUNDUP(VLOOKUP(A38,'2LY'!$A$2:$N$54,13,FALSE)/I$5/I$4,)</f>
        <v>7</v>
      </c>
      <c r="J38" s="122">
        <f>ROUNDUP(VLOOKUP(A38,'2LY'!$A$2:$J$54,4,FALSE)/J$5/J$4,)</f>
        <v>2</v>
      </c>
      <c r="K38" s="122">
        <f>ROUNDUP(VLOOKUP(A38,'2LY'!$A$2:$N$54,13,FALSE)/K$5/K$4,)</f>
        <v>8</v>
      </c>
      <c r="L38" s="93">
        <f>ROUNDUP(VLOOKUP(A38,'2LY'!$A$2:$J$54,5,FALSE)/$L$5/$L$4,)</f>
        <v>38</v>
      </c>
      <c r="M38" s="123">
        <f>ROUNDUP(VLOOKUP(A38,'2LY'!$A$2:$J$54,5,FALSE)/M$5/M$4,)</f>
        <v>4</v>
      </c>
      <c r="N38" s="123">
        <f>ROUNDUP(VLOOKUP(A38,'2LY'!$A$2:$J$54,4,FALSE)/N$5/N$4,)</f>
        <v>2</v>
      </c>
      <c r="O38" s="58">
        <f>ROUNDUP(VLOOKUP(A38,'2LY'!$A$2:$J$54,5,FALSE)/O$5/O$4,)+ROUNDUP(VLOOKUP(A38,'2LY'!$A$2:$J$54,4,FALSE)/O$5/O$4,)</f>
        <v>7</v>
      </c>
      <c r="P38" s="104">
        <f>SUM(B38:O38)</f>
        <v>85</v>
      </c>
    </row>
    <row r="39" spans="1:16" x14ac:dyDescent="0.25">
      <c r="A39" s="95">
        <v>43353</v>
      </c>
      <c r="B39" s="59">
        <f>IFERROR(ROUNDUP(VLOOKUP(A39,'2LY'!$A$2:$N$54,12,FALSE)/B$4/B$5,),)</f>
        <v>2</v>
      </c>
      <c r="C39" s="103">
        <f>IFERROR(ROUNDUP(VLOOKUP(A39,'2LY'!$A$2:$J$54,10,FALSE)/C$5/C$4,),)</f>
        <v>1</v>
      </c>
      <c r="D39" s="119">
        <f>IFERROR(ROUNDUP(VLOOKUP(A39,'2LY'!$A$2:$J$54,7,FALSE)/D$5/D$4,),)</f>
        <v>6</v>
      </c>
      <c r="E39" s="119">
        <f>IFERROR(ROUNDUP(VLOOKUP(A39,'2LY'!$A$2:$J$54,9,FALSE)/E$5/E$4,),)</f>
        <v>1</v>
      </c>
      <c r="F39" s="121">
        <f>IFERROR(ROUNDUP((VLOOKUP(A39,'2LY'!$A$2:$K$54,7,FALSE)/18)/F$5/F$4,),)</f>
        <v>2</v>
      </c>
      <c r="G39" s="55">
        <f>IFERROR(ROUNDUP((VLOOKUP(A39,'2LY'!$A$2:$K$54,7,FALSE)/18)/G$5/G$4,),)</f>
        <v>1</v>
      </c>
      <c r="H39" s="122">
        <f>ROUNDUP(VLOOKUP(A39,'2LY'!$A$2:$N$54,13,FALSE)/H$5/H$4,)</f>
        <v>3</v>
      </c>
      <c r="I39" s="122">
        <f>ROUNDUP(VLOOKUP(A39,'2LY'!$A$2:$N$54,13,FALSE)/I$5/I$4,)</f>
        <v>6</v>
      </c>
      <c r="J39" s="122">
        <f>ROUNDUP(VLOOKUP(A39,'2LY'!$A$2:$J$54,4,FALSE)/J$5/J$4,)</f>
        <v>3</v>
      </c>
      <c r="K39" s="122">
        <f>ROUNDUP(VLOOKUP(A39,'2LY'!$A$2:$N$54,13,FALSE)/K$5/K$4,)</f>
        <v>6</v>
      </c>
      <c r="L39" s="93">
        <f>ROUNDUP(VLOOKUP(A39,'2LY'!$A$2:$J$54,5,FALSE)/$L$5/$L$4,)</f>
        <v>42</v>
      </c>
      <c r="M39" s="123">
        <f>ROUNDUP(VLOOKUP(A39,'2LY'!$A$2:$J$54,5,FALSE)/M$5/M$4,)</f>
        <v>5</v>
      </c>
      <c r="N39" s="123">
        <f>ROUNDUP(VLOOKUP(A39,'2LY'!$A$2:$J$54,4,FALSE)/N$5/N$4,)</f>
        <v>2</v>
      </c>
      <c r="O39" s="58">
        <f>ROUNDUP(VLOOKUP(A39,'2LY'!$A$2:$J$54,5,FALSE)/O$5/O$4,)+ROUNDUP(VLOOKUP(A39,'2LY'!$A$2:$J$54,4,FALSE)/O$5/O$4,)</f>
        <v>9</v>
      </c>
      <c r="P39" s="104">
        <f>SUM(B39:O39)</f>
        <v>89</v>
      </c>
    </row>
    <row r="40" spans="1:16" x14ac:dyDescent="0.25">
      <c r="A40" s="95">
        <v>43360</v>
      </c>
      <c r="B40" s="59">
        <f>IFERROR(ROUNDUP(VLOOKUP(A40,'2LY'!$A$2:$N$54,12,FALSE)/B$4/B$5,),)</f>
        <v>2</v>
      </c>
      <c r="C40" s="103">
        <f>IFERROR(ROUNDUP(VLOOKUP(A40,'2LY'!$A$2:$J$54,10,FALSE)/C$5/C$4,),)</f>
        <v>0</v>
      </c>
      <c r="D40" s="119">
        <f>IFERROR(ROUNDUP(VLOOKUP(A40,'2LY'!$A$2:$J$54,7,FALSE)/D$5/D$4,),)</f>
        <v>5</v>
      </c>
      <c r="E40" s="119">
        <f>IFERROR(ROUNDUP(VLOOKUP(A40,'2LY'!$A$2:$J$54,9,FALSE)/E$5/E$4,),)</f>
        <v>1</v>
      </c>
      <c r="F40" s="121">
        <f>IFERROR(ROUNDUP((VLOOKUP(A40,'2LY'!$A$2:$K$54,7,FALSE)/18)/F$5/F$4,),)</f>
        <v>1</v>
      </c>
      <c r="G40" s="55">
        <f>IFERROR(ROUNDUP((VLOOKUP(A40,'2LY'!$A$2:$K$54,7,FALSE)/18)/G$5/G$4,),)</f>
        <v>1</v>
      </c>
      <c r="H40" s="122">
        <f>ROUNDUP(VLOOKUP(A40,'2LY'!$A$2:$N$54,13,FALSE)/H$5/H$4,)</f>
        <v>5</v>
      </c>
      <c r="I40" s="122">
        <f>ROUNDUP(VLOOKUP(A40,'2LY'!$A$2:$N$54,13,FALSE)/I$5/I$4,)</f>
        <v>9</v>
      </c>
      <c r="J40" s="122">
        <f>ROUNDUP(VLOOKUP(A40,'2LY'!$A$2:$J$54,4,FALSE)/J$5/J$4,)</f>
        <v>3</v>
      </c>
      <c r="K40" s="122">
        <f>ROUNDUP(VLOOKUP(A40,'2LY'!$A$2:$N$54,13,FALSE)/K$5/K$4,)</f>
        <v>10</v>
      </c>
      <c r="L40" s="93">
        <f>ROUNDUP(VLOOKUP(A40,'2LY'!$A$2:$J$54,5,FALSE)/$L$5/$L$4,)</f>
        <v>42</v>
      </c>
      <c r="M40" s="123">
        <f>ROUNDUP(VLOOKUP(A40,'2LY'!$A$2:$J$54,5,FALSE)/M$5/M$4,)</f>
        <v>5</v>
      </c>
      <c r="N40" s="123">
        <f>ROUNDUP(VLOOKUP(A40,'2LY'!$A$2:$J$54,4,FALSE)/N$5/N$4,)</f>
        <v>2</v>
      </c>
      <c r="O40" s="58">
        <f>ROUNDUP(VLOOKUP(A40,'2LY'!$A$2:$J$54,5,FALSE)/O$5/O$4,)+ROUNDUP(VLOOKUP(A40,'2LY'!$A$2:$J$54,4,FALSE)/O$5/O$4,)</f>
        <v>8</v>
      </c>
      <c r="P40" s="104">
        <f>SUM(B40:O40)</f>
        <v>94</v>
      </c>
    </row>
    <row r="41" spans="1:16" x14ac:dyDescent="0.25">
      <c r="A41" s="95">
        <v>43367</v>
      </c>
      <c r="B41" s="59">
        <f>IFERROR(ROUNDUP(VLOOKUP(A41,'2LY'!$A$2:$N$54,12,FALSE)/B$4/B$5,),)</f>
        <v>2</v>
      </c>
      <c r="C41" s="103">
        <f>IFERROR(ROUNDUP(VLOOKUP(A41,'2LY'!$A$2:$J$54,10,FALSE)/C$5/C$4,),)</f>
        <v>1</v>
      </c>
      <c r="D41" s="119">
        <f>IFERROR(ROUNDUP(VLOOKUP(A41,'2LY'!$A$2:$J$54,7,FALSE)/D$5/D$4,),)</f>
        <v>6</v>
      </c>
      <c r="E41" s="119">
        <f>IFERROR(ROUNDUP(VLOOKUP(A41,'2LY'!$A$2:$J$54,9,FALSE)/E$5/E$4,),)</f>
        <v>1</v>
      </c>
      <c r="F41" s="121">
        <f>IFERROR(ROUNDUP((VLOOKUP(A41,'2LY'!$A$2:$K$54,7,FALSE)/18)/F$5/F$4,),)</f>
        <v>2</v>
      </c>
      <c r="G41" s="55">
        <f>IFERROR(ROUNDUP((VLOOKUP(A41,'2LY'!$A$2:$K$54,7,FALSE)/18)/G$5/G$4,),)</f>
        <v>1</v>
      </c>
      <c r="H41" s="122">
        <f>ROUNDUP(VLOOKUP(A41,'2LY'!$A$2:$N$54,13,FALSE)/H$5/H$4,)</f>
        <v>7</v>
      </c>
      <c r="I41" s="122">
        <f>ROUNDUP(VLOOKUP(A41,'2LY'!$A$2:$N$54,13,FALSE)/I$5/I$4,)</f>
        <v>13</v>
      </c>
      <c r="J41" s="122">
        <f>ROUNDUP(VLOOKUP(A41,'2LY'!$A$2:$J$54,4,FALSE)/J$5/J$4,)</f>
        <v>3</v>
      </c>
      <c r="K41" s="122">
        <f>ROUNDUP(VLOOKUP(A41,'2LY'!$A$2:$N$54,13,FALSE)/K$5/K$4,)</f>
        <v>14</v>
      </c>
      <c r="L41" s="93">
        <f>ROUNDUP(VLOOKUP(A41,'2LY'!$A$2:$J$54,5,FALSE)/$L$5/$L$4,)</f>
        <v>73</v>
      </c>
      <c r="M41" s="123">
        <f>ROUNDUP(VLOOKUP(A41,'2LY'!$A$2:$J$54,5,FALSE)/M$5/M$4,)</f>
        <v>8</v>
      </c>
      <c r="N41" s="123">
        <f>ROUNDUP(VLOOKUP(A41,'2LY'!$A$2:$J$54,4,FALSE)/N$5/N$4,)</f>
        <v>2</v>
      </c>
      <c r="O41" s="58">
        <f>ROUNDUP(VLOOKUP(A41,'2LY'!$A$2:$J$54,5,FALSE)/O$5/O$4,)+ROUNDUP(VLOOKUP(A41,'2LY'!$A$2:$J$54,4,FALSE)/O$5/O$4,)</f>
        <v>12</v>
      </c>
      <c r="P41" s="104">
        <f>SUM(B41:O41)</f>
        <v>145</v>
      </c>
    </row>
    <row r="42" spans="1:16" x14ac:dyDescent="0.25">
      <c r="A42" s="95">
        <v>43374</v>
      </c>
      <c r="B42" s="59">
        <f>IFERROR(ROUNDUP(VLOOKUP(A42,'2LY'!$A$2:$N$54,12,FALSE)/B$4/B$5,),)</f>
        <v>2</v>
      </c>
      <c r="C42" s="103">
        <f>IFERROR(ROUNDUP(VLOOKUP(A42,'2LY'!$A$2:$J$54,10,FALSE)/C$5/C$4,),)</f>
        <v>3</v>
      </c>
      <c r="D42" s="119">
        <f>IFERROR(ROUNDUP(VLOOKUP(A42,'2LY'!$A$2:$J$54,7,FALSE)/D$5/D$4,),)</f>
        <v>9</v>
      </c>
      <c r="E42" s="119">
        <f>IFERROR(ROUNDUP(VLOOKUP(A42,'2LY'!$A$2:$J$54,9,FALSE)/E$5/E$4,),)</f>
        <v>1</v>
      </c>
      <c r="F42" s="121">
        <f>IFERROR(ROUNDUP((VLOOKUP(A42,'2LY'!$A$2:$K$54,7,FALSE)/18)/F$5/F$4,),)</f>
        <v>2</v>
      </c>
      <c r="G42" s="55">
        <f>IFERROR(ROUNDUP((VLOOKUP(A42,'2LY'!$A$2:$K$54,7,FALSE)/18)/G$5/G$4,),)</f>
        <v>1</v>
      </c>
      <c r="H42" s="122">
        <f>ROUNDUP(VLOOKUP(A42,'2LY'!$A$2:$N$54,13,FALSE)/H$5/H$4,)</f>
        <v>5</v>
      </c>
      <c r="I42" s="122">
        <f>ROUNDUP(VLOOKUP(A42,'2LY'!$A$2:$N$54,13,FALSE)/I$5/I$4,)</f>
        <v>10</v>
      </c>
      <c r="J42" s="122">
        <f>ROUNDUP(VLOOKUP(A42,'2LY'!$A$2:$J$54,4,FALSE)/J$5/J$4,)</f>
        <v>3</v>
      </c>
      <c r="K42" s="122">
        <f>ROUNDUP(VLOOKUP(A42,'2LY'!$A$2:$N$54,13,FALSE)/K$5/K$4,)</f>
        <v>11</v>
      </c>
      <c r="L42" s="93">
        <f>ROUNDUP(VLOOKUP(A42,'2LY'!$A$2:$J$54,5,FALSE)/$L$5/$L$4,)</f>
        <v>62</v>
      </c>
      <c r="M42" s="123">
        <f>ROUNDUP(VLOOKUP(A42,'2LY'!$A$2:$J$54,5,FALSE)/M$5/M$4,)</f>
        <v>7</v>
      </c>
      <c r="N42" s="123">
        <f>ROUNDUP(VLOOKUP(A42,'2LY'!$A$2:$J$54,4,FALSE)/N$5/N$4,)</f>
        <v>2</v>
      </c>
      <c r="O42" s="58">
        <f>ROUNDUP(VLOOKUP(A42,'2LY'!$A$2:$J$54,5,FALSE)/O$5/O$4,)+ROUNDUP(VLOOKUP(A42,'2LY'!$A$2:$J$54,4,FALSE)/O$5/O$4,)</f>
        <v>10</v>
      </c>
      <c r="P42" s="104">
        <f>SUM(B42:O42)</f>
        <v>128</v>
      </c>
    </row>
    <row r="43" spans="1:16" x14ac:dyDescent="0.25">
      <c r="A43" s="95">
        <v>43380</v>
      </c>
      <c r="B43" s="59">
        <f>IFERROR(ROUNDUP(VLOOKUP(A43,'2LY'!$A$2:$N$54,12,FALSE)/B$4/B$5,),)</f>
        <v>2</v>
      </c>
      <c r="C43" s="103">
        <f>IFERROR(ROUNDUP(VLOOKUP(A43,'2LY'!$A$2:$J$54,10,FALSE)/C$5/C$4,),)</f>
        <v>6</v>
      </c>
      <c r="D43" s="119">
        <f>IFERROR(ROUNDUP(VLOOKUP(A43,'2LY'!$A$2:$J$54,7,FALSE)/D$5/D$4,),)</f>
        <v>10</v>
      </c>
      <c r="E43" s="119">
        <f>IFERROR(ROUNDUP(VLOOKUP(A43,'2LY'!$A$2:$J$54,9,FALSE)/E$5/E$4,),)</f>
        <v>1</v>
      </c>
      <c r="F43" s="121">
        <f>IFERROR(ROUNDUP((VLOOKUP(A43,'2LY'!$A$2:$K$54,7,FALSE)/18)/F$5/F$4,),)</f>
        <v>3</v>
      </c>
      <c r="G43" s="55">
        <f>IFERROR(ROUNDUP((VLOOKUP(A43,'2LY'!$A$2:$K$54,7,FALSE)/18)/G$5/G$4,),)</f>
        <v>2</v>
      </c>
      <c r="H43" s="122">
        <f>ROUNDUP(VLOOKUP(A43,'2LY'!$A$2:$N$54,13,FALSE)/H$5/H$4,)</f>
        <v>5</v>
      </c>
      <c r="I43" s="122">
        <f>ROUNDUP(VLOOKUP(A43,'2LY'!$A$2:$N$54,13,FALSE)/I$5/I$4,)</f>
        <v>10</v>
      </c>
      <c r="J43" s="122">
        <f>ROUNDUP(VLOOKUP(A43,'2LY'!$A$2:$J$54,4,FALSE)/J$5/J$4,)</f>
        <v>3</v>
      </c>
      <c r="K43" s="122">
        <f>ROUNDUP(VLOOKUP(A43,'2LY'!$A$2:$N$54,13,FALSE)/K$5/K$4,)</f>
        <v>11</v>
      </c>
      <c r="L43" s="93">
        <f>ROUNDUP(VLOOKUP(A43,'2LY'!$A$2:$J$54,5,FALSE)/$L$5/$L$4,)</f>
        <v>70</v>
      </c>
      <c r="M43" s="123">
        <f>ROUNDUP(VLOOKUP(A43,'2LY'!$A$2:$J$54,5,FALSE)/M$5/M$4,)</f>
        <v>7</v>
      </c>
      <c r="N43" s="123">
        <f>ROUNDUP(VLOOKUP(A43,'2LY'!$A$2:$J$54,4,FALSE)/N$5/N$4,)</f>
        <v>2</v>
      </c>
      <c r="O43" s="58">
        <f>ROUNDUP(VLOOKUP(A43,'2LY'!$A$2:$J$54,5,FALSE)/O$5/O$4,)+ROUNDUP(VLOOKUP(A43,'2LY'!$A$2:$J$54,4,FALSE)/O$5/O$4,)</f>
        <v>10</v>
      </c>
      <c r="P43" s="104">
        <f>SUM(B43:O43)</f>
        <v>142</v>
      </c>
    </row>
    <row r="44" spans="1:16" x14ac:dyDescent="0.25">
      <c r="A44" s="95">
        <v>43387</v>
      </c>
      <c r="B44" s="59">
        <f>IFERROR(ROUNDUP(VLOOKUP(A44,'2LY'!$A$2:$N$54,12,FALSE)/B$4/B$5,),)</f>
        <v>1</v>
      </c>
      <c r="C44" s="103">
        <f>IFERROR(ROUNDUP(VLOOKUP(A44,'2LY'!$A$2:$J$54,10,FALSE)/C$5/C$4,),)</f>
        <v>4</v>
      </c>
      <c r="D44" s="119">
        <f>IFERROR(ROUNDUP(VLOOKUP(A44,'2LY'!$A$2:$J$54,7,FALSE)/D$5/D$4,),)</f>
        <v>8</v>
      </c>
      <c r="E44" s="119">
        <f>IFERROR(ROUNDUP(VLOOKUP(A44,'2LY'!$A$2:$J$54,9,FALSE)/E$5/E$4,),)</f>
        <v>1</v>
      </c>
      <c r="F44" s="121">
        <f>IFERROR(ROUNDUP((VLOOKUP(A44,'2LY'!$A$2:$K$54,7,FALSE)/18)/F$5/F$4,),)</f>
        <v>2</v>
      </c>
      <c r="G44" s="55">
        <f>IFERROR(ROUNDUP((VLOOKUP(A44,'2LY'!$A$2:$K$54,7,FALSE)/18)/G$5/G$4,),)</f>
        <v>1</v>
      </c>
      <c r="H44" s="122">
        <f>ROUNDUP(VLOOKUP(A44,'2LY'!$A$2:$N$54,13,FALSE)/H$5/H$4,)</f>
        <v>6</v>
      </c>
      <c r="I44" s="122">
        <f>ROUNDUP(VLOOKUP(A44,'2LY'!$A$2:$N$54,13,FALSE)/I$5/I$4,)</f>
        <v>12</v>
      </c>
      <c r="J44" s="122">
        <f>ROUNDUP(VLOOKUP(A44,'2LY'!$A$2:$J$54,4,FALSE)/J$5/J$4,)</f>
        <v>3</v>
      </c>
      <c r="K44" s="122">
        <f>ROUNDUP(VLOOKUP(A44,'2LY'!$A$2:$N$54,13,FALSE)/K$5/K$4,)</f>
        <v>13</v>
      </c>
      <c r="L44" s="93">
        <f>ROUNDUP(VLOOKUP(A44,'2LY'!$A$2:$J$54,5,FALSE)/$L$5/$L$4,)</f>
        <v>81</v>
      </c>
      <c r="M44" s="123">
        <f>ROUNDUP(VLOOKUP(A44,'2LY'!$A$2:$J$54,5,FALSE)/M$5/M$4,)</f>
        <v>9</v>
      </c>
      <c r="N44" s="123">
        <f>ROUNDUP(VLOOKUP(A44,'2LY'!$A$2:$J$54,4,FALSE)/N$5/N$4,)</f>
        <v>2</v>
      </c>
      <c r="O44" s="58">
        <f>ROUNDUP(VLOOKUP(A44,'2LY'!$A$2:$J$54,5,FALSE)/O$5/O$4,)+ROUNDUP(VLOOKUP(A44,'2LY'!$A$2:$J$54,4,FALSE)/O$5/O$4,)</f>
        <v>12</v>
      </c>
      <c r="P44" s="104">
        <f>SUM(B44:O44)</f>
        <v>155</v>
      </c>
    </row>
    <row r="45" spans="1:16" x14ac:dyDescent="0.25">
      <c r="A45" s="95">
        <v>43395</v>
      </c>
      <c r="B45" s="59">
        <f>IFERROR(ROUNDUP(VLOOKUP(A45,'2LY'!$A$2:$N$54,12,FALSE)/B$4/B$5,),)</f>
        <v>2</v>
      </c>
      <c r="C45" s="103">
        <f>IFERROR(ROUNDUP(VLOOKUP(A45,'2LY'!$A$2:$J$54,10,FALSE)/C$5/C$4,),)</f>
        <v>1</v>
      </c>
      <c r="D45" s="119">
        <f>IFERROR(ROUNDUP(VLOOKUP(A45,'2LY'!$A$2:$J$54,7,FALSE)/D$5/D$4,),)</f>
        <v>6</v>
      </c>
      <c r="E45" s="119">
        <f>IFERROR(ROUNDUP(VLOOKUP(A45,'2LY'!$A$2:$J$54,9,FALSE)/E$5/E$4,),)</f>
        <v>1</v>
      </c>
      <c r="F45" s="121">
        <f>IFERROR(ROUNDUP((VLOOKUP(A45,'2LY'!$A$2:$K$54,7,FALSE)/18)/F$5/F$4,),)</f>
        <v>2</v>
      </c>
      <c r="G45" s="55">
        <f>IFERROR(ROUNDUP((VLOOKUP(A45,'2LY'!$A$2:$K$54,7,FALSE)/18)/G$5/G$4,),)</f>
        <v>1</v>
      </c>
      <c r="H45" s="122">
        <f>ROUNDUP(VLOOKUP(A45,'2LY'!$A$2:$N$54,13,FALSE)/H$5/H$4,)</f>
        <v>5</v>
      </c>
      <c r="I45" s="122">
        <f>ROUNDUP(VLOOKUP(A45,'2LY'!$A$2:$N$54,13,FALSE)/I$5/I$4,)</f>
        <v>10</v>
      </c>
      <c r="J45" s="122">
        <f>ROUNDUP(VLOOKUP(A45,'2LY'!$A$2:$J$54,4,FALSE)/J$5/J$4,)</f>
        <v>3</v>
      </c>
      <c r="K45" s="122">
        <f>ROUNDUP(VLOOKUP(A45,'2LY'!$A$2:$N$54,13,FALSE)/K$5/K$4,)</f>
        <v>11</v>
      </c>
      <c r="L45" s="93">
        <f>ROUNDUP(VLOOKUP(A45,'2LY'!$A$2:$J$54,5,FALSE)/$L$5/$L$4,)</f>
        <v>84</v>
      </c>
      <c r="M45" s="123">
        <f>ROUNDUP(VLOOKUP(A45,'2LY'!$A$2:$J$54,5,FALSE)/M$5/M$4,)</f>
        <v>9</v>
      </c>
      <c r="N45" s="123">
        <f>ROUNDUP(VLOOKUP(A45,'2LY'!$A$2:$J$54,4,FALSE)/N$5/N$4,)</f>
        <v>2</v>
      </c>
      <c r="O45" s="58">
        <f>ROUNDUP(VLOOKUP(A45,'2LY'!$A$2:$J$54,5,FALSE)/O$5/O$4,)+ROUNDUP(VLOOKUP(A45,'2LY'!$A$2:$J$54,4,FALSE)/O$5/O$4,)</f>
        <v>12</v>
      </c>
      <c r="P45" s="104">
        <f>SUM(B45:O45)</f>
        <v>149</v>
      </c>
    </row>
    <row r="46" spans="1:16" x14ac:dyDescent="0.25">
      <c r="A46" s="95">
        <v>43401</v>
      </c>
      <c r="B46" s="59">
        <f>IFERROR(ROUNDUP(VLOOKUP(A46,'2LY'!$A$2:$N$54,12,FALSE)/B$4/B$5,),)</f>
        <v>2</v>
      </c>
      <c r="C46" s="103">
        <f>IFERROR(ROUNDUP(VLOOKUP(A46,'2LY'!$A$2:$J$54,10,FALSE)/C$5/C$4,),)</f>
        <v>2</v>
      </c>
      <c r="D46" s="119">
        <f>IFERROR(ROUNDUP(VLOOKUP(A46,'2LY'!$A$2:$J$54,7,FALSE)/D$5/D$4,),)</f>
        <v>4</v>
      </c>
      <c r="E46" s="119">
        <f>IFERROR(ROUNDUP(VLOOKUP(A46,'2LY'!$A$2:$J$54,9,FALSE)/E$5/E$4,),)</f>
        <v>1</v>
      </c>
      <c r="F46" s="121">
        <f>IFERROR(ROUNDUP((VLOOKUP(A46,'2LY'!$A$2:$K$54,7,FALSE)/18)/F$5/F$4,),)</f>
        <v>1</v>
      </c>
      <c r="G46" s="55">
        <f>IFERROR(ROUNDUP((VLOOKUP(A46,'2LY'!$A$2:$K$54,7,FALSE)/18)/G$5/G$4,),)</f>
        <v>1</v>
      </c>
      <c r="H46" s="122">
        <f>ROUNDUP(VLOOKUP(A46,'2LY'!$A$2:$N$54,13,FALSE)/H$5/H$4,)</f>
        <v>4</v>
      </c>
      <c r="I46" s="122">
        <f>ROUNDUP(VLOOKUP(A46,'2LY'!$A$2:$N$54,13,FALSE)/I$5/I$4,)</f>
        <v>8</v>
      </c>
      <c r="J46" s="122">
        <f>ROUNDUP(VLOOKUP(A46,'2LY'!$A$2:$J$54,4,FALSE)/J$5/J$4,)</f>
        <v>4</v>
      </c>
      <c r="K46" s="122">
        <f>ROUNDUP(VLOOKUP(A46,'2LY'!$A$2:$N$54,13,FALSE)/K$5/K$4,)</f>
        <v>9</v>
      </c>
      <c r="L46" s="93">
        <f>ROUNDUP(VLOOKUP(A46,'2LY'!$A$2:$J$54,5,FALSE)/$L$5/$L$4,)</f>
        <v>71</v>
      </c>
      <c r="M46" s="123">
        <f>ROUNDUP(VLOOKUP(A46,'2LY'!$A$2:$J$54,5,FALSE)/M$5/M$4,)</f>
        <v>8</v>
      </c>
      <c r="N46" s="123">
        <f>ROUNDUP(VLOOKUP(A46,'2LY'!$A$2:$J$54,4,FALSE)/N$5/N$4,)</f>
        <v>3</v>
      </c>
      <c r="O46" s="58">
        <f>ROUNDUP(VLOOKUP(A46,'2LY'!$A$2:$J$54,5,FALSE)/O$5/O$4,)+ROUNDUP(VLOOKUP(A46,'2LY'!$A$2:$J$54,4,FALSE)/O$5/O$4,)</f>
        <v>13</v>
      </c>
      <c r="P46" s="104">
        <f>SUM(B46:O46)</f>
        <v>131</v>
      </c>
    </row>
    <row r="47" spans="1:16" x14ac:dyDescent="0.25">
      <c r="A47" s="95">
        <v>43408</v>
      </c>
      <c r="B47" s="59">
        <f>IFERROR(ROUNDUP(VLOOKUP(A47,'2LY'!$A$2:$N$54,12,FALSE)/B$4/B$5,),)</f>
        <v>2</v>
      </c>
      <c r="C47" s="103">
        <f>IFERROR(ROUNDUP(VLOOKUP(A47,'2LY'!$A$2:$J$54,10,FALSE)/C$5/C$4,),)</f>
        <v>1</v>
      </c>
      <c r="D47" s="119">
        <f>IFERROR(ROUNDUP(VLOOKUP(A47,'2LY'!$A$2:$J$54,7,FALSE)/D$5/D$4,),)</f>
        <v>6</v>
      </c>
      <c r="E47" s="119">
        <f>IFERROR(ROUNDUP(VLOOKUP(A47,'2LY'!$A$2:$J$54,9,FALSE)/E$5/E$4,),)</f>
        <v>1</v>
      </c>
      <c r="F47" s="121">
        <f>IFERROR(ROUNDUP((VLOOKUP(A47,'2LY'!$A$2:$K$54,7,FALSE)/18)/F$5/F$4,),)</f>
        <v>2</v>
      </c>
      <c r="G47" s="55">
        <f>IFERROR(ROUNDUP((VLOOKUP(A47,'2LY'!$A$2:$K$54,7,FALSE)/18)/G$5/G$4,),)</f>
        <v>1</v>
      </c>
      <c r="H47" s="122">
        <f>ROUNDUP(VLOOKUP(A47,'2LY'!$A$2:$N$54,13,FALSE)/H$5/H$4,)</f>
        <v>8</v>
      </c>
      <c r="I47" s="122">
        <f>ROUNDUP(VLOOKUP(A47,'2LY'!$A$2:$N$54,13,FALSE)/I$5/I$4,)</f>
        <v>15</v>
      </c>
      <c r="J47" s="122">
        <f>ROUNDUP(VLOOKUP(A47,'2LY'!$A$2:$J$54,4,FALSE)/J$5/J$4,)</f>
        <v>5</v>
      </c>
      <c r="K47" s="122">
        <f>ROUNDUP(VLOOKUP(A47,'2LY'!$A$2:$N$54,13,FALSE)/K$5/K$4,)</f>
        <v>16</v>
      </c>
      <c r="L47" s="93">
        <f>ROUNDUP(VLOOKUP(A47,'2LY'!$A$2:$J$54,5,FALSE)/$L$5/$L$4,)</f>
        <v>84</v>
      </c>
      <c r="M47" s="123">
        <f>ROUNDUP(VLOOKUP(A47,'2LY'!$A$2:$J$54,5,FALSE)/M$5/M$4,)</f>
        <v>9</v>
      </c>
      <c r="N47" s="123">
        <f>ROUNDUP(VLOOKUP(A47,'2LY'!$A$2:$J$54,4,FALSE)/N$5/N$4,)</f>
        <v>3</v>
      </c>
      <c r="O47" s="58">
        <f>ROUNDUP(VLOOKUP(A47,'2LY'!$A$2:$J$54,5,FALSE)/O$5/O$4,)+ROUNDUP(VLOOKUP(A47,'2LY'!$A$2:$J$54,4,FALSE)/O$5/O$4,)</f>
        <v>15</v>
      </c>
      <c r="P47" s="104">
        <f>SUM(B47:O47)</f>
        <v>168</v>
      </c>
    </row>
    <row r="48" spans="1:16" x14ac:dyDescent="0.25">
      <c r="A48" s="95">
        <v>43415</v>
      </c>
      <c r="B48" s="59">
        <f>IFERROR(ROUNDUP(VLOOKUP(A48,'2LY'!$A$2:$N$54,12,FALSE)/B$4/B$5,),)</f>
        <v>1</v>
      </c>
      <c r="C48" s="103">
        <f>IFERROR(ROUNDUP(VLOOKUP(A48,'2LY'!$A$2:$J$54,10,FALSE)/C$5/C$4,),)</f>
        <v>2</v>
      </c>
      <c r="D48" s="119">
        <f>IFERROR(ROUNDUP(VLOOKUP(A48,'2LY'!$A$2:$J$54,7,FALSE)/D$5/D$4,),)</f>
        <v>7</v>
      </c>
      <c r="E48" s="119">
        <f>IFERROR(ROUNDUP(VLOOKUP(A48,'2LY'!$A$2:$J$54,9,FALSE)/E$5/E$4,),)</f>
        <v>1</v>
      </c>
      <c r="F48" s="121">
        <f>IFERROR(ROUNDUP((VLOOKUP(A48,'2LY'!$A$2:$K$54,7,FALSE)/18)/F$5/F$4,),)</f>
        <v>2</v>
      </c>
      <c r="G48" s="55">
        <f>IFERROR(ROUNDUP((VLOOKUP(A48,'2LY'!$A$2:$K$54,7,FALSE)/18)/G$5/G$4,),)</f>
        <v>1</v>
      </c>
      <c r="H48" s="122">
        <f>ROUNDUP(VLOOKUP(A48,'2LY'!$A$2:$N$54,13,FALSE)/H$5/H$4,)</f>
        <v>5</v>
      </c>
      <c r="I48" s="122">
        <f>ROUNDUP(VLOOKUP(A48,'2LY'!$A$2:$N$54,13,FALSE)/I$5/I$4,)</f>
        <v>10</v>
      </c>
      <c r="J48" s="122">
        <f>ROUNDUP(VLOOKUP(A48,'2LY'!$A$2:$J$54,4,FALSE)/J$5/J$4,)</f>
        <v>7</v>
      </c>
      <c r="K48" s="122">
        <f>ROUNDUP(VLOOKUP(A48,'2LY'!$A$2:$N$54,13,FALSE)/K$5/K$4,)</f>
        <v>12</v>
      </c>
      <c r="L48" s="93">
        <f>ROUNDUP(VLOOKUP(A48,'2LY'!$A$2:$J$54,5,FALSE)/$L$5/$L$4,)</f>
        <v>101</v>
      </c>
      <c r="M48" s="123">
        <f>ROUNDUP(VLOOKUP(A48,'2LY'!$A$2:$J$54,5,FALSE)/M$5/M$4,)</f>
        <v>11</v>
      </c>
      <c r="N48" s="123">
        <f>ROUNDUP(VLOOKUP(A48,'2LY'!$A$2:$J$54,4,FALSE)/N$5/N$4,)</f>
        <v>4</v>
      </c>
      <c r="O48" s="58">
        <f>ROUNDUP(VLOOKUP(A48,'2LY'!$A$2:$J$54,5,FALSE)/O$5/O$4,)+ROUNDUP(VLOOKUP(A48,'2LY'!$A$2:$J$54,4,FALSE)/O$5/O$4,)</f>
        <v>19</v>
      </c>
      <c r="P48" s="104">
        <f>SUM(B48:O48)</f>
        <v>183</v>
      </c>
    </row>
    <row r="49" spans="1:17" ht="15.75" thickBot="1" x14ac:dyDescent="0.3">
      <c r="A49" s="95">
        <v>43422</v>
      </c>
      <c r="B49" s="59">
        <f>IFERROR(ROUNDUP(VLOOKUP(A49,'2LY'!$A$2:$N$54,12,FALSE)/B$4/B$5,),)</f>
        <v>1</v>
      </c>
      <c r="C49" s="103">
        <f>IFERROR(ROUNDUP(VLOOKUP(A49,'2LY'!$A$2:$J$54,10,FALSE)/C$5/C$4,),)</f>
        <v>1</v>
      </c>
      <c r="D49" s="119">
        <f>IFERROR(ROUNDUP(VLOOKUP(A49,'2LY'!$A$2:$J$54,7,FALSE)/D$5/D$4,),)</f>
        <v>2</v>
      </c>
      <c r="E49" s="119">
        <f>IFERROR(ROUNDUP(VLOOKUP(A49,'2LY'!$A$2:$J$54,9,FALSE)/E$5/E$4,),)</f>
        <v>1</v>
      </c>
      <c r="F49" s="121">
        <f>IFERROR(ROUNDUP((VLOOKUP(A49,'2LY'!$A$2:$K$54,7,FALSE)/18)/F$5/F$4,),)</f>
        <v>1</v>
      </c>
      <c r="G49" s="55">
        <f>IFERROR(ROUNDUP((VLOOKUP(A49,'2LY'!$A$2:$K$54,7,FALSE)/18)/G$5/G$4,),)</f>
        <v>1</v>
      </c>
      <c r="H49" s="122">
        <f>ROUNDUP(VLOOKUP(A49,'2LY'!$A$2:$N$54,13,FALSE)/H$5/H$4,)</f>
        <v>4</v>
      </c>
      <c r="I49" s="122">
        <f>ROUNDUP(VLOOKUP(A49,'2LY'!$A$2:$N$54,13,FALSE)/I$5/I$4,)</f>
        <v>7</v>
      </c>
      <c r="J49" s="122">
        <f>ROUNDUP(VLOOKUP(A49,'2LY'!$A$2:$J$54,4,FALSE)/J$5/J$4,)</f>
        <v>4</v>
      </c>
      <c r="K49" s="122">
        <f>ROUNDUP(VLOOKUP(A49,'2LY'!$A$2:$N$54,13,FALSE)/K$5/K$4,)</f>
        <v>7</v>
      </c>
      <c r="L49" s="93">
        <f>ROUNDUP(VLOOKUP(A49,'2LY'!$A$2:$J$54,5,FALSE)/$L$5/$L$4,)</f>
        <v>67</v>
      </c>
      <c r="M49" s="123">
        <f>ROUNDUP(VLOOKUP(A49,'2LY'!$A$2:$J$54,5,FALSE)/M$5/M$4,)</f>
        <v>7</v>
      </c>
      <c r="N49" s="123">
        <f>ROUNDUP(VLOOKUP(A49,'2LY'!$A$2:$J$54,4,FALSE)/N$5/N$4,)</f>
        <v>2</v>
      </c>
      <c r="O49" s="58">
        <f>ROUNDUP(VLOOKUP(A49,'2LY'!$A$2:$J$54,5,FALSE)/O$5/O$4,)+ROUNDUP(VLOOKUP(A49,'2LY'!$A$2:$J$54,4,FALSE)/O$5/O$4,)</f>
        <v>11</v>
      </c>
      <c r="P49" s="104">
        <f>SUM(B49:O49)</f>
        <v>116</v>
      </c>
    </row>
    <row r="50" spans="1:17" x14ac:dyDescent="0.25">
      <c r="A50" s="97">
        <v>43429</v>
      </c>
      <c r="B50" s="59">
        <f>IFERROR(ROUNDUP(VLOOKUP(A50,'2LY'!$A$2:$N$54,12,FALSE)/B$4/B$5,),)</f>
        <v>1</v>
      </c>
      <c r="C50" s="103">
        <f>IFERROR(ROUNDUP(VLOOKUP(A50,'2LY'!$A$2:$J$54,10,FALSE)/C$5/C$4,),)</f>
        <v>1</v>
      </c>
      <c r="D50" s="119">
        <f>IFERROR(ROUNDUP(VLOOKUP(A50,'2LY'!$A$2:$J$54,7,FALSE)/D$5/D$4,),)</f>
        <v>3</v>
      </c>
      <c r="E50" s="119">
        <f>IFERROR(ROUNDUP(VLOOKUP(A50,'2LY'!$A$2:$J$54,9,FALSE)/E$5/E$4,),)</f>
        <v>1</v>
      </c>
      <c r="F50" s="121">
        <f>IFERROR(ROUNDUP((VLOOKUP(A50,'2LY'!$A$2:$K$54,7,FALSE)/18)/F$5/F$4,),)</f>
        <v>1</v>
      </c>
      <c r="G50" s="55">
        <f>IFERROR(ROUNDUP((VLOOKUP(A50,'2LY'!$A$2:$K$54,7,FALSE)/18)/G$5/G$4,),)</f>
        <v>1</v>
      </c>
      <c r="H50" s="115">
        <f>ROUNDUP(VLOOKUP(A50,'2LY'!$A$2:$N$54,13,FALSE)/(H$5+8)/H$4,)</f>
        <v>6</v>
      </c>
      <c r="I50" s="105">
        <f>ROUNDUP(VLOOKUP(A50,'2LY'!$A$2:$N$54,13,FALSE)/(I$5+8)/I$4,)</f>
        <v>11</v>
      </c>
      <c r="J50" s="105">
        <f>ROUNDUP(VLOOKUP(A50,'2LY'!$A$2:$J$54,4,FALSE)/(J$5+8)/J$4,)</f>
        <v>5</v>
      </c>
      <c r="K50" s="105">
        <f>ROUNDUP(VLOOKUP(A50,'2LY'!$A$2:$N$54,13,FALSE)/(K$5+8)/K$4,)</f>
        <v>12</v>
      </c>
      <c r="L50" s="98">
        <f>ROUNDUP(VLOOKUP(A50,'2LY'!$A$2:$J$54,5,FALSE)/($L$5+8)/$L$4,)</f>
        <v>83</v>
      </c>
      <c r="M50" s="106">
        <f>ROUNDUP(VLOOKUP(A50,'2LY'!$A$2:$J$54,5,FALSE)/(M$5+8)/M$4,)</f>
        <v>9</v>
      </c>
      <c r="N50" s="106">
        <f>ROUNDUP(VLOOKUP(A50,'2LY'!$A$2:$J$54,4,FALSE)/(N$5+8)/N$4,)</f>
        <v>3</v>
      </c>
      <c r="O50" s="153">
        <f>ROUNDUP(VLOOKUP(A50,'2LY'!$A$2:$J$54,5,FALSE)/(O$5+8)/O$4,)+ROUNDUP(VLOOKUP(A50,'2LY'!$A$2:$J$54,4,FALSE)/(O$5+8)/O$4,)</f>
        <v>15</v>
      </c>
      <c r="P50" s="107">
        <f>SUM(B50:O50)</f>
        <v>152</v>
      </c>
      <c r="Q50" s="26"/>
    </row>
    <row r="51" spans="1:17" x14ac:dyDescent="0.25">
      <c r="A51" s="99">
        <v>43436</v>
      </c>
      <c r="B51" s="59">
        <f>IFERROR(ROUNDUP(VLOOKUP(A51,'2LY'!$A$2:$N$54,12,FALSE)/B$4/B$5,),)</f>
        <v>1</v>
      </c>
      <c r="C51" s="103">
        <f>IFERROR(ROUNDUP(VLOOKUP(A51,'2LY'!$A$2:$J$54,10,FALSE)/C$5/C$4,),)</f>
        <v>1</v>
      </c>
      <c r="D51" s="119">
        <f>IFERROR(ROUNDUP(VLOOKUP(A51,'2LY'!$A$2:$J$54,7,FALSE)/D$5/D$4,),)</f>
        <v>5</v>
      </c>
      <c r="E51" s="119">
        <f>IFERROR(ROUNDUP(VLOOKUP(A51,'2LY'!$A$2:$J$54,9,FALSE)/E$5/E$4,),)</f>
        <v>1</v>
      </c>
      <c r="F51" s="121">
        <f>IFERROR(ROUNDUP((VLOOKUP(A51,'2LY'!$A$2:$K$54,7,FALSE)/18)/F$5/F$4,),)</f>
        <v>2</v>
      </c>
      <c r="G51" s="55">
        <f>IFERROR(ROUNDUP((VLOOKUP(A51,'2LY'!$A$2:$K$54,7,FALSE)/18)/G$5/G$4,),)</f>
        <v>1</v>
      </c>
      <c r="H51" s="116">
        <f>ROUNDUP(VLOOKUP(A51,'2LY'!$A$2:$N$54,13,FALSE)/(H$5+8)/H$4,)</f>
        <v>6</v>
      </c>
      <c r="I51" s="108">
        <f>ROUNDUP(VLOOKUP(A51,'2LY'!$A$2:$N$54,13,FALSE)/(I$5+8)/I$4,)</f>
        <v>11</v>
      </c>
      <c r="J51" s="108">
        <f>ROUNDUP(VLOOKUP(A51,'2LY'!$A$2:$J$54,4,FALSE)/(J$5+8)/J$4,)</f>
        <v>3</v>
      </c>
      <c r="K51" s="108">
        <f>ROUNDUP(VLOOKUP(A51,'2LY'!$A$2:$N$54,13,FALSE)/(K$5+8)/K$4,)</f>
        <v>12</v>
      </c>
      <c r="L51" s="100">
        <f>ROUNDUP(VLOOKUP(A51,'2LY'!$A$2:$J$54,5,FALSE)/($L$5+8)/$L$4,)</f>
        <v>81</v>
      </c>
      <c r="M51" s="109">
        <f>ROUNDUP(VLOOKUP(A51,'2LY'!$A$2:$J$54,5,FALSE)/(M$5+8)/M$4,)</f>
        <v>9</v>
      </c>
      <c r="N51" s="109">
        <f>ROUNDUP(VLOOKUP(A51,'2LY'!$A$2:$J$54,4,FALSE)/(N$5+8)/N$4,)</f>
        <v>2</v>
      </c>
      <c r="O51" s="154">
        <f>ROUNDUP(VLOOKUP(A51,'2LY'!$A$2:$J$54,5,FALSE)/(O$5+8)/O$4,)+ROUNDUP(VLOOKUP(A51,'2LY'!$A$2:$J$54,4,FALSE)/(O$5+8)/O$4,)</f>
        <v>13</v>
      </c>
      <c r="P51" s="110">
        <f>SUM(B51:O51)</f>
        <v>148</v>
      </c>
      <c r="Q51" s="26"/>
    </row>
    <row r="52" spans="1:17" x14ac:dyDescent="0.25">
      <c r="A52" s="99">
        <v>43444</v>
      </c>
      <c r="B52" s="59">
        <f>IFERROR(ROUNDUP(VLOOKUP(A52,'2LY'!$A$2:$N$54,12,FALSE)/B$4/B$5,),)</f>
        <v>1</v>
      </c>
      <c r="C52" s="103">
        <f>IFERROR(ROUNDUP(VLOOKUP(A52,'2LY'!$A$2:$J$54,10,FALSE)/C$5/C$4,),)</f>
        <v>1</v>
      </c>
      <c r="D52" s="119">
        <f>IFERROR(ROUNDUP(VLOOKUP(A52,'2LY'!$A$2:$J$54,7,FALSE)/D$5/D$4,),)</f>
        <v>2</v>
      </c>
      <c r="E52" s="119">
        <f>IFERROR(ROUNDUP(VLOOKUP(A52,'2LY'!$A$2:$J$54,9,FALSE)/E$5/E$4,),)</f>
        <v>1</v>
      </c>
      <c r="F52" s="121">
        <f>IFERROR(ROUNDUP((VLOOKUP(A52,'2LY'!$A$2:$K$54,7,FALSE)/18)/F$5/F$4,),)</f>
        <v>1</v>
      </c>
      <c r="G52" s="55">
        <f>IFERROR(ROUNDUP((VLOOKUP(A52,'2LY'!$A$2:$K$54,7,FALSE)/18)/G$5/G$4,),)</f>
        <v>1</v>
      </c>
      <c r="H52" s="116">
        <f>ROUNDUP(VLOOKUP(A52,'2LY'!$A$2:$N$54,13,FALSE)/(H$5+8)/H$4,)</f>
        <v>5</v>
      </c>
      <c r="I52" s="108">
        <f>ROUNDUP(VLOOKUP(A52,'2LY'!$A$2:$N$54,13,FALSE)/(I$5+8)/I$4,)</f>
        <v>10</v>
      </c>
      <c r="J52" s="108">
        <f>ROUNDUP(VLOOKUP(A52,'2LY'!$A$2:$J$54,4,FALSE)/(J$5+8)/J$4,)</f>
        <v>4</v>
      </c>
      <c r="K52" s="108">
        <f>ROUNDUP(VLOOKUP(A52,'2LY'!$A$2:$N$54,13,FALSE)/(K$5+8)/K$4,)</f>
        <v>11</v>
      </c>
      <c r="L52" s="100">
        <f>ROUNDUP(VLOOKUP(A52,'2LY'!$A$2:$J$54,5,FALSE)/($L$5+8)/$L$4,)</f>
        <v>90</v>
      </c>
      <c r="M52" s="109">
        <f>ROUNDUP(VLOOKUP(A52,'2LY'!$A$2:$J$54,5,FALSE)/(M$5+8)/M$4,)</f>
        <v>9</v>
      </c>
      <c r="N52" s="109">
        <f>ROUNDUP(VLOOKUP(A52,'2LY'!$A$2:$J$54,4,FALSE)/(N$5+8)/N$4,)</f>
        <v>2</v>
      </c>
      <c r="O52" s="154">
        <f>ROUNDUP(VLOOKUP(A52,'2LY'!$A$2:$J$54,5,FALSE)/(O$5+8)/O$4,)+ROUNDUP(VLOOKUP(A52,'2LY'!$A$2:$J$54,4,FALSE)/(O$5+8)/O$4,)</f>
        <v>13</v>
      </c>
      <c r="P52" s="110">
        <f>SUM(B52:O52)</f>
        <v>151</v>
      </c>
      <c r="Q52" s="26"/>
    </row>
    <row r="53" spans="1:17" ht="15.75" thickBot="1" x14ac:dyDescent="0.3">
      <c r="A53" s="101">
        <v>43450</v>
      </c>
      <c r="B53" s="59">
        <f>IFERROR(ROUNDUP(VLOOKUP(A53,'2LY'!$A$2:$N$54,12,FALSE)/B$4/B$5,),)</f>
        <v>1</v>
      </c>
      <c r="C53" s="103">
        <f>IFERROR(ROUNDUP(VLOOKUP(A53,'2LY'!$A$2:$J$54,10,FALSE)/C$5/C$4,),)</f>
        <v>1</v>
      </c>
      <c r="D53" s="119">
        <f>IFERROR(ROUNDUP(VLOOKUP(A53,'2LY'!$A$2:$J$54,7,FALSE)/D$5/D$4,),)</f>
        <v>1</v>
      </c>
      <c r="E53" s="119">
        <f>IFERROR(ROUNDUP(VLOOKUP(A53,'2LY'!$A$2:$J$54,9,FALSE)/E$5/E$4,),)</f>
        <v>1</v>
      </c>
      <c r="F53" s="121">
        <f>IFERROR(ROUNDUP((VLOOKUP(A53,'2LY'!$A$2:$K$54,7,FALSE)/18)/F$5/F$4,),)</f>
        <v>1</v>
      </c>
      <c r="G53" s="55">
        <f>IFERROR(ROUNDUP((VLOOKUP(A53,'2LY'!$A$2:$K$54,7,FALSE)/18)/G$5/G$4,),)</f>
        <v>1</v>
      </c>
      <c r="H53" s="117">
        <f>ROUNDUP(VLOOKUP(A53,'2LY'!$A$2:$N$54,13,FALSE)/(H$5+8)/H$4,)</f>
        <v>3</v>
      </c>
      <c r="I53" s="111">
        <f>ROUNDUP(VLOOKUP(A53,'2LY'!$A$2:$N$54,13,FALSE)/(I$5+8)/I$4,)</f>
        <v>6</v>
      </c>
      <c r="J53" s="111">
        <f>ROUNDUP(VLOOKUP(A53,'2LY'!$A$2:$J$54,4,FALSE)/(J$5+8)/J$4,)</f>
        <v>2</v>
      </c>
      <c r="K53" s="111">
        <f>ROUNDUP(VLOOKUP(A53,'2LY'!$A$2:$N$54,13,FALSE)/(K$5+8)/K$4,)</f>
        <v>6</v>
      </c>
      <c r="L53" s="102">
        <f>ROUNDUP(VLOOKUP(A53,'2LY'!$A$2:$J$54,5,FALSE)/($L$5+8)/$L$4,)</f>
        <v>66</v>
      </c>
      <c r="M53" s="112">
        <f>ROUNDUP(VLOOKUP(A53,'2LY'!$A$2:$J$54,5,FALSE)/(M$5+8)/M$4,)</f>
        <v>7</v>
      </c>
      <c r="N53" s="112">
        <f>ROUNDUP(VLOOKUP(A53,'2LY'!$A$2:$J$54,4,FALSE)/(N$5+8)/N$4,)</f>
        <v>1</v>
      </c>
      <c r="O53" s="155">
        <f>ROUNDUP(VLOOKUP(A53,'2LY'!$A$2:$J$54,5,FALSE)/(O$5+8)/O$4,)+ROUNDUP(VLOOKUP(A53,'2LY'!$A$2:$J$54,4,FALSE)/(O$5+8)/O$4,)</f>
        <v>9</v>
      </c>
      <c r="P53" s="113">
        <f>SUM(B53:O53)</f>
        <v>106</v>
      </c>
      <c r="Q53" s="26"/>
    </row>
    <row r="54" spans="1:17" x14ac:dyDescent="0.25">
      <c r="A54" s="95">
        <v>43458</v>
      </c>
      <c r="B54" s="59">
        <f>IFERROR(ROUNDUP(VLOOKUP(A54,'2LY'!$A$2:$N$54,12,FALSE)/B$4/B$5,),)</f>
        <v>1</v>
      </c>
      <c r="C54" s="103">
        <f>IFERROR(ROUNDUP(VLOOKUP(A54,'2LY'!$A$2:$J$54,10,FALSE)/C$5/C$4,),)</f>
        <v>1</v>
      </c>
      <c r="D54" s="119">
        <f>IFERROR(ROUNDUP(VLOOKUP(A54,'2LY'!$A$2:$J$54,7,FALSE)/D$5/D$4,),)</f>
        <v>1</v>
      </c>
      <c r="E54" s="119">
        <f>IFERROR(ROUNDUP(VLOOKUP(A54,'2LY'!$A$2:$J$54,9,FALSE)/E$5/E$4,),)</f>
        <v>1</v>
      </c>
      <c r="F54" s="121">
        <f>IFERROR(ROUNDUP((VLOOKUP(A54,'2LY'!$A$2:$K$54,7,FALSE)/18)/F$5/F$4,),)</f>
        <v>1</v>
      </c>
      <c r="G54" s="55">
        <f>IFERROR(ROUNDUP((VLOOKUP(A54,'2LY'!$A$2:$K$54,7,FALSE)/18)/G$5/G$4,),)</f>
        <v>1</v>
      </c>
      <c r="H54" s="122">
        <f>ROUNDUP(VLOOKUP(A54,'2LY'!$A$2:$N$54,13,FALSE)/H$5/H$4,)</f>
        <v>3</v>
      </c>
      <c r="I54" s="122">
        <f>ROUNDUP(VLOOKUP(A54,'2LY'!$A$2:$N$54,13,FALSE)/I$5/I$4,)</f>
        <v>5</v>
      </c>
      <c r="J54" s="122">
        <f>ROUNDUP(VLOOKUP(A54,'2LY'!$A$2:$J$54,4,FALSE)/J$5/J$4,)</f>
        <v>2</v>
      </c>
      <c r="K54" s="122">
        <f>ROUNDUP(VLOOKUP(A54,'2LY'!$A$2:$N$54,13,FALSE)/K$5/K$4,)</f>
        <v>6</v>
      </c>
      <c r="L54" s="93">
        <f>ROUNDUP(VLOOKUP(A54,'2LY'!$A$2:$J$54,5,FALSE)/$L$5/$L$4,)</f>
        <v>49</v>
      </c>
      <c r="M54" s="123">
        <f>ROUNDUP(VLOOKUP(A54,'2LY'!$A$2:$J$54,5,FALSE)/M$5/M$4,)</f>
        <v>5</v>
      </c>
      <c r="N54" s="123">
        <f>ROUNDUP(VLOOKUP(A54,'2LY'!$A$2:$J$54,4,FALSE)/N$5/N$4,)</f>
        <v>1</v>
      </c>
      <c r="O54" s="58">
        <f>ROUNDUP(VLOOKUP(A54,'2LY'!$A$2:$J$54,5,FALSE)/O$5/O$4,)+ROUNDUP(VLOOKUP(A54,'2LY'!$A$2:$J$54,4,FALSE)/O$5/O$4,)</f>
        <v>7</v>
      </c>
      <c r="P54" s="104">
        <f>SUM(B54:O54)</f>
        <v>84</v>
      </c>
    </row>
    <row r="55" spans="1:17" x14ac:dyDescent="0.25">
      <c r="A55" s="95">
        <v>43465</v>
      </c>
      <c r="B55" s="59">
        <f>IFERROR(ROUNDUP(VLOOKUP(A55,'2LY'!$A$2:$N$54,12,FALSE)/B$4/B$5,),)</f>
        <v>0</v>
      </c>
      <c r="C55" s="103">
        <f>IFERROR(ROUNDUP(VLOOKUP(A55,'2LY'!$A$2:$J$54,10,FALSE)/C$5/C$4,),)</f>
        <v>0</v>
      </c>
      <c r="D55" s="119">
        <f>IFERROR(ROUNDUP(VLOOKUP(A55,'2LY'!$A$2:$J$54,7,FALSE)/D$5/D$4,),)</f>
        <v>0</v>
      </c>
      <c r="E55" s="119">
        <f>IFERROR(ROUNDUP(VLOOKUP(A55,'2LY'!$A$2:$J$54,9,FALSE)/E$5/E$4,),)</f>
        <v>0</v>
      </c>
      <c r="F55" s="121">
        <f>IFERROR(ROUNDUP((VLOOKUP(A55,'2LY'!$A$2:$K$54,7,FALSE)/18)/F$5/F$4,),)</f>
        <v>0</v>
      </c>
      <c r="G55" s="55">
        <f>IFERROR(ROUNDUP((VLOOKUP(A55,'2LY'!$A$2:$K$54,7,FALSE)/18)/G$5/G$4,),)</f>
        <v>0</v>
      </c>
      <c r="H55" s="122" t="e">
        <f>ROUNDUP(VLOOKUP(A55,'2LY'!$A$2:$N$54,13,FALSE)/H$5/H$4,)</f>
        <v>#VALUE!</v>
      </c>
      <c r="I55" s="122" t="e">
        <f>ROUNDUP(VLOOKUP(A55,'2LY'!$A$2:$N$54,13,FALSE)/I$5/I$4,)</f>
        <v>#VALUE!</v>
      </c>
      <c r="J55" s="122" t="e">
        <f>ROUNDUP(VLOOKUP(A55,'2LY'!$A$2:$J$54,4,FALSE)/J$5/J$4,)</f>
        <v>#VALUE!</v>
      </c>
      <c r="K55" s="122" t="e">
        <f>ROUNDUP(VLOOKUP(A55,'2LY'!$A$2:$N$54,13,FALSE)/K$5/K$4,)</f>
        <v>#VALUE!</v>
      </c>
      <c r="L55" s="93">
        <f>ROUNDUP(VLOOKUP(A55,'2LY'!$A$2:$J$54,5,FALSE)/$L$5/$L$4,)</f>
        <v>1</v>
      </c>
      <c r="M55" s="123">
        <f>ROUNDUP(VLOOKUP(A55,'2LY'!$A$2:$J$54,5,FALSE)/M$5/M$4,)</f>
        <v>1</v>
      </c>
      <c r="N55" s="123" t="e">
        <f>ROUNDUP(VLOOKUP(A55,'2LY'!$A$2:$J$54,4,FALSE)/N$5/N$4,)</f>
        <v>#VALUE!</v>
      </c>
      <c r="O55" s="58" t="e">
        <f>ROUNDUP(VLOOKUP(A55,'2LY'!$A$2:$J$54,5,FALSE)/O$5/O$4,)+ROUNDUP(VLOOKUP(A55,'2LY'!$A$2:$J$54,4,FALSE)/O$5/O$4,)</f>
        <v>#VALUE!</v>
      </c>
      <c r="P55" s="104" t="e">
        <f>SUM(B55:O55)</f>
        <v>#VALUE!</v>
      </c>
    </row>
    <row r="56" spans="1:17" x14ac:dyDescent="0.25">
      <c r="A56" s="95">
        <v>43467</v>
      </c>
      <c r="B56" s="59">
        <f>IFERROR(ROUNDUP(VLOOKUP(A56,'2LY'!$A$2:$N$54,12,FALSE)/B$4/B$5,),)</f>
        <v>1</v>
      </c>
      <c r="C56" s="103">
        <f>IFERROR(ROUNDUP(VLOOKUP(A56,'2LY'!$A$2:$J$54,10,FALSE)/C$5/C$4,),)</f>
        <v>1</v>
      </c>
      <c r="D56" s="119">
        <f>IFERROR(ROUNDUP(VLOOKUP(A56,'2LY'!$A$2:$J$54,7,FALSE)/D$5/D$4,),)</f>
        <v>1</v>
      </c>
      <c r="E56" s="119">
        <f>IFERROR(ROUNDUP(VLOOKUP(A56,'2LY'!$A$2:$J$54,9,FALSE)/E$5/E$4,),)</f>
        <v>1</v>
      </c>
      <c r="F56" s="121">
        <f>IFERROR(ROUNDUP((VLOOKUP(A56,'2LY'!$A$2:$K$54,7,FALSE)/18)/F$5/F$4,),)</f>
        <v>1</v>
      </c>
      <c r="G56" s="55">
        <f>IFERROR(ROUNDUP((VLOOKUP(A56,'2LY'!$A$2:$K$54,7,FALSE)/18)/G$5/G$4,),)</f>
        <v>1</v>
      </c>
      <c r="H56" s="122">
        <f>ROUNDUP(VLOOKUP(A56,'2LY'!$A$2:$N$54,13,FALSE)/H$5/H$4,)</f>
        <v>1</v>
      </c>
      <c r="I56" s="122">
        <f>ROUNDUP(VLOOKUP(A56,'2LY'!$A$2:$N$54,13,FALSE)/I$5/I$4,)</f>
        <v>2</v>
      </c>
      <c r="J56" s="122">
        <f>ROUNDUP(VLOOKUP(A56,'2LY'!$A$2:$J$54,4,FALSE)/J$5/J$4,)</f>
        <v>1</v>
      </c>
      <c r="K56" s="122">
        <f>ROUNDUP(VLOOKUP(A56,'2LY'!$A$2:$N$54,13,FALSE)/K$5/K$4,)</f>
        <v>2</v>
      </c>
      <c r="L56" s="93">
        <f>ROUNDUP(VLOOKUP(A56,'2LY'!$A$2:$J$54,5,FALSE)/$L$5/$L$4,)</f>
        <v>20</v>
      </c>
      <c r="M56" s="123">
        <f>ROUNDUP(VLOOKUP(A56,'2LY'!$A$2:$J$54,5,FALSE)/M$5/M$4,)</f>
        <v>2</v>
      </c>
      <c r="N56" s="123">
        <f>ROUNDUP(VLOOKUP(A56,'2LY'!$A$2:$J$54,4,FALSE)/N$5/N$4,)</f>
        <v>1</v>
      </c>
      <c r="O56" s="58">
        <f>ROUNDUP(VLOOKUP(A56,'2LY'!$A$2:$J$54,5,FALSE)/O$5/O$4,)+ROUNDUP(VLOOKUP(A56,'2LY'!$A$2:$J$54,4,FALSE)/O$5/O$4,)</f>
        <v>3</v>
      </c>
      <c r="P56" s="104">
        <f>SUM(B56:O56)</f>
        <v>38</v>
      </c>
    </row>
    <row r="57" spans="1:17" x14ac:dyDescent="0.25">
      <c r="A57" s="95">
        <v>43472</v>
      </c>
      <c r="B57" s="59">
        <f>IFERROR(ROUNDUP(VLOOKUP(A57,'2LY'!$A$2:$N$54,12,FALSE)/B$4/B$5,),)</f>
        <v>1</v>
      </c>
      <c r="C57" s="103">
        <f>IFERROR(ROUNDUP(VLOOKUP(A57,'2LY'!$A$2:$J$54,10,FALSE)/C$5/C$4,),)</f>
        <v>1</v>
      </c>
      <c r="D57" s="119">
        <f>IFERROR(ROUNDUP(VLOOKUP(A57,'2LY'!$A$2:$J$54,7,FALSE)/D$5/D$4,),)</f>
        <v>2</v>
      </c>
      <c r="E57" s="119">
        <f>IFERROR(ROUNDUP(VLOOKUP(A57,'2LY'!$A$2:$J$54,9,FALSE)/E$5/E$4,),)</f>
        <v>1</v>
      </c>
      <c r="F57" s="121">
        <f>IFERROR(ROUNDUP((VLOOKUP(A57,'2LY'!$A$2:$K$54,7,FALSE)/18)/F$5/F$4,),)</f>
        <v>1</v>
      </c>
      <c r="G57" s="55">
        <f>IFERROR(ROUNDUP((VLOOKUP(A57,'2LY'!$A$2:$K$54,7,FALSE)/18)/G$5/G$4,),)</f>
        <v>1</v>
      </c>
      <c r="H57" s="122">
        <f>ROUNDUP(VLOOKUP(A57,'2LY'!$A$2:$N$54,13,FALSE)/H$5/H$4,)</f>
        <v>1</v>
      </c>
      <c r="I57" s="122">
        <f>ROUNDUP(VLOOKUP(A57,'2LY'!$A$2:$N$54,13,FALSE)/I$5/I$4,)</f>
        <v>2</v>
      </c>
      <c r="J57" s="122">
        <f>ROUNDUP(VLOOKUP(A57,'2LY'!$A$2:$J$54,4,FALSE)/J$5/J$4,)</f>
        <v>1</v>
      </c>
      <c r="K57" s="122">
        <f>ROUNDUP(VLOOKUP(A57,'2LY'!$A$2:$N$54,13,FALSE)/K$5/K$4,)</f>
        <v>2</v>
      </c>
      <c r="L57" s="93">
        <f>ROUNDUP(VLOOKUP(A57,'2LY'!$A$2:$J$54,5,FALSE)/$L$5/$L$4,)</f>
        <v>16</v>
      </c>
      <c r="M57" s="123">
        <f>ROUNDUP(VLOOKUP(A57,'2LY'!$A$2:$J$54,5,FALSE)/M$5/M$4,)</f>
        <v>2</v>
      </c>
      <c r="N57" s="123">
        <f>ROUNDUP(VLOOKUP(A57,'2LY'!$A$2:$J$54,4,FALSE)/N$5/N$4,)</f>
        <v>1</v>
      </c>
      <c r="O57" s="58">
        <f>ROUNDUP(VLOOKUP(A57,'2LY'!$A$2:$J$54,5,FALSE)/O$5/O$4,)+ROUNDUP(VLOOKUP(A57,'2LY'!$A$2:$J$54,4,FALSE)/O$5/O$4,)</f>
        <v>3</v>
      </c>
      <c r="P57" s="104">
        <f>SUM(B57:O57)</f>
        <v>35</v>
      </c>
    </row>
    <row r="58" spans="1:17" x14ac:dyDescent="0.25">
      <c r="A58" s="95">
        <v>43479</v>
      </c>
      <c r="B58" s="59">
        <f>IFERROR(ROUNDUP(VLOOKUP(A58,'2LY'!$A$2:$N$54,12,FALSE)/B$4/B$5,),)</f>
        <v>1</v>
      </c>
      <c r="C58" s="103">
        <f>IFERROR(ROUNDUP(VLOOKUP(A58,'2LY'!$A$2:$J$54,10,FALSE)/C$5/C$4,),)</f>
        <v>1</v>
      </c>
      <c r="D58" s="119">
        <f>IFERROR(ROUNDUP(VLOOKUP(A58,'2LY'!$A$2:$J$54,7,FALSE)/D$5/D$4,),)</f>
        <v>1</v>
      </c>
      <c r="E58" s="119">
        <f>IFERROR(ROUNDUP(VLOOKUP(A58,'2LY'!$A$2:$J$54,9,FALSE)/E$5/E$4,),)</f>
        <v>1</v>
      </c>
      <c r="F58" s="121">
        <f>IFERROR(ROUNDUP((VLOOKUP(A58,'2LY'!$A$2:$K$54,7,FALSE)/18)/F$5/F$4,),)</f>
        <v>1</v>
      </c>
      <c r="G58" s="55">
        <f>IFERROR(ROUNDUP((VLOOKUP(A58,'2LY'!$A$2:$K$54,7,FALSE)/18)/G$5/G$4,),)</f>
        <v>1</v>
      </c>
      <c r="H58" s="122">
        <f>ROUNDUP(VLOOKUP(A58,'2LY'!$A$2:$N$54,13,FALSE)/H$5/H$4,)</f>
        <v>1</v>
      </c>
      <c r="I58" s="122">
        <f>ROUNDUP(VLOOKUP(A58,'2LY'!$A$2:$N$54,13,FALSE)/I$5/I$4,)</f>
        <v>2</v>
      </c>
      <c r="J58" s="122">
        <f>ROUNDUP(VLOOKUP(A58,'2LY'!$A$2:$J$54,4,FALSE)/J$5/J$4,)</f>
        <v>1</v>
      </c>
      <c r="K58" s="122">
        <f>ROUNDUP(VLOOKUP(A58,'2LY'!$A$2:$N$54,13,FALSE)/K$5/K$4,)</f>
        <v>2</v>
      </c>
      <c r="L58" s="93">
        <f>ROUNDUP(VLOOKUP(A58,'2LY'!$A$2:$J$54,5,FALSE)/$L$5/$L$4,)</f>
        <v>7</v>
      </c>
      <c r="M58" s="123">
        <f>ROUNDUP(VLOOKUP(A58,'2LY'!$A$2:$J$54,5,FALSE)/M$5/M$4,)</f>
        <v>1</v>
      </c>
      <c r="N58" s="123">
        <f>ROUNDUP(VLOOKUP(A58,'2LY'!$A$2:$J$54,4,FALSE)/N$5/N$4,)</f>
        <v>1</v>
      </c>
      <c r="O58" s="58">
        <f>ROUNDUP(VLOOKUP(A58,'2LY'!$A$2:$J$54,5,FALSE)/O$5/O$4,)+ROUNDUP(VLOOKUP(A58,'2LY'!$A$2:$J$54,4,FALSE)/O$5/O$4,)</f>
        <v>2</v>
      </c>
      <c r="P58" s="104">
        <f>SUM(B58:O58)</f>
        <v>23</v>
      </c>
    </row>
    <row r="59" spans="1:17" x14ac:dyDescent="0.25">
      <c r="A59" s="95">
        <v>43486</v>
      </c>
      <c r="B59" s="59">
        <f>IFERROR(ROUNDUP(VLOOKUP(A59,'2LY'!$A$2:$N$54,12,FALSE)/B$4/B$5,),)</f>
        <v>1</v>
      </c>
      <c r="C59" s="103">
        <f>IFERROR(ROUNDUP(VLOOKUP(A59,'2LY'!$A$2:$J$54,10,FALSE)/C$5/C$4,),)</f>
        <v>0</v>
      </c>
      <c r="D59" s="119">
        <f>IFERROR(ROUNDUP(VLOOKUP(A59,'2LY'!$A$2:$J$54,7,FALSE)/D$5/D$4,),)</f>
        <v>1</v>
      </c>
      <c r="E59" s="119">
        <f>IFERROR(ROUNDUP(VLOOKUP(A59,'2LY'!$A$2:$J$54,9,FALSE)/E$5/E$4,),)</f>
        <v>1</v>
      </c>
      <c r="F59" s="121">
        <f>IFERROR(ROUNDUP((VLOOKUP(A59,'2LY'!$A$2:$K$54,7,FALSE)/18)/F$5/F$4,),)</f>
        <v>1</v>
      </c>
      <c r="G59" s="55">
        <f>IFERROR(ROUNDUP((VLOOKUP(A59,'2LY'!$A$2:$K$54,7,FALSE)/18)/G$5/G$4,),)</f>
        <v>1</v>
      </c>
      <c r="H59" s="122">
        <f>ROUNDUP(VLOOKUP(A59,'2LY'!$A$2:$N$54,13,FALSE)/H$5/H$4,)</f>
        <v>2</v>
      </c>
      <c r="I59" s="122">
        <f>ROUNDUP(VLOOKUP(A59,'2LY'!$A$2:$N$54,13,FALSE)/I$5/I$4,)</f>
        <v>3</v>
      </c>
      <c r="J59" s="122">
        <f>ROUNDUP(VLOOKUP(A59,'2LY'!$A$2:$J$54,4,FALSE)/J$5/J$4,)</f>
        <v>1</v>
      </c>
      <c r="K59" s="122">
        <f>ROUNDUP(VLOOKUP(A59,'2LY'!$A$2:$N$54,13,FALSE)/K$5/K$4,)</f>
        <v>3</v>
      </c>
      <c r="L59" s="93">
        <f>ROUNDUP(VLOOKUP(A59,'2LY'!$A$2:$J$54,5,FALSE)/$L$5/$L$4,)</f>
        <v>4</v>
      </c>
      <c r="M59" s="123">
        <f>ROUNDUP(VLOOKUP(A59,'2LY'!$A$2:$J$54,5,FALSE)/M$5/M$4,)</f>
        <v>1</v>
      </c>
      <c r="N59" s="123">
        <f>ROUNDUP(VLOOKUP(A59,'2LY'!$A$2:$J$54,4,FALSE)/N$5/N$4,)</f>
        <v>1</v>
      </c>
      <c r="O59" s="58">
        <f>ROUNDUP(VLOOKUP(A59,'2LY'!$A$2:$J$54,5,FALSE)/O$5/O$4,)+ROUNDUP(VLOOKUP(A59,'2LY'!$A$2:$J$54,4,FALSE)/O$5/O$4,)</f>
        <v>2</v>
      </c>
      <c r="P59" s="104">
        <f>SUM(B59:O59)</f>
        <v>22</v>
      </c>
    </row>
    <row r="60" spans="1:17" x14ac:dyDescent="0.25">
      <c r="A60" s="95">
        <v>43493</v>
      </c>
      <c r="B60" s="59">
        <f>IFERROR(ROUNDUP(VLOOKUP(A60,'2LY'!$A$2:$N$54,12,FALSE)/B$4/B$5,),)</f>
        <v>1</v>
      </c>
      <c r="C60" s="103">
        <f>IFERROR(ROUNDUP(VLOOKUP(A60,'2LY'!$A$2:$J$54,10,FALSE)/C$5/C$4,),)</f>
        <v>0</v>
      </c>
      <c r="D60" s="119">
        <f>IFERROR(ROUNDUP(VLOOKUP(A60,'2LY'!$A$2:$J$54,7,FALSE)/D$5/D$4,),)</f>
        <v>1</v>
      </c>
      <c r="E60" s="119">
        <f>IFERROR(ROUNDUP(VLOOKUP(A60,'2LY'!$A$2:$J$54,9,FALSE)/E$5/E$4,),)</f>
        <v>1</v>
      </c>
      <c r="F60" s="121">
        <f>IFERROR(ROUNDUP((VLOOKUP(A60,'2LY'!$A$2:$K$54,7,FALSE)/18)/F$5/F$4,),)</f>
        <v>1</v>
      </c>
      <c r="G60" s="55">
        <f>IFERROR(ROUNDUP((VLOOKUP(A60,'2LY'!$A$2:$K$54,7,FALSE)/18)/G$5/G$4,),)</f>
        <v>1</v>
      </c>
      <c r="H60" s="122">
        <f>ROUNDUP(VLOOKUP(A60,'2LY'!$A$2:$N$54,13,FALSE)/H$5/H$4,)</f>
        <v>1</v>
      </c>
      <c r="I60" s="122">
        <f>ROUNDUP(VLOOKUP(A60,'2LY'!$A$2:$N$54,13,FALSE)/I$5/I$4,)</f>
        <v>1</v>
      </c>
      <c r="J60" s="122">
        <f>ROUNDUP(VLOOKUP(A60,'2LY'!$A$2:$J$54,4,FALSE)/J$5/J$4,)</f>
        <v>1</v>
      </c>
      <c r="K60" s="122">
        <f>ROUNDUP(VLOOKUP(A60,'2LY'!$A$2:$N$54,13,FALSE)/K$5/K$4,)</f>
        <v>1</v>
      </c>
      <c r="L60" s="93">
        <f>ROUNDUP(VLOOKUP(A60,'2LY'!$A$2:$J$54,5,FALSE)/$L$5/$L$4,)</f>
        <v>6</v>
      </c>
      <c r="M60" s="123">
        <f>ROUNDUP(VLOOKUP(A60,'2LY'!$A$2:$J$54,5,FALSE)/M$5/M$4,)</f>
        <v>1</v>
      </c>
      <c r="N60" s="123">
        <f>ROUNDUP(VLOOKUP(A60,'2LY'!$A$2:$J$54,4,FALSE)/N$5/N$4,)</f>
        <v>1</v>
      </c>
      <c r="O60" s="58">
        <f>ROUNDUP(VLOOKUP(A60,'2LY'!$A$2:$J$54,5,FALSE)/O$5/O$4,)+ROUNDUP(VLOOKUP(A60,'2LY'!$A$2:$J$54,4,FALSE)/O$5/O$4,)</f>
        <v>2</v>
      </c>
      <c r="P60" s="104">
        <f>SUM(B60:O60)</f>
        <v>19</v>
      </c>
    </row>
  </sheetData>
  <mergeCells count="4">
    <mergeCell ref="C1:E1"/>
    <mergeCell ref="F1:G1"/>
    <mergeCell ref="H1:K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pane ySplit="1" topLeftCell="A2" activePane="bottomLeft" state="frozen"/>
      <selection pane="bottomLeft" activeCell="G53" sqref="G2:G53"/>
    </sheetView>
  </sheetViews>
  <sheetFormatPr defaultColWidth="9.42578125" defaultRowHeight="15" x14ac:dyDescent="0.25"/>
  <cols>
    <col min="1" max="1" width="10.7109375" style="94" bestFit="1" customWidth="1"/>
    <col min="2" max="2" width="17.28515625" style="96" bestFit="1" customWidth="1"/>
    <col min="3" max="3" width="17.28515625" style="114" bestFit="1" customWidth="1"/>
    <col min="4" max="4" width="14.5703125" style="114" bestFit="1" customWidth="1"/>
    <col min="5" max="5" width="13.42578125" style="114" bestFit="1" customWidth="1"/>
    <col min="6" max="6" width="17" style="114" bestFit="1" customWidth="1"/>
    <col min="7" max="7" width="8.7109375" style="114" bestFit="1" customWidth="1"/>
    <col min="8" max="8" width="15.5703125" style="114" bestFit="1" customWidth="1"/>
    <col min="9" max="10" width="9.42578125" style="114"/>
    <col min="11" max="11" width="9.42578125" style="92"/>
    <col min="12" max="12" width="12.7109375" style="92" bestFit="1" customWidth="1"/>
    <col min="13" max="13" width="14.140625" bestFit="1" customWidth="1"/>
  </cols>
  <sheetData>
    <row r="1" spans="1:15" x14ac:dyDescent="0.25">
      <c r="A1" s="94" t="s">
        <v>120</v>
      </c>
      <c r="B1" s="96" t="s">
        <v>110</v>
      </c>
      <c r="C1" s="114" t="s">
        <v>113</v>
      </c>
      <c r="D1" s="114" t="s">
        <v>114</v>
      </c>
      <c r="E1" s="114" t="s">
        <v>121</v>
      </c>
      <c r="F1" s="114" t="s">
        <v>115</v>
      </c>
      <c r="G1" s="114" t="s">
        <v>116</v>
      </c>
      <c r="H1" s="114" t="s">
        <v>117</v>
      </c>
      <c r="I1" s="114" t="s">
        <v>118</v>
      </c>
      <c r="J1" s="114" t="s">
        <v>119</v>
      </c>
      <c r="K1" s="114" t="s">
        <v>122</v>
      </c>
      <c r="L1" s="92" t="s">
        <v>123</v>
      </c>
      <c r="M1" s="92" t="s">
        <v>124</v>
      </c>
      <c r="N1" s="92" t="s">
        <v>125</v>
      </c>
      <c r="O1" s="92" t="s">
        <v>127</v>
      </c>
    </row>
    <row r="2" spans="1:15" x14ac:dyDescent="0.25">
      <c r="A2" s="95">
        <v>43467</v>
      </c>
      <c r="B2" s="96">
        <v>1</v>
      </c>
      <c r="C2" s="114">
        <v>109892</v>
      </c>
      <c r="D2" s="114">
        <v>1747</v>
      </c>
      <c r="E2" s="114">
        <v>7764</v>
      </c>
      <c r="F2" s="114">
        <v>80194</v>
      </c>
      <c r="G2" s="114">
        <v>1992</v>
      </c>
      <c r="H2" s="114">
        <v>94</v>
      </c>
      <c r="I2" s="114">
        <v>3</v>
      </c>
      <c r="J2" s="114">
        <v>1857</v>
      </c>
      <c r="K2" s="92">
        <v>600</v>
      </c>
      <c r="L2" s="92">
        <v>112</v>
      </c>
      <c r="M2">
        <v>4099</v>
      </c>
      <c r="N2">
        <v>2167</v>
      </c>
      <c r="O2">
        <f>ROUNDUP(G2/18,)</f>
        <v>111</v>
      </c>
    </row>
    <row r="3" spans="1:15" x14ac:dyDescent="0.25">
      <c r="A3" s="95">
        <v>43472</v>
      </c>
      <c r="B3" s="96">
        <v>2</v>
      </c>
      <c r="C3" s="114">
        <v>76243</v>
      </c>
      <c r="D3" s="114">
        <v>1560</v>
      </c>
      <c r="E3" s="114">
        <v>6251</v>
      </c>
      <c r="F3" s="114">
        <v>58157</v>
      </c>
      <c r="G3" s="114">
        <v>8974</v>
      </c>
      <c r="H3" s="114">
        <v>159</v>
      </c>
      <c r="I3" s="114">
        <v>81</v>
      </c>
      <c r="J3" s="114">
        <v>838</v>
      </c>
      <c r="K3" s="92">
        <v>3558</v>
      </c>
      <c r="L3" s="92">
        <v>54</v>
      </c>
      <c r="M3">
        <v>4968</v>
      </c>
      <c r="N3">
        <v>2319</v>
      </c>
      <c r="O3">
        <f t="shared" ref="O3:O54" si="0">ROUNDUP(G3/18,)</f>
        <v>499</v>
      </c>
    </row>
    <row r="4" spans="1:15" x14ac:dyDescent="0.25">
      <c r="A4" s="95">
        <v>43479</v>
      </c>
      <c r="B4" s="96">
        <v>3</v>
      </c>
      <c r="C4" s="114">
        <v>27495</v>
      </c>
      <c r="D4" s="114">
        <v>648</v>
      </c>
      <c r="E4" s="114">
        <v>2582</v>
      </c>
      <c r="F4" s="114">
        <v>20178</v>
      </c>
      <c r="G4" s="114">
        <v>3702</v>
      </c>
      <c r="H4" s="114">
        <v>562</v>
      </c>
      <c r="I4" s="114">
        <v>69</v>
      </c>
      <c r="J4" s="114">
        <v>1295</v>
      </c>
      <c r="K4" s="92">
        <v>2397</v>
      </c>
      <c r="L4" s="92">
        <v>166</v>
      </c>
      <c r="M4">
        <v>4706</v>
      </c>
      <c r="N4">
        <v>1137</v>
      </c>
      <c r="O4">
        <f t="shared" si="0"/>
        <v>206</v>
      </c>
    </row>
    <row r="5" spans="1:15" x14ac:dyDescent="0.25">
      <c r="A5" s="95">
        <v>43486</v>
      </c>
      <c r="B5" s="96">
        <v>4</v>
      </c>
      <c r="C5" s="114">
        <v>35578</v>
      </c>
      <c r="D5" s="114">
        <v>662</v>
      </c>
      <c r="E5" s="114">
        <v>1486</v>
      </c>
      <c r="F5" s="114">
        <v>26452</v>
      </c>
      <c r="G5" s="114">
        <v>2892</v>
      </c>
      <c r="H5" s="114">
        <v>559</v>
      </c>
      <c r="I5" s="114">
        <v>66</v>
      </c>
      <c r="J5" s="114" t="s">
        <v>112</v>
      </c>
      <c r="K5" s="92">
        <v>1746</v>
      </c>
      <c r="L5" s="92">
        <v>208</v>
      </c>
      <c r="M5">
        <v>10140</v>
      </c>
      <c r="N5">
        <v>905</v>
      </c>
      <c r="O5">
        <f t="shared" si="0"/>
        <v>161</v>
      </c>
    </row>
    <row r="6" spans="1:15" x14ac:dyDescent="0.25">
      <c r="A6" s="95">
        <v>43493</v>
      </c>
      <c r="B6" s="96">
        <v>5</v>
      </c>
      <c r="C6" s="114">
        <v>41106</v>
      </c>
      <c r="D6" s="114">
        <v>606</v>
      </c>
      <c r="E6" s="114">
        <v>2398</v>
      </c>
      <c r="F6" s="114">
        <v>29613</v>
      </c>
      <c r="G6" s="114">
        <v>1659</v>
      </c>
      <c r="H6" s="114">
        <v>135</v>
      </c>
      <c r="I6" s="114">
        <v>48</v>
      </c>
      <c r="J6" s="114" t="s">
        <v>112</v>
      </c>
      <c r="K6" s="92">
        <v>5145</v>
      </c>
      <c r="L6" s="92">
        <v>161</v>
      </c>
      <c r="M6">
        <v>2159</v>
      </c>
      <c r="N6">
        <v>958</v>
      </c>
      <c r="O6">
        <f t="shared" si="0"/>
        <v>93</v>
      </c>
    </row>
    <row r="7" spans="1:15" x14ac:dyDescent="0.25">
      <c r="A7" s="95">
        <v>43136</v>
      </c>
      <c r="B7" s="96">
        <v>6</v>
      </c>
      <c r="C7" s="114">
        <v>1611470</v>
      </c>
      <c r="D7" s="114">
        <v>893</v>
      </c>
      <c r="E7" s="114">
        <v>2341</v>
      </c>
      <c r="F7" s="114">
        <v>1606871</v>
      </c>
      <c r="G7" s="114">
        <v>3038</v>
      </c>
      <c r="H7" s="114">
        <v>231</v>
      </c>
      <c r="I7" s="114">
        <v>82</v>
      </c>
      <c r="J7" s="114" t="s">
        <v>112</v>
      </c>
      <c r="K7" s="92">
        <v>436</v>
      </c>
      <c r="L7" s="92">
        <v>216</v>
      </c>
      <c r="M7">
        <v>3895</v>
      </c>
      <c r="N7">
        <v>2923</v>
      </c>
      <c r="O7">
        <f t="shared" si="0"/>
        <v>169</v>
      </c>
    </row>
    <row r="8" spans="1:15" x14ac:dyDescent="0.25">
      <c r="A8" s="95">
        <v>43143</v>
      </c>
      <c r="B8" s="96">
        <v>7</v>
      </c>
      <c r="C8" s="114">
        <v>539368</v>
      </c>
      <c r="D8" s="114">
        <v>917</v>
      </c>
      <c r="E8" s="114">
        <v>3088</v>
      </c>
      <c r="F8" s="114">
        <v>533658</v>
      </c>
      <c r="G8" s="114">
        <v>11459</v>
      </c>
      <c r="H8" s="114">
        <v>190</v>
      </c>
      <c r="I8" s="114">
        <v>286</v>
      </c>
      <c r="J8" s="114">
        <v>42</v>
      </c>
      <c r="K8" s="92">
        <v>1536</v>
      </c>
      <c r="L8" s="92">
        <v>325</v>
      </c>
      <c r="M8">
        <v>5346</v>
      </c>
      <c r="N8">
        <v>1760</v>
      </c>
      <c r="O8">
        <f t="shared" si="0"/>
        <v>637</v>
      </c>
    </row>
    <row r="9" spans="1:15" x14ac:dyDescent="0.25">
      <c r="A9" s="95">
        <v>43151</v>
      </c>
      <c r="B9" s="96">
        <v>8</v>
      </c>
      <c r="C9" s="114">
        <v>825181</v>
      </c>
      <c r="D9" s="114">
        <v>1018</v>
      </c>
      <c r="E9" s="114">
        <v>4202</v>
      </c>
      <c r="F9" s="114">
        <v>820971</v>
      </c>
      <c r="G9" s="114">
        <v>8233</v>
      </c>
      <c r="H9" s="114">
        <v>131</v>
      </c>
      <c r="I9" s="114">
        <v>180</v>
      </c>
      <c r="J9" s="114">
        <v>567</v>
      </c>
      <c r="K9" s="92">
        <v>1351</v>
      </c>
      <c r="L9" s="92">
        <v>264</v>
      </c>
      <c r="M9">
        <v>9522</v>
      </c>
      <c r="N9">
        <v>3919</v>
      </c>
      <c r="O9">
        <f t="shared" si="0"/>
        <v>458</v>
      </c>
    </row>
    <row r="10" spans="1:15" x14ac:dyDescent="0.25">
      <c r="A10" s="95">
        <v>43157</v>
      </c>
      <c r="B10" s="96">
        <v>9</v>
      </c>
      <c r="C10" s="114">
        <v>278167</v>
      </c>
      <c r="D10" s="114">
        <v>1382</v>
      </c>
      <c r="E10" s="114">
        <v>3625</v>
      </c>
      <c r="F10" s="114">
        <v>270773</v>
      </c>
      <c r="G10" s="114">
        <v>2710</v>
      </c>
      <c r="H10" s="114">
        <v>131</v>
      </c>
      <c r="I10" s="114">
        <v>75</v>
      </c>
      <c r="J10" s="114" t="s">
        <v>112</v>
      </c>
      <c r="K10" s="92">
        <v>660</v>
      </c>
      <c r="L10" s="92">
        <v>312</v>
      </c>
      <c r="M10">
        <v>6988</v>
      </c>
      <c r="N10">
        <v>2191</v>
      </c>
      <c r="O10">
        <f t="shared" si="0"/>
        <v>151</v>
      </c>
    </row>
    <row r="11" spans="1:15" x14ac:dyDescent="0.25">
      <c r="A11" s="95">
        <v>43164</v>
      </c>
      <c r="B11" s="96">
        <v>10</v>
      </c>
      <c r="C11" s="114">
        <v>297472</v>
      </c>
      <c r="D11" s="114">
        <v>1217</v>
      </c>
      <c r="E11" s="114">
        <v>5019</v>
      </c>
      <c r="F11" s="114">
        <v>290192</v>
      </c>
      <c r="G11" s="114">
        <v>12555</v>
      </c>
      <c r="H11" s="114">
        <v>415</v>
      </c>
      <c r="I11" s="114">
        <v>113</v>
      </c>
      <c r="J11" s="114">
        <v>7662</v>
      </c>
      <c r="K11" s="92">
        <v>1080</v>
      </c>
      <c r="L11" s="92">
        <v>307</v>
      </c>
      <c r="M11">
        <v>11577</v>
      </c>
      <c r="N11">
        <v>2743</v>
      </c>
      <c r="O11">
        <f t="shared" si="0"/>
        <v>698</v>
      </c>
    </row>
    <row r="12" spans="1:15" x14ac:dyDescent="0.25">
      <c r="A12" s="95">
        <v>43171</v>
      </c>
      <c r="B12" s="96">
        <v>11</v>
      </c>
      <c r="C12" s="114">
        <v>123486</v>
      </c>
      <c r="D12" s="114">
        <v>751</v>
      </c>
      <c r="E12" s="114">
        <v>3273</v>
      </c>
      <c r="F12" s="114">
        <v>117961</v>
      </c>
      <c r="G12" s="114">
        <v>7658</v>
      </c>
      <c r="H12" s="114">
        <v>205</v>
      </c>
      <c r="I12" s="114">
        <v>83</v>
      </c>
      <c r="J12" s="114">
        <v>4480</v>
      </c>
      <c r="K12" s="92">
        <v>1166</v>
      </c>
      <c r="L12" s="92">
        <v>361</v>
      </c>
      <c r="M12">
        <v>7884</v>
      </c>
      <c r="N12">
        <v>2500</v>
      </c>
      <c r="O12">
        <f t="shared" si="0"/>
        <v>426</v>
      </c>
    </row>
    <row r="13" spans="1:15" x14ac:dyDescent="0.25">
      <c r="A13" s="95">
        <v>43178</v>
      </c>
      <c r="B13" s="96">
        <v>12</v>
      </c>
      <c r="C13" s="114">
        <v>42849</v>
      </c>
      <c r="D13" s="114">
        <v>664</v>
      </c>
      <c r="E13" s="114">
        <v>3484</v>
      </c>
      <c r="F13" s="114">
        <v>38831</v>
      </c>
      <c r="G13" s="114">
        <v>6279</v>
      </c>
      <c r="H13" s="114">
        <v>438</v>
      </c>
      <c r="I13" s="114">
        <v>128</v>
      </c>
      <c r="J13" s="114">
        <v>510</v>
      </c>
      <c r="K13" s="92">
        <v>2886</v>
      </c>
      <c r="L13" s="92">
        <v>342</v>
      </c>
      <c r="M13">
        <v>8525</v>
      </c>
      <c r="N13">
        <v>2265</v>
      </c>
      <c r="O13">
        <f t="shared" si="0"/>
        <v>349</v>
      </c>
    </row>
    <row r="14" spans="1:15" x14ac:dyDescent="0.25">
      <c r="A14" s="95">
        <v>43185</v>
      </c>
      <c r="B14" s="96">
        <v>13</v>
      </c>
      <c r="C14" s="114">
        <v>33083</v>
      </c>
      <c r="D14" s="114">
        <v>2314</v>
      </c>
      <c r="E14" s="114">
        <v>450</v>
      </c>
      <c r="F14" s="114">
        <v>9714</v>
      </c>
      <c r="G14" s="114">
        <v>2886</v>
      </c>
      <c r="H14" s="114">
        <v>321</v>
      </c>
      <c r="I14" s="114">
        <v>87</v>
      </c>
      <c r="J14" s="114">
        <v>105</v>
      </c>
      <c r="K14" s="92">
        <v>4134</v>
      </c>
      <c r="L14" s="92">
        <v>295</v>
      </c>
      <c r="M14">
        <v>4938</v>
      </c>
      <c r="N14">
        <v>1768</v>
      </c>
      <c r="O14">
        <f t="shared" si="0"/>
        <v>161</v>
      </c>
    </row>
    <row r="15" spans="1:15" x14ac:dyDescent="0.25">
      <c r="A15" s="95">
        <v>43192</v>
      </c>
      <c r="B15" s="96">
        <v>14</v>
      </c>
      <c r="C15" s="114">
        <v>357152</v>
      </c>
      <c r="D15" s="114">
        <v>8019</v>
      </c>
      <c r="E15" s="114">
        <v>6932</v>
      </c>
      <c r="F15" s="114">
        <v>301198</v>
      </c>
      <c r="G15" s="114">
        <v>6539</v>
      </c>
      <c r="H15" s="114">
        <v>252</v>
      </c>
      <c r="I15" s="114">
        <v>178</v>
      </c>
      <c r="J15" s="114" t="s">
        <v>112</v>
      </c>
      <c r="K15" s="92">
        <v>352</v>
      </c>
      <c r="L15" s="92">
        <v>417</v>
      </c>
      <c r="M15">
        <v>12423</v>
      </c>
      <c r="N15">
        <v>12083</v>
      </c>
      <c r="O15">
        <f t="shared" si="0"/>
        <v>364</v>
      </c>
    </row>
    <row r="16" spans="1:15" x14ac:dyDescent="0.25">
      <c r="A16" s="95">
        <v>43199</v>
      </c>
      <c r="B16" s="96">
        <v>15</v>
      </c>
      <c r="C16" s="114">
        <v>166482</v>
      </c>
      <c r="D16" s="114">
        <v>4666</v>
      </c>
      <c r="E16" s="114">
        <v>8737</v>
      </c>
      <c r="F16" s="114">
        <v>143668</v>
      </c>
      <c r="G16" s="114">
        <v>4434</v>
      </c>
      <c r="H16" s="114">
        <v>375</v>
      </c>
      <c r="I16" s="114">
        <v>120</v>
      </c>
      <c r="J16" s="114">
        <v>4</v>
      </c>
      <c r="K16" s="92">
        <v>309</v>
      </c>
      <c r="L16" s="92">
        <v>173</v>
      </c>
      <c r="M16">
        <v>4241</v>
      </c>
      <c r="N16">
        <v>4160</v>
      </c>
      <c r="O16">
        <f t="shared" si="0"/>
        <v>247</v>
      </c>
    </row>
    <row r="17" spans="1:15" x14ac:dyDescent="0.25">
      <c r="A17" s="95">
        <v>43206</v>
      </c>
      <c r="B17" s="96">
        <v>16</v>
      </c>
      <c r="C17" s="114">
        <v>97353</v>
      </c>
      <c r="D17" s="114">
        <v>3521</v>
      </c>
      <c r="E17" s="114">
        <v>5303</v>
      </c>
      <c r="F17" s="114">
        <v>73878</v>
      </c>
      <c r="G17" s="114">
        <v>4209</v>
      </c>
      <c r="H17" s="114">
        <v>229</v>
      </c>
      <c r="I17" s="114">
        <v>79</v>
      </c>
      <c r="J17" s="114">
        <v>605</v>
      </c>
      <c r="K17" s="92">
        <v>486</v>
      </c>
      <c r="L17" s="92">
        <v>284</v>
      </c>
      <c r="M17">
        <v>2961</v>
      </c>
      <c r="N17">
        <v>2909</v>
      </c>
      <c r="O17">
        <f t="shared" si="0"/>
        <v>234</v>
      </c>
    </row>
    <row r="18" spans="1:15" x14ac:dyDescent="0.25">
      <c r="A18" s="95">
        <v>43213</v>
      </c>
      <c r="B18" s="96">
        <v>17</v>
      </c>
      <c r="C18" s="114">
        <v>72490</v>
      </c>
      <c r="D18" s="114">
        <v>1131</v>
      </c>
      <c r="E18" s="114">
        <v>5344</v>
      </c>
      <c r="F18" s="114">
        <v>64087</v>
      </c>
      <c r="G18" s="114">
        <v>16638</v>
      </c>
      <c r="H18" s="114">
        <v>260</v>
      </c>
      <c r="I18" s="114">
        <v>451</v>
      </c>
      <c r="J18" s="114" t="s">
        <v>112</v>
      </c>
      <c r="K18" s="92">
        <v>722</v>
      </c>
      <c r="L18" s="92">
        <v>379</v>
      </c>
      <c r="M18">
        <v>4557</v>
      </c>
      <c r="N18">
        <v>4483</v>
      </c>
      <c r="O18">
        <f t="shared" si="0"/>
        <v>925</v>
      </c>
    </row>
    <row r="19" spans="1:15" x14ac:dyDescent="0.25">
      <c r="A19" s="95">
        <v>43220</v>
      </c>
      <c r="B19" s="96">
        <v>18</v>
      </c>
      <c r="C19" s="114">
        <v>137216</v>
      </c>
      <c r="D19" s="114">
        <v>932</v>
      </c>
      <c r="E19" s="114">
        <v>4859</v>
      </c>
      <c r="F19" s="114">
        <v>132288</v>
      </c>
      <c r="G19" s="114">
        <v>6225</v>
      </c>
      <c r="H19" s="114">
        <v>212</v>
      </c>
      <c r="I19" s="114">
        <v>131</v>
      </c>
      <c r="J19" s="114" t="s">
        <v>112</v>
      </c>
      <c r="K19" s="92">
        <v>575</v>
      </c>
      <c r="L19" s="92">
        <v>302</v>
      </c>
      <c r="M19">
        <v>7198</v>
      </c>
      <c r="N19">
        <v>5800</v>
      </c>
      <c r="O19">
        <f t="shared" si="0"/>
        <v>346</v>
      </c>
    </row>
    <row r="20" spans="1:15" x14ac:dyDescent="0.25">
      <c r="A20" s="95">
        <v>43227</v>
      </c>
      <c r="B20" s="96">
        <v>19</v>
      </c>
      <c r="C20" s="114">
        <v>101818</v>
      </c>
      <c r="D20" s="114">
        <v>608</v>
      </c>
      <c r="E20" s="114">
        <v>3381</v>
      </c>
      <c r="F20" s="114">
        <v>96420</v>
      </c>
      <c r="G20" s="114">
        <v>8138</v>
      </c>
      <c r="H20" s="114">
        <v>438</v>
      </c>
      <c r="I20" s="114">
        <v>194</v>
      </c>
      <c r="J20" s="114" t="s">
        <v>112</v>
      </c>
      <c r="K20" s="92">
        <v>699</v>
      </c>
      <c r="L20" s="92">
        <v>444</v>
      </c>
      <c r="M20">
        <v>4004</v>
      </c>
      <c r="N20">
        <v>3986</v>
      </c>
      <c r="O20">
        <f t="shared" si="0"/>
        <v>453</v>
      </c>
    </row>
    <row r="21" spans="1:15" x14ac:dyDescent="0.25">
      <c r="A21" s="95">
        <v>43234</v>
      </c>
      <c r="B21" s="96">
        <v>20</v>
      </c>
      <c r="C21" s="114">
        <v>86018</v>
      </c>
      <c r="D21" s="114">
        <v>1056</v>
      </c>
      <c r="E21" s="114">
        <v>3612</v>
      </c>
      <c r="F21" s="114">
        <v>75418</v>
      </c>
      <c r="G21" s="114">
        <v>7864</v>
      </c>
      <c r="H21" s="114">
        <v>283</v>
      </c>
      <c r="I21" s="114">
        <v>213</v>
      </c>
      <c r="J21" s="114" t="s">
        <v>112</v>
      </c>
      <c r="K21" s="92">
        <v>839</v>
      </c>
      <c r="L21" s="92">
        <v>350</v>
      </c>
      <c r="M21">
        <v>3894</v>
      </c>
      <c r="N21">
        <v>3870</v>
      </c>
      <c r="O21">
        <f t="shared" si="0"/>
        <v>437</v>
      </c>
    </row>
    <row r="22" spans="1:15" x14ac:dyDescent="0.25">
      <c r="A22" s="95">
        <v>43241</v>
      </c>
      <c r="B22" s="96">
        <v>21</v>
      </c>
      <c r="C22" s="114">
        <v>54674</v>
      </c>
      <c r="D22" s="114">
        <v>416</v>
      </c>
      <c r="E22" s="114">
        <v>2714</v>
      </c>
      <c r="F22" s="114">
        <v>48805</v>
      </c>
      <c r="G22" s="114">
        <v>22214</v>
      </c>
      <c r="H22" s="114">
        <v>342</v>
      </c>
      <c r="I22" s="114">
        <v>496</v>
      </c>
      <c r="J22" s="114">
        <v>1235</v>
      </c>
      <c r="K22" s="92">
        <v>1350</v>
      </c>
      <c r="L22" s="92">
        <v>633</v>
      </c>
      <c r="M22">
        <v>4782</v>
      </c>
      <c r="N22">
        <v>2766</v>
      </c>
      <c r="O22">
        <f t="shared" si="0"/>
        <v>1235</v>
      </c>
    </row>
    <row r="23" spans="1:15" x14ac:dyDescent="0.25">
      <c r="A23" s="95">
        <v>43249</v>
      </c>
      <c r="B23" s="96">
        <v>22</v>
      </c>
      <c r="C23" s="114">
        <v>51760</v>
      </c>
      <c r="D23" s="114">
        <v>809</v>
      </c>
      <c r="E23" s="114">
        <v>3241</v>
      </c>
      <c r="F23" s="114">
        <v>47477</v>
      </c>
      <c r="G23" s="114">
        <v>11602</v>
      </c>
      <c r="H23" s="114">
        <v>253</v>
      </c>
      <c r="I23" s="114">
        <v>306</v>
      </c>
      <c r="J23" s="114">
        <v>2703</v>
      </c>
      <c r="K23" s="92">
        <v>988</v>
      </c>
      <c r="L23" s="92">
        <v>540</v>
      </c>
      <c r="M23">
        <v>9660</v>
      </c>
      <c r="N23">
        <v>3919</v>
      </c>
      <c r="O23">
        <f t="shared" si="0"/>
        <v>645</v>
      </c>
    </row>
    <row r="24" spans="1:15" x14ac:dyDescent="0.25">
      <c r="A24" s="95">
        <v>43255</v>
      </c>
      <c r="B24" s="96">
        <v>23</v>
      </c>
      <c r="C24" s="114">
        <v>41804</v>
      </c>
      <c r="D24" s="114">
        <v>624</v>
      </c>
      <c r="E24" s="114">
        <v>2306</v>
      </c>
      <c r="F24" s="114">
        <v>36923</v>
      </c>
      <c r="G24" s="114">
        <v>19179</v>
      </c>
      <c r="H24" s="114">
        <v>304</v>
      </c>
      <c r="I24" s="114">
        <v>287</v>
      </c>
      <c r="J24" s="114">
        <v>890</v>
      </c>
      <c r="K24" s="92">
        <v>1354</v>
      </c>
      <c r="L24" s="92">
        <v>786</v>
      </c>
      <c r="M24">
        <v>2372</v>
      </c>
      <c r="N24">
        <v>2303</v>
      </c>
      <c r="O24">
        <f t="shared" si="0"/>
        <v>1066</v>
      </c>
    </row>
    <row r="25" spans="1:15" x14ac:dyDescent="0.25">
      <c r="A25" s="95">
        <v>43262</v>
      </c>
      <c r="B25" s="96">
        <v>24</v>
      </c>
      <c r="C25" s="114">
        <v>134018</v>
      </c>
      <c r="D25" s="114">
        <v>3841</v>
      </c>
      <c r="E25" s="114">
        <v>3103</v>
      </c>
      <c r="F25" s="114">
        <v>94246</v>
      </c>
      <c r="G25" s="114">
        <v>23896</v>
      </c>
      <c r="H25" s="114">
        <v>380</v>
      </c>
      <c r="I25" s="114">
        <v>463</v>
      </c>
      <c r="J25" s="114">
        <v>460</v>
      </c>
      <c r="K25" s="92">
        <v>1050</v>
      </c>
      <c r="L25" s="92">
        <v>500</v>
      </c>
      <c r="M25">
        <v>4283</v>
      </c>
      <c r="N25">
        <v>2601</v>
      </c>
      <c r="O25">
        <f t="shared" si="0"/>
        <v>1328</v>
      </c>
    </row>
    <row r="26" spans="1:15" x14ac:dyDescent="0.25">
      <c r="A26" s="95">
        <v>43269</v>
      </c>
      <c r="B26" s="96">
        <v>25</v>
      </c>
      <c r="C26" s="114">
        <v>75441</v>
      </c>
      <c r="D26" s="114">
        <v>817</v>
      </c>
      <c r="E26" s="114">
        <v>3399</v>
      </c>
      <c r="F26" s="114">
        <v>45485</v>
      </c>
      <c r="G26" s="114">
        <v>25168</v>
      </c>
      <c r="H26" s="114">
        <v>265</v>
      </c>
      <c r="I26" s="114">
        <v>471</v>
      </c>
      <c r="J26" s="114">
        <v>2432</v>
      </c>
      <c r="K26" s="92">
        <v>1075</v>
      </c>
      <c r="L26" s="92">
        <v>441</v>
      </c>
      <c r="M26">
        <v>10926</v>
      </c>
      <c r="N26">
        <v>4452</v>
      </c>
      <c r="O26">
        <f t="shared" si="0"/>
        <v>1399</v>
      </c>
    </row>
    <row r="27" spans="1:15" x14ac:dyDescent="0.25">
      <c r="A27" s="95">
        <v>43276</v>
      </c>
      <c r="B27" s="96">
        <v>26</v>
      </c>
      <c r="C27" s="114">
        <v>227903</v>
      </c>
      <c r="D27" s="114">
        <v>3499</v>
      </c>
      <c r="E27" s="114">
        <v>6484</v>
      </c>
      <c r="F27" s="114">
        <v>140325</v>
      </c>
      <c r="G27" s="114">
        <v>32307</v>
      </c>
      <c r="H27" s="114">
        <v>562</v>
      </c>
      <c r="I27" s="114">
        <v>607</v>
      </c>
      <c r="J27" s="114">
        <v>2731</v>
      </c>
      <c r="K27" s="92">
        <v>1517</v>
      </c>
      <c r="L27" s="92">
        <v>621</v>
      </c>
      <c r="M27">
        <v>11069</v>
      </c>
      <c r="N27">
        <v>4779</v>
      </c>
      <c r="O27">
        <f t="shared" si="0"/>
        <v>1795</v>
      </c>
    </row>
    <row r="28" spans="1:15" x14ac:dyDescent="0.25">
      <c r="A28" s="95">
        <v>43282</v>
      </c>
      <c r="B28" s="96">
        <v>27</v>
      </c>
      <c r="C28" s="114">
        <v>85896</v>
      </c>
      <c r="D28" s="114">
        <v>2387</v>
      </c>
      <c r="E28" s="114">
        <v>3198</v>
      </c>
      <c r="F28" s="114">
        <v>60266</v>
      </c>
      <c r="G28" s="114">
        <v>16393</v>
      </c>
      <c r="H28" s="114">
        <v>95</v>
      </c>
      <c r="I28" s="114">
        <v>81</v>
      </c>
      <c r="J28" s="114">
        <v>2855</v>
      </c>
      <c r="K28" s="92">
        <v>801</v>
      </c>
      <c r="L28" s="92">
        <v>273</v>
      </c>
      <c r="M28">
        <v>11640</v>
      </c>
      <c r="N28">
        <v>2687</v>
      </c>
      <c r="O28">
        <f t="shared" si="0"/>
        <v>911</v>
      </c>
    </row>
    <row r="29" spans="1:15" x14ac:dyDescent="0.25">
      <c r="A29" s="95">
        <v>43290</v>
      </c>
      <c r="B29" s="96">
        <v>28</v>
      </c>
      <c r="C29" s="114">
        <v>280965</v>
      </c>
      <c r="D29" s="114">
        <v>5845</v>
      </c>
      <c r="E29" s="114">
        <v>5126</v>
      </c>
      <c r="F29" s="114">
        <v>123599</v>
      </c>
      <c r="G29" s="114">
        <v>47213</v>
      </c>
      <c r="H29" s="114">
        <v>338</v>
      </c>
      <c r="I29" s="114">
        <v>631</v>
      </c>
      <c r="J29" s="114">
        <v>15173</v>
      </c>
      <c r="K29" s="92">
        <v>1751</v>
      </c>
      <c r="L29" s="92">
        <v>780</v>
      </c>
      <c r="M29">
        <v>18608</v>
      </c>
      <c r="N29">
        <v>5610</v>
      </c>
      <c r="O29">
        <f t="shared" si="0"/>
        <v>2623</v>
      </c>
    </row>
    <row r="30" spans="1:15" x14ac:dyDescent="0.25">
      <c r="A30" s="95">
        <v>43297</v>
      </c>
      <c r="B30" s="96">
        <v>29</v>
      </c>
      <c r="C30" s="114">
        <v>246085</v>
      </c>
      <c r="D30" s="114">
        <v>4344</v>
      </c>
      <c r="E30" s="114">
        <v>7459</v>
      </c>
      <c r="F30" s="114">
        <v>166759</v>
      </c>
      <c r="G30" s="114">
        <v>36137</v>
      </c>
      <c r="H30" s="114">
        <v>445</v>
      </c>
      <c r="I30" s="114">
        <v>530</v>
      </c>
      <c r="J30" s="114">
        <v>11068</v>
      </c>
      <c r="K30" s="92">
        <v>1597</v>
      </c>
      <c r="L30" s="92">
        <v>673</v>
      </c>
      <c r="M30">
        <v>8943</v>
      </c>
      <c r="N30">
        <v>6867</v>
      </c>
      <c r="O30">
        <f t="shared" si="0"/>
        <v>2008</v>
      </c>
    </row>
    <row r="31" spans="1:15" x14ac:dyDescent="0.25">
      <c r="A31" s="95">
        <v>43304</v>
      </c>
      <c r="B31" s="96">
        <v>30</v>
      </c>
      <c r="C31" s="114">
        <v>318991</v>
      </c>
      <c r="D31" s="114">
        <v>9383</v>
      </c>
      <c r="E31" s="114">
        <v>7981</v>
      </c>
      <c r="F31" s="114">
        <v>196221</v>
      </c>
      <c r="G31" s="114">
        <v>50735</v>
      </c>
      <c r="H31" s="114">
        <v>390</v>
      </c>
      <c r="I31" s="114">
        <v>623</v>
      </c>
      <c r="J31" s="114">
        <v>20860</v>
      </c>
      <c r="K31" s="92">
        <v>1744</v>
      </c>
      <c r="L31" s="92">
        <v>965</v>
      </c>
      <c r="M31">
        <v>11930</v>
      </c>
      <c r="N31">
        <v>6761</v>
      </c>
      <c r="O31">
        <f t="shared" si="0"/>
        <v>2819</v>
      </c>
    </row>
    <row r="32" spans="1:15" x14ac:dyDescent="0.25">
      <c r="A32" s="95">
        <v>43311</v>
      </c>
      <c r="B32" s="96">
        <v>31</v>
      </c>
      <c r="C32" s="114">
        <v>338511</v>
      </c>
      <c r="D32" s="114">
        <v>7217</v>
      </c>
      <c r="E32" s="114">
        <v>6952</v>
      </c>
      <c r="F32" s="114">
        <v>151259</v>
      </c>
      <c r="G32" s="114">
        <v>57760</v>
      </c>
      <c r="H32" s="114">
        <v>447</v>
      </c>
      <c r="I32" s="114">
        <v>941</v>
      </c>
      <c r="J32" s="114">
        <v>13725</v>
      </c>
      <c r="K32" s="92">
        <v>2342</v>
      </c>
      <c r="L32" s="92">
        <v>992</v>
      </c>
      <c r="M32">
        <v>8375</v>
      </c>
      <c r="N32">
        <v>7463</v>
      </c>
      <c r="O32">
        <f t="shared" si="0"/>
        <v>3209</v>
      </c>
    </row>
    <row r="33" spans="1:15" x14ac:dyDescent="0.25">
      <c r="A33" s="95">
        <v>43318</v>
      </c>
      <c r="B33" s="96">
        <v>32</v>
      </c>
      <c r="C33" s="114">
        <v>452277</v>
      </c>
      <c r="D33" s="114">
        <v>8055</v>
      </c>
      <c r="E33" s="114">
        <v>9510</v>
      </c>
      <c r="F33" s="114">
        <v>346638</v>
      </c>
      <c r="G33" s="114">
        <v>55565</v>
      </c>
      <c r="H33" s="114">
        <v>273</v>
      </c>
      <c r="I33" s="114">
        <v>810</v>
      </c>
      <c r="J33" s="114">
        <v>14111</v>
      </c>
      <c r="K33" s="92">
        <v>2615</v>
      </c>
      <c r="L33" s="92">
        <v>775</v>
      </c>
      <c r="M33">
        <v>9746</v>
      </c>
      <c r="N33">
        <v>6972</v>
      </c>
      <c r="O33">
        <f t="shared" si="0"/>
        <v>3087</v>
      </c>
    </row>
    <row r="34" spans="1:15" x14ac:dyDescent="0.25">
      <c r="A34" s="95">
        <v>43325</v>
      </c>
      <c r="B34" s="96">
        <v>33</v>
      </c>
      <c r="C34" s="114">
        <v>456331</v>
      </c>
      <c r="D34" s="114">
        <v>10333</v>
      </c>
      <c r="E34" s="114">
        <v>13264</v>
      </c>
      <c r="F34" s="114">
        <v>366588</v>
      </c>
      <c r="G34" s="114">
        <v>31759</v>
      </c>
      <c r="H34" s="114">
        <v>402</v>
      </c>
      <c r="I34" s="114">
        <v>678</v>
      </c>
      <c r="J34" s="114">
        <v>9514</v>
      </c>
      <c r="K34" s="92">
        <v>2148</v>
      </c>
      <c r="L34" s="92">
        <v>663</v>
      </c>
      <c r="M34">
        <v>23212</v>
      </c>
      <c r="N34">
        <v>11773</v>
      </c>
      <c r="O34">
        <f t="shared" si="0"/>
        <v>1765</v>
      </c>
    </row>
    <row r="35" spans="1:15" x14ac:dyDescent="0.25">
      <c r="A35" s="95">
        <v>43332</v>
      </c>
      <c r="B35" s="96">
        <v>34</v>
      </c>
      <c r="C35" s="114">
        <v>613930</v>
      </c>
      <c r="D35" s="114">
        <v>9767</v>
      </c>
      <c r="E35" s="114">
        <v>17405</v>
      </c>
      <c r="F35" s="114">
        <v>505847</v>
      </c>
      <c r="G35" s="114">
        <v>24170</v>
      </c>
      <c r="H35" s="114">
        <v>279</v>
      </c>
      <c r="I35" s="114">
        <v>550</v>
      </c>
      <c r="J35" s="114">
        <v>3848</v>
      </c>
      <c r="K35" s="92">
        <v>1420</v>
      </c>
      <c r="L35" s="92">
        <v>714</v>
      </c>
      <c r="M35">
        <v>26590</v>
      </c>
      <c r="N35">
        <v>13672</v>
      </c>
      <c r="O35">
        <f t="shared" si="0"/>
        <v>1343</v>
      </c>
    </row>
    <row r="36" spans="1:15" x14ac:dyDescent="0.25">
      <c r="A36" s="95">
        <v>43339</v>
      </c>
      <c r="B36" s="96">
        <v>35</v>
      </c>
      <c r="C36" s="114">
        <v>753591</v>
      </c>
      <c r="D36" s="114">
        <v>8632</v>
      </c>
      <c r="E36" s="114">
        <v>19139</v>
      </c>
      <c r="F36" s="114">
        <v>631784</v>
      </c>
      <c r="G36" s="114">
        <v>17704</v>
      </c>
      <c r="H36" s="114">
        <v>323</v>
      </c>
      <c r="I36" s="114">
        <v>254</v>
      </c>
      <c r="J36" s="114">
        <v>8098</v>
      </c>
      <c r="K36" s="92">
        <v>1554</v>
      </c>
      <c r="L36" s="92">
        <v>693</v>
      </c>
      <c r="M36">
        <v>26333</v>
      </c>
      <c r="N36">
        <v>12665</v>
      </c>
      <c r="O36">
        <f t="shared" si="0"/>
        <v>984</v>
      </c>
    </row>
    <row r="37" spans="1:15" x14ac:dyDescent="0.25">
      <c r="A37" s="95">
        <v>43347</v>
      </c>
      <c r="B37" s="96">
        <v>36</v>
      </c>
      <c r="C37" s="114">
        <v>557008</v>
      </c>
      <c r="D37" s="114">
        <v>8665</v>
      </c>
      <c r="E37" s="114">
        <v>14806</v>
      </c>
      <c r="F37" s="114">
        <v>419441</v>
      </c>
      <c r="G37" s="114">
        <v>28544</v>
      </c>
      <c r="H37" s="114">
        <v>269</v>
      </c>
      <c r="I37" s="114">
        <v>285</v>
      </c>
      <c r="J37" s="114">
        <v>5020</v>
      </c>
      <c r="K37" s="92">
        <v>965</v>
      </c>
      <c r="L37" s="92">
        <v>540</v>
      </c>
      <c r="M37">
        <v>27570</v>
      </c>
      <c r="N37">
        <v>13180</v>
      </c>
      <c r="O37">
        <f t="shared" si="0"/>
        <v>1586</v>
      </c>
    </row>
    <row r="38" spans="1:15" x14ac:dyDescent="0.25">
      <c r="A38" s="95">
        <v>43353</v>
      </c>
      <c r="B38" s="96">
        <v>37</v>
      </c>
      <c r="C38" s="114">
        <v>670650</v>
      </c>
      <c r="D38" s="114">
        <v>13580</v>
      </c>
      <c r="E38" s="114">
        <v>16662</v>
      </c>
      <c r="F38" s="114">
        <v>463429</v>
      </c>
      <c r="G38" s="114">
        <v>29918</v>
      </c>
      <c r="H38" s="114">
        <v>486</v>
      </c>
      <c r="I38" s="114">
        <v>618</v>
      </c>
      <c r="J38" s="114">
        <v>3637</v>
      </c>
      <c r="K38" s="92">
        <v>1656</v>
      </c>
      <c r="L38" s="92">
        <v>571</v>
      </c>
      <c r="M38">
        <v>20316</v>
      </c>
      <c r="N38">
        <v>12543</v>
      </c>
      <c r="O38">
        <f t="shared" si="0"/>
        <v>1663</v>
      </c>
    </row>
    <row r="39" spans="1:15" x14ac:dyDescent="0.25">
      <c r="A39" s="95">
        <v>43360</v>
      </c>
      <c r="B39" s="96">
        <v>38</v>
      </c>
      <c r="C39" s="114">
        <v>646901</v>
      </c>
      <c r="D39" s="114">
        <v>10362</v>
      </c>
      <c r="E39" s="114">
        <v>16416</v>
      </c>
      <c r="F39" s="114">
        <v>434012</v>
      </c>
      <c r="G39" s="114">
        <v>20799</v>
      </c>
      <c r="H39" s="114">
        <v>494</v>
      </c>
      <c r="I39" s="114">
        <v>396</v>
      </c>
      <c r="J39" s="114" t="s">
        <v>112</v>
      </c>
      <c r="K39" s="92">
        <v>1299</v>
      </c>
      <c r="L39" s="92">
        <v>614</v>
      </c>
      <c r="M39">
        <v>34064</v>
      </c>
      <c r="N39">
        <v>14889</v>
      </c>
      <c r="O39">
        <f t="shared" si="0"/>
        <v>1156</v>
      </c>
    </row>
    <row r="40" spans="1:15" x14ac:dyDescent="0.25">
      <c r="A40" s="95">
        <v>43367</v>
      </c>
      <c r="B40" s="96">
        <v>39</v>
      </c>
      <c r="C40" s="114">
        <v>888295</v>
      </c>
      <c r="D40" s="114">
        <v>12324</v>
      </c>
      <c r="E40" s="114">
        <v>28862</v>
      </c>
      <c r="F40" s="114">
        <v>742063</v>
      </c>
      <c r="G40" s="114">
        <v>29799</v>
      </c>
      <c r="H40" s="114">
        <v>401</v>
      </c>
      <c r="I40" s="114">
        <v>591</v>
      </c>
      <c r="J40" s="114">
        <v>5349</v>
      </c>
      <c r="K40" s="92">
        <v>1523</v>
      </c>
      <c r="L40" s="92">
        <v>546</v>
      </c>
      <c r="M40">
        <v>48990</v>
      </c>
      <c r="N40">
        <v>21394</v>
      </c>
      <c r="O40">
        <f t="shared" si="0"/>
        <v>1656</v>
      </c>
    </row>
    <row r="41" spans="1:15" x14ac:dyDescent="0.25">
      <c r="A41" s="95">
        <v>43374</v>
      </c>
      <c r="B41" s="96">
        <v>40</v>
      </c>
      <c r="C41" s="114">
        <v>767584</v>
      </c>
      <c r="D41" s="114">
        <v>10753</v>
      </c>
      <c r="E41" s="114">
        <v>24602</v>
      </c>
      <c r="F41" s="114">
        <v>624073</v>
      </c>
      <c r="G41" s="114">
        <v>41706</v>
      </c>
      <c r="H41" s="114">
        <v>499</v>
      </c>
      <c r="I41" s="114">
        <v>527</v>
      </c>
      <c r="J41" s="114">
        <v>14834</v>
      </c>
      <c r="K41" s="92">
        <v>1352</v>
      </c>
      <c r="L41" s="92">
        <v>925</v>
      </c>
      <c r="M41">
        <v>36817</v>
      </c>
      <c r="N41">
        <v>21749</v>
      </c>
      <c r="O41">
        <f t="shared" si="0"/>
        <v>2317</v>
      </c>
    </row>
    <row r="42" spans="1:15" x14ac:dyDescent="0.25">
      <c r="A42" s="95">
        <v>43380</v>
      </c>
      <c r="B42" s="96">
        <v>41</v>
      </c>
      <c r="C42" s="114">
        <v>857635</v>
      </c>
      <c r="D42" s="114">
        <v>10668</v>
      </c>
      <c r="E42" s="114">
        <v>27838</v>
      </c>
      <c r="F42" s="114">
        <v>705983</v>
      </c>
      <c r="G42" s="114">
        <v>47177</v>
      </c>
      <c r="H42" s="114">
        <v>268</v>
      </c>
      <c r="I42" s="114">
        <v>272</v>
      </c>
      <c r="J42" s="114">
        <v>31411</v>
      </c>
      <c r="K42" s="92">
        <v>1487</v>
      </c>
      <c r="L42" s="92">
        <v>626</v>
      </c>
      <c r="M42">
        <v>39325</v>
      </c>
      <c r="N42">
        <v>20827</v>
      </c>
      <c r="O42">
        <f t="shared" si="0"/>
        <v>2621</v>
      </c>
    </row>
    <row r="43" spans="1:15" x14ac:dyDescent="0.25">
      <c r="A43" s="95">
        <v>43387</v>
      </c>
      <c r="B43" s="96">
        <v>42</v>
      </c>
      <c r="C43" s="114">
        <v>876305</v>
      </c>
      <c r="D43" s="114">
        <v>11318</v>
      </c>
      <c r="E43" s="114">
        <v>32333</v>
      </c>
      <c r="F43" s="114">
        <v>728544</v>
      </c>
      <c r="G43" s="114">
        <v>38093</v>
      </c>
      <c r="H43" s="114">
        <v>551</v>
      </c>
      <c r="I43" s="114">
        <v>370</v>
      </c>
      <c r="J43" s="114">
        <v>19376</v>
      </c>
      <c r="K43" s="92">
        <v>1779</v>
      </c>
      <c r="L43" s="92">
        <v>514</v>
      </c>
      <c r="M43">
        <v>44595</v>
      </c>
      <c r="N43">
        <v>20614</v>
      </c>
      <c r="O43">
        <f t="shared" si="0"/>
        <v>2117</v>
      </c>
    </row>
    <row r="44" spans="1:15" x14ac:dyDescent="0.25">
      <c r="A44" s="95">
        <v>43395</v>
      </c>
      <c r="B44" s="96">
        <v>43</v>
      </c>
      <c r="C44" s="114">
        <v>808467</v>
      </c>
      <c r="D44" s="114">
        <v>10929</v>
      </c>
      <c r="E44" s="114">
        <v>33253</v>
      </c>
      <c r="F44" s="114">
        <v>630172</v>
      </c>
      <c r="G44" s="114">
        <v>28972</v>
      </c>
      <c r="H44" s="114">
        <v>610</v>
      </c>
      <c r="I44" s="114">
        <v>711</v>
      </c>
      <c r="J44" s="114">
        <v>1900</v>
      </c>
      <c r="K44" s="92">
        <v>2315</v>
      </c>
      <c r="L44" s="92">
        <v>577</v>
      </c>
      <c r="M44">
        <v>36613</v>
      </c>
      <c r="N44">
        <v>17875</v>
      </c>
      <c r="O44">
        <f t="shared" si="0"/>
        <v>1610</v>
      </c>
    </row>
    <row r="45" spans="1:15" x14ac:dyDescent="0.25">
      <c r="A45" s="95">
        <v>43401</v>
      </c>
      <c r="B45" s="96">
        <v>44</v>
      </c>
      <c r="C45" s="114">
        <v>829932</v>
      </c>
      <c r="D45" s="114">
        <v>18723</v>
      </c>
      <c r="E45" s="114">
        <v>28097</v>
      </c>
      <c r="F45" s="114">
        <v>613216</v>
      </c>
      <c r="G45" s="114">
        <v>19031</v>
      </c>
      <c r="H45" s="114">
        <v>440</v>
      </c>
      <c r="I45" s="114">
        <v>391</v>
      </c>
      <c r="J45" s="114">
        <v>6668</v>
      </c>
      <c r="K45" s="92">
        <v>1867</v>
      </c>
      <c r="L45" s="92">
        <v>578</v>
      </c>
      <c r="M45">
        <v>30984</v>
      </c>
      <c r="N45">
        <v>15095</v>
      </c>
      <c r="O45">
        <f t="shared" si="0"/>
        <v>1058</v>
      </c>
    </row>
    <row r="46" spans="1:15" x14ac:dyDescent="0.25">
      <c r="A46" s="95">
        <v>43408</v>
      </c>
      <c r="B46" s="96">
        <v>45</v>
      </c>
      <c r="C46" s="114">
        <v>1028529</v>
      </c>
      <c r="D46" s="114">
        <v>23977</v>
      </c>
      <c r="E46" s="114">
        <v>33527</v>
      </c>
      <c r="F46" s="114">
        <v>788964</v>
      </c>
      <c r="G46" s="114">
        <v>26459</v>
      </c>
      <c r="H46" s="114">
        <v>501</v>
      </c>
      <c r="I46" s="114">
        <v>441</v>
      </c>
      <c r="J46" s="114">
        <v>4808</v>
      </c>
      <c r="K46" s="92">
        <v>876</v>
      </c>
      <c r="L46" s="92">
        <v>553</v>
      </c>
      <c r="M46">
        <v>56202</v>
      </c>
      <c r="N46">
        <v>24397</v>
      </c>
      <c r="O46">
        <f t="shared" si="0"/>
        <v>1470</v>
      </c>
    </row>
    <row r="47" spans="1:15" x14ac:dyDescent="0.25">
      <c r="A47" s="95">
        <v>43415</v>
      </c>
      <c r="B47" s="96">
        <v>46</v>
      </c>
      <c r="C47" s="114">
        <v>1059951</v>
      </c>
      <c r="D47" s="114">
        <v>29576</v>
      </c>
      <c r="E47" s="114">
        <v>40029</v>
      </c>
      <c r="F47" s="114">
        <v>815327</v>
      </c>
      <c r="G47" s="114">
        <v>30406</v>
      </c>
      <c r="H47" s="114">
        <v>671</v>
      </c>
      <c r="I47" s="114">
        <v>487</v>
      </c>
      <c r="J47" s="114">
        <v>5955</v>
      </c>
      <c r="K47" s="92">
        <v>2266</v>
      </c>
      <c r="L47" s="92">
        <v>456</v>
      </c>
      <c r="M47">
        <v>39885</v>
      </c>
      <c r="N47">
        <v>22552</v>
      </c>
      <c r="O47">
        <f t="shared" si="0"/>
        <v>1690</v>
      </c>
    </row>
    <row r="48" spans="1:15" x14ac:dyDescent="0.25">
      <c r="A48" s="95">
        <v>43422</v>
      </c>
      <c r="B48" s="96">
        <v>47</v>
      </c>
      <c r="C48" s="114">
        <v>623602</v>
      </c>
      <c r="D48" s="114">
        <v>15805</v>
      </c>
      <c r="E48" s="114">
        <v>26574</v>
      </c>
      <c r="F48" s="114">
        <v>449946</v>
      </c>
      <c r="G48" s="114">
        <v>5490</v>
      </c>
      <c r="H48" s="114">
        <v>360</v>
      </c>
      <c r="I48" s="114">
        <v>73</v>
      </c>
      <c r="J48" s="114">
        <v>2482</v>
      </c>
      <c r="K48" s="92">
        <v>1270</v>
      </c>
      <c r="L48" s="92">
        <v>219</v>
      </c>
      <c r="M48">
        <v>24189</v>
      </c>
      <c r="N48">
        <v>16131</v>
      </c>
      <c r="O48">
        <f t="shared" si="0"/>
        <v>305</v>
      </c>
    </row>
    <row r="49" spans="1:15" x14ac:dyDescent="0.25">
      <c r="A49" s="95">
        <v>43429</v>
      </c>
      <c r="B49" s="96">
        <v>48</v>
      </c>
      <c r="C49" s="114">
        <v>1053129</v>
      </c>
      <c r="D49" s="114">
        <v>24412</v>
      </c>
      <c r="E49" s="114">
        <v>39758</v>
      </c>
      <c r="F49" s="114">
        <v>859046</v>
      </c>
      <c r="G49" s="114">
        <v>10744</v>
      </c>
      <c r="H49" s="114">
        <v>530</v>
      </c>
      <c r="I49" s="114">
        <v>225</v>
      </c>
      <c r="J49" s="114">
        <v>825</v>
      </c>
      <c r="K49" s="92">
        <v>693</v>
      </c>
      <c r="L49" s="92">
        <v>296</v>
      </c>
      <c r="M49">
        <v>49834</v>
      </c>
      <c r="N49">
        <v>30271</v>
      </c>
      <c r="O49">
        <f t="shared" si="0"/>
        <v>597</v>
      </c>
    </row>
    <row r="50" spans="1:15" x14ac:dyDescent="0.25">
      <c r="A50" s="95">
        <v>43436</v>
      </c>
      <c r="B50" s="96">
        <v>49</v>
      </c>
      <c r="C50" s="114">
        <v>875798</v>
      </c>
      <c r="D50" s="114">
        <v>16299</v>
      </c>
      <c r="E50" s="114">
        <v>38422</v>
      </c>
      <c r="F50" s="114">
        <v>682397</v>
      </c>
      <c r="G50" s="114">
        <v>21929</v>
      </c>
      <c r="H50" s="114">
        <v>583</v>
      </c>
      <c r="I50" s="114">
        <v>438</v>
      </c>
      <c r="J50" s="114">
        <v>3381</v>
      </c>
      <c r="K50" s="92">
        <v>1222</v>
      </c>
      <c r="L50" s="92">
        <v>207</v>
      </c>
      <c r="M50">
        <v>49631</v>
      </c>
      <c r="N50">
        <v>27172</v>
      </c>
      <c r="O50">
        <f t="shared" si="0"/>
        <v>1219</v>
      </c>
    </row>
    <row r="51" spans="1:15" x14ac:dyDescent="0.25">
      <c r="A51" s="95">
        <v>43444</v>
      </c>
      <c r="B51" s="96">
        <v>50</v>
      </c>
      <c r="C51" s="114">
        <v>987619</v>
      </c>
      <c r="D51" s="114">
        <v>18732</v>
      </c>
      <c r="E51" s="114">
        <v>42752</v>
      </c>
      <c r="F51" s="114">
        <v>806179</v>
      </c>
      <c r="G51" s="114">
        <v>8810</v>
      </c>
      <c r="H51" s="114">
        <v>300</v>
      </c>
      <c r="I51" s="114">
        <v>169</v>
      </c>
      <c r="J51" s="114">
        <v>2091</v>
      </c>
      <c r="K51" s="92">
        <v>1014</v>
      </c>
      <c r="L51" s="92">
        <v>180</v>
      </c>
      <c r="M51">
        <v>43677</v>
      </c>
      <c r="N51">
        <v>26589</v>
      </c>
      <c r="O51">
        <f t="shared" si="0"/>
        <v>490</v>
      </c>
    </row>
    <row r="52" spans="1:15" x14ac:dyDescent="0.25">
      <c r="A52" s="95">
        <v>43450</v>
      </c>
      <c r="B52" s="96">
        <v>51</v>
      </c>
      <c r="C52" s="114">
        <v>555636</v>
      </c>
      <c r="D52" s="114">
        <v>8324</v>
      </c>
      <c r="E52" s="114">
        <v>31512</v>
      </c>
      <c r="F52" s="114">
        <v>476236</v>
      </c>
      <c r="G52" s="114">
        <v>1640</v>
      </c>
      <c r="H52" s="114">
        <v>221</v>
      </c>
      <c r="I52" s="114">
        <v>49</v>
      </c>
      <c r="J52" s="114">
        <v>447</v>
      </c>
      <c r="K52" s="92">
        <v>1364</v>
      </c>
      <c r="L52" s="92">
        <v>108</v>
      </c>
      <c r="M52">
        <v>25150</v>
      </c>
      <c r="N52">
        <v>15791</v>
      </c>
      <c r="O52">
        <f t="shared" si="0"/>
        <v>92</v>
      </c>
    </row>
    <row r="53" spans="1:15" x14ac:dyDescent="0.25">
      <c r="A53" s="95">
        <v>43458</v>
      </c>
      <c r="B53" s="96">
        <v>52</v>
      </c>
      <c r="C53" s="114">
        <v>307127</v>
      </c>
      <c r="D53" s="114">
        <v>5484</v>
      </c>
      <c r="E53" s="114">
        <v>19245</v>
      </c>
      <c r="F53" s="114">
        <v>272743</v>
      </c>
      <c r="G53" s="114">
        <v>2024</v>
      </c>
      <c r="H53" s="114">
        <v>346</v>
      </c>
      <c r="I53" s="114">
        <v>17</v>
      </c>
      <c r="J53" s="114">
        <v>1269</v>
      </c>
      <c r="K53" s="92">
        <v>624</v>
      </c>
      <c r="L53" s="92">
        <v>155</v>
      </c>
      <c r="M53">
        <v>19071</v>
      </c>
      <c r="N53">
        <v>10718</v>
      </c>
      <c r="O53">
        <f t="shared" si="0"/>
        <v>113</v>
      </c>
    </row>
    <row r="54" spans="1:15" x14ac:dyDescent="0.25">
      <c r="A54" s="95">
        <v>43465</v>
      </c>
      <c r="B54" s="96">
        <v>53</v>
      </c>
      <c r="C54" s="114">
        <v>21</v>
      </c>
      <c r="D54" s="114" t="s">
        <v>112</v>
      </c>
      <c r="E54" s="114">
        <v>2</v>
      </c>
      <c r="F54" s="114">
        <v>21</v>
      </c>
      <c r="G54" s="114" t="s">
        <v>112</v>
      </c>
      <c r="H54" s="114" t="s">
        <v>112</v>
      </c>
      <c r="I54" s="114" t="s">
        <v>112</v>
      </c>
      <c r="J54" s="114" t="s">
        <v>112</v>
      </c>
      <c r="K54" s="92">
        <v>13</v>
      </c>
      <c r="L54" s="92" t="s">
        <v>112</v>
      </c>
      <c r="M54" t="s">
        <v>112</v>
      </c>
      <c r="N54" t="s">
        <v>112</v>
      </c>
      <c r="O54" t="e">
        <f t="shared" si="0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35"/>
  <sheetViews>
    <sheetView topLeftCell="A8" zoomScaleNormal="100" workbookViewId="0">
      <selection activeCell="B1" sqref="B1:V42"/>
    </sheetView>
  </sheetViews>
  <sheetFormatPr defaultRowHeight="15" x14ac:dyDescent="0.25"/>
  <cols>
    <col min="22" max="22" width="11.42578125" customWidth="1"/>
    <col min="24" max="24" width="12.42578125" customWidth="1"/>
    <col min="25" max="25" width="9.5703125" bestFit="1" customWidth="1"/>
  </cols>
  <sheetData>
    <row r="1" spans="4:26" x14ac:dyDescent="0.25">
      <c r="V1" t="s">
        <v>24</v>
      </c>
      <c r="Y1" s="1">
        <v>8</v>
      </c>
    </row>
    <row r="2" spans="4:26" x14ac:dyDescent="0.25">
      <c r="V2" t="s">
        <v>3</v>
      </c>
      <c r="Y2" s="20">
        <v>15000</v>
      </c>
    </row>
    <row r="3" spans="4:26" x14ac:dyDescent="0.25">
      <c r="V3" t="s">
        <v>5</v>
      </c>
      <c r="Y3" s="3">
        <f>Y1*Y4</f>
        <v>152</v>
      </c>
      <c r="Z3" t="s">
        <v>6</v>
      </c>
    </row>
    <row r="4" spans="4:26" x14ac:dyDescent="0.25">
      <c r="V4" t="s">
        <v>23</v>
      </c>
      <c r="Y4">
        <f>Y9+Y12+Y13+Y14</f>
        <v>19</v>
      </c>
    </row>
    <row r="5" spans="4:26" x14ac:dyDescent="0.25">
      <c r="V5" t="s">
        <v>25</v>
      </c>
      <c r="Y5" s="23">
        <f>Y2/Y3</f>
        <v>98.684210526315795</v>
      </c>
    </row>
    <row r="7" spans="4:26" x14ac:dyDescent="0.25">
      <c r="D7" s="17"/>
      <c r="E7" t="s">
        <v>14</v>
      </c>
    </row>
    <row r="8" spans="4:26" x14ac:dyDescent="0.25">
      <c r="D8" s="18"/>
      <c r="E8" t="s">
        <v>15</v>
      </c>
      <c r="W8" t="s">
        <v>0</v>
      </c>
      <c r="Y8" s="1"/>
    </row>
    <row r="9" spans="4:26" x14ac:dyDescent="0.25">
      <c r="D9" s="3"/>
      <c r="E9" t="s">
        <v>16</v>
      </c>
      <c r="W9" t="s">
        <v>1</v>
      </c>
      <c r="Y9" s="3">
        <v>10</v>
      </c>
    </row>
    <row r="10" spans="4:26" x14ac:dyDescent="0.25">
      <c r="D10" s="4"/>
      <c r="E10" t="s">
        <v>17</v>
      </c>
      <c r="W10" t="s">
        <v>4</v>
      </c>
      <c r="Y10" s="1">
        <v>250</v>
      </c>
    </row>
    <row r="11" spans="4:26" x14ac:dyDescent="0.25">
      <c r="D11" s="2"/>
      <c r="E11" t="s">
        <v>18</v>
      </c>
      <c r="W11" t="s">
        <v>2</v>
      </c>
      <c r="Y11" s="1">
        <f>Y10/$Y$1</f>
        <v>31.25</v>
      </c>
    </row>
    <row r="12" spans="4:26" x14ac:dyDescent="0.25">
      <c r="D12" s="1"/>
      <c r="E12" t="s">
        <v>19</v>
      </c>
      <c r="W12" t="s">
        <v>20</v>
      </c>
      <c r="Y12" s="21">
        <v>3</v>
      </c>
    </row>
    <row r="13" spans="4:26" x14ac:dyDescent="0.25">
      <c r="W13" t="s">
        <v>21</v>
      </c>
      <c r="Y13" s="19">
        <v>4</v>
      </c>
    </row>
    <row r="14" spans="4:26" x14ac:dyDescent="0.25">
      <c r="W14" t="s">
        <v>22</v>
      </c>
      <c r="Y14" s="22">
        <v>2</v>
      </c>
    </row>
    <row r="18" spans="5:25" x14ac:dyDescent="0.25">
      <c r="Y18" s="1"/>
    </row>
    <row r="19" spans="5:25" x14ac:dyDescent="0.25">
      <c r="Y19" s="1"/>
    </row>
    <row r="20" spans="5:25" x14ac:dyDescent="0.25">
      <c r="Y20" s="1"/>
    </row>
    <row r="22" spans="5:25" ht="15.75" thickBot="1" x14ac:dyDescent="0.3">
      <c r="G22" t="s">
        <v>7</v>
      </c>
      <c r="H22" t="s">
        <v>10</v>
      </c>
    </row>
    <row r="23" spans="5:25" x14ac:dyDescent="0.25">
      <c r="E23" s="5"/>
      <c r="F23" s="6"/>
      <c r="G23" s="6"/>
      <c r="H23" s="6"/>
      <c r="I23" s="6"/>
      <c r="J23" s="6"/>
      <c r="K23" s="6"/>
      <c r="L23" s="6"/>
      <c r="M23" s="7"/>
      <c r="N23" s="14" t="s">
        <v>12</v>
      </c>
    </row>
    <row r="24" spans="5:25" x14ac:dyDescent="0.25">
      <c r="E24" s="8"/>
      <c r="F24" s="9"/>
      <c r="G24" s="9"/>
      <c r="H24" s="9"/>
      <c r="I24" s="9"/>
      <c r="J24" s="9"/>
      <c r="K24" s="9"/>
      <c r="L24" s="9"/>
      <c r="M24" s="10"/>
      <c r="N24" s="15" t="s">
        <v>13</v>
      </c>
    </row>
    <row r="25" spans="5:25" ht="15.75" thickBot="1" x14ac:dyDescent="0.3">
      <c r="E25" s="11"/>
      <c r="F25" s="12"/>
      <c r="G25" s="12"/>
      <c r="H25" s="12"/>
      <c r="I25" s="12"/>
      <c r="J25" s="12"/>
      <c r="K25" s="12"/>
      <c r="L25" s="12"/>
      <c r="M25" s="13"/>
      <c r="N25" s="16"/>
    </row>
    <row r="27" spans="5:25" ht="15.75" thickBot="1" x14ac:dyDescent="0.3">
      <c r="G27" t="s">
        <v>9</v>
      </c>
      <c r="H27" t="s">
        <v>10</v>
      </c>
    </row>
    <row r="28" spans="5:25" x14ac:dyDescent="0.25">
      <c r="E28" s="5"/>
      <c r="F28" s="6"/>
      <c r="G28" s="6"/>
      <c r="H28" s="6"/>
      <c r="I28" s="6"/>
      <c r="J28" s="6"/>
      <c r="K28" s="6"/>
      <c r="L28" s="6"/>
      <c r="M28" s="7"/>
      <c r="N28" s="14" t="s">
        <v>12</v>
      </c>
    </row>
    <row r="29" spans="5:25" x14ac:dyDescent="0.25">
      <c r="E29" s="8"/>
      <c r="F29" s="9"/>
      <c r="G29" s="9"/>
      <c r="H29" s="9"/>
      <c r="I29" s="9"/>
      <c r="J29" s="9"/>
      <c r="K29" s="9"/>
      <c r="L29" s="9"/>
      <c r="M29" s="10"/>
      <c r="N29" s="15" t="s">
        <v>13</v>
      </c>
    </row>
    <row r="30" spans="5:25" ht="15.75" thickBot="1" x14ac:dyDescent="0.3">
      <c r="E30" s="11"/>
      <c r="F30" s="12"/>
      <c r="G30" s="12"/>
      <c r="H30" s="12"/>
      <c r="I30" s="12"/>
      <c r="J30" s="12"/>
      <c r="K30" s="12"/>
      <c r="L30" s="12"/>
      <c r="M30" s="13"/>
      <c r="N30" s="16"/>
    </row>
    <row r="32" spans="5:25" ht="15.75" thickBot="1" x14ac:dyDescent="0.3">
      <c r="G32" t="s">
        <v>8</v>
      </c>
      <c r="H32" t="s">
        <v>11</v>
      </c>
    </row>
    <row r="33" spans="5:14" x14ac:dyDescent="0.25">
      <c r="E33" s="5"/>
      <c r="F33" s="6"/>
      <c r="G33" s="6"/>
      <c r="H33" s="6"/>
      <c r="I33" s="6"/>
      <c r="J33" s="6"/>
      <c r="K33" s="6"/>
      <c r="L33" s="6"/>
      <c r="M33" s="7"/>
      <c r="N33" s="14" t="s">
        <v>12</v>
      </c>
    </row>
    <row r="34" spans="5:14" x14ac:dyDescent="0.25">
      <c r="E34" s="8"/>
      <c r="F34" s="9"/>
      <c r="G34" s="9"/>
      <c r="H34" s="9"/>
      <c r="I34" s="9"/>
      <c r="J34" s="9"/>
      <c r="K34" s="9"/>
      <c r="L34" s="9"/>
      <c r="M34" s="10"/>
      <c r="N34" s="15" t="s">
        <v>13</v>
      </c>
    </row>
    <row r="35" spans="5:14" ht="15.75" thickBot="1" x14ac:dyDescent="0.3">
      <c r="E35" s="11"/>
      <c r="F35" s="12"/>
      <c r="G35" s="12"/>
      <c r="H35" s="12"/>
      <c r="I35" s="12"/>
      <c r="J35" s="12"/>
      <c r="K35" s="12"/>
      <c r="L35" s="12"/>
      <c r="M35" s="13"/>
      <c r="N35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NB DAILY</vt:lpstr>
      <vt:lpstr>LY</vt:lpstr>
      <vt:lpstr>NB WEEKLY Based on LY</vt:lpstr>
      <vt:lpstr>Based on 2LY</vt:lpstr>
      <vt:lpstr>2LY</vt:lpstr>
      <vt:lpstr>SAMPLE FROM UPS</vt:lpstr>
    </vt:vector>
  </TitlesOfParts>
  <Company>UPS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Jeff  (SAN1DJR)</dc:creator>
  <cp:lastModifiedBy>Marcus Thomas</cp:lastModifiedBy>
  <dcterms:created xsi:type="dcterms:W3CDTF">2020-01-17T02:37:54Z</dcterms:created>
  <dcterms:modified xsi:type="dcterms:W3CDTF">2020-02-12T13:15:56Z</dcterms:modified>
</cp:coreProperties>
</file>