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ruhdorfer/dev/VisQA+/group4/Analysis/"/>
    </mc:Choice>
  </mc:AlternateContent>
  <xr:revisionPtr revIDLastSave="0" documentId="13_ncr:1_{11A8CAEB-40F8-204B-845C-0C06591EA05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verlapped fixations" sheetId="2" r:id="rId1"/>
    <sheet name="Non-overlapped" sheetId="6" r:id="rId2"/>
    <sheet name="Stats" sheetId="5" r:id="rId3"/>
    <sheet name="abl" sheetId="7" r:id="rId4"/>
    <sheet name="cmb" sheetId="8" r:id="rId5"/>
    <sheet name="lcm" sheetId="16" r:id="rId6"/>
    <sheet name="ls" sheetId="9" r:id="rId7"/>
    <sheet name="mg" sheetId="10" r:id="rId8"/>
    <sheet name="pi" sheetId="15" r:id="rId9"/>
    <sheet name="rb" sheetId="11" r:id="rId10"/>
    <sheet name="rk" sheetId="12" r:id="rId11"/>
    <sheet name="sok" sheetId="13" r:id="rId12"/>
    <sheet name="wab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72" i="2"/>
  <c r="V71" i="2"/>
  <c r="V70" i="2"/>
  <c r="V69" i="2"/>
  <c r="V68" i="2"/>
  <c r="V67" i="2"/>
  <c r="V64" i="2"/>
  <c r="V65" i="2"/>
  <c r="V63" i="2"/>
  <c r="V62" i="2"/>
  <c r="V61" i="2"/>
  <c r="V59" i="2"/>
  <c r="V60" i="2"/>
  <c r="V66" i="2"/>
  <c r="U15" i="2" l="1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73" i="2" l="1"/>
  <c r="F27" i="9" l="1"/>
  <c r="E34" i="13"/>
  <c r="E28" i="9"/>
  <c r="E29" i="9"/>
  <c r="E30" i="9"/>
  <c r="E31" i="9"/>
  <c r="E32" i="9"/>
  <c r="E33" i="9"/>
  <c r="E34" i="9"/>
  <c r="E27" i="9"/>
  <c r="D28" i="14"/>
  <c r="D34" i="14"/>
  <c r="D30" i="13"/>
  <c r="D31" i="13"/>
  <c r="D28" i="12"/>
  <c r="D34" i="12"/>
  <c r="D31" i="11"/>
  <c r="D27" i="11"/>
  <c r="D28" i="15"/>
  <c r="D34" i="15"/>
  <c r="D31" i="10"/>
  <c r="D27" i="10"/>
  <c r="C28" i="14"/>
  <c r="C32" i="14"/>
  <c r="C34" i="14"/>
  <c r="C27" i="14"/>
  <c r="C27" i="13"/>
  <c r="C28" i="12"/>
  <c r="C32" i="12"/>
  <c r="C34" i="12"/>
  <c r="C30" i="11"/>
  <c r="C31" i="11"/>
  <c r="C27" i="11"/>
  <c r="C28" i="15"/>
  <c r="C32" i="15"/>
  <c r="C34" i="15"/>
  <c r="C30" i="10"/>
  <c r="C31" i="10"/>
  <c r="C27" i="10"/>
  <c r="C27" i="9"/>
  <c r="B39" i="14"/>
  <c r="C39" i="14"/>
  <c r="D39" i="14"/>
  <c r="E39" i="14"/>
  <c r="F39" i="14"/>
  <c r="F28" i="14" s="1"/>
  <c r="G39" i="14"/>
  <c r="G28" i="14" s="1"/>
  <c r="H39" i="14"/>
  <c r="H28" i="14" s="1"/>
  <c r="I39" i="14"/>
  <c r="I28" i="14" s="1"/>
  <c r="B40" i="14"/>
  <c r="C40" i="14"/>
  <c r="C29" i="14" s="1"/>
  <c r="D40" i="14"/>
  <c r="D29" i="14" s="1"/>
  <c r="E40" i="14"/>
  <c r="F40" i="14"/>
  <c r="F29" i="14" s="1"/>
  <c r="G40" i="14"/>
  <c r="G29" i="14" s="1"/>
  <c r="H40" i="14"/>
  <c r="H29" i="14" s="1"/>
  <c r="I40" i="14"/>
  <c r="I29" i="14" s="1"/>
  <c r="B41" i="14"/>
  <c r="C41" i="14"/>
  <c r="C30" i="14" s="1"/>
  <c r="D41" i="14"/>
  <c r="D30" i="14" s="1"/>
  <c r="E41" i="14"/>
  <c r="F41" i="14"/>
  <c r="F30" i="14" s="1"/>
  <c r="G41" i="14"/>
  <c r="G30" i="14" s="1"/>
  <c r="H41" i="14"/>
  <c r="H30" i="14" s="1"/>
  <c r="I41" i="14"/>
  <c r="I30" i="14" s="1"/>
  <c r="B42" i="14"/>
  <c r="C42" i="14"/>
  <c r="C31" i="14" s="1"/>
  <c r="D42" i="14"/>
  <c r="D31" i="14" s="1"/>
  <c r="E42" i="14"/>
  <c r="F42" i="14"/>
  <c r="F31" i="14" s="1"/>
  <c r="G42" i="14"/>
  <c r="G31" i="14" s="1"/>
  <c r="H42" i="14"/>
  <c r="H31" i="14" s="1"/>
  <c r="I42" i="14"/>
  <c r="I31" i="14" s="1"/>
  <c r="B43" i="14"/>
  <c r="C43" i="14"/>
  <c r="D43" i="14"/>
  <c r="D32" i="14" s="1"/>
  <c r="E43" i="14"/>
  <c r="F43" i="14"/>
  <c r="F32" i="14" s="1"/>
  <c r="G43" i="14"/>
  <c r="G32" i="14" s="1"/>
  <c r="H43" i="14"/>
  <c r="H32" i="14" s="1"/>
  <c r="I43" i="14"/>
  <c r="I32" i="14" s="1"/>
  <c r="B44" i="14"/>
  <c r="C44" i="14"/>
  <c r="C33" i="14" s="1"/>
  <c r="D44" i="14"/>
  <c r="D33" i="14" s="1"/>
  <c r="E44" i="14"/>
  <c r="F44" i="14"/>
  <c r="F33" i="14" s="1"/>
  <c r="G44" i="14"/>
  <c r="G33" i="14" s="1"/>
  <c r="H44" i="14"/>
  <c r="H33" i="14" s="1"/>
  <c r="I44" i="14"/>
  <c r="I33" i="14" s="1"/>
  <c r="B45" i="14"/>
  <c r="B34" i="14" s="1"/>
  <c r="C45" i="14"/>
  <c r="D45" i="14"/>
  <c r="E45" i="14"/>
  <c r="F45" i="14"/>
  <c r="F34" i="14" s="1"/>
  <c r="G45" i="14"/>
  <c r="G34" i="14" s="1"/>
  <c r="H45" i="14"/>
  <c r="H34" i="14" s="1"/>
  <c r="I45" i="14"/>
  <c r="I34" i="14" s="1"/>
  <c r="C38" i="14"/>
  <c r="D38" i="14"/>
  <c r="D27" i="14" s="1"/>
  <c r="E38" i="14"/>
  <c r="E27" i="14" s="1"/>
  <c r="F38" i="14"/>
  <c r="F27" i="14" s="1"/>
  <c r="G38" i="14"/>
  <c r="G27" i="14" s="1"/>
  <c r="H38" i="14"/>
  <c r="H27" i="14" s="1"/>
  <c r="I38" i="14"/>
  <c r="I27" i="14" s="1"/>
  <c r="B38" i="14"/>
  <c r="B27" i="14" s="1"/>
  <c r="B28" i="14"/>
  <c r="B29" i="14"/>
  <c r="B30" i="14"/>
  <c r="B31" i="14"/>
  <c r="B32" i="14"/>
  <c r="B33" i="14"/>
  <c r="B28" i="13"/>
  <c r="B30" i="13"/>
  <c r="B31" i="13"/>
  <c r="B32" i="13"/>
  <c r="B34" i="13"/>
  <c r="B39" i="13"/>
  <c r="C39" i="13"/>
  <c r="C28" i="13" s="1"/>
  <c r="D39" i="13"/>
  <c r="D28" i="13" s="1"/>
  <c r="E39" i="13"/>
  <c r="E28" i="13" s="1"/>
  <c r="F39" i="13"/>
  <c r="F28" i="13" s="1"/>
  <c r="G39" i="13"/>
  <c r="G28" i="13" s="1"/>
  <c r="H39" i="13"/>
  <c r="H28" i="13" s="1"/>
  <c r="I39" i="13"/>
  <c r="I28" i="13" s="1"/>
  <c r="B40" i="13"/>
  <c r="B29" i="13" s="1"/>
  <c r="C40" i="13"/>
  <c r="C29" i="13" s="1"/>
  <c r="D40" i="13"/>
  <c r="D29" i="13" s="1"/>
  <c r="E40" i="13"/>
  <c r="E29" i="13" s="1"/>
  <c r="F40" i="13"/>
  <c r="F29" i="13" s="1"/>
  <c r="G40" i="13"/>
  <c r="G29" i="13" s="1"/>
  <c r="H40" i="13"/>
  <c r="H29" i="13" s="1"/>
  <c r="I40" i="13"/>
  <c r="I29" i="13" s="1"/>
  <c r="B41" i="13"/>
  <c r="C41" i="13"/>
  <c r="C30" i="13" s="1"/>
  <c r="D41" i="13"/>
  <c r="E41" i="13"/>
  <c r="E30" i="13" s="1"/>
  <c r="F41" i="13"/>
  <c r="F30" i="13" s="1"/>
  <c r="G41" i="13"/>
  <c r="G30" i="13" s="1"/>
  <c r="H41" i="13"/>
  <c r="H30" i="13" s="1"/>
  <c r="I41" i="13"/>
  <c r="I30" i="13" s="1"/>
  <c r="B42" i="13"/>
  <c r="C42" i="13"/>
  <c r="C31" i="13" s="1"/>
  <c r="D42" i="13"/>
  <c r="E42" i="13"/>
  <c r="E31" i="13" s="1"/>
  <c r="F42" i="13"/>
  <c r="F31" i="13" s="1"/>
  <c r="G42" i="13"/>
  <c r="G31" i="13" s="1"/>
  <c r="H42" i="13"/>
  <c r="H31" i="13" s="1"/>
  <c r="I42" i="13"/>
  <c r="I31" i="13" s="1"/>
  <c r="B43" i="13"/>
  <c r="C43" i="13"/>
  <c r="C32" i="13" s="1"/>
  <c r="D43" i="13"/>
  <c r="D32" i="13" s="1"/>
  <c r="E43" i="13"/>
  <c r="E32" i="13" s="1"/>
  <c r="F43" i="13"/>
  <c r="F32" i="13" s="1"/>
  <c r="G43" i="13"/>
  <c r="G32" i="13" s="1"/>
  <c r="H43" i="13"/>
  <c r="H32" i="13" s="1"/>
  <c r="I43" i="13"/>
  <c r="I32" i="13" s="1"/>
  <c r="B44" i="13"/>
  <c r="B33" i="13" s="1"/>
  <c r="C44" i="13"/>
  <c r="C33" i="13" s="1"/>
  <c r="D44" i="13"/>
  <c r="D33" i="13" s="1"/>
  <c r="E44" i="13"/>
  <c r="E33" i="13" s="1"/>
  <c r="F44" i="13"/>
  <c r="F33" i="13" s="1"/>
  <c r="G44" i="13"/>
  <c r="G33" i="13" s="1"/>
  <c r="H44" i="13"/>
  <c r="H33" i="13" s="1"/>
  <c r="I44" i="13"/>
  <c r="I33" i="13" s="1"/>
  <c r="B45" i="13"/>
  <c r="C45" i="13"/>
  <c r="C34" i="13" s="1"/>
  <c r="D45" i="13"/>
  <c r="D34" i="13" s="1"/>
  <c r="E45" i="13"/>
  <c r="F45" i="13"/>
  <c r="F34" i="13" s="1"/>
  <c r="G45" i="13"/>
  <c r="G34" i="13" s="1"/>
  <c r="H45" i="13"/>
  <c r="H34" i="13" s="1"/>
  <c r="I45" i="13"/>
  <c r="I34" i="13" s="1"/>
  <c r="C38" i="13"/>
  <c r="D38" i="13"/>
  <c r="D27" i="13" s="1"/>
  <c r="E38" i="13"/>
  <c r="E27" i="13" s="1"/>
  <c r="F38" i="13"/>
  <c r="F27" i="13" s="1"/>
  <c r="G38" i="13"/>
  <c r="G27" i="13" s="1"/>
  <c r="H38" i="13"/>
  <c r="H27" i="13" s="1"/>
  <c r="I38" i="13"/>
  <c r="I27" i="13" s="1"/>
  <c r="B38" i="13"/>
  <c r="B27" i="13" s="1"/>
  <c r="B29" i="12"/>
  <c r="B30" i="12"/>
  <c r="B32" i="12"/>
  <c r="B33" i="12"/>
  <c r="B34" i="12"/>
  <c r="B45" i="12"/>
  <c r="C45" i="12"/>
  <c r="D45" i="12"/>
  <c r="E45" i="12"/>
  <c r="E34" i="12" s="1"/>
  <c r="F45" i="12"/>
  <c r="F34" i="12" s="1"/>
  <c r="G45" i="12"/>
  <c r="G34" i="12" s="1"/>
  <c r="H45" i="12"/>
  <c r="H34" i="12" s="1"/>
  <c r="I45" i="12"/>
  <c r="I34" i="12" s="1"/>
  <c r="B39" i="12"/>
  <c r="B28" i="12" s="1"/>
  <c r="C39" i="12"/>
  <c r="D39" i="12"/>
  <c r="E39" i="12"/>
  <c r="E28" i="12" s="1"/>
  <c r="F39" i="12"/>
  <c r="F28" i="12" s="1"/>
  <c r="G39" i="12"/>
  <c r="G28" i="12" s="1"/>
  <c r="H39" i="12"/>
  <c r="H28" i="12" s="1"/>
  <c r="I39" i="12"/>
  <c r="I28" i="12" s="1"/>
  <c r="B40" i="12"/>
  <c r="C40" i="12"/>
  <c r="C29" i="12" s="1"/>
  <c r="D40" i="12"/>
  <c r="D29" i="12" s="1"/>
  <c r="E40" i="12"/>
  <c r="E29" i="12" s="1"/>
  <c r="F40" i="12"/>
  <c r="F29" i="12" s="1"/>
  <c r="G40" i="12"/>
  <c r="G29" i="12" s="1"/>
  <c r="H40" i="12"/>
  <c r="H29" i="12" s="1"/>
  <c r="I40" i="12"/>
  <c r="I29" i="12" s="1"/>
  <c r="B41" i="12"/>
  <c r="C41" i="12"/>
  <c r="C30" i="12" s="1"/>
  <c r="D41" i="12"/>
  <c r="D30" i="12" s="1"/>
  <c r="E41" i="12"/>
  <c r="E30" i="12" s="1"/>
  <c r="F41" i="12"/>
  <c r="F30" i="12" s="1"/>
  <c r="G41" i="12"/>
  <c r="G30" i="12" s="1"/>
  <c r="H41" i="12"/>
  <c r="H30" i="12" s="1"/>
  <c r="I41" i="12"/>
  <c r="I30" i="12" s="1"/>
  <c r="B42" i="12"/>
  <c r="B31" i="12" s="1"/>
  <c r="C42" i="12"/>
  <c r="C31" i="12" s="1"/>
  <c r="D42" i="12"/>
  <c r="D31" i="12" s="1"/>
  <c r="E42" i="12"/>
  <c r="E31" i="12" s="1"/>
  <c r="F42" i="12"/>
  <c r="F31" i="12" s="1"/>
  <c r="G42" i="12"/>
  <c r="G31" i="12" s="1"/>
  <c r="H42" i="12"/>
  <c r="H31" i="12" s="1"/>
  <c r="I42" i="12"/>
  <c r="I31" i="12" s="1"/>
  <c r="B43" i="12"/>
  <c r="C43" i="12"/>
  <c r="D43" i="12"/>
  <c r="D32" i="12" s="1"/>
  <c r="E43" i="12"/>
  <c r="E32" i="12" s="1"/>
  <c r="F43" i="12"/>
  <c r="F32" i="12" s="1"/>
  <c r="G43" i="12"/>
  <c r="G32" i="12" s="1"/>
  <c r="H43" i="12"/>
  <c r="H32" i="12" s="1"/>
  <c r="I43" i="12"/>
  <c r="I32" i="12" s="1"/>
  <c r="B44" i="12"/>
  <c r="C44" i="12"/>
  <c r="C33" i="12" s="1"/>
  <c r="D44" i="12"/>
  <c r="D33" i="12" s="1"/>
  <c r="E44" i="12"/>
  <c r="E33" i="12" s="1"/>
  <c r="F44" i="12"/>
  <c r="F33" i="12" s="1"/>
  <c r="G44" i="12"/>
  <c r="G33" i="12" s="1"/>
  <c r="H44" i="12"/>
  <c r="H33" i="12" s="1"/>
  <c r="I44" i="12"/>
  <c r="I33" i="12" s="1"/>
  <c r="C38" i="12"/>
  <c r="C27" i="12" s="1"/>
  <c r="D38" i="12"/>
  <c r="D27" i="12" s="1"/>
  <c r="E38" i="12"/>
  <c r="E27" i="12" s="1"/>
  <c r="F38" i="12"/>
  <c r="F27" i="12" s="1"/>
  <c r="G38" i="12"/>
  <c r="G27" i="12" s="1"/>
  <c r="H38" i="12"/>
  <c r="H27" i="12" s="1"/>
  <c r="I38" i="12"/>
  <c r="I27" i="12" s="1"/>
  <c r="B38" i="12"/>
  <c r="B27" i="12" s="1"/>
  <c r="B29" i="11"/>
  <c r="B30" i="11"/>
  <c r="B31" i="11"/>
  <c r="B33" i="11"/>
  <c r="B34" i="11"/>
  <c r="B39" i="11"/>
  <c r="B28" i="11" s="1"/>
  <c r="C39" i="11"/>
  <c r="C28" i="11" s="1"/>
  <c r="D39" i="11"/>
  <c r="D28" i="11" s="1"/>
  <c r="E39" i="11"/>
  <c r="E28" i="11" s="1"/>
  <c r="F39" i="11"/>
  <c r="F28" i="11" s="1"/>
  <c r="G39" i="11"/>
  <c r="G28" i="11" s="1"/>
  <c r="H39" i="11"/>
  <c r="H28" i="11" s="1"/>
  <c r="I39" i="11"/>
  <c r="I28" i="11" s="1"/>
  <c r="B40" i="11"/>
  <c r="C40" i="11"/>
  <c r="C29" i="11" s="1"/>
  <c r="D40" i="11"/>
  <c r="D29" i="11" s="1"/>
  <c r="E40" i="11"/>
  <c r="E29" i="11" s="1"/>
  <c r="F40" i="11"/>
  <c r="F29" i="11" s="1"/>
  <c r="G40" i="11"/>
  <c r="G29" i="11" s="1"/>
  <c r="H40" i="11"/>
  <c r="H29" i="11" s="1"/>
  <c r="I40" i="11"/>
  <c r="I29" i="11" s="1"/>
  <c r="B41" i="11"/>
  <c r="C41" i="11"/>
  <c r="D41" i="11"/>
  <c r="D30" i="11" s="1"/>
  <c r="E41" i="11"/>
  <c r="E30" i="11" s="1"/>
  <c r="F41" i="11"/>
  <c r="F30" i="11" s="1"/>
  <c r="G41" i="11"/>
  <c r="G30" i="11" s="1"/>
  <c r="H41" i="11"/>
  <c r="H30" i="11" s="1"/>
  <c r="I41" i="11"/>
  <c r="I30" i="11" s="1"/>
  <c r="B42" i="11"/>
  <c r="C42" i="11"/>
  <c r="D42" i="11"/>
  <c r="E42" i="11"/>
  <c r="E31" i="11" s="1"/>
  <c r="F42" i="11"/>
  <c r="F31" i="11" s="1"/>
  <c r="G42" i="11"/>
  <c r="G31" i="11" s="1"/>
  <c r="H42" i="11"/>
  <c r="H31" i="11" s="1"/>
  <c r="I42" i="11"/>
  <c r="I31" i="11" s="1"/>
  <c r="B43" i="11"/>
  <c r="B32" i="11" s="1"/>
  <c r="C43" i="11"/>
  <c r="C32" i="11" s="1"/>
  <c r="D43" i="11"/>
  <c r="D32" i="11" s="1"/>
  <c r="E43" i="11"/>
  <c r="E32" i="11" s="1"/>
  <c r="F43" i="11"/>
  <c r="F32" i="11" s="1"/>
  <c r="G43" i="11"/>
  <c r="G32" i="11" s="1"/>
  <c r="H43" i="11"/>
  <c r="H32" i="11" s="1"/>
  <c r="I43" i="11"/>
  <c r="I32" i="11" s="1"/>
  <c r="B44" i="11"/>
  <c r="C44" i="11"/>
  <c r="C33" i="11" s="1"/>
  <c r="D44" i="11"/>
  <c r="D33" i="11" s="1"/>
  <c r="E44" i="11"/>
  <c r="E33" i="11" s="1"/>
  <c r="F44" i="11"/>
  <c r="F33" i="11" s="1"/>
  <c r="G44" i="11"/>
  <c r="G33" i="11" s="1"/>
  <c r="H44" i="11"/>
  <c r="H33" i="11" s="1"/>
  <c r="I44" i="11"/>
  <c r="I33" i="11" s="1"/>
  <c r="B45" i="11"/>
  <c r="C45" i="11"/>
  <c r="C34" i="11" s="1"/>
  <c r="D45" i="11"/>
  <c r="D34" i="11" s="1"/>
  <c r="E45" i="11"/>
  <c r="E34" i="11" s="1"/>
  <c r="F45" i="11"/>
  <c r="F34" i="11" s="1"/>
  <c r="G45" i="11"/>
  <c r="G34" i="11" s="1"/>
  <c r="H45" i="11"/>
  <c r="H34" i="11" s="1"/>
  <c r="I45" i="11"/>
  <c r="I34" i="11" s="1"/>
  <c r="C38" i="11"/>
  <c r="D38" i="11"/>
  <c r="E38" i="11"/>
  <c r="E27" i="11" s="1"/>
  <c r="F38" i="11"/>
  <c r="F27" i="11" s="1"/>
  <c r="G38" i="11"/>
  <c r="G27" i="11" s="1"/>
  <c r="H38" i="11"/>
  <c r="H27" i="11" s="1"/>
  <c r="I38" i="11"/>
  <c r="I27" i="11" s="1"/>
  <c r="B38" i="11"/>
  <c r="B27" i="11" s="1"/>
  <c r="B39" i="10"/>
  <c r="C39" i="10"/>
  <c r="C28" i="10" s="1"/>
  <c r="D39" i="10"/>
  <c r="D28" i="10" s="1"/>
  <c r="E39" i="10"/>
  <c r="E28" i="10" s="1"/>
  <c r="F39" i="10"/>
  <c r="F28" i="10" s="1"/>
  <c r="G39" i="10"/>
  <c r="G28" i="10" s="1"/>
  <c r="H39" i="10"/>
  <c r="H28" i="10" s="1"/>
  <c r="I39" i="10"/>
  <c r="I28" i="10" s="1"/>
  <c r="B40" i="10"/>
  <c r="C40" i="10"/>
  <c r="C29" i="10" s="1"/>
  <c r="D40" i="10"/>
  <c r="D29" i="10" s="1"/>
  <c r="E40" i="10"/>
  <c r="E29" i="10" s="1"/>
  <c r="F40" i="10"/>
  <c r="F29" i="10" s="1"/>
  <c r="G40" i="10"/>
  <c r="G29" i="10" s="1"/>
  <c r="H40" i="10"/>
  <c r="H29" i="10" s="1"/>
  <c r="I40" i="10"/>
  <c r="I29" i="10" s="1"/>
  <c r="B41" i="10"/>
  <c r="B30" i="10" s="1"/>
  <c r="C41" i="10"/>
  <c r="D41" i="10"/>
  <c r="D30" i="10" s="1"/>
  <c r="E41" i="10"/>
  <c r="E30" i="10" s="1"/>
  <c r="F41" i="10"/>
  <c r="F30" i="10" s="1"/>
  <c r="G41" i="10"/>
  <c r="G30" i="10" s="1"/>
  <c r="H41" i="10"/>
  <c r="H30" i="10" s="1"/>
  <c r="I41" i="10"/>
  <c r="I30" i="10" s="1"/>
  <c r="B42" i="10"/>
  <c r="B31" i="10" s="1"/>
  <c r="C42" i="10"/>
  <c r="D42" i="10"/>
  <c r="E42" i="10"/>
  <c r="E31" i="10" s="1"/>
  <c r="F42" i="10"/>
  <c r="F31" i="10" s="1"/>
  <c r="G42" i="10"/>
  <c r="G31" i="10" s="1"/>
  <c r="H42" i="10"/>
  <c r="H31" i="10" s="1"/>
  <c r="I42" i="10"/>
  <c r="I31" i="10" s="1"/>
  <c r="B43" i="10"/>
  <c r="B32" i="10" s="1"/>
  <c r="C43" i="10"/>
  <c r="C32" i="10" s="1"/>
  <c r="D43" i="10"/>
  <c r="D32" i="10" s="1"/>
  <c r="E43" i="10"/>
  <c r="E32" i="10" s="1"/>
  <c r="F43" i="10"/>
  <c r="F32" i="10" s="1"/>
  <c r="G43" i="10"/>
  <c r="G32" i="10" s="1"/>
  <c r="H43" i="10"/>
  <c r="H32" i="10" s="1"/>
  <c r="I43" i="10"/>
  <c r="I32" i="10" s="1"/>
  <c r="B44" i="10"/>
  <c r="B33" i="10" s="1"/>
  <c r="C44" i="10"/>
  <c r="C33" i="10" s="1"/>
  <c r="D44" i="10"/>
  <c r="D33" i="10" s="1"/>
  <c r="E44" i="10"/>
  <c r="E33" i="10" s="1"/>
  <c r="F44" i="10"/>
  <c r="F33" i="10" s="1"/>
  <c r="G44" i="10"/>
  <c r="G33" i="10" s="1"/>
  <c r="H44" i="10"/>
  <c r="H33" i="10" s="1"/>
  <c r="I44" i="10"/>
  <c r="I33" i="10" s="1"/>
  <c r="B45" i="10"/>
  <c r="B34" i="10" s="1"/>
  <c r="C45" i="10"/>
  <c r="C34" i="10" s="1"/>
  <c r="D45" i="10"/>
  <c r="D34" i="10" s="1"/>
  <c r="E45" i="10"/>
  <c r="E34" i="10" s="1"/>
  <c r="F45" i="10"/>
  <c r="F34" i="10" s="1"/>
  <c r="G45" i="10"/>
  <c r="G34" i="10" s="1"/>
  <c r="H45" i="10"/>
  <c r="H34" i="10" s="1"/>
  <c r="I45" i="10"/>
  <c r="I34" i="10" s="1"/>
  <c r="C38" i="10"/>
  <c r="D38" i="10"/>
  <c r="E38" i="10"/>
  <c r="E27" i="10" s="1"/>
  <c r="F38" i="10"/>
  <c r="F27" i="10" s="1"/>
  <c r="G38" i="10"/>
  <c r="G27" i="10" s="1"/>
  <c r="H38" i="10"/>
  <c r="H27" i="10" s="1"/>
  <c r="I38" i="10"/>
  <c r="I27" i="10" s="1"/>
  <c r="B38" i="10"/>
  <c r="B27" i="10" s="1"/>
  <c r="B29" i="15"/>
  <c r="B30" i="15"/>
  <c r="B31" i="15"/>
  <c r="B33" i="15"/>
  <c r="B34" i="15"/>
  <c r="B39" i="15"/>
  <c r="B28" i="15" s="1"/>
  <c r="C39" i="15"/>
  <c r="D39" i="15"/>
  <c r="E39" i="15"/>
  <c r="E28" i="15" s="1"/>
  <c r="F39" i="15"/>
  <c r="F28" i="15" s="1"/>
  <c r="G39" i="15"/>
  <c r="G28" i="15" s="1"/>
  <c r="H39" i="15"/>
  <c r="H28" i="15" s="1"/>
  <c r="I39" i="15"/>
  <c r="I28" i="15" s="1"/>
  <c r="B40" i="15"/>
  <c r="C40" i="15"/>
  <c r="C29" i="15" s="1"/>
  <c r="D40" i="15"/>
  <c r="D29" i="15" s="1"/>
  <c r="E40" i="15"/>
  <c r="E29" i="15" s="1"/>
  <c r="F40" i="15"/>
  <c r="F29" i="15" s="1"/>
  <c r="G40" i="15"/>
  <c r="G29" i="15" s="1"/>
  <c r="H40" i="15"/>
  <c r="H29" i="15" s="1"/>
  <c r="I40" i="15"/>
  <c r="I29" i="15" s="1"/>
  <c r="B41" i="15"/>
  <c r="C41" i="15"/>
  <c r="C30" i="15" s="1"/>
  <c r="D41" i="15"/>
  <c r="D30" i="15" s="1"/>
  <c r="E41" i="15"/>
  <c r="E30" i="15" s="1"/>
  <c r="F41" i="15"/>
  <c r="F30" i="15" s="1"/>
  <c r="G41" i="15"/>
  <c r="G30" i="15" s="1"/>
  <c r="H41" i="15"/>
  <c r="H30" i="15" s="1"/>
  <c r="I41" i="15"/>
  <c r="I30" i="15" s="1"/>
  <c r="B42" i="15"/>
  <c r="C42" i="15"/>
  <c r="C31" i="15" s="1"/>
  <c r="D42" i="15"/>
  <c r="D31" i="15" s="1"/>
  <c r="E42" i="15"/>
  <c r="E31" i="15" s="1"/>
  <c r="F42" i="15"/>
  <c r="F31" i="15" s="1"/>
  <c r="G42" i="15"/>
  <c r="G31" i="15" s="1"/>
  <c r="H42" i="15"/>
  <c r="H31" i="15" s="1"/>
  <c r="I42" i="15"/>
  <c r="I31" i="15" s="1"/>
  <c r="B43" i="15"/>
  <c r="B32" i="15" s="1"/>
  <c r="C43" i="15"/>
  <c r="D43" i="15"/>
  <c r="D32" i="15" s="1"/>
  <c r="E43" i="15"/>
  <c r="E32" i="15" s="1"/>
  <c r="F43" i="15"/>
  <c r="F32" i="15" s="1"/>
  <c r="G43" i="15"/>
  <c r="G32" i="15" s="1"/>
  <c r="H43" i="15"/>
  <c r="H32" i="15" s="1"/>
  <c r="I43" i="15"/>
  <c r="I32" i="15" s="1"/>
  <c r="B44" i="15"/>
  <c r="C44" i="15"/>
  <c r="C33" i="15" s="1"/>
  <c r="D44" i="15"/>
  <c r="D33" i="15" s="1"/>
  <c r="E44" i="15"/>
  <c r="E33" i="15" s="1"/>
  <c r="F44" i="15"/>
  <c r="F33" i="15" s="1"/>
  <c r="G44" i="15"/>
  <c r="G33" i="15" s="1"/>
  <c r="H44" i="15"/>
  <c r="H33" i="15" s="1"/>
  <c r="I44" i="15"/>
  <c r="I33" i="15" s="1"/>
  <c r="B45" i="15"/>
  <c r="C45" i="15"/>
  <c r="D45" i="15"/>
  <c r="E45" i="15"/>
  <c r="E34" i="15" s="1"/>
  <c r="F45" i="15"/>
  <c r="F34" i="15" s="1"/>
  <c r="G45" i="15"/>
  <c r="G34" i="15" s="1"/>
  <c r="H45" i="15"/>
  <c r="H34" i="15" s="1"/>
  <c r="I45" i="15"/>
  <c r="I34" i="15" s="1"/>
  <c r="C38" i="15"/>
  <c r="C27" i="15" s="1"/>
  <c r="D38" i="15"/>
  <c r="D27" i="15" s="1"/>
  <c r="E38" i="15"/>
  <c r="E27" i="15" s="1"/>
  <c r="F38" i="15"/>
  <c r="F27" i="15" s="1"/>
  <c r="G38" i="15"/>
  <c r="G27" i="15" s="1"/>
  <c r="H38" i="15"/>
  <c r="H27" i="15" s="1"/>
  <c r="I38" i="15"/>
  <c r="I27" i="15" s="1"/>
  <c r="B38" i="15"/>
  <c r="B27" i="15" s="1"/>
  <c r="B28" i="10"/>
  <c r="B29" i="10"/>
  <c r="B27" i="9"/>
  <c r="I28" i="9"/>
  <c r="I29" i="9"/>
  <c r="I30" i="9"/>
  <c r="I31" i="9"/>
  <c r="I32" i="9"/>
  <c r="I33" i="9"/>
  <c r="I34" i="9"/>
  <c r="I27" i="9"/>
  <c r="H28" i="9"/>
  <c r="H29" i="9"/>
  <c r="H30" i="9"/>
  <c r="H31" i="9"/>
  <c r="H32" i="9"/>
  <c r="H33" i="9"/>
  <c r="H34" i="9"/>
  <c r="H27" i="9"/>
  <c r="G28" i="9"/>
  <c r="G29" i="9"/>
  <c r="G30" i="9"/>
  <c r="G31" i="9"/>
  <c r="G32" i="9"/>
  <c r="G33" i="9"/>
  <c r="G34" i="9"/>
  <c r="G27" i="9"/>
  <c r="G27" i="16"/>
  <c r="F28" i="9"/>
  <c r="F29" i="9"/>
  <c r="F30" i="9"/>
  <c r="F31" i="9"/>
  <c r="F32" i="9"/>
  <c r="F33" i="9"/>
  <c r="F34" i="9"/>
  <c r="E27" i="16"/>
  <c r="D28" i="9"/>
  <c r="D29" i="9"/>
  <c r="D30" i="9"/>
  <c r="D31" i="9"/>
  <c r="D32" i="9"/>
  <c r="D33" i="9"/>
  <c r="D34" i="9"/>
  <c r="D27" i="9"/>
  <c r="C28" i="9"/>
  <c r="C29" i="9"/>
  <c r="C30" i="9"/>
  <c r="C31" i="9"/>
  <c r="C32" i="9"/>
  <c r="C33" i="9"/>
  <c r="C34" i="9"/>
  <c r="B28" i="9"/>
  <c r="B29" i="9"/>
  <c r="B30" i="9"/>
  <c r="B31" i="9"/>
  <c r="B32" i="9"/>
  <c r="B33" i="9"/>
  <c r="B34" i="9"/>
  <c r="I27" i="7"/>
  <c r="H31" i="7"/>
  <c r="H27" i="7"/>
  <c r="G30" i="7"/>
  <c r="G31" i="7"/>
  <c r="G34" i="7"/>
  <c r="G27" i="7"/>
  <c r="F30" i="7"/>
  <c r="F31" i="7"/>
  <c r="F34" i="7"/>
  <c r="E27" i="7"/>
  <c r="D31" i="7"/>
  <c r="D27" i="7"/>
  <c r="C30" i="7"/>
  <c r="C31" i="7"/>
  <c r="C34" i="7"/>
  <c r="C27" i="7"/>
  <c r="B30" i="7"/>
  <c r="B31" i="7"/>
  <c r="B34" i="7"/>
  <c r="I27" i="8"/>
  <c r="H31" i="8"/>
  <c r="H27" i="8"/>
  <c r="G30" i="8"/>
  <c r="G31" i="8"/>
  <c r="G34" i="8"/>
  <c r="G28" i="8"/>
  <c r="F30" i="8"/>
  <c r="F31" i="8"/>
  <c r="F34" i="8"/>
  <c r="E27" i="8"/>
  <c r="D31" i="8"/>
  <c r="D27" i="8"/>
  <c r="C30" i="8"/>
  <c r="C31" i="8"/>
  <c r="C34" i="8"/>
  <c r="C27" i="8"/>
  <c r="B30" i="8"/>
  <c r="B31" i="8"/>
  <c r="B34" i="8"/>
  <c r="B39" i="16"/>
  <c r="C39" i="16"/>
  <c r="C28" i="16" s="1"/>
  <c r="D39" i="16"/>
  <c r="E39" i="16"/>
  <c r="F39" i="16"/>
  <c r="G39" i="16"/>
  <c r="H39" i="16"/>
  <c r="I39" i="16"/>
  <c r="B40" i="16"/>
  <c r="C40" i="16"/>
  <c r="D40" i="16"/>
  <c r="E40" i="16"/>
  <c r="F40" i="16"/>
  <c r="G40" i="16"/>
  <c r="H40" i="16"/>
  <c r="I40" i="16"/>
  <c r="B41" i="16"/>
  <c r="C41" i="16"/>
  <c r="D41" i="16"/>
  <c r="E41" i="16"/>
  <c r="F41" i="16"/>
  <c r="G41" i="16"/>
  <c r="H41" i="16"/>
  <c r="I41" i="16"/>
  <c r="B42" i="16"/>
  <c r="C42" i="16"/>
  <c r="D42" i="16"/>
  <c r="E42" i="16"/>
  <c r="F42" i="16"/>
  <c r="G42" i="16"/>
  <c r="H42" i="16"/>
  <c r="I42" i="16"/>
  <c r="B43" i="16"/>
  <c r="C43" i="16"/>
  <c r="D43" i="16"/>
  <c r="E43" i="16"/>
  <c r="F43" i="16"/>
  <c r="G43" i="16"/>
  <c r="H43" i="16"/>
  <c r="I43" i="16"/>
  <c r="B44" i="16"/>
  <c r="C44" i="16"/>
  <c r="D44" i="16"/>
  <c r="E44" i="16"/>
  <c r="F44" i="16"/>
  <c r="G44" i="16"/>
  <c r="H44" i="16"/>
  <c r="I44" i="16"/>
  <c r="B45" i="16"/>
  <c r="C45" i="16"/>
  <c r="D45" i="16"/>
  <c r="E45" i="16"/>
  <c r="F45" i="16"/>
  <c r="G45" i="16"/>
  <c r="H45" i="16"/>
  <c r="I45" i="16"/>
  <c r="C38" i="16"/>
  <c r="D38" i="16"/>
  <c r="D27" i="16" s="1"/>
  <c r="E38" i="16"/>
  <c r="F38" i="16"/>
  <c r="F27" i="16" s="1"/>
  <c r="G38" i="16"/>
  <c r="H38" i="16"/>
  <c r="H27" i="16" s="1"/>
  <c r="I38" i="16"/>
  <c r="I27" i="16" s="1"/>
  <c r="B38" i="16"/>
  <c r="B39" i="8"/>
  <c r="B28" i="8" s="1"/>
  <c r="C39" i="8"/>
  <c r="C28" i="8" s="1"/>
  <c r="D39" i="8"/>
  <c r="D28" i="8" s="1"/>
  <c r="E39" i="8"/>
  <c r="E28" i="8" s="1"/>
  <c r="F39" i="8"/>
  <c r="F28" i="8" s="1"/>
  <c r="G39" i="8"/>
  <c r="H39" i="8"/>
  <c r="H28" i="8" s="1"/>
  <c r="I39" i="8"/>
  <c r="I28" i="8" s="1"/>
  <c r="B40" i="8"/>
  <c r="B29" i="8" s="1"/>
  <c r="C40" i="8"/>
  <c r="C29" i="8" s="1"/>
  <c r="D40" i="8"/>
  <c r="D29" i="8" s="1"/>
  <c r="E40" i="8"/>
  <c r="E29" i="8" s="1"/>
  <c r="F40" i="8"/>
  <c r="F29" i="8" s="1"/>
  <c r="G40" i="8"/>
  <c r="G29" i="8" s="1"/>
  <c r="H40" i="8"/>
  <c r="H29" i="8" s="1"/>
  <c r="I40" i="8"/>
  <c r="I29" i="8" s="1"/>
  <c r="B41" i="8"/>
  <c r="C41" i="8"/>
  <c r="D41" i="8"/>
  <c r="D30" i="8" s="1"/>
  <c r="E41" i="8"/>
  <c r="E30" i="8" s="1"/>
  <c r="F41" i="8"/>
  <c r="G41" i="8"/>
  <c r="H41" i="8"/>
  <c r="H30" i="8" s="1"/>
  <c r="I41" i="8"/>
  <c r="I30" i="8" s="1"/>
  <c r="B42" i="8"/>
  <c r="C42" i="8"/>
  <c r="D42" i="8"/>
  <c r="E42" i="8"/>
  <c r="E31" i="8" s="1"/>
  <c r="F42" i="8"/>
  <c r="G42" i="8"/>
  <c r="H42" i="8"/>
  <c r="I42" i="8"/>
  <c r="I31" i="8" s="1"/>
  <c r="B43" i="8"/>
  <c r="B32" i="8" s="1"/>
  <c r="C43" i="8"/>
  <c r="C32" i="8" s="1"/>
  <c r="D43" i="8"/>
  <c r="D32" i="8" s="1"/>
  <c r="E43" i="8"/>
  <c r="E32" i="8" s="1"/>
  <c r="F43" i="8"/>
  <c r="F32" i="8" s="1"/>
  <c r="G43" i="8"/>
  <c r="G32" i="8" s="1"/>
  <c r="H43" i="8"/>
  <c r="H32" i="8" s="1"/>
  <c r="I43" i="8"/>
  <c r="I32" i="8" s="1"/>
  <c r="B44" i="8"/>
  <c r="B33" i="8" s="1"/>
  <c r="C44" i="8"/>
  <c r="C33" i="8" s="1"/>
  <c r="D44" i="8"/>
  <c r="D33" i="8" s="1"/>
  <c r="E44" i="8"/>
  <c r="E33" i="8" s="1"/>
  <c r="F44" i="8"/>
  <c r="F33" i="8" s="1"/>
  <c r="G44" i="8"/>
  <c r="G33" i="8" s="1"/>
  <c r="H44" i="8"/>
  <c r="H33" i="8" s="1"/>
  <c r="I44" i="8"/>
  <c r="I33" i="8" s="1"/>
  <c r="B45" i="8"/>
  <c r="C45" i="8"/>
  <c r="D45" i="8"/>
  <c r="D34" i="8" s="1"/>
  <c r="E45" i="8"/>
  <c r="E34" i="8" s="1"/>
  <c r="F45" i="8"/>
  <c r="G45" i="8"/>
  <c r="H45" i="8"/>
  <c r="H34" i="8" s="1"/>
  <c r="I45" i="8"/>
  <c r="I34" i="8" s="1"/>
  <c r="C38" i="8"/>
  <c r="D38" i="8"/>
  <c r="E38" i="8"/>
  <c r="F38" i="8"/>
  <c r="F27" i="8" s="1"/>
  <c r="G38" i="8"/>
  <c r="G27" i="8" s="1"/>
  <c r="H38" i="8"/>
  <c r="I38" i="8"/>
  <c r="B38" i="8"/>
  <c r="B27" i="8" s="1"/>
  <c r="B39" i="7"/>
  <c r="B28" i="7" s="1"/>
  <c r="C39" i="7"/>
  <c r="C28" i="7" s="1"/>
  <c r="D39" i="7"/>
  <c r="D28" i="7" s="1"/>
  <c r="E39" i="7"/>
  <c r="E28" i="7" s="1"/>
  <c r="F39" i="7"/>
  <c r="F28" i="7" s="1"/>
  <c r="G39" i="7"/>
  <c r="G28" i="7" s="1"/>
  <c r="H39" i="7"/>
  <c r="H28" i="7" s="1"/>
  <c r="I39" i="7"/>
  <c r="I28" i="7" s="1"/>
  <c r="B40" i="7"/>
  <c r="B29" i="7" s="1"/>
  <c r="C40" i="7"/>
  <c r="C29" i="7" s="1"/>
  <c r="D40" i="7"/>
  <c r="D29" i="7" s="1"/>
  <c r="E40" i="7"/>
  <c r="E29" i="7" s="1"/>
  <c r="F40" i="7"/>
  <c r="F29" i="7" s="1"/>
  <c r="G40" i="7"/>
  <c r="G29" i="7" s="1"/>
  <c r="H40" i="7"/>
  <c r="H29" i="7" s="1"/>
  <c r="I40" i="7"/>
  <c r="I29" i="7" s="1"/>
  <c r="B41" i="7"/>
  <c r="C41" i="7"/>
  <c r="D41" i="7"/>
  <c r="D30" i="7" s="1"/>
  <c r="E41" i="7"/>
  <c r="E30" i="7" s="1"/>
  <c r="F41" i="7"/>
  <c r="G41" i="7"/>
  <c r="H41" i="7"/>
  <c r="H30" i="7" s="1"/>
  <c r="I41" i="7"/>
  <c r="I30" i="7" s="1"/>
  <c r="B42" i="7"/>
  <c r="C42" i="7"/>
  <c r="D42" i="7"/>
  <c r="E42" i="7"/>
  <c r="E31" i="7" s="1"/>
  <c r="F42" i="7"/>
  <c r="G42" i="7"/>
  <c r="H42" i="7"/>
  <c r="I42" i="7"/>
  <c r="I31" i="7" s="1"/>
  <c r="B43" i="7"/>
  <c r="B32" i="7" s="1"/>
  <c r="C43" i="7"/>
  <c r="C32" i="7" s="1"/>
  <c r="D43" i="7"/>
  <c r="D32" i="7" s="1"/>
  <c r="E43" i="7"/>
  <c r="E32" i="7" s="1"/>
  <c r="F43" i="7"/>
  <c r="F32" i="7" s="1"/>
  <c r="G43" i="7"/>
  <c r="G32" i="7" s="1"/>
  <c r="H43" i="7"/>
  <c r="H32" i="7" s="1"/>
  <c r="I43" i="7"/>
  <c r="I32" i="7" s="1"/>
  <c r="B44" i="7"/>
  <c r="B33" i="7" s="1"/>
  <c r="C44" i="7"/>
  <c r="C33" i="7" s="1"/>
  <c r="D44" i="7"/>
  <c r="D33" i="7" s="1"/>
  <c r="E44" i="7"/>
  <c r="E33" i="7" s="1"/>
  <c r="F44" i="7"/>
  <c r="F33" i="7" s="1"/>
  <c r="G44" i="7"/>
  <c r="G33" i="7" s="1"/>
  <c r="H44" i="7"/>
  <c r="H33" i="7" s="1"/>
  <c r="I44" i="7"/>
  <c r="I33" i="7" s="1"/>
  <c r="B45" i="7"/>
  <c r="C45" i="7"/>
  <c r="D45" i="7"/>
  <c r="D34" i="7" s="1"/>
  <c r="E45" i="7"/>
  <c r="E34" i="7" s="1"/>
  <c r="F45" i="7"/>
  <c r="G45" i="7"/>
  <c r="H45" i="7"/>
  <c r="H34" i="7" s="1"/>
  <c r="I45" i="7"/>
  <c r="I34" i="7" s="1"/>
  <c r="C38" i="7"/>
  <c r="D38" i="7"/>
  <c r="E38" i="7"/>
  <c r="F38" i="7"/>
  <c r="F27" i="7" s="1"/>
  <c r="G38" i="7"/>
  <c r="H38" i="7"/>
  <c r="I38" i="7"/>
  <c r="B38" i="7"/>
  <c r="B27" i="7" s="1"/>
  <c r="J51" i="5" l="1"/>
  <c r="J61" i="5" s="1"/>
  <c r="K51" i="5"/>
  <c r="K61" i="5" s="1"/>
  <c r="L51" i="5"/>
  <c r="L61" i="5" s="1"/>
  <c r="M51" i="5"/>
  <c r="M61" i="5" s="1"/>
  <c r="N51" i="5"/>
  <c r="N61" i="5" s="1"/>
  <c r="O51" i="5"/>
  <c r="O61" i="5" s="1"/>
  <c r="P51" i="5"/>
  <c r="P61" i="5" s="1"/>
  <c r="Q51" i="5"/>
  <c r="Q61" i="5" s="1"/>
  <c r="J52" i="5"/>
  <c r="J62" i="5" s="1"/>
  <c r="K52" i="5"/>
  <c r="K62" i="5" s="1"/>
  <c r="L52" i="5"/>
  <c r="L62" i="5" s="1"/>
  <c r="M52" i="5"/>
  <c r="M62" i="5" s="1"/>
  <c r="N52" i="5"/>
  <c r="N62" i="5" s="1"/>
  <c r="O52" i="5"/>
  <c r="O62" i="5" s="1"/>
  <c r="P52" i="5"/>
  <c r="P62" i="5" s="1"/>
  <c r="Q52" i="5"/>
  <c r="Q62" i="5" s="1"/>
  <c r="J53" i="5"/>
  <c r="J63" i="5" s="1"/>
  <c r="K53" i="5"/>
  <c r="K63" i="5" s="1"/>
  <c r="L53" i="5"/>
  <c r="L63" i="5" s="1"/>
  <c r="M53" i="5"/>
  <c r="M63" i="5" s="1"/>
  <c r="N53" i="5"/>
  <c r="N63" i="5" s="1"/>
  <c r="O53" i="5"/>
  <c r="O63" i="5" s="1"/>
  <c r="P53" i="5"/>
  <c r="P63" i="5" s="1"/>
  <c r="Q53" i="5"/>
  <c r="Q63" i="5" s="1"/>
  <c r="J54" i="5"/>
  <c r="J64" i="5" s="1"/>
  <c r="K54" i="5"/>
  <c r="K64" i="5" s="1"/>
  <c r="L54" i="5"/>
  <c r="L64" i="5" s="1"/>
  <c r="M54" i="5"/>
  <c r="M64" i="5" s="1"/>
  <c r="N54" i="5"/>
  <c r="N64" i="5" s="1"/>
  <c r="O54" i="5"/>
  <c r="O64" i="5" s="1"/>
  <c r="P54" i="5"/>
  <c r="P64" i="5" s="1"/>
  <c r="Q54" i="5"/>
  <c r="Q64" i="5" s="1"/>
  <c r="J55" i="5"/>
  <c r="J65" i="5" s="1"/>
  <c r="K55" i="5"/>
  <c r="K65" i="5" s="1"/>
  <c r="L55" i="5"/>
  <c r="L65" i="5" s="1"/>
  <c r="M55" i="5"/>
  <c r="M65" i="5" s="1"/>
  <c r="N55" i="5"/>
  <c r="N65" i="5" s="1"/>
  <c r="O55" i="5"/>
  <c r="O65" i="5" s="1"/>
  <c r="P55" i="5"/>
  <c r="P65" i="5" s="1"/>
  <c r="Q55" i="5"/>
  <c r="Q65" i="5" s="1"/>
  <c r="J56" i="5"/>
  <c r="J66" i="5" s="1"/>
  <c r="K56" i="5"/>
  <c r="K66" i="5" s="1"/>
  <c r="L56" i="5"/>
  <c r="L66" i="5" s="1"/>
  <c r="M56" i="5"/>
  <c r="M66" i="5" s="1"/>
  <c r="N56" i="5"/>
  <c r="N66" i="5" s="1"/>
  <c r="O56" i="5"/>
  <c r="O66" i="5" s="1"/>
  <c r="P56" i="5"/>
  <c r="P66" i="5" s="1"/>
  <c r="Q56" i="5"/>
  <c r="Q66" i="5" s="1"/>
  <c r="J57" i="5"/>
  <c r="J67" i="5" s="1"/>
  <c r="K57" i="5"/>
  <c r="K67" i="5" s="1"/>
  <c r="L57" i="5"/>
  <c r="L67" i="5" s="1"/>
  <c r="M57" i="5"/>
  <c r="M67" i="5" s="1"/>
  <c r="N57" i="5"/>
  <c r="N67" i="5" s="1"/>
  <c r="O57" i="5"/>
  <c r="O67" i="5" s="1"/>
  <c r="P57" i="5"/>
  <c r="P67" i="5" s="1"/>
  <c r="Q57" i="5"/>
  <c r="Q67" i="5" s="1"/>
  <c r="K50" i="5"/>
  <c r="K60" i="5" s="1"/>
  <c r="L50" i="5"/>
  <c r="L60" i="5" s="1"/>
  <c r="M50" i="5"/>
  <c r="M60" i="5" s="1"/>
  <c r="N50" i="5"/>
  <c r="N60" i="5" s="1"/>
  <c r="O50" i="5"/>
  <c r="O60" i="5" s="1"/>
  <c r="P50" i="5"/>
  <c r="P60" i="5" s="1"/>
  <c r="Q50" i="5"/>
  <c r="Q60" i="5" s="1"/>
  <c r="J50" i="5"/>
  <c r="J60" i="5" s="1"/>
  <c r="J95" i="5"/>
  <c r="J105" i="5" s="1"/>
  <c r="K95" i="5"/>
  <c r="K105" i="5" s="1"/>
  <c r="L95" i="5"/>
  <c r="L105" i="5" s="1"/>
  <c r="M95" i="5"/>
  <c r="M105" i="5" s="1"/>
  <c r="N95" i="5"/>
  <c r="N105" i="5" s="1"/>
  <c r="O95" i="5"/>
  <c r="O105" i="5" s="1"/>
  <c r="P95" i="5"/>
  <c r="P105" i="5" s="1"/>
  <c r="Q95" i="5"/>
  <c r="Q105" i="5" s="1"/>
  <c r="J96" i="5"/>
  <c r="J106" i="5" s="1"/>
  <c r="K96" i="5"/>
  <c r="K106" i="5" s="1"/>
  <c r="L96" i="5"/>
  <c r="L106" i="5" s="1"/>
  <c r="M96" i="5"/>
  <c r="M106" i="5" s="1"/>
  <c r="N96" i="5"/>
  <c r="N106" i="5" s="1"/>
  <c r="O96" i="5"/>
  <c r="O106" i="5" s="1"/>
  <c r="P96" i="5"/>
  <c r="P106" i="5" s="1"/>
  <c r="Q96" i="5"/>
  <c r="Q106" i="5" s="1"/>
  <c r="J97" i="5"/>
  <c r="J107" i="5" s="1"/>
  <c r="K97" i="5"/>
  <c r="K107" i="5" s="1"/>
  <c r="L97" i="5"/>
  <c r="L107" i="5" s="1"/>
  <c r="M97" i="5"/>
  <c r="M107" i="5" s="1"/>
  <c r="N97" i="5"/>
  <c r="N107" i="5" s="1"/>
  <c r="O97" i="5"/>
  <c r="O107" i="5" s="1"/>
  <c r="P97" i="5"/>
  <c r="P107" i="5" s="1"/>
  <c r="Q97" i="5"/>
  <c r="Q107" i="5" s="1"/>
  <c r="J98" i="5"/>
  <c r="J108" i="5" s="1"/>
  <c r="K98" i="5"/>
  <c r="K108" i="5" s="1"/>
  <c r="L98" i="5"/>
  <c r="L108" i="5" s="1"/>
  <c r="M98" i="5"/>
  <c r="M108" i="5" s="1"/>
  <c r="N98" i="5"/>
  <c r="N108" i="5" s="1"/>
  <c r="O98" i="5"/>
  <c r="O108" i="5" s="1"/>
  <c r="P98" i="5"/>
  <c r="P108" i="5" s="1"/>
  <c r="Q98" i="5"/>
  <c r="Q108" i="5" s="1"/>
  <c r="J99" i="5"/>
  <c r="J109" i="5" s="1"/>
  <c r="K99" i="5"/>
  <c r="K109" i="5" s="1"/>
  <c r="L99" i="5"/>
  <c r="L109" i="5" s="1"/>
  <c r="M99" i="5"/>
  <c r="M109" i="5" s="1"/>
  <c r="N99" i="5"/>
  <c r="N109" i="5" s="1"/>
  <c r="O99" i="5"/>
  <c r="O109" i="5" s="1"/>
  <c r="P99" i="5"/>
  <c r="P109" i="5" s="1"/>
  <c r="Q99" i="5"/>
  <c r="Q109" i="5" s="1"/>
  <c r="J100" i="5"/>
  <c r="J110" i="5" s="1"/>
  <c r="K100" i="5"/>
  <c r="K110" i="5" s="1"/>
  <c r="L100" i="5"/>
  <c r="L110" i="5" s="1"/>
  <c r="M100" i="5"/>
  <c r="M110" i="5" s="1"/>
  <c r="N100" i="5"/>
  <c r="N110" i="5" s="1"/>
  <c r="O100" i="5"/>
  <c r="O110" i="5" s="1"/>
  <c r="P100" i="5"/>
  <c r="P110" i="5" s="1"/>
  <c r="Q100" i="5"/>
  <c r="Q110" i="5" s="1"/>
  <c r="J101" i="5"/>
  <c r="J111" i="5" s="1"/>
  <c r="K101" i="5"/>
  <c r="K111" i="5" s="1"/>
  <c r="L101" i="5"/>
  <c r="L111" i="5" s="1"/>
  <c r="M101" i="5"/>
  <c r="M111" i="5" s="1"/>
  <c r="N101" i="5"/>
  <c r="N111" i="5" s="1"/>
  <c r="O101" i="5"/>
  <c r="O111" i="5" s="1"/>
  <c r="P101" i="5"/>
  <c r="P111" i="5" s="1"/>
  <c r="Q101" i="5"/>
  <c r="Q111" i="5" s="1"/>
  <c r="K94" i="5"/>
  <c r="K104" i="5" s="1"/>
  <c r="L94" i="5"/>
  <c r="L104" i="5" s="1"/>
  <c r="M94" i="5"/>
  <c r="M104" i="5" s="1"/>
  <c r="N94" i="5"/>
  <c r="N104" i="5" s="1"/>
  <c r="O94" i="5"/>
  <c r="O104" i="5" s="1"/>
  <c r="P94" i="5"/>
  <c r="P104" i="5" s="1"/>
  <c r="Q94" i="5"/>
  <c r="Q104" i="5" s="1"/>
  <c r="J94" i="5"/>
  <c r="J104" i="5" s="1"/>
  <c r="J73" i="5"/>
  <c r="J83" i="5" s="1"/>
  <c r="K73" i="5"/>
  <c r="K83" i="5" s="1"/>
  <c r="L73" i="5"/>
  <c r="L83" i="5" s="1"/>
  <c r="M73" i="5"/>
  <c r="M83" i="5" s="1"/>
  <c r="N73" i="5"/>
  <c r="N83" i="5" s="1"/>
  <c r="O73" i="5"/>
  <c r="O83" i="5" s="1"/>
  <c r="P73" i="5"/>
  <c r="P83" i="5" s="1"/>
  <c r="Q73" i="5"/>
  <c r="Q83" i="5" s="1"/>
  <c r="J74" i="5"/>
  <c r="J84" i="5" s="1"/>
  <c r="K74" i="5"/>
  <c r="K84" i="5" s="1"/>
  <c r="L74" i="5"/>
  <c r="L84" i="5" s="1"/>
  <c r="M74" i="5"/>
  <c r="M84" i="5" s="1"/>
  <c r="N74" i="5"/>
  <c r="N84" i="5" s="1"/>
  <c r="O74" i="5"/>
  <c r="O84" i="5" s="1"/>
  <c r="P74" i="5"/>
  <c r="P84" i="5" s="1"/>
  <c r="Q74" i="5"/>
  <c r="Q84" i="5" s="1"/>
  <c r="J75" i="5"/>
  <c r="J85" i="5" s="1"/>
  <c r="K75" i="5"/>
  <c r="K85" i="5" s="1"/>
  <c r="L75" i="5"/>
  <c r="L85" i="5" s="1"/>
  <c r="M75" i="5"/>
  <c r="M85" i="5" s="1"/>
  <c r="N75" i="5"/>
  <c r="N85" i="5" s="1"/>
  <c r="O75" i="5"/>
  <c r="O85" i="5" s="1"/>
  <c r="P75" i="5"/>
  <c r="P85" i="5" s="1"/>
  <c r="Q75" i="5"/>
  <c r="Q85" i="5" s="1"/>
  <c r="J76" i="5"/>
  <c r="J86" i="5" s="1"/>
  <c r="K76" i="5"/>
  <c r="K86" i="5" s="1"/>
  <c r="L76" i="5"/>
  <c r="L86" i="5" s="1"/>
  <c r="M76" i="5"/>
  <c r="M86" i="5" s="1"/>
  <c r="N76" i="5"/>
  <c r="N86" i="5" s="1"/>
  <c r="O76" i="5"/>
  <c r="O86" i="5" s="1"/>
  <c r="P76" i="5"/>
  <c r="P86" i="5" s="1"/>
  <c r="Q76" i="5"/>
  <c r="Q86" i="5" s="1"/>
  <c r="J77" i="5"/>
  <c r="J87" i="5" s="1"/>
  <c r="K77" i="5"/>
  <c r="K87" i="5" s="1"/>
  <c r="L77" i="5"/>
  <c r="L87" i="5" s="1"/>
  <c r="M77" i="5"/>
  <c r="M87" i="5" s="1"/>
  <c r="N77" i="5"/>
  <c r="N87" i="5" s="1"/>
  <c r="O77" i="5"/>
  <c r="O87" i="5" s="1"/>
  <c r="P77" i="5"/>
  <c r="P87" i="5" s="1"/>
  <c r="Q77" i="5"/>
  <c r="Q87" i="5" s="1"/>
  <c r="J78" i="5"/>
  <c r="J88" i="5" s="1"/>
  <c r="K78" i="5"/>
  <c r="K88" i="5" s="1"/>
  <c r="L78" i="5"/>
  <c r="L88" i="5" s="1"/>
  <c r="M78" i="5"/>
  <c r="M88" i="5" s="1"/>
  <c r="N78" i="5"/>
  <c r="N88" i="5" s="1"/>
  <c r="O78" i="5"/>
  <c r="O88" i="5" s="1"/>
  <c r="P78" i="5"/>
  <c r="P88" i="5" s="1"/>
  <c r="Q78" i="5"/>
  <c r="Q88" i="5" s="1"/>
  <c r="J79" i="5"/>
  <c r="J89" i="5" s="1"/>
  <c r="K79" i="5"/>
  <c r="K89" i="5" s="1"/>
  <c r="L79" i="5"/>
  <c r="L89" i="5" s="1"/>
  <c r="M79" i="5"/>
  <c r="M89" i="5" s="1"/>
  <c r="N79" i="5"/>
  <c r="N89" i="5" s="1"/>
  <c r="O79" i="5"/>
  <c r="O89" i="5" s="1"/>
  <c r="P79" i="5"/>
  <c r="P89" i="5" s="1"/>
  <c r="Q79" i="5"/>
  <c r="Q89" i="5" s="1"/>
  <c r="K72" i="5"/>
  <c r="K82" i="5" s="1"/>
  <c r="L72" i="5"/>
  <c r="L82" i="5" s="1"/>
  <c r="M72" i="5"/>
  <c r="M82" i="5" s="1"/>
  <c r="N72" i="5"/>
  <c r="N82" i="5" s="1"/>
  <c r="O72" i="5"/>
  <c r="O82" i="5" s="1"/>
  <c r="P72" i="5"/>
  <c r="P82" i="5" s="1"/>
  <c r="Q72" i="5"/>
  <c r="Q82" i="5" s="1"/>
  <c r="J72" i="5"/>
  <c r="J82" i="5" s="1"/>
  <c r="C25" i="2" l="1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6" i="2"/>
  <c r="B24" i="2"/>
  <c r="C26" i="2" l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3" i="2"/>
  <c r="B27" i="2" l="1"/>
  <c r="L27" i="2"/>
  <c r="M27" i="2"/>
  <c r="T27" i="2"/>
  <c r="F27" i="2"/>
  <c r="U27" i="2"/>
  <c r="E27" i="2"/>
  <c r="N27" i="2"/>
  <c r="D27" i="2"/>
  <c r="K27" i="2"/>
  <c r="C27" i="2"/>
  <c r="S27" i="2"/>
  <c r="J27" i="2"/>
  <c r="R27" i="2"/>
  <c r="Q27" i="2"/>
  <c r="I27" i="2"/>
  <c r="P27" i="2"/>
  <c r="H27" i="2"/>
  <c r="O27" i="2"/>
  <c r="G27" i="2"/>
  <c r="I28" i="16"/>
  <c r="I29" i="16"/>
  <c r="I30" i="16"/>
  <c r="I31" i="16"/>
  <c r="I32" i="16"/>
  <c r="I33" i="16"/>
  <c r="I34" i="16"/>
  <c r="H28" i="16"/>
  <c r="H29" i="16"/>
  <c r="H30" i="16"/>
  <c r="H31" i="16"/>
  <c r="H32" i="16"/>
  <c r="H33" i="16"/>
  <c r="H34" i="16"/>
  <c r="G28" i="16"/>
  <c r="G29" i="16"/>
  <c r="G30" i="16"/>
  <c r="G31" i="16"/>
  <c r="G32" i="16"/>
  <c r="G33" i="16"/>
  <c r="G34" i="16"/>
  <c r="F28" i="16"/>
  <c r="F29" i="16"/>
  <c r="F30" i="16"/>
  <c r="F31" i="16"/>
  <c r="F32" i="16"/>
  <c r="F33" i="16"/>
  <c r="F34" i="16"/>
  <c r="E28" i="16"/>
  <c r="E29" i="16"/>
  <c r="E30" i="16"/>
  <c r="E31" i="16"/>
  <c r="E32" i="16"/>
  <c r="E33" i="16"/>
  <c r="E34" i="16"/>
  <c r="D28" i="16"/>
  <c r="D29" i="16"/>
  <c r="D30" i="16"/>
  <c r="D31" i="16"/>
  <c r="D32" i="16"/>
  <c r="D33" i="16"/>
  <c r="D34" i="16"/>
  <c r="C29" i="16"/>
  <c r="C30" i="16"/>
  <c r="C31" i="16"/>
  <c r="C32" i="16"/>
  <c r="C33" i="16"/>
  <c r="C34" i="16"/>
  <c r="C27" i="16"/>
  <c r="B28" i="16"/>
  <c r="B29" i="16"/>
  <c r="B30" i="16"/>
  <c r="B31" i="16"/>
  <c r="B32" i="16"/>
  <c r="B33" i="16"/>
  <c r="B34" i="16"/>
  <c r="B27" i="16"/>
  <c r="E29" i="5"/>
  <c r="E30" i="5"/>
  <c r="E34" i="5"/>
  <c r="E35" i="5"/>
  <c r="E28" i="5"/>
  <c r="D34" i="5"/>
  <c r="D33" i="5"/>
  <c r="E33" i="5" s="1"/>
  <c r="D32" i="5"/>
  <c r="E32" i="5" s="1"/>
  <c r="D31" i="5"/>
  <c r="D36" i="5" l="1"/>
  <c r="E27" i="5" s="1"/>
  <c r="E31" i="5"/>
  <c r="K29" i="5"/>
  <c r="K40" i="5" s="1"/>
  <c r="L29" i="5"/>
  <c r="L40" i="5" s="1"/>
  <c r="M29" i="5"/>
  <c r="M40" i="5" s="1"/>
  <c r="N29" i="5"/>
  <c r="N40" i="5" s="1"/>
  <c r="O29" i="5"/>
  <c r="O40" i="5" s="1"/>
  <c r="P29" i="5"/>
  <c r="P40" i="5" s="1"/>
  <c r="Q29" i="5"/>
  <c r="Q40" i="5" s="1"/>
  <c r="R29" i="5"/>
  <c r="K30" i="5"/>
  <c r="K41" i="5" s="1"/>
  <c r="L30" i="5"/>
  <c r="L41" i="5" s="1"/>
  <c r="M30" i="5"/>
  <c r="M41" i="5" s="1"/>
  <c r="N30" i="5"/>
  <c r="N41" i="5" s="1"/>
  <c r="O30" i="5"/>
  <c r="O41" i="5" s="1"/>
  <c r="P30" i="5"/>
  <c r="P41" i="5" s="1"/>
  <c r="Q30" i="5"/>
  <c r="Q41" i="5" s="1"/>
  <c r="R30" i="5"/>
  <c r="K31" i="5"/>
  <c r="K42" i="5" s="1"/>
  <c r="L31" i="5"/>
  <c r="L42" i="5" s="1"/>
  <c r="M31" i="5"/>
  <c r="M42" i="5" s="1"/>
  <c r="N31" i="5"/>
  <c r="N42" i="5" s="1"/>
  <c r="O31" i="5"/>
  <c r="O42" i="5" s="1"/>
  <c r="P31" i="5"/>
  <c r="P42" i="5" s="1"/>
  <c r="Q31" i="5"/>
  <c r="Q42" i="5" s="1"/>
  <c r="R31" i="5"/>
  <c r="K32" i="5"/>
  <c r="K43" i="5" s="1"/>
  <c r="L32" i="5"/>
  <c r="L43" i="5" s="1"/>
  <c r="M32" i="5"/>
  <c r="M43" i="5" s="1"/>
  <c r="N32" i="5"/>
  <c r="N43" i="5" s="1"/>
  <c r="O32" i="5"/>
  <c r="O43" i="5" s="1"/>
  <c r="P32" i="5"/>
  <c r="P43" i="5" s="1"/>
  <c r="Q32" i="5"/>
  <c r="Q43" i="5" s="1"/>
  <c r="R32" i="5"/>
  <c r="K33" i="5"/>
  <c r="K44" i="5" s="1"/>
  <c r="L33" i="5"/>
  <c r="L44" i="5" s="1"/>
  <c r="M33" i="5"/>
  <c r="M44" i="5" s="1"/>
  <c r="N33" i="5"/>
  <c r="N44" i="5" s="1"/>
  <c r="O33" i="5"/>
  <c r="O44" i="5" s="1"/>
  <c r="P33" i="5"/>
  <c r="P44" i="5" s="1"/>
  <c r="Q33" i="5"/>
  <c r="Q44" i="5" s="1"/>
  <c r="R33" i="5"/>
  <c r="K34" i="5"/>
  <c r="K45" i="5" s="1"/>
  <c r="L34" i="5"/>
  <c r="L45" i="5" s="1"/>
  <c r="M34" i="5"/>
  <c r="M45" i="5" s="1"/>
  <c r="N34" i="5"/>
  <c r="N45" i="5" s="1"/>
  <c r="O34" i="5"/>
  <c r="O45" i="5" s="1"/>
  <c r="P34" i="5"/>
  <c r="P45" i="5" s="1"/>
  <c r="Q34" i="5"/>
  <c r="Q45" i="5" s="1"/>
  <c r="R34" i="5"/>
  <c r="K35" i="5"/>
  <c r="K46" i="5" s="1"/>
  <c r="L35" i="5"/>
  <c r="L46" i="5" s="1"/>
  <c r="M35" i="5"/>
  <c r="M46" i="5" s="1"/>
  <c r="N35" i="5"/>
  <c r="N46" i="5" s="1"/>
  <c r="O35" i="5"/>
  <c r="O46" i="5" s="1"/>
  <c r="P35" i="5"/>
  <c r="P46" i="5" s="1"/>
  <c r="Q35" i="5"/>
  <c r="Q46" i="5" s="1"/>
  <c r="R35" i="5"/>
  <c r="K36" i="5"/>
  <c r="L36" i="5"/>
  <c r="M36" i="5"/>
  <c r="N36" i="5"/>
  <c r="O36" i="5"/>
  <c r="P36" i="5"/>
  <c r="Q36" i="5"/>
  <c r="R36" i="5"/>
  <c r="J29" i="5"/>
  <c r="J40" i="5" s="1"/>
  <c r="J30" i="5"/>
  <c r="J41" i="5" s="1"/>
  <c r="J31" i="5"/>
  <c r="J42" i="5" s="1"/>
  <c r="J32" i="5"/>
  <c r="J43" i="5" s="1"/>
  <c r="J33" i="5"/>
  <c r="J44" i="5" s="1"/>
  <c r="J34" i="5"/>
  <c r="J45" i="5" s="1"/>
  <c r="J35" i="5"/>
  <c r="J46" i="5" s="1"/>
  <c r="J36" i="5"/>
  <c r="R28" i="5"/>
  <c r="K28" i="5"/>
  <c r="K39" i="5" s="1"/>
  <c r="L28" i="5"/>
  <c r="L39" i="5" s="1"/>
  <c r="M28" i="5"/>
  <c r="M39" i="5" s="1"/>
  <c r="N28" i="5"/>
  <c r="N39" i="5" s="1"/>
  <c r="O28" i="5"/>
  <c r="O39" i="5" s="1"/>
  <c r="P28" i="5"/>
  <c r="P39" i="5" s="1"/>
  <c r="Q28" i="5"/>
  <c r="Q39" i="5" s="1"/>
  <c r="J28" i="5"/>
  <c r="J39" i="5" s="1"/>
  <c r="S28" i="5" l="1"/>
  <c r="V4" i="2" l="1"/>
  <c r="X4" i="2" s="1"/>
  <c r="V5" i="2"/>
  <c r="X5" i="2" s="1"/>
  <c r="V6" i="2"/>
  <c r="X6" i="2" s="1"/>
  <c r="V8" i="2"/>
  <c r="X8" i="2" s="1"/>
  <c r="V9" i="2"/>
  <c r="X9" i="2" s="1"/>
  <c r="V10" i="2"/>
  <c r="X10" i="2" s="1"/>
  <c r="V12" i="2"/>
  <c r="X12" i="2" s="1"/>
  <c r="V13" i="2"/>
  <c r="X13" i="2" s="1"/>
  <c r="V15" i="2"/>
  <c r="X15" i="2" s="1"/>
  <c r="V3" i="2"/>
  <c r="X3" i="2" s="1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36" i="6"/>
  <c r="V35" i="2" l="1"/>
  <c r="X35" i="2" s="1"/>
  <c r="V39" i="2"/>
  <c r="X39" i="2" s="1"/>
  <c r="V37" i="2"/>
  <c r="X37" i="2" s="1"/>
  <c r="V22" i="2"/>
  <c r="X22" i="2" s="1"/>
  <c r="V19" i="2"/>
  <c r="X19" i="2" s="1"/>
  <c r="V36" i="2"/>
  <c r="X36" i="2" s="1"/>
  <c r="V21" i="2"/>
  <c r="X21" i="2" s="1"/>
  <c r="V20" i="2"/>
  <c r="X20" i="2" s="1"/>
  <c r="V24" i="2"/>
  <c r="X24" i="2" s="1"/>
  <c r="V7" i="2"/>
  <c r="X7" i="2" s="1"/>
  <c r="V23" i="2"/>
  <c r="X23" i="2" s="1"/>
  <c r="V14" i="2"/>
  <c r="X14" i="2" s="1"/>
  <c r="V26" i="2"/>
  <c r="X26" i="2" s="1"/>
  <c r="V11" i="2"/>
  <c r="X11" i="2" s="1"/>
  <c r="V25" i="2"/>
  <c r="X25" i="2" s="1"/>
  <c r="F16" i="2"/>
  <c r="T16" i="2"/>
  <c r="L16" i="2"/>
  <c r="D16" i="2"/>
  <c r="K16" i="2"/>
  <c r="N16" i="2"/>
  <c r="P16" i="2"/>
  <c r="H16" i="2"/>
  <c r="R16" i="2"/>
  <c r="J16" i="2"/>
  <c r="U16" i="2"/>
  <c r="I16" i="2"/>
  <c r="S16" i="2"/>
  <c r="C16" i="2"/>
  <c r="O16" i="2"/>
  <c r="G16" i="2"/>
  <c r="Q16" i="2"/>
  <c r="M16" i="2"/>
  <c r="E16" i="2"/>
  <c r="B16" i="2"/>
  <c r="U50" i="6"/>
  <c r="U51" i="6" s="1"/>
  <c r="T50" i="6"/>
  <c r="T51" i="6" s="1"/>
  <c r="S50" i="6"/>
  <c r="S51" i="6" s="1"/>
  <c r="R50" i="6"/>
  <c r="R51" i="6" s="1"/>
  <c r="Q50" i="6"/>
  <c r="Q51" i="6" s="1"/>
  <c r="P50" i="6"/>
  <c r="P51" i="6" s="1"/>
  <c r="O50" i="6"/>
  <c r="O51" i="6" s="1"/>
  <c r="N50" i="6"/>
  <c r="N51" i="6" s="1"/>
  <c r="M50" i="6"/>
  <c r="M51" i="6" s="1"/>
  <c r="L50" i="6"/>
  <c r="L51" i="6" s="1"/>
  <c r="K50" i="6"/>
  <c r="K51" i="6" s="1"/>
  <c r="J50" i="6"/>
  <c r="J51" i="6" s="1"/>
  <c r="I50" i="6"/>
  <c r="I51" i="6" s="1"/>
  <c r="H50" i="6"/>
  <c r="H51" i="6" s="1"/>
  <c r="G50" i="6"/>
  <c r="G51" i="6" s="1"/>
  <c r="F50" i="6"/>
  <c r="F51" i="6" s="1"/>
  <c r="E50" i="6"/>
  <c r="E51" i="6" s="1"/>
  <c r="D50" i="6"/>
  <c r="D51" i="6" s="1"/>
  <c r="C50" i="6"/>
  <c r="C51" i="6" s="1"/>
  <c r="B50" i="6"/>
  <c r="B51" i="6" s="1"/>
  <c r="V31" i="2" l="1"/>
  <c r="X31" i="2" s="1"/>
  <c r="V33" i="2"/>
  <c r="X33" i="2" s="1"/>
  <c r="V34" i="2"/>
  <c r="X34" i="2" s="1"/>
  <c r="V32" i="2"/>
  <c r="X32" i="2" s="1"/>
  <c r="V30" i="2"/>
  <c r="X30" i="2" s="1"/>
  <c r="V38" i="2"/>
  <c r="X38" i="2" s="1"/>
  <c r="V40" i="2"/>
  <c r="X40" i="2" s="1"/>
  <c r="D16" i="5"/>
  <c r="E11" i="5" s="1"/>
  <c r="F11" i="5" s="1"/>
  <c r="G11" i="5" s="1"/>
  <c r="E6" i="5" l="1"/>
  <c r="F6" i="5" s="1"/>
  <c r="G6" i="5" s="1"/>
  <c r="E7" i="5"/>
  <c r="F7" i="5" s="1"/>
  <c r="G7" i="5" s="1"/>
  <c r="E15" i="5"/>
  <c r="F15" i="5" s="1"/>
  <c r="G15" i="5" s="1"/>
  <c r="E8" i="5"/>
  <c r="F8" i="5" s="1"/>
  <c r="G8" i="5" s="1"/>
  <c r="E9" i="5"/>
  <c r="F9" i="5" s="1"/>
  <c r="G9" i="5" s="1"/>
  <c r="E4" i="5"/>
  <c r="E12" i="5"/>
  <c r="F12" i="5" s="1"/>
  <c r="G12" i="5" s="1"/>
  <c r="E2" i="5"/>
  <c r="E10" i="5"/>
  <c r="F10" i="5" s="1"/>
  <c r="G10" i="5" s="1"/>
  <c r="E14" i="5"/>
  <c r="F14" i="5" s="1"/>
  <c r="G14" i="5" s="1"/>
  <c r="E5" i="5"/>
  <c r="E13" i="5"/>
  <c r="F13" i="5" s="1"/>
  <c r="G13" i="5" s="1"/>
  <c r="E3" i="5"/>
  <c r="F5" i="5" l="1"/>
  <c r="G5" i="5" s="1"/>
  <c r="F4" i="5"/>
  <c r="G4" i="5" s="1"/>
  <c r="F3" i="5"/>
  <c r="G3" i="5" s="1"/>
  <c r="E16" i="5"/>
  <c r="F2" i="5"/>
  <c r="G2" i="5" s="1"/>
  <c r="B73" i="2" l="1"/>
  <c r="C73" i="2" l="1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V73" i="2" l="1"/>
  <c r="H74" i="2" s="1"/>
  <c r="K74" i="2" l="1"/>
  <c r="C74" i="2"/>
  <c r="U74" i="2"/>
  <c r="B74" i="2"/>
  <c r="P74" i="2"/>
  <c r="T74" i="2"/>
  <c r="G74" i="2"/>
  <c r="E74" i="2"/>
  <c r="Q74" i="2"/>
  <c r="N74" i="2"/>
  <c r="D74" i="2"/>
  <c r="I74" i="2"/>
  <c r="R74" i="2"/>
  <c r="O74" i="2"/>
  <c r="J74" i="2"/>
  <c r="S74" i="2"/>
  <c r="M74" i="2"/>
  <c r="F74" i="2"/>
  <c r="L74" i="2"/>
</calcChain>
</file>

<file path=xl/sharedStrings.xml><?xml version="1.0" encoding="utf-8"?>
<sst xmlns="http://schemas.openxmlformats.org/spreadsheetml/2006/main" count="916" uniqueCount="151">
  <si>
    <t># 0: Annotation</t>
  </si>
  <si>
    <t># 1: Axis</t>
  </si>
  <si>
    <t>Label/Time</t>
    <phoneticPr fontId="1" type="noConversion"/>
  </si>
  <si>
    <t>500ms</t>
    <phoneticPr fontId="1" type="noConversion"/>
  </si>
  <si>
    <t># 2: Graphical Element</t>
    <phoneticPr fontId="1" type="noConversion"/>
  </si>
  <si>
    <t># 3: Legend</t>
    <phoneticPr fontId="1" type="noConversion"/>
  </si>
  <si>
    <t># 4: Object [Photograph]</t>
    <phoneticPr fontId="1" type="noConversion"/>
  </si>
  <si>
    <t># 5: Object [Pictogram]</t>
    <phoneticPr fontId="1" type="noConversion"/>
  </si>
  <si>
    <t># 6: Text [Title]</t>
    <phoneticPr fontId="1" type="noConversion"/>
  </si>
  <si>
    <t># 7: Text [Header Row]</t>
    <phoneticPr fontId="1" type="noConversion"/>
  </si>
  <si>
    <t># 8: Text [Label]</t>
    <phoneticPr fontId="1" type="noConversion"/>
  </si>
  <si>
    <t># 9: Text [Paragraph]</t>
    <phoneticPr fontId="1" type="noConversion"/>
  </si>
  <si>
    <t># 10: Text [Source]</t>
    <phoneticPr fontId="1" type="noConversion"/>
  </si>
  <si>
    <t># 11: Data [Type]</t>
    <phoneticPr fontId="1" type="noConversion"/>
  </si>
  <si>
    <t># 12: Data (Region)</t>
    <phoneticPr fontId="1" type="noConversion"/>
  </si>
  <si>
    <t>Inverse Boomerang</t>
    <phoneticPr fontId="1" type="noConversion"/>
  </si>
  <si>
    <t>Boomerang</t>
    <phoneticPr fontId="1" type="noConversion"/>
  </si>
  <si>
    <t>Increasing</t>
    <phoneticPr fontId="1" type="noConversion"/>
  </si>
  <si>
    <t>1000ms</t>
    <phoneticPr fontId="1" type="noConversion"/>
  </si>
  <si>
    <t>5000ms</t>
    <phoneticPr fontId="1" type="noConversion"/>
  </si>
  <si>
    <t>1500ms</t>
    <phoneticPr fontId="1" type="noConversion"/>
  </si>
  <si>
    <t>2000ms</t>
    <phoneticPr fontId="1" type="noConversion"/>
  </si>
  <si>
    <t>2500ms</t>
    <phoneticPr fontId="1" type="noConversion"/>
  </si>
  <si>
    <t>3000ms</t>
    <phoneticPr fontId="1" type="noConversion"/>
  </si>
  <si>
    <t>3500ms</t>
    <phoneticPr fontId="1" type="noConversion"/>
  </si>
  <si>
    <t>4000ms</t>
    <phoneticPr fontId="1" type="noConversion"/>
  </si>
  <si>
    <t>4500ms</t>
    <phoneticPr fontId="1" type="noConversion"/>
  </si>
  <si>
    <t>5500ms</t>
    <phoneticPr fontId="1" type="noConversion"/>
  </si>
  <si>
    <t>6000ms</t>
    <phoneticPr fontId="1" type="noConversion"/>
  </si>
  <si>
    <t>7000ms</t>
    <phoneticPr fontId="1" type="noConversion"/>
  </si>
  <si>
    <t>7500ms</t>
    <phoneticPr fontId="1" type="noConversion"/>
  </si>
  <si>
    <t>8000ms</t>
    <phoneticPr fontId="1" type="noConversion"/>
  </si>
  <si>
    <t>8500ms</t>
    <phoneticPr fontId="1" type="noConversion"/>
  </si>
  <si>
    <t>9000ms</t>
    <phoneticPr fontId="1" type="noConversion"/>
  </si>
  <si>
    <t>9500ms</t>
    <phoneticPr fontId="1" type="noConversion"/>
  </si>
  <si>
    <t>10000ms</t>
    <phoneticPr fontId="1" type="noConversion"/>
  </si>
  <si>
    <t>6500ms</t>
    <phoneticPr fontId="1" type="noConversion"/>
  </si>
  <si>
    <t># 13: Other</t>
    <phoneticPr fontId="1" type="noConversion"/>
  </si>
  <si>
    <t>Area 100%</t>
    <phoneticPr fontId="1" type="noConversion"/>
  </si>
  <si>
    <t># 3: Legend</t>
    <phoneticPr fontId="1" type="noConversion"/>
  </si>
  <si>
    <t># 4: Object [Photograph]</t>
    <phoneticPr fontId="1" type="noConversion"/>
  </si>
  <si>
    <t># 5: Object [Pictogram]</t>
    <phoneticPr fontId="1" type="noConversion"/>
  </si>
  <si>
    <t># 6: Text [Title]</t>
    <phoneticPr fontId="1" type="noConversion"/>
  </si>
  <si>
    <t># 7: Text [Header Row]</t>
    <phoneticPr fontId="1" type="noConversion"/>
  </si>
  <si>
    <t># 8: Text [Label]</t>
    <phoneticPr fontId="1" type="noConversion"/>
  </si>
  <si>
    <t># 9: Text [Paragraph]</t>
    <phoneticPr fontId="1" type="noConversion"/>
  </si>
  <si>
    <t># 11: Data [Type]</t>
    <phoneticPr fontId="1" type="noConversion"/>
  </si>
  <si>
    <t># 12: Data (Region)</t>
    <phoneticPr fontId="1" type="noConversion"/>
  </si>
  <si>
    <t>Fixations</t>
    <phoneticPr fontId="1" type="noConversion"/>
  </si>
  <si>
    <t>Area</t>
    <phoneticPr fontId="1" type="noConversion"/>
  </si>
  <si>
    <t>Rate 100%</t>
    <phoneticPr fontId="1" type="noConversion"/>
  </si>
  <si>
    <t># 2: Graphical Element</t>
    <phoneticPr fontId="1" type="noConversion"/>
  </si>
  <si>
    <t># 10: Text [Source]</t>
    <phoneticPr fontId="1" type="noConversion"/>
  </si>
  <si>
    <t># 13: Other</t>
    <phoneticPr fontId="1" type="noConversion"/>
  </si>
  <si>
    <t>Raw Overlapped fixations</t>
    <phoneticPr fontId="1" type="noConversion"/>
  </si>
  <si>
    <t>Raw Non-overlapped fixations</t>
    <phoneticPr fontId="1" type="noConversion"/>
  </si>
  <si>
    <t># 4: Object</t>
    <phoneticPr fontId="1" type="noConversion"/>
  </si>
  <si>
    <t># 5: Text [Title, Header Row, Paragraph]</t>
    <phoneticPr fontId="1" type="noConversion"/>
  </si>
  <si>
    <t># 6: Text [Label, Source]</t>
    <phoneticPr fontId="1" type="noConversion"/>
  </si>
  <si>
    <t># 7: Data</t>
    <phoneticPr fontId="1" type="noConversion"/>
  </si>
  <si>
    <t># 8: Other</t>
    <phoneticPr fontId="1" type="noConversion"/>
  </si>
  <si>
    <t>1000ms</t>
    <phoneticPr fontId="1" type="noConversion"/>
  </si>
  <si>
    <t>2000ms</t>
    <phoneticPr fontId="1" type="noConversion"/>
  </si>
  <si>
    <t>3000ms</t>
    <phoneticPr fontId="1" type="noConversion"/>
  </si>
  <si>
    <t>4000ms</t>
    <phoneticPr fontId="1" type="noConversion"/>
  </si>
  <si>
    <t>5000ms</t>
    <phoneticPr fontId="1" type="noConversion"/>
  </si>
  <si>
    <t>6000ms</t>
    <phoneticPr fontId="1" type="noConversion"/>
  </si>
  <si>
    <t>7000ms</t>
    <phoneticPr fontId="1" type="noConversion"/>
  </si>
  <si>
    <t>8000ms</t>
    <phoneticPr fontId="1" type="noConversion"/>
  </si>
  <si>
    <t>9000ms</t>
    <phoneticPr fontId="1" type="noConversion"/>
  </si>
  <si>
    <t>Fixations</t>
    <phoneticPr fontId="1" type="noConversion"/>
  </si>
  <si>
    <t># 2: Graphical Element</t>
    <phoneticPr fontId="1" type="noConversion"/>
  </si>
  <si>
    <t xml:space="preserve"> </t>
    <phoneticPr fontId="1" type="noConversion"/>
  </si>
  <si>
    <t>abl</t>
    <phoneticPr fontId="1" type="noConversion"/>
  </si>
  <si>
    <t>abl</t>
    <phoneticPr fontId="1" type="noConversion"/>
  </si>
  <si>
    <t>cmb</t>
    <phoneticPr fontId="1" type="noConversion"/>
  </si>
  <si>
    <t>ls</t>
    <phoneticPr fontId="1" type="noConversion"/>
  </si>
  <si>
    <t>mg</t>
    <phoneticPr fontId="1" type="noConversion"/>
  </si>
  <si>
    <t>rb</t>
    <phoneticPr fontId="1" type="noConversion"/>
  </si>
  <si>
    <t>rk</t>
    <phoneticPr fontId="1" type="noConversion"/>
  </si>
  <si>
    <t>sok</t>
    <phoneticPr fontId="1" type="noConversion"/>
  </si>
  <si>
    <t>wab</t>
    <phoneticPr fontId="1" type="noConversion"/>
  </si>
  <si>
    <t>rk</t>
    <phoneticPr fontId="1" type="noConversion"/>
  </si>
  <si>
    <t>sok</t>
    <phoneticPr fontId="1" type="noConversion"/>
  </si>
  <si>
    <t>wab</t>
    <phoneticPr fontId="1" type="noConversion"/>
  </si>
  <si>
    <t>pi</t>
    <phoneticPr fontId="1" type="noConversion"/>
  </si>
  <si>
    <t>pi</t>
    <phoneticPr fontId="1" type="noConversion"/>
  </si>
  <si>
    <t>CC</t>
    <phoneticPr fontId="1" type="noConversion"/>
  </si>
  <si>
    <t>Fixation Density</t>
    <phoneticPr fontId="1" type="noConversion"/>
  </si>
  <si>
    <t>NORM</t>
    <phoneticPr fontId="1" type="noConversion"/>
  </si>
  <si>
    <t>Sum Density</t>
    <phoneticPr fontId="1" type="noConversion"/>
  </si>
  <si>
    <t>Human</t>
    <phoneticPr fontId="1" type="noConversion"/>
  </si>
  <si>
    <t>MDSGAN-SALICON</t>
    <phoneticPr fontId="1" type="noConversion"/>
  </si>
  <si>
    <t>MDSEM-MASSVIS</t>
    <phoneticPr fontId="1" type="noConversion"/>
  </si>
  <si>
    <t>MDSEM-SALICON</t>
    <phoneticPr fontId="1" type="noConversion"/>
  </si>
  <si>
    <t>String Similarity-GT5S</t>
    <phoneticPr fontId="1" type="noConversion"/>
  </si>
  <si>
    <t>String Similarity-GT10S</t>
    <phoneticPr fontId="1" type="noConversion"/>
  </si>
  <si>
    <t>Sequence Score</t>
    <phoneticPr fontId="1" type="noConversion"/>
  </si>
  <si>
    <t>lcm</t>
    <phoneticPr fontId="1" type="noConversion"/>
  </si>
  <si>
    <t>lcm</t>
    <phoneticPr fontId="1" type="noConversion"/>
  </si>
  <si>
    <t>lcm</t>
    <phoneticPr fontId="1" type="noConversion"/>
  </si>
  <si>
    <t>Transition Matrix</t>
    <phoneticPr fontId="1" type="noConversion"/>
  </si>
  <si>
    <t>From                                                      To</t>
    <phoneticPr fontId="1" type="noConversion"/>
  </si>
  <si>
    <t>Annotation</t>
    <phoneticPr fontId="1" type="noConversion"/>
  </si>
  <si>
    <t>Axis</t>
    <phoneticPr fontId="1" type="noConversion"/>
  </si>
  <si>
    <t>Graphical Element</t>
    <phoneticPr fontId="1" type="noConversion"/>
  </si>
  <si>
    <t>Legend</t>
    <phoneticPr fontId="1" type="noConversion"/>
  </si>
  <si>
    <t>Object</t>
    <phoneticPr fontId="1" type="noConversion"/>
  </si>
  <si>
    <t>Text [Title, Header Row, Paragraph]</t>
    <phoneticPr fontId="1" type="noConversion"/>
  </si>
  <si>
    <t>Text [Label, Source]</t>
    <phoneticPr fontId="1" type="noConversion"/>
  </si>
  <si>
    <t>Data</t>
    <phoneticPr fontId="1" type="noConversion"/>
  </si>
  <si>
    <t>Other</t>
    <phoneticPr fontId="1" type="noConversion"/>
  </si>
  <si>
    <t>Fination Sum</t>
    <phoneticPr fontId="1" type="noConversion"/>
  </si>
  <si>
    <t># 4: Object</t>
    <phoneticPr fontId="1" type="noConversion"/>
  </si>
  <si>
    <t># 5: Text [Title, Header Row, Paragraph]</t>
    <phoneticPr fontId="1" type="noConversion"/>
  </si>
  <si>
    <t>Annotation</t>
    <phoneticPr fontId="1" type="noConversion"/>
  </si>
  <si>
    <t>Axis</t>
    <phoneticPr fontId="1" type="noConversion"/>
  </si>
  <si>
    <t>Graphical Element</t>
    <phoneticPr fontId="1" type="noConversion"/>
  </si>
  <si>
    <t>Legend</t>
    <phoneticPr fontId="1" type="noConversion"/>
  </si>
  <si>
    <t>Data</t>
    <phoneticPr fontId="1" type="noConversion"/>
  </si>
  <si>
    <t>Group</t>
    <phoneticPr fontId="1" type="noConversion"/>
  </si>
  <si>
    <t>Title &amp; Header Row &amp; Paragraph</t>
    <phoneticPr fontId="1" type="noConversion"/>
  </si>
  <si>
    <t>Axis</t>
  </si>
  <si>
    <t>Graphical Element</t>
  </si>
  <si>
    <t>Legend</t>
  </si>
  <si>
    <t>Annotation</t>
  </si>
  <si>
    <t>Object</t>
  </si>
  <si>
    <t>Data</t>
  </si>
  <si>
    <t>Patterns</t>
    <phoneticPr fontId="1" type="noConversion"/>
  </si>
  <si>
    <t>Label &amp; Source</t>
    <phoneticPr fontId="1" type="noConversion"/>
  </si>
  <si>
    <t>SUM</t>
    <phoneticPr fontId="1" type="noConversion"/>
  </si>
  <si>
    <t>&lt;2s</t>
    <phoneticPr fontId="1" type="noConversion"/>
  </si>
  <si>
    <t>2s-5s</t>
    <phoneticPr fontId="1" type="noConversion"/>
  </si>
  <si>
    <t>5-10s</t>
    <phoneticPr fontId="1" type="noConversion"/>
  </si>
  <si>
    <t>&gt;5s</t>
    <phoneticPr fontId="1" type="noConversion"/>
  </si>
  <si>
    <t>Fination &lt;2s</t>
    <phoneticPr fontId="1" type="noConversion"/>
  </si>
  <si>
    <t>Fination 2s-5s</t>
    <phoneticPr fontId="1" type="noConversion"/>
  </si>
  <si>
    <t>Fination &gt;5s</t>
    <phoneticPr fontId="1" type="noConversion"/>
  </si>
  <si>
    <t>Title</t>
    <phoneticPr fontId="1" type="noConversion"/>
  </si>
  <si>
    <t>Header Row</t>
    <phoneticPr fontId="1" type="noConversion"/>
  </si>
  <si>
    <t>Paragraph</t>
    <phoneticPr fontId="1" type="noConversion"/>
  </si>
  <si>
    <t>Label</t>
  </si>
  <si>
    <t>Source</t>
    <phoneticPr fontId="1" type="noConversion"/>
  </si>
  <si>
    <t>Title</t>
    <phoneticPr fontId="1" type="noConversion"/>
  </si>
  <si>
    <t>Header Row</t>
    <phoneticPr fontId="1" type="noConversion"/>
  </si>
  <si>
    <t>Paragraph</t>
    <phoneticPr fontId="1" type="noConversion"/>
  </si>
  <si>
    <t>Source</t>
    <phoneticPr fontId="1" type="noConversion"/>
  </si>
  <si>
    <t>Label</t>
    <phoneticPr fontId="1" type="noConversion"/>
  </si>
  <si>
    <t>Group1</t>
    <phoneticPr fontId="1" type="noConversion"/>
  </si>
  <si>
    <t>Group2</t>
    <phoneticPr fontId="1" type="noConversion"/>
  </si>
  <si>
    <t>Group3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</si>
</sst>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color theme="8"/>
      <name val="Calibri"/>
      <family val="2"/>
      <charset val="134"/>
      <scheme val="minor"/>
    </font>
    <font>
      <sz val="11"/>
      <color theme="9"/>
      <name val="Calibri"/>
      <family val="2"/>
      <charset val="134"/>
      <scheme val="minor"/>
    </font>
    <font>
      <sz val="11"/>
      <color theme="5"/>
      <name val="Calibri"/>
      <family val="2"/>
      <charset val="134"/>
      <scheme val="minor"/>
    </font>
    <font>
      <sz val="11"/>
      <color theme="5"/>
      <name val="Calibri"/>
      <family val="3"/>
      <charset val="134"/>
      <scheme val="minor"/>
    </font>
    <font>
      <sz val="11"/>
      <color theme="8"/>
      <name val="Calibri"/>
      <family val="3"/>
      <charset val="134"/>
      <scheme val="minor"/>
    </font>
    <font>
      <sz val="11"/>
      <color theme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/>
    </xf>
    <xf numFmtId="0" fontId="6" fillId="0" borderId="0" xfId="0" applyFont="1">
      <alignment vertical="center"/>
    </xf>
    <xf numFmtId="2" fontId="0" fillId="0" borderId="0" xfId="0" applyNumberFormat="1">
      <alignment vertical="center"/>
    </xf>
    <xf numFmtId="2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64" fontId="0" fillId="0" borderId="0" xfId="0" applyNumberFormat="1">
      <alignment vertical="center"/>
    </xf>
    <xf numFmtId="2" fontId="4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64" fontId="2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5"/>
  <sheetViews>
    <sheetView tabSelected="1" topLeftCell="A32" zoomScaleNormal="100" workbookViewId="0">
      <selection activeCell="F60" sqref="F60"/>
    </sheetView>
  </sheetViews>
  <sheetFormatPr baseColWidth="10" defaultColWidth="8.83203125" defaultRowHeight="15" x14ac:dyDescent="0.2"/>
  <cols>
    <col min="1" max="1" width="30.1640625" bestFit="1" customWidth="1"/>
    <col min="2" max="2" width="18.6640625" bestFit="1" customWidth="1"/>
    <col min="3" max="13" width="18.83203125" bestFit="1" customWidth="1"/>
    <col min="14" max="18" width="18.6640625" bestFit="1" customWidth="1"/>
    <col min="19" max="20" width="17.6640625" bestFit="1" customWidth="1"/>
    <col min="21" max="21" width="16.5" bestFit="1" customWidth="1"/>
    <col min="22" max="22" width="9.1640625" bestFit="1" customWidth="1"/>
    <col min="23" max="23" width="10.5" bestFit="1" customWidth="1"/>
  </cols>
  <sheetData>
    <row r="1" spans="1:24" x14ac:dyDescent="0.2">
      <c r="A1" t="s">
        <v>2</v>
      </c>
      <c r="B1" t="s">
        <v>3</v>
      </c>
      <c r="C1" t="s">
        <v>18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19</v>
      </c>
      <c r="L1" t="s">
        <v>27</v>
      </c>
      <c r="M1" t="s">
        <v>28</v>
      </c>
      <c r="N1" t="s">
        <v>36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W1" s="1"/>
      <c r="X1" s="1"/>
    </row>
    <row r="2" spans="1:24" x14ac:dyDescent="0.2">
      <c r="A2" s="1" t="s">
        <v>88</v>
      </c>
      <c r="W2" s="1" t="s">
        <v>49</v>
      </c>
      <c r="X2" s="1" t="s">
        <v>89</v>
      </c>
    </row>
    <row r="3" spans="1:24" x14ac:dyDescent="0.2">
      <c r="A3" t="s">
        <v>0</v>
      </c>
      <c r="B3" s="11">
        <f>B59/1.46814</f>
        <v>0.68113395180296155</v>
      </c>
      <c r="C3" s="7">
        <f>C59/1.46814</f>
        <v>4.7679376626207306</v>
      </c>
      <c r="D3" s="7">
        <f>D59/1.46814</f>
        <v>6.8113395180296159</v>
      </c>
      <c r="E3" s="7">
        <f>E59/1.46814</f>
        <v>7.4924734698325777</v>
      </c>
      <c r="F3" s="7">
        <f>F59/1.46814</f>
        <v>11.579277180650347</v>
      </c>
      <c r="G3" s="7">
        <f>G59/1.46814</f>
        <v>12.260411132453308</v>
      </c>
      <c r="H3" s="7">
        <f>H59/1.46814</f>
        <v>9.5358753252414612</v>
      </c>
      <c r="I3" s="8">
        <f>I59/1.46814</f>
        <v>9.5358753252414612</v>
      </c>
      <c r="J3" s="8">
        <f>J59/1.46814</f>
        <v>8.1736074216355394</v>
      </c>
      <c r="K3" s="8">
        <f>K59/1.46814</f>
        <v>16.347214843271079</v>
      </c>
      <c r="L3" s="8">
        <f>L59/1.46814</f>
        <v>11.579277180650347</v>
      </c>
      <c r="M3" s="8">
        <f>M59/1.46814</f>
        <v>12.260411132453308</v>
      </c>
      <c r="N3" s="8">
        <f>N59/1.46814</f>
        <v>12.260411132453308</v>
      </c>
      <c r="O3" s="8">
        <f>O59/1.46814</f>
        <v>10.217009277044424</v>
      </c>
      <c r="P3" s="7">
        <f>P59/1.46814</f>
        <v>11.579277180650347</v>
      </c>
      <c r="Q3" s="11">
        <f>Q59/1.46814</f>
        <v>9.5358753252414612</v>
      </c>
      <c r="R3" s="11">
        <f>R59/1.46814</f>
        <v>6.8113395180296159</v>
      </c>
      <c r="S3" s="11">
        <f>S59/1.46814</f>
        <v>6.8113395180296159</v>
      </c>
      <c r="T3" s="11">
        <f>T59/1.46814</f>
        <v>6.1302055662266541</v>
      </c>
      <c r="U3" s="11">
        <f>U59/1.46814</f>
        <v>23.839688313103654</v>
      </c>
      <c r="V3" s="7">
        <f>V59/W3 * 10000</f>
        <v>19.820997997466179</v>
      </c>
      <c r="W3" s="2">
        <v>146814</v>
      </c>
      <c r="X3" s="10">
        <f>V3/19.82</f>
        <v>1.0000503530507658</v>
      </c>
    </row>
    <row r="4" spans="1:24" x14ac:dyDescent="0.2">
      <c r="A4" t="s">
        <v>1</v>
      </c>
      <c r="B4" s="11">
        <f t="shared" ref="B4:U4" si="0">B60/139.88965</f>
        <v>0.17156380046701097</v>
      </c>
      <c r="C4" s="7">
        <f t="shared" si="0"/>
        <v>0.90070995245180763</v>
      </c>
      <c r="D4" s="7">
        <f t="shared" si="0"/>
        <v>1.0150858194298149</v>
      </c>
      <c r="E4" s="7">
        <f t="shared" si="0"/>
        <v>1.5083317457724714</v>
      </c>
      <c r="F4" s="7">
        <f t="shared" si="0"/>
        <v>1.7656774464729879</v>
      </c>
      <c r="G4" s="7">
        <f t="shared" si="0"/>
        <v>2.3804477314797774</v>
      </c>
      <c r="H4" s="7">
        <f t="shared" si="0"/>
        <v>2.3518537647352753</v>
      </c>
      <c r="I4" s="8">
        <f t="shared" si="0"/>
        <v>3.2454152255009574</v>
      </c>
      <c r="J4" s="8">
        <f t="shared" si="0"/>
        <v>3.1524848335813265</v>
      </c>
      <c r="K4" s="8">
        <f t="shared" si="0"/>
        <v>3.3669395841650904</v>
      </c>
      <c r="L4" s="8">
        <f t="shared" si="0"/>
        <v>3.3812365675373415</v>
      </c>
      <c r="M4" s="8">
        <f t="shared" si="0"/>
        <v>3.7243641684713631</v>
      </c>
      <c r="N4" s="8">
        <f t="shared" si="0"/>
        <v>2.9952180164865667</v>
      </c>
      <c r="O4" s="7">
        <f t="shared" si="0"/>
        <v>3.1238908668368248</v>
      </c>
      <c r="P4" s="7">
        <f t="shared" si="0"/>
        <v>2.7092783490415484</v>
      </c>
      <c r="Q4" s="11">
        <f t="shared" si="0"/>
        <v>2.6306449404941681</v>
      </c>
      <c r="R4" s="11">
        <f t="shared" si="0"/>
        <v>2.2732203561878954</v>
      </c>
      <c r="S4" s="11">
        <f t="shared" si="0"/>
        <v>1.7156380046701099</v>
      </c>
      <c r="T4" s="11">
        <f t="shared" si="0"/>
        <v>1.0865707362910695</v>
      </c>
      <c r="U4" s="11">
        <f t="shared" si="0"/>
        <v>2.2231809143850172</v>
      </c>
      <c r="V4" s="7">
        <f>V60/W4 * 10000</f>
        <v>4.5721752824458424</v>
      </c>
      <c r="W4" s="2">
        <v>13988965</v>
      </c>
      <c r="X4" s="10">
        <f>V4/19.82</f>
        <v>0.2306849284785995</v>
      </c>
    </row>
    <row r="5" spans="1:24" x14ac:dyDescent="0.2">
      <c r="A5" t="s">
        <v>4</v>
      </c>
      <c r="B5" s="11">
        <f t="shared" ref="B5:U5" si="1">B61/24.41685</f>
        <v>0.28668726719458076</v>
      </c>
      <c r="C5" s="8">
        <f t="shared" si="1"/>
        <v>1.9249002225921854</v>
      </c>
      <c r="D5" s="8">
        <f t="shared" si="1"/>
        <v>1.7201236031674847</v>
      </c>
      <c r="E5" s="8">
        <f t="shared" si="1"/>
        <v>1.7610789270524247</v>
      </c>
      <c r="F5" s="7">
        <f t="shared" si="1"/>
        <v>2.2934981375566461</v>
      </c>
      <c r="G5" s="7">
        <f t="shared" si="1"/>
        <v>1.6791682792825446</v>
      </c>
      <c r="H5" s="7">
        <f t="shared" si="1"/>
        <v>1.3105703643180837</v>
      </c>
      <c r="I5" s="7">
        <f t="shared" si="1"/>
        <v>1.7610789270524247</v>
      </c>
      <c r="J5" s="7">
        <f t="shared" si="1"/>
        <v>1.4334363359729039</v>
      </c>
      <c r="K5" s="7">
        <f t="shared" si="1"/>
        <v>1.1877043926632633</v>
      </c>
      <c r="L5" s="7">
        <f t="shared" si="1"/>
        <v>1.2696150404331434</v>
      </c>
      <c r="M5" s="7">
        <f t="shared" si="1"/>
        <v>1.1877043926632633</v>
      </c>
      <c r="N5" s="7">
        <f t="shared" si="1"/>
        <v>1.2286597165482034</v>
      </c>
      <c r="O5" s="7">
        <f t="shared" si="1"/>
        <v>1.9249002225921854</v>
      </c>
      <c r="P5" s="7">
        <f t="shared" si="1"/>
        <v>1.9249002225921854</v>
      </c>
      <c r="Q5" s="11">
        <f t="shared" si="1"/>
        <v>1.9249002225921854</v>
      </c>
      <c r="R5" s="11">
        <f t="shared" si="1"/>
        <v>1.6791682792825446</v>
      </c>
      <c r="S5" s="11">
        <f t="shared" si="1"/>
        <v>1.4334363359729039</v>
      </c>
      <c r="T5" s="11">
        <f t="shared" si="1"/>
        <v>0.77815115381386213</v>
      </c>
      <c r="U5" s="11">
        <f t="shared" si="1"/>
        <v>2.5801854047512269</v>
      </c>
      <c r="V5" s="7">
        <f>V61/W5 * 10000</f>
        <v>3.1289867448094251</v>
      </c>
      <c r="W5" s="2">
        <v>2441685</v>
      </c>
      <c r="X5" s="10">
        <f>V5/19.82</f>
        <v>0.15787016875930499</v>
      </c>
    </row>
    <row r="6" spans="1:24" x14ac:dyDescent="0.2">
      <c r="A6" t="s">
        <v>5</v>
      </c>
      <c r="B6" s="11">
        <f t="shared" ref="B6:U6" si="2">B62/36.82404</f>
        <v>0.21724938382643513</v>
      </c>
      <c r="C6" s="7">
        <f t="shared" si="2"/>
        <v>1.9280882814596119</v>
      </c>
      <c r="D6" s="12">
        <f t="shared" si="2"/>
        <v>2.2539623571992644</v>
      </c>
      <c r="E6" s="8">
        <f t="shared" si="2"/>
        <v>3.2315845844182229</v>
      </c>
      <c r="F6" s="8">
        <f t="shared" si="2"/>
        <v>3.883332735897528</v>
      </c>
      <c r="G6" s="8">
        <f t="shared" si="2"/>
        <v>4.5622370603551383</v>
      </c>
      <c r="H6" s="8">
        <f t="shared" si="2"/>
        <v>5.2954537307693563</v>
      </c>
      <c r="I6" s="8">
        <f t="shared" si="2"/>
        <v>5.2411413848127477</v>
      </c>
      <c r="J6" s="8">
        <f t="shared" si="2"/>
        <v>6.1372950930967924</v>
      </c>
      <c r="K6" s="8">
        <f t="shared" si="2"/>
        <v>6.2187636120317062</v>
      </c>
      <c r="L6" s="8">
        <f t="shared" si="2"/>
        <v>6.653262379684576</v>
      </c>
      <c r="M6" s="8">
        <f t="shared" si="2"/>
        <v>6.3273883039449235</v>
      </c>
      <c r="N6" s="12">
        <f t="shared" si="2"/>
        <v>5.8385771903354442</v>
      </c>
      <c r="O6" s="12">
        <f t="shared" si="2"/>
        <v>6.3002321309666192</v>
      </c>
      <c r="P6" s="7">
        <f t="shared" si="2"/>
        <v>6.3545444769232278</v>
      </c>
      <c r="Q6" s="11">
        <f t="shared" si="2"/>
        <v>5.1596728658778348</v>
      </c>
      <c r="R6" s="11">
        <f t="shared" si="2"/>
        <v>3.5303024871795712</v>
      </c>
      <c r="S6" s="11">
        <f t="shared" si="2"/>
        <v>2.8513981627219613</v>
      </c>
      <c r="T6" s="11">
        <f t="shared" si="2"/>
        <v>1.7923074165680899</v>
      </c>
      <c r="U6" s="11">
        <f t="shared" si="2"/>
        <v>4.3993000224853116</v>
      </c>
      <c r="V6" s="7">
        <f>V62/W6 * 10000</f>
        <v>8.8176093660554358</v>
      </c>
      <c r="W6" s="2">
        <v>3682404</v>
      </c>
      <c r="X6" s="10">
        <f>V6/19.82</f>
        <v>0.4448844281561774</v>
      </c>
    </row>
    <row r="7" spans="1:24" x14ac:dyDescent="0.2">
      <c r="A7" t="s">
        <v>6</v>
      </c>
      <c r="B7" s="8">
        <f t="shared" ref="B7:U7" si="3">B63/0.46742</f>
        <v>0</v>
      </c>
      <c r="C7" s="8">
        <f t="shared" si="3"/>
        <v>4.278807068589277</v>
      </c>
      <c r="D7" s="11">
        <f t="shared" si="3"/>
        <v>6.4182106028839163</v>
      </c>
      <c r="E7" s="7">
        <f t="shared" si="3"/>
        <v>2.1394035342946385</v>
      </c>
      <c r="F7" s="7">
        <f t="shared" si="3"/>
        <v>14.975824740062471</v>
      </c>
      <c r="G7" s="7">
        <f t="shared" si="3"/>
        <v>6.4182106028839163</v>
      </c>
      <c r="H7" s="7">
        <f t="shared" si="3"/>
        <v>10.697017671473192</v>
      </c>
      <c r="I7" s="7">
        <f t="shared" si="3"/>
        <v>4.278807068589277</v>
      </c>
      <c r="J7" s="7">
        <f t="shared" si="3"/>
        <v>2.1394035342946385</v>
      </c>
      <c r="K7" s="8">
        <f t="shared" si="3"/>
        <v>2.1394035342946385</v>
      </c>
      <c r="L7" s="8">
        <f t="shared" si="3"/>
        <v>2.1394035342946385</v>
      </c>
      <c r="M7" s="8">
        <f t="shared" si="3"/>
        <v>4.278807068589277</v>
      </c>
      <c r="N7" s="8">
        <f t="shared" si="3"/>
        <v>8.5576141371785539</v>
      </c>
      <c r="O7" s="8">
        <f t="shared" si="3"/>
        <v>0</v>
      </c>
      <c r="P7" s="7">
        <f t="shared" si="3"/>
        <v>0</v>
      </c>
      <c r="Q7" s="11">
        <f t="shared" si="3"/>
        <v>0</v>
      </c>
      <c r="R7" s="11">
        <f t="shared" si="3"/>
        <v>0</v>
      </c>
      <c r="S7" s="11">
        <f t="shared" si="3"/>
        <v>0</v>
      </c>
      <c r="T7" s="11">
        <f t="shared" si="3"/>
        <v>0</v>
      </c>
      <c r="U7" s="11">
        <f t="shared" si="3"/>
        <v>2.1394035342946385</v>
      </c>
      <c r="V7" s="7">
        <f>V63/W7 * 10000</f>
        <v>7.0600316631723077</v>
      </c>
      <c r="W7" s="2">
        <v>46742</v>
      </c>
      <c r="X7" s="10">
        <f>V7/19.82</f>
        <v>0.35620745021050998</v>
      </c>
    </row>
    <row r="8" spans="1:24" x14ac:dyDescent="0.2">
      <c r="A8" t="s">
        <v>7</v>
      </c>
      <c r="B8" s="8">
        <f t="shared" ref="B8:U8" si="4">B64/4.6158</f>
        <v>1.2998830105290524</v>
      </c>
      <c r="C8" s="8">
        <f t="shared" si="4"/>
        <v>3.4663546947441395</v>
      </c>
      <c r="D8" s="11">
        <f t="shared" si="4"/>
        <v>1.516530178950561</v>
      </c>
      <c r="E8" s="7">
        <f t="shared" si="4"/>
        <v>2.1664716842150873</v>
      </c>
      <c r="F8" s="7">
        <f t="shared" si="4"/>
        <v>3.2497075263226307</v>
      </c>
      <c r="G8" s="7">
        <f t="shared" si="4"/>
        <v>2.5997660210581048</v>
      </c>
      <c r="H8" s="7">
        <f t="shared" si="4"/>
        <v>4.5495905368516834</v>
      </c>
      <c r="I8" s="7">
        <f t="shared" si="4"/>
        <v>6.0661207158022439</v>
      </c>
      <c r="J8" s="7">
        <f t="shared" si="4"/>
        <v>4.7662377052731921</v>
      </c>
      <c r="K8" s="8">
        <f t="shared" si="4"/>
        <v>4.3329433684301746</v>
      </c>
      <c r="L8" s="8">
        <f t="shared" si="4"/>
        <v>4.1162962000086658</v>
      </c>
      <c r="M8" s="8">
        <f t="shared" si="4"/>
        <v>6.0661207158022439</v>
      </c>
      <c r="N8" s="8">
        <f t="shared" si="4"/>
        <v>5.6328263789592272</v>
      </c>
      <c r="O8" s="8">
        <f t="shared" si="4"/>
        <v>3.4663546947441395</v>
      </c>
      <c r="P8" s="7">
        <f t="shared" si="4"/>
        <v>4.7662377052731921</v>
      </c>
      <c r="Q8" s="11">
        <f t="shared" si="4"/>
        <v>2.3831188526365961</v>
      </c>
      <c r="R8" s="11">
        <f t="shared" si="4"/>
        <v>2.5997660210581048</v>
      </c>
      <c r="S8" s="11">
        <f t="shared" si="4"/>
        <v>3.4663546947441395</v>
      </c>
      <c r="T8" s="11">
        <f t="shared" si="4"/>
        <v>2.3831188526365961</v>
      </c>
      <c r="U8" s="11">
        <f t="shared" si="4"/>
        <v>9.3158282421248746</v>
      </c>
      <c r="V8" s="7">
        <f>V64/W8 * 10000</f>
        <v>7.8209627800164645</v>
      </c>
      <c r="W8" s="2">
        <v>461580</v>
      </c>
      <c r="X8" s="10">
        <f>V8/19.82</f>
        <v>0.39459953481415055</v>
      </c>
    </row>
    <row r="9" spans="1:24" x14ac:dyDescent="0.2">
      <c r="A9" t="s">
        <v>8</v>
      </c>
      <c r="B9" s="11">
        <f>B65/96.96432</f>
        <v>1.3200731980588323</v>
      </c>
      <c r="C9" s="8">
        <f>C65/96.96432</f>
        <v>11.045299961882886</v>
      </c>
      <c r="D9" s="8">
        <f>D65/96.96432</f>
        <v>15.613990795789626</v>
      </c>
      <c r="E9" s="7">
        <f>E65/96.96432</f>
        <v>14.727066615843848</v>
      </c>
      <c r="F9" s="7">
        <f>F65/96.96432</f>
        <v>12.654139172017087</v>
      </c>
      <c r="G9" s="7">
        <f>G65/96.96432</f>
        <v>11.055613033742722</v>
      </c>
      <c r="H9" s="7">
        <f>H65/96.96432</f>
        <v>8.8486156557381115</v>
      </c>
      <c r="I9" s="7">
        <f>I65/96.96432</f>
        <v>6.5075483435556505</v>
      </c>
      <c r="J9" s="7">
        <f>J65/96.96432</f>
        <v>5.4762411575721872</v>
      </c>
      <c r="K9" s="7">
        <f>K65/96.96432</f>
        <v>4.2489856062518667</v>
      </c>
      <c r="L9" s="7">
        <f>L65/96.96432</f>
        <v>3.578635935362616</v>
      </c>
      <c r="M9" s="7">
        <f>M65/96.96432</f>
        <v>2.9495385519127035</v>
      </c>
      <c r="N9" s="7">
        <f>N65/96.96432</f>
        <v>2.5782679649586568</v>
      </c>
      <c r="O9" s="7">
        <f>O65/96.96432</f>
        <v>2.0935535875464293</v>
      </c>
      <c r="P9" s="7">
        <f>P65/96.96432</f>
        <v>1.8666660066300675</v>
      </c>
      <c r="Q9" s="11">
        <f>Q65/96.96432</f>
        <v>1.6294653538538713</v>
      </c>
      <c r="R9" s="11">
        <f>R65/96.96432</f>
        <v>1.3510124136383361</v>
      </c>
      <c r="S9" s="11">
        <f>S65/96.96432</f>
        <v>0.99005489854412432</v>
      </c>
      <c r="T9" s="11">
        <f>T65/96.96432</f>
        <v>0.63941045530974694</v>
      </c>
      <c r="U9" s="11">
        <f>U65/96.96432</f>
        <v>1.1344379045818092</v>
      </c>
      <c r="V9" s="7">
        <f>V65/W9 * 10000</f>
        <v>11.030861661279118</v>
      </c>
      <c r="W9" s="2">
        <v>9696432</v>
      </c>
      <c r="X9" s="10">
        <f>V9/19.82</f>
        <v>0.55655205152770526</v>
      </c>
    </row>
    <row r="10" spans="1:24" x14ac:dyDescent="0.2">
      <c r="A10" t="s">
        <v>9</v>
      </c>
      <c r="B10" s="11">
        <f t="shared" ref="B10:U10" si="5">B66/25.40478</f>
        <v>0.98406677798430064</v>
      </c>
      <c r="C10" s="8">
        <f t="shared" si="5"/>
        <v>5.1171472455183631</v>
      </c>
      <c r="D10" s="8">
        <f t="shared" si="5"/>
        <v>5.8256753256670599</v>
      </c>
      <c r="E10" s="8">
        <f t="shared" si="5"/>
        <v>6.1799393657414079</v>
      </c>
      <c r="F10" s="8">
        <f t="shared" si="5"/>
        <v>6.6129287480545003</v>
      </c>
      <c r="G10" s="8">
        <f t="shared" si="5"/>
        <v>7.0852808014869648</v>
      </c>
      <c r="H10" s="7">
        <f t="shared" si="5"/>
        <v>8.3448862773068697</v>
      </c>
      <c r="I10" s="7">
        <f t="shared" si="5"/>
        <v>7.4001821704419406</v>
      </c>
      <c r="J10" s="7">
        <f t="shared" si="5"/>
        <v>7.9512595661131495</v>
      </c>
      <c r="K10" s="7">
        <f t="shared" si="5"/>
        <v>8.2661609350681253</v>
      </c>
      <c r="L10" s="7">
        <f t="shared" si="5"/>
        <v>7.5182701838000572</v>
      </c>
      <c r="M10" s="7">
        <f t="shared" si="5"/>
        <v>6.1799393657414079</v>
      </c>
      <c r="N10" s="7">
        <f t="shared" si="5"/>
        <v>6.6522914191738725</v>
      </c>
      <c r="O10" s="7">
        <f t="shared" si="5"/>
        <v>6.5735660769351281</v>
      </c>
      <c r="P10" s="7">
        <f t="shared" si="5"/>
        <v>5.5501366278314554</v>
      </c>
      <c r="Q10" s="11">
        <f t="shared" si="5"/>
        <v>4.8022458765633873</v>
      </c>
      <c r="R10" s="11">
        <f t="shared" si="5"/>
        <v>4.1330804675340627</v>
      </c>
      <c r="S10" s="11">
        <f t="shared" si="5"/>
        <v>4.4873445076084106</v>
      </c>
      <c r="T10" s="11">
        <f t="shared" si="5"/>
        <v>4.014992454175947</v>
      </c>
      <c r="U10" s="11">
        <f t="shared" si="5"/>
        <v>17.398300634762435</v>
      </c>
      <c r="V10" s="7">
        <f>V66/W10 * 10000</f>
        <v>13.107769482750886</v>
      </c>
      <c r="W10" s="9">
        <v>2540478</v>
      </c>
      <c r="X10" s="10">
        <f>V10/19.82</f>
        <v>0.66134053898844025</v>
      </c>
    </row>
    <row r="11" spans="1:24" x14ac:dyDescent="0.2">
      <c r="A11" t="s">
        <v>10</v>
      </c>
      <c r="B11" s="11">
        <f t="shared" ref="B11:U11" si="6">B67/33.97588</f>
        <v>0.4709223131233099</v>
      </c>
      <c r="C11" s="7">
        <f t="shared" si="6"/>
        <v>3.4141867701439965</v>
      </c>
      <c r="D11" s="7">
        <f t="shared" si="6"/>
        <v>3.6790805712758585</v>
      </c>
      <c r="E11" s="7">
        <f t="shared" si="6"/>
        <v>4.650357842092685</v>
      </c>
      <c r="F11" s="7">
        <f t="shared" si="6"/>
        <v>5.7982309803307528</v>
      </c>
      <c r="G11" s="7">
        <f t="shared" si="6"/>
        <v>6.4751818054455113</v>
      </c>
      <c r="H11" s="7">
        <f t="shared" si="6"/>
        <v>7.7996508111048195</v>
      </c>
      <c r="I11" s="7">
        <f t="shared" si="6"/>
        <v>7.9762466785260608</v>
      </c>
      <c r="J11" s="8">
        <f t="shared" si="6"/>
        <v>8.8297933710620597</v>
      </c>
      <c r="K11" s="8">
        <f t="shared" si="6"/>
        <v>9.7422053527384733</v>
      </c>
      <c r="L11" s="8">
        <f t="shared" si="6"/>
        <v>8.7120627927812322</v>
      </c>
      <c r="M11" s="8">
        <f t="shared" si="6"/>
        <v>9.2418503950449562</v>
      </c>
      <c r="N11" s="7">
        <f t="shared" si="6"/>
        <v>8.4177363470791633</v>
      </c>
      <c r="O11" s="7">
        <f t="shared" si="6"/>
        <v>9.1535524613343355</v>
      </c>
      <c r="P11" s="7">
        <f t="shared" si="6"/>
        <v>8.4177363470791633</v>
      </c>
      <c r="Q11" s="11">
        <f t="shared" si="6"/>
        <v>7.5936222991133722</v>
      </c>
      <c r="R11" s="11">
        <f t="shared" si="6"/>
        <v>6.5929123837263379</v>
      </c>
      <c r="S11" s="11">
        <f t="shared" si="6"/>
        <v>4.9741169323649608</v>
      </c>
      <c r="T11" s="11">
        <f t="shared" si="6"/>
        <v>3.8851090832673063</v>
      </c>
      <c r="U11" s="11">
        <f t="shared" si="6"/>
        <v>11.007809069257368</v>
      </c>
      <c r="V11" s="7">
        <f>V67/W11 * 10000</f>
        <v>13.683236460689171</v>
      </c>
      <c r="W11" s="2">
        <v>3397588</v>
      </c>
      <c r="X11" s="10">
        <f>V11/19.82</f>
        <v>0.69037519983295514</v>
      </c>
    </row>
    <row r="12" spans="1:24" x14ac:dyDescent="0.2">
      <c r="A12" t="s">
        <v>11</v>
      </c>
      <c r="B12" s="11">
        <f t="shared" ref="B12:U12" si="7">B68/82.83277</f>
        <v>0.33803046789332292</v>
      </c>
      <c r="C12" s="7">
        <f t="shared" si="7"/>
        <v>2.2334155914380265</v>
      </c>
      <c r="D12" s="8">
        <f t="shared" si="7"/>
        <v>2.7404612932780106</v>
      </c>
      <c r="E12" s="8">
        <f t="shared" si="7"/>
        <v>2.6921712264361073</v>
      </c>
      <c r="F12" s="8">
        <f t="shared" si="7"/>
        <v>2.5352285091999218</v>
      </c>
      <c r="G12" s="8">
        <f t="shared" si="7"/>
        <v>2.4869384423580185</v>
      </c>
      <c r="H12" s="8">
        <f t="shared" si="7"/>
        <v>2.5352285091999218</v>
      </c>
      <c r="I12" s="7">
        <f t="shared" si="7"/>
        <v>2.7163162598570589</v>
      </c>
      <c r="J12" s="7">
        <f t="shared" si="7"/>
        <v>2.5714460593313491</v>
      </c>
      <c r="K12" s="7">
        <f t="shared" si="7"/>
        <v>2.3299957251218331</v>
      </c>
      <c r="L12" s="7">
        <f t="shared" si="7"/>
        <v>2.1247629410437439</v>
      </c>
      <c r="M12" s="7">
        <f t="shared" si="7"/>
        <v>1.99196525722851</v>
      </c>
      <c r="N12" s="7">
        <f t="shared" si="7"/>
        <v>1.8953851235447035</v>
      </c>
      <c r="O12" s="7">
        <f t="shared" si="7"/>
        <v>1.7022248561770903</v>
      </c>
      <c r="P12" s="7">
        <f t="shared" si="7"/>
        <v>1.533209622230429</v>
      </c>
      <c r="Q12" s="11">
        <f t="shared" si="7"/>
        <v>1.2796867713104367</v>
      </c>
      <c r="R12" s="11">
        <f t="shared" si="7"/>
        <v>0.85714868644378306</v>
      </c>
      <c r="S12" s="11">
        <f t="shared" si="7"/>
        <v>0.85714868644378306</v>
      </c>
      <c r="T12" s="11">
        <f t="shared" si="7"/>
        <v>0.66398841907617001</v>
      </c>
      <c r="U12" s="11">
        <f t="shared" si="7"/>
        <v>1.4124844551256708</v>
      </c>
      <c r="V12" s="7">
        <f>V68/W12 * 10000</f>
        <v>3.7497236902737892</v>
      </c>
      <c r="W12" s="2">
        <v>8283277</v>
      </c>
      <c r="X12" s="10">
        <f>V12/19.82</f>
        <v>0.18918888447395504</v>
      </c>
    </row>
    <row r="13" spans="1:24" x14ac:dyDescent="0.2">
      <c r="A13" t="s">
        <v>12</v>
      </c>
      <c r="B13" s="11">
        <f t="shared" ref="B13:U13" si="8">B69/41.76772</f>
        <v>0.16759353874235894</v>
      </c>
      <c r="C13" s="7">
        <f t="shared" si="8"/>
        <v>1.1013289688783587</v>
      </c>
      <c r="D13" s="7">
        <f t="shared" si="8"/>
        <v>1.3168063758328203</v>
      </c>
      <c r="E13" s="7">
        <f t="shared" si="8"/>
        <v>1.5562257168933331</v>
      </c>
      <c r="F13" s="7">
        <f t="shared" si="8"/>
        <v>1.8674708602719996</v>
      </c>
      <c r="G13" s="7">
        <f t="shared" si="8"/>
        <v>1.819586992059897</v>
      </c>
      <c r="H13" s="7">
        <f t="shared" si="8"/>
        <v>2.1547740695446151</v>
      </c>
      <c r="I13" s="7">
        <f t="shared" si="8"/>
        <v>2.5378450152414356</v>
      </c>
      <c r="J13" s="7">
        <f t="shared" si="8"/>
        <v>3.3039869066350764</v>
      </c>
      <c r="K13" s="7">
        <f t="shared" si="8"/>
        <v>2.6096708175595893</v>
      </c>
      <c r="L13" s="8">
        <f t="shared" si="8"/>
        <v>2.9927417632564097</v>
      </c>
      <c r="M13" s="8">
        <f t="shared" si="8"/>
        <v>3.2082191702108713</v>
      </c>
      <c r="N13" s="8">
        <f t="shared" si="8"/>
        <v>3.3758127089532302</v>
      </c>
      <c r="O13" s="8">
        <f t="shared" si="8"/>
        <v>3.3518707748471788</v>
      </c>
      <c r="P13" s="7">
        <f t="shared" si="8"/>
        <v>3.2082191702108713</v>
      </c>
      <c r="Q13" s="11">
        <f t="shared" si="8"/>
        <v>2.7772643563019481</v>
      </c>
      <c r="R13" s="11">
        <f t="shared" si="8"/>
        <v>2.8969740268322046</v>
      </c>
      <c r="S13" s="11">
        <f t="shared" si="8"/>
        <v>2.1787160036506661</v>
      </c>
      <c r="T13" s="11">
        <f t="shared" si="8"/>
        <v>1.819586992059897</v>
      </c>
      <c r="U13" s="11">
        <f t="shared" si="8"/>
        <v>4.4771416778315887</v>
      </c>
      <c r="V13" s="7">
        <f>V69/W13 * 10000</f>
        <v>4.8721835905814341</v>
      </c>
      <c r="W13" s="2">
        <v>4176772</v>
      </c>
      <c r="X13" s="10">
        <f>V13/19.82</f>
        <v>0.24582157369230243</v>
      </c>
    </row>
    <row r="14" spans="1:24" x14ac:dyDescent="0.2">
      <c r="A14" t="s">
        <v>13</v>
      </c>
      <c r="B14" s="8">
        <f t="shared" ref="B14:U14" si="9">B70/496.11807</f>
        <v>0.2156744663624125</v>
      </c>
      <c r="C14" s="8">
        <f t="shared" si="9"/>
        <v>1.0541845411919788</v>
      </c>
      <c r="D14" s="11">
        <f t="shared" si="9"/>
        <v>0.94332383418326204</v>
      </c>
      <c r="E14" s="11">
        <f t="shared" si="9"/>
        <v>0.91107344668981727</v>
      </c>
      <c r="F14" s="7">
        <f t="shared" si="9"/>
        <v>1.0965131747771251</v>
      </c>
      <c r="G14" s="7">
        <f t="shared" si="9"/>
        <v>1.3121876411395377</v>
      </c>
      <c r="H14" s="7">
        <f t="shared" si="9"/>
        <v>1.5218151598469292</v>
      </c>
      <c r="I14" s="7">
        <f t="shared" si="9"/>
        <v>1.6971766418425356</v>
      </c>
      <c r="J14" s="7">
        <f t="shared" si="9"/>
        <v>1.8705224746198017</v>
      </c>
      <c r="K14" s="8">
        <f t="shared" si="9"/>
        <v>1.9209137050783094</v>
      </c>
      <c r="L14" s="8">
        <f t="shared" si="9"/>
        <v>1.8947102652398853</v>
      </c>
      <c r="M14" s="8">
        <f t="shared" si="9"/>
        <v>1.9350232496066915</v>
      </c>
      <c r="N14" s="8">
        <f t="shared" si="9"/>
        <v>1.9068041605499273</v>
      </c>
      <c r="O14" s="8">
        <f t="shared" si="9"/>
        <v>1.8382720871263569</v>
      </c>
      <c r="P14" s="8">
        <f t="shared" si="9"/>
        <v>1.8040060504145716</v>
      </c>
      <c r="Q14" s="11">
        <f t="shared" si="9"/>
        <v>1.7334583277726612</v>
      </c>
      <c r="R14" s="11">
        <f t="shared" si="9"/>
        <v>1.4452204895499976</v>
      </c>
      <c r="S14" s="11">
        <f t="shared" si="9"/>
        <v>1.2476868661526479</v>
      </c>
      <c r="T14" s="11">
        <f t="shared" si="9"/>
        <v>0.87680740997803208</v>
      </c>
      <c r="U14" s="11">
        <f t="shared" si="9"/>
        <v>3.8357804625015977</v>
      </c>
      <c r="V14" s="7">
        <f>V70/W14 * 10000</f>
        <v>3.1061154454624074</v>
      </c>
      <c r="W14" s="9">
        <v>49611807</v>
      </c>
      <c r="X14" s="10">
        <f>V14/19.82</f>
        <v>0.15671621823725568</v>
      </c>
    </row>
    <row r="15" spans="1:24" x14ac:dyDescent="0.2">
      <c r="A15" t="s">
        <v>14</v>
      </c>
      <c r="B15" s="8">
        <f t="shared" ref="B15:U15" si="10">B71/349.9647</f>
        <v>0.18001815611688837</v>
      </c>
      <c r="C15" s="8">
        <f t="shared" si="10"/>
        <v>1.1544021439876651</v>
      </c>
      <c r="D15" s="11">
        <f t="shared" si="10"/>
        <v>1.0829663677508046</v>
      </c>
      <c r="E15" s="11">
        <f t="shared" si="10"/>
        <v>1.0486771951571117</v>
      </c>
      <c r="F15" s="7">
        <f t="shared" si="10"/>
        <v>1.2115507649771535</v>
      </c>
      <c r="G15" s="7">
        <f t="shared" si="10"/>
        <v>1.2887014033129627</v>
      </c>
      <c r="H15" s="7">
        <f t="shared" si="10"/>
        <v>1.6144485429530464</v>
      </c>
      <c r="I15" s="7">
        <f t="shared" si="10"/>
        <v>1.7944666990699347</v>
      </c>
      <c r="J15" s="7">
        <f t="shared" si="10"/>
        <v>1.9087639410489114</v>
      </c>
      <c r="K15" s="8">
        <f t="shared" si="10"/>
        <v>1.9401956825931301</v>
      </c>
      <c r="L15" s="8">
        <f t="shared" si="10"/>
        <v>2.0059165967310419</v>
      </c>
      <c r="M15" s="8">
        <f t="shared" si="10"/>
        <v>2.0287760451268371</v>
      </c>
      <c r="N15" s="8">
        <f t="shared" si="10"/>
        <v>2.0002017346320931</v>
      </c>
      <c r="O15" s="8">
        <f t="shared" si="10"/>
        <v>2.1144989766110696</v>
      </c>
      <c r="P15" s="8">
        <f t="shared" si="10"/>
        <v>2.0059165967310419</v>
      </c>
      <c r="Q15" s="11">
        <f t="shared" si="10"/>
        <v>1.8630450442573208</v>
      </c>
      <c r="R15" s="11">
        <f t="shared" si="10"/>
        <v>1.5915890945572511</v>
      </c>
      <c r="S15" s="11">
        <f t="shared" si="10"/>
        <v>1.5201533183203906</v>
      </c>
      <c r="T15" s="11">
        <f t="shared" si="10"/>
        <v>1.2486973686203209</v>
      </c>
      <c r="U15" s="11">
        <f t="shared" si="10"/>
        <v>6.1863382221121164</v>
      </c>
      <c r="V15" s="7">
        <f>V71/W15 * 10000</f>
        <v>3.5789323894667091</v>
      </c>
      <c r="W15" s="9">
        <v>34996470</v>
      </c>
      <c r="X15" s="10">
        <f>V15/19.82</f>
        <v>0.18057176536158975</v>
      </c>
    </row>
    <row r="16" spans="1:24" x14ac:dyDescent="0.2">
      <c r="A16" t="s">
        <v>90</v>
      </c>
      <c r="B16" s="7">
        <f>SUM(B3:B15)</f>
        <v>6.332896332101468</v>
      </c>
      <c r="C16" s="7">
        <f>SUM(C3:C15)</f>
        <v>42.386763105499028</v>
      </c>
      <c r="D16" s="7">
        <f>SUM(D3:D15)</f>
        <v>50.937556643438107</v>
      </c>
      <c r="E16" s="7">
        <f>SUM(E3:E15)</f>
        <v>50.064855354439736</v>
      </c>
      <c r="F16" s="7">
        <f>SUM(F3:F15)</f>
        <v>69.523379976591144</v>
      </c>
      <c r="G16" s="7">
        <f>SUM(G3:G15)</f>
        <v>61.423730947058402</v>
      </c>
      <c r="H16" s="7">
        <f>SUM(H3:H15)</f>
        <v>66.559780419083367</v>
      </c>
      <c r="I16" s="7">
        <f>SUM(I3:I15)</f>
        <v>60.758220455533738</v>
      </c>
      <c r="J16" s="7">
        <f>SUM(J3:J15)</f>
        <v>57.714478400236921</v>
      </c>
      <c r="K16" s="7">
        <f>SUM(K3:K15)</f>
        <v>64.65109715926728</v>
      </c>
      <c r="L16" s="7">
        <f>SUM(L3:L15)</f>
        <v>57.966191380823695</v>
      </c>
      <c r="M16" s="7">
        <f>SUM(M3:M15)</f>
        <v>61.380107816796361</v>
      </c>
      <c r="N16" s="7">
        <f>SUM(N3:N15)</f>
        <v>63.339806030852948</v>
      </c>
      <c r="O16" s="7">
        <f>SUM(O3:O15)</f>
        <v>51.859926012761782</v>
      </c>
      <c r="P16" s="7">
        <f>SUM(P3:P15)</f>
        <v>51.720128355608104</v>
      </c>
      <c r="Q16" s="7">
        <f>SUM(Q3:Q15)</f>
        <v>43.313000236015242</v>
      </c>
      <c r="R16" s="7">
        <f>SUM(R3:R15)</f>
        <v>35.761734224019705</v>
      </c>
      <c r="S16" s="7">
        <f>SUM(S3:S15)</f>
        <v>32.533387929223714</v>
      </c>
      <c r="T16" s="7">
        <f>SUM(T3:T15)</f>
        <v>25.318945908023689</v>
      </c>
      <c r="U16" s="7">
        <f>SUM(U3:U15)</f>
        <v>89.949878857317287</v>
      </c>
    </row>
    <row r="18" spans="1:24" x14ac:dyDescent="0.2">
      <c r="A18" s="1" t="s">
        <v>120</v>
      </c>
    </row>
    <row r="19" spans="1:24" x14ac:dyDescent="0.2">
      <c r="A19" t="s">
        <v>115</v>
      </c>
      <c r="B19" s="11">
        <v>0.68113395180296155</v>
      </c>
      <c r="C19" s="7">
        <v>4.7679376626207306</v>
      </c>
      <c r="D19" s="7">
        <v>6.8113395180296159</v>
      </c>
      <c r="E19" s="7">
        <v>7.4924734698325777</v>
      </c>
      <c r="F19" s="7">
        <v>11.579277180650347</v>
      </c>
      <c r="G19" s="7">
        <v>12.260411132453308</v>
      </c>
      <c r="H19" s="7">
        <v>9.5358753252414612</v>
      </c>
      <c r="I19" s="8">
        <v>9.5358753252414612</v>
      </c>
      <c r="J19" s="8">
        <v>8.1736074216355394</v>
      </c>
      <c r="K19" s="8">
        <v>16.347214843271079</v>
      </c>
      <c r="L19" s="8">
        <v>11.579277180650347</v>
      </c>
      <c r="M19" s="8">
        <v>12.260411132453308</v>
      </c>
      <c r="N19" s="8">
        <v>12.260411132453308</v>
      </c>
      <c r="O19" s="8">
        <v>10.217009277044424</v>
      </c>
      <c r="P19" s="7">
        <v>11.579277180650347</v>
      </c>
      <c r="Q19" s="11">
        <v>9.5358753252414612</v>
      </c>
      <c r="R19" s="11">
        <v>6.8113395180296159</v>
      </c>
      <c r="S19" s="11">
        <v>6.8113395180296159</v>
      </c>
      <c r="T19" s="11">
        <v>6.1302055662266541</v>
      </c>
      <c r="U19" s="11">
        <v>23.839688313103654</v>
      </c>
      <c r="V19" s="7">
        <f>V3</f>
        <v>19.820997997466179</v>
      </c>
      <c r="W19" s="12"/>
      <c r="X19" s="10">
        <f>V19/19.82</f>
        <v>1.0000503530507658</v>
      </c>
    </row>
    <row r="20" spans="1:24" x14ac:dyDescent="0.2">
      <c r="A20" t="s">
        <v>116</v>
      </c>
      <c r="B20" s="11">
        <v>0.17156380046701097</v>
      </c>
      <c r="C20" s="7">
        <v>0.90070995245180763</v>
      </c>
      <c r="D20" s="7">
        <v>1.0150858194298149</v>
      </c>
      <c r="E20" s="7">
        <v>1.5083317457724714</v>
      </c>
      <c r="F20" s="7">
        <v>1.7656774464729879</v>
      </c>
      <c r="G20" s="7">
        <v>2.3804477314797774</v>
      </c>
      <c r="H20" s="7">
        <v>2.3518537647352753</v>
      </c>
      <c r="I20" s="8">
        <v>3.2454152255009574</v>
      </c>
      <c r="J20" s="8">
        <v>3.1524848335813265</v>
      </c>
      <c r="K20" s="8">
        <v>3.3669395841650904</v>
      </c>
      <c r="L20" s="8">
        <v>3.3812365675373415</v>
      </c>
      <c r="M20" s="8">
        <v>3.7243641684713631</v>
      </c>
      <c r="N20" s="8">
        <v>2.9952180164865667</v>
      </c>
      <c r="O20" s="7">
        <v>3.1238908668368248</v>
      </c>
      <c r="P20" s="7">
        <v>2.7092783490415484</v>
      </c>
      <c r="Q20" s="11">
        <v>2.6306449404941681</v>
      </c>
      <c r="R20" s="11">
        <v>2.2732203561878954</v>
      </c>
      <c r="S20" s="11">
        <v>1.7156380046701099</v>
      </c>
      <c r="T20" s="11">
        <v>1.0865707362910695</v>
      </c>
      <c r="U20" s="11">
        <v>2.2231809143850172</v>
      </c>
      <c r="V20" s="7">
        <f>V4</f>
        <v>4.5721752824458424</v>
      </c>
      <c r="W20" s="12"/>
      <c r="X20" s="10">
        <f>V20/19.82</f>
        <v>0.2306849284785995</v>
      </c>
    </row>
    <row r="21" spans="1:24" x14ac:dyDescent="0.2">
      <c r="A21" t="s">
        <v>117</v>
      </c>
      <c r="B21" s="11">
        <v>0.28668726719458076</v>
      </c>
      <c r="C21" s="8">
        <v>1.9249002225921854</v>
      </c>
      <c r="D21" s="8">
        <v>1.7201236031674847</v>
      </c>
      <c r="E21" s="8">
        <v>1.7610789270524247</v>
      </c>
      <c r="F21" s="7">
        <v>2.2934981375566461</v>
      </c>
      <c r="G21" s="7">
        <v>1.6791682792825446</v>
      </c>
      <c r="H21" s="7">
        <v>1.3105703643180837</v>
      </c>
      <c r="I21" s="7">
        <v>1.7610789270524247</v>
      </c>
      <c r="J21" s="7">
        <v>1.4334363359729039</v>
      </c>
      <c r="K21" s="7">
        <v>1.1877043926632633</v>
      </c>
      <c r="L21" s="7">
        <v>1.2696150404331434</v>
      </c>
      <c r="M21" s="7">
        <v>1.1877043926632633</v>
      </c>
      <c r="N21" s="7">
        <v>1.2286597165482034</v>
      </c>
      <c r="O21" s="7">
        <v>1.9249002225921854</v>
      </c>
      <c r="P21" s="7">
        <v>1.9249002225921854</v>
      </c>
      <c r="Q21" s="11">
        <v>1.9249002225921854</v>
      </c>
      <c r="R21" s="11">
        <v>1.6791682792825446</v>
      </c>
      <c r="S21" s="11">
        <v>1.4334363359729039</v>
      </c>
      <c r="T21" s="11">
        <v>0.77815115381386213</v>
      </c>
      <c r="U21" s="11">
        <v>2.5801854047512269</v>
      </c>
      <c r="V21" s="7">
        <f>V5</f>
        <v>3.1289867448094251</v>
      </c>
      <c r="W21" s="12"/>
      <c r="X21" s="10">
        <f>V21/19.82</f>
        <v>0.15787016875930499</v>
      </c>
    </row>
    <row r="22" spans="1:24" x14ac:dyDescent="0.2">
      <c r="A22" t="s">
        <v>118</v>
      </c>
      <c r="B22" s="11">
        <v>0.21724938382643513</v>
      </c>
      <c r="C22" s="7">
        <v>1.9280882814596119</v>
      </c>
      <c r="D22" s="12">
        <v>2.2539623571992644</v>
      </c>
      <c r="E22" s="8">
        <v>3.2315845844182229</v>
      </c>
      <c r="F22" s="8">
        <v>3.883332735897528</v>
      </c>
      <c r="G22" s="8">
        <v>4.5622370603551383</v>
      </c>
      <c r="H22" s="8">
        <v>5.2954537307693563</v>
      </c>
      <c r="I22" s="8">
        <v>5.2411413848127477</v>
      </c>
      <c r="J22" s="8">
        <v>6.1372950930967924</v>
      </c>
      <c r="K22" s="8">
        <v>6.2187636120317062</v>
      </c>
      <c r="L22" s="8">
        <v>6.653262379684576</v>
      </c>
      <c r="M22" s="8">
        <v>6.3273883039449235</v>
      </c>
      <c r="N22" s="12">
        <v>5.8385771903354442</v>
      </c>
      <c r="O22" s="12">
        <v>6.3002321309666192</v>
      </c>
      <c r="P22" s="7">
        <v>6.3545444769232278</v>
      </c>
      <c r="Q22" s="11">
        <v>5.1596728658778348</v>
      </c>
      <c r="R22" s="11">
        <v>3.5303024871795712</v>
      </c>
      <c r="S22" s="11">
        <v>2.8513981627219613</v>
      </c>
      <c r="T22" s="11">
        <v>1.7923074165680899</v>
      </c>
      <c r="U22" s="11">
        <v>4.3993000224853116</v>
      </c>
      <c r="V22" s="7">
        <f>V6</f>
        <v>8.8176093660554358</v>
      </c>
      <c r="W22" s="12"/>
      <c r="X22" s="10">
        <f>V22/19.82</f>
        <v>0.4448844281561774</v>
      </c>
    </row>
    <row r="23" spans="1:24" x14ac:dyDescent="0.2">
      <c r="A23" t="s">
        <v>107</v>
      </c>
      <c r="B23" s="8">
        <f t="shared" ref="B23:U23" si="11">(B63+B64)/20.70835</f>
        <v>0.28973819739380491</v>
      </c>
      <c r="C23" s="8">
        <f t="shared" si="11"/>
        <v>0.86921459218141472</v>
      </c>
      <c r="D23" s="11">
        <f t="shared" si="11"/>
        <v>0.48289699565634153</v>
      </c>
      <c r="E23" s="7">
        <f t="shared" si="11"/>
        <v>0.5311866952219757</v>
      </c>
      <c r="F23" s="7">
        <f t="shared" si="11"/>
        <v>1.0623733904439514</v>
      </c>
      <c r="G23" s="7">
        <f t="shared" si="11"/>
        <v>0.72434549348451227</v>
      </c>
      <c r="H23" s="7">
        <f t="shared" si="11"/>
        <v>1.2555321887064881</v>
      </c>
      <c r="I23" s="7">
        <f t="shared" si="11"/>
        <v>1.4486909869690245</v>
      </c>
      <c r="J23" s="7">
        <f t="shared" si="11"/>
        <v>1.1106630900095855</v>
      </c>
      <c r="K23" s="7">
        <f t="shared" si="11"/>
        <v>1.0140836908783173</v>
      </c>
      <c r="L23" s="7">
        <f t="shared" si="11"/>
        <v>0.96579399131268306</v>
      </c>
      <c r="M23" s="7">
        <f t="shared" si="11"/>
        <v>1.4486909869690245</v>
      </c>
      <c r="N23" s="7">
        <f t="shared" si="11"/>
        <v>1.4486909869690245</v>
      </c>
      <c r="O23" s="7">
        <f t="shared" si="11"/>
        <v>0.7726351930501465</v>
      </c>
      <c r="P23" s="7">
        <f t="shared" si="11"/>
        <v>1.0623733904439514</v>
      </c>
      <c r="Q23" s="11">
        <f t="shared" si="11"/>
        <v>0.5311866952219757</v>
      </c>
      <c r="R23" s="11">
        <f t="shared" si="11"/>
        <v>0.57947639478760982</v>
      </c>
      <c r="S23" s="11">
        <f t="shared" si="11"/>
        <v>0.7726351930501465</v>
      </c>
      <c r="T23" s="11">
        <f t="shared" si="11"/>
        <v>0.5311866952219757</v>
      </c>
      <c r="U23" s="11">
        <f t="shared" si="11"/>
        <v>2.1247467808879028</v>
      </c>
      <c r="V23" s="7">
        <f>(V63+V64)/(W7+W8) * 10000</f>
        <v>7.7509924811438422</v>
      </c>
      <c r="W23" s="7"/>
      <c r="X23" s="10">
        <f>V23/19.82</f>
        <v>0.39106924728273673</v>
      </c>
    </row>
    <row r="24" spans="1:24" x14ac:dyDescent="0.2">
      <c r="A24" t="s">
        <v>121</v>
      </c>
      <c r="B24" s="11">
        <f>(B65+B66+B68)/24.403199</f>
        <v>7.4170603616353743</v>
      </c>
      <c r="C24" s="11">
        <f>(C65+C66+C68)/24.403199</f>
        <v>56.795832382467559</v>
      </c>
      <c r="D24" s="11">
        <f>(D65+D66+D68)/24.403199</f>
        <v>77.407884105686307</v>
      </c>
      <c r="E24" s="11">
        <f>(E65+E66+E68)/24.403199</f>
        <v>74.088647148269374</v>
      </c>
      <c r="F24" s="11">
        <f>(F65+F66+F68)/24.403199</f>
        <v>65.77006563770594</v>
      </c>
      <c r="G24" s="11">
        <f>(G65+G66+G68)/24.403199</f>
        <v>59.746265233504836</v>
      </c>
      <c r="H24" s="11">
        <f>(H65+H66+H68)/24.403199</f>
        <v>52.452139573996014</v>
      </c>
      <c r="I24" s="11">
        <f>(I65+I66+I68)/24.403199</f>
        <v>42.781276340040499</v>
      </c>
      <c r="J24" s="11">
        <f>(J65+J66+J68)/24.403199</f>
        <v>38.765409403906432</v>
      </c>
      <c r="K24" s="11">
        <f>(K65+K66+K68)/24.403199</f>
        <v>33.397260744380276</v>
      </c>
      <c r="L24" s="11">
        <f>(L65+L66+L68)/24.403199</f>
        <v>29.258459106119652</v>
      </c>
      <c r="M24" s="11">
        <f>(M65+M66+M68)/24.403199</f>
        <v>24.914766297648107</v>
      </c>
      <c r="N24" s="11">
        <f>(N65+N66+N68)/24.403199</f>
        <v>23.603462808298207</v>
      </c>
      <c r="O24" s="11">
        <f>(O65+O66+O68)/24.403199</f>
        <v>20.939877595556222</v>
      </c>
      <c r="P24" s="11">
        <f>(P65+P66+P68)/24.403199</f>
        <v>18.39922708494079</v>
      </c>
      <c r="Q24" s="11">
        <f>(Q65+Q66+Q68)/24.403199</f>
        <v>15.817598340283173</v>
      </c>
      <c r="R24" s="11">
        <f>(R65+R66+R68)/24.403199</f>
        <v>12.580317850950607</v>
      </c>
      <c r="S24" s="11">
        <f>(S65+S66+S68)/24.403199</f>
        <v>11.514883765853812</v>
      </c>
      <c r="T24" s="11">
        <f>(T65+T66+T68)/24.403199</f>
        <v>8.9742332552383814</v>
      </c>
      <c r="U24" s="11">
        <f>(U65+U66+U68)/24.403199</f>
        <v>27.414438574221354</v>
      </c>
      <c r="V24" s="7">
        <f>(V65+V66+V68)/(W9+W10+W12) * 10000</f>
        <v>8.3488517916527769</v>
      </c>
      <c r="W24" s="7"/>
      <c r="X24" s="10">
        <f>V24/19.82</f>
        <v>0.42123369281800083</v>
      </c>
    </row>
    <row r="25" spans="1:24" x14ac:dyDescent="0.2">
      <c r="A25" t="s">
        <v>129</v>
      </c>
      <c r="B25" s="11">
        <f t="shared" ref="B25:U25" si="12">(B67+B69)/19.794668</f>
        <v>1.1619290608966009</v>
      </c>
      <c r="C25" s="11">
        <f t="shared" si="12"/>
        <v>8.1840220810977975</v>
      </c>
      <c r="D25" s="11">
        <f t="shared" si="12"/>
        <v>9.0933578678864428</v>
      </c>
      <c r="E25" s="11">
        <f t="shared" si="12"/>
        <v>11.265660025214871</v>
      </c>
      <c r="F25" s="11">
        <f t="shared" si="12"/>
        <v>13.892630075937619</v>
      </c>
      <c r="G25" s="11">
        <f t="shared" si="12"/>
        <v>14.953521827191038</v>
      </c>
      <c r="H25" s="11">
        <f t="shared" si="12"/>
        <v>17.934122461664927</v>
      </c>
      <c r="I25" s="11">
        <f t="shared" si="12"/>
        <v>19.045532867739936</v>
      </c>
      <c r="J25" s="11">
        <f t="shared" si="12"/>
        <v>22.12717081185701</v>
      </c>
      <c r="K25" s="11">
        <f t="shared" si="12"/>
        <v>22.228208121500192</v>
      </c>
      <c r="L25" s="11">
        <f t="shared" si="12"/>
        <v>21.268353679889955</v>
      </c>
      <c r="M25" s="11">
        <f t="shared" si="12"/>
        <v>22.632357360072923</v>
      </c>
      <c r="N25" s="11">
        <f t="shared" si="12"/>
        <v>21.571465608819505</v>
      </c>
      <c r="O25" s="11">
        <f t="shared" si="12"/>
        <v>22.783913324537696</v>
      </c>
      <c r="P25" s="11">
        <f t="shared" si="12"/>
        <v>21.217835025068364</v>
      </c>
      <c r="Q25" s="11">
        <f t="shared" si="12"/>
        <v>18.893976903275163</v>
      </c>
      <c r="R25" s="11">
        <f t="shared" si="12"/>
        <v>17.428935913449013</v>
      </c>
      <c r="S25" s="11">
        <f t="shared" si="12"/>
        <v>13.134850253613751</v>
      </c>
      <c r="T25" s="11">
        <f t="shared" si="12"/>
        <v>10.507880202891</v>
      </c>
      <c r="U25" s="11">
        <f t="shared" si="12"/>
        <v>28.340965354912743</v>
      </c>
      <c r="V25" s="7">
        <f>(V67+V69)/(W11+W13) * 10000</f>
        <v>8.8245079452257347</v>
      </c>
      <c r="W25" s="7"/>
      <c r="X25" s="10">
        <f>V25/19.82</f>
        <v>0.44523248966830142</v>
      </c>
    </row>
    <row r="26" spans="1:24" x14ac:dyDescent="0.2">
      <c r="A26" t="s">
        <v>119</v>
      </c>
      <c r="B26" s="8">
        <f t="shared" ref="B26:U26" si="13">(B70+B71)/289.82264</f>
        <v>0.58656563200169598</v>
      </c>
      <c r="C26" s="8">
        <f t="shared" si="13"/>
        <v>3.1985078874445421</v>
      </c>
      <c r="D26" s="11">
        <f t="shared" si="13"/>
        <v>2.9224770017966852</v>
      </c>
      <c r="E26" s="7">
        <f t="shared" si="13"/>
        <v>2.8258661918199355</v>
      </c>
      <c r="F26" s="7">
        <f t="shared" si="13"/>
        <v>3.339973716339069</v>
      </c>
      <c r="G26" s="7">
        <f t="shared" si="13"/>
        <v>3.8023254497992292</v>
      </c>
      <c r="H26" s="7">
        <f t="shared" si="13"/>
        <v>4.554509613189639</v>
      </c>
      <c r="I26" s="7">
        <f t="shared" si="13"/>
        <v>5.0720675237793715</v>
      </c>
      <c r="J26" s="7">
        <f t="shared" si="13"/>
        <v>5.5068161686747459</v>
      </c>
      <c r="K26" s="8">
        <f t="shared" si="13"/>
        <v>5.6310300672162814</v>
      </c>
      <c r="L26" s="8">
        <f t="shared" si="13"/>
        <v>5.6655339279222634</v>
      </c>
      <c r="M26" s="8">
        <f t="shared" si="13"/>
        <v>5.7621447378990132</v>
      </c>
      <c r="N26" s="8">
        <f t="shared" si="13"/>
        <v>5.6793354722046567</v>
      </c>
      <c r="O26" s="8">
        <f t="shared" si="13"/>
        <v>5.7000377886282454</v>
      </c>
      <c r="P26" s="7">
        <f t="shared" si="13"/>
        <v>5.5102665547453435</v>
      </c>
      <c r="Q26" s="11">
        <f t="shared" si="13"/>
        <v>5.2169837387444957</v>
      </c>
      <c r="R26" s="11">
        <f t="shared" si="13"/>
        <v>4.3957918539421215</v>
      </c>
      <c r="S26" s="11">
        <f t="shared" si="13"/>
        <v>3.9713943672585414</v>
      </c>
      <c r="T26" s="11">
        <f t="shared" si="13"/>
        <v>3.0087366535616407</v>
      </c>
      <c r="U26" s="11">
        <f t="shared" si="13"/>
        <v>14.036170535193525</v>
      </c>
      <c r="V26" s="7">
        <f>(V70+V71)/(W14+W15) * 10000</f>
        <v>3.3016864295676416</v>
      </c>
      <c r="W26" s="7"/>
      <c r="X26" s="10">
        <f>V26/19.82</f>
        <v>0.16658357364115245</v>
      </c>
    </row>
    <row r="27" spans="1:24" x14ac:dyDescent="0.2">
      <c r="B27" s="7">
        <f t="shared" ref="B27:U27" si="14">SUM(B19:B26)</f>
        <v>10.811927655218463</v>
      </c>
      <c r="C27" s="7">
        <f t="shared" si="14"/>
        <v>78.56921306231564</v>
      </c>
      <c r="D27" s="7">
        <f t="shared" si="14"/>
        <v>101.70712726885195</v>
      </c>
      <c r="E27" s="7">
        <f t="shared" si="14"/>
        <v>102.70482878760185</v>
      </c>
      <c r="F27" s="7">
        <f t="shared" si="14"/>
        <v>103.58682832100409</v>
      </c>
      <c r="G27" s="7">
        <f t="shared" si="14"/>
        <v>100.10872220755039</v>
      </c>
      <c r="H27" s="7">
        <f t="shared" si="14"/>
        <v>94.690057022621247</v>
      </c>
      <c r="I27" s="7">
        <f t="shared" si="14"/>
        <v>88.131078581136421</v>
      </c>
      <c r="J27" s="7">
        <f t="shared" si="14"/>
        <v>86.406883158734331</v>
      </c>
      <c r="K27" s="7">
        <f t="shared" si="14"/>
        <v>89.391205056106216</v>
      </c>
      <c r="L27" s="7">
        <f t="shared" si="14"/>
        <v>80.041531873549971</v>
      </c>
      <c r="M27" s="7">
        <f t="shared" si="14"/>
        <v>78.25782738012191</v>
      </c>
      <c r="N27" s="7">
        <f t="shared" si="14"/>
        <v>74.62582093211492</v>
      </c>
      <c r="O27" s="7">
        <f t="shared" si="14"/>
        <v>71.762496399212367</v>
      </c>
      <c r="P27" s="7">
        <f t="shared" si="14"/>
        <v>68.757702284405752</v>
      </c>
      <c r="Q27" s="7">
        <f t="shared" si="14"/>
        <v>59.710839031730451</v>
      </c>
      <c r="R27" s="7">
        <f t="shared" si="14"/>
        <v>49.27855265380898</v>
      </c>
      <c r="S27" s="7">
        <f t="shared" si="14"/>
        <v>42.205575601170835</v>
      </c>
      <c r="T27" s="7">
        <f t="shared" si="14"/>
        <v>32.809271679812674</v>
      </c>
      <c r="U27" s="7">
        <f t="shared" si="14"/>
        <v>104.95867589994073</v>
      </c>
      <c r="V27" s="7"/>
      <c r="W27" s="7"/>
      <c r="X27" s="10"/>
    </row>
    <row r="28" spans="1:24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0"/>
    </row>
    <row r="29" spans="1:24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0"/>
    </row>
    <row r="30" spans="1:24" x14ac:dyDescent="0.2">
      <c r="A30" t="s">
        <v>125</v>
      </c>
      <c r="B30" s="11">
        <v>0.68113395180296155</v>
      </c>
      <c r="C30" s="7">
        <v>4.7679376626207306</v>
      </c>
      <c r="D30" s="7">
        <v>6.8113395180296159</v>
      </c>
      <c r="E30" s="7">
        <v>7.4924734698325777</v>
      </c>
      <c r="F30" s="7">
        <v>11.579277180650347</v>
      </c>
      <c r="G30" s="7">
        <v>12.260411132453308</v>
      </c>
      <c r="H30" s="7">
        <v>9.5358753252414612</v>
      </c>
      <c r="I30" s="8">
        <v>9.5358753252414612</v>
      </c>
      <c r="J30" s="8">
        <v>8.1736074216355394</v>
      </c>
      <c r="K30" s="8">
        <v>16.347214843271079</v>
      </c>
      <c r="L30" s="8">
        <v>11.579277180650347</v>
      </c>
      <c r="M30" s="8">
        <v>12.260411132453308</v>
      </c>
      <c r="N30" s="8">
        <v>12.260411132453308</v>
      </c>
      <c r="O30" s="8">
        <v>10.217009277044424</v>
      </c>
      <c r="P30" s="7">
        <v>11.579277180650347</v>
      </c>
      <c r="Q30" s="11">
        <v>9.5358753252414612</v>
      </c>
      <c r="R30" s="11">
        <v>6.8113395180296159</v>
      </c>
      <c r="S30" s="11">
        <v>6.8113395180296159</v>
      </c>
      <c r="T30" s="11">
        <v>6.1302055662266541</v>
      </c>
      <c r="U30" s="11">
        <v>23.839688313103654</v>
      </c>
      <c r="V30" s="7">
        <f>V19</f>
        <v>19.820997997466179</v>
      </c>
      <c r="W30" s="12"/>
      <c r="X30" s="10">
        <f>V30/19.82</f>
        <v>1.0000503530507658</v>
      </c>
    </row>
    <row r="31" spans="1:24" x14ac:dyDescent="0.2">
      <c r="A31" t="s">
        <v>122</v>
      </c>
      <c r="B31" s="11">
        <v>0.17156380046701097</v>
      </c>
      <c r="C31" s="7">
        <v>0.90070995245180763</v>
      </c>
      <c r="D31" s="7">
        <v>1.0150858194298149</v>
      </c>
      <c r="E31" s="7">
        <v>1.5083317457724714</v>
      </c>
      <c r="F31" s="7">
        <v>1.7656774464729879</v>
      </c>
      <c r="G31" s="7">
        <v>2.3804477314797774</v>
      </c>
      <c r="H31" s="7">
        <v>2.3518537647352753</v>
      </c>
      <c r="I31" s="8">
        <v>3.2454152255009574</v>
      </c>
      <c r="J31" s="8">
        <v>3.1524848335813265</v>
      </c>
      <c r="K31" s="8">
        <v>3.3669395841650904</v>
      </c>
      <c r="L31" s="8">
        <v>3.3812365675373415</v>
      </c>
      <c r="M31" s="8">
        <v>3.7243641684713631</v>
      </c>
      <c r="N31" s="8">
        <v>2.9952180164865667</v>
      </c>
      <c r="O31" s="7">
        <v>3.1238908668368248</v>
      </c>
      <c r="P31" s="7">
        <v>2.7092783490415484</v>
      </c>
      <c r="Q31" s="11">
        <v>2.6306449404941681</v>
      </c>
      <c r="R31" s="11">
        <v>2.2732203561878954</v>
      </c>
      <c r="S31" s="11">
        <v>1.7156380046701099</v>
      </c>
      <c r="T31" s="11">
        <v>1.0865707362910695</v>
      </c>
      <c r="U31" s="11">
        <v>2.2231809143850172</v>
      </c>
      <c r="V31" s="7">
        <f>V20</f>
        <v>4.5721752824458424</v>
      </c>
      <c r="W31" s="12"/>
      <c r="X31" s="10">
        <f>V31/19.82</f>
        <v>0.2306849284785995</v>
      </c>
    </row>
    <row r="32" spans="1:24" x14ac:dyDescent="0.2">
      <c r="A32" t="s">
        <v>123</v>
      </c>
      <c r="B32" s="11">
        <v>0.28668726719458076</v>
      </c>
      <c r="C32" s="8">
        <v>1.9249002225921854</v>
      </c>
      <c r="D32" s="8">
        <v>1.7201236031674847</v>
      </c>
      <c r="E32" s="8">
        <v>1.7610789270524247</v>
      </c>
      <c r="F32" s="7">
        <v>2.2934981375566461</v>
      </c>
      <c r="G32" s="7">
        <v>1.6791682792825446</v>
      </c>
      <c r="H32" s="7">
        <v>1.3105703643180837</v>
      </c>
      <c r="I32" s="7">
        <v>1.7610789270524247</v>
      </c>
      <c r="J32" s="7">
        <v>1.4334363359729039</v>
      </c>
      <c r="K32" s="7">
        <v>1.1877043926632633</v>
      </c>
      <c r="L32" s="7">
        <v>1.2696150404331434</v>
      </c>
      <c r="M32" s="7">
        <v>1.1877043926632633</v>
      </c>
      <c r="N32" s="7">
        <v>1.2286597165482034</v>
      </c>
      <c r="O32" s="7">
        <v>1.9249002225921854</v>
      </c>
      <c r="P32" s="7">
        <v>1.9249002225921854</v>
      </c>
      <c r="Q32" s="11">
        <v>1.9249002225921854</v>
      </c>
      <c r="R32" s="11">
        <v>1.6791682792825446</v>
      </c>
      <c r="S32" s="11">
        <v>1.4334363359729039</v>
      </c>
      <c r="T32" s="11">
        <v>0.77815115381386213</v>
      </c>
      <c r="U32" s="11">
        <v>2.5801854047512269</v>
      </c>
      <c r="V32" s="7">
        <f>V21</f>
        <v>3.1289867448094251</v>
      </c>
      <c r="W32" s="12"/>
      <c r="X32" s="10">
        <f>V32/19.82</f>
        <v>0.15787016875930499</v>
      </c>
    </row>
    <row r="33" spans="1:24" x14ac:dyDescent="0.2">
      <c r="A33" t="s">
        <v>124</v>
      </c>
      <c r="B33" s="11">
        <v>0.21724938382643513</v>
      </c>
      <c r="C33" s="7">
        <v>1.9280882814596119</v>
      </c>
      <c r="D33" s="12">
        <v>2.2539623571992644</v>
      </c>
      <c r="E33" s="8">
        <v>3.2315845844182229</v>
      </c>
      <c r="F33" s="8">
        <v>3.883332735897528</v>
      </c>
      <c r="G33" s="8">
        <v>4.5622370603551383</v>
      </c>
      <c r="H33" s="8">
        <v>5.2954537307693563</v>
      </c>
      <c r="I33" s="8">
        <v>5.2411413848127477</v>
      </c>
      <c r="J33" s="8">
        <v>6.1372950930967924</v>
      </c>
      <c r="K33" s="8">
        <v>6.2187636120317062</v>
      </c>
      <c r="L33" s="8">
        <v>6.653262379684576</v>
      </c>
      <c r="M33" s="8">
        <v>6.3273883039449235</v>
      </c>
      <c r="N33" s="12">
        <v>5.8385771903354442</v>
      </c>
      <c r="O33" s="12">
        <v>6.3002321309666192</v>
      </c>
      <c r="P33" s="7">
        <v>6.3545444769232278</v>
      </c>
      <c r="Q33" s="11">
        <v>5.1596728658778348</v>
      </c>
      <c r="R33" s="11">
        <v>3.5303024871795712</v>
      </c>
      <c r="S33" s="11">
        <v>2.8513981627219613</v>
      </c>
      <c r="T33" s="11">
        <v>1.7923074165680899</v>
      </c>
      <c r="U33" s="11">
        <v>4.3993000224853116</v>
      </c>
      <c r="V33" s="7">
        <f>V22</f>
        <v>8.8176093660554358</v>
      </c>
      <c r="W33" s="12"/>
      <c r="X33" s="10">
        <f>V33/19.82</f>
        <v>0.4448844281561774</v>
      </c>
    </row>
    <row r="34" spans="1:24" x14ac:dyDescent="0.2">
      <c r="A34" t="s">
        <v>126</v>
      </c>
      <c r="B34" s="8">
        <v>0.28973819739380491</v>
      </c>
      <c r="C34" s="8">
        <v>0.86921459218141472</v>
      </c>
      <c r="D34" s="11">
        <v>0.48289699565634153</v>
      </c>
      <c r="E34" s="7">
        <v>0.5311866952219757</v>
      </c>
      <c r="F34" s="7">
        <v>1.0623733904439514</v>
      </c>
      <c r="G34" s="7">
        <v>0.72434549348451227</v>
      </c>
      <c r="H34" s="7">
        <v>1.2555321887064881</v>
      </c>
      <c r="I34" s="7">
        <v>1.4486909869690245</v>
      </c>
      <c r="J34" s="7">
        <v>1.1106630900095855</v>
      </c>
      <c r="K34" s="7">
        <v>1.0140836908783173</v>
      </c>
      <c r="L34" s="7">
        <v>0.96579399131268306</v>
      </c>
      <c r="M34" s="7">
        <v>1.4486909869690245</v>
      </c>
      <c r="N34" s="7">
        <v>1.4486909869690245</v>
      </c>
      <c r="O34" s="7">
        <v>0.7726351930501465</v>
      </c>
      <c r="P34" s="7">
        <v>1.0623733904439514</v>
      </c>
      <c r="Q34" s="11">
        <v>0.5311866952219757</v>
      </c>
      <c r="R34" s="11">
        <v>0.57947639478760982</v>
      </c>
      <c r="S34" s="11">
        <v>0.7726351930501465</v>
      </c>
      <c r="T34" s="11">
        <v>0.5311866952219757</v>
      </c>
      <c r="U34" s="11">
        <v>2.1247467808879028</v>
      </c>
      <c r="V34" s="7">
        <f>V23</f>
        <v>7.7509924811438422</v>
      </c>
      <c r="W34" s="7"/>
      <c r="X34" s="10">
        <f>V34/19.82</f>
        <v>0.39106924728273673</v>
      </c>
    </row>
    <row r="35" spans="1:24" x14ac:dyDescent="0.2">
      <c r="A35" t="s">
        <v>138</v>
      </c>
      <c r="B35" s="11">
        <v>1.3200731980588323</v>
      </c>
      <c r="C35" s="8">
        <v>11.045299961882886</v>
      </c>
      <c r="D35" s="8">
        <v>15.613990795789626</v>
      </c>
      <c r="E35" s="7">
        <v>14.727066615843848</v>
      </c>
      <c r="F35" s="7">
        <v>12.654139172017087</v>
      </c>
      <c r="G35" s="7">
        <v>11.055613033742722</v>
      </c>
      <c r="H35" s="7">
        <v>8.8486156557381115</v>
      </c>
      <c r="I35" s="7">
        <v>6.5075483435556505</v>
      </c>
      <c r="J35" s="7">
        <v>5.4762411575721872</v>
      </c>
      <c r="K35" s="7">
        <v>4.2489856062518667</v>
      </c>
      <c r="L35" s="7">
        <v>3.578635935362616</v>
      </c>
      <c r="M35" s="7">
        <v>2.9495385519127035</v>
      </c>
      <c r="N35" s="7">
        <v>2.5782679649586568</v>
      </c>
      <c r="O35" s="7">
        <v>2.0935535875464293</v>
      </c>
      <c r="P35" s="7">
        <v>1.8666660066300675</v>
      </c>
      <c r="Q35" s="11">
        <v>1.6294653538538713</v>
      </c>
      <c r="R35" s="11">
        <v>1.3510124136383361</v>
      </c>
      <c r="S35" s="11">
        <v>0.99005489854412432</v>
      </c>
      <c r="T35" s="11">
        <v>0.63941045530974694</v>
      </c>
      <c r="U35" s="11">
        <v>1.1344379045818092</v>
      </c>
      <c r="V35" s="7">
        <f>V9</f>
        <v>11.030861661279118</v>
      </c>
      <c r="W35" s="7"/>
      <c r="X35" s="10">
        <f>V35/19.82</f>
        <v>0.55655205152770526</v>
      </c>
    </row>
    <row r="36" spans="1:24" x14ac:dyDescent="0.2">
      <c r="A36" t="s">
        <v>139</v>
      </c>
      <c r="B36" s="11">
        <v>0.98406677798430064</v>
      </c>
      <c r="C36" s="8">
        <v>5.1171472455183631</v>
      </c>
      <c r="D36" s="8">
        <v>5.8256753256670599</v>
      </c>
      <c r="E36" s="8">
        <v>6.1799393657414079</v>
      </c>
      <c r="F36" s="8">
        <v>6.6129287480545003</v>
      </c>
      <c r="G36" s="8">
        <v>7.0852808014869648</v>
      </c>
      <c r="H36" s="7">
        <v>8.3448862773068697</v>
      </c>
      <c r="I36" s="7">
        <v>7.4001821704419406</v>
      </c>
      <c r="J36" s="7">
        <v>7.9512595661131495</v>
      </c>
      <c r="K36" s="7">
        <v>8.2661609350681253</v>
      </c>
      <c r="L36" s="7">
        <v>7.5182701838000572</v>
      </c>
      <c r="M36" s="7">
        <v>6.1799393657414079</v>
      </c>
      <c r="N36" s="7">
        <v>6.6522914191738725</v>
      </c>
      <c r="O36" s="7">
        <v>6.5735660769351281</v>
      </c>
      <c r="P36" s="7">
        <v>5.5501366278314554</v>
      </c>
      <c r="Q36" s="11">
        <v>4.8022458765633873</v>
      </c>
      <c r="R36" s="11">
        <v>4.1330804675340627</v>
      </c>
      <c r="S36" s="11">
        <v>4.4873445076084106</v>
      </c>
      <c r="T36" s="11">
        <v>4.014992454175947</v>
      </c>
      <c r="U36" s="11">
        <v>17.398300634762435</v>
      </c>
      <c r="V36" s="7">
        <f>V10</f>
        <v>13.107769482750886</v>
      </c>
      <c r="W36" s="7"/>
      <c r="X36" s="10">
        <f>V36/19.82</f>
        <v>0.66134053898844025</v>
      </c>
    </row>
    <row r="37" spans="1:24" x14ac:dyDescent="0.2">
      <c r="A37" t="s">
        <v>140</v>
      </c>
      <c r="B37" s="11">
        <v>0.33803046789332292</v>
      </c>
      <c r="C37" s="7">
        <v>2.2334155914380265</v>
      </c>
      <c r="D37" s="8">
        <v>2.7404612932780106</v>
      </c>
      <c r="E37" s="8">
        <v>2.6921712264361073</v>
      </c>
      <c r="F37" s="8">
        <v>2.5352285091999218</v>
      </c>
      <c r="G37" s="8">
        <v>2.4869384423580185</v>
      </c>
      <c r="H37" s="8">
        <v>2.5352285091999218</v>
      </c>
      <c r="I37" s="7">
        <v>2.7163162598570589</v>
      </c>
      <c r="J37" s="7">
        <v>2.5714460593313491</v>
      </c>
      <c r="K37" s="7">
        <v>2.3299957251218331</v>
      </c>
      <c r="L37" s="7">
        <v>2.1247629410437439</v>
      </c>
      <c r="M37" s="7">
        <v>1.99196525722851</v>
      </c>
      <c r="N37" s="7">
        <v>1.8953851235447035</v>
      </c>
      <c r="O37" s="7">
        <v>1.7022248561770903</v>
      </c>
      <c r="P37" s="7">
        <v>1.533209622230429</v>
      </c>
      <c r="Q37" s="11">
        <v>1.2796867713104367</v>
      </c>
      <c r="R37" s="11">
        <v>0.85714868644378306</v>
      </c>
      <c r="S37" s="11">
        <v>0.85714868644378306</v>
      </c>
      <c r="T37" s="11">
        <v>0.66398841907617001</v>
      </c>
      <c r="U37" s="11">
        <v>1.4124844551256708</v>
      </c>
      <c r="V37" s="7">
        <f>V12</f>
        <v>3.7497236902737892</v>
      </c>
      <c r="W37" s="7"/>
      <c r="X37" s="10">
        <f>V37/19.82</f>
        <v>0.18918888447395504</v>
      </c>
    </row>
    <row r="38" spans="1:24" x14ac:dyDescent="0.2">
      <c r="A38" t="s">
        <v>141</v>
      </c>
      <c r="B38" s="11">
        <v>0.4709223131233099</v>
      </c>
      <c r="C38" s="7">
        <v>3.4141867701439965</v>
      </c>
      <c r="D38" s="7">
        <v>3.6790805712758585</v>
      </c>
      <c r="E38" s="7">
        <v>4.650357842092685</v>
      </c>
      <c r="F38" s="7">
        <v>5.7982309803307528</v>
      </c>
      <c r="G38" s="7">
        <v>6.4751818054455113</v>
      </c>
      <c r="H38" s="7">
        <v>7.7996508111048195</v>
      </c>
      <c r="I38" s="7">
        <v>7.9762466785260608</v>
      </c>
      <c r="J38" s="8">
        <v>8.8297933710620597</v>
      </c>
      <c r="K38" s="8">
        <v>9.7422053527384733</v>
      </c>
      <c r="L38" s="8">
        <v>8.7120627927812322</v>
      </c>
      <c r="M38" s="8">
        <v>9.2418503950449562</v>
      </c>
      <c r="N38" s="7">
        <v>8.4177363470791633</v>
      </c>
      <c r="O38" s="7">
        <v>9.1535524613343355</v>
      </c>
      <c r="P38" s="7">
        <v>8.4177363470791633</v>
      </c>
      <c r="Q38" s="11">
        <v>7.5936222991133722</v>
      </c>
      <c r="R38" s="11">
        <v>6.5929123837263379</v>
      </c>
      <c r="S38" s="11">
        <v>4.9741169323649608</v>
      </c>
      <c r="T38" s="11">
        <v>3.8851090832673063</v>
      </c>
      <c r="U38" s="11">
        <v>11.007809069257368</v>
      </c>
      <c r="V38" s="7">
        <f>V11</f>
        <v>13.683236460689171</v>
      </c>
      <c r="W38" s="7"/>
      <c r="X38" s="10">
        <f>V38/19.82</f>
        <v>0.69037519983295514</v>
      </c>
    </row>
    <row r="39" spans="1:24" x14ac:dyDescent="0.2">
      <c r="A39" t="s">
        <v>142</v>
      </c>
      <c r="B39" s="11">
        <v>0.16759353874235894</v>
      </c>
      <c r="C39" s="7">
        <v>1.1013289688783587</v>
      </c>
      <c r="D39" s="7">
        <v>1.3168063758328203</v>
      </c>
      <c r="E39" s="7">
        <v>1.5562257168933331</v>
      </c>
      <c r="F39" s="7">
        <v>1.8674708602719996</v>
      </c>
      <c r="G39" s="7">
        <v>1.819586992059897</v>
      </c>
      <c r="H39" s="7">
        <v>2.1547740695446151</v>
      </c>
      <c r="I39" s="7">
        <v>2.5378450152414356</v>
      </c>
      <c r="J39" s="7">
        <v>3.3039869066350764</v>
      </c>
      <c r="K39" s="7">
        <v>2.6096708175595893</v>
      </c>
      <c r="L39" s="8">
        <v>2.9927417632564097</v>
      </c>
      <c r="M39" s="8">
        <v>3.2082191702108713</v>
      </c>
      <c r="N39" s="8">
        <v>3.3758127089532302</v>
      </c>
      <c r="O39" s="8">
        <v>3.3518707748471788</v>
      </c>
      <c r="P39" s="7">
        <v>3.2082191702108713</v>
      </c>
      <c r="Q39" s="11">
        <v>2.7772643563019481</v>
      </c>
      <c r="R39" s="11">
        <v>2.8969740268322046</v>
      </c>
      <c r="S39" s="11">
        <v>2.1787160036506661</v>
      </c>
      <c r="T39" s="11">
        <v>1.819586992059897</v>
      </c>
      <c r="U39" s="11">
        <v>4.4771416778315887</v>
      </c>
      <c r="V39" s="7">
        <f>V13</f>
        <v>4.8721835905814341</v>
      </c>
      <c r="W39" s="7"/>
      <c r="X39" s="10">
        <f>V39/19.82</f>
        <v>0.24582157369230243</v>
      </c>
    </row>
    <row r="40" spans="1:24" x14ac:dyDescent="0.2">
      <c r="A40" t="s">
        <v>127</v>
      </c>
      <c r="B40" s="8">
        <v>0.58656563200169598</v>
      </c>
      <c r="C40" s="8">
        <v>3.1985078874445421</v>
      </c>
      <c r="D40" s="11">
        <v>2.9224770017966852</v>
      </c>
      <c r="E40" s="7">
        <v>2.8258661918199355</v>
      </c>
      <c r="F40" s="7">
        <v>3.339973716339069</v>
      </c>
      <c r="G40" s="7">
        <v>3.8023254497992292</v>
      </c>
      <c r="H40" s="7">
        <v>4.554509613189639</v>
      </c>
      <c r="I40" s="7">
        <v>5.0720675237793715</v>
      </c>
      <c r="J40" s="7">
        <v>5.5068161686747459</v>
      </c>
      <c r="K40" s="8">
        <v>5.6310300672162814</v>
      </c>
      <c r="L40" s="8">
        <v>5.6655339279222634</v>
      </c>
      <c r="M40" s="8">
        <v>5.7621447378990132</v>
      </c>
      <c r="N40" s="8">
        <v>5.6793354722046567</v>
      </c>
      <c r="O40" s="8">
        <v>5.7000377886282454</v>
      </c>
      <c r="P40" s="7">
        <v>5.5102665547453435</v>
      </c>
      <c r="Q40" s="11">
        <v>5.2169837387444957</v>
      </c>
      <c r="R40" s="11">
        <v>4.3957918539421215</v>
      </c>
      <c r="S40" s="11">
        <v>3.9713943672585414</v>
      </c>
      <c r="T40" s="11">
        <v>3.0087366535616407</v>
      </c>
      <c r="U40" s="11">
        <v>14.036170535193525</v>
      </c>
      <c r="V40" s="7">
        <f>V26</f>
        <v>3.3016864295676416</v>
      </c>
      <c r="W40" s="7"/>
      <c r="X40" s="10">
        <f>V40/19.82</f>
        <v>0.16658357364115245</v>
      </c>
    </row>
    <row r="42" spans="1:24" x14ac:dyDescent="0.2">
      <c r="A42" t="s">
        <v>128</v>
      </c>
    </row>
    <row r="43" spans="1:24" x14ac:dyDescent="0.2">
      <c r="A43" s="1" t="s">
        <v>148</v>
      </c>
      <c r="B43" s="10">
        <f t="shared" ref="B43:U43" si="15">(B61+B65)/(24.41685+96.96432)</f>
        <v>1.1121988690667588</v>
      </c>
      <c r="C43" s="10">
        <f t="shared" si="15"/>
        <v>9.2106543379010102</v>
      </c>
      <c r="D43" s="10">
        <f t="shared" si="15"/>
        <v>12.819121779762051</v>
      </c>
      <c r="E43" s="10">
        <f t="shared" si="15"/>
        <v>12.118848417757054</v>
      </c>
      <c r="F43" s="10">
        <f t="shared" si="15"/>
        <v>10.570008511204827</v>
      </c>
      <c r="G43" s="10">
        <f t="shared" si="15"/>
        <v>9.1694617871948338</v>
      </c>
      <c r="H43" s="10">
        <f t="shared" si="15"/>
        <v>7.3322740256993733</v>
      </c>
      <c r="I43" s="10">
        <f t="shared" si="15"/>
        <v>5.552755835192559</v>
      </c>
      <c r="J43" s="10">
        <f t="shared" si="15"/>
        <v>4.6629967399391523</v>
      </c>
      <c r="K43" s="10">
        <f t="shared" si="15"/>
        <v>3.6331829722847457</v>
      </c>
      <c r="L43" s="10">
        <f t="shared" si="15"/>
        <v>3.1141568333869247</v>
      </c>
      <c r="M43" s="10">
        <f t="shared" si="15"/>
        <v>2.5951306944891042</v>
      </c>
      <c r="N43" s="10">
        <f t="shared" si="15"/>
        <v>2.3067828395458703</v>
      </c>
      <c r="O43" s="10">
        <f t="shared" si="15"/>
        <v>2.0596275353088127</v>
      </c>
      <c r="P43" s="10">
        <f t="shared" si="15"/>
        <v>1.8783803122016371</v>
      </c>
      <c r="Q43" s="10">
        <f t="shared" si="15"/>
        <v>1.6888945789532264</v>
      </c>
      <c r="R43" s="10">
        <f t="shared" si="15"/>
        <v>1.4170237442924631</v>
      </c>
      <c r="S43" s="10">
        <f t="shared" si="15"/>
        <v>1.0792448285018179</v>
      </c>
      <c r="T43" s="10">
        <f t="shared" si="15"/>
        <v>0.66731932144005535</v>
      </c>
      <c r="U43" s="10">
        <f t="shared" si="15"/>
        <v>1.4252622544336984</v>
      </c>
    </row>
    <row r="44" spans="1:24" x14ac:dyDescent="0.2">
      <c r="A44" s="20" t="s">
        <v>123</v>
      </c>
      <c r="B44" s="11">
        <v>0.28668726719458076</v>
      </c>
      <c r="C44" s="8">
        <v>1.9249002225921854</v>
      </c>
      <c r="D44" s="8">
        <v>1.7201236031674847</v>
      </c>
      <c r="E44" s="8">
        <v>1.7610789270524247</v>
      </c>
      <c r="F44" s="7">
        <v>2.2934981375566461</v>
      </c>
      <c r="G44" s="7">
        <v>1.6791682792825446</v>
      </c>
      <c r="H44" s="7">
        <v>1.3105703643180837</v>
      </c>
      <c r="I44" s="7">
        <v>1.7610789270524247</v>
      </c>
      <c r="J44" s="7">
        <v>1.4334363359729039</v>
      </c>
      <c r="K44" s="7">
        <v>1.1877043926632633</v>
      </c>
      <c r="L44" s="7">
        <v>1.2696150404331434</v>
      </c>
      <c r="M44" s="7">
        <v>1.1877043926632633</v>
      </c>
      <c r="N44" s="7">
        <v>1.2286597165482034</v>
      </c>
      <c r="O44" s="7">
        <v>1.9249002225921854</v>
      </c>
      <c r="P44" s="7">
        <v>1.9249002225921854</v>
      </c>
      <c r="Q44" s="11">
        <v>1.9249002225921854</v>
      </c>
      <c r="R44" s="11">
        <v>1.6791682792825446</v>
      </c>
      <c r="S44" s="11">
        <v>1.4334363359729039</v>
      </c>
      <c r="T44" s="11">
        <v>0.77815115381386213</v>
      </c>
      <c r="U44" s="11">
        <v>2.5801854047512269</v>
      </c>
    </row>
    <row r="45" spans="1:24" x14ac:dyDescent="0.2">
      <c r="A45" s="16" t="s">
        <v>143</v>
      </c>
      <c r="B45" s="11">
        <v>1.3200731980588323</v>
      </c>
      <c r="C45" s="8">
        <v>11.045299961882886</v>
      </c>
      <c r="D45" s="8">
        <v>15.613990795789626</v>
      </c>
      <c r="E45" s="7">
        <v>14.727066615843848</v>
      </c>
      <c r="F45" s="7">
        <v>12.654139172017087</v>
      </c>
      <c r="G45" s="7">
        <v>11.055613033742722</v>
      </c>
      <c r="H45" s="7">
        <v>8.8486156557381115</v>
      </c>
      <c r="I45" s="7">
        <v>6.5075483435556505</v>
      </c>
      <c r="J45" s="7">
        <v>5.4762411575721872</v>
      </c>
      <c r="K45" s="7">
        <v>4.2489856062518667</v>
      </c>
      <c r="L45" s="7">
        <v>3.578635935362616</v>
      </c>
      <c r="M45" s="7">
        <v>2.9495385519127035</v>
      </c>
      <c r="N45" s="7">
        <v>2.5782679649586568</v>
      </c>
      <c r="O45" s="7">
        <v>2.0935535875464293</v>
      </c>
      <c r="P45" s="7">
        <v>1.8666660066300675</v>
      </c>
      <c r="Q45" s="11">
        <v>1.6294653538538713</v>
      </c>
      <c r="R45" s="11">
        <v>1.3510124136383361</v>
      </c>
      <c r="S45" s="11">
        <v>0.99005489854412432</v>
      </c>
      <c r="T45" s="11">
        <v>0.63941045530974694</v>
      </c>
      <c r="U45" s="11">
        <v>1.1344379045818092</v>
      </c>
    </row>
    <row r="46" spans="1:24" x14ac:dyDescent="0.2">
      <c r="A46" s="1" t="s">
        <v>149</v>
      </c>
      <c r="B46" s="10">
        <f t="shared" ref="B46:U46" si="16">(B63+B64+B66+B68+B70+B71)/(20.70835+289.82264+25.40478+82.83277)</f>
        <v>0.54684146044017545</v>
      </c>
      <c r="C46" s="10">
        <f t="shared" si="16"/>
        <v>3.0088220094088256</v>
      </c>
      <c r="D46" s="10">
        <f t="shared" si="16"/>
        <v>2.9419592980886291</v>
      </c>
      <c r="E46" s="10">
        <f t="shared" si="16"/>
        <v>2.8894243106227608</v>
      </c>
      <c r="F46" s="10">
        <f t="shared" si="16"/>
        <v>3.2667210387867249</v>
      </c>
      <c r="G46" s="10">
        <f t="shared" si="16"/>
        <v>3.5890948255090991</v>
      </c>
      <c r="H46" s="10">
        <f t="shared" si="16"/>
        <v>4.2219026290752408</v>
      </c>
      <c r="I46" s="10">
        <f t="shared" si="16"/>
        <v>4.5681559555548281</v>
      </c>
      <c r="J46" s="10">
        <f t="shared" si="16"/>
        <v>4.8570983866171042</v>
      </c>
      <c r="K46" s="10">
        <f t="shared" si="16"/>
        <v>4.9096333740829721</v>
      </c>
      <c r="L46" s="10">
        <f t="shared" si="16"/>
        <v>4.8451586167384972</v>
      </c>
      <c r="M46" s="10">
        <f t="shared" si="16"/>
        <v>4.8284429389084487</v>
      </c>
      <c r="N46" s="10">
        <f t="shared" si="16"/>
        <v>4.7806838593940224</v>
      </c>
      <c r="O46" s="10">
        <f t="shared" si="16"/>
        <v>4.7185970560252688</v>
      </c>
      <c r="P46" s="10">
        <f t="shared" si="16"/>
        <v>4.5060691521860745</v>
      </c>
      <c r="Q46" s="10">
        <f t="shared" si="16"/>
        <v>4.1813074114879791</v>
      </c>
      <c r="R46" s="10">
        <f t="shared" si="16"/>
        <v>3.4911887125045258</v>
      </c>
      <c r="S46" s="10">
        <f t="shared" si="16"/>
        <v>3.228513775175184</v>
      </c>
      <c r="T46" s="10">
        <f t="shared" si="16"/>
        <v>2.4834721347501416</v>
      </c>
      <c r="U46" s="10">
        <f t="shared" si="16"/>
        <v>11.154133020594145</v>
      </c>
    </row>
    <row r="47" spans="1:24" x14ac:dyDescent="0.2">
      <c r="A47" s="15" t="s">
        <v>144</v>
      </c>
      <c r="B47" s="11">
        <v>0.98406677798430064</v>
      </c>
      <c r="C47" s="8">
        <v>5.1171472455183631</v>
      </c>
      <c r="D47" s="8">
        <v>5.8256753256670599</v>
      </c>
      <c r="E47" s="8">
        <v>6.1799393657414079</v>
      </c>
      <c r="F47" s="8">
        <v>6.6129287480545003</v>
      </c>
      <c r="G47" s="8">
        <v>7.0852808014869648</v>
      </c>
      <c r="H47" s="7">
        <v>8.3448862773068697</v>
      </c>
      <c r="I47" s="7">
        <v>7.4001821704419406</v>
      </c>
      <c r="J47" s="7">
        <v>7.9512595661131495</v>
      </c>
      <c r="K47" s="7">
        <v>8.2661609350681253</v>
      </c>
      <c r="L47" s="7">
        <v>7.5182701838000572</v>
      </c>
      <c r="M47" s="7">
        <v>6.1799393657414079</v>
      </c>
      <c r="N47" s="7">
        <v>6.6522914191738725</v>
      </c>
      <c r="O47" s="7">
        <v>6.5735660769351281</v>
      </c>
      <c r="P47" s="7">
        <v>5.5501366278314554</v>
      </c>
      <c r="Q47" s="11">
        <v>4.8022458765633873</v>
      </c>
      <c r="R47" s="11">
        <v>4.1330804675340627</v>
      </c>
      <c r="S47" s="11">
        <v>4.4873445076084106</v>
      </c>
      <c r="T47" s="11">
        <v>4.014992454175947</v>
      </c>
      <c r="U47" s="11">
        <v>17.398300634762435</v>
      </c>
    </row>
    <row r="48" spans="1:24" x14ac:dyDescent="0.2">
      <c r="A48" s="19" t="s">
        <v>145</v>
      </c>
      <c r="B48" s="11">
        <v>0.33803046789332292</v>
      </c>
      <c r="C48" s="7">
        <v>2.2334155914380265</v>
      </c>
      <c r="D48" s="8">
        <v>2.7404612932780106</v>
      </c>
      <c r="E48" s="8">
        <v>2.6921712264361073</v>
      </c>
      <c r="F48" s="8">
        <v>2.5352285091999218</v>
      </c>
      <c r="G48" s="8">
        <v>2.4869384423580185</v>
      </c>
      <c r="H48" s="8">
        <v>2.5352285091999218</v>
      </c>
      <c r="I48" s="7">
        <v>2.7163162598570589</v>
      </c>
      <c r="J48" s="7">
        <v>2.5714460593313491</v>
      </c>
      <c r="K48" s="7">
        <v>2.3299957251218331</v>
      </c>
      <c r="L48" s="7">
        <v>2.1247629410437439</v>
      </c>
      <c r="M48" s="7">
        <v>1.99196525722851</v>
      </c>
      <c r="N48" s="7">
        <v>1.8953851235447035</v>
      </c>
      <c r="O48" s="7">
        <v>1.7022248561770903</v>
      </c>
      <c r="P48" s="7">
        <v>1.533209622230429</v>
      </c>
      <c r="Q48" s="11">
        <v>1.2796867713104367</v>
      </c>
      <c r="R48" s="11">
        <v>0.85714868644378306</v>
      </c>
      <c r="S48" s="11">
        <v>0.85714868644378306</v>
      </c>
      <c r="T48" s="11">
        <v>0.66398841907617001</v>
      </c>
      <c r="U48" s="11">
        <v>1.4124844551256708</v>
      </c>
    </row>
    <row r="49" spans="1:22" x14ac:dyDescent="0.2">
      <c r="A49" s="19" t="s">
        <v>127</v>
      </c>
      <c r="B49" s="8">
        <v>0.58656563200169598</v>
      </c>
      <c r="C49" s="8">
        <v>3.1985078874445421</v>
      </c>
      <c r="D49" s="11">
        <v>2.9224770017966852</v>
      </c>
      <c r="E49" s="7">
        <v>2.8258661918199355</v>
      </c>
      <c r="F49" s="7">
        <v>3.339973716339069</v>
      </c>
      <c r="G49" s="7">
        <v>3.8023254497992292</v>
      </c>
      <c r="H49" s="7">
        <v>4.554509613189639</v>
      </c>
      <c r="I49" s="7">
        <v>5.0720675237793715</v>
      </c>
      <c r="J49" s="7">
        <v>5.5068161686747459</v>
      </c>
      <c r="K49" s="8">
        <v>5.6310300672162814</v>
      </c>
      <c r="L49" s="8">
        <v>5.6655339279222634</v>
      </c>
      <c r="M49" s="8">
        <v>5.7621447378990132</v>
      </c>
      <c r="N49" s="8">
        <v>5.6793354722046567</v>
      </c>
      <c r="O49" s="8">
        <v>5.7000377886282454</v>
      </c>
      <c r="P49" s="7">
        <v>5.5102665547453435</v>
      </c>
      <c r="Q49" s="11">
        <v>5.2169837387444957</v>
      </c>
      <c r="R49" s="11">
        <v>4.3957918539421215</v>
      </c>
      <c r="S49" s="11">
        <v>3.9713943672585414</v>
      </c>
      <c r="T49" s="11">
        <v>3.0087366535616407</v>
      </c>
      <c r="U49" s="11">
        <v>14.036170535193525</v>
      </c>
    </row>
    <row r="50" spans="1:22" x14ac:dyDescent="0.2">
      <c r="A50" s="19" t="s">
        <v>126</v>
      </c>
      <c r="B50" s="8">
        <v>0.28973819739380491</v>
      </c>
      <c r="C50" s="8">
        <v>0.86921459218141472</v>
      </c>
      <c r="D50" s="11">
        <v>0.48289699565634153</v>
      </c>
      <c r="E50" s="7">
        <v>0.5311866952219757</v>
      </c>
      <c r="F50" s="7">
        <v>1.0623733904439514</v>
      </c>
      <c r="G50" s="7">
        <v>0.72434549348451227</v>
      </c>
      <c r="H50" s="7">
        <v>1.2555321887064881</v>
      </c>
      <c r="I50" s="7">
        <v>1.4486909869690245</v>
      </c>
      <c r="J50" s="7">
        <v>1.1106630900095855</v>
      </c>
      <c r="K50" s="8">
        <v>1.0140836908783173</v>
      </c>
      <c r="L50" s="8">
        <v>0.96579399131268306</v>
      </c>
      <c r="M50" s="8">
        <v>1.4486909869690245</v>
      </c>
      <c r="N50" s="8">
        <v>1.4486909869690245</v>
      </c>
      <c r="O50" s="8">
        <v>0.7726351930501465</v>
      </c>
      <c r="P50" s="7">
        <v>1.0623733904439514</v>
      </c>
      <c r="Q50" s="11">
        <v>0.5311866952219757</v>
      </c>
      <c r="R50" s="11">
        <v>0.57947639478760982</v>
      </c>
      <c r="S50" s="11">
        <v>0.7726351930501465</v>
      </c>
      <c r="T50" s="11">
        <v>0.5311866952219757</v>
      </c>
      <c r="U50" s="11">
        <v>2.1247467808879028</v>
      </c>
    </row>
    <row r="51" spans="1:22" x14ac:dyDescent="0.2">
      <c r="A51" s="1" t="s">
        <v>150</v>
      </c>
      <c r="B51" s="10">
        <f t="shared" ref="B51:U51" si="17">(B59+B60+B62+B67+B69)/(1.46814+139.88965+19.794668+36.82404)</f>
        <v>0.28286185767363153</v>
      </c>
      <c r="C51" s="10">
        <f t="shared" si="17"/>
        <v>1.8487042840812349</v>
      </c>
      <c r="D51" s="10">
        <f t="shared" si="17"/>
        <v>2.0962084095456626</v>
      </c>
      <c r="E51" s="10">
        <f t="shared" si="17"/>
        <v>2.8488229951415751</v>
      </c>
      <c r="F51" s="10">
        <f t="shared" si="17"/>
        <v>3.4448533380967272</v>
      </c>
      <c r="G51" s="10">
        <f t="shared" si="17"/>
        <v>4.1166502500716025</v>
      </c>
      <c r="H51" s="10">
        <f t="shared" si="17"/>
        <v>4.5106364089741602</v>
      </c>
      <c r="I51" s="10">
        <f t="shared" si="17"/>
        <v>5.2430465761648133</v>
      </c>
      <c r="J51" s="10">
        <f t="shared" si="17"/>
        <v>5.642083839668687</v>
      </c>
      <c r="K51" s="10">
        <f t="shared" si="17"/>
        <v>5.8794857559304843</v>
      </c>
      <c r="L51" s="10">
        <f t="shared" si="17"/>
        <v>5.8390769191199654</v>
      </c>
      <c r="M51" s="10">
        <f t="shared" si="17"/>
        <v>6.1623476136041164</v>
      </c>
      <c r="N51" s="10">
        <f t="shared" si="17"/>
        <v>5.4501418648187219</v>
      </c>
      <c r="O51" s="10">
        <f t="shared" si="17"/>
        <v>5.733003722492354</v>
      </c>
      <c r="P51" s="10">
        <f t="shared" si="17"/>
        <v>5.3036598313805916</v>
      </c>
      <c r="Q51" s="10">
        <f t="shared" si="17"/>
        <v>4.7783449528438471</v>
      </c>
      <c r="R51" s="10">
        <f t="shared" si="17"/>
        <v>4.0560369948558241</v>
      </c>
      <c r="S51" s="10">
        <f t="shared" si="17"/>
        <v>3.1064293298086323</v>
      </c>
      <c r="T51" s="10">
        <f t="shared" si="17"/>
        <v>2.1972305015719593</v>
      </c>
      <c r="U51" s="10">
        <f t="shared" si="17"/>
        <v>5.3996308188055737</v>
      </c>
    </row>
    <row r="52" spans="1:22" x14ac:dyDescent="0.2">
      <c r="A52" s="18" t="s">
        <v>125</v>
      </c>
      <c r="B52" s="11">
        <v>0.68113395180296155</v>
      </c>
      <c r="C52" s="7">
        <v>4.7679376626207306</v>
      </c>
      <c r="D52" s="7">
        <v>6.8113395180296159</v>
      </c>
      <c r="E52" s="7">
        <v>7.4924734698325777</v>
      </c>
      <c r="F52" s="7">
        <v>11.579277180650347</v>
      </c>
      <c r="G52" s="7">
        <v>12.260411132453308</v>
      </c>
      <c r="H52" s="7">
        <v>9.5358753252414612</v>
      </c>
      <c r="I52" s="8">
        <v>9.5358753252414612</v>
      </c>
      <c r="J52" s="8">
        <v>8.1736074216355394</v>
      </c>
      <c r="K52" s="8">
        <v>16.347214843271079</v>
      </c>
      <c r="L52" s="8">
        <v>11.579277180650347</v>
      </c>
      <c r="M52" s="8">
        <v>12.260411132453308</v>
      </c>
      <c r="N52" s="8">
        <v>12.260411132453308</v>
      </c>
      <c r="O52" s="8">
        <v>10.217009277044424</v>
      </c>
      <c r="P52" s="7">
        <v>11.579277180650347</v>
      </c>
      <c r="Q52" s="11">
        <v>9.5358753252414612</v>
      </c>
      <c r="R52" s="11">
        <v>6.8113395180296159</v>
      </c>
      <c r="S52" s="11">
        <v>6.8113395180296159</v>
      </c>
      <c r="T52" s="11">
        <v>6.1302055662266541</v>
      </c>
      <c r="U52" s="11">
        <v>23.839688313103654</v>
      </c>
    </row>
    <row r="53" spans="1:22" x14ac:dyDescent="0.2">
      <c r="A53" s="18" t="s">
        <v>122</v>
      </c>
      <c r="B53" s="11">
        <v>0.17156380046701097</v>
      </c>
      <c r="C53" s="7">
        <v>0.90070995245180763</v>
      </c>
      <c r="D53" s="7">
        <v>1.0150858194298149</v>
      </c>
      <c r="E53" s="7">
        <v>1.5083317457724714</v>
      </c>
      <c r="F53" s="7">
        <v>1.7656774464729879</v>
      </c>
      <c r="G53" s="7">
        <v>2.3804477314797774</v>
      </c>
      <c r="H53" s="7">
        <v>2.3518537647352753</v>
      </c>
      <c r="I53" s="8">
        <v>3.2454152255009574</v>
      </c>
      <c r="J53" s="8">
        <v>3.1524848335813265</v>
      </c>
      <c r="K53" s="8">
        <v>3.3669395841650904</v>
      </c>
      <c r="L53" s="8">
        <v>3.3812365675373415</v>
      </c>
      <c r="M53" s="8">
        <v>3.7243641684713631</v>
      </c>
      <c r="N53" s="8">
        <v>2.9952180164865667</v>
      </c>
      <c r="O53" s="7">
        <v>3.1238908668368248</v>
      </c>
      <c r="P53" s="7">
        <v>2.7092783490415484</v>
      </c>
      <c r="Q53" s="11">
        <v>2.6306449404941681</v>
      </c>
      <c r="R53" s="11">
        <v>2.2732203561878954</v>
      </c>
      <c r="S53" s="11">
        <v>1.7156380046701099</v>
      </c>
      <c r="T53" s="11">
        <v>1.0865707362910695</v>
      </c>
      <c r="U53" s="11">
        <v>2.2231809143850172</v>
      </c>
    </row>
    <row r="54" spans="1:22" x14ac:dyDescent="0.2">
      <c r="A54" s="18" t="s">
        <v>147</v>
      </c>
      <c r="B54" s="11">
        <v>0.4709223131233099</v>
      </c>
      <c r="C54" s="7">
        <v>3.4141867701439965</v>
      </c>
      <c r="D54" s="7">
        <v>3.6790805712758585</v>
      </c>
      <c r="E54" s="7">
        <v>4.650357842092685</v>
      </c>
      <c r="F54" s="7">
        <v>5.7982309803307528</v>
      </c>
      <c r="G54" s="7">
        <v>6.4751818054455113</v>
      </c>
      <c r="H54" s="7">
        <v>7.7996508111048195</v>
      </c>
      <c r="I54" s="7">
        <v>7.9762466785260608</v>
      </c>
      <c r="J54" s="8">
        <v>8.8297933710620597</v>
      </c>
      <c r="K54" s="8">
        <v>9.7422053527384733</v>
      </c>
      <c r="L54" s="8">
        <v>8.7120627927812322</v>
      </c>
      <c r="M54" s="8">
        <v>9.2418503950449562</v>
      </c>
      <c r="N54" s="7">
        <v>8.4177363470791633</v>
      </c>
      <c r="O54" s="7">
        <v>9.1535524613343355</v>
      </c>
      <c r="P54" s="7">
        <v>8.4177363470791633</v>
      </c>
      <c r="Q54" s="11">
        <v>7.5936222991133722</v>
      </c>
      <c r="R54" s="11">
        <v>6.5929123837263379</v>
      </c>
      <c r="S54" s="11">
        <v>4.9741169323649608</v>
      </c>
      <c r="T54" s="11">
        <v>3.8851090832673063</v>
      </c>
      <c r="U54" s="11">
        <v>11.007809069257368</v>
      </c>
    </row>
    <row r="55" spans="1:22" x14ac:dyDescent="0.2">
      <c r="A55" s="17" t="s">
        <v>124</v>
      </c>
      <c r="B55" s="11">
        <v>0.21724938382643513</v>
      </c>
      <c r="C55" s="7">
        <v>1.9280882814596119</v>
      </c>
      <c r="D55" s="12">
        <v>2.2539623571992644</v>
      </c>
      <c r="E55" s="8">
        <v>3.2315845844182229</v>
      </c>
      <c r="F55" s="8">
        <v>3.883332735897528</v>
      </c>
      <c r="G55" s="8">
        <v>4.5622370603551383</v>
      </c>
      <c r="H55" s="8">
        <v>5.2954537307693563</v>
      </c>
      <c r="I55" s="8">
        <v>5.2411413848127477</v>
      </c>
      <c r="J55" s="8">
        <v>6.1372950930967924</v>
      </c>
      <c r="K55" s="8">
        <v>6.2187636120317062</v>
      </c>
      <c r="L55" s="8">
        <v>6.653262379684576</v>
      </c>
      <c r="M55" s="8">
        <v>6.3273883039449235</v>
      </c>
      <c r="N55" s="12">
        <v>5.8385771903354442</v>
      </c>
      <c r="O55" s="12">
        <v>6.3002321309666192</v>
      </c>
      <c r="P55" s="7">
        <v>6.3545444769232278</v>
      </c>
      <c r="Q55" s="11">
        <v>5.1596728658778348</v>
      </c>
      <c r="R55" s="11">
        <v>3.5303024871795712</v>
      </c>
      <c r="S55" s="11">
        <v>2.8513981627219613</v>
      </c>
      <c r="T55" s="11">
        <v>1.7923074165680899</v>
      </c>
      <c r="U55" s="11">
        <v>4.3993000224853116</v>
      </c>
    </row>
    <row r="56" spans="1:22" x14ac:dyDescent="0.2">
      <c r="A56" s="18" t="s">
        <v>146</v>
      </c>
      <c r="B56" s="11">
        <v>0.16759353874235894</v>
      </c>
      <c r="C56" s="7">
        <v>1.1013289688783587</v>
      </c>
      <c r="D56" s="7">
        <v>1.3168063758328203</v>
      </c>
      <c r="E56" s="7">
        <v>1.5562257168933331</v>
      </c>
      <c r="F56" s="7">
        <v>1.8674708602719996</v>
      </c>
      <c r="G56" s="7">
        <v>1.819586992059897</v>
      </c>
      <c r="H56" s="7">
        <v>2.1547740695446151</v>
      </c>
      <c r="I56" s="7">
        <v>2.5378450152414356</v>
      </c>
      <c r="J56" s="7">
        <v>3.3039869066350764</v>
      </c>
      <c r="K56" s="7">
        <v>2.6096708175595893</v>
      </c>
      <c r="L56" s="8">
        <v>2.9927417632564097</v>
      </c>
      <c r="M56" s="8">
        <v>3.2082191702108713</v>
      </c>
      <c r="N56" s="8">
        <v>3.3758127089532302</v>
      </c>
      <c r="O56" s="8">
        <v>3.3518707748471788</v>
      </c>
      <c r="P56" s="7">
        <v>3.2082191702108713</v>
      </c>
      <c r="Q56" s="11">
        <v>2.7772643563019481</v>
      </c>
      <c r="R56" s="11">
        <v>2.8969740268322046</v>
      </c>
      <c r="S56" s="11">
        <v>2.1787160036506661</v>
      </c>
      <c r="T56" s="11">
        <v>1.819586992059897</v>
      </c>
      <c r="U56" s="11">
        <v>4.4771416778315887</v>
      </c>
    </row>
    <row r="58" spans="1:22" x14ac:dyDescent="0.2">
      <c r="A58" s="1" t="s">
        <v>54</v>
      </c>
    </row>
    <row r="59" spans="1:22" x14ac:dyDescent="0.2">
      <c r="A59" t="s">
        <v>0</v>
      </c>
      <c r="B59">
        <v>1</v>
      </c>
      <c r="C59">
        <v>7</v>
      </c>
      <c r="D59">
        <v>10</v>
      </c>
      <c r="E59">
        <v>11</v>
      </c>
      <c r="F59">
        <v>17</v>
      </c>
      <c r="G59">
        <v>18</v>
      </c>
      <c r="H59">
        <v>14</v>
      </c>
      <c r="I59">
        <v>14</v>
      </c>
      <c r="J59">
        <v>12</v>
      </c>
      <c r="K59">
        <v>24</v>
      </c>
      <c r="L59">
        <v>17</v>
      </c>
      <c r="M59">
        <v>18</v>
      </c>
      <c r="N59">
        <v>18</v>
      </c>
      <c r="O59">
        <v>15</v>
      </c>
      <c r="P59">
        <v>17</v>
      </c>
      <c r="Q59">
        <v>14</v>
      </c>
      <c r="R59">
        <v>10</v>
      </c>
      <c r="S59">
        <v>10</v>
      </c>
      <c r="T59">
        <v>9</v>
      </c>
      <c r="U59">
        <v>35</v>
      </c>
      <c r="V59">
        <f>SUM(B59:U59)</f>
        <v>291</v>
      </c>
    </row>
    <row r="60" spans="1:22" x14ac:dyDescent="0.2">
      <c r="A60" t="s">
        <v>1</v>
      </c>
      <c r="B60">
        <v>24</v>
      </c>
      <c r="C60">
        <v>126</v>
      </c>
      <c r="D60">
        <v>142</v>
      </c>
      <c r="E60">
        <v>211</v>
      </c>
      <c r="F60">
        <v>247</v>
      </c>
      <c r="G60">
        <v>333</v>
      </c>
      <c r="H60">
        <v>329</v>
      </c>
      <c r="I60">
        <v>454</v>
      </c>
      <c r="J60">
        <v>441</v>
      </c>
      <c r="K60">
        <v>471</v>
      </c>
      <c r="L60">
        <v>473</v>
      </c>
      <c r="M60">
        <v>521</v>
      </c>
      <c r="N60">
        <v>419</v>
      </c>
      <c r="O60">
        <v>437</v>
      </c>
      <c r="P60">
        <v>379</v>
      </c>
      <c r="Q60">
        <v>368</v>
      </c>
      <c r="R60">
        <v>318</v>
      </c>
      <c r="S60">
        <v>240</v>
      </c>
      <c r="T60">
        <v>152</v>
      </c>
      <c r="U60">
        <v>311</v>
      </c>
      <c r="V60">
        <f>SUM(B60:U60)</f>
        <v>6396</v>
      </c>
    </row>
    <row r="61" spans="1:22" x14ac:dyDescent="0.2">
      <c r="A61" t="s">
        <v>4</v>
      </c>
      <c r="B61">
        <v>7</v>
      </c>
      <c r="C61">
        <v>47</v>
      </c>
      <c r="D61">
        <v>42</v>
      </c>
      <c r="E61">
        <v>43</v>
      </c>
      <c r="F61">
        <v>56</v>
      </c>
      <c r="G61">
        <v>41</v>
      </c>
      <c r="H61">
        <v>32</v>
      </c>
      <c r="I61">
        <v>43</v>
      </c>
      <c r="J61">
        <v>35</v>
      </c>
      <c r="K61">
        <v>29</v>
      </c>
      <c r="L61">
        <v>31</v>
      </c>
      <c r="M61">
        <v>29</v>
      </c>
      <c r="N61">
        <v>30</v>
      </c>
      <c r="O61">
        <v>47</v>
      </c>
      <c r="P61">
        <v>47</v>
      </c>
      <c r="Q61">
        <v>47</v>
      </c>
      <c r="R61">
        <v>41</v>
      </c>
      <c r="S61">
        <v>35</v>
      </c>
      <c r="T61">
        <v>19</v>
      </c>
      <c r="U61">
        <v>63</v>
      </c>
      <c r="V61">
        <f>SUM(B61:U61)</f>
        <v>764</v>
      </c>
    </row>
    <row r="62" spans="1:22" x14ac:dyDescent="0.2">
      <c r="A62" t="s">
        <v>5</v>
      </c>
      <c r="B62">
        <v>8</v>
      </c>
      <c r="C62">
        <v>71</v>
      </c>
      <c r="D62">
        <v>83</v>
      </c>
      <c r="E62">
        <v>119</v>
      </c>
      <c r="F62">
        <v>143</v>
      </c>
      <c r="G62">
        <v>168</v>
      </c>
      <c r="H62">
        <v>195</v>
      </c>
      <c r="I62">
        <v>193</v>
      </c>
      <c r="J62">
        <v>226</v>
      </c>
      <c r="K62">
        <v>229</v>
      </c>
      <c r="L62">
        <v>245</v>
      </c>
      <c r="M62">
        <v>233</v>
      </c>
      <c r="N62">
        <v>215</v>
      </c>
      <c r="O62">
        <v>232</v>
      </c>
      <c r="P62">
        <v>234</v>
      </c>
      <c r="Q62">
        <v>190</v>
      </c>
      <c r="R62">
        <v>130</v>
      </c>
      <c r="S62">
        <v>105</v>
      </c>
      <c r="T62">
        <v>66</v>
      </c>
      <c r="U62">
        <v>162</v>
      </c>
      <c r="V62">
        <f>SUM(B62:U62)</f>
        <v>3247</v>
      </c>
    </row>
    <row r="63" spans="1:22" x14ac:dyDescent="0.2">
      <c r="A63" t="s">
        <v>6</v>
      </c>
      <c r="B63">
        <v>0</v>
      </c>
      <c r="C63">
        <v>2</v>
      </c>
      <c r="D63">
        <v>3</v>
      </c>
      <c r="E63">
        <v>1</v>
      </c>
      <c r="F63">
        <v>7</v>
      </c>
      <c r="G63">
        <v>3</v>
      </c>
      <c r="H63">
        <v>5</v>
      </c>
      <c r="I63">
        <v>2</v>
      </c>
      <c r="J63">
        <v>1</v>
      </c>
      <c r="K63">
        <v>1</v>
      </c>
      <c r="L63">
        <v>1</v>
      </c>
      <c r="M63">
        <v>2</v>
      </c>
      <c r="N63">
        <v>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f>SUM(B63:U63)</f>
        <v>33</v>
      </c>
    </row>
    <row r="64" spans="1:22" x14ac:dyDescent="0.2">
      <c r="A64" t="s">
        <v>7</v>
      </c>
      <c r="B64">
        <v>6</v>
      </c>
      <c r="C64">
        <v>16</v>
      </c>
      <c r="D64">
        <v>7</v>
      </c>
      <c r="E64">
        <v>10</v>
      </c>
      <c r="F64">
        <v>15</v>
      </c>
      <c r="G64">
        <v>12</v>
      </c>
      <c r="H64">
        <v>21</v>
      </c>
      <c r="I64">
        <v>28</v>
      </c>
      <c r="J64">
        <v>22</v>
      </c>
      <c r="K64">
        <v>20</v>
      </c>
      <c r="L64">
        <v>19</v>
      </c>
      <c r="M64">
        <v>28</v>
      </c>
      <c r="N64">
        <v>26</v>
      </c>
      <c r="O64">
        <v>16</v>
      </c>
      <c r="P64">
        <v>22</v>
      </c>
      <c r="Q64">
        <v>11</v>
      </c>
      <c r="R64">
        <v>12</v>
      </c>
      <c r="S64">
        <v>16</v>
      </c>
      <c r="T64">
        <v>11</v>
      </c>
      <c r="U64">
        <v>43</v>
      </c>
      <c r="V64">
        <f>SUM(B64:U64)</f>
        <v>361</v>
      </c>
    </row>
    <row r="65" spans="1:23" x14ac:dyDescent="0.2">
      <c r="A65" t="s">
        <v>8</v>
      </c>
      <c r="B65">
        <v>128</v>
      </c>
      <c r="C65">
        <v>1071</v>
      </c>
      <c r="D65">
        <v>1514</v>
      </c>
      <c r="E65">
        <v>1428</v>
      </c>
      <c r="F65">
        <v>1227</v>
      </c>
      <c r="G65">
        <v>1072</v>
      </c>
      <c r="H65">
        <v>858</v>
      </c>
      <c r="I65">
        <v>631</v>
      </c>
      <c r="J65">
        <v>531</v>
      </c>
      <c r="K65">
        <v>412</v>
      </c>
      <c r="L65">
        <v>347</v>
      </c>
      <c r="M65">
        <v>286</v>
      </c>
      <c r="N65">
        <v>250</v>
      </c>
      <c r="O65">
        <v>203</v>
      </c>
      <c r="P65">
        <v>181</v>
      </c>
      <c r="Q65">
        <v>158</v>
      </c>
      <c r="R65">
        <v>131</v>
      </c>
      <c r="S65">
        <v>96</v>
      </c>
      <c r="T65">
        <v>62</v>
      </c>
      <c r="U65">
        <v>110</v>
      </c>
      <c r="V65">
        <f>SUM(B65:U65)</f>
        <v>10696</v>
      </c>
    </row>
    <row r="66" spans="1:23" x14ac:dyDescent="0.2">
      <c r="A66" t="s">
        <v>9</v>
      </c>
      <c r="B66">
        <v>25</v>
      </c>
      <c r="C66">
        <v>130</v>
      </c>
      <c r="D66">
        <v>148</v>
      </c>
      <c r="E66">
        <v>157</v>
      </c>
      <c r="F66">
        <v>168</v>
      </c>
      <c r="G66">
        <v>180</v>
      </c>
      <c r="H66">
        <v>212</v>
      </c>
      <c r="I66">
        <v>188</v>
      </c>
      <c r="J66">
        <v>202</v>
      </c>
      <c r="K66">
        <v>210</v>
      </c>
      <c r="L66">
        <v>191</v>
      </c>
      <c r="M66">
        <v>157</v>
      </c>
      <c r="N66">
        <v>169</v>
      </c>
      <c r="O66">
        <v>167</v>
      </c>
      <c r="P66">
        <v>141</v>
      </c>
      <c r="Q66">
        <v>122</v>
      </c>
      <c r="R66">
        <v>105</v>
      </c>
      <c r="S66">
        <v>114</v>
      </c>
      <c r="T66">
        <v>102</v>
      </c>
      <c r="U66">
        <v>442</v>
      </c>
      <c r="V66">
        <f>SUM(B66:U66)</f>
        <v>3330</v>
      </c>
    </row>
    <row r="67" spans="1:23" x14ac:dyDescent="0.2">
      <c r="A67" t="s">
        <v>10</v>
      </c>
      <c r="B67">
        <v>16</v>
      </c>
      <c r="C67">
        <v>116</v>
      </c>
      <c r="D67">
        <v>125</v>
      </c>
      <c r="E67">
        <v>158</v>
      </c>
      <c r="F67">
        <v>197</v>
      </c>
      <c r="G67">
        <v>220</v>
      </c>
      <c r="H67">
        <v>265</v>
      </c>
      <c r="I67">
        <v>271</v>
      </c>
      <c r="J67">
        <v>300</v>
      </c>
      <c r="K67">
        <v>331</v>
      </c>
      <c r="L67">
        <v>296</v>
      </c>
      <c r="M67">
        <v>314</v>
      </c>
      <c r="N67">
        <v>286</v>
      </c>
      <c r="O67">
        <v>311</v>
      </c>
      <c r="P67">
        <v>286</v>
      </c>
      <c r="Q67">
        <v>258</v>
      </c>
      <c r="R67">
        <v>224</v>
      </c>
      <c r="S67">
        <v>169</v>
      </c>
      <c r="T67">
        <v>132</v>
      </c>
      <c r="U67">
        <v>374</v>
      </c>
      <c r="V67">
        <f>SUM(B67:U67)</f>
        <v>4649</v>
      </c>
    </row>
    <row r="68" spans="1:23" x14ac:dyDescent="0.2">
      <c r="A68" t="s">
        <v>11</v>
      </c>
      <c r="B68">
        <v>28</v>
      </c>
      <c r="C68">
        <v>185</v>
      </c>
      <c r="D68">
        <v>227</v>
      </c>
      <c r="E68">
        <v>223</v>
      </c>
      <c r="F68">
        <v>210</v>
      </c>
      <c r="G68">
        <v>206</v>
      </c>
      <c r="H68">
        <v>210</v>
      </c>
      <c r="I68">
        <v>225</v>
      </c>
      <c r="J68">
        <v>213</v>
      </c>
      <c r="K68">
        <v>193</v>
      </c>
      <c r="L68">
        <v>176</v>
      </c>
      <c r="M68">
        <v>165</v>
      </c>
      <c r="N68">
        <v>157</v>
      </c>
      <c r="O68">
        <v>141</v>
      </c>
      <c r="P68">
        <v>127</v>
      </c>
      <c r="Q68">
        <v>106</v>
      </c>
      <c r="R68">
        <v>71</v>
      </c>
      <c r="S68">
        <v>71</v>
      </c>
      <c r="T68">
        <v>55</v>
      </c>
      <c r="U68">
        <v>117</v>
      </c>
      <c r="V68">
        <f>SUM(B68:U68)</f>
        <v>3106</v>
      </c>
    </row>
    <row r="69" spans="1:23" x14ac:dyDescent="0.2">
      <c r="A69" t="s">
        <v>12</v>
      </c>
      <c r="B69">
        <v>7</v>
      </c>
      <c r="C69">
        <v>46</v>
      </c>
      <c r="D69">
        <v>55</v>
      </c>
      <c r="E69">
        <v>65</v>
      </c>
      <c r="F69">
        <v>78</v>
      </c>
      <c r="G69">
        <v>76</v>
      </c>
      <c r="H69">
        <v>90</v>
      </c>
      <c r="I69">
        <v>106</v>
      </c>
      <c r="J69">
        <v>138</v>
      </c>
      <c r="K69">
        <v>109</v>
      </c>
      <c r="L69">
        <v>125</v>
      </c>
      <c r="M69">
        <v>134</v>
      </c>
      <c r="N69">
        <v>141</v>
      </c>
      <c r="O69">
        <v>140</v>
      </c>
      <c r="P69">
        <v>134</v>
      </c>
      <c r="Q69">
        <v>116</v>
      </c>
      <c r="R69">
        <v>121</v>
      </c>
      <c r="S69">
        <v>91</v>
      </c>
      <c r="T69">
        <v>76</v>
      </c>
      <c r="U69">
        <v>187</v>
      </c>
      <c r="V69">
        <f>SUM(B69:U69)</f>
        <v>2035</v>
      </c>
    </row>
    <row r="70" spans="1:23" x14ac:dyDescent="0.2">
      <c r="A70" t="s">
        <v>13</v>
      </c>
      <c r="B70">
        <v>107</v>
      </c>
      <c r="C70">
        <v>523</v>
      </c>
      <c r="D70">
        <v>468</v>
      </c>
      <c r="E70">
        <v>452</v>
      </c>
      <c r="F70">
        <v>544</v>
      </c>
      <c r="G70">
        <v>651</v>
      </c>
      <c r="H70">
        <v>755</v>
      </c>
      <c r="I70">
        <v>842</v>
      </c>
      <c r="J70">
        <v>928</v>
      </c>
      <c r="K70">
        <v>953</v>
      </c>
      <c r="L70">
        <v>940</v>
      </c>
      <c r="M70">
        <v>960</v>
      </c>
      <c r="N70">
        <v>946</v>
      </c>
      <c r="O70">
        <v>912</v>
      </c>
      <c r="P70">
        <v>895</v>
      </c>
      <c r="Q70">
        <v>860</v>
      </c>
      <c r="R70">
        <v>717</v>
      </c>
      <c r="S70">
        <v>619</v>
      </c>
      <c r="T70">
        <v>435</v>
      </c>
      <c r="U70">
        <v>1903</v>
      </c>
      <c r="V70">
        <f>SUM(B70:U70)</f>
        <v>15410</v>
      </c>
    </row>
    <row r="71" spans="1:23" x14ac:dyDescent="0.2">
      <c r="A71" t="s">
        <v>14</v>
      </c>
      <c r="B71">
        <v>63</v>
      </c>
      <c r="C71">
        <v>404</v>
      </c>
      <c r="D71">
        <v>379</v>
      </c>
      <c r="E71">
        <v>367</v>
      </c>
      <c r="F71">
        <v>424</v>
      </c>
      <c r="G71">
        <v>451</v>
      </c>
      <c r="H71">
        <v>565</v>
      </c>
      <c r="I71">
        <v>628</v>
      </c>
      <c r="J71">
        <v>668</v>
      </c>
      <c r="K71">
        <v>679</v>
      </c>
      <c r="L71">
        <v>702</v>
      </c>
      <c r="M71">
        <v>710</v>
      </c>
      <c r="N71">
        <v>700</v>
      </c>
      <c r="O71">
        <v>740</v>
      </c>
      <c r="P71">
        <v>702</v>
      </c>
      <c r="Q71">
        <v>652</v>
      </c>
      <c r="R71">
        <v>557</v>
      </c>
      <c r="S71">
        <v>532</v>
      </c>
      <c r="T71">
        <v>437</v>
      </c>
      <c r="U71">
        <v>2165</v>
      </c>
      <c r="V71">
        <f>SUM(B71:U71)</f>
        <v>12525</v>
      </c>
      <c r="W71" s="2"/>
    </row>
    <row r="72" spans="1:23" x14ac:dyDescent="0.2">
      <c r="A72" t="s">
        <v>37</v>
      </c>
      <c r="B72">
        <v>127</v>
      </c>
      <c r="C72">
        <v>941</v>
      </c>
      <c r="D72">
        <v>1143</v>
      </c>
      <c r="E72">
        <v>1147</v>
      </c>
      <c r="F72">
        <v>1157</v>
      </c>
      <c r="G72">
        <v>1161</v>
      </c>
      <c r="H72">
        <v>1099</v>
      </c>
      <c r="I72">
        <v>1101</v>
      </c>
      <c r="J72">
        <v>1030</v>
      </c>
      <c r="K72">
        <v>965</v>
      </c>
      <c r="L72">
        <v>1001</v>
      </c>
      <c r="M72">
        <v>948</v>
      </c>
      <c r="N72">
        <v>893</v>
      </c>
      <c r="O72">
        <v>850</v>
      </c>
      <c r="P72">
        <v>764</v>
      </c>
      <c r="Q72">
        <v>650</v>
      </c>
      <c r="R72">
        <v>520</v>
      </c>
      <c r="S72">
        <v>302</v>
      </c>
      <c r="T72">
        <v>170</v>
      </c>
      <c r="U72">
        <v>279</v>
      </c>
      <c r="V72">
        <f>SUM(B72:U72)</f>
        <v>16248</v>
      </c>
    </row>
    <row r="73" spans="1:23" x14ac:dyDescent="0.2">
      <c r="B73">
        <f t="shared" ref="B73:U73" si="18">SUM(B59:B72)</f>
        <v>547</v>
      </c>
      <c r="C73">
        <f t="shared" si="18"/>
        <v>3685</v>
      </c>
      <c r="D73">
        <f t="shared" si="18"/>
        <v>4346</v>
      </c>
      <c r="E73">
        <f t="shared" si="18"/>
        <v>4392</v>
      </c>
      <c r="F73">
        <f t="shared" si="18"/>
        <v>4490</v>
      </c>
      <c r="G73">
        <f t="shared" si="18"/>
        <v>4592</v>
      </c>
      <c r="H73">
        <f t="shared" si="18"/>
        <v>4650</v>
      </c>
      <c r="I73">
        <f t="shared" si="18"/>
        <v>4726</v>
      </c>
      <c r="J73">
        <f t="shared" si="18"/>
        <v>4747</v>
      </c>
      <c r="K73">
        <f t="shared" si="18"/>
        <v>4626</v>
      </c>
      <c r="L73">
        <f t="shared" si="18"/>
        <v>4564</v>
      </c>
      <c r="M73">
        <f t="shared" si="18"/>
        <v>4505</v>
      </c>
      <c r="N73">
        <f t="shared" si="18"/>
        <v>4254</v>
      </c>
      <c r="O73">
        <f t="shared" si="18"/>
        <v>4211</v>
      </c>
      <c r="P73">
        <f t="shared" si="18"/>
        <v>3929</v>
      </c>
      <c r="Q73">
        <f t="shared" si="18"/>
        <v>3552</v>
      </c>
      <c r="R73">
        <f t="shared" si="18"/>
        <v>2957</v>
      </c>
      <c r="S73">
        <f t="shared" si="18"/>
        <v>2400</v>
      </c>
      <c r="T73">
        <f t="shared" si="18"/>
        <v>1726</v>
      </c>
      <c r="U73">
        <f t="shared" si="18"/>
        <v>6192</v>
      </c>
      <c r="V73">
        <f>SUM(B73:S73)</f>
        <v>71173</v>
      </c>
    </row>
    <row r="74" spans="1:23" x14ac:dyDescent="0.2">
      <c r="B74" s="7">
        <f>100 * B73/V73</f>
        <v>0.76854987144001241</v>
      </c>
      <c r="C74" s="7">
        <f>100 * C73/V73</f>
        <v>5.1775251851123318</v>
      </c>
      <c r="D74" s="7">
        <f>100 * D73/V73</f>
        <v>6.1062481559018167</v>
      </c>
      <c r="E74" s="7">
        <f>100 * E73/V73</f>
        <v>6.1708794065165158</v>
      </c>
      <c r="F74" s="7">
        <f>100 * F73/V73</f>
        <v>6.3085720708695714</v>
      </c>
      <c r="G74" s="7">
        <f>100 * G73/V73</f>
        <v>6.4518848439717305</v>
      </c>
      <c r="H74" s="7">
        <f>100 * H73/V73</f>
        <v>6.5333764208337435</v>
      </c>
      <c r="I74" s="7">
        <f>100 * I73/V73</f>
        <v>6.6401584870667252</v>
      </c>
      <c r="J74" s="7">
        <f>100 * J73/V73</f>
        <v>6.6696640579995226</v>
      </c>
      <c r="K74" s="7">
        <f>100 * K73/V73</f>
        <v>6.4996557683391174</v>
      </c>
      <c r="L74" s="7">
        <f>100 * L73/V73</f>
        <v>6.4125440827280009</v>
      </c>
      <c r="M74" s="7">
        <f>100 * M73/V73</f>
        <v>6.3296474786787122</v>
      </c>
      <c r="N74" s="7">
        <f>100 * N73/V73</f>
        <v>5.9769856546724176</v>
      </c>
      <c r="O74" s="7">
        <f>100 * O73/V73</f>
        <v>5.9165694856195463</v>
      </c>
      <c r="P74" s="7">
        <f>100 * P73/V73</f>
        <v>5.5203518188076943</v>
      </c>
      <c r="Q74" s="7">
        <f>100 * Q73/V73</f>
        <v>4.9906565692046145</v>
      </c>
      <c r="R74" s="7">
        <f>100 * R73/V73</f>
        <v>4.1546653927753505</v>
      </c>
      <c r="S74" s="7">
        <f>100 * S73/V73</f>
        <v>3.3720652494625769</v>
      </c>
      <c r="T74" s="7">
        <f>100 * T73/V73</f>
        <v>2.4250769252385034</v>
      </c>
      <c r="U74" s="7">
        <f>100 * U73/V73</f>
        <v>8.6999283436134487</v>
      </c>
    </row>
    <row r="82" spans="2:21" x14ac:dyDescent="0.2">
      <c r="B82">
        <v>1</v>
      </c>
      <c r="C82">
        <v>7</v>
      </c>
      <c r="D82">
        <v>10</v>
      </c>
      <c r="E82">
        <v>11</v>
      </c>
      <c r="F82">
        <v>17</v>
      </c>
      <c r="G82">
        <v>18</v>
      </c>
      <c r="H82">
        <v>14</v>
      </c>
      <c r="I82">
        <v>14</v>
      </c>
      <c r="J82">
        <v>12</v>
      </c>
      <c r="K82">
        <v>24</v>
      </c>
      <c r="L82">
        <v>17</v>
      </c>
      <c r="M82">
        <v>18</v>
      </c>
      <c r="N82">
        <v>18</v>
      </c>
      <c r="O82">
        <v>15</v>
      </c>
      <c r="P82">
        <v>17</v>
      </c>
      <c r="Q82">
        <v>14</v>
      </c>
      <c r="R82">
        <v>10</v>
      </c>
      <c r="S82">
        <v>10</v>
      </c>
      <c r="T82">
        <v>9</v>
      </c>
      <c r="U82">
        <v>35</v>
      </c>
    </row>
    <row r="83" spans="2:21" x14ac:dyDescent="0.2">
      <c r="B83">
        <v>24</v>
      </c>
      <c r="C83">
        <v>126</v>
      </c>
      <c r="D83">
        <v>142</v>
      </c>
      <c r="E83">
        <v>211</v>
      </c>
      <c r="F83">
        <v>247</v>
      </c>
      <c r="G83">
        <v>333</v>
      </c>
      <c r="H83">
        <v>329</v>
      </c>
      <c r="I83">
        <v>454</v>
      </c>
      <c r="J83">
        <v>441</v>
      </c>
      <c r="K83">
        <v>471</v>
      </c>
      <c r="L83">
        <v>473</v>
      </c>
      <c r="M83">
        <v>521</v>
      </c>
      <c r="N83">
        <v>419</v>
      </c>
      <c r="O83">
        <v>437</v>
      </c>
      <c r="P83">
        <v>379</v>
      </c>
      <c r="Q83">
        <v>368</v>
      </c>
      <c r="R83">
        <v>318</v>
      </c>
      <c r="S83">
        <v>240</v>
      </c>
      <c r="T83">
        <v>152</v>
      </c>
      <c r="U83">
        <v>311</v>
      </c>
    </row>
    <row r="84" spans="2:21" x14ac:dyDescent="0.2">
      <c r="B84">
        <v>7</v>
      </c>
      <c r="C84">
        <v>47</v>
      </c>
      <c r="D84">
        <v>42</v>
      </c>
      <c r="E84">
        <v>43</v>
      </c>
      <c r="F84">
        <v>56</v>
      </c>
      <c r="G84">
        <v>41</v>
      </c>
      <c r="H84">
        <v>32</v>
      </c>
      <c r="I84">
        <v>43</v>
      </c>
      <c r="J84">
        <v>35</v>
      </c>
      <c r="K84">
        <v>29</v>
      </c>
      <c r="L84">
        <v>31</v>
      </c>
      <c r="M84">
        <v>29</v>
      </c>
      <c r="N84">
        <v>30</v>
      </c>
      <c r="O84">
        <v>47</v>
      </c>
      <c r="P84">
        <v>47</v>
      </c>
      <c r="Q84">
        <v>47</v>
      </c>
      <c r="R84">
        <v>41</v>
      </c>
      <c r="S84">
        <v>35</v>
      </c>
      <c r="T84">
        <v>19</v>
      </c>
      <c r="U84">
        <v>63</v>
      </c>
    </row>
    <row r="85" spans="2:21" x14ac:dyDescent="0.2">
      <c r="B85">
        <v>8</v>
      </c>
      <c r="C85">
        <v>71</v>
      </c>
      <c r="D85">
        <v>83</v>
      </c>
      <c r="E85">
        <v>119</v>
      </c>
      <c r="F85">
        <v>143</v>
      </c>
      <c r="G85">
        <v>168</v>
      </c>
      <c r="H85">
        <v>195</v>
      </c>
      <c r="I85">
        <v>193</v>
      </c>
      <c r="J85">
        <v>226</v>
      </c>
      <c r="K85">
        <v>229</v>
      </c>
      <c r="L85">
        <v>245</v>
      </c>
      <c r="M85">
        <v>233</v>
      </c>
      <c r="N85">
        <v>215</v>
      </c>
      <c r="O85">
        <v>232</v>
      </c>
      <c r="P85">
        <v>234</v>
      </c>
      <c r="Q85">
        <v>190</v>
      </c>
      <c r="R85">
        <v>130</v>
      </c>
      <c r="S85">
        <v>105</v>
      </c>
      <c r="T85">
        <v>66</v>
      </c>
      <c r="U85">
        <v>162</v>
      </c>
    </row>
    <row r="86" spans="2:21" x14ac:dyDescent="0.2">
      <c r="B86">
        <v>0</v>
      </c>
      <c r="C86">
        <v>2</v>
      </c>
      <c r="D86">
        <v>3</v>
      </c>
      <c r="E86">
        <v>1</v>
      </c>
      <c r="F86">
        <v>7</v>
      </c>
      <c r="G86">
        <v>3</v>
      </c>
      <c r="H86">
        <v>5</v>
      </c>
      <c r="I86">
        <v>2</v>
      </c>
      <c r="J86">
        <v>1</v>
      </c>
      <c r="K86">
        <v>1</v>
      </c>
      <c r="L86">
        <v>1</v>
      </c>
      <c r="M86">
        <v>2</v>
      </c>
      <c r="N86">
        <v>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</row>
    <row r="87" spans="2:21" x14ac:dyDescent="0.2">
      <c r="B87">
        <v>6</v>
      </c>
      <c r="C87">
        <v>16</v>
      </c>
      <c r="D87">
        <v>7</v>
      </c>
      <c r="E87">
        <v>10</v>
      </c>
      <c r="F87">
        <v>15</v>
      </c>
      <c r="G87">
        <v>12</v>
      </c>
      <c r="H87">
        <v>21</v>
      </c>
      <c r="I87">
        <v>28</v>
      </c>
      <c r="J87">
        <v>22</v>
      </c>
      <c r="K87">
        <v>20</v>
      </c>
      <c r="L87">
        <v>19</v>
      </c>
      <c r="M87">
        <v>28</v>
      </c>
      <c r="N87">
        <v>26</v>
      </c>
      <c r="O87">
        <v>16</v>
      </c>
      <c r="P87">
        <v>22</v>
      </c>
      <c r="Q87">
        <v>11</v>
      </c>
      <c r="R87">
        <v>12</v>
      </c>
      <c r="S87">
        <v>16</v>
      </c>
      <c r="T87">
        <v>11</v>
      </c>
      <c r="U87">
        <v>43</v>
      </c>
    </row>
    <row r="88" spans="2:21" x14ac:dyDescent="0.2">
      <c r="B88">
        <v>128</v>
      </c>
      <c r="C88">
        <v>1071</v>
      </c>
      <c r="D88">
        <v>1514</v>
      </c>
      <c r="E88">
        <v>1428</v>
      </c>
      <c r="F88">
        <v>1227</v>
      </c>
      <c r="G88">
        <v>1072</v>
      </c>
      <c r="H88">
        <v>858</v>
      </c>
      <c r="I88">
        <v>631</v>
      </c>
      <c r="J88">
        <v>531</v>
      </c>
      <c r="K88">
        <v>412</v>
      </c>
      <c r="L88">
        <v>347</v>
      </c>
      <c r="M88">
        <v>286</v>
      </c>
      <c r="N88">
        <v>250</v>
      </c>
      <c r="O88">
        <v>203</v>
      </c>
      <c r="P88">
        <v>181</v>
      </c>
      <c r="Q88">
        <v>158</v>
      </c>
      <c r="R88">
        <v>131</v>
      </c>
      <c r="S88">
        <v>96</v>
      </c>
      <c r="T88">
        <v>62</v>
      </c>
      <c r="U88">
        <v>110</v>
      </c>
    </row>
    <row r="89" spans="2:21" x14ac:dyDescent="0.2">
      <c r="B89">
        <v>25</v>
      </c>
      <c r="C89">
        <v>130</v>
      </c>
      <c r="D89">
        <v>148</v>
      </c>
      <c r="E89">
        <v>157</v>
      </c>
      <c r="F89">
        <v>168</v>
      </c>
      <c r="G89">
        <v>180</v>
      </c>
      <c r="H89">
        <v>212</v>
      </c>
      <c r="I89">
        <v>188</v>
      </c>
      <c r="J89">
        <v>202</v>
      </c>
      <c r="K89">
        <v>210</v>
      </c>
      <c r="L89">
        <v>191</v>
      </c>
      <c r="M89">
        <v>157</v>
      </c>
      <c r="N89">
        <v>169</v>
      </c>
      <c r="O89">
        <v>167</v>
      </c>
      <c r="P89">
        <v>141</v>
      </c>
      <c r="Q89">
        <v>122</v>
      </c>
      <c r="R89">
        <v>105</v>
      </c>
      <c r="S89">
        <v>114</v>
      </c>
      <c r="T89">
        <v>102</v>
      </c>
      <c r="U89">
        <v>442</v>
      </c>
    </row>
    <row r="90" spans="2:21" x14ac:dyDescent="0.2">
      <c r="B90">
        <v>16</v>
      </c>
      <c r="C90">
        <v>116</v>
      </c>
      <c r="D90">
        <v>125</v>
      </c>
      <c r="E90">
        <v>158</v>
      </c>
      <c r="F90">
        <v>197</v>
      </c>
      <c r="G90">
        <v>220</v>
      </c>
      <c r="H90">
        <v>265</v>
      </c>
      <c r="I90">
        <v>271</v>
      </c>
      <c r="J90">
        <v>300</v>
      </c>
      <c r="K90">
        <v>331</v>
      </c>
      <c r="L90">
        <v>296</v>
      </c>
      <c r="M90">
        <v>314</v>
      </c>
      <c r="N90">
        <v>286</v>
      </c>
      <c r="O90">
        <v>311</v>
      </c>
      <c r="P90">
        <v>286</v>
      </c>
      <c r="Q90">
        <v>258</v>
      </c>
      <c r="R90">
        <v>224</v>
      </c>
      <c r="S90">
        <v>169</v>
      </c>
      <c r="T90">
        <v>132</v>
      </c>
      <c r="U90">
        <v>374</v>
      </c>
    </row>
    <row r="91" spans="2:21" x14ac:dyDescent="0.2">
      <c r="B91">
        <v>28</v>
      </c>
      <c r="C91">
        <v>185</v>
      </c>
      <c r="D91">
        <v>227</v>
      </c>
      <c r="E91">
        <v>223</v>
      </c>
      <c r="F91">
        <v>210</v>
      </c>
      <c r="G91">
        <v>206</v>
      </c>
      <c r="H91">
        <v>210</v>
      </c>
      <c r="I91">
        <v>225</v>
      </c>
      <c r="J91">
        <v>213</v>
      </c>
      <c r="K91">
        <v>193</v>
      </c>
      <c r="L91">
        <v>176</v>
      </c>
      <c r="M91">
        <v>165</v>
      </c>
      <c r="N91">
        <v>157</v>
      </c>
      <c r="O91">
        <v>141</v>
      </c>
      <c r="P91">
        <v>127</v>
      </c>
      <c r="Q91">
        <v>106</v>
      </c>
      <c r="R91">
        <v>71</v>
      </c>
      <c r="S91">
        <v>71</v>
      </c>
      <c r="T91">
        <v>55</v>
      </c>
      <c r="U91">
        <v>117</v>
      </c>
    </row>
    <row r="92" spans="2:21" x14ac:dyDescent="0.2">
      <c r="B92">
        <v>7</v>
      </c>
      <c r="C92">
        <v>46</v>
      </c>
      <c r="D92">
        <v>55</v>
      </c>
      <c r="E92">
        <v>65</v>
      </c>
      <c r="F92">
        <v>78</v>
      </c>
      <c r="G92">
        <v>76</v>
      </c>
      <c r="H92">
        <v>90</v>
      </c>
      <c r="I92">
        <v>106</v>
      </c>
      <c r="J92">
        <v>138</v>
      </c>
      <c r="K92">
        <v>109</v>
      </c>
      <c r="L92">
        <v>125</v>
      </c>
      <c r="M92">
        <v>134</v>
      </c>
      <c r="N92">
        <v>141</v>
      </c>
      <c r="O92">
        <v>140</v>
      </c>
      <c r="P92">
        <v>134</v>
      </c>
      <c r="Q92">
        <v>116</v>
      </c>
      <c r="R92">
        <v>121</v>
      </c>
      <c r="S92">
        <v>91</v>
      </c>
      <c r="T92">
        <v>76</v>
      </c>
      <c r="U92">
        <v>187</v>
      </c>
    </row>
    <row r="93" spans="2:21" x14ac:dyDescent="0.2">
      <c r="B93">
        <v>107</v>
      </c>
      <c r="C93">
        <v>523</v>
      </c>
      <c r="D93">
        <v>468</v>
      </c>
      <c r="E93">
        <v>452</v>
      </c>
      <c r="F93">
        <v>544</v>
      </c>
      <c r="G93">
        <v>651</v>
      </c>
      <c r="H93">
        <v>755</v>
      </c>
      <c r="I93">
        <v>842</v>
      </c>
      <c r="J93">
        <v>928</v>
      </c>
      <c r="K93">
        <v>953</v>
      </c>
      <c r="L93">
        <v>940</v>
      </c>
      <c r="M93">
        <v>960</v>
      </c>
      <c r="N93">
        <v>946</v>
      </c>
      <c r="O93">
        <v>912</v>
      </c>
      <c r="P93">
        <v>895</v>
      </c>
      <c r="Q93">
        <v>860</v>
      </c>
      <c r="R93">
        <v>717</v>
      </c>
      <c r="S93">
        <v>619</v>
      </c>
      <c r="T93">
        <v>435</v>
      </c>
      <c r="U93">
        <v>1903</v>
      </c>
    </row>
    <row r="94" spans="2:21" x14ac:dyDescent="0.2">
      <c r="B94">
        <v>63</v>
      </c>
      <c r="C94">
        <v>404</v>
      </c>
      <c r="D94">
        <v>379</v>
      </c>
      <c r="E94">
        <v>367</v>
      </c>
      <c r="F94">
        <v>424</v>
      </c>
      <c r="G94">
        <v>451</v>
      </c>
      <c r="H94">
        <v>565</v>
      </c>
      <c r="I94">
        <v>628</v>
      </c>
      <c r="J94">
        <v>668</v>
      </c>
      <c r="K94">
        <v>679</v>
      </c>
      <c r="L94">
        <v>702</v>
      </c>
      <c r="M94">
        <v>710</v>
      </c>
      <c r="N94">
        <v>700</v>
      </c>
      <c r="O94">
        <v>740</v>
      </c>
      <c r="P94">
        <v>702</v>
      </c>
      <c r="Q94">
        <v>652</v>
      </c>
      <c r="R94">
        <v>557</v>
      </c>
      <c r="S94">
        <v>532</v>
      </c>
      <c r="T94">
        <v>437</v>
      </c>
      <c r="U94">
        <v>2165</v>
      </c>
    </row>
    <row r="95" spans="2:21" x14ac:dyDescent="0.2">
      <c r="B95">
        <v>127</v>
      </c>
      <c r="C95">
        <v>941</v>
      </c>
      <c r="D95">
        <v>1143</v>
      </c>
      <c r="E95">
        <v>1147</v>
      </c>
      <c r="F95">
        <v>1157</v>
      </c>
      <c r="G95">
        <v>1161</v>
      </c>
      <c r="H95">
        <v>1099</v>
      </c>
      <c r="I95">
        <v>1101</v>
      </c>
      <c r="J95">
        <v>1030</v>
      </c>
      <c r="K95">
        <v>965</v>
      </c>
      <c r="L95">
        <v>1001</v>
      </c>
      <c r="M95">
        <v>948</v>
      </c>
      <c r="N95">
        <v>893</v>
      </c>
      <c r="O95">
        <v>850</v>
      </c>
      <c r="P95">
        <v>764</v>
      </c>
      <c r="Q95">
        <v>650</v>
      </c>
      <c r="R95">
        <v>520</v>
      </c>
      <c r="S95">
        <v>302</v>
      </c>
      <c r="T95">
        <v>170</v>
      </c>
      <c r="U95">
        <v>279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5"/>
  <sheetViews>
    <sheetView topLeftCell="A23" workbookViewId="0">
      <selection activeCell="I27" sqref="I27:I34"/>
    </sheetView>
  </sheetViews>
  <sheetFormatPr baseColWidth="10" defaultColWidth="8.83203125" defaultRowHeight="15" x14ac:dyDescent="0.2"/>
  <cols>
    <col min="1" max="1" width="38.1640625" bestFit="1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1.85</v>
      </c>
      <c r="C2">
        <v>1.88</v>
      </c>
      <c r="D2">
        <v>2.4300000000000002</v>
      </c>
      <c r="E2">
        <v>4.67</v>
      </c>
      <c r="F2">
        <v>4.75</v>
      </c>
      <c r="G2">
        <v>4.01</v>
      </c>
      <c r="H2">
        <v>4.74</v>
      </c>
      <c r="I2">
        <v>3.61</v>
      </c>
      <c r="J2">
        <v>4.9000000000000004</v>
      </c>
    </row>
    <row r="3" spans="1:10" x14ac:dyDescent="0.2">
      <c r="A3" s="1" t="s">
        <v>1</v>
      </c>
      <c r="B3">
        <v>4.49</v>
      </c>
      <c r="C3">
        <v>8.61</v>
      </c>
      <c r="D3">
        <v>9.92</v>
      </c>
      <c r="E3">
        <v>12.48</v>
      </c>
      <c r="F3">
        <v>14.12</v>
      </c>
      <c r="G3">
        <v>16.940000000000001</v>
      </c>
      <c r="H3">
        <v>13.58</v>
      </c>
      <c r="I3">
        <v>14.44</v>
      </c>
      <c r="J3">
        <v>12.21</v>
      </c>
    </row>
    <row r="4" spans="1:10" x14ac:dyDescent="0.2">
      <c r="A4" s="1" t="s">
        <v>51</v>
      </c>
      <c r="B4">
        <v>1.97</v>
      </c>
      <c r="C4">
        <v>2.92</v>
      </c>
      <c r="D4">
        <v>2.67</v>
      </c>
      <c r="E4">
        <v>1.33</v>
      </c>
      <c r="F4">
        <v>1.25</v>
      </c>
      <c r="G4">
        <v>0.78</v>
      </c>
      <c r="H4">
        <v>1.81</v>
      </c>
      <c r="I4">
        <v>1.38</v>
      </c>
      <c r="J4">
        <v>1.8</v>
      </c>
    </row>
    <row r="5" spans="1:10" x14ac:dyDescent="0.2">
      <c r="A5" s="1" t="s">
        <v>39</v>
      </c>
      <c r="B5">
        <v>3.02</v>
      </c>
      <c r="C5">
        <v>5.24</v>
      </c>
      <c r="D5">
        <v>6.06</v>
      </c>
      <c r="E5">
        <v>7.94</v>
      </c>
      <c r="F5">
        <v>7.94</v>
      </c>
      <c r="G5">
        <v>8.08</v>
      </c>
      <c r="H5">
        <v>7.52</v>
      </c>
      <c r="I5">
        <v>6.07</v>
      </c>
      <c r="J5">
        <v>6.11</v>
      </c>
    </row>
    <row r="6" spans="1:10" x14ac:dyDescent="0.2">
      <c r="A6" s="1" t="s">
        <v>56</v>
      </c>
      <c r="B6">
        <v>6.22</v>
      </c>
      <c r="C6">
        <v>4.42</v>
      </c>
      <c r="D6">
        <v>5.17</v>
      </c>
      <c r="E6">
        <v>4.97</v>
      </c>
      <c r="F6">
        <v>6.12</v>
      </c>
      <c r="G6">
        <v>7.18</v>
      </c>
      <c r="H6">
        <v>8.36</v>
      </c>
      <c r="I6">
        <v>8.3699999999999992</v>
      </c>
      <c r="J6">
        <v>10.210000000000001</v>
      </c>
    </row>
    <row r="7" spans="1:10" x14ac:dyDescent="0.2">
      <c r="A7" s="1" t="s">
        <v>57</v>
      </c>
      <c r="B7">
        <v>30.15</v>
      </c>
      <c r="C7">
        <v>36.590000000000003</v>
      </c>
      <c r="D7">
        <v>29.33</v>
      </c>
      <c r="E7">
        <v>22.48</v>
      </c>
      <c r="F7">
        <v>16.12</v>
      </c>
      <c r="G7">
        <v>17.39</v>
      </c>
      <c r="H7">
        <v>13.93</v>
      </c>
      <c r="I7">
        <v>13.06</v>
      </c>
      <c r="J7">
        <v>11.51</v>
      </c>
    </row>
    <row r="8" spans="1:10" x14ac:dyDescent="0.2">
      <c r="A8" s="1" t="s">
        <v>58</v>
      </c>
      <c r="B8">
        <v>4.74</v>
      </c>
      <c r="C8">
        <v>7.28</v>
      </c>
      <c r="D8">
        <v>9.5</v>
      </c>
      <c r="E8">
        <v>11.03</v>
      </c>
      <c r="F8">
        <v>12.81</v>
      </c>
      <c r="G8">
        <v>12.93</v>
      </c>
      <c r="H8">
        <v>13.3</v>
      </c>
      <c r="I8">
        <v>16.28</v>
      </c>
      <c r="J8">
        <v>15.12</v>
      </c>
    </row>
    <row r="9" spans="1:10" x14ac:dyDescent="0.2">
      <c r="A9" s="1" t="s">
        <v>59</v>
      </c>
      <c r="B9">
        <v>29.72</v>
      </c>
      <c r="C9">
        <v>15.34</v>
      </c>
      <c r="D9">
        <v>21.79</v>
      </c>
      <c r="E9">
        <v>24.79</v>
      </c>
      <c r="F9">
        <v>28.56</v>
      </c>
      <c r="G9">
        <v>26.18</v>
      </c>
      <c r="H9">
        <v>30.15</v>
      </c>
      <c r="I9">
        <v>30.34</v>
      </c>
      <c r="J9">
        <v>33.93</v>
      </c>
    </row>
    <row r="10" spans="1:10" x14ac:dyDescent="0.2">
      <c r="A10" s="1" t="s">
        <v>60</v>
      </c>
      <c r="B10">
        <v>17.850000000000001</v>
      </c>
      <c r="C10">
        <v>17.72</v>
      </c>
      <c r="D10">
        <v>13.12</v>
      </c>
      <c r="E10">
        <v>10.3</v>
      </c>
      <c r="F10">
        <v>8.31</v>
      </c>
      <c r="G10">
        <v>6.53</v>
      </c>
      <c r="H10">
        <v>6.62</v>
      </c>
      <c r="I10">
        <v>6.45</v>
      </c>
      <c r="J10">
        <v>4.2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30</v>
      </c>
      <c r="C14">
        <v>34</v>
      </c>
      <c r="D14">
        <v>41</v>
      </c>
      <c r="E14">
        <v>77</v>
      </c>
      <c r="F14">
        <v>76</v>
      </c>
      <c r="G14">
        <v>62</v>
      </c>
      <c r="H14">
        <v>68</v>
      </c>
      <c r="I14">
        <v>47</v>
      </c>
      <c r="J14">
        <v>49</v>
      </c>
    </row>
    <row r="15" spans="1:10" x14ac:dyDescent="0.2">
      <c r="A15" s="1" t="s">
        <v>1</v>
      </c>
      <c r="B15">
        <v>73</v>
      </c>
      <c r="C15">
        <v>156</v>
      </c>
      <c r="D15">
        <v>167</v>
      </c>
      <c r="E15">
        <v>206</v>
      </c>
      <c r="F15">
        <v>226</v>
      </c>
      <c r="G15">
        <v>262</v>
      </c>
      <c r="H15">
        <v>195</v>
      </c>
      <c r="I15">
        <v>188</v>
      </c>
      <c r="J15">
        <v>122</v>
      </c>
    </row>
    <row r="16" spans="1:10" x14ac:dyDescent="0.2">
      <c r="A16" s="1" t="s">
        <v>71</v>
      </c>
      <c r="B16">
        <v>32</v>
      </c>
      <c r="C16">
        <v>53</v>
      </c>
      <c r="D16">
        <v>45</v>
      </c>
      <c r="E16">
        <v>22</v>
      </c>
      <c r="F16">
        <v>20</v>
      </c>
      <c r="G16">
        <v>12</v>
      </c>
      <c r="H16">
        <v>26</v>
      </c>
      <c r="I16">
        <v>18</v>
      </c>
      <c r="J16">
        <v>18</v>
      </c>
    </row>
    <row r="17" spans="1:10" x14ac:dyDescent="0.2">
      <c r="A17" s="1" t="s">
        <v>39</v>
      </c>
      <c r="B17">
        <v>49</v>
      </c>
      <c r="C17">
        <v>95</v>
      </c>
      <c r="D17">
        <v>102</v>
      </c>
      <c r="E17">
        <v>131</v>
      </c>
      <c r="F17">
        <v>127</v>
      </c>
      <c r="G17">
        <v>125</v>
      </c>
      <c r="H17">
        <v>108</v>
      </c>
      <c r="I17">
        <v>79</v>
      </c>
      <c r="J17">
        <v>61</v>
      </c>
    </row>
    <row r="18" spans="1:10" x14ac:dyDescent="0.2">
      <c r="A18" s="1" t="s">
        <v>56</v>
      </c>
      <c r="B18">
        <v>101</v>
      </c>
      <c r="C18">
        <v>80</v>
      </c>
      <c r="D18">
        <v>87</v>
      </c>
      <c r="E18">
        <v>82</v>
      </c>
      <c r="F18">
        <v>98</v>
      </c>
      <c r="G18">
        <v>111</v>
      </c>
      <c r="H18">
        <v>120</v>
      </c>
      <c r="I18">
        <v>109</v>
      </c>
      <c r="J18">
        <v>102</v>
      </c>
    </row>
    <row r="19" spans="1:10" x14ac:dyDescent="0.2">
      <c r="A19" s="1" t="s">
        <v>57</v>
      </c>
      <c r="B19">
        <v>490</v>
      </c>
      <c r="C19">
        <v>663</v>
      </c>
      <c r="D19">
        <v>494</v>
      </c>
      <c r="E19">
        <v>371</v>
      </c>
      <c r="F19">
        <v>258</v>
      </c>
      <c r="G19">
        <v>269</v>
      </c>
      <c r="H19">
        <v>200</v>
      </c>
      <c r="I19">
        <v>170</v>
      </c>
      <c r="J19">
        <v>115</v>
      </c>
    </row>
    <row r="20" spans="1:10" x14ac:dyDescent="0.2">
      <c r="A20" s="1" t="s">
        <v>58</v>
      </c>
      <c r="B20">
        <v>77</v>
      </c>
      <c r="C20">
        <v>132</v>
      </c>
      <c r="D20">
        <v>160</v>
      </c>
      <c r="E20">
        <v>182</v>
      </c>
      <c r="F20">
        <v>205</v>
      </c>
      <c r="G20">
        <v>200</v>
      </c>
      <c r="H20">
        <v>191</v>
      </c>
      <c r="I20">
        <v>212</v>
      </c>
      <c r="J20">
        <v>151</v>
      </c>
    </row>
    <row r="21" spans="1:10" x14ac:dyDescent="0.2">
      <c r="A21" s="1" t="s">
        <v>59</v>
      </c>
      <c r="B21">
        <v>483</v>
      </c>
      <c r="C21">
        <v>278</v>
      </c>
      <c r="D21">
        <v>367</v>
      </c>
      <c r="E21">
        <v>409</v>
      </c>
      <c r="F21">
        <v>457</v>
      </c>
      <c r="G21">
        <v>405</v>
      </c>
      <c r="H21">
        <v>433</v>
      </c>
      <c r="I21">
        <v>395</v>
      </c>
      <c r="J21">
        <v>339</v>
      </c>
    </row>
    <row r="22" spans="1:10" x14ac:dyDescent="0.2">
      <c r="A22" s="1" t="s">
        <v>60</v>
      </c>
      <c r="B22">
        <v>290</v>
      </c>
      <c r="C22">
        <v>321</v>
      </c>
      <c r="D22">
        <v>221</v>
      </c>
      <c r="E22">
        <v>170</v>
      </c>
      <c r="F22">
        <v>133</v>
      </c>
      <c r="G22">
        <v>101</v>
      </c>
      <c r="H22">
        <v>95</v>
      </c>
      <c r="I22">
        <v>84</v>
      </c>
      <c r="J22">
        <v>42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121.8</v>
      </c>
      <c r="C27">
        <f>ROUND(C38/5.19, 1)</f>
        <v>1.3</v>
      </c>
      <c r="D27">
        <f>ROUND(D38/0.817, 1)</f>
        <v>1.2</v>
      </c>
      <c r="E27">
        <f>ROUND(E38/1.597, 1)</f>
        <v>3.1</v>
      </c>
      <c r="F27">
        <f>ROUND(F38/5.291, 1)</f>
        <v>3.6</v>
      </c>
      <c r="G27">
        <f>ROUND(G38/6.235, 1)</f>
        <v>2.6</v>
      </c>
      <c r="H27">
        <f>ROUND(H38/5.057, 1)</f>
        <v>7.1</v>
      </c>
      <c r="I27">
        <f>ROUND(I38/74.044, 1)</f>
        <v>1</v>
      </c>
    </row>
    <row r="28" spans="1:10" x14ac:dyDescent="0.2">
      <c r="A28" s="1" t="s">
        <v>104</v>
      </c>
      <c r="B28">
        <f t="shared" ref="B28:B34" si="0">ROUND(B39/1.708, 1)</f>
        <v>7</v>
      </c>
      <c r="C28">
        <f t="shared" ref="C28:C34" si="1">ROUND(C39/5.19, 1)</f>
        <v>159.19999999999999</v>
      </c>
      <c r="D28">
        <f t="shared" ref="D28:D34" si="2">ROUND(D39/0.817, 1)</f>
        <v>4.9000000000000004</v>
      </c>
      <c r="E28">
        <f t="shared" ref="E28:E34" si="3">ROUND(E39/1.597, 1)</f>
        <v>16.899999999999999</v>
      </c>
      <c r="F28">
        <f t="shared" ref="F28:F34" si="4">ROUND(F39/5.291, 1)</f>
        <v>3.2</v>
      </c>
      <c r="G28">
        <f t="shared" ref="G28:G34" si="5">ROUND(G39/6.235, 1)</f>
        <v>5.9</v>
      </c>
      <c r="H28">
        <f t="shared" ref="H28:H34" si="6">ROUND(H39/5.057, 1)</f>
        <v>7.3</v>
      </c>
      <c r="I28">
        <f t="shared" ref="I28:I34" si="7">ROUND(I39/74.044, 1)</f>
        <v>2.5</v>
      </c>
    </row>
    <row r="29" spans="1:10" x14ac:dyDescent="0.2">
      <c r="A29" s="1" t="s">
        <v>105</v>
      </c>
      <c r="B29">
        <f t="shared" si="0"/>
        <v>0</v>
      </c>
      <c r="C29">
        <f t="shared" si="1"/>
        <v>0.4</v>
      </c>
      <c r="D29">
        <f t="shared" si="2"/>
        <v>118.7</v>
      </c>
      <c r="E29">
        <f t="shared" si="3"/>
        <v>1.9</v>
      </c>
      <c r="F29">
        <f t="shared" si="4"/>
        <v>1.1000000000000001</v>
      </c>
      <c r="G29">
        <f t="shared" si="5"/>
        <v>1.3</v>
      </c>
      <c r="H29">
        <f t="shared" si="6"/>
        <v>1.4</v>
      </c>
      <c r="I29">
        <f t="shared" si="7"/>
        <v>0.2</v>
      </c>
    </row>
    <row r="30" spans="1:10" x14ac:dyDescent="0.2">
      <c r="A30" s="1" t="s">
        <v>106</v>
      </c>
      <c r="B30">
        <f t="shared" si="0"/>
        <v>2.2999999999999998</v>
      </c>
      <c r="C30">
        <f t="shared" si="1"/>
        <v>5.4</v>
      </c>
      <c r="D30">
        <f t="shared" si="2"/>
        <v>1.2</v>
      </c>
      <c r="E30">
        <f t="shared" si="3"/>
        <v>298.7</v>
      </c>
      <c r="F30">
        <f t="shared" si="4"/>
        <v>0.6</v>
      </c>
      <c r="G30">
        <f t="shared" si="5"/>
        <v>3.7</v>
      </c>
      <c r="H30">
        <f t="shared" si="6"/>
        <v>3.4</v>
      </c>
      <c r="I30">
        <f t="shared" si="7"/>
        <v>1.6</v>
      </c>
    </row>
    <row r="31" spans="1:10" x14ac:dyDescent="0.2">
      <c r="A31" s="1" t="s">
        <v>107</v>
      </c>
      <c r="B31">
        <f t="shared" si="0"/>
        <v>10</v>
      </c>
      <c r="C31">
        <f t="shared" si="1"/>
        <v>3.1</v>
      </c>
      <c r="D31">
        <f t="shared" si="2"/>
        <v>7.3</v>
      </c>
      <c r="E31">
        <f t="shared" si="3"/>
        <v>1.9</v>
      </c>
      <c r="F31">
        <f t="shared" si="4"/>
        <v>105.5</v>
      </c>
      <c r="G31">
        <f t="shared" si="5"/>
        <v>5.0999999999999996</v>
      </c>
      <c r="H31">
        <f t="shared" si="6"/>
        <v>6.3</v>
      </c>
      <c r="I31">
        <f t="shared" si="7"/>
        <v>1</v>
      </c>
    </row>
    <row r="32" spans="1:10" x14ac:dyDescent="0.2">
      <c r="A32" s="1" t="s">
        <v>108</v>
      </c>
      <c r="B32">
        <f t="shared" si="0"/>
        <v>7</v>
      </c>
      <c r="C32">
        <f t="shared" si="1"/>
        <v>9.1</v>
      </c>
      <c r="D32">
        <f t="shared" si="2"/>
        <v>12.2</v>
      </c>
      <c r="E32">
        <f t="shared" si="3"/>
        <v>12.5</v>
      </c>
      <c r="F32">
        <f t="shared" si="4"/>
        <v>6.8</v>
      </c>
      <c r="G32">
        <f t="shared" si="5"/>
        <v>265</v>
      </c>
      <c r="H32">
        <f t="shared" si="6"/>
        <v>10.3</v>
      </c>
      <c r="I32">
        <f t="shared" si="7"/>
        <v>2.8</v>
      </c>
    </row>
    <row r="33" spans="1:9" x14ac:dyDescent="0.2">
      <c r="A33" s="1" t="s">
        <v>109</v>
      </c>
      <c r="B33">
        <f t="shared" si="0"/>
        <v>17.600000000000001</v>
      </c>
      <c r="C33">
        <f t="shared" si="1"/>
        <v>5</v>
      </c>
      <c r="D33">
        <f t="shared" si="2"/>
        <v>7.3</v>
      </c>
      <c r="E33">
        <f t="shared" si="3"/>
        <v>14.4</v>
      </c>
      <c r="F33">
        <f t="shared" si="4"/>
        <v>6.2</v>
      </c>
      <c r="G33">
        <f t="shared" si="5"/>
        <v>5.0999999999999996</v>
      </c>
      <c r="H33">
        <f t="shared" si="6"/>
        <v>143</v>
      </c>
      <c r="I33">
        <f t="shared" si="7"/>
        <v>4.5</v>
      </c>
    </row>
    <row r="34" spans="1:9" x14ac:dyDescent="0.2">
      <c r="A34" s="1" t="s">
        <v>110</v>
      </c>
      <c r="B34">
        <f t="shared" si="0"/>
        <v>52.1</v>
      </c>
      <c r="C34">
        <f t="shared" si="1"/>
        <v>39.299999999999997</v>
      </c>
      <c r="D34">
        <f t="shared" si="2"/>
        <v>17.100000000000001</v>
      </c>
      <c r="E34">
        <f t="shared" si="3"/>
        <v>66.400000000000006</v>
      </c>
      <c r="F34">
        <f t="shared" si="4"/>
        <v>12.3</v>
      </c>
      <c r="G34">
        <f t="shared" si="5"/>
        <v>24.9</v>
      </c>
      <c r="H34">
        <f t="shared" si="6"/>
        <v>65.8</v>
      </c>
      <c r="I34">
        <f t="shared" si="7"/>
        <v>21.3</v>
      </c>
    </row>
    <row r="35" spans="1:9" x14ac:dyDescent="0.2">
      <c r="A35" s="1"/>
    </row>
    <row r="38" spans="1:9" x14ac:dyDescent="0.2">
      <c r="B38">
        <f>B48+B58+B68</f>
        <v>208</v>
      </c>
      <c r="C38">
        <f t="shared" ref="C38:I38" si="8">C48+C58+C68</f>
        <v>7</v>
      </c>
      <c r="D38">
        <f t="shared" si="8"/>
        <v>1</v>
      </c>
      <c r="E38">
        <f t="shared" si="8"/>
        <v>5</v>
      </c>
      <c r="F38">
        <f t="shared" si="8"/>
        <v>19</v>
      </c>
      <c r="G38">
        <f t="shared" si="8"/>
        <v>16</v>
      </c>
      <c r="H38">
        <f t="shared" si="8"/>
        <v>36</v>
      </c>
      <c r="I38">
        <f t="shared" si="8"/>
        <v>75</v>
      </c>
    </row>
    <row r="39" spans="1:9" x14ac:dyDescent="0.2">
      <c r="B39">
        <f t="shared" ref="B39:I39" si="9">B49+B59+B69</f>
        <v>12</v>
      </c>
      <c r="C39">
        <f t="shared" si="9"/>
        <v>826</v>
      </c>
      <c r="D39">
        <f t="shared" si="9"/>
        <v>4</v>
      </c>
      <c r="E39">
        <f t="shared" si="9"/>
        <v>27</v>
      </c>
      <c r="F39">
        <f t="shared" si="9"/>
        <v>17</v>
      </c>
      <c r="G39">
        <f t="shared" si="9"/>
        <v>37</v>
      </c>
      <c r="H39">
        <f t="shared" si="9"/>
        <v>37</v>
      </c>
      <c r="I39">
        <f t="shared" si="9"/>
        <v>182</v>
      </c>
    </row>
    <row r="40" spans="1:9" x14ac:dyDescent="0.2">
      <c r="B40">
        <f t="shared" ref="B40:I40" si="10">B50+B60+B70</f>
        <v>0</v>
      </c>
      <c r="C40">
        <f t="shared" si="10"/>
        <v>2</v>
      </c>
      <c r="D40">
        <f t="shared" si="10"/>
        <v>97</v>
      </c>
      <c r="E40">
        <f t="shared" si="10"/>
        <v>3</v>
      </c>
      <c r="F40">
        <f t="shared" si="10"/>
        <v>6</v>
      </c>
      <c r="G40">
        <f t="shared" si="10"/>
        <v>8</v>
      </c>
      <c r="H40">
        <f t="shared" si="10"/>
        <v>7</v>
      </c>
      <c r="I40">
        <f t="shared" si="10"/>
        <v>15</v>
      </c>
    </row>
    <row r="41" spans="1:9" x14ac:dyDescent="0.2">
      <c r="B41">
        <f t="shared" ref="B41:I41" si="11">B51+B61+B71</f>
        <v>4</v>
      </c>
      <c r="C41">
        <f t="shared" si="11"/>
        <v>28</v>
      </c>
      <c r="D41">
        <f t="shared" si="11"/>
        <v>1</v>
      </c>
      <c r="E41">
        <f t="shared" si="11"/>
        <v>477</v>
      </c>
      <c r="F41">
        <f t="shared" si="11"/>
        <v>3</v>
      </c>
      <c r="G41">
        <f t="shared" si="11"/>
        <v>23</v>
      </c>
      <c r="H41">
        <f t="shared" si="11"/>
        <v>17</v>
      </c>
      <c r="I41">
        <f t="shared" si="11"/>
        <v>115</v>
      </c>
    </row>
    <row r="42" spans="1:9" x14ac:dyDescent="0.2">
      <c r="B42">
        <f t="shared" ref="B42:I42" si="12">B52+B62+B72</f>
        <v>17</v>
      </c>
      <c r="C42">
        <f t="shared" si="12"/>
        <v>16</v>
      </c>
      <c r="D42">
        <f t="shared" si="12"/>
        <v>6</v>
      </c>
      <c r="E42">
        <f t="shared" si="12"/>
        <v>3</v>
      </c>
      <c r="F42">
        <f t="shared" si="12"/>
        <v>558</v>
      </c>
      <c r="G42">
        <f t="shared" si="12"/>
        <v>32</v>
      </c>
      <c r="H42">
        <f t="shared" si="12"/>
        <v>32</v>
      </c>
      <c r="I42">
        <f t="shared" si="12"/>
        <v>75</v>
      </c>
    </row>
    <row r="43" spans="1:9" x14ac:dyDescent="0.2">
      <c r="B43">
        <f t="shared" ref="B43:I43" si="13">B53+B63+B73</f>
        <v>12</v>
      </c>
      <c r="C43">
        <f t="shared" si="13"/>
        <v>47</v>
      </c>
      <c r="D43">
        <f t="shared" si="13"/>
        <v>10</v>
      </c>
      <c r="E43">
        <f t="shared" si="13"/>
        <v>20</v>
      </c>
      <c r="F43">
        <f t="shared" si="13"/>
        <v>36</v>
      </c>
      <c r="G43">
        <f t="shared" si="13"/>
        <v>1652</v>
      </c>
      <c r="H43">
        <f t="shared" si="13"/>
        <v>52</v>
      </c>
      <c r="I43">
        <f t="shared" si="13"/>
        <v>205</v>
      </c>
    </row>
    <row r="44" spans="1:9" x14ac:dyDescent="0.2">
      <c r="B44">
        <f t="shared" ref="B44:I44" si="14">B54+B64+B74</f>
        <v>30</v>
      </c>
      <c r="C44">
        <f t="shared" si="14"/>
        <v>26</v>
      </c>
      <c r="D44">
        <f t="shared" si="14"/>
        <v>6</v>
      </c>
      <c r="E44">
        <f t="shared" si="14"/>
        <v>23</v>
      </c>
      <c r="F44">
        <f t="shared" si="14"/>
        <v>33</v>
      </c>
      <c r="G44">
        <f t="shared" si="14"/>
        <v>32</v>
      </c>
      <c r="H44">
        <f t="shared" si="14"/>
        <v>723</v>
      </c>
      <c r="I44">
        <f t="shared" si="14"/>
        <v>336</v>
      </c>
    </row>
    <row r="45" spans="1:9" x14ac:dyDescent="0.2">
      <c r="B45">
        <f t="shared" ref="B45:I45" si="15">B55+B65+B75</f>
        <v>89</v>
      </c>
      <c r="C45">
        <f t="shared" si="15"/>
        <v>204</v>
      </c>
      <c r="D45">
        <f t="shared" si="15"/>
        <v>14</v>
      </c>
      <c r="E45">
        <f t="shared" si="15"/>
        <v>106</v>
      </c>
      <c r="F45">
        <f t="shared" si="15"/>
        <v>65</v>
      </c>
      <c r="G45">
        <f t="shared" si="15"/>
        <v>155</v>
      </c>
      <c r="H45">
        <f t="shared" si="15"/>
        <v>333</v>
      </c>
      <c r="I45">
        <f t="shared" si="15"/>
        <v>1578</v>
      </c>
    </row>
    <row r="48" spans="1:9" x14ac:dyDescent="0.2">
      <c r="A48" t="s">
        <v>131</v>
      </c>
      <c r="B48">
        <v>16</v>
      </c>
      <c r="C48">
        <v>2</v>
      </c>
      <c r="D48">
        <v>0</v>
      </c>
      <c r="E48">
        <v>1</v>
      </c>
      <c r="F48">
        <v>0</v>
      </c>
      <c r="G48">
        <v>0</v>
      </c>
      <c r="H48">
        <v>2</v>
      </c>
      <c r="I48">
        <v>8</v>
      </c>
    </row>
    <row r="49" spans="1:9" x14ac:dyDescent="0.2">
      <c r="B49">
        <v>1</v>
      </c>
      <c r="C49">
        <v>93</v>
      </c>
      <c r="D49">
        <v>1</v>
      </c>
      <c r="E49">
        <v>2</v>
      </c>
      <c r="F49">
        <v>1</v>
      </c>
      <c r="G49">
        <v>7</v>
      </c>
      <c r="H49">
        <v>3</v>
      </c>
      <c r="I49">
        <v>6</v>
      </c>
    </row>
    <row r="50" spans="1:9" x14ac:dyDescent="0.2">
      <c r="B50">
        <v>0</v>
      </c>
      <c r="C50">
        <v>0</v>
      </c>
      <c r="D50">
        <v>35</v>
      </c>
      <c r="E50">
        <v>0</v>
      </c>
      <c r="F50">
        <v>1</v>
      </c>
      <c r="G50">
        <v>2</v>
      </c>
      <c r="H50">
        <v>0</v>
      </c>
      <c r="I50">
        <v>1</v>
      </c>
    </row>
    <row r="51" spans="1:9" x14ac:dyDescent="0.2">
      <c r="B51">
        <v>0</v>
      </c>
      <c r="C51">
        <v>8</v>
      </c>
      <c r="D51">
        <v>0</v>
      </c>
      <c r="E51">
        <v>55</v>
      </c>
      <c r="F51">
        <v>0</v>
      </c>
      <c r="G51">
        <v>5</v>
      </c>
      <c r="H51">
        <v>3</v>
      </c>
      <c r="I51">
        <v>9</v>
      </c>
    </row>
    <row r="52" spans="1:9" x14ac:dyDescent="0.2">
      <c r="B52">
        <v>1</v>
      </c>
      <c r="C52">
        <v>2</v>
      </c>
      <c r="D52">
        <v>2</v>
      </c>
      <c r="E52">
        <v>1</v>
      </c>
      <c r="F52">
        <v>60</v>
      </c>
      <c r="G52">
        <v>11</v>
      </c>
      <c r="H52">
        <v>2</v>
      </c>
      <c r="I52">
        <v>9</v>
      </c>
    </row>
    <row r="53" spans="1:9" x14ac:dyDescent="0.2">
      <c r="B53">
        <v>3</v>
      </c>
      <c r="C53">
        <v>9</v>
      </c>
      <c r="D53">
        <v>3</v>
      </c>
      <c r="E53">
        <v>5</v>
      </c>
      <c r="F53">
        <v>7</v>
      </c>
      <c r="G53">
        <v>525</v>
      </c>
      <c r="H53">
        <v>8</v>
      </c>
      <c r="I53">
        <v>40</v>
      </c>
    </row>
    <row r="54" spans="1:9" x14ac:dyDescent="0.2">
      <c r="B54">
        <v>1</v>
      </c>
      <c r="C54">
        <v>3</v>
      </c>
      <c r="D54">
        <v>0</v>
      </c>
      <c r="E54">
        <v>3</v>
      </c>
      <c r="F54">
        <v>4</v>
      </c>
      <c r="G54">
        <v>8</v>
      </c>
      <c r="H54">
        <v>61</v>
      </c>
      <c r="I54">
        <v>33</v>
      </c>
    </row>
    <row r="55" spans="1:9" x14ac:dyDescent="0.2">
      <c r="B55">
        <v>8</v>
      </c>
      <c r="C55">
        <v>13</v>
      </c>
      <c r="D55">
        <v>1</v>
      </c>
      <c r="E55">
        <v>18</v>
      </c>
      <c r="F55">
        <v>7</v>
      </c>
      <c r="G55">
        <v>32</v>
      </c>
      <c r="H55">
        <v>45</v>
      </c>
      <c r="I55">
        <v>141</v>
      </c>
    </row>
    <row r="58" spans="1:9" x14ac:dyDescent="0.2">
      <c r="A58" t="s">
        <v>132</v>
      </c>
      <c r="B58">
        <v>83</v>
      </c>
      <c r="C58">
        <v>1</v>
      </c>
      <c r="D58">
        <v>0</v>
      </c>
      <c r="E58">
        <v>3</v>
      </c>
      <c r="F58">
        <v>8</v>
      </c>
      <c r="G58">
        <v>3</v>
      </c>
      <c r="H58">
        <v>15</v>
      </c>
      <c r="I58">
        <v>28</v>
      </c>
    </row>
    <row r="59" spans="1:9" x14ac:dyDescent="0.2">
      <c r="B59">
        <v>2</v>
      </c>
      <c r="C59">
        <v>298</v>
      </c>
      <c r="D59">
        <v>1</v>
      </c>
      <c r="E59">
        <v>9</v>
      </c>
      <c r="F59">
        <v>6</v>
      </c>
      <c r="G59">
        <v>18</v>
      </c>
      <c r="H59">
        <v>10</v>
      </c>
      <c r="I59">
        <v>69</v>
      </c>
    </row>
    <row r="60" spans="1:9" x14ac:dyDescent="0.2">
      <c r="B60">
        <v>0</v>
      </c>
      <c r="C60">
        <v>1</v>
      </c>
      <c r="D60">
        <v>36</v>
      </c>
      <c r="E60">
        <v>1</v>
      </c>
      <c r="F60">
        <v>1</v>
      </c>
      <c r="G60">
        <v>5</v>
      </c>
      <c r="H60">
        <v>4</v>
      </c>
      <c r="I60">
        <v>8</v>
      </c>
    </row>
    <row r="61" spans="1:9" x14ac:dyDescent="0.2">
      <c r="B61">
        <v>0</v>
      </c>
      <c r="C61">
        <v>11</v>
      </c>
      <c r="D61">
        <v>1</v>
      </c>
      <c r="E61">
        <v>196</v>
      </c>
      <c r="F61">
        <v>1</v>
      </c>
      <c r="G61">
        <v>10</v>
      </c>
      <c r="H61">
        <v>4</v>
      </c>
      <c r="I61">
        <v>45</v>
      </c>
    </row>
    <row r="62" spans="1:9" x14ac:dyDescent="0.2">
      <c r="B62">
        <v>7</v>
      </c>
      <c r="C62">
        <v>7</v>
      </c>
      <c r="D62">
        <v>2</v>
      </c>
      <c r="E62">
        <v>0</v>
      </c>
      <c r="F62">
        <v>168</v>
      </c>
      <c r="G62">
        <v>8</v>
      </c>
      <c r="H62">
        <v>8</v>
      </c>
      <c r="I62">
        <v>29</v>
      </c>
    </row>
    <row r="63" spans="1:9" x14ac:dyDescent="0.2">
      <c r="B63">
        <v>5</v>
      </c>
      <c r="C63">
        <v>27</v>
      </c>
      <c r="D63">
        <v>6</v>
      </c>
      <c r="E63">
        <v>8</v>
      </c>
      <c r="F63">
        <v>16</v>
      </c>
      <c r="G63">
        <v>670</v>
      </c>
      <c r="H63">
        <v>23</v>
      </c>
      <c r="I63">
        <v>104</v>
      </c>
    </row>
    <row r="64" spans="1:9" x14ac:dyDescent="0.2">
      <c r="B64">
        <v>12</v>
      </c>
      <c r="C64">
        <v>8</v>
      </c>
      <c r="D64">
        <v>1</v>
      </c>
      <c r="E64">
        <v>10</v>
      </c>
      <c r="F64">
        <v>7</v>
      </c>
      <c r="G64">
        <v>8</v>
      </c>
      <c r="H64">
        <v>249</v>
      </c>
      <c r="I64">
        <v>130</v>
      </c>
    </row>
    <row r="65" spans="1:9" x14ac:dyDescent="0.2">
      <c r="B65">
        <v>41</v>
      </c>
      <c r="C65">
        <v>77</v>
      </c>
      <c r="D65">
        <v>6</v>
      </c>
      <c r="E65">
        <v>46</v>
      </c>
      <c r="F65">
        <v>29</v>
      </c>
      <c r="G65">
        <v>70</v>
      </c>
      <c r="H65">
        <v>117</v>
      </c>
      <c r="I65">
        <v>593</v>
      </c>
    </row>
    <row r="68" spans="1:9" x14ac:dyDescent="0.2">
      <c r="A68" t="s">
        <v>134</v>
      </c>
      <c r="B68">
        <v>109</v>
      </c>
      <c r="C68">
        <v>4</v>
      </c>
      <c r="D68">
        <v>1</v>
      </c>
      <c r="E68">
        <v>1</v>
      </c>
      <c r="F68">
        <v>11</v>
      </c>
      <c r="G68">
        <v>13</v>
      </c>
      <c r="H68">
        <v>19</v>
      </c>
      <c r="I68">
        <v>39</v>
      </c>
    </row>
    <row r="69" spans="1:9" x14ac:dyDescent="0.2">
      <c r="B69">
        <v>9</v>
      </c>
      <c r="C69">
        <v>435</v>
      </c>
      <c r="D69">
        <v>2</v>
      </c>
      <c r="E69">
        <v>16</v>
      </c>
      <c r="F69">
        <v>10</v>
      </c>
      <c r="G69">
        <v>12</v>
      </c>
      <c r="H69">
        <v>24</v>
      </c>
      <c r="I69">
        <v>107</v>
      </c>
    </row>
    <row r="70" spans="1:9" x14ac:dyDescent="0.2">
      <c r="B70">
        <v>0</v>
      </c>
      <c r="C70">
        <v>1</v>
      </c>
      <c r="D70">
        <v>26</v>
      </c>
      <c r="E70">
        <v>2</v>
      </c>
      <c r="F70">
        <v>4</v>
      </c>
      <c r="G70">
        <v>1</v>
      </c>
      <c r="H70">
        <v>3</v>
      </c>
      <c r="I70">
        <v>6</v>
      </c>
    </row>
    <row r="71" spans="1:9" x14ac:dyDescent="0.2">
      <c r="B71">
        <v>4</v>
      </c>
      <c r="C71">
        <v>9</v>
      </c>
      <c r="D71">
        <v>0</v>
      </c>
      <c r="E71">
        <v>226</v>
      </c>
      <c r="F71">
        <v>2</v>
      </c>
      <c r="G71">
        <v>8</v>
      </c>
      <c r="H71">
        <v>10</v>
      </c>
      <c r="I71">
        <v>61</v>
      </c>
    </row>
    <row r="72" spans="1:9" x14ac:dyDescent="0.2">
      <c r="B72">
        <v>9</v>
      </c>
      <c r="C72">
        <v>7</v>
      </c>
      <c r="D72">
        <v>2</v>
      </c>
      <c r="E72">
        <v>2</v>
      </c>
      <c r="F72">
        <v>330</v>
      </c>
      <c r="G72">
        <v>13</v>
      </c>
      <c r="H72">
        <v>22</v>
      </c>
      <c r="I72">
        <v>37</v>
      </c>
    </row>
    <row r="73" spans="1:9" x14ac:dyDescent="0.2">
      <c r="B73">
        <v>4</v>
      </c>
      <c r="C73">
        <v>11</v>
      </c>
      <c r="D73">
        <v>1</v>
      </c>
      <c r="E73">
        <v>7</v>
      </c>
      <c r="F73">
        <v>13</v>
      </c>
      <c r="G73">
        <v>457</v>
      </c>
      <c r="H73">
        <v>21</v>
      </c>
      <c r="I73">
        <v>61</v>
      </c>
    </row>
    <row r="74" spans="1:9" x14ac:dyDescent="0.2">
      <c r="B74">
        <v>17</v>
      </c>
      <c r="C74">
        <v>15</v>
      </c>
      <c r="D74">
        <v>5</v>
      </c>
      <c r="E74">
        <v>10</v>
      </c>
      <c r="F74">
        <v>22</v>
      </c>
      <c r="G74">
        <v>16</v>
      </c>
      <c r="H74">
        <v>413</v>
      </c>
      <c r="I74">
        <v>173</v>
      </c>
    </row>
    <row r="75" spans="1:9" x14ac:dyDescent="0.2">
      <c r="B75">
        <v>40</v>
      </c>
      <c r="C75">
        <v>114</v>
      </c>
      <c r="D75">
        <v>7</v>
      </c>
      <c r="E75">
        <v>42</v>
      </c>
      <c r="F75">
        <v>29</v>
      </c>
      <c r="G75">
        <v>53</v>
      </c>
      <c r="H75">
        <v>171</v>
      </c>
      <c r="I75">
        <v>844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5"/>
  <sheetViews>
    <sheetView topLeftCell="A23" workbookViewId="0">
      <selection activeCell="I27" sqref="I27:I34"/>
    </sheetView>
  </sheetViews>
  <sheetFormatPr baseColWidth="10" defaultColWidth="8.83203125" defaultRowHeight="15" x14ac:dyDescent="0.2"/>
  <cols>
    <col min="1" max="1" width="38.1640625" bestFit="1" customWidth="1"/>
    <col min="7" max="8" width="12.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2.89</v>
      </c>
      <c r="C2">
        <v>2.0699999999999998</v>
      </c>
      <c r="D2">
        <v>2.31</v>
      </c>
      <c r="E2">
        <v>2.71</v>
      </c>
      <c r="F2">
        <v>3.41</v>
      </c>
      <c r="G2">
        <v>2.72</v>
      </c>
      <c r="H2">
        <v>4.47</v>
      </c>
      <c r="I2">
        <v>4.3</v>
      </c>
      <c r="J2">
        <v>4.4800000000000004</v>
      </c>
    </row>
    <row r="3" spans="1:10" x14ac:dyDescent="0.2">
      <c r="A3" s="1" t="s">
        <v>1</v>
      </c>
      <c r="B3">
        <v>5.51</v>
      </c>
      <c r="C3">
        <v>8.5299999999999994</v>
      </c>
      <c r="D3">
        <v>8.83</v>
      </c>
      <c r="E3">
        <v>10.8</v>
      </c>
      <c r="F3">
        <v>11.57</v>
      </c>
      <c r="G3">
        <v>13.31</v>
      </c>
      <c r="H3">
        <v>12.06</v>
      </c>
      <c r="I3">
        <v>14.15</v>
      </c>
      <c r="J3">
        <v>14.1</v>
      </c>
    </row>
    <row r="4" spans="1:10" x14ac:dyDescent="0.2">
      <c r="A4" s="1" t="s">
        <v>51</v>
      </c>
      <c r="B4">
        <v>1.57</v>
      </c>
      <c r="C4">
        <v>3.17</v>
      </c>
      <c r="D4">
        <v>2.5499999999999998</v>
      </c>
      <c r="E4">
        <v>2.06</v>
      </c>
      <c r="F4">
        <v>1.83</v>
      </c>
      <c r="G4">
        <v>1.05</v>
      </c>
      <c r="H4">
        <v>1.08</v>
      </c>
      <c r="I4">
        <v>1.6</v>
      </c>
      <c r="J4">
        <v>1.0900000000000001</v>
      </c>
    </row>
    <row r="5" spans="1:10" x14ac:dyDescent="0.2">
      <c r="A5" s="1" t="s">
        <v>39</v>
      </c>
      <c r="B5">
        <v>1.84</v>
      </c>
      <c r="C5">
        <v>3.8</v>
      </c>
      <c r="D5">
        <v>4.62</v>
      </c>
      <c r="E5">
        <v>4.1900000000000004</v>
      </c>
      <c r="F5">
        <v>5.97</v>
      </c>
      <c r="G5">
        <v>7.49</v>
      </c>
      <c r="H5">
        <v>8.42</v>
      </c>
      <c r="I5">
        <v>6.71</v>
      </c>
      <c r="J5">
        <v>6.67</v>
      </c>
    </row>
    <row r="6" spans="1:10" x14ac:dyDescent="0.2">
      <c r="A6" s="1" t="s">
        <v>56</v>
      </c>
      <c r="B6">
        <v>8.4</v>
      </c>
      <c r="C6">
        <v>5.76</v>
      </c>
      <c r="D6">
        <v>5.81</v>
      </c>
      <c r="E6">
        <v>5.72</v>
      </c>
      <c r="F6">
        <v>6.46</v>
      </c>
      <c r="G6">
        <v>6.87</v>
      </c>
      <c r="H6">
        <v>8.1</v>
      </c>
      <c r="I6">
        <v>8.24</v>
      </c>
      <c r="J6">
        <v>7.32</v>
      </c>
    </row>
    <row r="7" spans="1:10" x14ac:dyDescent="0.2">
      <c r="A7" s="1" t="s">
        <v>57</v>
      </c>
      <c r="B7">
        <v>18.18</v>
      </c>
      <c r="C7">
        <v>38.130000000000003</v>
      </c>
      <c r="D7">
        <v>33</v>
      </c>
      <c r="E7">
        <v>30.09</v>
      </c>
      <c r="F7">
        <v>25.94</v>
      </c>
      <c r="G7">
        <v>22.23</v>
      </c>
      <c r="H7">
        <v>18.38</v>
      </c>
      <c r="I7">
        <v>15.97</v>
      </c>
      <c r="J7">
        <v>11.04</v>
      </c>
    </row>
    <row r="8" spans="1:10" x14ac:dyDescent="0.2">
      <c r="A8" s="1" t="s">
        <v>58</v>
      </c>
      <c r="B8">
        <v>6.23</v>
      </c>
      <c r="C8">
        <v>7.66</v>
      </c>
      <c r="D8">
        <v>7.52</v>
      </c>
      <c r="E8">
        <v>9.3800000000000008</v>
      </c>
      <c r="F8">
        <v>10.54</v>
      </c>
      <c r="G8">
        <v>11.7</v>
      </c>
      <c r="H8">
        <v>12.7</v>
      </c>
      <c r="I8">
        <v>12.33</v>
      </c>
      <c r="J8">
        <v>17.38</v>
      </c>
    </row>
    <row r="9" spans="1:10" x14ac:dyDescent="0.2">
      <c r="A9" s="1" t="s">
        <v>59</v>
      </c>
      <c r="B9">
        <v>46.78</v>
      </c>
      <c r="C9">
        <v>15.73</v>
      </c>
      <c r="D9">
        <v>21.74</v>
      </c>
      <c r="E9">
        <v>24.19</v>
      </c>
      <c r="F9">
        <v>24.91</v>
      </c>
      <c r="G9">
        <v>27.12</v>
      </c>
      <c r="H9">
        <v>28.78</v>
      </c>
      <c r="I9">
        <v>31.07</v>
      </c>
      <c r="J9">
        <v>33.99</v>
      </c>
    </row>
    <row r="10" spans="1:10" x14ac:dyDescent="0.2">
      <c r="A10" s="1" t="s">
        <v>60</v>
      </c>
      <c r="B10">
        <v>8.6</v>
      </c>
      <c r="C10">
        <v>15.15</v>
      </c>
      <c r="D10">
        <v>13.63</v>
      </c>
      <c r="E10">
        <v>10.86</v>
      </c>
      <c r="F10">
        <v>9.3800000000000008</v>
      </c>
      <c r="G10">
        <v>7.49</v>
      </c>
      <c r="H10">
        <v>6</v>
      </c>
      <c r="I10">
        <v>5.62</v>
      </c>
      <c r="J10">
        <v>3.93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</row>
    <row r="14" spans="1:10" x14ac:dyDescent="0.2">
      <c r="A14" s="1" t="s">
        <v>0</v>
      </c>
      <c r="B14">
        <v>44</v>
      </c>
      <c r="C14">
        <v>36</v>
      </c>
      <c r="D14">
        <v>39</v>
      </c>
      <c r="E14">
        <v>46</v>
      </c>
      <c r="F14">
        <v>56</v>
      </c>
      <c r="G14">
        <v>44</v>
      </c>
      <c r="H14">
        <v>70</v>
      </c>
      <c r="I14">
        <v>59</v>
      </c>
      <c r="J14">
        <v>41</v>
      </c>
    </row>
    <row r="15" spans="1:10" x14ac:dyDescent="0.2">
      <c r="A15" s="1" t="s">
        <v>1</v>
      </c>
      <c r="B15">
        <v>84</v>
      </c>
      <c r="C15">
        <v>148</v>
      </c>
      <c r="D15">
        <v>149</v>
      </c>
      <c r="E15">
        <v>183</v>
      </c>
      <c r="F15">
        <v>190</v>
      </c>
      <c r="G15">
        <v>215</v>
      </c>
      <c r="H15">
        <v>189</v>
      </c>
      <c r="I15">
        <v>194</v>
      </c>
      <c r="J15">
        <v>129</v>
      </c>
    </row>
    <row r="16" spans="1:10" x14ac:dyDescent="0.2">
      <c r="A16" s="1" t="s">
        <v>71</v>
      </c>
      <c r="B16">
        <v>24</v>
      </c>
      <c r="C16">
        <v>55</v>
      </c>
      <c r="D16">
        <v>43</v>
      </c>
      <c r="E16">
        <v>35</v>
      </c>
      <c r="F16">
        <v>30</v>
      </c>
      <c r="G16">
        <v>17</v>
      </c>
      <c r="H16">
        <v>17</v>
      </c>
      <c r="I16">
        <v>22</v>
      </c>
      <c r="J16">
        <v>10</v>
      </c>
    </row>
    <row r="17" spans="1:10" x14ac:dyDescent="0.2">
      <c r="A17" s="1" t="s">
        <v>39</v>
      </c>
      <c r="B17">
        <v>28</v>
      </c>
      <c r="C17">
        <v>66</v>
      </c>
      <c r="D17">
        <v>78</v>
      </c>
      <c r="E17">
        <v>71</v>
      </c>
      <c r="F17">
        <v>98</v>
      </c>
      <c r="G17">
        <v>121</v>
      </c>
      <c r="H17">
        <v>132</v>
      </c>
      <c r="I17">
        <v>92</v>
      </c>
      <c r="J17">
        <v>61</v>
      </c>
    </row>
    <row r="18" spans="1:10" x14ac:dyDescent="0.2">
      <c r="A18" s="1" t="s">
        <v>56</v>
      </c>
      <c r="B18">
        <v>128</v>
      </c>
      <c r="C18">
        <v>100</v>
      </c>
      <c r="D18">
        <v>98</v>
      </c>
      <c r="E18">
        <v>97</v>
      </c>
      <c r="F18">
        <v>106</v>
      </c>
      <c r="G18">
        <v>111</v>
      </c>
      <c r="H18">
        <v>127</v>
      </c>
      <c r="I18">
        <v>113</v>
      </c>
      <c r="J18">
        <v>67</v>
      </c>
    </row>
    <row r="19" spans="1:10" x14ac:dyDescent="0.2">
      <c r="A19" s="1" t="s">
        <v>57</v>
      </c>
      <c r="B19">
        <v>277</v>
      </c>
      <c r="C19">
        <v>662</v>
      </c>
      <c r="D19">
        <v>557</v>
      </c>
      <c r="E19">
        <v>510</v>
      </c>
      <c r="F19">
        <v>426</v>
      </c>
      <c r="G19">
        <v>359</v>
      </c>
      <c r="H19">
        <v>288</v>
      </c>
      <c r="I19">
        <v>219</v>
      </c>
      <c r="J19">
        <v>101</v>
      </c>
    </row>
    <row r="20" spans="1:10" x14ac:dyDescent="0.2">
      <c r="A20" s="1" t="s">
        <v>58</v>
      </c>
      <c r="B20">
        <v>95</v>
      </c>
      <c r="C20">
        <v>133</v>
      </c>
      <c r="D20">
        <v>127</v>
      </c>
      <c r="E20">
        <v>159</v>
      </c>
      <c r="F20">
        <v>173</v>
      </c>
      <c r="G20">
        <v>189</v>
      </c>
      <c r="H20">
        <v>199</v>
      </c>
      <c r="I20">
        <v>169</v>
      </c>
      <c r="J20">
        <v>159</v>
      </c>
    </row>
    <row r="21" spans="1:10" x14ac:dyDescent="0.2">
      <c r="A21" s="1" t="s">
        <v>59</v>
      </c>
      <c r="B21">
        <v>713</v>
      </c>
      <c r="C21">
        <v>273</v>
      </c>
      <c r="D21">
        <v>367</v>
      </c>
      <c r="E21">
        <v>410</v>
      </c>
      <c r="F21">
        <v>409</v>
      </c>
      <c r="G21">
        <v>438</v>
      </c>
      <c r="H21">
        <v>451</v>
      </c>
      <c r="I21">
        <v>426</v>
      </c>
      <c r="J21">
        <v>311</v>
      </c>
    </row>
    <row r="22" spans="1:10" x14ac:dyDescent="0.2">
      <c r="A22" s="1" t="s">
        <v>60</v>
      </c>
      <c r="B22">
        <v>131</v>
      </c>
      <c r="C22">
        <v>263</v>
      </c>
      <c r="D22">
        <v>230</v>
      </c>
      <c r="E22">
        <v>184</v>
      </c>
      <c r="F22">
        <v>154</v>
      </c>
      <c r="G22">
        <v>121</v>
      </c>
      <c r="H22">
        <v>94</v>
      </c>
      <c r="I22">
        <v>77</v>
      </c>
      <c r="J22">
        <v>36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96.6</v>
      </c>
      <c r="C27">
        <f>ROUND(C38/5.19, 1)</f>
        <v>2.1</v>
      </c>
      <c r="D27">
        <f>ROUND(D38/0.817, 1)</f>
        <v>1.2</v>
      </c>
      <c r="E27">
        <f>ROUND(E38/1.597, 1)</f>
        <v>6.9</v>
      </c>
      <c r="F27">
        <f>ROUND(F38/5.291, 1)</f>
        <v>2.2999999999999998</v>
      </c>
      <c r="G27">
        <f>ROUND(G38/6.235, 1)</f>
        <v>1.3</v>
      </c>
      <c r="H27">
        <f>ROUND(H38/5.057, 1)</f>
        <v>5.7</v>
      </c>
      <c r="I27">
        <f>ROUND(I38/74.044, 1)</f>
        <v>1.1000000000000001</v>
      </c>
    </row>
    <row r="28" spans="1:10" x14ac:dyDescent="0.2">
      <c r="A28" s="1" t="s">
        <v>104</v>
      </c>
      <c r="B28">
        <f t="shared" ref="B28:B34" si="0">ROUND(B39/1.708, 1)</f>
        <v>7.6</v>
      </c>
      <c r="C28">
        <f t="shared" ref="C28:C34" si="1">ROUND(C39/5.19, 1)</f>
        <v>160.5</v>
      </c>
      <c r="D28">
        <f t="shared" ref="D28:D34" si="2">ROUND(D39/0.817, 1)</f>
        <v>1.2</v>
      </c>
      <c r="E28">
        <f t="shared" ref="E28:E34" si="3">ROUND(E39/1.597, 1)</f>
        <v>13.8</v>
      </c>
      <c r="F28">
        <f t="shared" ref="F28:F34" si="4">ROUND(F39/5.291, 1)</f>
        <v>3.8</v>
      </c>
      <c r="G28">
        <f t="shared" ref="G28:G34" si="5">ROUND(G39/6.235, 1)</f>
        <v>5.6</v>
      </c>
      <c r="H28">
        <f t="shared" ref="H28:H34" si="6">ROUND(H39/5.057, 1)</f>
        <v>5.3</v>
      </c>
      <c r="I28">
        <f t="shared" ref="I28:I34" si="7">ROUND(I39/74.044, 1)</f>
        <v>2.1</v>
      </c>
    </row>
    <row r="29" spans="1:10" x14ac:dyDescent="0.2">
      <c r="A29" s="1" t="s">
        <v>105</v>
      </c>
      <c r="B29">
        <f t="shared" si="0"/>
        <v>1.2</v>
      </c>
      <c r="C29">
        <f t="shared" si="1"/>
        <v>0.4</v>
      </c>
      <c r="D29">
        <f t="shared" si="2"/>
        <v>124.8</v>
      </c>
      <c r="E29">
        <f t="shared" si="3"/>
        <v>0.6</v>
      </c>
      <c r="F29">
        <f t="shared" si="4"/>
        <v>0.9</v>
      </c>
      <c r="G29">
        <f t="shared" si="5"/>
        <v>3.5</v>
      </c>
      <c r="H29">
        <f t="shared" si="6"/>
        <v>1.4</v>
      </c>
      <c r="I29">
        <f t="shared" si="7"/>
        <v>0.1</v>
      </c>
    </row>
    <row r="30" spans="1:10" x14ac:dyDescent="0.2">
      <c r="A30" s="1" t="s">
        <v>106</v>
      </c>
      <c r="B30">
        <f t="shared" si="0"/>
        <v>4.0999999999999996</v>
      </c>
      <c r="C30">
        <f t="shared" si="1"/>
        <v>3.9</v>
      </c>
      <c r="D30">
        <f t="shared" si="2"/>
        <v>2.4</v>
      </c>
      <c r="E30">
        <f t="shared" si="3"/>
        <v>250.5</v>
      </c>
      <c r="F30">
        <f t="shared" si="4"/>
        <v>0</v>
      </c>
      <c r="G30">
        <f t="shared" si="5"/>
        <v>2.7</v>
      </c>
      <c r="H30">
        <f t="shared" si="6"/>
        <v>2</v>
      </c>
      <c r="I30">
        <f t="shared" si="7"/>
        <v>1.3</v>
      </c>
    </row>
    <row r="31" spans="1:10" x14ac:dyDescent="0.2">
      <c r="A31" s="1" t="s">
        <v>107</v>
      </c>
      <c r="B31">
        <f t="shared" si="0"/>
        <v>6.4</v>
      </c>
      <c r="C31">
        <f t="shared" si="1"/>
        <v>3.7</v>
      </c>
      <c r="D31">
        <f t="shared" si="2"/>
        <v>4.9000000000000004</v>
      </c>
      <c r="E31">
        <f t="shared" si="3"/>
        <v>2.5</v>
      </c>
      <c r="F31">
        <f t="shared" si="4"/>
        <v>101.5</v>
      </c>
      <c r="G31">
        <f t="shared" si="5"/>
        <v>6.6</v>
      </c>
      <c r="H31">
        <f t="shared" si="6"/>
        <v>8.1</v>
      </c>
      <c r="I31">
        <f t="shared" si="7"/>
        <v>1.2</v>
      </c>
    </row>
    <row r="32" spans="1:10" x14ac:dyDescent="0.2">
      <c r="A32" s="1" t="s">
        <v>108</v>
      </c>
      <c r="B32">
        <f t="shared" si="0"/>
        <v>4.7</v>
      </c>
      <c r="C32">
        <f t="shared" si="1"/>
        <v>6.6</v>
      </c>
      <c r="D32">
        <f t="shared" si="2"/>
        <v>23.3</v>
      </c>
      <c r="E32">
        <f t="shared" si="3"/>
        <v>17.5</v>
      </c>
      <c r="F32">
        <f t="shared" si="4"/>
        <v>8.5</v>
      </c>
      <c r="G32">
        <f t="shared" si="5"/>
        <v>337.6</v>
      </c>
      <c r="H32">
        <f t="shared" si="6"/>
        <v>6.3</v>
      </c>
      <c r="I32">
        <f t="shared" si="7"/>
        <v>2.6</v>
      </c>
    </row>
    <row r="33" spans="1:9" x14ac:dyDescent="0.2">
      <c r="A33" s="1" t="s">
        <v>109</v>
      </c>
      <c r="B33">
        <f t="shared" si="0"/>
        <v>15.2</v>
      </c>
      <c r="C33">
        <f t="shared" si="1"/>
        <v>4</v>
      </c>
      <c r="D33">
        <f t="shared" si="2"/>
        <v>6.1</v>
      </c>
      <c r="E33">
        <f t="shared" si="3"/>
        <v>6.3</v>
      </c>
      <c r="F33">
        <f t="shared" si="4"/>
        <v>6.2</v>
      </c>
      <c r="G33">
        <f t="shared" si="5"/>
        <v>5.5</v>
      </c>
      <c r="H33">
        <f t="shared" si="6"/>
        <v>121.2</v>
      </c>
      <c r="I33">
        <f t="shared" si="7"/>
        <v>4.0999999999999996</v>
      </c>
    </row>
    <row r="34" spans="1:9" x14ac:dyDescent="0.2">
      <c r="A34" s="1" t="s">
        <v>110</v>
      </c>
      <c r="B34">
        <f t="shared" si="0"/>
        <v>55.6</v>
      </c>
      <c r="C34">
        <f t="shared" si="1"/>
        <v>36.200000000000003</v>
      </c>
      <c r="D34">
        <f t="shared" si="2"/>
        <v>8.6</v>
      </c>
      <c r="E34">
        <f t="shared" si="3"/>
        <v>58.9</v>
      </c>
      <c r="F34">
        <f t="shared" si="4"/>
        <v>16.600000000000001</v>
      </c>
      <c r="G34">
        <f t="shared" si="5"/>
        <v>26.5</v>
      </c>
      <c r="H34">
        <f t="shared" si="6"/>
        <v>63.9</v>
      </c>
      <c r="I34">
        <f t="shared" si="7"/>
        <v>22.6</v>
      </c>
    </row>
    <row r="35" spans="1:9" x14ac:dyDescent="0.2">
      <c r="A35" s="1"/>
    </row>
    <row r="38" spans="1:9" x14ac:dyDescent="0.2">
      <c r="B38">
        <f>B48+B58+B68</f>
        <v>165</v>
      </c>
      <c r="C38">
        <f t="shared" ref="C38:I38" si="8">C48+C58+C68</f>
        <v>11</v>
      </c>
      <c r="D38">
        <f t="shared" si="8"/>
        <v>1</v>
      </c>
      <c r="E38">
        <f t="shared" si="8"/>
        <v>11</v>
      </c>
      <c r="F38">
        <f t="shared" si="8"/>
        <v>12</v>
      </c>
      <c r="G38">
        <f t="shared" si="8"/>
        <v>8</v>
      </c>
      <c r="H38">
        <f t="shared" si="8"/>
        <v>29</v>
      </c>
      <c r="I38">
        <f t="shared" si="8"/>
        <v>85</v>
      </c>
    </row>
    <row r="39" spans="1:9" x14ac:dyDescent="0.2">
      <c r="B39">
        <f t="shared" ref="B39:I39" si="9">B49+B59+B69</f>
        <v>13</v>
      </c>
      <c r="C39">
        <f t="shared" si="9"/>
        <v>833</v>
      </c>
      <c r="D39">
        <f t="shared" si="9"/>
        <v>1</v>
      </c>
      <c r="E39">
        <f t="shared" si="9"/>
        <v>22</v>
      </c>
      <c r="F39">
        <f t="shared" si="9"/>
        <v>20</v>
      </c>
      <c r="G39">
        <f t="shared" si="9"/>
        <v>35</v>
      </c>
      <c r="H39">
        <f t="shared" si="9"/>
        <v>27</v>
      </c>
      <c r="I39">
        <f t="shared" si="9"/>
        <v>159</v>
      </c>
    </row>
    <row r="40" spans="1:9" x14ac:dyDescent="0.2">
      <c r="B40">
        <f t="shared" ref="B40:I40" si="10">B50+B60+B70</f>
        <v>2</v>
      </c>
      <c r="C40">
        <f t="shared" si="10"/>
        <v>2</v>
      </c>
      <c r="D40">
        <f t="shared" si="10"/>
        <v>102</v>
      </c>
      <c r="E40">
        <f t="shared" si="10"/>
        <v>1</v>
      </c>
      <c r="F40">
        <f t="shared" si="10"/>
        <v>5</v>
      </c>
      <c r="G40">
        <f t="shared" si="10"/>
        <v>22</v>
      </c>
      <c r="H40">
        <f t="shared" si="10"/>
        <v>7</v>
      </c>
      <c r="I40">
        <f t="shared" si="10"/>
        <v>9</v>
      </c>
    </row>
    <row r="41" spans="1:9" x14ac:dyDescent="0.2">
      <c r="B41">
        <f t="shared" ref="B41:I41" si="11">B51+B61+B71</f>
        <v>7</v>
      </c>
      <c r="C41">
        <f t="shared" si="11"/>
        <v>20</v>
      </c>
      <c r="D41">
        <f t="shared" si="11"/>
        <v>2</v>
      </c>
      <c r="E41">
        <f t="shared" si="11"/>
        <v>400</v>
      </c>
      <c r="F41">
        <f t="shared" si="11"/>
        <v>0</v>
      </c>
      <c r="G41">
        <f t="shared" si="11"/>
        <v>17</v>
      </c>
      <c r="H41">
        <f t="shared" si="11"/>
        <v>10</v>
      </c>
      <c r="I41">
        <f t="shared" si="11"/>
        <v>99</v>
      </c>
    </row>
    <row r="42" spans="1:9" x14ac:dyDescent="0.2">
      <c r="B42">
        <f t="shared" ref="B42:I42" si="12">B52+B62+B72</f>
        <v>11</v>
      </c>
      <c r="C42">
        <f t="shared" si="12"/>
        <v>19</v>
      </c>
      <c r="D42">
        <f t="shared" si="12"/>
        <v>4</v>
      </c>
      <c r="E42">
        <f t="shared" si="12"/>
        <v>4</v>
      </c>
      <c r="F42">
        <f t="shared" si="12"/>
        <v>537</v>
      </c>
      <c r="G42">
        <f t="shared" si="12"/>
        <v>41</v>
      </c>
      <c r="H42">
        <f t="shared" si="12"/>
        <v>41</v>
      </c>
      <c r="I42">
        <f t="shared" si="12"/>
        <v>87</v>
      </c>
    </row>
    <row r="43" spans="1:9" x14ac:dyDescent="0.2">
      <c r="B43">
        <f t="shared" ref="B43:I43" si="13">B53+B63+B73</f>
        <v>8</v>
      </c>
      <c r="C43">
        <f t="shared" si="13"/>
        <v>34</v>
      </c>
      <c r="D43">
        <f t="shared" si="13"/>
        <v>19</v>
      </c>
      <c r="E43">
        <f t="shared" si="13"/>
        <v>28</v>
      </c>
      <c r="F43">
        <f t="shared" si="13"/>
        <v>45</v>
      </c>
      <c r="G43">
        <f t="shared" si="13"/>
        <v>2105</v>
      </c>
      <c r="H43">
        <f t="shared" si="13"/>
        <v>32</v>
      </c>
      <c r="I43">
        <f t="shared" si="13"/>
        <v>190</v>
      </c>
    </row>
    <row r="44" spans="1:9" x14ac:dyDescent="0.2">
      <c r="B44">
        <f t="shared" ref="B44:I45" si="14">B54+B64+B74</f>
        <v>26</v>
      </c>
      <c r="C44">
        <f t="shared" si="14"/>
        <v>21</v>
      </c>
      <c r="D44">
        <f t="shared" si="14"/>
        <v>5</v>
      </c>
      <c r="E44">
        <f t="shared" si="14"/>
        <v>10</v>
      </c>
      <c r="F44">
        <f t="shared" si="14"/>
        <v>33</v>
      </c>
      <c r="G44">
        <f t="shared" si="14"/>
        <v>34</v>
      </c>
      <c r="H44">
        <f t="shared" si="14"/>
        <v>613</v>
      </c>
      <c r="I44">
        <f t="shared" si="14"/>
        <v>302</v>
      </c>
    </row>
    <row r="45" spans="1:9" x14ac:dyDescent="0.2">
      <c r="B45">
        <f>B55+B65+B75</f>
        <v>95</v>
      </c>
      <c r="C45">
        <f t="shared" si="14"/>
        <v>188</v>
      </c>
      <c r="D45">
        <f t="shared" si="14"/>
        <v>7</v>
      </c>
      <c r="E45">
        <f t="shared" si="14"/>
        <v>94</v>
      </c>
      <c r="F45">
        <f t="shared" si="14"/>
        <v>88</v>
      </c>
      <c r="G45">
        <f t="shared" si="14"/>
        <v>165</v>
      </c>
      <c r="H45">
        <f t="shared" si="14"/>
        <v>323</v>
      </c>
      <c r="I45">
        <f t="shared" si="14"/>
        <v>1676</v>
      </c>
    </row>
    <row r="48" spans="1:9" x14ac:dyDescent="0.2">
      <c r="A48" t="s">
        <v>131</v>
      </c>
      <c r="B48">
        <v>9</v>
      </c>
      <c r="C48">
        <v>2</v>
      </c>
      <c r="D48">
        <v>1</v>
      </c>
      <c r="E48">
        <v>3</v>
      </c>
      <c r="F48">
        <v>0</v>
      </c>
      <c r="G48">
        <v>1</v>
      </c>
      <c r="H48">
        <v>5</v>
      </c>
      <c r="I48">
        <v>9</v>
      </c>
    </row>
    <row r="49" spans="1:9" x14ac:dyDescent="0.2">
      <c r="B49">
        <v>1</v>
      </c>
      <c r="C49">
        <v>84</v>
      </c>
      <c r="D49">
        <v>0</v>
      </c>
      <c r="E49">
        <v>1</v>
      </c>
      <c r="F49">
        <v>3</v>
      </c>
      <c r="G49">
        <v>11</v>
      </c>
      <c r="H49">
        <v>4</v>
      </c>
      <c r="I49">
        <v>16</v>
      </c>
    </row>
    <row r="50" spans="1:9" x14ac:dyDescent="0.2">
      <c r="B50">
        <v>0</v>
      </c>
      <c r="C50">
        <v>0</v>
      </c>
      <c r="D50">
        <v>32</v>
      </c>
      <c r="E50">
        <v>0</v>
      </c>
      <c r="F50">
        <v>1</v>
      </c>
      <c r="G50">
        <v>9</v>
      </c>
      <c r="H50">
        <v>1</v>
      </c>
      <c r="I50">
        <v>1</v>
      </c>
    </row>
    <row r="51" spans="1:9" x14ac:dyDescent="0.2">
      <c r="B51">
        <v>2</v>
      </c>
      <c r="C51">
        <v>3</v>
      </c>
      <c r="D51">
        <v>0</v>
      </c>
      <c r="E51">
        <v>43</v>
      </c>
      <c r="F51">
        <v>0</v>
      </c>
      <c r="G51">
        <v>5</v>
      </c>
      <c r="H51">
        <v>0</v>
      </c>
      <c r="I51">
        <v>5</v>
      </c>
    </row>
    <row r="52" spans="1:9" x14ac:dyDescent="0.2">
      <c r="B52">
        <v>0</v>
      </c>
      <c r="C52">
        <v>4</v>
      </c>
      <c r="D52">
        <v>1</v>
      </c>
      <c r="E52">
        <v>1</v>
      </c>
      <c r="F52">
        <v>80</v>
      </c>
      <c r="G52">
        <v>16</v>
      </c>
      <c r="H52">
        <v>3</v>
      </c>
      <c r="I52">
        <v>6</v>
      </c>
    </row>
    <row r="53" spans="1:9" x14ac:dyDescent="0.2">
      <c r="B53">
        <v>1</v>
      </c>
      <c r="C53">
        <v>9</v>
      </c>
      <c r="D53">
        <v>7</v>
      </c>
      <c r="E53">
        <v>1</v>
      </c>
      <c r="F53">
        <v>10</v>
      </c>
      <c r="G53">
        <v>458</v>
      </c>
      <c r="H53">
        <v>7</v>
      </c>
      <c r="I53">
        <v>30</v>
      </c>
    </row>
    <row r="54" spans="1:9" x14ac:dyDescent="0.2">
      <c r="B54">
        <v>4</v>
      </c>
      <c r="C54">
        <v>1</v>
      </c>
      <c r="D54">
        <v>2</v>
      </c>
      <c r="E54">
        <v>2</v>
      </c>
      <c r="F54">
        <v>3</v>
      </c>
      <c r="G54">
        <v>13</v>
      </c>
      <c r="H54">
        <v>50</v>
      </c>
      <c r="I54">
        <v>32</v>
      </c>
    </row>
    <row r="55" spans="1:9" x14ac:dyDescent="0.2">
      <c r="B55">
        <v>10</v>
      </c>
      <c r="C55">
        <v>27</v>
      </c>
      <c r="D55">
        <v>2</v>
      </c>
      <c r="E55">
        <v>11</v>
      </c>
      <c r="F55">
        <v>6</v>
      </c>
      <c r="G55">
        <v>56</v>
      </c>
      <c r="H55">
        <v>48</v>
      </c>
      <c r="I55">
        <v>169</v>
      </c>
    </row>
    <row r="58" spans="1:9" x14ac:dyDescent="0.2">
      <c r="A58" t="s">
        <v>132</v>
      </c>
      <c r="B58">
        <v>52</v>
      </c>
      <c r="C58">
        <v>6</v>
      </c>
      <c r="D58">
        <v>0</v>
      </c>
      <c r="E58">
        <v>5</v>
      </c>
      <c r="F58">
        <v>5</v>
      </c>
      <c r="G58">
        <v>5</v>
      </c>
      <c r="H58">
        <v>7</v>
      </c>
      <c r="I58">
        <v>30</v>
      </c>
    </row>
    <row r="59" spans="1:9" x14ac:dyDescent="0.2">
      <c r="B59">
        <v>4</v>
      </c>
      <c r="C59">
        <v>284</v>
      </c>
      <c r="D59">
        <v>0</v>
      </c>
      <c r="E59">
        <v>11</v>
      </c>
      <c r="F59">
        <v>6</v>
      </c>
      <c r="G59">
        <v>17</v>
      </c>
      <c r="H59">
        <v>6</v>
      </c>
      <c r="I59">
        <v>44</v>
      </c>
    </row>
    <row r="60" spans="1:9" x14ac:dyDescent="0.2">
      <c r="B60">
        <v>1</v>
      </c>
      <c r="C60">
        <v>1</v>
      </c>
      <c r="D60">
        <v>52</v>
      </c>
      <c r="E60">
        <v>0</v>
      </c>
      <c r="F60">
        <v>3</v>
      </c>
      <c r="G60">
        <v>8</v>
      </c>
      <c r="H60">
        <v>5</v>
      </c>
      <c r="I60">
        <v>7</v>
      </c>
    </row>
    <row r="61" spans="1:9" x14ac:dyDescent="0.2">
      <c r="B61">
        <v>4</v>
      </c>
      <c r="C61">
        <v>4</v>
      </c>
      <c r="D61">
        <v>1</v>
      </c>
      <c r="E61">
        <v>124</v>
      </c>
      <c r="F61">
        <v>0</v>
      </c>
      <c r="G61">
        <v>3</v>
      </c>
      <c r="H61">
        <v>6</v>
      </c>
      <c r="I61">
        <v>40</v>
      </c>
    </row>
    <row r="62" spans="1:9" x14ac:dyDescent="0.2">
      <c r="B62">
        <v>4</v>
      </c>
      <c r="C62">
        <v>5</v>
      </c>
      <c r="D62">
        <v>2</v>
      </c>
      <c r="E62">
        <v>2</v>
      </c>
      <c r="F62">
        <v>187</v>
      </c>
      <c r="G62">
        <v>13</v>
      </c>
      <c r="H62">
        <v>21</v>
      </c>
      <c r="I62">
        <v>30</v>
      </c>
    </row>
    <row r="63" spans="1:9" x14ac:dyDescent="0.2">
      <c r="B63">
        <v>4</v>
      </c>
      <c r="C63">
        <v>15</v>
      </c>
      <c r="D63">
        <v>7</v>
      </c>
      <c r="E63">
        <v>15</v>
      </c>
      <c r="F63">
        <v>13</v>
      </c>
      <c r="G63">
        <v>1008</v>
      </c>
      <c r="H63">
        <v>14</v>
      </c>
      <c r="I63">
        <v>75</v>
      </c>
    </row>
    <row r="64" spans="1:9" x14ac:dyDescent="0.2">
      <c r="B64">
        <v>9</v>
      </c>
      <c r="C64">
        <v>8</v>
      </c>
      <c r="D64">
        <v>3</v>
      </c>
      <c r="E64">
        <v>2</v>
      </c>
      <c r="F64">
        <v>17</v>
      </c>
      <c r="G64">
        <v>10</v>
      </c>
      <c r="H64">
        <v>196</v>
      </c>
      <c r="I64">
        <v>108</v>
      </c>
    </row>
    <row r="65" spans="1:9" x14ac:dyDescent="0.2">
      <c r="B65">
        <v>37</v>
      </c>
      <c r="C65">
        <v>60</v>
      </c>
      <c r="D65">
        <v>4</v>
      </c>
      <c r="E65">
        <v>28</v>
      </c>
      <c r="F65">
        <v>32</v>
      </c>
      <c r="G65">
        <v>46</v>
      </c>
      <c r="H65">
        <v>109</v>
      </c>
      <c r="I65">
        <v>624</v>
      </c>
    </row>
    <row r="68" spans="1:9" x14ac:dyDescent="0.2">
      <c r="A68" t="s">
        <v>134</v>
      </c>
      <c r="B68">
        <v>104</v>
      </c>
      <c r="C68">
        <v>3</v>
      </c>
      <c r="D68">
        <v>0</v>
      </c>
      <c r="E68">
        <v>3</v>
      </c>
      <c r="F68">
        <v>7</v>
      </c>
      <c r="G68">
        <v>2</v>
      </c>
      <c r="H68">
        <v>17</v>
      </c>
      <c r="I68">
        <v>46</v>
      </c>
    </row>
    <row r="69" spans="1:9" x14ac:dyDescent="0.2">
      <c r="B69">
        <v>8</v>
      </c>
      <c r="C69">
        <v>465</v>
      </c>
      <c r="D69">
        <v>1</v>
      </c>
      <c r="E69">
        <v>10</v>
      </c>
      <c r="F69">
        <v>11</v>
      </c>
      <c r="G69">
        <v>7</v>
      </c>
      <c r="H69">
        <v>17</v>
      </c>
      <c r="I69">
        <v>99</v>
      </c>
    </row>
    <row r="70" spans="1:9" x14ac:dyDescent="0.2">
      <c r="B70">
        <v>1</v>
      </c>
      <c r="C70">
        <v>1</v>
      </c>
      <c r="D70">
        <v>18</v>
      </c>
      <c r="E70">
        <v>1</v>
      </c>
      <c r="F70">
        <v>1</v>
      </c>
      <c r="G70">
        <v>5</v>
      </c>
      <c r="H70">
        <v>1</v>
      </c>
      <c r="I70">
        <v>1</v>
      </c>
    </row>
    <row r="71" spans="1:9" x14ac:dyDescent="0.2">
      <c r="B71">
        <v>1</v>
      </c>
      <c r="C71">
        <v>13</v>
      </c>
      <c r="D71">
        <v>1</v>
      </c>
      <c r="E71">
        <v>233</v>
      </c>
      <c r="F71">
        <v>0</v>
      </c>
      <c r="G71">
        <v>9</v>
      </c>
      <c r="H71">
        <v>4</v>
      </c>
      <c r="I71">
        <v>54</v>
      </c>
    </row>
    <row r="72" spans="1:9" x14ac:dyDescent="0.2">
      <c r="B72">
        <v>7</v>
      </c>
      <c r="C72">
        <v>10</v>
      </c>
      <c r="D72">
        <v>1</v>
      </c>
      <c r="E72">
        <v>1</v>
      </c>
      <c r="F72">
        <v>270</v>
      </c>
      <c r="G72">
        <v>12</v>
      </c>
      <c r="H72">
        <v>17</v>
      </c>
      <c r="I72">
        <v>51</v>
      </c>
    </row>
    <row r="73" spans="1:9" x14ac:dyDescent="0.2">
      <c r="B73">
        <v>3</v>
      </c>
      <c r="C73">
        <v>10</v>
      </c>
      <c r="D73">
        <v>5</v>
      </c>
      <c r="E73">
        <v>12</v>
      </c>
      <c r="F73">
        <v>22</v>
      </c>
      <c r="G73">
        <v>639</v>
      </c>
      <c r="H73">
        <v>11</v>
      </c>
      <c r="I73">
        <v>85</v>
      </c>
    </row>
    <row r="74" spans="1:9" x14ac:dyDescent="0.2">
      <c r="B74">
        <v>13</v>
      </c>
      <c r="C74">
        <v>12</v>
      </c>
      <c r="D74">
        <v>0</v>
      </c>
      <c r="E74">
        <v>6</v>
      </c>
      <c r="F74">
        <v>13</v>
      </c>
      <c r="G74">
        <v>11</v>
      </c>
      <c r="H74">
        <v>367</v>
      </c>
      <c r="I74">
        <v>162</v>
      </c>
    </row>
    <row r="75" spans="1:9" x14ac:dyDescent="0.2">
      <c r="B75">
        <v>48</v>
      </c>
      <c r="C75">
        <v>101</v>
      </c>
      <c r="D75">
        <v>1</v>
      </c>
      <c r="E75">
        <v>55</v>
      </c>
      <c r="F75">
        <v>50</v>
      </c>
      <c r="G75">
        <v>63</v>
      </c>
      <c r="H75">
        <v>166</v>
      </c>
      <c r="I75">
        <v>883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5"/>
  <sheetViews>
    <sheetView topLeftCell="A19" workbookViewId="0">
      <selection activeCell="I27" sqref="I27:I34"/>
    </sheetView>
  </sheetViews>
  <sheetFormatPr baseColWidth="10" defaultColWidth="8.83203125" defaultRowHeight="15" x14ac:dyDescent="0.2"/>
  <cols>
    <col min="1" max="1" width="38.1640625" bestFit="1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3.28</v>
      </c>
      <c r="C2">
        <v>3.66</v>
      </c>
      <c r="D2">
        <v>3.5</v>
      </c>
      <c r="E2">
        <v>4.3099999999999996</v>
      </c>
      <c r="F2">
        <v>4.01</v>
      </c>
      <c r="G2">
        <v>4.66</v>
      </c>
      <c r="H2">
        <v>4.88</v>
      </c>
      <c r="I2">
        <v>4.12</v>
      </c>
      <c r="J2">
        <v>4.21</v>
      </c>
    </row>
    <row r="3" spans="1:10" x14ac:dyDescent="0.2">
      <c r="A3" s="1" t="s">
        <v>1</v>
      </c>
      <c r="B3">
        <v>3.35</v>
      </c>
      <c r="C3">
        <v>5.73</v>
      </c>
      <c r="D3">
        <v>10.49</v>
      </c>
      <c r="E3">
        <v>12.78</v>
      </c>
      <c r="F3">
        <v>13.93</v>
      </c>
      <c r="G3">
        <v>10.4</v>
      </c>
      <c r="H3">
        <v>11.44</v>
      </c>
      <c r="I3">
        <v>11.53</v>
      </c>
      <c r="J3">
        <v>11.32</v>
      </c>
    </row>
    <row r="4" spans="1:10" x14ac:dyDescent="0.2">
      <c r="A4" s="1" t="s">
        <v>51</v>
      </c>
      <c r="B4">
        <v>2.2599999999999998</v>
      </c>
      <c r="C4">
        <v>3.61</v>
      </c>
      <c r="D4">
        <v>2.61</v>
      </c>
      <c r="E4">
        <v>2.16</v>
      </c>
      <c r="F4">
        <v>1.67</v>
      </c>
      <c r="G4">
        <v>1.02</v>
      </c>
      <c r="H4">
        <v>0.66</v>
      </c>
      <c r="I4">
        <v>0.97</v>
      </c>
      <c r="J4">
        <v>1.31</v>
      </c>
    </row>
    <row r="5" spans="1:10" x14ac:dyDescent="0.2">
      <c r="A5" s="1" t="s">
        <v>39</v>
      </c>
      <c r="B5">
        <v>1.38</v>
      </c>
      <c r="C5">
        <v>4.88</v>
      </c>
      <c r="D5">
        <v>7.11</v>
      </c>
      <c r="E5">
        <v>6.08</v>
      </c>
      <c r="F5">
        <v>7.52</v>
      </c>
      <c r="G5">
        <v>8.07</v>
      </c>
      <c r="H5">
        <v>6.19</v>
      </c>
      <c r="I5">
        <v>6.18</v>
      </c>
      <c r="J5">
        <v>6.27</v>
      </c>
    </row>
    <row r="6" spans="1:10" x14ac:dyDescent="0.2">
      <c r="A6" s="1" t="s">
        <v>56</v>
      </c>
      <c r="B6">
        <v>9.32</v>
      </c>
      <c r="C6">
        <v>4.72</v>
      </c>
      <c r="D6">
        <v>5.5</v>
      </c>
      <c r="E6">
        <v>6.69</v>
      </c>
      <c r="F6">
        <v>7.19</v>
      </c>
      <c r="G6">
        <v>8.24</v>
      </c>
      <c r="H6">
        <v>6.49</v>
      </c>
      <c r="I6">
        <v>7.28</v>
      </c>
      <c r="J6">
        <v>8.6999999999999993</v>
      </c>
    </row>
    <row r="7" spans="1:10" x14ac:dyDescent="0.2">
      <c r="A7" s="1" t="s">
        <v>57</v>
      </c>
      <c r="B7">
        <v>18.850000000000001</v>
      </c>
      <c r="C7">
        <v>37.049999999999997</v>
      </c>
      <c r="D7">
        <v>22.82</v>
      </c>
      <c r="E7">
        <v>15.54</v>
      </c>
      <c r="F7">
        <v>13.15</v>
      </c>
      <c r="G7">
        <v>13.64</v>
      </c>
      <c r="H7">
        <v>13.64</v>
      </c>
      <c r="I7">
        <v>13.78</v>
      </c>
      <c r="J7">
        <v>14.03</v>
      </c>
    </row>
    <row r="8" spans="1:10" x14ac:dyDescent="0.2">
      <c r="A8" s="1" t="s">
        <v>58</v>
      </c>
      <c r="B8">
        <v>5.09</v>
      </c>
      <c r="C8">
        <v>6.32</v>
      </c>
      <c r="D8">
        <v>8.61</v>
      </c>
      <c r="E8">
        <v>10.84</v>
      </c>
      <c r="F8">
        <v>9.36</v>
      </c>
      <c r="G8">
        <v>10.8</v>
      </c>
      <c r="H8">
        <v>11.08</v>
      </c>
      <c r="I8">
        <v>12.04</v>
      </c>
      <c r="J8">
        <v>13.38</v>
      </c>
    </row>
    <row r="9" spans="1:10" x14ac:dyDescent="0.2">
      <c r="A9" s="1" t="s">
        <v>59</v>
      </c>
      <c r="B9">
        <v>48.25</v>
      </c>
      <c r="C9">
        <v>21.28</v>
      </c>
      <c r="D9">
        <v>28.1</v>
      </c>
      <c r="E9">
        <v>31.36</v>
      </c>
      <c r="F9">
        <v>34.21</v>
      </c>
      <c r="G9">
        <v>35.590000000000003</v>
      </c>
      <c r="H9">
        <v>36.15</v>
      </c>
      <c r="I9">
        <v>35.03</v>
      </c>
      <c r="J9">
        <v>31.99</v>
      </c>
    </row>
    <row r="10" spans="1:10" x14ac:dyDescent="0.2">
      <c r="A10" s="1" t="s">
        <v>60</v>
      </c>
      <c r="B10">
        <v>8.2200000000000006</v>
      </c>
      <c r="C10">
        <v>12.74</v>
      </c>
      <c r="D10">
        <v>11.27</v>
      </c>
      <c r="E10">
        <v>10.23</v>
      </c>
      <c r="F10">
        <v>8.9700000000000006</v>
      </c>
      <c r="G10">
        <v>7.56</v>
      </c>
      <c r="H10">
        <v>9.4700000000000006</v>
      </c>
      <c r="I10">
        <v>9.08</v>
      </c>
      <c r="J10">
        <v>8.7899999999999991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</row>
    <row r="14" spans="1:10" x14ac:dyDescent="0.2">
      <c r="A14" s="1" t="s">
        <v>0</v>
      </c>
      <c r="B14">
        <v>45</v>
      </c>
      <c r="C14">
        <v>69</v>
      </c>
      <c r="D14">
        <v>63</v>
      </c>
      <c r="E14">
        <v>78</v>
      </c>
      <c r="F14">
        <v>72</v>
      </c>
      <c r="G14">
        <v>82</v>
      </c>
      <c r="H14">
        <v>82</v>
      </c>
      <c r="I14">
        <v>64</v>
      </c>
      <c r="J14">
        <v>45</v>
      </c>
    </row>
    <row r="15" spans="1:10" x14ac:dyDescent="0.2">
      <c r="A15" s="1" t="s">
        <v>1</v>
      </c>
      <c r="B15">
        <v>46</v>
      </c>
      <c r="C15">
        <v>108</v>
      </c>
      <c r="D15">
        <v>189</v>
      </c>
      <c r="E15">
        <v>231</v>
      </c>
      <c r="F15">
        <v>250</v>
      </c>
      <c r="G15">
        <v>183</v>
      </c>
      <c r="H15">
        <v>192</v>
      </c>
      <c r="I15">
        <v>179</v>
      </c>
      <c r="J15">
        <v>121</v>
      </c>
    </row>
    <row r="16" spans="1:10" x14ac:dyDescent="0.2">
      <c r="A16" s="1" t="s">
        <v>71</v>
      </c>
      <c r="B16">
        <v>31</v>
      </c>
      <c r="C16">
        <v>68</v>
      </c>
      <c r="D16">
        <v>47</v>
      </c>
      <c r="E16">
        <v>39</v>
      </c>
      <c r="F16">
        <v>30</v>
      </c>
      <c r="G16">
        <v>18</v>
      </c>
      <c r="H16">
        <v>11</v>
      </c>
      <c r="I16">
        <v>15</v>
      </c>
      <c r="J16">
        <v>14</v>
      </c>
    </row>
    <row r="17" spans="1:10" x14ac:dyDescent="0.2">
      <c r="A17" s="1" t="s">
        <v>39</v>
      </c>
      <c r="B17">
        <v>19</v>
      </c>
      <c r="C17">
        <v>92</v>
      </c>
      <c r="D17">
        <v>128</v>
      </c>
      <c r="E17">
        <v>110</v>
      </c>
      <c r="F17">
        <v>135</v>
      </c>
      <c r="G17">
        <v>142</v>
      </c>
      <c r="H17">
        <v>104</v>
      </c>
      <c r="I17">
        <v>96</v>
      </c>
      <c r="J17">
        <v>67</v>
      </c>
    </row>
    <row r="18" spans="1:10" x14ac:dyDescent="0.2">
      <c r="A18" s="1" t="s">
        <v>56</v>
      </c>
      <c r="B18">
        <v>128</v>
      </c>
      <c r="C18">
        <v>89</v>
      </c>
      <c r="D18">
        <v>99</v>
      </c>
      <c r="E18">
        <v>121</v>
      </c>
      <c r="F18">
        <v>129</v>
      </c>
      <c r="G18">
        <v>145</v>
      </c>
      <c r="H18">
        <v>109</v>
      </c>
      <c r="I18">
        <v>113</v>
      </c>
      <c r="J18">
        <v>93</v>
      </c>
    </row>
    <row r="19" spans="1:10" x14ac:dyDescent="0.2">
      <c r="A19" s="1" t="s">
        <v>57</v>
      </c>
      <c r="B19">
        <v>259</v>
      </c>
      <c r="C19">
        <v>698</v>
      </c>
      <c r="D19">
        <v>411</v>
      </c>
      <c r="E19">
        <v>281</v>
      </c>
      <c r="F19">
        <v>236</v>
      </c>
      <c r="G19">
        <v>240</v>
      </c>
      <c r="H19">
        <v>229</v>
      </c>
      <c r="I19">
        <v>214</v>
      </c>
      <c r="J19">
        <v>150</v>
      </c>
    </row>
    <row r="20" spans="1:10" x14ac:dyDescent="0.2">
      <c r="A20" s="1" t="s">
        <v>58</v>
      </c>
      <c r="B20">
        <v>70</v>
      </c>
      <c r="C20">
        <v>119</v>
      </c>
      <c r="D20">
        <v>155</v>
      </c>
      <c r="E20">
        <v>196</v>
      </c>
      <c r="F20">
        <v>168</v>
      </c>
      <c r="G20">
        <v>190</v>
      </c>
      <c r="H20">
        <v>186</v>
      </c>
      <c r="I20">
        <v>187</v>
      </c>
      <c r="J20">
        <v>143</v>
      </c>
    </row>
    <row r="21" spans="1:10" x14ac:dyDescent="0.2">
      <c r="A21" s="1" t="s">
        <v>59</v>
      </c>
      <c r="B21">
        <v>663</v>
      </c>
      <c r="C21">
        <v>401</v>
      </c>
      <c r="D21">
        <v>506</v>
      </c>
      <c r="E21">
        <v>567</v>
      </c>
      <c r="F21">
        <v>614</v>
      </c>
      <c r="G21">
        <v>626</v>
      </c>
      <c r="H21">
        <v>607</v>
      </c>
      <c r="I21">
        <v>544</v>
      </c>
      <c r="J21">
        <v>342</v>
      </c>
    </row>
    <row r="22" spans="1:10" x14ac:dyDescent="0.2">
      <c r="A22" s="1" t="s">
        <v>60</v>
      </c>
      <c r="B22">
        <v>113</v>
      </c>
      <c r="C22">
        <v>240</v>
      </c>
      <c r="D22">
        <v>203</v>
      </c>
      <c r="E22">
        <v>185</v>
      </c>
      <c r="F22">
        <v>161</v>
      </c>
      <c r="G22">
        <v>133</v>
      </c>
      <c r="H22">
        <v>159</v>
      </c>
      <c r="I22">
        <v>141</v>
      </c>
      <c r="J22">
        <v>94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154</v>
      </c>
      <c r="C27">
        <f>ROUND(C38/5.19, 1)</f>
        <v>2.9</v>
      </c>
      <c r="D27">
        <f>ROUND(D38/0.817, 1)</f>
        <v>4.9000000000000004</v>
      </c>
      <c r="E27">
        <f>ROUND(E38/1.597, 1)</f>
        <v>3.1</v>
      </c>
      <c r="F27">
        <f>ROUND(F38/5.291, 1)</f>
        <v>1.5</v>
      </c>
      <c r="G27">
        <f>ROUND(G38/6.235, 1)</f>
        <v>3</v>
      </c>
      <c r="H27">
        <f>ROUND(H38/5.057, 1)</f>
        <v>5.0999999999999996</v>
      </c>
      <c r="I27">
        <f>ROUND(I38/74.044, 1)</f>
        <v>1.6</v>
      </c>
    </row>
    <row r="28" spans="1:10" x14ac:dyDescent="0.2">
      <c r="A28" s="1" t="s">
        <v>104</v>
      </c>
      <c r="B28">
        <f t="shared" ref="B28:B34" si="0">ROUND(B39/1.708, 1)</f>
        <v>8.1999999999999993</v>
      </c>
      <c r="C28">
        <f t="shared" ref="C28:C34" si="1">ROUND(C39/5.19, 1)</f>
        <v>141.19999999999999</v>
      </c>
      <c r="D28">
        <f t="shared" ref="D28:D34" si="2">ROUND(D39/0.817, 1)</f>
        <v>9.8000000000000007</v>
      </c>
      <c r="E28">
        <f t="shared" ref="E28:E34" si="3">ROUND(E39/1.597, 1)</f>
        <v>10</v>
      </c>
      <c r="F28">
        <f t="shared" ref="F28:F34" si="4">ROUND(F39/5.291, 1)</f>
        <v>3.2</v>
      </c>
      <c r="G28">
        <f t="shared" ref="G28:G34" si="5">ROUND(G39/6.235, 1)</f>
        <v>4.3</v>
      </c>
      <c r="H28">
        <f t="shared" ref="H28:H34" si="6">ROUND(H39/5.057, 1)</f>
        <v>7.5</v>
      </c>
      <c r="I28">
        <f t="shared" ref="I28:I34" si="7">ROUND(I39/74.044, 1)</f>
        <v>2.9</v>
      </c>
    </row>
    <row r="29" spans="1:10" x14ac:dyDescent="0.2">
      <c r="A29" s="1" t="s">
        <v>105</v>
      </c>
      <c r="B29">
        <f t="shared" si="0"/>
        <v>0.6</v>
      </c>
      <c r="C29">
        <f t="shared" si="1"/>
        <v>0.8</v>
      </c>
      <c r="D29">
        <f t="shared" si="2"/>
        <v>127.3</v>
      </c>
      <c r="E29">
        <f t="shared" si="3"/>
        <v>0</v>
      </c>
      <c r="F29">
        <f t="shared" si="4"/>
        <v>1.5</v>
      </c>
      <c r="G29">
        <f t="shared" si="5"/>
        <v>2.2000000000000002</v>
      </c>
      <c r="H29">
        <f t="shared" si="6"/>
        <v>2</v>
      </c>
      <c r="I29">
        <f t="shared" si="7"/>
        <v>0.1</v>
      </c>
    </row>
    <row r="30" spans="1:10" x14ac:dyDescent="0.2">
      <c r="A30" s="1" t="s">
        <v>106</v>
      </c>
      <c r="B30">
        <f t="shared" si="0"/>
        <v>5.3</v>
      </c>
      <c r="C30">
        <f t="shared" si="1"/>
        <v>3.9</v>
      </c>
      <c r="D30">
        <f t="shared" si="2"/>
        <v>0</v>
      </c>
      <c r="E30">
        <f t="shared" si="3"/>
        <v>294.89999999999998</v>
      </c>
      <c r="F30">
        <f t="shared" si="4"/>
        <v>0.8</v>
      </c>
      <c r="G30">
        <f t="shared" si="5"/>
        <v>3.8</v>
      </c>
      <c r="H30">
        <f t="shared" si="6"/>
        <v>2.4</v>
      </c>
      <c r="I30">
        <f t="shared" si="7"/>
        <v>1.8</v>
      </c>
    </row>
    <row r="31" spans="1:10" x14ac:dyDescent="0.2">
      <c r="A31" s="1" t="s">
        <v>107</v>
      </c>
      <c r="B31">
        <f t="shared" si="0"/>
        <v>5.9</v>
      </c>
      <c r="C31">
        <f t="shared" si="1"/>
        <v>4</v>
      </c>
      <c r="D31">
        <f t="shared" si="2"/>
        <v>3.7</v>
      </c>
      <c r="E31">
        <f t="shared" si="3"/>
        <v>1.9</v>
      </c>
      <c r="F31">
        <f t="shared" si="4"/>
        <v>109.2</v>
      </c>
      <c r="G31">
        <f t="shared" si="5"/>
        <v>7.7</v>
      </c>
      <c r="H31">
        <f t="shared" si="6"/>
        <v>10.3</v>
      </c>
      <c r="I31">
        <f t="shared" si="7"/>
        <v>1.2</v>
      </c>
    </row>
    <row r="32" spans="1:10" x14ac:dyDescent="0.2">
      <c r="A32" s="1" t="s">
        <v>108</v>
      </c>
      <c r="B32">
        <f t="shared" si="0"/>
        <v>11.1</v>
      </c>
      <c r="C32">
        <f t="shared" si="1"/>
        <v>7.7</v>
      </c>
      <c r="D32">
        <f t="shared" si="2"/>
        <v>14.7</v>
      </c>
      <c r="E32">
        <f t="shared" si="3"/>
        <v>22.5</v>
      </c>
      <c r="F32">
        <f t="shared" si="4"/>
        <v>8.6999999999999993</v>
      </c>
      <c r="G32">
        <f t="shared" si="5"/>
        <v>254</v>
      </c>
      <c r="H32">
        <f t="shared" si="6"/>
        <v>6.5</v>
      </c>
      <c r="I32">
        <f t="shared" si="7"/>
        <v>3</v>
      </c>
    </row>
    <row r="33" spans="1:9" x14ac:dyDescent="0.2">
      <c r="A33" s="1" t="s">
        <v>109</v>
      </c>
      <c r="B33">
        <f t="shared" si="0"/>
        <v>18.100000000000001</v>
      </c>
      <c r="C33">
        <f t="shared" si="1"/>
        <v>4.5999999999999996</v>
      </c>
      <c r="D33">
        <f t="shared" si="2"/>
        <v>7.3</v>
      </c>
      <c r="E33">
        <f t="shared" si="3"/>
        <v>13.1</v>
      </c>
      <c r="F33">
        <f t="shared" si="4"/>
        <v>8.5</v>
      </c>
      <c r="G33">
        <f t="shared" si="5"/>
        <v>7.9</v>
      </c>
      <c r="H33">
        <f t="shared" si="6"/>
        <v>113.9</v>
      </c>
      <c r="I33">
        <f t="shared" si="7"/>
        <v>4.0999999999999996</v>
      </c>
    </row>
    <row r="34" spans="1:9" x14ac:dyDescent="0.2">
      <c r="A34" s="1" t="s">
        <v>110</v>
      </c>
      <c r="B34">
        <f t="shared" si="0"/>
        <v>65.599999999999994</v>
      </c>
      <c r="C34">
        <f t="shared" si="1"/>
        <v>43.2</v>
      </c>
      <c r="D34">
        <f t="shared" si="2"/>
        <v>17.100000000000001</v>
      </c>
      <c r="E34">
        <f t="shared" si="3"/>
        <v>87.7</v>
      </c>
      <c r="F34">
        <f t="shared" si="4"/>
        <v>17.600000000000001</v>
      </c>
      <c r="G34">
        <f t="shared" si="5"/>
        <v>31</v>
      </c>
      <c r="H34">
        <f t="shared" si="6"/>
        <v>62.5</v>
      </c>
      <c r="I34">
        <f t="shared" si="7"/>
        <v>31.7</v>
      </c>
    </row>
    <row r="35" spans="1:9" x14ac:dyDescent="0.2">
      <c r="A35" s="1"/>
    </row>
    <row r="38" spans="1:9" x14ac:dyDescent="0.2">
      <c r="B38">
        <f>B48+B58+B68</f>
        <v>263</v>
      </c>
      <c r="C38">
        <f t="shared" ref="C38:I38" si="8">C48+C58+C68</f>
        <v>15</v>
      </c>
      <c r="D38">
        <f t="shared" si="8"/>
        <v>4</v>
      </c>
      <c r="E38">
        <f t="shared" si="8"/>
        <v>5</v>
      </c>
      <c r="F38">
        <f t="shared" si="8"/>
        <v>8</v>
      </c>
      <c r="G38">
        <f t="shared" si="8"/>
        <v>19</v>
      </c>
      <c r="H38">
        <f t="shared" si="8"/>
        <v>26</v>
      </c>
      <c r="I38">
        <f t="shared" si="8"/>
        <v>122</v>
      </c>
    </row>
    <row r="39" spans="1:9" x14ac:dyDescent="0.2">
      <c r="B39">
        <f t="shared" ref="B39:I39" si="9">B49+B59+B69</f>
        <v>14</v>
      </c>
      <c r="C39">
        <f t="shared" si="9"/>
        <v>733</v>
      </c>
      <c r="D39">
        <f t="shared" si="9"/>
        <v>8</v>
      </c>
      <c r="E39">
        <f t="shared" si="9"/>
        <v>16</v>
      </c>
      <c r="F39">
        <f t="shared" si="9"/>
        <v>17</v>
      </c>
      <c r="G39">
        <f t="shared" si="9"/>
        <v>27</v>
      </c>
      <c r="H39">
        <f t="shared" si="9"/>
        <v>38</v>
      </c>
      <c r="I39">
        <f t="shared" si="9"/>
        <v>216</v>
      </c>
    </row>
    <row r="40" spans="1:9" x14ac:dyDescent="0.2">
      <c r="B40">
        <f t="shared" ref="B40:I40" si="10">B50+B60+B70</f>
        <v>1</v>
      </c>
      <c r="C40">
        <f t="shared" si="10"/>
        <v>4</v>
      </c>
      <c r="D40">
        <f t="shared" si="10"/>
        <v>104</v>
      </c>
      <c r="E40">
        <f t="shared" si="10"/>
        <v>0</v>
      </c>
      <c r="F40">
        <f t="shared" si="10"/>
        <v>8</v>
      </c>
      <c r="G40">
        <f t="shared" si="10"/>
        <v>14</v>
      </c>
      <c r="H40">
        <f t="shared" si="10"/>
        <v>10</v>
      </c>
      <c r="I40">
        <f t="shared" si="10"/>
        <v>9</v>
      </c>
    </row>
    <row r="41" spans="1:9" x14ac:dyDescent="0.2">
      <c r="B41">
        <f t="shared" ref="B41:I41" si="11">B51+B61+B71</f>
        <v>9</v>
      </c>
      <c r="C41">
        <f t="shared" si="11"/>
        <v>20</v>
      </c>
      <c r="D41">
        <f t="shared" si="11"/>
        <v>0</v>
      </c>
      <c r="E41">
        <f t="shared" si="11"/>
        <v>471</v>
      </c>
      <c r="F41">
        <f t="shared" si="11"/>
        <v>4</v>
      </c>
      <c r="G41">
        <f t="shared" si="11"/>
        <v>24</v>
      </c>
      <c r="H41">
        <f t="shared" si="11"/>
        <v>12</v>
      </c>
      <c r="I41">
        <f t="shared" si="11"/>
        <v>136</v>
      </c>
    </row>
    <row r="42" spans="1:9" x14ac:dyDescent="0.2">
      <c r="B42">
        <f t="shared" ref="B42:I42" si="12">B52+B62+B72</f>
        <v>10</v>
      </c>
      <c r="C42">
        <f t="shared" si="12"/>
        <v>21</v>
      </c>
      <c r="D42">
        <f t="shared" si="12"/>
        <v>3</v>
      </c>
      <c r="E42">
        <f t="shared" si="12"/>
        <v>3</v>
      </c>
      <c r="F42">
        <f t="shared" si="12"/>
        <v>578</v>
      </c>
      <c r="G42">
        <f t="shared" si="12"/>
        <v>48</v>
      </c>
      <c r="H42">
        <f t="shared" si="12"/>
        <v>52</v>
      </c>
      <c r="I42">
        <f t="shared" si="12"/>
        <v>91</v>
      </c>
    </row>
    <row r="43" spans="1:9" x14ac:dyDescent="0.2">
      <c r="B43">
        <f t="shared" ref="B43:I43" si="13">B53+B63+B73</f>
        <v>19</v>
      </c>
      <c r="C43">
        <f t="shared" si="13"/>
        <v>40</v>
      </c>
      <c r="D43">
        <f t="shared" si="13"/>
        <v>12</v>
      </c>
      <c r="E43">
        <f t="shared" si="13"/>
        <v>36</v>
      </c>
      <c r="F43">
        <f t="shared" si="13"/>
        <v>46</v>
      </c>
      <c r="G43">
        <f t="shared" si="13"/>
        <v>1584</v>
      </c>
      <c r="H43">
        <f t="shared" si="13"/>
        <v>33</v>
      </c>
      <c r="I43">
        <f t="shared" si="13"/>
        <v>222</v>
      </c>
    </row>
    <row r="44" spans="1:9" x14ac:dyDescent="0.2">
      <c r="B44">
        <f t="shared" ref="B44:I44" si="14">B54+B64+B74</f>
        <v>31</v>
      </c>
      <c r="C44">
        <f t="shared" si="14"/>
        <v>24</v>
      </c>
      <c r="D44">
        <f t="shared" si="14"/>
        <v>6</v>
      </c>
      <c r="E44">
        <f t="shared" si="14"/>
        <v>21</v>
      </c>
      <c r="F44">
        <f t="shared" si="14"/>
        <v>45</v>
      </c>
      <c r="G44">
        <f t="shared" si="14"/>
        <v>49</v>
      </c>
      <c r="H44">
        <f t="shared" si="14"/>
        <v>576</v>
      </c>
      <c r="I44">
        <f t="shared" si="14"/>
        <v>304</v>
      </c>
    </row>
    <row r="45" spans="1:9" x14ac:dyDescent="0.2">
      <c r="B45">
        <f t="shared" ref="B45:I45" si="15">B55+B65+B75</f>
        <v>112</v>
      </c>
      <c r="C45">
        <f t="shared" si="15"/>
        <v>224</v>
      </c>
      <c r="D45">
        <f t="shared" si="15"/>
        <v>14</v>
      </c>
      <c r="E45">
        <f t="shared" si="15"/>
        <v>140</v>
      </c>
      <c r="F45">
        <f t="shared" si="15"/>
        <v>93</v>
      </c>
      <c r="G45">
        <f t="shared" si="15"/>
        <v>193</v>
      </c>
      <c r="H45">
        <f t="shared" si="15"/>
        <v>316</v>
      </c>
      <c r="I45">
        <f t="shared" si="15"/>
        <v>2349</v>
      </c>
    </row>
    <row r="48" spans="1:9" x14ac:dyDescent="0.2">
      <c r="A48" t="s">
        <v>131</v>
      </c>
      <c r="B48">
        <v>27</v>
      </c>
      <c r="C48">
        <v>1</v>
      </c>
      <c r="D48">
        <v>1</v>
      </c>
      <c r="E48">
        <v>3</v>
      </c>
      <c r="F48">
        <v>1</v>
      </c>
      <c r="G48">
        <v>5</v>
      </c>
      <c r="H48">
        <v>2</v>
      </c>
      <c r="I48">
        <v>15</v>
      </c>
    </row>
    <row r="49" spans="1:9" x14ac:dyDescent="0.2">
      <c r="B49">
        <v>1</v>
      </c>
      <c r="C49">
        <v>41</v>
      </c>
      <c r="D49">
        <v>0</v>
      </c>
      <c r="E49">
        <v>3</v>
      </c>
      <c r="F49">
        <v>1</v>
      </c>
      <c r="G49">
        <v>6</v>
      </c>
      <c r="H49">
        <v>4</v>
      </c>
      <c r="I49">
        <v>10</v>
      </c>
    </row>
    <row r="50" spans="1:9" x14ac:dyDescent="0.2">
      <c r="B50">
        <v>0</v>
      </c>
      <c r="C50">
        <v>1</v>
      </c>
      <c r="D50">
        <v>37</v>
      </c>
      <c r="E50">
        <v>0</v>
      </c>
      <c r="F50">
        <v>2</v>
      </c>
      <c r="G50">
        <v>4</v>
      </c>
      <c r="H50">
        <v>4</v>
      </c>
      <c r="I50">
        <v>1</v>
      </c>
    </row>
    <row r="51" spans="1:9" x14ac:dyDescent="0.2">
      <c r="B51">
        <v>2</v>
      </c>
      <c r="C51">
        <v>3</v>
      </c>
      <c r="D51">
        <v>0</v>
      </c>
      <c r="E51">
        <v>41</v>
      </c>
      <c r="F51">
        <v>0</v>
      </c>
      <c r="G51">
        <v>5</v>
      </c>
      <c r="H51">
        <v>0</v>
      </c>
      <c r="I51">
        <v>8</v>
      </c>
    </row>
    <row r="52" spans="1:9" x14ac:dyDescent="0.2">
      <c r="B52">
        <v>3</v>
      </c>
      <c r="C52">
        <v>1</v>
      </c>
      <c r="D52">
        <v>1</v>
      </c>
      <c r="E52">
        <v>1</v>
      </c>
      <c r="F52">
        <v>59</v>
      </c>
      <c r="G52">
        <v>14</v>
      </c>
      <c r="H52">
        <v>8</v>
      </c>
      <c r="I52">
        <v>10</v>
      </c>
    </row>
    <row r="53" spans="1:9" x14ac:dyDescent="0.2">
      <c r="B53">
        <v>3</v>
      </c>
      <c r="C53">
        <v>8</v>
      </c>
      <c r="D53">
        <v>4</v>
      </c>
      <c r="E53">
        <v>9</v>
      </c>
      <c r="F53">
        <v>10</v>
      </c>
      <c r="G53">
        <v>515</v>
      </c>
      <c r="H53">
        <v>5</v>
      </c>
      <c r="I53">
        <v>37</v>
      </c>
    </row>
    <row r="54" spans="1:9" x14ac:dyDescent="0.2">
      <c r="B54">
        <v>4</v>
      </c>
      <c r="C54">
        <v>0</v>
      </c>
      <c r="D54">
        <v>1</v>
      </c>
      <c r="E54">
        <v>0</v>
      </c>
      <c r="F54">
        <v>4</v>
      </c>
      <c r="G54">
        <v>9</v>
      </c>
      <c r="H54">
        <v>37</v>
      </c>
      <c r="I54">
        <v>40</v>
      </c>
    </row>
    <row r="55" spans="1:9" x14ac:dyDescent="0.2">
      <c r="B55">
        <v>17</v>
      </c>
      <c r="C55">
        <v>21</v>
      </c>
      <c r="D55">
        <v>5</v>
      </c>
      <c r="E55">
        <v>16</v>
      </c>
      <c r="F55">
        <v>3</v>
      </c>
      <c r="G55">
        <v>42</v>
      </c>
      <c r="H55">
        <v>40</v>
      </c>
      <c r="I55">
        <v>235</v>
      </c>
    </row>
    <row r="58" spans="1:9" x14ac:dyDescent="0.2">
      <c r="A58" t="s">
        <v>132</v>
      </c>
      <c r="B58">
        <v>106</v>
      </c>
      <c r="C58">
        <v>6</v>
      </c>
      <c r="D58">
        <v>2</v>
      </c>
      <c r="E58">
        <v>1</v>
      </c>
      <c r="F58">
        <v>3</v>
      </c>
      <c r="G58">
        <v>6</v>
      </c>
      <c r="H58">
        <v>9</v>
      </c>
      <c r="I58">
        <v>45</v>
      </c>
    </row>
    <row r="59" spans="1:9" x14ac:dyDescent="0.2">
      <c r="B59">
        <v>3</v>
      </c>
      <c r="C59">
        <v>367</v>
      </c>
      <c r="D59">
        <v>5</v>
      </c>
      <c r="E59">
        <v>9</v>
      </c>
      <c r="F59">
        <v>8</v>
      </c>
      <c r="G59">
        <v>10</v>
      </c>
      <c r="H59">
        <v>13</v>
      </c>
      <c r="I59">
        <v>80</v>
      </c>
    </row>
    <row r="60" spans="1:9" x14ac:dyDescent="0.2">
      <c r="B60">
        <v>1</v>
      </c>
      <c r="C60">
        <v>3</v>
      </c>
      <c r="D60">
        <v>46</v>
      </c>
      <c r="E60">
        <v>0</v>
      </c>
      <c r="F60">
        <v>3</v>
      </c>
      <c r="G60">
        <v>8</v>
      </c>
      <c r="H60">
        <v>3</v>
      </c>
      <c r="I60">
        <v>3</v>
      </c>
    </row>
    <row r="61" spans="1:9" x14ac:dyDescent="0.2">
      <c r="B61">
        <v>4</v>
      </c>
      <c r="C61">
        <v>7</v>
      </c>
      <c r="D61">
        <v>0</v>
      </c>
      <c r="E61">
        <v>190</v>
      </c>
      <c r="F61">
        <v>2</v>
      </c>
      <c r="G61">
        <v>9</v>
      </c>
      <c r="H61">
        <v>6</v>
      </c>
      <c r="I61">
        <v>55</v>
      </c>
    </row>
    <row r="62" spans="1:9" x14ac:dyDescent="0.2">
      <c r="B62">
        <v>1</v>
      </c>
      <c r="C62">
        <v>9</v>
      </c>
      <c r="D62">
        <v>1</v>
      </c>
      <c r="E62">
        <v>1</v>
      </c>
      <c r="F62">
        <v>230</v>
      </c>
      <c r="G62">
        <v>10</v>
      </c>
      <c r="H62">
        <v>15</v>
      </c>
      <c r="I62">
        <v>33</v>
      </c>
    </row>
    <row r="63" spans="1:9" x14ac:dyDescent="0.2">
      <c r="B63">
        <v>8</v>
      </c>
      <c r="C63">
        <v>18</v>
      </c>
      <c r="D63">
        <v>3</v>
      </c>
      <c r="E63">
        <v>16</v>
      </c>
      <c r="F63">
        <v>12</v>
      </c>
      <c r="G63">
        <v>550</v>
      </c>
      <c r="H63">
        <v>11</v>
      </c>
      <c r="I63">
        <v>89</v>
      </c>
    </row>
    <row r="64" spans="1:9" x14ac:dyDescent="0.2">
      <c r="B64">
        <v>12</v>
      </c>
      <c r="C64">
        <v>10</v>
      </c>
      <c r="D64">
        <v>2</v>
      </c>
      <c r="E64">
        <v>9</v>
      </c>
      <c r="F64">
        <v>19</v>
      </c>
      <c r="G64">
        <v>11</v>
      </c>
      <c r="H64">
        <v>221</v>
      </c>
      <c r="I64">
        <v>119</v>
      </c>
    </row>
    <row r="65" spans="1:9" x14ac:dyDescent="0.2">
      <c r="B65">
        <v>37</v>
      </c>
      <c r="C65">
        <v>85</v>
      </c>
      <c r="D65">
        <v>5</v>
      </c>
      <c r="E65">
        <v>54</v>
      </c>
      <c r="F65">
        <v>30</v>
      </c>
      <c r="G65">
        <v>67</v>
      </c>
      <c r="H65">
        <v>122</v>
      </c>
      <c r="I65">
        <v>896</v>
      </c>
    </row>
    <row r="68" spans="1:9" x14ac:dyDescent="0.2">
      <c r="A68" t="s">
        <v>134</v>
      </c>
      <c r="B68">
        <v>130</v>
      </c>
      <c r="C68">
        <v>8</v>
      </c>
      <c r="D68">
        <v>1</v>
      </c>
      <c r="E68">
        <v>1</v>
      </c>
      <c r="F68">
        <v>4</v>
      </c>
      <c r="G68">
        <v>8</v>
      </c>
      <c r="H68">
        <v>15</v>
      </c>
      <c r="I68">
        <v>62</v>
      </c>
    </row>
    <row r="69" spans="1:9" x14ac:dyDescent="0.2">
      <c r="B69">
        <v>10</v>
      </c>
      <c r="C69">
        <v>325</v>
      </c>
      <c r="D69">
        <v>3</v>
      </c>
      <c r="E69">
        <v>4</v>
      </c>
      <c r="F69">
        <v>8</v>
      </c>
      <c r="G69">
        <v>11</v>
      </c>
      <c r="H69">
        <v>21</v>
      </c>
      <c r="I69">
        <v>126</v>
      </c>
    </row>
    <row r="70" spans="1:9" x14ac:dyDescent="0.2">
      <c r="B70">
        <v>0</v>
      </c>
      <c r="C70">
        <v>0</v>
      </c>
      <c r="D70">
        <v>21</v>
      </c>
      <c r="E70">
        <v>0</v>
      </c>
      <c r="F70">
        <v>3</v>
      </c>
      <c r="G70">
        <v>2</v>
      </c>
      <c r="H70">
        <v>3</v>
      </c>
      <c r="I70">
        <v>5</v>
      </c>
    </row>
    <row r="71" spans="1:9" x14ac:dyDescent="0.2">
      <c r="B71">
        <v>3</v>
      </c>
      <c r="C71">
        <v>10</v>
      </c>
      <c r="D71">
        <v>0</v>
      </c>
      <c r="E71">
        <v>240</v>
      </c>
      <c r="F71">
        <v>2</v>
      </c>
      <c r="G71">
        <v>10</v>
      </c>
      <c r="H71">
        <v>6</v>
      </c>
      <c r="I71">
        <v>73</v>
      </c>
    </row>
    <row r="72" spans="1:9" x14ac:dyDescent="0.2">
      <c r="B72">
        <v>6</v>
      </c>
      <c r="C72">
        <v>11</v>
      </c>
      <c r="D72">
        <v>1</v>
      </c>
      <c r="E72">
        <v>1</v>
      </c>
      <c r="F72">
        <v>289</v>
      </c>
      <c r="G72">
        <v>24</v>
      </c>
      <c r="H72">
        <v>29</v>
      </c>
      <c r="I72">
        <v>48</v>
      </c>
    </row>
    <row r="73" spans="1:9" x14ac:dyDescent="0.2">
      <c r="B73">
        <v>8</v>
      </c>
      <c r="C73">
        <v>14</v>
      </c>
      <c r="D73">
        <v>5</v>
      </c>
      <c r="E73">
        <v>11</v>
      </c>
      <c r="F73">
        <v>24</v>
      </c>
      <c r="G73">
        <v>519</v>
      </c>
      <c r="H73">
        <v>17</v>
      </c>
      <c r="I73">
        <v>96</v>
      </c>
    </row>
    <row r="74" spans="1:9" x14ac:dyDescent="0.2">
      <c r="B74">
        <v>15</v>
      </c>
      <c r="C74">
        <v>14</v>
      </c>
      <c r="D74">
        <v>3</v>
      </c>
      <c r="E74">
        <v>12</v>
      </c>
      <c r="F74">
        <v>22</v>
      </c>
      <c r="G74">
        <v>29</v>
      </c>
      <c r="H74">
        <v>318</v>
      </c>
      <c r="I74">
        <v>145</v>
      </c>
    </row>
    <row r="75" spans="1:9" x14ac:dyDescent="0.2">
      <c r="B75">
        <v>58</v>
      </c>
      <c r="C75">
        <v>118</v>
      </c>
      <c r="D75">
        <v>4</v>
      </c>
      <c r="E75">
        <v>70</v>
      </c>
      <c r="F75">
        <v>60</v>
      </c>
      <c r="G75">
        <v>84</v>
      </c>
      <c r="H75">
        <v>154</v>
      </c>
      <c r="I75">
        <v>1218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5"/>
  <sheetViews>
    <sheetView topLeftCell="A19" workbookViewId="0">
      <selection activeCell="F59" sqref="F59"/>
    </sheetView>
  </sheetViews>
  <sheetFormatPr baseColWidth="10" defaultColWidth="8.83203125" defaultRowHeight="15" x14ac:dyDescent="0.2"/>
  <cols>
    <col min="1" max="1" width="38.1640625" bestFit="1" customWidth="1"/>
  </cols>
  <sheetData>
    <row r="1" spans="1:11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1" x14ac:dyDescent="0.2">
      <c r="A2" s="1" t="s">
        <v>0</v>
      </c>
      <c r="B2">
        <v>2.29</v>
      </c>
      <c r="C2">
        <v>3.16</v>
      </c>
      <c r="D2">
        <v>3.88</v>
      </c>
      <c r="E2">
        <v>4.9000000000000004</v>
      </c>
      <c r="F2">
        <v>5.23</v>
      </c>
      <c r="G2">
        <v>3.84</v>
      </c>
      <c r="H2">
        <v>4.2300000000000004</v>
      </c>
      <c r="I2">
        <v>3.98</v>
      </c>
      <c r="J2">
        <v>9.5500000000000007</v>
      </c>
    </row>
    <row r="3" spans="1:11" x14ac:dyDescent="0.2">
      <c r="A3" s="1" t="s">
        <v>1</v>
      </c>
      <c r="B3">
        <v>5.26</v>
      </c>
      <c r="C3">
        <v>7.81</v>
      </c>
      <c r="D3">
        <v>12.28</v>
      </c>
      <c r="E3">
        <v>12.58</v>
      </c>
      <c r="F3">
        <v>12.23</v>
      </c>
      <c r="G3">
        <v>12.2</v>
      </c>
      <c r="H3">
        <v>10.37</v>
      </c>
      <c r="I3">
        <v>8.84</v>
      </c>
      <c r="J3">
        <v>8.5399999999999991</v>
      </c>
    </row>
    <row r="4" spans="1:11" x14ac:dyDescent="0.2">
      <c r="A4" s="1" t="s">
        <v>51</v>
      </c>
      <c r="B4">
        <v>1.45</v>
      </c>
      <c r="C4">
        <v>2.93</v>
      </c>
      <c r="D4">
        <v>1.77</v>
      </c>
      <c r="E4">
        <v>1.62</v>
      </c>
      <c r="F4">
        <v>0.65</v>
      </c>
      <c r="G4">
        <v>0.56000000000000005</v>
      </c>
      <c r="H4">
        <v>1.34</v>
      </c>
      <c r="I4">
        <v>1.44</v>
      </c>
      <c r="J4">
        <v>0.5</v>
      </c>
    </row>
    <row r="5" spans="1:11" x14ac:dyDescent="0.2">
      <c r="A5" s="1" t="s">
        <v>39</v>
      </c>
      <c r="B5">
        <v>3.12</v>
      </c>
      <c r="C5">
        <v>6.95</v>
      </c>
      <c r="D5">
        <v>8.4</v>
      </c>
      <c r="E5">
        <v>7.5</v>
      </c>
      <c r="F5">
        <v>6.29</v>
      </c>
      <c r="G5">
        <v>6.01</v>
      </c>
      <c r="H5">
        <v>5.5</v>
      </c>
      <c r="I5">
        <v>5.19</v>
      </c>
      <c r="J5">
        <v>3.02</v>
      </c>
    </row>
    <row r="6" spans="1:11" x14ac:dyDescent="0.2">
      <c r="A6" s="1" t="s">
        <v>56</v>
      </c>
      <c r="B6">
        <v>7.13</v>
      </c>
      <c r="C6">
        <v>5.05</v>
      </c>
      <c r="D6">
        <v>7.08</v>
      </c>
      <c r="E6">
        <v>6.98</v>
      </c>
      <c r="F6">
        <v>7.6</v>
      </c>
      <c r="G6">
        <v>8.5399999999999991</v>
      </c>
      <c r="H6">
        <v>8.32</v>
      </c>
      <c r="I6">
        <v>7.62</v>
      </c>
      <c r="J6">
        <v>13.07</v>
      </c>
    </row>
    <row r="7" spans="1:11" x14ac:dyDescent="0.2">
      <c r="A7" s="1" t="s">
        <v>57</v>
      </c>
      <c r="B7">
        <v>23.89</v>
      </c>
      <c r="C7">
        <v>30.27</v>
      </c>
      <c r="D7">
        <v>17.420000000000002</v>
      </c>
      <c r="E7">
        <v>13.33</v>
      </c>
      <c r="F7">
        <v>12.29</v>
      </c>
      <c r="G7">
        <v>12.57</v>
      </c>
      <c r="H7">
        <v>11.64</v>
      </c>
      <c r="I7">
        <v>14.14</v>
      </c>
      <c r="J7">
        <v>15.08</v>
      </c>
    </row>
    <row r="8" spans="1:11" x14ac:dyDescent="0.2">
      <c r="A8" s="1" t="s">
        <v>58</v>
      </c>
      <c r="B8">
        <v>5.33</v>
      </c>
      <c r="C8">
        <v>7.75</v>
      </c>
      <c r="D8">
        <v>8.9700000000000006</v>
      </c>
      <c r="E8">
        <v>10.39</v>
      </c>
      <c r="F8">
        <v>11.4</v>
      </c>
      <c r="G8">
        <v>12.38</v>
      </c>
      <c r="H8">
        <v>12.48</v>
      </c>
      <c r="I8">
        <v>14.59</v>
      </c>
      <c r="J8">
        <v>18.09</v>
      </c>
    </row>
    <row r="9" spans="1:11" x14ac:dyDescent="0.2">
      <c r="A9" s="1" t="s">
        <v>59</v>
      </c>
      <c r="B9">
        <v>40.1</v>
      </c>
      <c r="C9">
        <v>21.77</v>
      </c>
      <c r="D9">
        <v>29.98</v>
      </c>
      <c r="E9">
        <v>36.64</v>
      </c>
      <c r="F9">
        <v>36.1</v>
      </c>
      <c r="G9">
        <v>37.15</v>
      </c>
      <c r="H9">
        <v>38.43</v>
      </c>
      <c r="I9">
        <v>38.340000000000003</v>
      </c>
      <c r="J9">
        <v>29.65</v>
      </c>
    </row>
    <row r="10" spans="1:11" x14ac:dyDescent="0.2">
      <c r="A10" s="1" t="s">
        <v>60</v>
      </c>
      <c r="B10">
        <v>11.43</v>
      </c>
      <c r="C10">
        <v>14.3</v>
      </c>
      <c r="D10">
        <v>10.220000000000001</v>
      </c>
      <c r="E10">
        <v>6.06</v>
      </c>
      <c r="F10">
        <v>8.19</v>
      </c>
      <c r="G10">
        <v>6.75</v>
      </c>
      <c r="H10">
        <v>7.69</v>
      </c>
      <c r="I10">
        <v>5.86</v>
      </c>
      <c r="J10">
        <v>2.5099999999999998</v>
      </c>
    </row>
    <row r="11" spans="1:11" x14ac:dyDescent="0.2">
      <c r="A11" s="1"/>
      <c r="K11" t="s">
        <v>72</v>
      </c>
    </row>
    <row r="12" spans="1:11" x14ac:dyDescent="0.2">
      <c r="A12" s="1"/>
    </row>
    <row r="13" spans="1:11" x14ac:dyDescent="0.2">
      <c r="A13" s="1" t="s">
        <v>70</v>
      </c>
    </row>
    <row r="14" spans="1:11" x14ac:dyDescent="0.2">
      <c r="A14" s="1" t="s">
        <v>0</v>
      </c>
      <c r="B14">
        <v>33</v>
      </c>
      <c r="C14">
        <v>55</v>
      </c>
      <c r="D14">
        <v>68</v>
      </c>
      <c r="E14">
        <v>85</v>
      </c>
      <c r="F14">
        <v>88</v>
      </c>
      <c r="G14">
        <v>62</v>
      </c>
      <c r="H14">
        <v>60</v>
      </c>
      <c r="I14">
        <v>36</v>
      </c>
      <c r="J14">
        <v>19</v>
      </c>
    </row>
    <row r="15" spans="1:11" x14ac:dyDescent="0.2">
      <c r="A15" s="1" t="s">
        <v>1</v>
      </c>
      <c r="B15">
        <v>76</v>
      </c>
      <c r="C15">
        <v>136</v>
      </c>
      <c r="D15">
        <v>215</v>
      </c>
      <c r="E15">
        <v>218</v>
      </c>
      <c r="F15">
        <v>206</v>
      </c>
      <c r="G15">
        <v>197</v>
      </c>
      <c r="H15">
        <v>147</v>
      </c>
      <c r="I15">
        <v>80</v>
      </c>
      <c r="J15">
        <v>17</v>
      </c>
    </row>
    <row r="16" spans="1:11" x14ac:dyDescent="0.2">
      <c r="A16" s="1" t="s">
        <v>71</v>
      </c>
      <c r="B16">
        <v>21</v>
      </c>
      <c r="C16">
        <v>51</v>
      </c>
      <c r="D16">
        <v>31</v>
      </c>
      <c r="E16">
        <v>28</v>
      </c>
      <c r="F16">
        <v>11</v>
      </c>
      <c r="G16">
        <v>9</v>
      </c>
      <c r="H16">
        <v>19</v>
      </c>
      <c r="I16">
        <v>13</v>
      </c>
      <c r="J16">
        <v>1</v>
      </c>
    </row>
    <row r="17" spans="1:10" x14ac:dyDescent="0.2">
      <c r="A17" s="1" t="s">
        <v>39</v>
      </c>
      <c r="B17">
        <v>45</v>
      </c>
      <c r="C17">
        <v>121</v>
      </c>
      <c r="D17">
        <v>147</v>
      </c>
      <c r="E17">
        <v>130</v>
      </c>
      <c r="F17">
        <v>106</v>
      </c>
      <c r="G17">
        <v>97</v>
      </c>
      <c r="H17">
        <v>78</v>
      </c>
      <c r="I17">
        <v>47</v>
      </c>
      <c r="J17">
        <v>6</v>
      </c>
    </row>
    <row r="18" spans="1:10" x14ac:dyDescent="0.2">
      <c r="A18" s="1" t="s">
        <v>56</v>
      </c>
      <c r="B18">
        <v>103</v>
      </c>
      <c r="C18">
        <v>88</v>
      </c>
      <c r="D18">
        <v>124</v>
      </c>
      <c r="E18">
        <v>121</v>
      </c>
      <c r="F18">
        <v>128</v>
      </c>
      <c r="G18">
        <v>138</v>
      </c>
      <c r="H18">
        <v>118</v>
      </c>
      <c r="I18">
        <v>69</v>
      </c>
      <c r="J18">
        <v>26</v>
      </c>
    </row>
    <row r="19" spans="1:10" x14ac:dyDescent="0.2">
      <c r="A19" s="1" t="s">
        <v>57</v>
      </c>
      <c r="B19">
        <v>345</v>
      </c>
      <c r="C19">
        <v>527</v>
      </c>
      <c r="D19">
        <v>305</v>
      </c>
      <c r="E19">
        <v>231</v>
      </c>
      <c r="F19">
        <v>207</v>
      </c>
      <c r="G19">
        <v>203</v>
      </c>
      <c r="H19">
        <v>165</v>
      </c>
      <c r="I19">
        <v>128</v>
      </c>
      <c r="J19">
        <v>30</v>
      </c>
    </row>
    <row r="20" spans="1:10" x14ac:dyDescent="0.2">
      <c r="A20" s="1" t="s">
        <v>58</v>
      </c>
      <c r="B20">
        <v>77</v>
      </c>
      <c r="C20">
        <v>135</v>
      </c>
      <c r="D20">
        <v>157</v>
      </c>
      <c r="E20">
        <v>180</v>
      </c>
      <c r="F20">
        <v>192</v>
      </c>
      <c r="G20">
        <v>200</v>
      </c>
      <c r="H20">
        <v>177</v>
      </c>
      <c r="I20">
        <v>132</v>
      </c>
      <c r="J20">
        <v>36</v>
      </c>
    </row>
    <row r="21" spans="1:10" x14ac:dyDescent="0.2">
      <c r="A21" s="1" t="s">
        <v>59</v>
      </c>
      <c r="B21">
        <v>579</v>
      </c>
      <c r="C21">
        <v>379</v>
      </c>
      <c r="D21">
        <v>525</v>
      </c>
      <c r="E21">
        <v>635</v>
      </c>
      <c r="F21">
        <v>608</v>
      </c>
      <c r="G21">
        <v>600</v>
      </c>
      <c r="H21">
        <v>545</v>
      </c>
      <c r="I21">
        <v>347</v>
      </c>
      <c r="J21">
        <v>59</v>
      </c>
    </row>
    <row r="22" spans="1:10" x14ac:dyDescent="0.2">
      <c r="A22" s="1" t="s">
        <v>60</v>
      </c>
      <c r="B22">
        <v>165</v>
      </c>
      <c r="C22">
        <v>249</v>
      </c>
      <c r="D22">
        <v>179</v>
      </c>
      <c r="E22">
        <v>105</v>
      </c>
      <c r="F22">
        <v>138</v>
      </c>
      <c r="G22">
        <v>109</v>
      </c>
      <c r="H22">
        <v>109</v>
      </c>
      <c r="I22">
        <v>53</v>
      </c>
      <c r="J22">
        <v>5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ROUND(B38/1.708,1)</f>
        <v>117.1</v>
      </c>
      <c r="C27">
        <f>ROUND(C38/5.19,1)</f>
        <v>2.7</v>
      </c>
      <c r="D27">
        <f>ROUND(D38/0.817, 1)</f>
        <v>2.4</v>
      </c>
      <c r="E27">
        <f>ROUND(E38/1.597, 1)</f>
        <v>5</v>
      </c>
      <c r="F27">
        <f>ROUND(F38/5.291, 1)</f>
        <v>3.4</v>
      </c>
      <c r="G27">
        <f>ROUND(G38/6.235, 1)</f>
        <v>2.7</v>
      </c>
      <c r="H27">
        <f>ROUND(H38/5.057, 1)</f>
        <v>4</v>
      </c>
      <c r="I27">
        <f>ROUND(I38/74.044, 1)</f>
        <v>1.5</v>
      </c>
    </row>
    <row r="28" spans="1:10" x14ac:dyDescent="0.2">
      <c r="A28" s="1" t="s">
        <v>104</v>
      </c>
      <c r="B28">
        <f t="shared" ref="B28:B34" si="0">ROUND(B39/1.708,1)</f>
        <v>4.7</v>
      </c>
      <c r="C28">
        <f t="shared" ref="C28:C34" si="1">ROUND(C39/5.19,1)</f>
        <v>116</v>
      </c>
      <c r="D28">
        <f t="shared" ref="D28:D34" si="2">ROUND(D39/0.817, 1)</f>
        <v>1.2</v>
      </c>
      <c r="E28">
        <v>0.17</v>
      </c>
      <c r="F28">
        <f t="shared" ref="F28:F34" si="3">ROUND(F39/5.291, 1)</f>
        <v>1.7</v>
      </c>
      <c r="G28">
        <f t="shared" ref="G28:G34" si="4">ROUND(G39/6.235, 1)</f>
        <v>5.5</v>
      </c>
      <c r="H28">
        <f t="shared" ref="H28:H34" si="5">ROUND(H39/5.057, 1)</f>
        <v>4.7</v>
      </c>
      <c r="I28">
        <f t="shared" ref="I28:I34" si="6">ROUND(I39/74.044, 1)</f>
        <v>2.4</v>
      </c>
    </row>
    <row r="29" spans="1:10" x14ac:dyDescent="0.2">
      <c r="A29" s="1" t="s">
        <v>105</v>
      </c>
      <c r="B29">
        <f t="shared" si="0"/>
        <v>1.8</v>
      </c>
      <c r="C29">
        <f t="shared" si="1"/>
        <v>0.2</v>
      </c>
      <c r="D29">
        <f t="shared" si="2"/>
        <v>94.2</v>
      </c>
      <c r="E29">
        <v>0.05</v>
      </c>
      <c r="F29">
        <f t="shared" si="3"/>
        <v>1.1000000000000001</v>
      </c>
      <c r="G29">
        <f t="shared" si="4"/>
        <v>2.2000000000000002</v>
      </c>
      <c r="H29">
        <f t="shared" si="5"/>
        <v>0.8</v>
      </c>
      <c r="I29">
        <f t="shared" si="6"/>
        <v>0.1</v>
      </c>
    </row>
    <row r="30" spans="1:10" x14ac:dyDescent="0.2">
      <c r="A30" s="1" t="s">
        <v>106</v>
      </c>
      <c r="B30">
        <f t="shared" si="0"/>
        <v>2.9</v>
      </c>
      <c r="C30">
        <f t="shared" si="1"/>
        <v>4.5999999999999996</v>
      </c>
      <c r="D30">
        <f t="shared" si="2"/>
        <v>2.4</v>
      </c>
      <c r="E30">
        <v>3.89</v>
      </c>
      <c r="F30">
        <f t="shared" si="3"/>
        <v>1.1000000000000001</v>
      </c>
      <c r="G30">
        <f t="shared" si="4"/>
        <v>3</v>
      </c>
      <c r="H30">
        <f t="shared" si="5"/>
        <v>3.6</v>
      </c>
      <c r="I30">
        <f t="shared" si="6"/>
        <v>1.9</v>
      </c>
    </row>
    <row r="31" spans="1:10" x14ac:dyDescent="0.2">
      <c r="A31" s="1" t="s">
        <v>107</v>
      </c>
      <c r="B31">
        <f t="shared" si="0"/>
        <v>11.7</v>
      </c>
      <c r="C31">
        <f t="shared" si="1"/>
        <v>2.9</v>
      </c>
      <c r="D31">
        <f t="shared" si="2"/>
        <v>7.3</v>
      </c>
      <c r="E31">
        <v>0.08</v>
      </c>
      <c r="F31">
        <f t="shared" si="3"/>
        <v>94.3</v>
      </c>
      <c r="G31">
        <f t="shared" si="4"/>
        <v>5.0999999999999996</v>
      </c>
      <c r="H31">
        <f t="shared" si="5"/>
        <v>7.5</v>
      </c>
      <c r="I31">
        <f t="shared" si="6"/>
        <v>1.3</v>
      </c>
    </row>
    <row r="32" spans="1:10" x14ac:dyDescent="0.2">
      <c r="A32" s="1" t="s">
        <v>108</v>
      </c>
      <c r="B32">
        <f t="shared" si="0"/>
        <v>7.6</v>
      </c>
      <c r="C32">
        <f t="shared" si="1"/>
        <v>7.7</v>
      </c>
      <c r="D32">
        <f t="shared" si="2"/>
        <v>17.100000000000001</v>
      </c>
      <c r="E32">
        <v>0.26</v>
      </c>
      <c r="F32">
        <f t="shared" si="3"/>
        <v>5.7</v>
      </c>
      <c r="G32">
        <f t="shared" si="4"/>
        <v>176.3</v>
      </c>
      <c r="H32">
        <f t="shared" si="5"/>
        <v>8.3000000000000007</v>
      </c>
      <c r="I32">
        <f t="shared" si="6"/>
        <v>2.5</v>
      </c>
    </row>
    <row r="33" spans="1:9" x14ac:dyDescent="0.2">
      <c r="A33" s="1" t="s">
        <v>109</v>
      </c>
      <c r="B33">
        <f t="shared" si="0"/>
        <v>17</v>
      </c>
      <c r="C33">
        <f t="shared" si="1"/>
        <v>2.9</v>
      </c>
      <c r="D33">
        <f t="shared" si="2"/>
        <v>6.1</v>
      </c>
      <c r="E33">
        <v>0.19</v>
      </c>
      <c r="F33">
        <f t="shared" si="3"/>
        <v>7</v>
      </c>
      <c r="G33">
        <f t="shared" si="4"/>
        <v>6.9</v>
      </c>
      <c r="H33">
        <f t="shared" si="5"/>
        <v>107.2</v>
      </c>
      <c r="I33">
        <f t="shared" si="6"/>
        <v>3.9</v>
      </c>
    </row>
    <row r="34" spans="1:9" x14ac:dyDescent="0.2">
      <c r="A34" s="1" t="s">
        <v>110</v>
      </c>
      <c r="B34">
        <f t="shared" si="0"/>
        <v>66.7</v>
      </c>
      <c r="C34">
        <f t="shared" si="1"/>
        <v>37</v>
      </c>
      <c r="D34">
        <f t="shared" si="2"/>
        <v>12.2</v>
      </c>
      <c r="E34">
        <v>1.26</v>
      </c>
      <c r="F34">
        <f t="shared" si="3"/>
        <v>18.899999999999999</v>
      </c>
      <c r="G34">
        <f t="shared" si="4"/>
        <v>25.2</v>
      </c>
      <c r="H34">
        <f t="shared" si="5"/>
        <v>58.7</v>
      </c>
      <c r="I34">
        <f t="shared" si="6"/>
        <v>27</v>
      </c>
    </row>
    <row r="35" spans="1:9" x14ac:dyDescent="0.2">
      <c r="A35" s="1"/>
    </row>
    <row r="38" spans="1:9" x14ac:dyDescent="0.2">
      <c r="A38" s="1" t="s">
        <v>130</v>
      </c>
      <c r="B38">
        <f>B48+B58+B68</f>
        <v>200</v>
      </c>
      <c r="C38">
        <f t="shared" ref="C38:I38" si="7">C48+C58+C68</f>
        <v>14</v>
      </c>
      <c r="D38">
        <f t="shared" si="7"/>
        <v>2</v>
      </c>
      <c r="E38">
        <f t="shared" si="7"/>
        <v>8</v>
      </c>
      <c r="F38">
        <f t="shared" si="7"/>
        <v>18</v>
      </c>
      <c r="G38">
        <f t="shared" si="7"/>
        <v>17</v>
      </c>
      <c r="H38">
        <f t="shared" si="7"/>
        <v>20</v>
      </c>
      <c r="I38">
        <f t="shared" si="7"/>
        <v>109</v>
      </c>
    </row>
    <row r="39" spans="1:9" x14ac:dyDescent="0.2">
      <c r="B39">
        <f t="shared" ref="B39:I39" si="8">B49+B59+B69</f>
        <v>8</v>
      </c>
      <c r="C39">
        <f t="shared" si="8"/>
        <v>602</v>
      </c>
      <c r="D39">
        <f t="shared" si="8"/>
        <v>1</v>
      </c>
      <c r="E39">
        <f t="shared" si="8"/>
        <v>15</v>
      </c>
      <c r="F39">
        <f t="shared" si="8"/>
        <v>9</v>
      </c>
      <c r="G39">
        <f t="shared" si="8"/>
        <v>34</v>
      </c>
      <c r="H39">
        <f t="shared" si="8"/>
        <v>24</v>
      </c>
      <c r="I39">
        <f t="shared" si="8"/>
        <v>179</v>
      </c>
    </row>
    <row r="40" spans="1:9" x14ac:dyDescent="0.2">
      <c r="B40">
        <f t="shared" ref="B40:I40" si="9">B50+B60+B70</f>
        <v>3</v>
      </c>
      <c r="C40">
        <f t="shared" si="9"/>
        <v>1</v>
      </c>
      <c r="D40">
        <f t="shared" si="9"/>
        <v>77</v>
      </c>
      <c r="E40">
        <f t="shared" si="9"/>
        <v>6</v>
      </c>
      <c r="F40">
        <f t="shared" si="9"/>
        <v>6</v>
      </c>
      <c r="G40">
        <f t="shared" si="9"/>
        <v>14</v>
      </c>
      <c r="H40">
        <f t="shared" si="9"/>
        <v>4</v>
      </c>
      <c r="I40">
        <f t="shared" si="9"/>
        <v>11</v>
      </c>
    </row>
    <row r="41" spans="1:9" x14ac:dyDescent="0.2">
      <c r="B41">
        <f t="shared" ref="B41:I41" si="10">B51+B61+B71</f>
        <v>5</v>
      </c>
      <c r="C41">
        <f t="shared" si="10"/>
        <v>24</v>
      </c>
      <c r="D41">
        <f t="shared" si="10"/>
        <v>2</v>
      </c>
      <c r="E41">
        <f t="shared" si="10"/>
        <v>373</v>
      </c>
      <c r="F41">
        <f t="shared" si="10"/>
        <v>6</v>
      </c>
      <c r="G41">
        <f t="shared" si="10"/>
        <v>19</v>
      </c>
      <c r="H41">
        <f t="shared" si="10"/>
        <v>18</v>
      </c>
      <c r="I41">
        <f t="shared" si="10"/>
        <v>144</v>
      </c>
    </row>
    <row r="42" spans="1:9" x14ac:dyDescent="0.2">
      <c r="B42">
        <f t="shared" ref="B42:I42" si="11">B52+B62+B72</f>
        <v>20</v>
      </c>
      <c r="C42">
        <f t="shared" si="11"/>
        <v>15</v>
      </c>
      <c r="D42">
        <f t="shared" si="11"/>
        <v>6</v>
      </c>
      <c r="E42">
        <f t="shared" si="11"/>
        <v>9</v>
      </c>
      <c r="F42">
        <f t="shared" si="11"/>
        <v>499</v>
      </c>
      <c r="G42">
        <f t="shared" si="11"/>
        <v>32</v>
      </c>
      <c r="H42">
        <f t="shared" si="11"/>
        <v>38</v>
      </c>
      <c r="I42">
        <f t="shared" si="11"/>
        <v>93</v>
      </c>
    </row>
    <row r="43" spans="1:9" x14ac:dyDescent="0.2">
      <c r="B43">
        <f t="shared" ref="B43:I43" si="12">B53+B63+B73</f>
        <v>13</v>
      </c>
      <c r="C43">
        <f t="shared" si="12"/>
        <v>40</v>
      </c>
      <c r="D43">
        <f t="shared" si="12"/>
        <v>14</v>
      </c>
      <c r="E43">
        <f t="shared" si="12"/>
        <v>28</v>
      </c>
      <c r="F43">
        <f t="shared" si="12"/>
        <v>30</v>
      </c>
      <c r="G43">
        <f t="shared" si="12"/>
        <v>1099</v>
      </c>
      <c r="H43">
        <f t="shared" si="12"/>
        <v>42</v>
      </c>
      <c r="I43">
        <f t="shared" si="12"/>
        <v>184</v>
      </c>
    </row>
    <row r="44" spans="1:9" x14ac:dyDescent="0.2">
      <c r="B44">
        <f t="shared" ref="B44:I44" si="13">B54+B64+B74</f>
        <v>29</v>
      </c>
      <c r="C44">
        <f t="shared" si="13"/>
        <v>15</v>
      </c>
      <c r="D44">
        <f t="shared" si="13"/>
        <v>5</v>
      </c>
      <c r="E44">
        <f t="shared" si="13"/>
        <v>18</v>
      </c>
      <c r="F44">
        <f t="shared" si="13"/>
        <v>37</v>
      </c>
      <c r="G44">
        <f t="shared" si="13"/>
        <v>43</v>
      </c>
      <c r="H44">
        <f t="shared" si="13"/>
        <v>542</v>
      </c>
      <c r="I44">
        <f t="shared" si="13"/>
        <v>291</v>
      </c>
    </row>
    <row r="45" spans="1:9" x14ac:dyDescent="0.2">
      <c r="B45">
        <f t="shared" ref="B45:I45" si="14">B55+B65+B75</f>
        <v>114</v>
      </c>
      <c r="C45">
        <f t="shared" si="14"/>
        <v>192</v>
      </c>
      <c r="D45">
        <f t="shared" si="14"/>
        <v>10</v>
      </c>
      <c r="E45">
        <f t="shared" si="14"/>
        <v>119</v>
      </c>
      <c r="F45">
        <f t="shared" si="14"/>
        <v>100</v>
      </c>
      <c r="G45">
        <f t="shared" si="14"/>
        <v>157</v>
      </c>
      <c r="H45">
        <f t="shared" si="14"/>
        <v>297</v>
      </c>
      <c r="I45">
        <f t="shared" si="14"/>
        <v>1998</v>
      </c>
    </row>
    <row r="48" spans="1:9" x14ac:dyDescent="0.2">
      <c r="A48" t="s">
        <v>131</v>
      </c>
      <c r="B48">
        <v>21</v>
      </c>
      <c r="C48">
        <v>2</v>
      </c>
      <c r="D48">
        <v>1</v>
      </c>
      <c r="E48">
        <v>2</v>
      </c>
      <c r="F48">
        <v>2</v>
      </c>
      <c r="G48">
        <v>3</v>
      </c>
      <c r="H48">
        <v>0</v>
      </c>
      <c r="I48">
        <v>14</v>
      </c>
    </row>
    <row r="49" spans="1:9" x14ac:dyDescent="0.2">
      <c r="B49">
        <v>0</v>
      </c>
      <c r="C49">
        <v>77</v>
      </c>
      <c r="D49">
        <v>0</v>
      </c>
      <c r="E49">
        <v>4</v>
      </c>
      <c r="F49">
        <v>0</v>
      </c>
      <c r="G49">
        <v>10</v>
      </c>
      <c r="H49">
        <v>4</v>
      </c>
      <c r="I49">
        <v>15</v>
      </c>
    </row>
    <row r="50" spans="1:9" x14ac:dyDescent="0.2">
      <c r="B50">
        <v>1</v>
      </c>
      <c r="C50">
        <v>1</v>
      </c>
      <c r="D50">
        <v>32</v>
      </c>
      <c r="E50">
        <v>2</v>
      </c>
      <c r="F50">
        <v>0</v>
      </c>
      <c r="G50">
        <v>3</v>
      </c>
      <c r="H50">
        <v>1</v>
      </c>
      <c r="I50">
        <v>2</v>
      </c>
    </row>
    <row r="51" spans="1:9" x14ac:dyDescent="0.2">
      <c r="B51">
        <v>1</v>
      </c>
      <c r="C51">
        <v>7</v>
      </c>
      <c r="D51">
        <v>0</v>
      </c>
      <c r="E51">
        <v>71</v>
      </c>
      <c r="F51">
        <v>0</v>
      </c>
      <c r="G51">
        <v>6</v>
      </c>
      <c r="H51">
        <v>2</v>
      </c>
      <c r="I51">
        <v>23</v>
      </c>
    </row>
    <row r="52" spans="1:9" x14ac:dyDescent="0.2">
      <c r="B52">
        <v>1</v>
      </c>
      <c r="C52">
        <v>0</v>
      </c>
      <c r="D52">
        <v>2</v>
      </c>
      <c r="E52">
        <v>2</v>
      </c>
      <c r="F52">
        <v>52</v>
      </c>
      <c r="G52">
        <v>12</v>
      </c>
      <c r="H52">
        <v>5</v>
      </c>
      <c r="I52">
        <v>12</v>
      </c>
    </row>
    <row r="53" spans="1:9" x14ac:dyDescent="0.2">
      <c r="B53">
        <v>3</v>
      </c>
      <c r="C53">
        <v>15</v>
      </c>
      <c r="D53">
        <v>2</v>
      </c>
      <c r="E53">
        <v>13</v>
      </c>
      <c r="F53">
        <v>8</v>
      </c>
      <c r="G53">
        <v>406</v>
      </c>
      <c r="H53">
        <v>12</v>
      </c>
      <c r="I53">
        <v>44</v>
      </c>
    </row>
    <row r="54" spans="1:9" x14ac:dyDescent="0.2">
      <c r="B54">
        <v>3</v>
      </c>
      <c r="C54">
        <v>2</v>
      </c>
      <c r="D54">
        <v>1</v>
      </c>
      <c r="E54">
        <v>3</v>
      </c>
      <c r="F54">
        <v>4</v>
      </c>
      <c r="G54">
        <v>4</v>
      </c>
      <c r="H54">
        <v>63</v>
      </c>
      <c r="I54">
        <v>42</v>
      </c>
    </row>
    <row r="55" spans="1:9" x14ac:dyDescent="0.2">
      <c r="B55">
        <v>17</v>
      </c>
      <c r="C55">
        <v>23</v>
      </c>
      <c r="D55">
        <v>2</v>
      </c>
      <c r="E55">
        <v>21</v>
      </c>
      <c r="F55">
        <v>17</v>
      </c>
      <c r="G55">
        <v>42</v>
      </c>
      <c r="H55">
        <v>43</v>
      </c>
      <c r="I55">
        <v>209</v>
      </c>
    </row>
    <row r="58" spans="1:9" x14ac:dyDescent="0.2">
      <c r="A58" t="s">
        <v>132</v>
      </c>
      <c r="B58">
        <v>99</v>
      </c>
      <c r="C58">
        <v>5</v>
      </c>
      <c r="D58">
        <v>0</v>
      </c>
      <c r="E58">
        <v>2</v>
      </c>
      <c r="F58">
        <v>8</v>
      </c>
      <c r="G58">
        <v>6</v>
      </c>
      <c r="H58">
        <v>9</v>
      </c>
      <c r="I58">
        <v>53</v>
      </c>
    </row>
    <row r="59" spans="1:9" x14ac:dyDescent="0.2">
      <c r="B59">
        <v>5</v>
      </c>
      <c r="C59">
        <v>317</v>
      </c>
      <c r="D59">
        <v>1</v>
      </c>
      <c r="E59">
        <v>8</v>
      </c>
      <c r="F59">
        <v>6</v>
      </c>
      <c r="G59">
        <v>12</v>
      </c>
      <c r="H59">
        <v>10</v>
      </c>
      <c r="I59">
        <v>96</v>
      </c>
    </row>
    <row r="60" spans="1:9" x14ac:dyDescent="0.2">
      <c r="B60">
        <v>2</v>
      </c>
      <c r="C60">
        <v>0</v>
      </c>
      <c r="D60">
        <v>36</v>
      </c>
      <c r="E60">
        <v>3</v>
      </c>
      <c r="F60">
        <v>3</v>
      </c>
      <c r="G60">
        <v>8</v>
      </c>
      <c r="H60">
        <v>2</v>
      </c>
      <c r="I60">
        <v>7</v>
      </c>
    </row>
    <row r="61" spans="1:9" x14ac:dyDescent="0.2">
      <c r="B61">
        <v>3</v>
      </c>
      <c r="C61">
        <v>12</v>
      </c>
      <c r="D61">
        <v>1</v>
      </c>
      <c r="E61">
        <v>193</v>
      </c>
      <c r="F61">
        <v>5</v>
      </c>
      <c r="G61">
        <v>9</v>
      </c>
      <c r="H61">
        <v>11</v>
      </c>
      <c r="I61">
        <v>67</v>
      </c>
    </row>
    <row r="62" spans="1:9" x14ac:dyDescent="0.2">
      <c r="B62">
        <v>10</v>
      </c>
      <c r="C62">
        <v>8</v>
      </c>
      <c r="D62">
        <v>3</v>
      </c>
      <c r="E62">
        <v>3</v>
      </c>
      <c r="F62">
        <v>225</v>
      </c>
      <c r="G62">
        <v>8</v>
      </c>
      <c r="H62">
        <v>17</v>
      </c>
      <c r="I62">
        <v>42</v>
      </c>
    </row>
    <row r="63" spans="1:9" x14ac:dyDescent="0.2">
      <c r="B63">
        <v>8</v>
      </c>
      <c r="C63">
        <v>14</v>
      </c>
      <c r="D63">
        <v>7</v>
      </c>
      <c r="E63">
        <v>10</v>
      </c>
      <c r="F63">
        <v>17</v>
      </c>
      <c r="G63">
        <v>403</v>
      </c>
      <c r="H63">
        <v>17</v>
      </c>
      <c r="I63">
        <v>87</v>
      </c>
    </row>
    <row r="64" spans="1:9" x14ac:dyDescent="0.2">
      <c r="B64">
        <v>15</v>
      </c>
      <c r="C64">
        <v>5</v>
      </c>
      <c r="D64">
        <v>2</v>
      </c>
      <c r="E64">
        <v>10</v>
      </c>
      <c r="F64">
        <v>18</v>
      </c>
      <c r="G64">
        <v>24</v>
      </c>
      <c r="H64">
        <v>228</v>
      </c>
      <c r="I64">
        <v>111</v>
      </c>
    </row>
    <row r="65" spans="1:9" x14ac:dyDescent="0.2">
      <c r="B65">
        <v>53</v>
      </c>
      <c r="C65">
        <v>94</v>
      </c>
      <c r="D65">
        <v>5</v>
      </c>
      <c r="E65">
        <v>54</v>
      </c>
      <c r="F65">
        <v>46</v>
      </c>
      <c r="G65">
        <v>73</v>
      </c>
      <c r="H65">
        <v>125</v>
      </c>
      <c r="I65">
        <v>931</v>
      </c>
    </row>
    <row r="68" spans="1:9" x14ac:dyDescent="0.2">
      <c r="A68" t="s">
        <v>134</v>
      </c>
      <c r="B68">
        <v>80</v>
      </c>
      <c r="C68">
        <v>7</v>
      </c>
      <c r="D68">
        <v>1</v>
      </c>
      <c r="E68">
        <v>4</v>
      </c>
      <c r="F68">
        <v>8</v>
      </c>
      <c r="G68">
        <v>8</v>
      </c>
      <c r="H68">
        <v>11</v>
      </c>
      <c r="I68">
        <v>42</v>
      </c>
    </row>
    <row r="69" spans="1:9" x14ac:dyDescent="0.2">
      <c r="B69">
        <v>3</v>
      </c>
      <c r="C69">
        <v>208</v>
      </c>
      <c r="D69">
        <v>0</v>
      </c>
      <c r="E69">
        <v>3</v>
      </c>
      <c r="F69">
        <v>3</v>
      </c>
      <c r="G69">
        <v>12</v>
      </c>
      <c r="H69">
        <v>10</v>
      </c>
      <c r="I69">
        <v>68</v>
      </c>
    </row>
    <row r="70" spans="1:9" x14ac:dyDescent="0.2">
      <c r="B70">
        <v>0</v>
      </c>
      <c r="C70">
        <v>0</v>
      </c>
      <c r="D70">
        <v>9</v>
      </c>
      <c r="E70">
        <v>1</v>
      </c>
      <c r="F70">
        <v>3</v>
      </c>
      <c r="G70">
        <v>3</v>
      </c>
      <c r="H70">
        <v>1</v>
      </c>
      <c r="I70">
        <v>2</v>
      </c>
    </row>
    <row r="71" spans="1:9" x14ac:dyDescent="0.2">
      <c r="B71">
        <v>1</v>
      </c>
      <c r="C71">
        <v>5</v>
      </c>
      <c r="D71">
        <v>1</v>
      </c>
      <c r="E71">
        <v>109</v>
      </c>
      <c r="F71">
        <v>1</v>
      </c>
      <c r="G71">
        <v>4</v>
      </c>
      <c r="H71">
        <v>5</v>
      </c>
      <c r="I71">
        <v>54</v>
      </c>
    </row>
    <row r="72" spans="1:9" x14ac:dyDescent="0.2">
      <c r="B72">
        <v>9</v>
      </c>
      <c r="C72">
        <v>7</v>
      </c>
      <c r="D72">
        <v>1</v>
      </c>
      <c r="E72">
        <v>4</v>
      </c>
      <c r="F72">
        <v>222</v>
      </c>
      <c r="G72">
        <v>12</v>
      </c>
      <c r="H72">
        <v>16</v>
      </c>
      <c r="I72">
        <v>39</v>
      </c>
    </row>
    <row r="73" spans="1:9" x14ac:dyDescent="0.2">
      <c r="B73">
        <v>2</v>
      </c>
      <c r="C73">
        <v>11</v>
      </c>
      <c r="D73">
        <v>5</v>
      </c>
      <c r="E73">
        <v>5</v>
      </c>
      <c r="F73">
        <v>5</v>
      </c>
      <c r="G73">
        <v>290</v>
      </c>
      <c r="H73">
        <v>13</v>
      </c>
      <c r="I73">
        <v>53</v>
      </c>
    </row>
    <row r="74" spans="1:9" x14ac:dyDescent="0.2">
      <c r="B74">
        <v>11</v>
      </c>
      <c r="C74">
        <v>8</v>
      </c>
      <c r="D74">
        <v>2</v>
      </c>
      <c r="E74">
        <v>5</v>
      </c>
      <c r="F74">
        <v>15</v>
      </c>
      <c r="G74">
        <v>15</v>
      </c>
      <c r="H74">
        <v>251</v>
      </c>
      <c r="I74">
        <v>138</v>
      </c>
    </row>
    <row r="75" spans="1:9" x14ac:dyDescent="0.2">
      <c r="B75">
        <v>44</v>
      </c>
      <c r="C75">
        <v>75</v>
      </c>
      <c r="D75">
        <v>3</v>
      </c>
      <c r="E75">
        <v>44</v>
      </c>
      <c r="F75">
        <v>37</v>
      </c>
      <c r="G75">
        <v>42</v>
      </c>
      <c r="H75">
        <v>129</v>
      </c>
      <c r="I75">
        <v>858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"/>
  <sheetViews>
    <sheetView topLeftCell="A23" workbookViewId="0">
      <selection activeCell="D51" sqref="D51"/>
    </sheetView>
  </sheetViews>
  <sheetFormatPr baseColWidth="10" defaultColWidth="8.83203125" defaultRowHeight="15" x14ac:dyDescent="0.2"/>
  <cols>
    <col min="1" max="1" width="25.1640625" bestFit="1" customWidth="1"/>
  </cols>
  <sheetData>
    <row r="1" spans="1:21" x14ac:dyDescent="0.2">
      <c r="A1" t="s">
        <v>2</v>
      </c>
      <c r="B1" t="s">
        <v>3</v>
      </c>
      <c r="C1" t="s">
        <v>18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19</v>
      </c>
      <c r="L1" t="s">
        <v>27</v>
      </c>
      <c r="M1" t="s">
        <v>28</v>
      </c>
      <c r="N1" t="s">
        <v>36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</row>
    <row r="2" spans="1:21" x14ac:dyDescent="0.2">
      <c r="A2" t="s">
        <v>0</v>
      </c>
      <c r="B2" s="1">
        <v>3.13</v>
      </c>
      <c r="C2">
        <v>2.59</v>
      </c>
      <c r="D2" s="3">
        <v>2.2999999999999998</v>
      </c>
      <c r="E2">
        <v>2.75</v>
      </c>
      <c r="F2">
        <v>3.07</v>
      </c>
      <c r="G2">
        <v>3.41</v>
      </c>
      <c r="H2">
        <v>3.84</v>
      </c>
      <c r="I2">
        <v>4.2699999999999996</v>
      </c>
      <c r="J2">
        <v>4.16</v>
      </c>
      <c r="K2">
        <v>4.25</v>
      </c>
      <c r="L2">
        <v>4.18</v>
      </c>
      <c r="M2">
        <v>4.59</v>
      </c>
      <c r="N2" s="1">
        <v>4.78</v>
      </c>
      <c r="O2">
        <v>4.63</v>
      </c>
      <c r="P2">
        <v>4.6900000000000004</v>
      </c>
      <c r="Q2">
        <v>4.72</v>
      </c>
    </row>
    <row r="3" spans="1:21" x14ac:dyDescent="0.2">
      <c r="A3" t="s">
        <v>1</v>
      </c>
      <c r="B3" s="3">
        <v>3.63</v>
      </c>
      <c r="C3">
        <v>5.38</v>
      </c>
      <c r="D3">
        <v>6.82</v>
      </c>
      <c r="E3">
        <v>7.66</v>
      </c>
      <c r="F3">
        <v>9.26</v>
      </c>
      <c r="G3">
        <v>10.039999999999999</v>
      </c>
      <c r="H3">
        <v>10.96</v>
      </c>
      <c r="I3">
        <v>11.58</v>
      </c>
      <c r="J3" s="2">
        <v>12.46</v>
      </c>
      <c r="K3">
        <v>12.37</v>
      </c>
      <c r="L3">
        <v>12.12</v>
      </c>
      <c r="M3" s="1">
        <v>13.02</v>
      </c>
      <c r="N3">
        <v>12.52</v>
      </c>
      <c r="O3" s="2">
        <v>12.54</v>
      </c>
      <c r="P3">
        <v>12.52</v>
      </c>
      <c r="Q3">
        <v>11.58</v>
      </c>
    </row>
    <row r="4" spans="1:21" x14ac:dyDescent="0.2">
      <c r="A4" t="s">
        <v>4</v>
      </c>
      <c r="B4" s="3">
        <v>1.61</v>
      </c>
      <c r="C4">
        <v>2.61</v>
      </c>
      <c r="D4" s="1">
        <v>3.16</v>
      </c>
      <c r="E4">
        <v>2.73</v>
      </c>
      <c r="F4">
        <v>2.2400000000000002</v>
      </c>
      <c r="G4">
        <v>1.99</v>
      </c>
      <c r="H4">
        <v>1.87</v>
      </c>
      <c r="I4">
        <v>1.66</v>
      </c>
      <c r="J4">
        <v>1.38</v>
      </c>
      <c r="K4">
        <v>1.25</v>
      </c>
      <c r="L4">
        <v>1.21</v>
      </c>
      <c r="M4">
        <v>1.1599999999999999</v>
      </c>
      <c r="N4">
        <v>1.36</v>
      </c>
      <c r="O4">
        <v>1.17</v>
      </c>
      <c r="P4" s="3">
        <v>1.03</v>
      </c>
      <c r="Q4">
        <v>1.2</v>
      </c>
    </row>
    <row r="5" spans="1:21" x14ac:dyDescent="0.2">
      <c r="A5" t="s">
        <v>5</v>
      </c>
      <c r="B5" s="3">
        <v>1.77</v>
      </c>
      <c r="C5">
        <v>3.37</v>
      </c>
      <c r="D5">
        <v>5.1100000000000003</v>
      </c>
      <c r="E5">
        <v>6.13</v>
      </c>
      <c r="F5">
        <v>6.31</v>
      </c>
      <c r="G5">
        <v>6.91</v>
      </c>
      <c r="H5">
        <v>7.09</v>
      </c>
      <c r="I5" s="1">
        <v>7.27</v>
      </c>
      <c r="J5">
        <v>7.07</v>
      </c>
      <c r="K5">
        <v>7.27</v>
      </c>
      <c r="L5">
        <v>7.24</v>
      </c>
      <c r="M5">
        <v>6.97</v>
      </c>
      <c r="N5">
        <v>6.74</v>
      </c>
      <c r="O5">
        <v>6.57</v>
      </c>
      <c r="P5">
        <v>6.33</v>
      </c>
      <c r="Q5" s="3">
        <v>6.25</v>
      </c>
    </row>
    <row r="6" spans="1:21" x14ac:dyDescent="0.2">
      <c r="A6" t="s">
        <v>6</v>
      </c>
      <c r="B6" s="1">
        <v>2.6</v>
      </c>
      <c r="C6">
        <v>2.5</v>
      </c>
      <c r="D6">
        <v>1.88</v>
      </c>
      <c r="E6">
        <v>1.83</v>
      </c>
      <c r="F6" s="3">
        <v>1.7</v>
      </c>
      <c r="G6">
        <v>1.73</v>
      </c>
      <c r="H6">
        <v>1.71</v>
      </c>
      <c r="I6">
        <v>1.82</v>
      </c>
      <c r="J6">
        <v>1.88</v>
      </c>
      <c r="K6">
        <v>1.96</v>
      </c>
      <c r="L6">
        <v>2.0099999999999998</v>
      </c>
      <c r="M6" s="1">
        <v>2.17</v>
      </c>
      <c r="N6">
        <v>2.16</v>
      </c>
      <c r="O6">
        <v>2.11</v>
      </c>
      <c r="P6" s="6">
        <v>2.06</v>
      </c>
      <c r="Q6">
        <v>2.0699999999999998</v>
      </c>
    </row>
    <row r="7" spans="1:21" x14ac:dyDescent="0.2">
      <c r="A7" t="s">
        <v>7</v>
      </c>
      <c r="B7" s="1">
        <v>6.41</v>
      </c>
      <c r="C7">
        <v>4.49</v>
      </c>
      <c r="D7" s="3">
        <v>3.01</v>
      </c>
      <c r="E7">
        <v>3.42</v>
      </c>
      <c r="F7">
        <v>3.88</v>
      </c>
      <c r="G7">
        <v>4.3099999999999996</v>
      </c>
      <c r="H7">
        <v>4.57</v>
      </c>
      <c r="I7">
        <v>4.6399999999999997</v>
      </c>
      <c r="J7">
        <v>4.78</v>
      </c>
      <c r="K7">
        <v>5.04</v>
      </c>
      <c r="L7">
        <v>5.13</v>
      </c>
      <c r="M7">
        <v>4.9400000000000004</v>
      </c>
      <c r="N7">
        <v>5.29</v>
      </c>
      <c r="O7">
        <v>5.38</v>
      </c>
      <c r="P7">
        <v>5.55</v>
      </c>
      <c r="Q7" s="1">
        <v>5.56</v>
      </c>
    </row>
    <row r="8" spans="1:21" x14ac:dyDescent="0.2">
      <c r="A8" t="s">
        <v>8</v>
      </c>
      <c r="B8" s="3">
        <v>7.99</v>
      </c>
      <c r="C8">
        <v>21.24</v>
      </c>
      <c r="D8" s="1">
        <v>24.38</v>
      </c>
      <c r="E8">
        <v>17.149999999999999</v>
      </c>
      <c r="F8">
        <v>12.98</v>
      </c>
      <c r="G8">
        <v>9.81</v>
      </c>
      <c r="H8">
        <v>7.67</v>
      </c>
      <c r="I8">
        <v>6.04</v>
      </c>
      <c r="J8">
        <v>5.5</v>
      </c>
      <c r="K8">
        <v>4.93</v>
      </c>
      <c r="L8">
        <v>4.8099999999999996</v>
      </c>
      <c r="M8">
        <v>4.01</v>
      </c>
      <c r="N8">
        <v>3.69</v>
      </c>
      <c r="O8">
        <v>3.62</v>
      </c>
      <c r="P8">
        <v>4.05</v>
      </c>
      <c r="Q8">
        <v>3.99</v>
      </c>
    </row>
    <row r="9" spans="1:21" x14ac:dyDescent="0.2">
      <c r="A9" t="s">
        <v>9</v>
      </c>
      <c r="B9" s="3">
        <v>1.26</v>
      </c>
      <c r="C9">
        <v>1.86</v>
      </c>
      <c r="D9">
        <v>1.85</v>
      </c>
      <c r="E9">
        <v>1.96</v>
      </c>
      <c r="F9" s="1">
        <v>2.08</v>
      </c>
      <c r="G9">
        <v>1.99</v>
      </c>
      <c r="H9">
        <v>1.9</v>
      </c>
      <c r="I9">
        <v>1.76</v>
      </c>
      <c r="J9">
        <v>1.97</v>
      </c>
      <c r="K9">
        <v>1.78</v>
      </c>
      <c r="L9">
        <v>1.69</v>
      </c>
      <c r="M9">
        <v>1.53</v>
      </c>
      <c r="N9">
        <v>1.53</v>
      </c>
      <c r="O9">
        <v>1.57</v>
      </c>
      <c r="P9" s="3">
        <v>1.25</v>
      </c>
      <c r="Q9">
        <v>1.56</v>
      </c>
    </row>
    <row r="10" spans="1:21" x14ac:dyDescent="0.2">
      <c r="A10" t="s">
        <v>10</v>
      </c>
      <c r="B10" s="3">
        <v>4.78</v>
      </c>
      <c r="C10">
        <v>5.49</v>
      </c>
      <c r="D10">
        <v>5.48</v>
      </c>
      <c r="E10">
        <v>6.48</v>
      </c>
      <c r="F10">
        <v>6.79</v>
      </c>
      <c r="G10">
        <v>7.71</v>
      </c>
      <c r="H10">
        <v>8.4700000000000006</v>
      </c>
      <c r="I10">
        <v>8.57</v>
      </c>
      <c r="J10">
        <v>9.06</v>
      </c>
      <c r="K10">
        <v>9.33</v>
      </c>
      <c r="L10">
        <v>9.52</v>
      </c>
      <c r="M10">
        <v>10.039999999999999</v>
      </c>
      <c r="N10">
        <v>9.42</v>
      </c>
      <c r="O10">
        <v>9.82</v>
      </c>
      <c r="P10" s="1">
        <v>10.49</v>
      </c>
      <c r="Q10">
        <v>10.46</v>
      </c>
    </row>
    <row r="11" spans="1:21" x14ac:dyDescent="0.2">
      <c r="A11" t="s">
        <v>11</v>
      </c>
      <c r="B11" s="3">
        <v>4.33</v>
      </c>
      <c r="C11">
        <v>7.94</v>
      </c>
      <c r="D11">
        <v>13.04</v>
      </c>
      <c r="E11" s="1">
        <v>15.41</v>
      </c>
      <c r="F11">
        <v>15.14</v>
      </c>
      <c r="G11">
        <v>14.78</v>
      </c>
      <c r="H11">
        <v>12.95</v>
      </c>
      <c r="I11">
        <v>12.13</v>
      </c>
      <c r="J11">
        <v>10.75</v>
      </c>
      <c r="K11">
        <v>10.35</v>
      </c>
      <c r="L11">
        <v>9.93</v>
      </c>
      <c r="M11">
        <v>9.48</v>
      </c>
      <c r="N11">
        <v>8.4600000000000009</v>
      </c>
      <c r="O11" s="3">
        <v>8.18</v>
      </c>
      <c r="P11">
        <v>8.42</v>
      </c>
      <c r="Q11">
        <v>8.9</v>
      </c>
    </row>
    <row r="12" spans="1:21" x14ac:dyDescent="0.2">
      <c r="A12" t="s">
        <v>12</v>
      </c>
      <c r="B12" s="3">
        <v>0.97</v>
      </c>
      <c r="C12">
        <v>1.1599999999999999</v>
      </c>
      <c r="D12">
        <v>1.1100000000000001</v>
      </c>
      <c r="E12">
        <v>1.3</v>
      </c>
      <c r="F12">
        <v>1.36</v>
      </c>
      <c r="G12">
        <v>1.53</v>
      </c>
      <c r="H12">
        <v>1.85</v>
      </c>
      <c r="I12">
        <v>2.19</v>
      </c>
      <c r="J12">
        <v>2.11</v>
      </c>
      <c r="K12">
        <v>2.25</v>
      </c>
      <c r="L12">
        <v>2.86</v>
      </c>
      <c r="M12">
        <v>2.68</v>
      </c>
      <c r="N12" s="1">
        <v>3.1</v>
      </c>
      <c r="O12">
        <v>3.09</v>
      </c>
      <c r="P12">
        <v>2.56</v>
      </c>
      <c r="Q12">
        <v>2.94</v>
      </c>
    </row>
    <row r="13" spans="1:21" x14ac:dyDescent="0.2">
      <c r="A13" t="s">
        <v>13</v>
      </c>
      <c r="B13" s="4">
        <v>39.72</v>
      </c>
      <c r="C13">
        <v>22.9</v>
      </c>
      <c r="D13" s="3">
        <v>13.8</v>
      </c>
      <c r="E13">
        <v>15.65</v>
      </c>
      <c r="F13">
        <v>19.010000000000002</v>
      </c>
      <c r="G13">
        <v>19.920000000000002</v>
      </c>
      <c r="H13">
        <v>21.87</v>
      </c>
      <c r="I13">
        <v>23.62</v>
      </c>
      <c r="J13">
        <v>24.22</v>
      </c>
      <c r="K13">
        <v>25.31</v>
      </c>
      <c r="L13">
        <v>25.87</v>
      </c>
      <c r="M13">
        <v>26.63</v>
      </c>
      <c r="N13">
        <v>27.56</v>
      </c>
      <c r="O13">
        <v>28</v>
      </c>
      <c r="P13">
        <v>27.76</v>
      </c>
      <c r="Q13" s="1">
        <v>28.26</v>
      </c>
    </row>
    <row r="14" spans="1:21" x14ac:dyDescent="0.2">
      <c r="A14" t="s">
        <v>14</v>
      </c>
      <c r="B14" s="1">
        <v>14.41</v>
      </c>
      <c r="C14">
        <v>6.49</v>
      </c>
      <c r="D14" s="3">
        <v>3.83</v>
      </c>
      <c r="E14">
        <v>4.6500000000000004</v>
      </c>
      <c r="F14">
        <v>4.74</v>
      </c>
      <c r="G14">
        <v>5.22</v>
      </c>
      <c r="H14">
        <v>5.37</v>
      </c>
      <c r="I14">
        <v>5.87</v>
      </c>
      <c r="J14">
        <v>5.71</v>
      </c>
      <c r="K14">
        <v>5.76</v>
      </c>
      <c r="L14">
        <v>5.75</v>
      </c>
      <c r="M14">
        <v>5.56</v>
      </c>
      <c r="N14">
        <v>6.13</v>
      </c>
      <c r="O14">
        <v>5.99</v>
      </c>
      <c r="P14" s="1">
        <v>6.13</v>
      </c>
      <c r="Q14">
        <v>5.48</v>
      </c>
    </row>
    <row r="15" spans="1:21" x14ac:dyDescent="0.2">
      <c r="A15" t="s">
        <v>37</v>
      </c>
      <c r="B15">
        <v>7.4</v>
      </c>
      <c r="C15">
        <v>11.97</v>
      </c>
      <c r="D15">
        <v>14.22</v>
      </c>
      <c r="E15">
        <v>12.89</v>
      </c>
      <c r="F15">
        <v>11.43</v>
      </c>
      <c r="G15">
        <v>10.65</v>
      </c>
      <c r="H15">
        <v>9.8800000000000008</v>
      </c>
      <c r="I15">
        <v>8.57</v>
      </c>
      <c r="J15">
        <v>8.94</v>
      </c>
      <c r="K15">
        <v>8.14</v>
      </c>
      <c r="L15">
        <v>7.65</v>
      </c>
      <c r="M15">
        <v>7.21</v>
      </c>
      <c r="N15">
        <v>7.25</v>
      </c>
      <c r="O15">
        <v>7.33</v>
      </c>
      <c r="P15">
        <v>7.15</v>
      </c>
      <c r="Q15">
        <v>7.01</v>
      </c>
    </row>
    <row r="17" spans="1:17" x14ac:dyDescent="0.2">
      <c r="A17" s="5" t="s">
        <v>15</v>
      </c>
    </row>
    <row r="18" spans="1:17" x14ac:dyDescent="0.2">
      <c r="A18" t="s">
        <v>1</v>
      </c>
      <c r="B18" s="3">
        <v>3.63</v>
      </c>
      <c r="C18">
        <v>5.38</v>
      </c>
      <c r="D18">
        <v>6.82</v>
      </c>
      <c r="E18">
        <v>7.66</v>
      </c>
      <c r="F18">
        <v>9.26</v>
      </c>
      <c r="G18">
        <v>10.039999999999999</v>
      </c>
      <c r="H18">
        <v>10.96</v>
      </c>
      <c r="I18">
        <v>11.58</v>
      </c>
      <c r="J18" s="2">
        <v>12.46</v>
      </c>
      <c r="K18">
        <v>12.37</v>
      </c>
      <c r="L18">
        <v>12.12</v>
      </c>
      <c r="M18" s="1">
        <v>13.02</v>
      </c>
      <c r="N18">
        <v>12.52</v>
      </c>
      <c r="O18" s="2">
        <v>12.54</v>
      </c>
      <c r="P18">
        <v>12.52</v>
      </c>
      <c r="Q18" s="3">
        <v>11.58</v>
      </c>
    </row>
    <row r="19" spans="1:17" x14ac:dyDescent="0.2">
      <c r="A19" t="s">
        <v>4</v>
      </c>
      <c r="B19" s="3">
        <v>1.61</v>
      </c>
      <c r="C19">
        <v>2.61</v>
      </c>
      <c r="D19" s="1">
        <v>3.16</v>
      </c>
      <c r="E19">
        <v>2.73</v>
      </c>
      <c r="F19">
        <v>2.2400000000000002</v>
      </c>
      <c r="G19">
        <v>1.99</v>
      </c>
      <c r="H19">
        <v>1.87</v>
      </c>
      <c r="I19">
        <v>1.66</v>
      </c>
      <c r="J19">
        <v>1.38</v>
      </c>
      <c r="K19">
        <v>1.25</v>
      </c>
      <c r="L19">
        <v>1.21</v>
      </c>
      <c r="M19">
        <v>1.1599999999999999</v>
      </c>
      <c r="N19">
        <v>1.36</v>
      </c>
      <c r="O19">
        <v>1.17</v>
      </c>
      <c r="P19" s="3">
        <v>1.03</v>
      </c>
      <c r="Q19" s="3">
        <v>1.2</v>
      </c>
    </row>
    <row r="20" spans="1:17" x14ac:dyDescent="0.2">
      <c r="A20" t="s">
        <v>5</v>
      </c>
      <c r="B20" s="3">
        <v>1.77</v>
      </c>
      <c r="C20">
        <v>3.37</v>
      </c>
      <c r="D20">
        <v>5.1100000000000003</v>
      </c>
      <c r="E20">
        <v>6.13</v>
      </c>
      <c r="F20">
        <v>6.31</v>
      </c>
      <c r="G20">
        <v>6.91</v>
      </c>
      <c r="H20">
        <v>7.09</v>
      </c>
      <c r="I20" s="1">
        <v>7.27</v>
      </c>
      <c r="J20">
        <v>7.07</v>
      </c>
      <c r="K20">
        <v>7.27</v>
      </c>
      <c r="L20">
        <v>7.24</v>
      </c>
      <c r="M20">
        <v>6.97</v>
      </c>
      <c r="N20">
        <v>6.74</v>
      </c>
      <c r="O20">
        <v>6.57</v>
      </c>
      <c r="P20" s="3">
        <v>6.33</v>
      </c>
      <c r="Q20" s="3">
        <v>6.25</v>
      </c>
    </row>
    <row r="21" spans="1:17" x14ac:dyDescent="0.2">
      <c r="A21" t="s">
        <v>8</v>
      </c>
      <c r="B21" s="3">
        <v>7.99</v>
      </c>
      <c r="C21">
        <v>21.24</v>
      </c>
      <c r="D21" s="1">
        <v>24.38</v>
      </c>
      <c r="E21">
        <v>17.149999999999999</v>
      </c>
      <c r="F21">
        <v>12.98</v>
      </c>
      <c r="G21">
        <v>9.81</v>
      </c>
      <c r="H21">
        <v>7.67</v>
      </c>
      <c r="I21">
        <v>6.04</v>
      </c>
      <c r="J21">
        <v>5.5</v>
      </c>
      <c r="K21">
        <v>4.93</v>
      </c>
      <c r="L21">
        <v>4.8099999999999996</v>
      </c>
      <c r="M21">
        <v>4.01</v>
      </c>
      <c r="N21">
        <v>3.69</v>
      </c>
      <c r="O21">
        <v>3.62</v>
      </c>
      <c r="P21" s="3">
        <v>4.05</v>
      </c>
      <c r="Q21" s="3">
        <v>3.99</v>
      </c>
    </row>
    <row r="22" spans="1:17" x14ac:dyDescent="0.2">
      <c r="A22" t="s">
        <v>9</v>
      </c>
      <c r="B22" s="3">
        <v>1.26</v>
      </c>
      <c r="C22">
        <v>1.86</v>
      </c>
      <c r="D22">
        <v>1.85</v>
      </c>
      <c r="E22">
        <v>1.96</v>
      </c>
      <c r="F22" s="1">
        <v>2.08</v>
      </c>
      <c r="G22">
        <v>1.99</v>
      </c>
      <c r="H22">
        <v>1.9</v>
      </c>
      <c r="I22">
        <v>1.76</v>
      </c>
      <c r="J22">
        <v>1.97</v>
      </c>
      <c r="K22">
        <v>1.78</v>
      </c>
      <c r="L22">
        <v>1.69</v>
      </c>
      <c r="M22">
        <v>1.53</v>
      </c>
      <c r="N22">
        <v>1.53</v>
      </c>
      <c r="O22">
        <v>1.57</v>
      </c>
      <c r="P22" s="3">
        <v>1.25</v>
      </c>
      <c r="Q22" s="3">
        <v>1.56</v>
      </c>
    </row>
    <row r="23" spans="1:17" x14ac:dyDescent="0.2">
      <c r="A23" t="s">
        <v>11</v>
      </c>
      <c r="B23" s="3">
        <v>4.33</v>
      </c>
      <c r="C23">
        <v>7.94</v>
      </c>
      <c r="D23">
        <v>13.04</v>
      </c>
      <c r="E23" s="1">
        <v>15.41</v>
      </c>
      <c r="F23">
        <v>15.14</v>
      </c>
      <c r="G23">
        <v>14.78</v>
      </c>
      <c r="H23">
        <v>12.95</v>
      </c>
      <c r="I23">
        <v>12.13</v>
      </c>
      <c r="J23">
        <v>10.75</v>
      </c>
      <c r="K23">
        <v>10.35</v>
      </c>
      <c r="L23">
        <v>9.93</v>
      </c>
      <c r="M23">
        <v>9.48</v>
      </c>
      <c r="N23">
        <v>8.4600000000000009</v>
      </c>
      <c r="O23" s="3">
        <v>8.18</v>
      </c>
      <c r="P23" s="3">
        <v>8.42</v>
      </c>
      <c r="Q23" s="3">
        <v>8.9</v>
      </c>
    </row>
    <row r="24" spans="1:17" x14ac:dyDescent="0.2">
      <c r="A24" t="s">
        <v>37</v>
      </c>
      <c r="B24">
        <v>7.4</v>
      </c>
      <c r="C24">
        <v>11.97</v>
      </c>
      <c r="D24">
        <v>14.22</v>
      </c>
      <c r="E24">
        <v>12.89</v>
      </c>
      <c r="F24">
        <v>11.43</v>
      </c>
      <c r="G24">
        <v>10.65</v>
      </c>
      <c r="H24">
        <v>9.8800000000000008</v>
      </c>
      <c r="I24">
        <v>8.57</v>
      </c>
      <c r="J24">
        <v>8.94</v>
      </c>
      <c r="K24">
        <v>8.14</v>
      </c>
      <c r="L24">
        <v>7.65</v>
      </c>
      <c r="M24">
        <v>7.21</v>
      </c>
      <c r="N24">
        <v>7.25</v>
      </c>
      <c r="O24">
        <v>7.33</v>
      </c>
      <c r="P24" s="3">
        <v>7.15</v>
      </c>
      <c r="Q24" s="3">
        <v>7.01</v>
      </c>
    </row>
    <row r="25" spans="1:17" x14ac:dyDescent="0.2">
      <c r="A25" s="5" t="s">
        <v>16</v>
      </c>
    </row>
    <row r="26" spans="1:17" x14ac:dyDescent="0.2">
      <c r="A26" t="s">
        <v>0</v>
      </c>
      <c r="B26" s="1">
        <v>3.13</v>
      </c>
      <c r="C26">
        <v>2.59</v>
      </c>
      <c r="D26" s="3">
        <v>2.2999999999999998</v>
      </c>
      <c r="E26">
        <v>2.75</v>
      </c>
      <c r="F26">
        <v>3.07</v>
      </c>
      <c r="G26">
        <v>3.41</v>
      </c>
      <c r="H26">
        <v>3.84</v>
      </c>
      <c r="I26">
        <v>4.2699999999999996</v>
      </c>
      <c r="J26">
        <v>4.16</v>
      </c>
      <c r="K26">
        <v>4.25</v>
      </c>
      <c r="L26">
        <v>4.18</v>
      </c>
      <c r="M26">
        <v>4.59</v>
      </c>
      <c r="N26" s="1">
        <v>4.78</v>
      </c>
      <c r="O26" s="1">
        <v>4.63</v>
      </c>
      <c r="P26" s="1">
        <v>4.6900000000000004</v>
      </c>
      <c r="Q26" s="1">
        <v>4.72</v>
      </c>
    </row>
    <row r="27" spans="1:17" x14ac:dyDescent="0.2">
      <c r="A27" t="s">
        <v>6</v>
      </c>
      <c r="B27" s="1">
        <v>2.6</v>
      </c>
      <c r="C27">
        <v>2.5</v>
      </c>
      <c r="D27">
        <v>1.88</v>
      </c>
      <c r="E27">
        <v>1.83</v>
      </c>
      <c r="F27" s="3">
        <v>1.7</v>
      </c>
      <c r="G27">
        <v>1.73</v>
      </c>
      <c r="H27">
        <v>1.71</v>
      </c>
      <c r="I27">
        <v>1.82</v>
      </c>
      <c r="J27">
        <v>1.88</v>
      </c>
      <c r="K27">
        <v>1.96</v>
      </c>
      <c r="L27">
        <v>2.0099999999999998</v>
      </c>
      <c r="M27" s="1">
        <v>2.17</v>
      </c>
      <c r="N27" s="1">
        <v>2.16</v>
      </c>
      <c r="O27" s="1">
        <v>2.11</v>
      </c>
      <c r="P27" s="4">
        <v>2.06</v>
      </c>
      <c r="Q27" s="1">
        <v>2.0699999999999998</v>
      </c>
    </row>
    <row r="28" spans="1:17" x14ac:dyDescent="0.2">
      <c r="A28" t="s">
        <v>7</v>
      </c>
      <c r="B28" s="1">
        <v>6.41</v>
      </c>
      <c r="C28">
        <v>4.49</v>
      </c>
      <c r="D28" s="3">
        <v>3.01</v>
      </c>
      <c r="E28">
        <v>3.42</v>
      </c>
      <c r="F28">
        <v>3.88</v>
      </c>
      <c r="G28">
        <v>4.3099999999999996</v>
      </c>
      <c r="H28">
        <v>4.57</v>
      </c>
      <c r="I28">
        <v>4.6399999999999997</v>
      </c>
      <c r="J28">
        <v>4.78</v>
      </c>
      <c r="K28">
        <v>5.04</v>
      </c>
      <c r="L28">
        <v>5.13</v>
      </c>
      <c r="M28">
        <v>4.9400000000000004</v>
      </c>
      <c r="N28" s="1">
        <v>5.29</v>
      </c>
      <c r="O28" s="1">
        <v>5.38</v>
      </c>
      <c r="P28" s="1">
        <v>5.55</v>
      </c>
      <c r="Q28" s="1">
        <v>5.56</v>
      </c>
    </row>
    <row r="29" spans="1:17" x14ac:dyDescent="0.2">
      <c r="A29" t="s">
        <v>13</v>
      </c>
      <c r="B29" s="4">
        <v>39.72</v>
      </c>
      <c r="C29">
        <v>22.9</v>
      </c>
      <c r="D29" s="3">
        <v>13.8</v>
      </c>
      <c r="E29">
        <v>15.65</v>
      </c>
      <c r="F29">
        <v>19.010000000000002</v>
      </c>
      <c r="G29">
        <v>19.920000000000002</v>
      </c>
      <c r="H29">
        <v>21.87</v>
      </c>
      <c r="I29">
        <v>23.62</v>
      </c>
      <c r="J29">
        <v>24.22</v>
      </c>
      <c r="K29">
        <v>25.31</v>
      </c>
      <c r="L29">
        <v>25.87</v>
      </c>
      <c r="M29">
        <v>26.63</v>
      </c>
      <c r="N29" s="1">
        <v>27.56</v>
      </c>
      <c r="O29" s="1">
        <v>28</v>
      </c>
      <c r="P29" s="1">
        <v>27.76</v>
      </c>
      <c r="Q29" s="1">
        <v>28.26</v>
      </c>
    </row>
    <row r="30" spans="1:17" x14ac:dyDescent="0.2">
      <c r="A30" t="s">
        <v>14</v>
      </c>
      <c r="B30" s="1">
        <v>14.41</v>
      </c>
      <c r="C30">
        <v>6.49</v>
      </c>
      <c r="D30" s="3">
        <v>3.83</v>
      </c>
      <c r="E30">
        <v>4.6500000000000004</v>
      </c>
      <c r="F30">
        <v>4.74</v>
      </c>
      <c r="G30">
        <v>5.22</v>
      </c>
      <c r="H30">
        <v>5.37</v>
      </c>
      <c r="I30">
        <v>5.87</v>
      </c>
      <c r="J30">
        <v>5.71</v>
      </c>
      <c r="K30">
        <v>5.76</v>
      </c>
      <c r="L30">
        <v>5.75</v>
      </c>
      <c r="M30">
        <v>5.56</v>
      </c>
      <c r="N30" s="1">
        <v>6.13</v>
      </c>
      <c r="O30" s="1">
        <v>5.99</v>
      </c>
      <c r="P30" s="1">
        <v>6.13</v>
      </c>
      <c r="Q30" s="1">
        <v>5.48</v>
      </c>
    </row>
    <row r="31" spans="1:17" x14ac:dyDescent="0.2">
      <c r="A31" s="5" t="s">
        <v>17</v>
      </c>
    </row>
    <row r="32" spans="1:17" x14ac:dyDescent="0.2">
      <c r="A32" t="s">
        <v>10</v>
      </c>
      <c r="B32" s="3">
        <v>4.78</v>
      </c>
      <c r="C32">
        <v>5.49</v>
      </c>
      <c r="D32">
        <v>5.48</v>
      </c>
      <c r="E32">
        <v>6.48</v>
      </c>
      <c r="F32">
        <v>6.79</v>
      </c>
      <c r="G32">
        <v>7.71</v>
      </c>
      <c r="H32">
        <v>8.4700000000000006</v>
      </c>
      <c r="I32">
        <v>8.57</v>
      </c>
      <c r="J32">
        <v>9.06</v>
      </c>
      <c r="K32">
        <v>9.33</v>
      </c>
      <c r="L32">
        <v>9.52</v>
      </c>
      <c r="M32">
        <v>10.039999999999999</v>
      </c>
      <c r="N32">
        <v>9.42</v>
      </c>
      <c r="O32">
        <v>9.82</v>
      </c>
      <c r="P32" s="1">
        <v>10.49</v>
      </c>
      <c r="Q32" s="1">
        <v>10.46</v>
      </c>
    </row>
    <row r="33" spans="1:22" x14ac:dyDescent="0.2">
      <c r="A33" t="s">
        <v>12</v>
      </c>
      <c r="B33" s="3">
        <v>0.97</v>
      </c>
      <c r="C33">
        <v>1.1599999999999999</v>
      </c>
      <c r="D33">
        <v>1.1100000000000001</v>
      </c>
      <c r="E33">
        <v>1.3</v>
      </c>
      <c r="F33">
        <v>1.36</v>
      </c>
      <c r="G33">
        <v>1.53</v>
      </c>
      <c r="H33">
        <v>1.85</v>
      </c>
      <c r="I33">
        <v>2.19</v>
      </c>
      <c r="J33">
        <v>2.11</v>
      </c>
      <c r="K33">
        <v>2.25</v>
      </c>
      <c r="L33">
        <v>2.86</v>
      </c>
      <c r="M33">
        <v>2.68</v>
      </c>
      <c r="N33" s="1">
        <v>3.1</v>
      </c>
      <c r="O33" s="1">
        <v>3.09</v>
      </c>
      <c r="P33" s="1">
        <v>2.56</v>
      </c>
      <c r="Q33" s="1">
        <v>2.94</v>
      </c>
    </row>
    <row r="35" spans="1:22" x14ac:dyDescent="0.2">
      <c r="A35" s="1" t="s">
        <v>55</v>
      </c>
    </row>
    <row r="36" spans="1:22" x14ac:dyDescent="0.2">
      <c r="A36" t="s">
        <v>0</v>
      </c>
      <c r="B36">
        <v>326</v>
      </c>
      <c r="C36">
        <v>425</v>
      </c>
      <c r="D36">
        <v>355</v>
      </c>
      <c r="E36">
        <v>419</v>
      </c>
      <c r="F36">
        <v>463</v>
      </c>
      <c r="G36">
        <v>509</v>
      </c>
      <c r="H36">
        <v>572</v>
      </c>
      <c r="I36">
        <v>629</v>
      </c>
      <c r="J36">
        <v>607</v>
      </c>
      <c r="K36">
        <v>614</v>
      </c>
      <c r="L36">
        <v>599</v>
      </c>
      <c r="M36">
        <v>643</v>
      </c>
      <c r="N36">
        <v>652</v>
      </c>
      <c r="O36">
        <v>615</v>
      </c>
      <c r="P36">
        <v>591</v>
      </c>
      <c r="Q36">
        <v>535</v>
      </c>
      <c r="R36">
        <v>494</v>
      </c>
      <c r="S36">
        <v>323</v>
      </c>
      <c r="T36">
        <v>157</v>
      </c>
      <c r="U36">
        <v>26</v>
      </c>
      <c r="V36">
        <f>SUM(B36:Q36)</f>
        <v>8554</v>
      </c>
    </row>
    <row r="37" spans="1:22" x14ac:dyDescent="0.2">
      <c r="A37" t="s">
        <v>1</v>
      </c>
      <c r="B37">
        <v>378</v>
      </c>
      <c r="C37">
        <v>883</v>
      </c>
      <c r="D37">
        <v>1053</v>
      </c>
      <c r="E37">
        <v>1168</v>
      </c>
      <c r="F37">
        <v>1396</v>
      </c>
      <c r="G37">
        <v>1501</v>
      </c>
      <c r="H37">
        <v>1631</v>
      </c>
      <c r="I37">
        <v>1707</v>
      </c>
      <c r="J37">
        <v>1819</v>
      </c>
      <c r="K37">
        <v>1788</v>
      </c>
      <c r="L37">
        <v>1735</v>
      </c>
      <c r="M37">
        <v>1824</v>
      </c>
      <c r="N37">
        <v>1708</v>
      </c>
      <c r="O37">
        <v>1666</v>
      </c>
      <c r="P37">
        <v>1577</v>
      </c>
      <c r="Q37">
        <v>1311</v>
      </c>
      <c r="R37">
        <v>1114</v>
      </c>
      <c r="S37">
        <v>758</v>
      </c>
      <c r="T37">
        <v>295</v>
      </c>
      <c r="U37">
        <v>46</v>
      </c>
      <c r="V37">
        <f t="shared" ref="V37:V49" si="0">SUM(B37:Q37)</f>
        <v>23145</v>
      </c>
    </row>
    <row r="38" spans="1:22" x14ac:dyDescent="0.2">
      <c r="A38" t="s">
        <v>4</v>
      </c>
      <c r="B38">
        <v>167</v>
      </c>
      <c r="C38">
        <v>429</v>
      </c>
      <c r="D38">
        <v>488</v>
      </c>
      <c r="E38">
        <v>416</v>
      </c>
      <c r="F38">
        <v>337</v>
      </c>
      <c r="G38">
        <v>297</v>
      </c>
      <c r="H38">
        <v>279</v>
      </c>
      <c r="I38">
        <v>244</v>
      </c>
      <c r="J38">
        <v>202</v>
      </c>
      <c r="K38">
        <v>181</v>
      </c>
      <c r="L38">
        <v>173</v>
      </c>
      <c r="M38">
        <v>163</v>
      </c>
      <c r="N38">
        <v>186</v>
      </c>
      <c r="O38">
        <v>155</v>
      </c>
      <c r="P38">
        <v>130</v>
      </c>
      <c r="Q38">
        <v>136</v>
      </c>
      <c r="R38">
        <v>117</v>
      </c>
      <c r="S38">
        <v>98</v>
      </c>
      <c r="T38">
        <v>45</v>
      </c>
      <c r="U38">
        <v>12</v>
      </c>
      <c r="V38">
        <f t="shared" si="0"/>
        <v>3983</v>
      </c>
    </row>
    <row r="39" spans="1:22" x14ac:dyDescent="0.2">
      <c r="A39" t="s">
        <v>5</v>
      </c>
      <c r="B39">
        <v>184</v>
      </c>
      <c r="C39">
        <v>554</v>
      </c>
      <c r="D39">
        <v>789</v>
      </c>
      <c r="E39">
        <v>934</v>
      </c>
      <c r="F39">
        <v>952</v>
      </c>
      <c r="G39">
        <v>1033</v>
      </c>
      <c r="H39">
        <v>1055</v>
      </c>
      <c r="I39">
        <v>1072</v>
      </c>
      <c r="J39">
        <v>1031</v>
      </c>
      <c r="K39">
        <v>1051</v>
      </c>
      <c r="L39">
        <v>1037</v>
      </c>
      <c r="M39">
        <v>977</v>
      </c>
      <c r="N39">
        <v>920</v>
      </c>
      <c r="O39">
        <v>873</v>
      </c>
      <c r="P39">
        <v>797</v>
      </c>
      <c r="Q39">
        <v>708</v>
      </c>
      <c r="R39">
        <v>579</v>
      </c>
      <c r="S39">
        <v>408</v>
      </c>
      <c r="T39">
        <v>167</v>
      </c>
      <c r="U39">
        <v>25</v>
      </c>
      <c r="V39">
        <f t="shared" si="0"/>
        <v>13967</v>
      </c>
    </row>
    <row r="40" spans="1:22" x14ac:dyDescent="0.2">
      <c r="A40" t="s">
        <v>6</v>
      </c>
      <c r="B40">
        <v>271</v>
      </c>
      <c r="C40">
        <v>410</v>
      </c>
      <c r="D40">
        <v>291</v>
      </c>
      <c r="E40">
        <v>279</v>
      </c>
      <c r="F40">
        <v>257</v>
      </c>
      <c r="G40">
        <v>258</v>
      </c>
      <c r="H40">
        <v>254</v>
      </c>
      <c r="I40">
        <v>269</v>
      </c>
      <c r="J40">
        <v>274</v>
      </c>
      <c r="K40">
        <v>284</v>
      </c>
      <c r="L40">
        <v>288</v>
      </c>
      <c r="M40">
        <v>304</v>
      </c>
      <c r="N40">
        <v>294</v>
      </c>
      <c r="O40">
        <v>281</v>
      </c>
      <c r="P40">
        <v>260</v>
      </c>
      <c r="Q40">
        <v>234</v>
      </c>
      <c r="R40">
        <v>216</v>
      </c>
      <c r="S40">
        <v>171</v>
      </c>
      <c r="T40">
        <v>102</v>
      </c>
      <c r="U40">
        <v>27</v>
      </c>
      <c r="V40">
        <f t="shared" si="0"/>
        <v>4508</v>
      </c>
    </row>
    <row r="41" spans="1:22" x14ac:dyDescent="0.2">
      <c r="A41" t="s">
        <v>7</v>
      </c>
      <c r="B41">
        <v>667</v>
      </c>
      <c r="C41">
        <v>737</v>
      </c>
      <c r="D41">
        <v>464</v>
      </c>
      <c r="E41">
        <v>521</v>
      </c>
      <c r="F41">
        <v>585</v>
      </c>
      <c r="G41">
        <v>644</v>
      </c>
      <c r="H41">
        <v>680</v>
      </c>
      <c r="I41">
        <v>684</v>
      </c>
      <c r="J41">
        <v>698</v>
      </c>
      <c r="K41">
        <v>728</v>
      </c>
      <c r="L41">
        <v>735</v>
      </c>
      <c r="M41">
        <v>692</v>
      </c>
      <c r="N41">
        <v>722</v>
      </c>
      <c r="O41">
        <v>715</v>
      </c>
      <c r="P41">
        <v>699</v>
      </c>
      <c r="Q41">
        <v>630</v>
      </c>
      <c r="R41">
        <v>576</v>
      </c>
      <c r="S41">
        <v>448</v>
      </c>
      <c r="T41">
        <v>245</v>
      </c>
      <c r="U41">
        <v>64</v>
      </c>
      <c r="V41">
        <f t="shared" si="0"/>
        <v>10601</v>
      </c>
    </row>
    <row r="42" spans="1:22" x14ac:dyDescent="0.2">
      <c r="A42" t="s">
        <v>8</v>
      </c>
      <c r="B42">
        <v>831</v>
      </c>
      <c r="C42">
        <v>3488</v>
      </c>
      <c r="D42">
        <v>3764</v>
      </c>
      <c r="E42">
        <v>2615</v>
      </c>
      <c r="F42">
        <v>1957</v>
      </c>
      <c r="G42">
        <v>1467</v>
      </c>
      <c r="H42">
        <v>1142</v>
      </c>
      <c r="I42">
        <v>891</v>
      </c>
      <c r="J42">
        <v>803</v>
      </c>
      <c r="K42">
        <v>712</v>
      </c>
      <c r="L42">
        <v>689</v>
      </c>
      <c r="M42">
        <v>562</v>
      </c>
      <c r="N42">
        <v>504</v>
      </c>
      <c r="O42">
        <v>481</v>
      </c>
      <c r="P42">
        <v>510</v>
      </c>
      <c r="Q42">
        <v>452</v>
      </c>
      <c r="R42">
        <v>369</v>
      </c>
      <c r="S42">
        <v>211</v>
      </c>
      <c r="T42">
        <v>71</v>
      </c>
      <c r="U42">
        <v>9</v>
      </c>
      <c r="V42">
        <f t="shared" si="0"/>
        <v>20868</v>
      </c>
    </row>
    <row r="43" spans="1:22" x14ac:dyDescent="0.2">
      <c r="A43" t="s">
        <v>9</v>
      </c>
      <c r="B43">
        <v>131</v>
      </c>
      <c r="C43">
        <v>306</v>
      </c>
      <c r="D43">
        <v>286</v>
      </c>
      <c r="E43">
        <v>299</v>
      </c>
      <c r="F43">
        <v>313</v>
      </c>
      <c r="G43">
        <v>298</v>
      </c>
      <c r="H43">
        <v>283</v>
      </c>
      <c r="I43">
        <v>260</v>
      </c>
      <c r="J43">
        <v>288</v>
      </c>
      <c r="K43">
        <v>258</v>
      </c>
      <c r="L43">
        <v>242</v>
      </c>
      <c r="M43">
        <v>215</v>
      </c>
      <c r="N43">
        <v>209</v>
      </c>
      <c r="O43">
        <v>209</v>
      </c>
      <c r="P43">
        <v>158</v>
      </c>
      <c r="Q43">
        <v>177</v>
      </c>
      <c r="R43">
        <v>142</v>
      </c>
      <c r="S43">
        <v>83</v>
      </c>
      <c r="T43">
        <v>43</v>
      </c>
      <c r="U43">
        <v>4</v>
      </c>
      <c r="V43">
        <f t="shared" si="0"/>
        <v>3932</v>
      </c>
    </row>
    <row r="44" spans="1:22" x14ac:dyDescent="0.2">
      <c r="A44" t="s">
        <v>10</v>
      </c>
      <c r="B44">
        <v>497</v>
      </c>
      <c r="C44">
        <v>902</v>
      </c>
      <c r="D44">
        <v>846</v>
      </c>
      <c r="E44">
        <v>988</v>
      </c>
      <c r="F44">
        <v>1024</v>
      </c>
      <c r="G44">
        <v>1153</v>
      </c>
      <c r="H44">
        <v>1261</v>
      </c>
      <c r="I44">
        <v>1263</v>
      </c>
      <c r="J44">
        <v>1322</v>
      </c>
      <c r="K44">
        <v>1349</v>
      </c>
      <c r="L44">
        <v>1363</v>
      </c>
      <c r="M44">
        <v>1407</v>
      </c>
      <c r="N44">
        <v>1285</v>
      </c>
      <c r="O44">
        <v>1305</v>
      </c>
      <c r="P44">
        <v>1321</v>
      </c>
      <c r="Q44">
        <v>1184</v>
      </c>
      <c r="R44">
        <v>991</v>
      </c>
      <c r="S44">
        <v>709</v>
      </c>
      <c r="T44">
        <v>325</v>
      </c>
      <c r="U44">
        <v>64</v>
      </c>
      <c r="V44">
        <f t="shared" si="0"/>
        <v>18470</v>
      </c>
    </row>
    <row r="45" spans="1:22" x14ac:dyDescent="0.2">
      <c r="A45" t="s">
        <v>11</v>
      </c>
      <c r="B45">
        <v>450</v>
      </c>
      <c r="C45">
        <v>1304</v>
      </c>
      <c r="D45">
        <v>2013</v>
      </c>
      <c r="E45">
        <v>2349</v>
      </c>
      <c r="F45">
        <v>2283</v>
      </c>
      <c r="G45">
        <v>2209</v>
      </c>
      <c r="H45">
        <v>1927</v>
      </c>
      <c r="I45">
        <v>1788</v>
      </c>
      <c r="J45">
        <v>1569</v>
      </c>
      <c r="K45">
        <v>1496</v>
      </c>
      <c r="L45">
        <v>1422</v>
      </c>
      <c r="M45">
        <v>1329</v>
      </c>
      <c r="N45">
        <v>1154</v>
      </c>
      <c r="O45">
        <v>1087</v>
      </c>
      <c r="P45">
        <v>1060</v>
      </c>
      <c r="Q45">
        <v>1008</v>
      </c>
      <c r="R45">
        <v>828</v>
      </c>
      <c r="S45">
        <v>519</v>
      </c>
      <c r="T45">
        <v>283</v>
      </c>
      <c r="U45">
        <v>53</v>
      </c>
      <c r="V45">
        <f t="shared" si="0"/>
        <v>24448</v>
      </c>
    </row>
    <row r="46" spans="1:22" x14ac:dyDescent="0.2">
      <c r="A46" t="s">
        <v>12</v>
      </c>
      <c r="B46">
        <v>101</v>
      </c>
      <c r="C46">
        <v>190</v>
      </c>
      <c r="D46">
        <v>172</v>
      </c>
      <c r="E46">
        <v>198</v>
      </c>
      <c r="F46">
        <v>205</v>
      </c>
      <c r="G46">
        <v>228</v>
      </c>
      <c r="H46">
        <v>276</v>
      </c>
      <c r="I46">
        <v>323</v>
      </c>
      <c r="J46">
        <v>308</v>
      </c>
      <c r="K46">
        <v>325</v>
      </c>
      <c r="L46">
        <v>410</v>
      </c>
      <c r="M46">
        <v>376</v>
      </c>
      <c r="N46">
        <v>423</v>
      </c>
      <c r="O46">
        <v>410</v>
      </c>
      <c r="P46">
        <v>323</v>
      </c>
      <c r="Q46">
        <v>333</v>
      </c>
      <c r="R46">
        <v>282</v>
      </c>
      <c r="S46">
        <v>193</v>
      </c>
      <c r="T46">
        <v>93</v>
      </c>
      <c r="U46">
        <v>11</v>
      </c>
      <c r="V46">
        <f t="shared" si="0"/>
        <v>4601</v>
      </c>
    </row>
    <row r="47" spans="1:22" x14ac:dyDescent="0.2">
      <c r="A47" t="s">
        <v>13</v>
      </c>
      <c r="B47">
        <v>4132</v>
      </c>
      <c r="C47">
        <v>3760</v>
      </c>
      <c r="D47">
        <v>2131</v>
      </c>
      <c r="E47">
        <v>2386</v>
      </c>
      <c r="F47">
        <v>2866</v>
      </c>
      <c r="G47">
        <v>2978</v>
      </c>
      <c r="H47">
        <v>3256</v>
      </c>
      <c r="I47">
        <v>3482</v>
      </c>
      <c r="J47">
        <v>3535</v>
      </c>
      <c r="K47">
        <v>3659</v>
      </c>
      <c r="L47">
        <v>3704</v>
      </c>
      <c r="M47">
        <v>3731</v>
      </c>
      <c r="N47">
        <v>3760</v>
      </c>
      <c r="O47">
        <v>3721</v>
      </c>
      <c r="P47">
        <v>3496</v>
      </c>
      <c r="Q47">
        <v>3200</v>
      </c>
      <c r="R47">
        <v>2672</v>
      </c>
      <c r="S47">
        <v>1849</v>
      </c>
      <c r="T47">
        <v>892</v>
      </c>
      <c r="U47">
        <v>160</v>
      </c>
      <c r="V47">
        <f t="shared" si="0"/>
        <v>53797</v>
      </c>
    </row>
    <row r="48" spans="1:22" x14ac:dyDescent="0.2">
      <c r="A48" t="s">
        <v>14</v>
      </c>
      <c r="B48">
        <v>1499</v>
      </c>
      <c r="C48">
        <v>1065</v>
      </c>
      <c r="D48">
        <v>591</v>
      </c>
      <c r="E48">
        <v>709</v>
      </c>
      <c r="F48">
        <v>715</v>
      </c>
      <c r="G48">
        <v>781</v>
      </c>
      <c r="H48">
        <v>800</v>
      </c>
      <c r="I48">
        <v>865</v>
      </c>
      <c r="J48">
        <v>833</v>
      </c>
      <c r="K48">
        <v>833</v>
      </c>
      <c r="L48">
        <v>823</v>
      </c>
      <c r="M48">
        <v>779</v>
      </c>
      <c r="N48">
        <v>836</v>
      </c>
      <c r="O48">
        <v>796</v>
      </c>
      <c r="P48">
        <v>772</v>
      </c>
      <c r="Q48">
        <v>621</v>
      </c>
      <c r="R48">
        <v>517</v>
      </c>
      <c r="S48">
        <v>310</v>
      </c>
      <c r="T48">
        <v>148</v>
      </c>
      <c r="U48">
        <v>32</v>
      </c>
      <c r="V48">
        <f t="shared" si="0"/>
        <v>13318</v>
      </c>
    </row>
    <row r="49" spans="1:22" x14ac:dyDescent="0.2">
      <c r="A49" t="s">
        <v>37</v>
      </c>
      <c r="B49">
        <v>770</v>
      </c>
      <c r="C49">
        <v>1965</v>
      </c>
      <c r="D49">
        <v>2196</v>
      </c>
      <c r="E49">
        <v>1965</v>
      </c>
      <c r="F49">
        <v>1724</v>
      </c>
      <c r="G49">
        <v>1592</v>
      </c>
      <c r="H49">
        <v>1470</v>
      </c>
      <c r="I49">
        <v>1264</v>
      </c>
      <c r="J49">
        <v>1304</v>
      </c>
      <c r="K49">
        <v>1176</v>
      </c>
      <c r="L49">
        <v>1095</v>
      </c>
      <c r="M49">
        <v>1010</v>
      </c>
      <c r="N49">
        <v>989</v>
      </c>
      <c r="O49">
        <v>974</v>
      </c>
      <c r="P49">
        <v>901</v>
      </c>
      <c r="Q49">
        <v>794</v>
      </c>
      <c r="R49">
        <v>656</v>
      </c>
      <c r="S49">
        <v>395</v>
      </c>
      <c r="T49">
        <v>158</v>
      </c>
      <c r="U49">
        <v>21</v>
      </c>
      <c r="V49">
        <f t="shared" si="0"/>
        <v>21189</v>
      </c>
    </row>
    <row r="50" spans="1:22" x14ac:dyDescent="0.2">
      <c r="B50">
        <f t="shared" ref="B50:U50" si="1">SUM(B36:B49)</f>
        <v>10404</v>
      </c>
      <c r="C50">
        <f t="shared" si="1"/>
        <v>16418</v>
      </c>
      <c r="D50">
        <f t="shared" si="1"/>
        <v>15439</v>
      </c>
      <c r="E50">
        <f t="shared" si="1"/>
        <v>15246</v>
      </c>
      <c r="F50">
        <f t="shared" si="1"/>
        <v>15077</v>
      </c>
      <c r="G50">
        <f t="shared" si="1"/>
        <v>14948</v>
      </c>
      <c r="H50">
        <f t="shared" si="1"/>
        <v>14886</v>
      </c>
      <c r="I50">
        <f t="shared" si="1"/>
        <v>14741</v>
      </c>
      <c r="J50">
        <f t="shared" si="1"/>
        <v>14593</v>
      </c>
      <c r="K50">
        <f t="shared" si="1"/>
        <v>14454</v>
      </c>
      <c r="L50">
        <f t="shared" si="1"/>
        <v>14315</v>
      </c>
      <c r="M50">
        <f t="shared" si="1"/>
        <v>14012</v>
      </c>
      <c r="N50">
        <f t="shared" si="1"/>
        <v>13642</v>
      </c>
      <c r="O50">
        <f t="shared" si="1"/>
        <v>13288</v>
      </c>
      <c r="P50">
        <f t="shared" si="1"/>
        <v>12595</v>
      </c>
      <c r="Q50">
        <f t="shared" si="1"/>
        <v>11323</v>
      </c>
      <c r="R50">
        <f t="shared" si="1"/>
        <v>9553</v>
      </c>
      <c r="S50">
        <f t="shared" si="1"/>
        <v>6475</v>
      </c>
      <c r="T50">
        <f t="shared" si="1"/>
        <v>3024</v>
      </c>
      <c r="U50">
        <f t="shared" si="1"/>
        <v>554</v>
      </c>
    </row>
    <row r="51" spans="1:22" x14ac:dyDescent="0.2">
      <c r="B51">
        <f t="shared" ref="B51:U51" si="2">B49/B50 * 100</f>
        <v>7.4009996155324869</v>
      </c>
      <c r="C51">
        <f t="shared" si="2"/>
        <v>11.968571080521379</v>
      </c>
      <c r="D51">
        <f t="shared" si="2"/>
        <v>14.223719152794869</v>
      </c>
      <c r="E51">
        <f t="shared" si="2"/>
        <v>12.888626524990162</v>
      </c>
      <c r="F51">
        <f t="shared" si="2"/>
        <v>11.434635537573788</v>
      </c>
      <c r="G51">
        <f t="shared" si="2"/>
        <v>10.650254214610651</v>
      </c>
      <c r="H51">
        <f t="shared" si="2"/>
        <v>9.8750503829101159</v>
      </c>
      <c r="I51">
        <f t="shared" si="2"/>
        <v>8.5747235601383895</v>
      </c>
      <c r="J51">
        <f t="shared" si="2"/>
        <v>8.9357911327348738</v>
      </c>
      <c r="K51">
        <f t="shared" si="2"/>
        <v>8.1361560813615608</v>
      </c>
      <c r="L51">
        <f t="shared" si="2"/>
        <v>7.6493188962626624</v>
      </c>
      <c r="M51">
        <f t="shared" si="2"/>
        <v>7.2081073365686557</v>
      </c>
      <c r="N51">
        <f t="shared" si="2"/>
        <v>7.249670136343644</v>
      </c>
      <c r="O51">
        <f t="shared" si="2"/>
        <v>7.3299217338952438</v>
      </c>
      <c r="P51">
        <f t="shared" si="2"/>
        <v>7.1536323938070661</v>
      </c>
      <c r="Q51">
        <f t="shared" si="2"/>
        <v>7.0122758986134421</v>
      </c>
      <c r="R51">
        <f t="shared" si="2"/>
        <v>6.866952789699571</v>
      </c>
      <c r="S51">
        <f t="shared" si="2"/>
        <v>6.1003861003860997</v>
      </c>
      <c r="T51">
        <f t="shared" si="2"/>
        <v>5.2248677248677247</v>
      </c>
      <c r="U51">
        <f t="shared" si="2"/>
        <v>3.790613718411552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1"/>
  <sheetViews>
    <sheetView topLeftCell="D1" workbookViewId="0">
      <selection activeCell="E10" sqref="E10"/>
    </sheetView>
  </sheetViews>
  <sheetFormatPr baseColWidth="10" defaultColWidth="8.83203125" defaultRowHeight="15" x14ac:dyDescent="0.2"/>
  <cols>
    <col min="1" max="1" width="22.83203125" bestFit="1" customWidth="1"/>
    <col min="2" max="2" width="20.1640625" bestFit="1" customWidth="1"/>
    <col min="3" max="3" width="33.1640625" bestFit="1" customWidth="1"/>
    <col min="4" max="4" width="13.6640625" bestFit="1" customWidth="1"/>
    <col min="5" max="5" width="10.33203125" customWidth="1"/>
    <col min="6" max="6" width="12.6640625" bestFit="1" customWidth="1"/>
    <col min="7" max="7" width="13" bestFit="1" customWidth="1"/>
    <col min="8" max="8" width="19" customWidth="1"/>
    <col min="9" max="9" width="18.83203125" customWidth="1"/>
    <col min="10" max="11" width="12.1640625" bestFit="1" customWidth="1"/>
    <col min="12" max="12" width="18.5" customWidth="1"/>
    <col min="13" max="14" width="12.1640625" bestFit="1" customWidth="1"/>
    <col min="15" max="15" width="16.83203125" customWidth="1"/>
    <col min="16" max="18" width="12.1640625" bestFit="1" customWidth="1"/>
  </cols>
  <sheetData>
    <row r="1" spans="1:19" x14ac:dyDescent="0.2">
      <c r="A1" s="1"/>
      <c r="B1" s="1" t="s">
        <v>48</v>
      </c>
      <c r="D1" s="1" t="s">
        <v>49</v>
      </c>
      <c r="E1" s="14" t="s">
        <v>38</v>
      </c>
      <c r="F1" s="1" t="s">
        <v>50</v>
      </c>
    </row>
    <row r="2" spans="1:19" x14ac:dyDescent="0.2">
      <c r="A2" s="1" t="s">
        <v>0</v>
      </c>
      <c r="B2" s="2">
        <v>23496</v>
      </c>
      <c r="C2" t="s">
        <v>0</v>
      </c>
      <c r="D2" s="2">
        <v>6684811</v>
      </c>
      <c r="E2" s="10">
        <f>D2/D16 * 100</f>
        <v>1.7078376174273751</v>
      </c>
      <c r="F2">
        <f t="shared" ref="F2:F15" si="0">B2/E2</f>
        <v>13757.748254423348</v>
      </c>
      <c r="G2" s="1">
        <f t="shared" ref="G2:G15" si="1">(F2)/14745.80352</f>
        <v>0.93299413868925252</v>
      </c>
      <c r="I2" s="1" t="s">
        <v>87</v>
      </c>
      <c r="J2" s="1" t="s">
        <v>73</v>
      </c>
      <c r="K2" s="1" t="s">
        <v>75</v>
      </c>
      <c r="L2" s="1" t="s">
        <v>99</v>
      </c>
      <c r="M2" s="1" t="s">
        <v>76</v>
      </c>
      <c r="N2" s="1" t="s">
        <v>77</v>
      </c>
      <c r="O2" s="1" t="s">
        <v>86</v>
      </c>
      <c r="P2" s="1" t="s">
        <v>78</v>
      </c>
      <c r="Q2" s="1" t="s">
        <v>82</v>
      </c>
      <c r="R2" s="1" t="s">
        <v>83</v>
      </c>
      <c r="S2" s="1" t="s">
        <v>84</v>
      </c>
    </row>
    <row r="3" spans="1:19" x14ac:dyDescent="0.2">
      <c r="A3" s="1" t="s">
        <v>1</v>
      </c>
      <c r="B3" s="2">
        <v>37225</v>
      </c>
      <c r="C3" t="s">
        <v>1</v>
      </c>
      <c r="D3" s="2">
        <v>20315511</v>
      </c>
      <c r="E3" s="10">
        <f>D3/D16 * 100</f>
        <v>5.1902131418613973</v>
      </c>
      <c r="F3">
        <f t="shared" si="0"/>
        <v>7172.152468992781</v>
      </c>
      <c r="G3" s="1">
        <f t="shared" si="1"/>
        <v>0.48638600529737569</v>
      </c>
      <c r="I3" s="1" t="s">
        <v>74</v>
      </c>
      <c r="J3">
        <v>1</v>
      </c>
      <c r="K3">
        <v>0.93589999999999995</v>
      </c>
      <c r="L3">
        <v>0.80310000000000004</v>
      </c>
      <c r="M3">
        <v>0.93789999999999996</v>
      </c>
      <c r="N3">
        <v>0.96619999999999995</v>
      </c>
      <c r="O3">
        <v>0.95350000000000001</v>
      </c>
      <c r="P3">
        <v>0.92720000000000002</v>
      </c>
      <c r="Q3">
        <v>0.89980000000000004</v>
      </c>
      <c r="R3">
        <v>0.97760000000000002</v>
      </c>
      <c r="S3">
        <v>0.90920000000000001</v>
      </c>
    </row>
    <row r="4" spans="1:19" x14ac:dyDescent="0.2">
      <c r="A4" s="1" t="s">
        <v>51</v>
      </c>
      <c r="B4" s="2">
        <v>5465</v>
      </c>
      <c r="C4" t="s">
        <v>4</v>
      </c>
      <c r="D4" s="2">
        <v>3195966</v>
      </c>
      <c r="E4" s="10">
        <f>D4/D16 * 100</f>
        <v>0.81650639918150247</v>
      </c>
      <c r="F4">
        <f t="shared" si="0"/>
        <v>6693.1502379875119</v>
      </c>
      <c r="G4" s="1">
        <f t="shared" si="1"/>
        <v>0.45390203585104544</v>
      </c>
      <c r="I4" s="1" t="s">
        <v>75</v>
      </c>
      <c r="J4">
        <v>0.93589999999999995</v>
      </c>
      <c r="K4">
        <v>1</v>
      </c>
      <c r="L4">
        <v>0.7077</v>
      </c>
      <c r="M4">
        <v>0.9466</v>
      </c>
      <c r="N4">
        <v>0.96050000000000002</v>
      </c>
      <c r="O4">
        <v>0.92579999999999996</v>
      </c>
      <c r="P4">
        <v>0.85270000000000001</v>
      </c>
      <c r="Q4">
        <v>0.82899999999999996</v>
      </c>
      <c r="R4">
        <v>0.95469999999999999</v>
      </c>
      <c r="S4">
        <v>0.97070000000000001</v>
      </c>
    </row>
    <row r="5" spans="1:19" x14ac:dyDescent="0.2">
      <c r="A5" s="1" t="s">
        <v>39</v>
      </c>
      <c r="B5" s="2">
        <v>18865</v>
      </c>
      <c r="C5" t="s">
        <v>5</v>
      </c>
      <c r="D5" s="2">
        <v>6250165</v>
      </c>
      <c r="E5" s="10">
        <f>D5/D16 * 100</f>
        <v>1.5967941206008622</v>
      </c>
      <c r="F5">
        <f t="shared" si="0"/>
        <v>11814.29700711901</v>
      </c>
      <c r="G5" s="1">
        <f t="shared" si="1"/>
        <v>0.80119723493501493</v>
      </c>
      <c r="I5" s="1" t="s">
        <v>100</v>
      </c>
      <c r="J5">
        <v>0.80310000000000004</v>
      </c>
      <c r="K5">
        <v>0.7077</v>
      </c>
      <c r="L5">
        <v>1</v>
      </c>
      <c r="M5">
        <v>0.78769999999999996</v>
      </c>
      <c r="N5">
        <v>0.81069999999999998</v>
      </c>
      <c r="O5">
        <v>0.88249999999999995</v>
      </c>
      <c r="P5">
        <v>0.89419999999999999</v>
      </c>
      <c r="Q5">
        <v>0.8619</v>
      </c>
      <c r="R5">
        <v>0.82269999999999999</v>
      </c>
      <c r="S5">
        <v>0.74760000000000004</v>
      </c>
    </row>
    <row r="6" spans="1:19" x14ac:dyDescent="0.2">
      <c r="A6" s="1" t="s">
        <v>40</v>
      </c>
      <c r="B6" s="2">
        <v>6102</v>
      </c>
      <c r="C6" t="s">
        <v>6</v>
      </c>
      <c r="D6" s="2">
        <v>7181151</v>
      </c>
      <c r="E6" s="10">
        <f>D6/D16 * 100</f>
        <v>1.8346427167837971</v>
      </c>
      <c r="F6">
        <f t="shared" si="0"/>
        <v>3325.9881851530486</v>
      </c>
      <c r="G6" s="1">
        <f t="shared" si="1"/>
        <v>0.22555489639082404</v>
      </c>
      <c r="I6" s="1" t="s">
        <v>76</v>
      </c>
      <c r="J6">
        <v>0.93789999999999996</v>
      </c>
      <c r="K6">
        <v>0.9466</v>
      </c>
      <c r="L6">
        <v>0.78769999999999996</v>
      </c>
      <c r="M6">
        <v>1</v>
      </c>
      <c r="N6">
        <v>0.94599999999999995</v>
      </c>
      <c r="O6">
        <v>0.94930000000000003</v>
      </c>
      <c r="P6">
        <v>0.93669999999999998</v>
      </c>
      <c r="Q6">
        <v>0.90869999999999995</v>
      </c>
      <c r="R6">
        <v>0.95109999999999995</v>
      </c>
      <c r="S6">
        <v>0.94850000000000001</v>
      </c>
    </row>
    <row r="7" spans="1:19" x14ac:dyDescent="0.2">
      <c r="A7" s="1" t="s">
        <v>41</v>
      </c>
      <c r="B7" s="2">
        <v>18667</v>
      </c>
      <c r="C7" t="s">
        <v>7</v>
      </c>
      <c r="D7" s="2">
        <v>13527199</v>
      </c>
      <c r="E7" s="10">
        <f>D7/D16 * 100</f>
        <v>3.4559330563909687</v>
      </c>
      <c r="F7">
        <f t="shared" si="0"/>
        <v>5401.4356457164567</v>
      </c>
      <c r="G7" s="1">
        <f t="shared" si="1"/>
        <v>0.36630324270836728</v>
      </c>
      <c r="I7" s="1" t="s">
        <v>77</v>
      </c>
      <c r="J7">
        <v>0.96619999999999995</v>
      </c>
      <c r="K7">
        <v>0.96050000000000002</v>
      </c>
      <c r="L7">
        <v>0.81069999999999998</v>
      </c>
      <c r="M7">
        <v>0.94599999999999995</v>
      </c>
      <c r="N7">
        <v>1</v>
      </c>
      <c r="O7">
        <v>0.96619999999999995</v>
      </c>
      <c r="P7">
        <v>0.91649999999999998</v>
      </c>
      <c r="Q7">
        <v>0.92459999999999998</v>
      </c>
      <c r="R7">
        <v>0.98019999999999996</v>
      </c>
      <c r="S7">
        <v>0.94030000000000002</v>
      </c>
    </row>
    <row r="8" spans="1:19" x14ac:dyDescent="0.2">
      <c r="A8" s="1" t="s">
        <v>42</v>
      </c>
      <c r="B8" s="2">
        <v>23142</v>
      </c>
      <c r="C8" t="s">
        <v>8</v>
      </c>
      <c r="D8" s="2">
        <v>8625909</v>
      </c>
      <c r="E8" s="10">
        <f>D8/D16 * 100</f>
        <v>2.2037499451675377</v>
      </c>
      <c r="F8">
        <f t="shared" si="0"/>
        <v>10501.191412731108</v>
      </c>
      <c r="G8" s="1">
        <f t="shared" si="1"/>
        <v>0.71214779164039133</v>
      </c>
      <c r="I8" s="1" t="s">
        <v>85</v>
      </c>
      <c r="J8">
        <v>0.95350000000000001</v>
      </c>
      <c r="K8">
        <v>0.92579999999999996</v>
      </c>
      <c r="L8">
        <v>0.88249999999999995</v>
      </c>
      <c r="M8">
        <v>0.94930000000000003</v>
      </c>
      <c r="N8">
        <v>0.96619999999999995</v>
      </c>
      <c r="O8">
        <v>1</v>
      </c>
      <c r="P8">
        <v>0.95079999999999998</v>
      </c>
      <c r="Q8">
        <v>0.93410000000000004</v>
      </c>
      <c r="R8">
        <v>0.97409999999999997</v>
      </c>
      <c r="S8">
        <v>0.94530000000000003</v>
      </c>
    </row>
    <row r="9" spans="1:19" x14ac:dyDescent="0.2">
      <c r="A9" s="1" t="s">
        <v>43</v>
      </c>
      <c r="B9" s="2">
        <v>4600</v>
      </c>
      <c r="C9" t="s">
        <v>9</v>
      </c>
      <c r="D9" s="9">
        <v>2339417</v>
      </c>
      <c r="E9" s="10">
        <f>D9/D16 * 100</f>
        <v>0.59767499117762601</v>
      </c>
      <c r="F9">
        <f t="shared" si="0"/>
        <v>7696.4906812252802</v>
      </c>
      <c r="G9" s="1">
        <f t="shared" si="1"/>
        <v>0.52194447530691634</v>
      </c>
      <c r="I9" s="1" t="s">
        <v>78</v>
      </c>
      <c r="J9">
        <v>0.92720000000000002</v>
      </c>
      <c r="K9">
        <v>0.85270000000000001</v>
      </c>
      <c r="L9">
        <v>0.89419999999999999</v>
      </c>
      <c r="M9">
        <v>0.93669999999999998</v>
      </c>
      <c r="N9">
        <v>0.91649999999999998</v>
      </c>
      <c r="O9">
        <v>0.95079999999999998</v>
      </c>
      <c r="P9">
        <v>1</v>
      </c>
      <c r="Q9">
        <v>0.93710000000000004</v>
      </c>
      <c r="R9">
        <v>0.9153</v>
      </c>
      <c r="S9">
        <v>0.87319999999999998</v>
      </c>
    </row>
    <row r="10" spans="1:19" x14ac:dyDescent="0.2">
      <c r="A10" s="1" t="s">
        <v>44</v>
      </c>
      <c r="B10" s="2">
        <v>52103</v>
      </c>
      <c r="C10" t="s">
        <v>10</v>
      </c>
      <c r="D10" s="2">
        <v>13830467</v>
      </c>
      <c r="E10" s="10">
        <f>D10/D16 * 100</f>
        <v>3.5334120604438835</v>
      </c>
      <c r="F10">
        <f t="shared" si="0"/>
        <v>14745.803520423424</v>
      </c>
      <c r="G10" s="1">
        <f t="shared" si="1"/>
        <v>1.0000000000287148</v>
      </c>
      <c r="I10" s="1" t="s">
        <v>79</v>
      </c>
      <c r="J10">
        <v>0.89980000000000004</v>
      </c>
      <c r="K10">
        <v>0.82899999999999996</v>
      </c>
      <c r="L10">
        <v>0.8619</v>
      </c>
      <c r="M10">
        <v>0.90869999999999995</v>
      </c>
      <c r="N10">
        <v>0.92459999999999998</v>
      </c>
      <c r="O10">
        <v>0.93410000000000004</v>
      </c>
      <c r="P10">
        <v>0.93710000000000004</v>
      </c>
      <c r="Q10">
        <v>1</v>
      </c>
      <c r="R10">
        <v>0.91549999999999998</v>
      </c>
      <c r="S10">
        <v>0.84140000000000004</v>
      </c>
    </row>
    <row r="11" spans="1:19" x14ac:dyDescent="0.2">
      <c r="A11" s="1" t="s">
        <v>45</v>
      </c>
      <c r="B11" s="2">
        <v>33010</v>
      </c>
      <c r="C11" t="s">
        <v>11</v>
      </c>
      <c r="D11" s="2">
        <v>13437873</v>
      </c>
      <c r="E11" s="10">
        <f>D11/D16 * 100</f>
        <v>3.4331120218075952</v>
      </c>
      <c r="F11">
        <f t="shared" si="0"/>
        <v>9615.1828982905263</v>
      </c>
      <c r="G11" s="1">
        <f t="shared" si="1"/>
        <v>0.65206232303646794</v>
      </c>
      <c r="I11" s="1" t="s">
        <v>80</v>
      </c>
      <c r="J11">
        <v>0.97760000000000002</v>
      </c>
      <c r="K11">
        <v>0.95469999999999999</v>
      </c>
      <c r="L11">
        <v>0.82269999999999999</v>
      </c>
      <c r="M11">
        <v>0.95109999999999995</v>
      </c>
      <c r="N11">
        <v>0.98019999999999996</v>
      </c>
      <c r="O11">
        <v>0.97409999999999997</v>
      </c>
      <c r="P11">
        <v>0.9153</v>
      </c>
      <c r="Q11">
        <v>0.91549999999999998</v>
      </c>
      <c r="R11">
        <v>1</v>
      </c>
      <c r="S11">
        <v>0.9395</v>
      </c>
    </row>
    <row r="12" spans="1:19" x14ac:dyDescent="0.2">
      <c r="A12" s="1" t="s">
        <v>52</v>
      </c>
      <c r="B12" s="2">
        <v>8130</v>
      </c>
      <c r="C12" t="s">
        <v>12</v>
      </c>
      <c r="D12" s="2">
        <v>5964201</v>
      </c>
      <c r="E12" s="10">
        <f>D12/D16 * 100</f>
        <v>1.5237359479120602</v>
      </c>
      <c r="F12">
        <f t="shared" si="0"/>
        <v>5335.5701236427149</v>
      </c>
      <c r="G12" s="1">
        <f t="shared" si="1"/>
        <v>0.36183651276825879</v>
      </c>
      <c r="I12" s="1" t="s">
        <v>81</v>
      </c>
      <c r="J12">
        <v>0.90920000000000001</v>
      </c>
      <c r="K12">
        <v>0.97070000000000001</v>
      </c>
      <c r="L12">
        <v>0.74760000000000004</v>
      </c>
      <c r="M12">
        <v>0.94850000000000001</v>
      </c>
      <c r="N12">
        <v>0.94030000000000002</v>
      </c>
      <c r="O12">
        <v>0.94530000000000003</v>
      </c>
      <c r="P12">
        <v>0.87319999999999998</v>
      </c>
      <c r="Q12">
        <v>0.84140000000000004</v>
      </c>
      <c r="R12">
        <v>0.9395</v>
      </c>
      <c r="S12">
        <v>1</v>
      </c>
    </row>
    <row r="13" spans="1:19" x14ac:dyDescent="0.2">
      <c r="A13" s="1" t="s">
        <v>46</v>
      </c>
      <c r="B13" s="2">
        <v>118549</v>
      </c>
      <c r="C13" t="s">
        <v>13</v>
      </c>
      <c r="D13" s="2">
        <v>117605409</v>
      </c>
      <c r="E13" s="10">
        <f>D13/D16 * 100</f>
        <v>30.045866891843609</v>
      </c>
      <c r="F13">
        <f t="shared" si="0"/>
        <v>3945.600918314055</v>
      </c>
      <c r="G13" s="1">
        <f t="shared" si="1"/>
        <v>0.26757449419169088</v>
      </c>
    </row>
    <row r="14" spans="1:19" x14ac:dyDescent="0.2">
      <c r="A14" s="1" t="s">
        <v>47</v>
      </c>
      <c r="B14" s="2">
        <v>135943</v>
      </c>
      <c r="C14" t="s">
        <v>14</v>
      </c>
      <c r="D14" s="2">
        <v>172216855</v>
      </c>
      <c r="E14" s="10">
        <f>D14/D16 * 100</f>
        <v>43.998016297549135</v>
      </c>
      <c r="F14">
        <f t="shared" si="0"/>
        <v>3089.7529352379593</v>
      </c>
      <c r="G14" s="1">
        <f t="shared" si="1"/>
        <v>0.20953438929572549</v>
      </c>
    </row>
    <row r="15" spans="1:19" x14ac:dyDescent="0.2">
      <c r="A15" s="1" t="s">
        <v>53</v>
      </c>
      <c r="B15" s="2">
        <v>76</v>
      </c>
      <c r="C15" t="s">
        <v>37</v>
      </c>
      <c r="D15" s="2">
        <v>244656</v>
      </c>
      <c r="E15" s="10">
        <f>D15/D16 * 100</f>
        <v>6.2504791852651009E-2</v>
      </c>
      <c r="F15">
        <f t="shared" si="0"/>
        <v>1215.9067768622067</v>
      </c>
      <c r="G15" s="1">
        <f t="shared" si="1"/>
        <v>8.245781758946201E-2</v>
      </c>
      <c r="I15" s="1" t="s">
        <v>97</v>
      </c>
      <c r="J15" s="1" t="s">
        <v>73</v>
      </c>
      <c r="K15" s="1" t="s">
        <v>75</v>
      </c>
      <c r="L15" s="1" t="s">
        <v>98</v>
      </c>
      <c r="M15" s="1" t="s">
        <v>76</v>
      </c>
      <c r="N15" s="1" t="s">
        <v>77</v>
      </c>
      <c r="O15" s="1" t="s">
        <v>85</v>
      </c>
      <c r="P15" s="1" t="s">
        <v>78</v>
      </c>
      <c r="Q15" s="1" t="s">
        <v>79</v>
      </c>
      <c r="R15" s="1" t="s">
        <v>80</v>
      </c>
      <c r="S15" s="1" t="s">
        <v>81</v>
      </c>
    </row>
    <row r="16" spans="1:19" x14ac:dyDescent="0.2">
      <c r="A16" s="1"/>
      <c r="B16" s="2"/>
      <c r="D16" s="2">
        <f>SUM(D2:D15)</f>
        <v>391419590</v>
      </c>
      <c r="E16" s="10">
        <f>SUM(E2:E15)</f>
        <v>99.999999999999986</v>
      </c>
      <c r="I16" s="1" t="s">
        <v>73</v>
      </c>
      <c r="J16" s="10">
        <v>1</v>
      </c>
      <c r="K16" s="10">
        <v>0.53496938000000005</v>
      </c>
      <c r="L16" s="10">
        <v>0.48878845999999998</v>
      </c>
      <c r="M16" s="10">
        <v>0.53170408000000002</v>
      </c>
      <c r="N16" s="10">
        <v>0.54847858000000005</v>
      </c>
      <c r="O16" s="10">
        <v>0.51912912</v>
      </c>
      <c r="P16" s="10">
        <v>0.54065695000000003</v>
      </c>
      <c r="Q16" s="10">
        <v>0.51910144999999996</v>
      </c>
      <c r="R16" s="10">
        <v>0.54563609000000002</v>
      </c>
      <c r="S16" s="10">
        <v>0.55355228999999995</v>
      </c>
    </row>
    <row r="17" spans="1:19" x14ac:dyDescent="0.2">
      <c r="A17" s="1"/>
      <c r="B17" s="2"/>
      <c r="D17" s="2"/>
      <c r="E17" s="10"/>
      <c r="F17">
        <v>14745.803519999999</v>
      </c>
      <c r="I17" s="1" t="s">
        <v>75</v>
      </c>
      <c r="J17" s="10">
        <v>0.53496938000000005</v>
      </c>
      <c r="K17" s="10">
        <v>1</v>
      </c>
      <c r="L17" s="10">
        <v>0.49111207000000001</v>
      </c>
      <c r="M17" s="10">
        <v>0.51371823999999999</v>
      </c>
      <c r="N17" s="10">
        <v>0.55643447000000001</v>
      </c>
      <c r="O17" s="10">
        <v>0.53074984000000003</v>
      </c>
      <c r="P17" s="10">
        <v>0.52062556999999998</v>
      </c>
      <c r="Q17" s="10">
        <v>0.51262726000000003</v>
      </c>
      <c r="R17" s="10">
        <v>0.55415647999999995</v>
      </c>
      <c r="S17" s="10">
        <v>0.55116648000000001</v>
      </c>
    </row>
    <row r="18" spans="1:19" x14ac:dyDescent="0.2">
      <c r="A18" s="1"/>
      <c r="B18" s="2"/>
      <c r="C18" s="2"/>
      <c r="E18" s="10"/>
      <c r="I18" s="1" t="s">
        <v>98</v>
      </c>
      <c r="J18" s="10">
        <v>0.48878845999999998</v>
      </c>
      <c r="K18" s="10">
        <v>0.49111207000000001</v>
      </c>
      <c r="L18" s="10">
        <v>1</v>
      </c>
      <c r="M18" s="10">
        <v>0.47451008</v>
      </c>
      <c r="N18" s="10">
        <v>0.52204119999999998</v>
      </c>
      <c r="O18" s="10">
        <v>0.55123661999999995</v>
      </c>
      <c r="P18" s="10">
        <v>0.53160395999999999</v>
      </c>
      <c r="Q18" s="10">
        <v>0.51930763999999996</v>
      </c>
      <c r="R18" s="10">
        <v>0.52250211999999996</v>
      </c>
      <c r="S18" s="10">
        <v>0.51967138000000002</v>
      </c>
    </row>
    <row r="19" spans="1:19" x14ac:dyDescent="0.2">
      <c r="C19" s="2"/>
      <c r="E19" s="10"/>
      <c r="I19" s="1" t="s">
        <v>76</v>
      </c>
      <c r="J19" s="10">
        <v>0.53170408000000002</v>
      </c>
      <c r="K19" s="10">
        <v>0.51371823999999999</v>
      </c>
      <c r="L19" s="10">
        <v>0.47451008</v>
      </c>
      <c r="M19" s="10">
        <v>1</v>
      </c>
      <c r="N19" s="10">
        <v>0.52281237999999997</v>
      </c>
      <c r="O19" s="10">
        <v>0.52161710999999999</v>
      </c>
      <c r="P19" s="10">
        <v>0.53125582000000005</v>
      </c>
      <c r="Q19" s="10">
        <v>0.52106428999999999</v>
      </c>
      <c r="R19" s="10">
        <v>0.52697784000000003</v>
      </c>
      <c r="S19" s="10">
        <v>0.54711498000000003</v>
      </c>
    </row>
    <row r="20" spans="1:19" x14ac:dyDescent="0.2">
      <c r="A20" s="1"/>
      <c r="B20" s="2" t="s">
        <v>95</v>
      </c>
      <c r="C20" s="2" t="s">
        <v>96</v>
      </c>
      <c r="E20" s="10"/>
      <c r="I20" s="1" t="s">
        <v>77</v>
      </c>
      <c r="J20" s="10">
        <v>0.54847858000000005</v>
      </c>
      <c r="K20" s="10">
        <v>0.55643447000000001</v>
      </c>
      <c r="L20" s="10">
        <v>0.52204119999999998</v>
      </c>
      <c r="M20" s="10">
        <v>0.52281237999999997</v>
      </c>
      <c r="N20" s="10">
        <v>1</v>
      </c>
      <c r="O20" s="10">
        <v>0.55161004999999996</v>
      </c>
      <c r="P20" s="10">
        <v>0.54019030999999995</v>
      </c>
      <c r="Q20" s="10">
        <v>0.53035149999999998</v>
      </c>
      <c r="R20" s="10">
        <v>0.56931640999999999</v>
      </c>
      <c r="S20" s="10">
        <v>0.56095421999999995</v>
      </c>
    </row>
    <row r="21" spans="1:19" x14ac:dyDescent="0.2">
      <c r="A21" t="s">
        <v>91</v>
      </c>
      <c r="C21" s="1">
        <v>0.58399999999999996</v>
      </c>
      <c r="E21" s="10"/>
      <c r="I21" s="1" t="s">
        <v>85</v>
      </c>
      <c r="J21" s="10">
        <v>0.51912912</v>
      </c>
      <c r="K21" s="10">
        <v>0.53074984000000003</v>
      </c>
      <c r="L21" s="10">
        <v>0.55123661999999995</v>
      </c>
      <c r="M21" s="10">
        <v>0.52161710999999999</v>
      </c>
      <c r="N21" s="10">
        <v>0.55161004999999996</v>
      </c>
      <c r="O21" s="10">
        <v>1</v>
      </c>
      <c r="P21" s="10">
        <v>0.53327219000000003</v>
      </c>
      <c r="Q21" s="10">
        <v>0.52698235000000004</v>
      </c>
      <c r="R21" s="10">
        <v>0.55702708999999995</v>
      </c>
      <c r="S21" s="10">
        <v>0.55199116000000004</v>
      </c>
    </row>
    <row r="22" spans="1:19" x14ac:dyDescent="0.2">
      <c r="A22" t="s">
        <v>92</v>
      </c>
      <c r="C22" s="1">
        <v>0.39400000000000002</v>
      </c>
      <c r="E22" s="10"/>
      <c r="I22" s="1" t="s">
        <v>78</v>
      </c>
      <c r="J22" s="10">
        <v>0.54065695000000003</v>
      </c>
      <c r="K22" s="10">
        <v>0.52062556999999998</v>
      </c>
      <c r="L22" s="10">
        <v>0.53160395999999999</v>
      </c>
      <c r="M22" s="10">
        <v>0.53125582000000005</v>
      </c>
      <c r="N22" s="10">
        <v>0.54019030999999995</v>
      </c>
      <c r="O22" s="10">
        <v>0.53327219000000003</v>
      </c>
      <c r="P22" s="10">
        <v>1</v>
      </c>
      <c r="Q22" s="10">
        <v>0.53755589999999998</v>
      </c>
      <c r="R22" s="10">
        <v>0.54142274000000001</v>
      </c>
      <c r="S22" s="10">
        <v>0.55106982000000004</v>
      </c>
    </row>
    <row r="23" spans="1:19" x14ac:dyDescent="0.2">
      <c r="A23" t="s">
        <v>93</v>
      </c>
      <c r="C23" s="1">
        <v>0.39</v>
      </c>
      <c r="E23" s="10"/>
      <c r="I23" s="1" t="s">
        <v>79</v>
      </c>
      <c r="J23" s="10">
        <v>0.51910144999999996</v>
      </c>
      <c r="K23" s="10">
        <v>0.51262726000000003</v>
      </c>
      <c r="L23" s="10">
        <v>0.51930763999999996</v>
      </c>
      <c r="M23" s="10">
        <v>0.52106428999999999</v>
      </c>
      <c r="N23" s="10">
        <v>0.53035149999999998</v>
      </c>
      <c r="O23" s="10">
        <v>0.52698235000000004</v>
      </c>
      <c r="P23" s="10">
        <v>0.53755589999999998</v>
      </c>
      <c r="Q23" s="10">
        <v>1</v>
      </c>
      <c r="R23" s="10">
        <v>0.53098586999999997</v>
      </c>
      <c r="S23" s="10">
        <v>0.53767390999999998</v>
      </c>
    </row>
    <row r="24" spans="1:19" x14ac:dyDescent="0.2">
      <c r="A24" t="s">
        <v>94</v>
      </c>
      <c r="C24" s="1">
        <v>0.36</v>
      </c>
      <c r="E24" s="10"/>
      <c r="I24" s="1" t="s">
        <v>80</v>
      </c>
      <c r="J24" s="10">
        <v>0.54563609000000002</v>
      </c>
      <c r="K24" s="10">
        <v>0.55415647999999995</v>
      </c>
      <c r="L24" s="10">
        <v>0.52250211999999996</v>
      </c>
      <c r="M24" s="10">
        <v>0.52697784000000003</v>
      </c>
      <c r="N24" s="10">
        <v>0.56931640999999999</v>
      </c>
      <c r="O24" s="10">
        <v>0.55702708999999995</v>
      </c>
      <c r="P24" s="10">
        <v>0.54142274000000001</v>
      </c>
      <c r="Q24" s="10">
        <v>0.53098586999999997</v>
      </c>
      <c r="R24" s="10">
        <v>1</v>
      </c>
      <c r="S24" s="10">
        <v>0.55401197999999996</v>
      </c>
    </row>
    <row r="25" spans="1:19" x14ac:dyDescent="0.2">
      <c r="E25" s="10"/>
      <c r="I25" s="1" t="s">
        <v>81</v>
      </c>
      <c r="J25" s="10">
        <v>0.55355228999999995</v>
      </c>
      <c r="K25" s="10">
        <v>0.55116648000000001</v>
      </c>
      <c r="L25" s="10">
        <v>0.51967138000000002</v>
      </c>
      <c r="M25" s="10">
        <v>0.54711498000000003</v>
      </c>
      <c r="N25" s="10">
        <v>0.56095421999999995</v>
      </c>
      <c r="O25" s="10">
        <v>0.55199116000000004</v>
      </c>
      <c r="P25" s="10">
        <v>0.55106982000000004</v>
      </c>
      <c r="Q25" s="10">
        <v>0.53767390999999998</v>
      </c>
      <c r="R25" s="10">
        <v>0.55401197999999996</v>
      </c>
      <c r="S25" s="10">
        <v>1</v>
      </c>
    </row>
    <row r="26" spans="1:19" x14ac:dyDescent="0.2">
      <c r="E26" s="10"/>
    </row>
    <row r="27" spans="1:19" x14ac:dyDescent="0.2">
      <c r="C27" t="s">
        <v>0</v>
      </c>
      <c r="D27" s="2">
        <v>6684811</v>
      </c>
      <c r="E27" s="10">
        <f>D27/D36 * 100</f>
        <v>1.7078376174273751</v>
      </c>
      <c r="I27" s="1" t="s">
        <v>112</v>
      </c>
      <c r="J27" s="1" t="s">
        <v>103</v>
      </c>
      <c r="K27" s="1" t="s">
        <v>104</v>
      </c>
      <c r="L27" s="1" t="s">
        <v>105</v>
      </c>
      <c r="M27" s="1" t="s">
        <v>106</v>
      </c>
      <c r="N27" s="1" t="s">
        <v>107</v>
      </c>
      <c r="O27" s="1" t="s">
        <v>108</v>
      </c>
      <c r="P27" s="1" t="s">
        <v>109</v>
      </c>
      <c r="Q27" s="1" t="s">
        <v>110</v>
      </c>
      <c r="R27" s="1" t="s">
        <v>111</v>
      </c>
    </row>
    <row r="28" spans="1:19" x14ac:dyDescent="0.2">
      <c r="C28" t="s">
        <v>1</v>
      </c>
      <c r="D28" s="2">
        <v>20315511</v>
      </c>
      <c r="E28" s="10">
        <f>D28/391419590 * 100</f>
        <v>5.1902131418613973</v>
      </c>
      <c r="I28" s="1" t="s">
        <v>103</v>
      </c>
      <c r="J28">
        <f>SUM(abl!B38+cmb!B38+lcm!B38+ls!B38+mg!B38+pi!B38+rb!B38+rk!B38+sok!B38+wab!B38)</f>
        <v>2225</v>
      </c>
      <c r="K28">
        <f>SUM(abl!C38+cmb!C38+lcm!C38+ls!C38+mg!C38+pi!C38+rb!C38+rk!C38+sok!C38+wab!C38)</f>
        <v>112</v>
      </c>
      <c r="L28">
        <f>SUM(abl!D38+cmb!D38+lcm!D38+ls!D38+mg!D38+pi!D38+rb!D38+rk!D38+sok!D38+wab!D38)</f>
        <v>26</v>
      </c>
      <c r="M28">
        <f>SUM(abl!E38+cmb!E38+lcm!E38+ls!E38+mg!E38+pi!E38+rb!E38+rk!E38+sok!E38+wab!E38)</f>
        <v>89</v>
      </c>
      <c r="N28">
        <f>SUM(abl!F38+cmb!F38+lcm!F38+ls!F38+mg!F38+pi!F38+rb!F38+rk!F38+sok!F38+wab!F38)</f>
        <v>192</v>
      </c>
      <c r="O28">
        <f>SUM(abl!G38+cmb!G38+lcm!G38+ls!G38+mg!G38+pi!G38+rb!G38+rk!G38+sok!G38+wab!G38)</f>
        <v>153</v>
      </c>
      <c r="P28">
        <f>SUM(abl!H38+cmb!H38+lcm!H38+ls!H38+mg!H38+pi!H38+rb!H38+rk!H38+sok!H38+wab!H38)</f>
        <v>317</v>
      </c>
      <c r="Q28">
        <f>SUM(abl!I38+cmb!I38+lcm!I38+ls!I38+mg!I38+pi!I38+rb!I38+rk!I38+sok!I38+wab!I38)</f>
        <v>1004</v>
      </c>
      <c r="R28">
        <f>SUM(abl!J38+cmb!J38+lcm!J38+ls!J38+mg!J38+pi!J38+rb!J38+rk!J38+sok!J38+wab!J38)</f>
        <v>0</v>
      </c>
      <c r="S28">
        <f>SUM(J28:Q35)</f>
        <v>90571</v>
      </c>
    </row>
    <row r="29" spans="1:19" x14ac:dyDescent="0.2">
      <c r="C29" t="s">
        <v>4</v>
      </c>
      <c r="D29" s="2">
        <v>3195966</v>
      </c>
      <c r="E29" s="10">
        <f t="shared" ref="E29:E35" si="2">D29/391419590 * 100</f>
        <v>0.81650639918150247</v>
      </c>
      <c r="I29" s="1" t="s">
        <v>104</v>
      </c>
      <c r="J29">
        <f>SUM(abl!B39+cmb!B39+lcm!B39+ls!B39+mg!B39+pi!B39+rb!B39+rk!B39+sok!B39+wab!B39)</f>
        <v>102</v>
      </c>
      <c r="K29">
        <f>SUM(abl!C39+cmb!C39+lcm!C39+ls!C39+mg!C39+pi!C39+rb!C39+rk!C39+sok!C39+wab!C39)</f>
        <v>7093</v>
      </c>
      <c r="L29">
        <f>SUM(abl!D39+cmb!D39+lcm!D39+ls!D39+mg!D39+pi!D39+rb!D39+rk!D39+sok!D39+wab!D39)</f>
        <v>43</v>
      </c>
      <c r="M29">
        <f>SUM(abl!E39+cmb!E39+lcm!E39+ls!E39+mg!E39+pi!E39+rb!E39+rk!E39+sok!E39+wab!E39)</f>
        <v>227</v>
      </c>
      <c r="N29">
        <f>SUM(abl!F39+cmb!F39+lcm!F39+ls!F39+mg!F39+pi!F39+rb!F39+rk!F39+sok!F39+wab!F39)</f>
        <v>170</v>
      </c>
      <c r="O29">
        <f>SUM(abl!G39+cmb!G39+lcm!G39+ls!G39+mg!G39+pi!G39+rb!G39+rk!G39+sok!G39+wab!G39)</f>
        <v>328</v>
      </c>
      <c r="P29">
        <f>SUM(abl!H39+cmb!H39+lcm!H39+ls!H39+mg!H39+pi!H39+rb!H39+rk!H39+sok!H39+wab!H39)</f>
        <v>309</v>
      </c>
      <c r="Q29">
        <f>SUM(abl!I39+cmb!I39+lcm!I39+ls!I39+mg!I39+pi!I39+rb!I39+rk!I39+sok!I39+wab!I39)</f>
        <v>1899</v>
      </c>
      <c r="R29">
        <f>SUM(abl!J39+cmb!J39+lcm!J39+ls!J39+mg!J39+pi!J39+rb!J39+rk!J39+sok!J39+wab!J39)</f>
        <v>0</v>
      </c>
    </row>
    <row r="30" spans="1:19" x14ac:dyDescent="0.2">
      <c r="C30" t="s">
        <v>5</v>
      </c>
      <c r="D30" s="2">
        <v>6250165</v>
      </c>
      <c r="E30" s="10">
        <f t="shared" si="2"/>
        <v>1.5967941206008622</v>
      </c>
      <c r="I30" s="1" t="s">
        <v>105</v>
      </c>
      <c r="J30">
        <f>SUM(abl!B40+cmb!B40+lcm!B40+ls!B40+mg!B40+pi!B40+rb!B40+rk!B40+sok!B40+wab!B40)</f>
        <v>18</v>
      </c>
      <c r="K30">
        <f>SUM(abl!C40+cmb!C40+lcm!C40+ls!C40+mg!C40+pi!C40+rb!C40+rk!C40+sok!C40+wab!C40)</f>
        <v>27</v>
      </c>
      <c r="L30">
        <f>SUM(abl!D40+cmb!D40+lcm!D40+ls!D40+mg!D40+pi!D40+rb!D40+rk!D40+sok!D40+wab!D40)</f>
        <v>961</v>
      </c>
      <c r="M30">
        <f>SUM(abl!E40+cmb!E40+lcm!E40+ls!E40+mg!E40+pi!E40+rb!E40+rk!E40+sok!E40+wab!E40)</f>
        <v>20</v>
      </c>
      <c r="N30">
        <f>SUM(abl!F40+cmb!F40+lcm!F40+ls!F40+mg!F40+pi!F40+rb!F40+rk!F40+sok!F40+wab!F40)</f>
        <v>59</v>
      </c>
      <c r="O30">
        <f>SUM(abl!G40+cmb!G40+lcm!G40+ls!G40+mg!G40+pi!G40+rb!G40+rk!G40+sok!G40+wab!G40)</f>
        <v>138</v>
      </c>
      <c r="P30">
        <f>SUM(abl!H40+cmb!H40+lcm!H40+ls!H40+mg!H40+pi!H40+rb!H40+rk!H40+sok!H40+wab!H40)</f>
        <v>72</v>
      </c>
      <c r="Q30">
        <f>SUM(abl!I40+cmb!I40+lcm!I40+ls!I40+mg!I40+pi!I40+rb!I40+rk!I40+sok!I40+wab!I40)</f>
        <v>112</v>
      </c>
      <c r="R30">
        <f>SUM(abl!J40+cmb!J40+lcm!J40+ls!J40+mg!J40+pi!J40+rb!J40+rk!J40+sok!J40+wab!J40)</f>
        <v>0</v>
      </c>
    </row>
    <row r="31" spans="1:19" x14ac:dyDescent="0.2">
      <c r="C31" t="s">
        <v>113</v>
      </c>
      <c r="D31" s="2">
        <f>D6+D7</f>
        <v>20708350</v>
      </c>
      <c r="E31" s="10">
        <f t="shared" si="2"/>
        <v>5.2905757731747656</v>
      </c>
      <c r="I31" s="1" t="s">
        <v>106</v>
      </c>
      <c r="J31">
        <f>SUM(abl!B41+cmb!B41+lcm!B41+ls!B41+mg!B41+pi!B41+rb!B41+rk!B41+sok!B41+wab!B41)</f>
        <v>82</v>
      </c>
      <c r="K31">
        <f>SUM(abl!C41+cmb!C41+lcm!C41+ls!C41+mg!C41+pi!C41+rb!C41+rk!C41+sok!C41+wab!C41)</f>
        <v>232</v>
      </c>
      <c r="L31">
        <f>SUM(abl!D41+cmb!D41+lcm!D41+ls!D41+mg!D41+pi!D41+rb!D41+rk!D41+sok!D41+wab!D41)</f>
        <v>15</v>
      </c>
      <c r="M31">
        <f>SUM(abl!E41+cmb!E41+lcm!E41+ls!E41+mg!E41+pi!E41+rb!E41+rk!E41+sok!E41+wab!E41)</f>
        <v>4406</v>
      </c>
      <c r="N31">
        <f>SUM(abl!F41+cmb!F41+lcm!F41+ls!F41+mg!F41+pi!F41+rb!F41+rk!F41+sok!F41+wab!F41)</f>
        <v>47</v>
      </c>
      <c r="O31">
        <f>SUM(abl!G41+cmb!G41+lcm!G41+ls!G41+mg!G41+pi!G41+rb!G41+rk!G41+sok!G41+wab!G41)</f>
        <v>186</v>
      </c>
      <c r="P31">
        <f>SUM(abl!H41+cmb!H41+lcm!H41+ls!H41+mg!H41+pi!H41+rb!H41+rk!H41+sok!H41+wab!H41)</f>
        <v>156</v>
      </c>
      <c r="Q31">
        <f>SUM(abl!I41+cmb!I41+lcm!I41+ls!I41+mg!I41+pi!I41+rb!I41+rk!I41+sok!I41+wab!I41)</f>
        <v>1306</v>
      </c>
      <c r="R31">
        <f>SUM(abl!J41+cmb!J41+lcm!J41+ls!J41+mg!J41+pi!J41+rb!J41+rk!J41+sok!J41+wab!J41)</f>
        <v>0</v>
      </c>
    </row>
    <row r="32" spans="1:19" x14ac:dyDescent="0.2">
      <c r="C32" t="s">
        <v>114</v>
      </c>
      <c r="D32" s="2">
        <f>D8+D9+D11</f>
        <v>24403199</v>
      </c>
      <c r="E32" s="10">
        <f t="shared" si="2"/>
        <v>6.2345369581527592</v>
      </c>
      <c r="I32" s="1" t="s">
        <v>107</v>
      </c>
      <c r="J32">
        <f>SUM(abl!B42+cmb!B42+lcm!B42+ls!B42+mg!B42+pi!B42+rb!B42+rk!B42+sok!B42+wab!B42)</f>
        <v>204</v>
      </c>
      <c r="K32">
        <f>SUM(abl!C42+cmb!C42+lcm!C42+ls!C42+mg!C42+pi!C42+rb!C42+rk!C42+sok!C42+wab!C42)</f>
        <v>182</v>
      </c>
      <c r="L32">
        <f>SUM(abl!D42+cmb!D42+lcm!D42+ls!D42+mg!D42+pi!D42+rb!D42+rk!D42+sok!D42+wab!D42)</f>
        <v>48</v>
      </c>
      <c r="M32">
        <f>SUM(abl!E42+cmb!E42+lcm!E42+ls!E42+mg!E42+pi!E42+rb!E42+rk!E42+sok!E42+wab!E42)</f>
        <v>54</v>
      </c>
      <c r="N32">
        <f>SUM(abl!F42+cmb!F42+lcm!F42+ls!F42+mg!F42+pi!F42+rb!F42+rk!F42+sok!F42+wab!F42)</f>
        <v>5411</v>
      </c>
      <c r="O32">
        <f>SUM(abl!G42+cmb!G42+lcm!G42+ls!G42+mg!G42+pi!G42+rb!G42+rk!G42+sok!G42+wab!G42)</f>
        <v>413</v>
      </c>
      <c r="P32">
        <f>SUM(abl!H42+cmb!H42+lcm!H42+ls!H42+mg!H42+pi!H42+rb!H42+rk!H42+sok!H42+wab!H42)</f>
        <v>395</v>
      </c>
      <c r="Q32">
        <f>SUM(abl!I42+cmb!I42+lcm!I42+ls!I42+mg!I42+pi!I42+rb!I42+rk!I42+sok!I42+wab!I42)</f>
        <v>857</v>
      </c>
      <c r="R32">
        <f>SUM(abl!J42+cmb!J42+lcm!J42+ls!J42+mg!J42+pi!J42+rb!J42+rk!J42+sok!J42+wab!J42)</f>
        <v>0</v>
      </c>
    </row>
    <row r="33" spans="3:19" x14ac:dyDescent="0.2">
      <c r="C33" t="s">
        <v>58</v>
      </c>
      <c r="D33" s="2">
        <f>D10+D12</f>
        <v>19794668</v>
      </c>
      <c r="E33" s="10">
        <f t="shared" si="2"/>
        <v>5.0571480083559432</v>
      </c>
      <c r="I33" s="1" t="s">
        <v>108</v>
      </c>
      <c r="J33">
        <f>SUM(abl!B43+cmb!B43+lcm!B43+ls!B43+mg!B43+pi!B43+rb!B43+rk!B43+sok!B43+wab!B43)</f>
        <v>169</v>
      </c>
      <c r="K33">
        <f>SUM(abl!C43+cmb!C43+lcm!C43+ls!C43+mg!C43+pi!C43+rb!C43+rk!C43+sok!C43+wab!C43)</f>
        <v>386</v>
      </c>
      <c r="L33">
        <f>SUM(abl!D43+cmb!D43+lcm!D43+ls!D43+mg!D43+pi!D43+rb!D43+rk!D43+sok!D43+wab!D43)</f>
        <v>120</v>
      </c>
      <c r="M33">
        <f>SUM(abl!E43+cmb!E43+lcm!E43+ls!E43+mg!E43+pi!E43+rb!E43+rk!E43+sok!E43+wab!E43)</f>
        <v>284</v>
      </c>
      <c r="N33">
        <f>SUM(abl!F43+cmb!F43+lcm!F43+ls!F43+mg!F43+pi!F43+rb!F43+rk!F43+sok!F43+wab!F43)</f>
        <v>414</v>
      </c>
      <c r="O33">
        <f>SUM(abl!G43+cmb!G43+lcm!G43+ls!G43+mg!G43+pi!G43+rb!G43+rk!G43+sok!G43+wab!G43)</f>
        <v>16120</v>
      </c>
      <c r="P33">
        <f>SUM(abl!H43+cmb!H43+lcm!H43+ls!H43+mg!H43+pi!H43+rb!H43+rk!H43+sok!H43+wab!H43)</f>
        <v>414</v>
      </c>
      <c r="Q33">
        <f>SUM(abl!I43+cmb!I43+lcm!I43+ls!I43+mg!I43+pi!I43+rb!I43+rk!I43+sok!I43+wab!I43)</f>
        <v>1996</v>
      </c>
      <c r="R33">
        <f>SUM(abl!J43+cmb!J43+lcm!J43+ls!J43+mg!J43+pi!J43+rb!J43+rk!J43+sok!J43+wab!J43)</f>
        <v>0</v>
      </c>
    </row>
    <row r="34" spans="3:19" x14ac:dyDescent="0.2">
      <c r="C34" t="s">
        <v>59</v>
      </c>
      <c r="D34" s="9">
        <f>D13+D14</f>
        <v>289822264</v>
      </c>
      <c r="E34" s="10">
        <f t="shared" si="2"/>
        <v>74.043883189392744</v>
      </c>
      <c r="I34" s="1" t="s">
        <v>109</v>
      </c>
      <c r="J34">
        <f>SUM(abl!B44+cmb!B44+lcm!B44+ls!B44+mg!B44+pi!B44+rb!B44+rk!B44+sok!B44+wab!B44)</f>
        <v>275</v>
      </c>
      <c r="K34">
        <f>SUM(abl!C44+cmb!C44+lcm!C44+ls!C44+mg!C44+pi!C44+rb!C44+rk!C44+sok!C44+wab!C44)</f>
        <v>225</v>
      </c>
      <c r="L34">
        <f>SUM(abl!D44+cmb!D44+lcm!D44+ls!D44+mg!D44+pi!D44+rb!D44+rk!D44+sok!D44+wab!D44)</f>
        <v>60</v>
      </c>
      <c r="M34">
        <f>SUM(abl!E44+cmb!E44+lcm!E44+ls!E44+mg!E44+pi!E44+rb!E44+rk!E44+sok!E44+wab!E44)</f>
        <v>196</v>
      </c>
      <c r="N34">
        <f>SUM(abl!F44+cmb!F44+lcm!F44+ls!F44+mg!F44+pi!F44+rb!F44+rk!F44+sok!F44+wab!F44)</f>
        <v>351</v>
      </c>
      <c r="O34">
        <f>SUM(abl!G44+cmb!G44+lcm!G44+ls!G44+mg!G44+pi!G44+rb!G44+rk!G44+sok!G44+wab!G44)</f>
        <v>402</v>
      </c>
      <c r="P34">
        <f>SUM(abl!H44+cmb!H44+lcm!H44+ls!H44+mg!H44+pi!H44+rb!H44+rk!H44+sok!H44+wab!H44)</f>
        <v>6171</v>
      </c>
      <c r="Q34">
        <f>SUM(abl!I44+cmb!I44+lcm!I44+ls!I44+mg!I44+pi!I44+rb!I44+rk!I44+sok!I44+wab!I44)</f>
        <v>3034</v>
      </c>
      <c r="R34">
        <f>SUM(abl!J44+cmb!J44+lcm!J44+ls!J44+mg!J44+pi!J44+rb!J44+rk!J44+sok!J44+wab!J44)</f>
        <v>0</v>
      </c>
    </row>
    <row r="35" spans="3:19" x14ac:dyDescent="0.2">
      <c r="C35" t="s">
        <v>60</v>
      </c>
      <c r="D35" s="2">
        <v>244656</v>
      </c>
      <c r="E35" s="10">
        <f t="shared" si="2"/>
        <v>6.2504791852651009E-2</v>
      </c>
      <c r="I35" s="1" t="s">
        <v>110</v>
      </c>
      <c r="J35">
        <f>SUM(abl!B45+cmb!B45+lcm!B45+ls!B45+mg!B45+pi!B45+rb!B45+rk!B45+sok!B45+wab!B45)</f>
        <v>1084</v>
      </c>
      <c r="K35">
        <f>SUM(abl!C45+cmb!C45+lcm!C45+ls!C45+mg!C45+pi!C45+rb!C45+rk!C45+sok!C45+wab!C45)</f>
        <v>2110</v>
      </c>
      <c r="L35">
        <f>SUM(abl!D45+cmb!D45+lcm!D45+ls!D45+mg!D45+pi!D45+rb!D45+rk!D45+sok!D45+wab!D45)</f>
        <v>108</v>
      </c>
      <c r="M35">
        <f>SUM(abl!E45+cmb!E45+lcm!E45+ls!E45+mg!E45+pi!E45+rb!E45+rk!E45+sok!E45+wab!E45)</f>
        <v>1190</v>
      </c>
      <c r="N35">
        <f>SUM(abl!F45+cmb!F45+lcm!F45+ls!F45+mg!F45+pi!F45+rb!F45+rk!F45+sok!F45+wab!F45)</f>
        <v>891</v>
      </c>
      <c r="O35">
        <f>SUM(abl!G45+cmb!G45+lcm!G45+ls!G45+mg!G45+pi!G45+rb!G45+rk!G45+sok!G45+wab!G45)</f>
        <v>1655</v>
      </c>
      <c r="P35">
        <f>SUM(abl!H45+cmb!H45+lcm!H45+ls!H45+mg!H45+pi!H45+rb!H45+rk!H45+sok!H45+wab!H45)</f>
        <v>3031</v>
      </c>
      <c r="Q35">
        <f>SUM(abl!I45+cmb!I45+lcm!I45+ls!I45+mg!I45+pi!I45+rb!I45+rk!I45+sok!I45+wab!I45)</f>
        <v>20195</v>
      </c>
      <c r="R35">
        <f>SUM(abl!J45+cmb!J45+lcm!J45+ls!J45+mg!J45+pi!J45+rb!J45+rk!J45+sok!J45+wab!J45)</f>
        <v>0</v>
      </c>
    </row>
    <row r="36" spans="3:19" x14ac:dyDescent="0.2">
      <c r="D36" s="2">
        <f>SUM(D27:D35)</f>
        <v>391419590</v>
      </c>
      <c r="I36" s="1" t="s">
        <v>111</v>
      </c>
      <c r="J36">
        <f>SUM(abl!B46+cmb!B46+lcm!B46+ls!B46+mg!B46+pi!B46+rb!B46+rk!B46+sok!B46+wab!B46)</f>
        <v>0</v>
      </c>
      <c r="K36">
        <f>SUM(abl!C46+cmb!C46+lcm!C46+ls!C46+mg!C46+pi!C46+rb!C46+rk!C46+sok!C46+wab!C46)</f>
        <v>0</v>
      </c>
      <c r="L36">
        <f>SUM(abl!D46+cmb!D46+lcm!D46+ls!D46+mg!D46+pi!D46+rb!D46+rk!D46+sok!D46+wab!D46)</f>
        <v>0</v>
      </c>
      <c r="M36">
        <f>SUM(abl!E46+cmb!E46+lcm!E46+ls!E46+mg!E46+pi!E46+rb!E46+rk!E46+sok!E46+wab!E46)</f>
        <v>0</v>
      </c>
      <c r="N36">
        <f>SUM(abl!F46+cmb!F46+lcm!F46+ls!F46+mg!F46+pi!F46+rb!F46+rk!F46+sok!F46+wab!F46)</f>
        <v>0</v>
      </c>
      <c r="O36">
        <f>SUM(abl!G46+cmb!G46+lcm!G46+ls!G46+mg!G46+pi!G46+rb!G46+rk!G46+sok!G46+wab!G46)</f>
        <v>0</v>
      </c>
      <c r="P36">
        <f>SUM(abl!H46+cmb!H46+lcm!H46+ls!H46+mg!H46+pi!H46+rb!H46+rk!H46+sok!H46+wab!H46)</f>
        <v>0</v>
      </c>
      <c r="Q36">
        <f>SUM(abl!I46+cmb!I46+lcm!I46+ls!I46+mg!I46+pi!I46+rb!I46+rk!I46+sok!I46+wab!I46)</f>
        <v>0</v>
      </c>
      <c r="R36" t="e">
        <f>SUM(abl!J46+cmb!J46+lcm!J46+ls!L60+mg!J46+pi!J46+rb!J46+rk!J46+sok!#REF!+wab!J46)</f>
        <v>#REF!</v>
      </c>
    </row>
    <row r="37" spans="3:19" x14ac:dyDescent="0.2">
      <c r="D37" s="2"/>
    </row>
    <row r="38" spans="3:19" x14ac:dyDescent="0.2">
      <c r="D38" s="2"/>
    </row>
    <row r="39" spans="3:19" x14ac:dyDescent="0.2">
      <c r="D39" s="2"/>
      <c r="I39" s="1" t="s">
        <v>103</v>
      </c>
      <c r="J39">
        <f>ROUND(J28/107620/1.708/3.0872 * 10000, 1)</f>
        <v>39.200000000000003</v>
      </c>
      <c r="K39">
        <f>ROUND(K28/107620/5.19/3.0872*10000,1)</f>
        <v>0.6</v>
      </c>
      <c r="L39">
        <f>ROUND(L28/107620/0.817/3.0872*10000,1)</f>
        <v>1</v>
      </c>
      <c r="M39">
        <f>ROUND(M28/107620/1.597/3.0872*10000,1)</f>
        <v>1.7</v>
      </c>
      <c r="N39">
        <f>ROUND(N28/107620/5.291/3.09*10000,1)</f>
        <v>1.1000000000000001</v>
      </c>
      <c r="O39">
        <f>ROUND(O28/107620/6.235/3.09 * 10000,1)</f>
        <v>0.7</v>
      </c>
      <c r="P39">
        <f>ROUND(P28/107620/5.057/3.09*10000,1)</f>
        <v>1.9</v>
      </c>
      <c r="Q39">
        <f>ROUND(Q28/107620/74.044/3.09*10000,1)</f>
        <v>0.4</v>
      </c>
      <c r="S39">
        <v>3.09</v>
      </c>
    </row>
    <row r="40" spans="3:19" x14ac:dyDescent="0.2">
      <c r="D40" s="2"/>
      <c r="I40" s="1" t="s">
        <v>104</v>
      </c>
      <c r="J40">
        <f t="shared" ref="J40:J46" si="3">ROUND(J29/107620/1.708/3.0872 * 10000, 1)</f>
        <v>1.8</v>
      </c>
      <c r="K40">
        <f>ROUND(K29/107620/5.19/3.0872*10000,1)</f>
        <v>41.1</v>
      </c>
      <c r="L40">
        <f t="shared" ref="L40:L46" si="4">ROUND(L29/107620/0.817/3.0872*10000,1)</f>
        <v>1.6</v>
      </c>
      <c r="M40">
        <f t="shared" ref="M40:M46" si="5">ROUND(M29/107620/1.597/3.0872*10000,1)</f>
        <v>4.3</v>
      </c>
      <c r="N40">
        <f t="shared" ref="N40:N46" si="6">ROUND(N29/107620/5.291/3.09*10000,1)</f>
        <v>1</v>
      </c>
      <c r="O40">
        <f t="shared" ref="O40:O46" si="7">ROUND(O29/107620/6.235/3.09 * 10000,1)</f>
        <v>1.6</v>
      </c>
      <c r="P40">
        <f t="shared" ref="P40:P46" si="8">ROUND(P29/107620/5.057/3.09*10000,1)</f>
        <v>1.8</v>
      </c>
      <c r="Q40">
        <f t="shared" ref="Q40:Q46" si="9">ROUND(Q29/107620/74.044/3.09*10000,1)</f>
        <v>0.8</v>
      </c>
    </row>
    <row r="41" spans="3:19" x14ac:dyDescent="0.2">
      <c r="I41" s="1" t="s">
        <v>105</v>
      </c>
      <c r="J41">
        <f t="shared" si="3"/>
        <v>0.3</v>
      </c>
      <c r="K41">
        <f t="shared" ref="K41:K46" si="10">ROUND(K30/107620/5.19/3.0872*10000,1)</f>
        <v>0.2</v>
      </c>
      <c r="L41">
        <f>ROUND(L30/107620/0.817/3.0872*10000,1)</f>
        <v>35.4</v>
      </c>
      <c r="M41">
        <f t="shared" si="5"/>
        <v>0.4</v>
      </c>
      <c r="N41">
        <f t="shared" si="6"/>
        <v>0.3</v>
      </c>
      <c r="O41">
        <f t="shared" si="7"/>
        <v>0.7</v>
      </c>
      <c r="P41">
        <f t="shared" si="8"/>
        <v>0.4</v>
      </c>
      <c r="Q41">
        <f t="shared" si="9"/>
        <v>0</v>
      </c>
    </row>
    <row r="42" spans="3:19" x14ac:dyDescent="0.2">
      <c r="I42" s="1" t="s">
        <v>106</v>
      </c>
      <c r="J42">
        <f t="shared" si="3"/>
        <v>1.4</v>
      </c>
      <c r="K42">
        <f t="shared" si="10"/>
        <v>1.3</v>
      </c>
      <c r="L42">
        <f t="shared" si="4"/>
        <v>0.6</v>
      </c>
      <c r="M42">
        <f t="shared" si="5"/>
        <v>83</v>
      </c>
      <c r="N42">
        <f t="shared" si="6"/>
        <v>0.3</v>
      </c>
      <c r="O42">
        <f t="shared" si="7"/>
        <v>0.9</v>
      </c>
      <c r="P42">
        <f t="shared" si="8"/>
        <v>0.9</v>
      </c>
      <c r="Q42">
        <f t="shared" si="9"/>
        <v>0.5</v>
      </c>
    </row>
    <row r="43" spans="3:19" x14ac:dyDescent="0.2">
      <c r="I43" s="1" t="s">
        <v>107</v>
      </c>
      <c r="J43">
        <f t="shared" si="3"/>
        <v>3.6</v>
      </c>
      <c r="K43">
        <f t="shared" si="10"/>
        <v>1.1000000000000001</v>
      </c>
      <c r="L43">
        <f t="shared" si="4"/>
        <v>1.8</v>
      </c>
      <c r="M43">
        <f t="shared" si="5"/>
        <v>1</v>
      </c>
      <c r="N43">
        <f>ROUND(N32/107620/5.291/3.09*10000,1)</f>
        <v>30.8</v>
      </c>
      <c r="O43">
        <f t="shared" si="7"/>
        <v>2</v>
      </c>
      <c r="P43">
        <f>ROUND(P32/107620/5.057/3.09*10000,1)</f>
        <v>2.2999999999999998</v>
      </c>
      <c r="Q43">
        <f t="shared" si="9"/>
        <v>0.3</v>
      </c>
    </row>
    <row r="44" spans="3:19" x14ac:dyDescent="0.2">
      <c r="I44" s="1" t="s">
        <v>108</v>
      </c>
      <c r="J44">
        <f t="shared" si="3"/>
        <v>3</v>
      </c>
      <c r="K44">
        <f t="shared" si="10"/>
        <v>2.2000000000000002</v>
      </c>
      <c r="L44">
        <f t="shared" si="4"/>
        <v>4.4000000000000004</v>
      </c>
      <c r="M44">
        <f t="shared" si="5"/>
        <v>5.4</v>
      </c>
      <c r="N44">
        <f t="shared" si="6"/>
        <v>2.4</v>
      </c>
      <c r="O44">
        <f>ROUND(O33/107620/6.235/3.09 * 10000,1)</f>
        <v>77.7</v>
      </c>
      <c r="P44">
        <f t="shared" si="8"/>
        <v>2.5</v>
      </c>
      <c r="Q44">
        <f>ROUND(Q33/107620/74.044/3.09*10000,1)</f>
        <v>0.8</v>
      </c>
    </row>
    <row r="45" spans="3:19" x14ac:dyDescent="0.2">
      <c r="I45" s="1" t="s">
        <v>109</v>
      </c>
      <c r="J45">
        <f t="shared" si="3"/>
        <v>4.8</v>
      </c>
      <c r="K45">
        <f t="shared" si="10"/>
        <v>1.3</v>
      </c>
      <c r="L45">
        <f t="shared" si="4"/>
        <v>2.2000000000000002</v>
      </c>
      <c r="M45">
        <f>ROUND(M34/107620/1.597/3.0872*10000,1)</f>
        <v>3.7</v>
      </c>
      <c r="N45">
        <f t="shared" si="6"/>
        <v>2</v>
      </c>
      <c r="O45">
        <f t="shared" si="7"/>
        <v>1.9</v>
      </c>
      <c r="P45">
        <f t="shared" si="8"/>
        <v>36.700000000000003</v>
      </c>
      <c r="Q45">
        <f t="shared" si="9"/>
        <v>1.2</v>
      </c>
    </row>
    <row r="46" spans="3:19" x14ac:dyDescent="0.2">
      <c r="I46" s="1" t="s">
        <v>110</v>
      </c>
      <c r="J46">
        <f t="shared" si="3"/>
        <v>19.100000000000001</v>
      </c>
      <c r="K46">
        <f t="shared" si="10"/>
        <v>12.2</v>
      </c>
      <c r="L46">
        <f t="shared" si="4"/>
        <v>4</v>
      </c>
      <c r="M46">
        <f t="shared" si="5"/>
        <v>22.4</v>
      </c>
      <c r="N46">
        <f t="shared" si="6"/>
        <v>5.0999999999999996</v>
      </c>
      <c r="O46">
        <f t="shared" si="7"/>
        <v>8</v>
      </c>
      <c r="P46">
        <f t="shared" si="8"/>
        <v>18</v>
      </c>
      <c r="Q46">
        <f t="shared" si="9"/>
        <v>8.1999999999999993</v>
      </c>
    </row>
    <row r="47" spans="3:19" x14ac:dyDescent="0.2">
      <c r="I47" s="1"/>
    </row>
    <row r="49" spans="9:17" x14ac:dyDescent="0.2">
      <c r="I49" s="1" t="s">
        <v>135</v>
      </c>
      <c r="J49" s="1" t="s">
        <v>103</v>
      </c>
      <c r="K49" s="1" t="s">
        <v>104</v>
      </c>
      <c r="L49" s="1" t="s">
        <v>105</v>
      </c>
      <c r="M49" s="1" t="s">
        <v>106</v>
      </c>
      <c r="N49" s="1" t="s">
        <v>107</v>
      </c>
      <c r="O49" s="1" t="s">
        <v>108</v>
      </c>
      <c r="P49" s="1" t="s">
        <v>109</v>
      </c>
      <c r="Q49" s="1" t="s">
        <v>110</v>
      </c>
    </row>
    <row r="50" spans="9:17" x14ac:dyDescent="0.2">
      <c r="I50" s="1" t="s">
        <v>103</v>
      </c>
      <c r="J50">
        <f>SUM(abl!B48+cmb!B48+lcm!B48+ls!B48+mg!B48+pi!B48+rb!B48+rk!B48+sok!B48+wab!B48)</f>
        <v>195</v>
      </c>
      <c r="K50">
        <f>SUM(abl!C48+cmb!C48+lcm!C48+ls!C48+mg!C48+pi!C48+rb!C48+rk!C48+sok!C48+wab!C48)</f>
        <v>11</v>
      </c>
      <c r="L50">
        <f>SUM(abl!D48+cmb!D48+lcm!D48+ls!D48+mg!D48+pi!D48+rb!D48+rk!D48+sok!D48+wab!D48)</f>
        <v>5</v>
      </c>
      <c r="M50">
        <f>SUM(abl!E48+cmb!E48+lcm!E48+ls!E48+mg!E48+pi!E48+rb!E48+rk!E48+sok!E48+wab!E48)</f>
        <v>17</v>
      </c>
      <c r="N50">
        <f>SUM(abl!F48+cmb!F48+lcm!F48+ls!F48+mg!F48+pi!F48+rb!F48+rk!F48+sok!F48+wab!F48)</f>
        <v>25</v>
      </c>
      <c r="O50">
        <f>SUM(abl!G48+cmb!G48+lcm!G48+ls!G48+mg!G48+pi!G48+rb!G48+rk!G48+sok!G48+wab!G48)</f>
        <v>29</v>
      </c>
      <c r="P50">
        <f>SUM(abl!H48+cmb!H48+lcm!H48+ls!H48+mg!H48+pi!H48+rb!H48+rk!H48+sok!H48+wab!H48)</f>
        <v>25</v>
      </c>
      <c r="Q50">
        <f>SUM(abl!I48+cmb!I48+lcm!I48+ls!I48+mg!I48+pi!I48+rb!I48+rk!I48+sok!I48+wab!I48)</f>
        <v>100</v>
      </c>
    </row>
    <row r="51" spans="9:17" x14ac:dyDescent="0.2">
      <c r="I51" s="1" t="s">
        <v>104</v>
      </c>
      <c r="J51">
        <f>SUM(abl!B49+cmb!B49+lcm!B49+ls!B49+mg!B49+pi!B49+rb!B49+rk!B49+sok!B49+wab!B49)</f>
        <v>7</v>
      </c>
      <c r="K51">
        <f>SUM(abl!C49+cmb!C49+lcm!C49+ls!C49+mg!C49+pi!C49+rb!C49+rk!C49+sok!C49+wab!C49)</f>
        <v>675</v>
      </c>
      <c r="L51">
        <f>SUM(abl!D49+cmb!D49+lcm!D49+ls!D49+mg!D49+pi!D49+rb!D49+rk!D49+sok!D49+wab!D49)</f>
        <v>5</v>
      </c>
      <c r="M51">
        <f>SUM(abl!E49+cmb!E49+lcm!E49+ls!E49+mg!E49+pi!E49+rb!E49+rk!E49+sok!E49+wab!E49)</f>
        <v>37</v>
      </c>
      <c r="N51">
        <f>SUM(abl!F49+cmb!F49+lcm!F49+ls!F49+mg!F49+pi!F49+rb!F49+rk!F49+sok!F49+wab!F49)</f>
        <v>12</v>
      </c>
      <c r="O51">
        <f>SUM(abl!G49+cmb!G49+lcm!G49+ls!G49+mg!G49+pi!G49+rb!G49+rk!G49+sok!G49+wab!G49)</f>
        <v>69</v>
      </c>
      <c r="P51">
        <f>SUM(abl!H49+cmb!H49+lcm!H49+ls!H49+mg!H49+pi!H49+rb!H49+rk!H49+sok!H49+wab!H49)</f>
        <v>24</v>
      </c>
      <c r="Q51">
        <f>SUM(abl!I49+cmb!I49+lcm!I49+ls!I49+mg!I49+pi!I49+rb!I49+rk!I49+sok!I49+wab!I49)</f>
        <v>145</v>
      </c>
    </row>
    <row r="52" spans="9:17" x14ac:dyDescent="0.2">
      <c r="I52" s="1" t="s">
        <v>105</v>
      </c>
      <c r="J52">
        <f>SUM(abl!B50+cmb!B50+lcm!B50+ls!B50+mg!B50+pi!B50+rb!B50+rk!B50+sok!B50+wab!B50)</f>
        <v>4</v>
      </c>
      <c r="K52">
        <f>SUM(abl!C50+cmb!C50+lcm!C50+ls!C50+mg!C50+pi!C50+rb!C50+rk!C50+sok!C50+wab!C50)</f>
        <v>5</v>
      </c>
      <c r="L52">
        <f>SUM(abl!D50+cmb!D50+lcm!D50+ls!D50+mg!D50+pi!D50+rb!D50+rk!D50+sok!D50+wab!D50)</f>
        <v>335</v>
      </c>
      <c r="M52">
        <f>SUM(abl!E50+cmb!E50+lcm!E50+ls!E50+mg!E50+pi!E50+rb!E50+rk!E50+sok!E50+wab!E50)</f>
        <v>4</v>
      </c>
      <c r="N52">
        <f>SUM(abl!F50+cmb!F50+lcm!F50+ls!F50+mg!F50+pi!F50+rb!F50+rk!F50+sok!F50+wab!F50)</f>
        <v>11</v>
      </c>
      <c r="O52">
        <f>SUM(abl!G50+cmb!G50+lcm!G50+ls!G50+mg!G50+pi!G50+rb!G50+rk!G50+sok!G50+wab!G50)</f>
        <v>38</v>
      </c>
      <c r="P52">
        <f>SUM(abl!H50+cmb!H50+lcm!H50+ls!H50+mg!H50+pi!H50+rb!H50+rk!H50+sok!H50+wab!H50)</f>
        <v>14</v>
      </c>
      <c r="Q52">
        <f>SUM(abl!I50+cmb!I50+lcm!I50+ls!I50+mg!I50+pi!I50+rb!I50+rk!I50+sok!I50+wab!I50)</f>
        <v>17</v>
      </c>
    </row>
    <row r="53" spans="9:17" x14ac:dyDescent="0.2">
      <c r="I53" s="1" t="s">
        <v>106</v>
      </c>
      <c r="J53">
        <f>SUM(abl!B51+cmb!B51+lcm!B51+ls!B51+mg!B51+pi!B51+rb!B51+rk!B51+sok!B51+wab!B51)</f>
        <v>9</v>
      </c>
      <c r="K53">
        <f>SUM(abl!C51+cmb!C51+lcm!C51+ls!C51+mg!C51+pi!C51+rb!C51+rk!C51+sok!C51+wab!C51)</f>
        <v>45</v>
      </c>
      <c r="L53">
        <f>SUM(abl!D51+cmb!D51+lcm!D51+ls!D51+mg!D51+pi!D51+rb!D51+rk!D51+sok!D51+wab!D51)</f>
        <v>1</v>
      </c>
      <c r="M53">
        <f>SUM(abl!E51+cmb!E51+lcm!E51+ls!E51+mg!E51+pi!E51+rb!E51+rk!E51+sok!E51+wab!E51)</f>
        <v>603</v>
      </c>
      <c r="N53">
        <f>SUM(abl!F51+cmb!F51+lcm!F51+ls!F51+mg!F51+pi!F51+rb!F51+rk!F51+sok!F51+wab!F51)</f>
        <v>2</v>
      </c>
      <c r="O53">
        <f>SUM(abl!G51+cmb!G51+lcm!G51+ls!G51+mg!G51+pi!G51+rb!G51+rk!G51+sok!G51+wab!G51)</f>
        <v>37</v>
      </c>
      <c r="P53">
        <f>SUM(abl!H51+cmb!H51+lcm!H51+ls!H51+mg!H51+pi!H51+rb!H51+rk!H51+sok!H51+wab!H51)</f>
        <v>22</v>
      </c>
      <c r="Q53">
        <f>SUM(abl!I51+cmb!I51+lcm!I51+ls!I51+mg!I51+pi!I51+rb!I51+rk!I51+sok!I51+wab!I51)</f>
        <v>135</v>
      </c>
    </row>
    <row r="54" spans="9:17" x14ac:dyDescent="0.2">
      <c r="I54" s="1" t="s">
        <v>107</v>
      </c>
      <c r="J54">
        <f>SUM(abl!B52+cmb!B52+lcm!B52+ls!B52+mg!B52+pi!B52+rb!B52+rk!B52+sok!B52+wab!B52)</f>
        <v>31</v>
      </c>
      <c r="K54">
        <f>SUM(abl!C52+cmb!C52+lcm!C52+ls!C52+mg!C52+pi!C52+rb!C52+rk!C52+sok!C52+wab!C52)</f>
        <v>18</v>
      </c>
      <c r="L54">
        <f>SUM(abl!D52+cmb!D52+lcm!D52+ls!D52+mg!D52+pi!D52+rb!D52+rk!D52+sok!D52+wab!D52)</f>
        <v>15</v>
      </c>
      <c r="M54">
        <f>SUM(abl!E52+cmb!E52+lcm!E52+ls!E52+mg!E52+pi!E52+rb!E52+rk!E52+sok!E52+wab!E52)</f>
        <v>10</v>
      </c>
      <c r="N54">
        <f>SUM(abl!F52+cmb!F52+lcm!F52+ls!F52+mg!F52+pi!F52+rb!F52+rk!F52+sok!F52+wab!F52)</f>
        <v>647</v>
      </c>
      <c r="O54">
        <f>SUM(abl!G52+cmb!G52+lcm!G52+ls!G52+mg!G52+pi!G52+rb!G52+rk!G52+sok!G52+wab!G52)</f>
        <v>117</v>
      </c>
      <c r="P54">
        <f>SUM(abl!H52+cmb!H52+lcm!H52+ls!H52+mg!H52+pi!H52+rb!H52+rk!H52+sok!H52+wab!H52)</f>
        <v>47</v>
      </c>
      <c r="Q54">
        <f>SUM(abl!I52+cmb!I52+lcm!I52+ls!I52+mg!I52+pi!I52+rb!I52+rk!I52+sok!I52+wab!I52)</f>
        <v>102</v>
      </c>
    </row>
    <row r="55" spans="9:17" x14ac:dyDescent="0.2">
      <c r="I55" s="1" t="s">
        <v>108</v>
      </c>
      <c r="J55">
        <f>SUM(abl!B53+cmb!B53+lcm!B53+ls!B53+mg!B53+pi!B53+rb!B53+rk!B53+sok!B53+wab!B53)</f>
        <v>35</v>
      </c>
      <c r="K55">
        <f>SUM(abl!C53+cmb!C53+lcm!C53+ls!C53+mg!C53+pi!C53+rb!C53+rk!C53+sok!C53+wab!C53)</f>
        <v>95</v>
      </c>
      <c r="L55">
        <f>SUM(abl!D53+cmb!D53+lcm!D53+ls!D53+mg!D53+pi!D53+rb!D53+rk!D53+sok!D53+wab!D53)</f>
        <v>37</v>
      </c>
      <c r="M55">
        <f>SUM(abl!E53+cmb!E53+lcm!E53+ls!E53+mg!E53+pi!E53+rb!E53+rk!E53+sok!E53+wab!E53)</f>
        <v>66</v>
      </c>
      <c r="N55">
        <f>SUM(abl!F53+cmb!F53+lcm!F53+ls!F53+mg!F53+pi!F53+rb!F53+rk!F53+sok!F53+wab!F53)</f>
        <v>91</v>
      </c>
      <c r="O55">
        <f>SUM(abl!G53+cmb!G53+lcm!G53+ls!G53+mg!G53+pi!G53+rb!G53+rk!G53+sok!G53+wab!G53)</f>
        <v>4885</v>
      </c>
      <c r="P55">
        <f>SUM(abl!H53+cmb!H53+lcm!H53+ls!H53+mg!H53+pi!H53+rb!H53+rk!H53+sok!H53+wab!H53)</f>
        <v>80</v>
      </c>
      <c r="Q55">
        <f>SUM(abl!I53+cmb!I53+lcm!I53+ls!I53+mg!I53+pi!I53+rb!I53+rk!I53+sok!I53+wab!I53)</f>
        <v>372</v>
      </c>
    </row>
    <row r="56" spans="9:17" x14ac:dyDescent="0.2">
      <c r="I56" s="1" t="s">
        <v>109</v>
      </c>
      <c r="J56">
        <f>SUM(abl!B54+cmb!B54+lcm!B54+ls!B54+mg!B54+pi!B54+rb!B54+rk!B54+sok!B54+wab!B54)</f>
        <v>28</v>
      </c>
      <c r="K56">
        <f>SUM(abl!C54+cmb!C54+lcm!C54+ls!C54+mg!C54+pi!C54+rb!C54+rk!C54+sok!C54+wab!C54)</f>
        <v>14</v>
      </c>
      <c r="L56">
        <f>SUM(abl!D54+cmb!D54+lcm!D54+ls!D54+mg!D54+pi!D54+rb!D54+rk!D54+sok!D54+wab!D54)</f>
        <v>13</v>
      </c>
      <c r="M56">
        <f>SUM(abl!E54+cmb!E54+lcm!E54+ls!E54+mg!E54+pi!E54+rb!E54+rk!E54+sok!E54+wab!E54)</f>
        <v>29</v>
      </c>
      <c r="N56">
        <f>SUM(abl!F54+cmb!F54+lcm!F54+ls!F54+mg!F54+pi!F54+rb!F54+rk!F54+sok!F54+wab!F54)</f>
        <v>34</v>
      </c>
      <c r="O56">
        <f>SUM(abl!G54+cmb!G54+lcm!G54+ls!G54+mg!G54+pi!G54+rb!G54+rk!G54+sok!G54+wab!G54)</f>
        <v>87</v>
      </c>
      <c r="P56">
        <f>SUM(abl!H54+cmb!H54+lcm!H54+ls!H54+mg!H54+pi!H54+rb!H54+rk!H54+sok!H54+wab!H54)</f>
        <v>569</v>
      </c>
      <c r="Q56">
        <f>SUM(abl!I54+cmb!I54+lcm!I54+ls!I54+mg!I54+pi!I54+rb!I54+rk!I54+sok!I54+wab!I54)</f>
        <v>337</v>
      </c>
    </row>
    <row r="57" spans="9:17" x14ac:dyDescent="0.2">
      <c r="I57" s="1" t="s">
        <v>110</v>
      </c>
      <c r="J57">
        <f>SUM(abl!B55+cmb!B55+lcm!B55+ls!B55+mg!B55+pi!B55+rb!B55+rk!B55+sok!B55+wab!B55)</f>
        <v>121</v>
      </c>
      <c r="K57">
        <f>SUM(abl!C55+cmb!C55+lcm!C55+ls!C55+mg!C55+pi!C55+rb!C55+rk!C55+sok!C55+wab!C55)</f>
        <v>196</v>
      </c>
      <c r="L57">
        <f>SUM(abl!D55+cmb!D55+lcm!D55+ls!D55+mg!D55+pi!D55+rb!D55+rk!D55+sok!D55+wab!D55)</f>
        <v>23</v>
      </c>
      <c r="M57">
        <f>SUM(abl!E55+cmb!E55+lcm!E55+ls!E55+mg!E55+pi!E55+rb!E55+rk!E55+sok!E55+wab!E55)</f>
        <v>183</v>
      </c>
      <c r="N57">
        <f>SUM(abl!F55+cmb!F55+lcm!F55+ls!F55+mg!F55+pi!F55+rb!F55+rk!F55+sok!F55+wab!F55)</f>
        <v>84</v>
      </c>
      <c r="O57">
        <f>SUM(abl!G55+cmb!G55+lcm!G55+ls!G55+mg!G55+pi!G55+rb!G55+rk!G55+sok!G55+wab!G55)</f>
        <v>430</v>
      </c>
      <c r="P57">
        <f>SUM(abl!H55+cmb!H55+lcm!H55+ls!H55+mg!H55+pi!H55+rb!H55+rk!H55+sok!H55+wab!H55)</f>
        <v>385</v>
      </c>
      <c r="Q57">
        <f>SUM(abl!I55+cmb!I55+lcm!I55+ls!I55+mg!I55+pi!I55+rb!I55+rk!I55+sok!I55+wab!I55)</f>
        <v>2096</v>
      </c>
    </row>
    <row r="60" spans="9:17" x14ac:dyDescent="0.2">
      <c r="I60" s="1" t="s">
        <v>103</v>
      </c>
      <c r="J60" s="7">
        <f>J50/7.8348/1.708</f>
        <v>14.571988853190755</v>
      </c>
      <c r="K60" s="7">
        <f>K50/7.8348/5.19</f>
        <v>0.27051877533100921</v>
      </c>
      <c r="L60" s="7">
        <f>L50/7.8348/0.817</f>
        <v>0.78112409256033044</v>
      </c>
      <c r="M60" s="7">
        <f>M50/7.8348/1.597</f>
        <v>1.3586765837909116</v>
      </c>
      <c r="N60" s="7">
        <f>N50/7.8348/5.291</f>
        <v>0.60307917560176705</v>
      </c>
      <c r="O60" s="7">
        <f>O50/7.8348/6.235</f>
        <v>0.59365431034585103</v>
      </c>
      <c r="P60" s="7">
        <f>P50/7.8348/5.057</f>
        <v>0.63098515287896961</v>
      </c>
      <c r="Q60" s="7">
        <f>Q50/7.8348/74.044</f>
        <v>0.17237814910642049</v>
      </c>
    </row>
    <row r="61" spans="9:17" x14ac:dyDescent="0.2">
      <c r="I61" s="1" t="s">
        <v>104</v>
      </c>
      <c r="J61" s="7">
        <f t="shared" ref="J61:J67" si="11">J51/7.8348/1.708</f>
        <v>0.52309703575556554</v>
      </c>
      <c r="K61" s="7">
        <f t="shared" ref="K61:K67" si="12">K51/7.8348/5.19</f>
        <v>16.600015758948292</v>
      </c>
      <c r="L61" s="7">
        <f t="shared" ref="L61:L67" si="13">L51/7.8348/0.817</f>
        <v>0.78112409256033044</v>
      </c>
      <c r="M61" s="7">
        <f t="shared" ref="M61:M67" si="14">M51/7.8348/1.597</f>
        <v>2.9571196235449251</v>
      </c>
      <c r="N61" s="7">
        <f>N51/7.8348/5.291</f>
        <v>0.28947800428884818</v>
      </c>
      <c r="O61" s="7">
        <f t="shared" ref="O61:O67" si="15">O51/7.8348/6.235</f>
        <v>1.4124878418573699</v>
      </c>
      <c r="P61" s="7">
        <f>P51/7.8348/5.057</f>
        <v>0.60574574676381088</v>
      </c>
      <c r="Q61" s="7">
        <f t="shared" ref="Q61:Q67" si="16">Q51/7.8348/74.044</f>
        <v>0.24994831620430971</v>
      </c>
    </row>
    <row r="62" spans="9:17" x14ac:dyDescent="0.2">
      <c r="I62" s="1" t="s">
        <v>105</v>
      </c>
      <c r="J62" s="7">
        <f t="shared" si="11"/>
        <v>0.29891259186032315</v>
      </c>
      <c r="K62" s="7">
        <f t="shared" si="12"/>
        <v>0.12296307969591327</v>
      </c>
      <c r="L62" s="7">
        <f t="shared" si="13"/>
        <v>52.33531420154214</v>
      </c>
      <c r="M62" s="7">
        <f t="shared" si="14"/>
        <v>0.31968860795080273</v>
      </c>
      <c r="N62" s="7">
        <f t="shared" ref="N62:N67" si="17">N52/7.8348/5.291</f>
        <v>0.26535483726477749</v>
      </c>
      <c r="O62" s="7">
        <f t="shared" si="15"/>
        <v>0.77789185493594271</v>
      </c>
      <c r="P62" s="7">
        <f t="shared" ref="P62:P67" si="18">P52/7.8348/5.057</f>
        <v>0.35335168561222297</v>
      </c>
      <c r="Q62" s="7">
        <f t="shared" si="16"/>
        <v>2.9304285348091486E-2</v>
      </c>
    </row>
    <row r="63" spans="9:17" x14ac:dyDescent="0.2">
      <c r="I63" s="1" t="s">
        <v>106</v>
      </c>
      <c r="J63" s="7">
        <f t="shared" si="11"/>
        <v>0.67255333168572706</v>
      </c>
      <c r="K63" s="7">
        <f>K53/7.8348/5.19</f>
        <v>1.1066677172632196</v>
      </c>
      <c r="L63" s="7">
        <f t="shared" si="13"/>
        <v>0.1562248185120661</v>
      </c>
      <c r="M63" s="7">
        <f t="shared" si="14"/>
        <v>48.193057648583505</v>
      </c>
      <c r="N63" s="7">
        <f t="shared" si="17"/>
        <v>4.8246334048141368E-2</v>
      </c>
      <c r="O63" s="7">
        <f>O53/7.8348/6.235</f>
        <v>0.75742101664815475</v>
      </c>
      <c r="P63" s="7">
        <f t="shared" si="18"/>
        <v>0.55526693453349329</v>
      </c>
      <c r="Q63" s="7">
        <f t="shared" si="16"/>
        <v>0.23271050129366766</v>
      </c>
    </row>
    <row r="64" spans="9:17" x14ac:dyDescent="0.2">
      <c r="I64" s="1" t="s">
        <v>107</v>
      </c>
      <c r="J64" s="7">
        <f t="shared" si="11"/>
        <v>2.3165725869175047</v>
      </c>
      <c r="K64" s="7">
        <f t="shared" si="12"/>
        <v>0.44266708690528772</v>
      </c>
      <c r="L64" s="7">
        <f>L54/7.8348/0.817</f>
        <v>2.3433722776809915</v>
      </c>
      <c r="M64" s="7">
        <f t="shared" si="14"/>
        <v>0.79922151987700674</v>
      </c>
      <c r="N64" s="7">
        <f t="shared" si="17"/>
        <v>15.607689064573732</v>
      </c>
      <c r="O64" s="7">
        <f t="shared" si="15"/>
        <v>2.3950880796711922</v>
      </c>
      <c r="P64" s="7">
        <f t="shared" si="18"/>
        <v>1.1862520874124629</v>
      </c>
      <c r="Q64" s="7">
        <f>Q54/7.8348/74.044</f>
        <v>0.17582571208854889</v>
      </c>
    </row>
    <row r="65" spans="9:17" x14ac:dyDescent="0.2">
      <c r="I65" s="1" t="s">
        <v>108</v>
      </c>
      <c r="J65" s="7">
        <f t="shared" si="11"/>
        <v>2.6154851787778273</v>
      </c>
      <c r="K65" s="7">
        <f t="shared" si="12"/>
        <v>2.3362985142223525</v>
      </c>
      <c r="L65" s="7">
        <f t="shared" si="13"/>
        <v>5.7803182849464445</v>
      </c>
      <c r="M65" s="7">
        <f>M55/7.8348/1.597</f>
        <v>5.2748620311882455</v>
      </c>
      <c r="N65" s="7">
        <f t="shared" si="17"/>
        <v>2.1952081991904322</v>
      </c>
      <c r="O65" s="7">
        <f>O55/7.8348/6.235</f>
        <v>100.00004503584422</v>
      </c>
      <c r="P65" s="7">
        <f t="shared" si="18"/>
        <v>2.0191524892127029</v>
      </c>
      <c r="Q65" s="7">
        <f t="shared" si="16"/>
        <v>0.64124671467588423</v>
      </c>
    </row>
    <row r="66" spans="9:17" x14ac:dyDescent="0.2">
      <c r="I66" s="1" t="s">
        <v>109</v>
      </c>
      <c r="J66" s="7">
        <f t="shared" si="11"/>
        <v>2.0923881430222622</v>
      </c>
      <c r="K66" s="7">
        <f t="shared" si="12"/>
        <v>0.34429662314855713</v>
      </c>
      <c r="L66" s="7">
        <f t="shared" si="13"/>
        <v>2.030922640656859</v>
      </c>
      <c r="M66" s="7">
        <f t="shared" si="14"/>
        <v>2.31774240764332</v>
      </c>
      <c r="N66" s="7">
        <f t="shared" si="17"/>
        <v>0.82018767881840327</v>
      </c>
      <c r="O66" s="7">
        <f t="shared" si="15"/>
        <v>1.7809629310375532</v>
      </c>
      <c r="P66" s="7">
        <f t="shared" si="18"/>
        <v>14.36122207952535</v>
      </c>
      <c r="Q66" s="7">
        <f t="shared" si="16"/>
        <v>0.58091436248863704</v>
      </c>
    </row>
    <row r="67" spans="9:17" x14ac:dyDescent="0.2">
      <c r="I67" s="1" t="s">
        <v>110</v>
      </c>
      <c r="J67" s="7">
        <f t="shared" si="11"/>
        <v>9.0421059037747753</v>
      </c>
      <c r="K67" s="7">
        <f t="shared" si="12"/>
        <v>4.8201527240797999</v>
      </c>
      <c r="L67" s="7">
        <f t="shared" si="13"/>
        <v>3.5931708257775203</v>
      </c>
      <c r="M67" s="7">
        <f t="shared" si="14"/>
        <v>14.625753813749224</v>
      </c>
      <c r="N67" s="7">
        <f t="shared" si="17"/>
        <v>2.0263460300219371</v>
      </c>
      <c r="O67" s="7">
        <f t="shared" si="15"/>
        <v>8.802460463748826</v>
      </c>
      <c r="P67" s="7">
        <f t="shared" si="18"/>
        <v>9.7171713543361324</v>
      </c>
      <c r="Q67" s="7">
        <f t="shared" si="16"/>
        <v>3.6130460052705735</v>
      </c>
    </row>
    <row r="71" spans="9:17" x14ac:dyDescent="0.2">
      <c r="I71" s="1" t="s">
        <v>136</v>
      </c>
      <c r="J71" s="1" t="s">
        <v>103</v>
      </c>
      <c r="K71" s="1" t="s">
        <v>104</v>
      </c>
      <c r="L71" s="1" t="s">
        <v>105</v>
      </c>
      <c r="M71" s="1" t="s">
        <v>106</v>
      </c>
      <c r="N71" s="1" t="s">
        <v>107</v>
      </c>
      <c r="O71" s="1" t="s">
        <v>108</v>
      </c>
      <c r="P71" s="1" t="s">
        <v>109</v>
      </c>
      <c r="Q71" s="1" t="s">
        <v>110</v>
      </c>
    </row>
    <row r="72" spans="9:17" x14ac:dyDescent="0.2">
      <c r="I72" s="1" t="s">
        <v>103</v>
      </c>
      <c r="J72">
        <f>SUM(abl!B58+cmb!B58+lcm!B58+ls!B58+mg!B58+pi!B58+rb!B58+rk!B58+sok!B58+wab!B58)</f>
        <v>774</v>
      </c>
      <c r="K72">
        <f>SUM(abl!C58+cmb!C58+lcm!C58+ls!C58+mg!C58+pi!C58+rb!C58+rk!C58+sok!C58+wab!C58)</f>
        <v>221</v>
      </c>
      <c r="L72">
        <f>SUM(abl!D58+cmb!D58+lcm!D58+ls!D58+mg!D58+pi!D58+rb!D58+rk!D58+sok!D58+wab!D58)</f>
        <v>12</v>
      </c>
      <c r="M72">
        <f>SUM(abl!E58+cmb!E58+lcm!E58+ls!E58+mg!E58+pi!E58+rb!E58+rk!E58+sok!E58+wab!E58)</f>
        <v>41</v>
      </c>
      <c r="N72">
        <f>SUM(abl!F58+cmb!F58+lcm!F58+ls!F58+mg!F58+pi!F58+rb!F58+rk!F58+sok!F58+wab!F58)</f>
        <v>86</v>
      </c>
      <c r="O72">
        <f>SUM(abl!G58+cmb!G58+lcm!G58+ls!G58+mg!G58+pi!G58+rb!G58+rk!G58+sok!G58+wab!G58)</f>
        <v>56</v>
      </c>
      <c r="P72">
        <f>SUM(abl!H58+cmb!H58+lcm!H58+ls!H58+mg!H58+pi!H58+rb!H58+rk!H58+sok!H58+wab!H58)</f>
        <v>125</v>
      </c>
      <c r="Q72">
        <f>SUM(abl!I58+cmb!I58+lcm!I58+ls!I58+mg!I58+pi!I58+rb!I58+rk!I58+sok!I58+wab!I58)</f>
        <v>403</v>
      </c>
    </row>
    <row r="73" spans="9:17" x14ac:dyDescent="0.2">
      <c r="I73" s="1" t="s">
        <v>104</v>
      </c>
      <c r="J73">
        <f>SUM(abl!B59+cmb!B59+lcm!B59+ls!B59+mg!B59+pi!B59+rb!B59+rk!B59+sok!B59+wab!B59)</f>
        <v>30</v>
      </c>
      <c r="K73">
        <f>SUM(abl!C59+cmb!C59+lcm!C59+ls!C59+mg!C59+pi!C59+rb!C59+rk!C59+sok!C59+wab!C59)</f>
        <v>2747</v>
      </c>
      <c r="L73">
        <f>SUM(abl!D59+cmb!D59+lcm!D59+ls!D59+mg!D59+pi!D59+rb!D59+rk!D59+sok!D59+wab!D59)</f>
        <v>30</v>
      </c>
      <c r="M73">
        <f>SUM(abl!E59+cmb!E59+lcm!E59+ls!E59+mg!E59+pi!E59+rb!E59+rk!E59+sok!E59+wab!E59)</f>
        <v>91</v>
      </c>
      <c r="N73">
        <f>SUM(abl!F59+cmb!F59+lcm!F59+ls!F59+mg!F59+pi!F59+rb!F59+rk!F59+sok!F59+wab!F59)</f>
        <v>67</v>
      </c>
      <c r="O73">
        <f>SUM(abl!G59+cmb!G59+lcm!G59+ls!G59+mg!G59+pi!G59+rb!G59+rk!G59+sok!G59+wab!G59)</f>
        <v>129</v>
      </c>
      <c r="P73">
        <f>SUM(abl!H59+cmb!H59+lcm!H59+ls!H59+mg!H59+pi!H59+rb!H59+rk!H59+sok!H59+wab!H59)</f>
        <v>94</v>
      </c>
      <c r="Q73">
        <f>SUM(abl!I59+cmb!I59+lcm!I59+ls!I59+mg!I59+pi!I59+rb!I59+rk!I59+sok!I59+wab!I59)</f>
        <v>685</v>
      </c>
    </row>
    <row r="74" spans="9:17" x14ac:dyDescent="0.2">
      <c r="I74" s="1" t="s">
        <v>105</v>
      </c>
      <c r="J74">
        <f>SUM(abl!B60+cmb!B60+lcm!B60+ls!B60+mg!B60+pi!B60+rb!B60+rk!B60+sok!B60+wab!B60)</f>
        <v>11</v>
      </c>
      <c r="K74">
        <f>SUM(abl!C60+cmb!C60+lcm!C60+ls!C60+mg!C60+pi!C60+rb!C60+rk!C60+sok!C60+wab!C60)</f>
        <v>24</v>
      </c>
      <c r="L74">
        <f>SUM(abl!D60+cmb!D60+lcm!D60+ls!D60+mg!D60+pi!D60+rb!D60+rk!D60+sok!D60+wab!D60)</f>
        <v>335</v>
      </c>
      <c r="M74">
        <f>SUM(abl!E60+cmb!E60+lcm!E60+ls!E60+mg!E60+pi!E60+rb!E60+rk!E60+sok!E60+wab!E60)</f>
        <v>149</v>
      </c>
      <c r="N74">
        <f>SUM(abl!F60+cmb!F60+lcm!F60+ls!F60+mg!F60+pi!F60+rb!F60+rk!F60+sok!F60+wab!F60)</f>
        <v>20</v>
      </c>
      <c r="O74">
        <f>SUM(abl!G60+cmb!G60+lcm!G60+ls!G60+mg!G60+pi!G60+rb!G60+rk!G60+sok!G60+wab!G60)</f>
        <v>65</v>
      </c>
      <c r="P74">
        <f>SUM(abl!H60+cmb!H60+lcm!H60+ls!H60+mg!H60+pi!H60+rb!H60+rk!H60+sok!H60+wab!H60)</f>
        <v>37</v>
      </c>
      <c r="Q74">
        <f>SUM(abl!I60+cmb!I60+lcm!I60+ls!I60+mg!I60+pi!I60+rb!I60+rk!I60+sok!I60+wab!I60)</f>
        <v>105</v>
      </c>
    </row>
    <row r="75" spans="9:17" x14ac:dyDescent="0.2">
      <c r="I75" s="1" t="s">
        <v>106</v>
      </c>
      <c r="J75">
        <f>SUM(abl!B61+cmb!B61+lcm!B61+ls!B61+mg!B61+pi!B61+rb!B61+rk!B61+sok!B61+wab!B61)</f>
        <v>37</v>
      </c>
      <c r="K75">
        <f>SUM(abl!C61+cmb!C61+lcm!C61+ls!C61+mg!C61+pi!C61+rb!C61+rk!C61+sok!C61+wab!C61)</f>
        <v>101</v>
      </c>
      <c r="L75">
        <f>SUM(abl!D61+cmb!D61+lcm!D61+ls!D61+mg!D61+pi!D61+rb!D61+rk!D61+sok!D61+wab!D61)</f>
        <v>7</v>
      </c>
      <c r="M75">
        <f>SUM(abl!E61+cmb!E61+lcm!E61+ls!E61+mg!E61+pi!E61+rb!E61+rk!E61+sok!E61+wab!E61)</f>
        <v>1746</v>
      </c>
      <c r="N75">
        <f>SUM(abl!F61+cmb!F61+lcm!F61+ls!F61+mg!F61+pi!F61+rb!F61+rk!F61+sok!F61+wab!F61)</f>
        <v>151</v>
      </c>
      <c r="O75">
        <f>SUM(abl!G61+cmb!G61+lcm!G61+ls!G61+mg!G61+pi!G61+rb!G61+rk!G61+sok!G61+wab!G61)</f>
        <v>80</v>
      </c>
      <c r="P75">
        <f>SUM(abl!H61+cmb!H61+lcm!H61+ls!H61+mg!H61+pi!H61+rb!H61+rk!H61+sok!H61+wab!H61)</f>
        <v>65</v>
      </c>
      <c r="Q75">
        <f>SUM(abl!I61+cmb!I61+lcm!I61+ls!I61+mg!I61+pi!I61+rb!I61+rk!I61+sok!I61+wab!I61)</f>
        <v>509</v>
      </c>
    </row>
    <row r="76" spans="9:17" x14ac:dyDescent="0.2">
      <c r="I76" s="1" t="s">
        <v>107</v>
      </c>
      <c r="J76">
        <f>SUM(abl!B62+cmb!B62+lcm!B62+ls!B62+mg!B62+pi!B62+rb!B62+rk!B62+sok!B62+wab!B62)</f>
        <v>78</v>
      </c>
      <c r="K76">
        <f>SUM(abl!C62+cmb!C62+lcm!C62+ls!C62+mg!C62+pi!C62+rb!C62+rk!C62+sok!C62+wab!C62)</f>
        <v>79</v>
      </c>
      <c r="L76">
        <f>SUM(abl!D62+cmb!D62+lcm!D62+ls!D62+mg!D62+pi!D62+rb!D62+rk!D62+sok!D62+wab!D62)</f>
        <v>15</v>
      </c>
      <c r="M76">
        <f>SUM(abl!E62+cmb!E62+lcm!E62+ls!E62+mg!E62+pi!E62+rb!E62+rk!E62+sok!E62+wab!E62)</f>
        <v>26</v>
      </c>
      <c r="N76">
        <f>SUM(abl!F62+cmb!F62+lcm!F62+ls!F62+mg!F62+pi!F62+rb!F62+rk!F62+sok!F62+wab!F62)</f>
        <v>1884</v>
      </c>
      <c r="O76">
        <f>SUM(abl!G62+cmb!G62+lcm!G62+ls!G62+mg!G62+pi!G62+rb!G62+rk!G62+sok!G62+wab!G62)</f>
        <v>434</v>
      </c>
      <c r="P76">
        <f>SUM(abl!H62+cmb!H62+lcm!H62+ls!H62+mg!H62+pi!H62+rb!H62+rk!H62+sok!H62+wab!H62)</f>
        <v>166</v>
      </c>
      <c r="Q76">
        <f>SUM(abl!I62+cmb!I62+lcm!I62+ls!I62+mg!I62+pi!I62+rb!I62+rk!I62+sok!I62+wab!I62)</f>
        <v>378</v>
      </c>
    </row>
    <row r="77" spans="9:17" x14ac:dyDescent="0.2">
      <c r="I77" s="1" t="s">
        <v>108</v>
      </c>
      <c r="J77">
        <f>SUM(abl!B63+cmb!B63+lcm!B63+ls!B63+mg!B63+pi!B63+rb!B63+rk!B63+sok!B63+wab!B63)</f>
        <v>77</v>
      </c>
      <c r="K77">
        <f>SUM(abl!C63+cmb!C63+lcm!C63+ls!C63+mg!C63+pi!C63+rb!C63+rk!C63+sok!C63+wab!C63)</f>
        <v>168</v>
      </c>
      <c r="L77">
        <f>SUM(abl!D63+cmb!D63+lcm!D63+ls!D63+mg!D63+pi!D63+rb!D63+rk!D63+sok!D63+wab!D63)</f>
        <v>43</v>
      </c>
      <c r="M77">
        <f>SUM(abl!E63+cmb!E63+lcm!E63+ls!E63+mg!E63+pi!E63+rb!E63+rk!E63+sok!E63+wab!E63)</f>
        <v>144</v>
      </c>
      <c r="N77">
        <f>SUM(abl!F63+cmb!F63+lcm!F63+ls!F63+mg!F63+pi!F63+rb!F63+rk!F63+sok!F63+wab!F63)</f>
        <v>139</v>
      </c>
      <c r="O77">
        <f>SUM(abl!G63+cmb!G63+lcm!G63+ls!G63+mg!G63+pi!G63+rb!G63+rk!G63+sok!G63+wab!G63)</f>
        <v>6249</v>
      </c>
      <c r="P77">
        <f>SUM(abl!H63+cmb!H63+lcm!H63+ls!H63+mg!H63+pi!H63+rb!H63+rk!H63+sok!H63+wab!H63)</f>
        <v>293</v>
      </c>
      <c r="Q77">
        <f>SUM(abl!I63+cmb!I63+lcm!I63+ls!I63+mg!I63+pi!I63+rb!I63+rk!I63+sok!I63+wab!I63)</f>
        <v>889</v>
      </c>
    </row>
    <row r="78" spans="9:17" x14ac:dyDescent="0.2">
      <c r="I78" s="1" t="s">
        <v>109</v>
      </c>
      <c r="J78">
        <f>SUM(abl!B64+cmb!B64+lcm!B64+ls!B64+mg!B64+pi!B64+rb!B64+rk!B64+sok!B64+wab!B64)</f>
        <v>132</v>
      </c>
      <c r="K78">
        <f>SUM(abl!C64+cmb!C64+lcm!C64+ls!C64+mg!C64+pi!C64+rb!C64+rk!C64+sok!C64+wab!C64)</f>
        <v>138</v>
      </c>
      <c r="L78">
        <f>SUM(abl!D64+cmb!D64+lcm!D64+ls!D64+mg!D64+pi!D64+rb!D64+rk!D64+sok!D64+wab!D64)</f>
        <v>21</v>
      </c>
      <c r="M78">
        <f>SUM(abl!E64+cmb!E64+lcm!E64+ls!E64+mg!E64+pi!E64+rb!E64+rk!E64+sok!E64+wab!E64)</f>
        <v>112</v>
      </c>
      <c r="N78">
        <f>SUM(abl!F64+cmb!F64+lcm!F64+ls!F64+mg!F64+pi!F64+rb!F64+rk!F64+sok!F64+wab!F64)</f>
        <v>152</v>
      </c>
      <c r="O78">
        <f>SUM(abl!G64+cmb!G64+lcm!G64+ls!G64+mg!G64+pi!G64+rb!G64+rk!G64+sok!G64+wab!G64)</f>
        <v>172</v>
      </c>
      <c r="P78">
        <f>SUM(abl!H64+cmb!H64+lcm!H64+ls!H64+mg!H64+pi!H64+rb!H64+rk!H64+sok!H64+wab!H64)</f>
        <v>2227</v>
      </c>
      <c r="Q78">
        <f>SUM(abl!I64+cmb!I64+lcm!I64+ls!I64+mg!I64+pi!I64+rb!I64+rk!I64+sok!I64+wab!I64)</f>
        <v>1547</v>
      </c>
    </row>
    <row r="79" spans="9:17" x14ac:dyDescent="0.2">
      <c r="I79" s="1" t="s">
        <v>110</v>
      </c>
      <c r="J79">
        <f>SUM(abl!B65+cmb!B65+lcm!B65+ls!B65+mg!B65+pi!B65+rb!B65+rk!B65+sok!B65+wab!B65)</f>
        <v>391</v>
      </c>
      <c r="K79">
        <f>SUM(abl!C65+cmb!C65+lcm!C65+ls!C65+mg!C65+pi!C65+rb!C65+rk!C65+sok!C65+wab!C65)</f>
        <v>760</v>
      </c>
      <c r="L79">
        <f>SUM(abl!D65+cmb!D65+lcm!D65+ls!D65+mg!D65+pi!D65+rb!D65+rk!D65+sok!D65+wab!D65)</f>
        <v>37</v>
      </c>
      <c r="M79">
        <f>SUM(abl!E65+cmb!E65+lcm!E65+ls!E65+mg!E65+pi!E65+rb!E65+rk!E65+sok!E65+wab!E65)</f>
        <v>426</v>
      </c>
      <c r="N79">
        <f>SUM(abl!F65+cmb!F65+lcm!F65+ls!F65+mg!F65+pi!F65+rb!F65+rk!F65+sok!F65+wab!F65)</f>
        <v>331</v>
      </c>
      <c r="O79">
        <f>SUM(abl!G65+cmb!G65+lcm!G65+ls!G65+mg!G65+pi!G65+rb!G65+rk!G65+sok!G65+wab!G65)</f>
        <v>557</v>
      </c>
      <c r="P79">
        <f>SUM(abl!H65+cmb!H65+lcm!H65+ls!H65+mg!H65+pi!H65+rb!H65+rk!H65+sok!H65+wab!H65)</f>
        <v>1056</v>
      </c>
      <c r="Q79">
        <f>SUM(abl!I65+cmb!I65+lcm!I65+ls!I65+mg!I65+pi!I65+rb!I65+rk!I65+sok!I65+wab!I65)</f>
        <v>7287</v>
      </c>
    </row>
    <row r="82" spans="9:17" x14ac:dyDescent="0.2">
      <c r="I82" s="1" t="s">
        <v>103</v>
      </c>
      <c r="J82" s="7">
        <f>J72/1.708/10.933</f>
        <v>41.448970319752569</v>
      </c>
      <c r="K82" s="7">
        <f>K72/5.19/10.933</f>
        <v>3.8948036446197865</v>
      </c>
      <c r="L82" s="7">
        <f>L72/0.817/10.933</f>
        <v>1.3434448455995633</v>
      </c>
      <c r="M82" s="7">
        <f>M72/1.597/10.933</f>
        <v>2.3482243786813068</v>
      </c>
      <c r="N82" s="7">
        <f>N72/5.291/10.933</f>
        <v>1.4866931541220392</v>
      </c>
      <c r="O82" s="7">
        <f>O72/6.235/10.933</f>
        <v>0.82150880213674426</v>
      </c>
      <c r="P82" s="7">
        <f>P72/5.057/10.933</f>
        <v>2.2608810371243719</v>
      </c>
      <c r="Q82" s="7">
        <f>Q72/74.044/10.933</f>
        <v>0.49782399525788923</v>
      </c>
    </row>
    <row r="83" spans="9:17" x14ac:dyDescent="0.2">
      <c r="I83" s="1" t="s">
        <v>104</v>
      </c>
      <c r="J83" s="7">
        <f t="shared" ref="J83:J89" si="19">J73/1.708/10.933</f>
        <v>1.6065492371997119</v>
      </c>
      <c r="K83" s="7">
        <f t="shared" ref="K83:K89" si="20">K73/5.19/10.933</f>
        <v>48.411880596246853</v>
      </c>
      <c r="L83" s="7">
        <f t="shared" ref="L83:L89" si="21">L73/0.817/10.933</f>
        <v>3.3586121139989085</v>
      </c>
      <c r="M83" s="7">
        <f t="shared" ref="M83:M89" si="22">M73/1.597/10.933</f>
        <v>5.2119126453658282</v>
      </c>
      <c r="N83" s="7">
        <f t="shared" ref="N83:N89" si="23">N73/5.291/10.933</f>
        <v>1.158237689839263</v>
      </c>
      <c r="O83" s="7">
        <f t="shared" ref="O83:O89" si="24">O73/6.235/10.933</f>
        <v>1.8924042049221435</v>
      </c>
      <c r="P83" s="7">
        <f t="shared" ref="P83:P89" si="25">P73/5.057/10.933</f>
        <v>1.7001825399175279</v>
      </c>
      <c r="Q83" s="7">
        <f t="shared" ref="Q83:Q89" si="26">Q73/74.044/10.933</f>
        <v>0.8461772624110524</v>
      </c>
    </row>
    <row r="84" spans="9:17" x14ac:dyDescent="0.2">
      <c r="I84" s="1" t="s">
        <v>105</v>
      </c>
      <c r="J84" s="7">
        <f t="shared" si="19"/>
        <v>0.58906805363989445</v>
      </c>
      <c r="K84" s="7">
        <f t="shared" si="20"/>
        <v>0.42296510167816687</v>
      </c>
      <c r="L84" s="7">
        <f>L74/0.817/10.933</f>
        <v>37.504501939654475</v>
      </c>
      <c r="M84" s="7">
        <f t="shared" si="22"/>
        <v>8.5337910347198722</v>
      </c>
      <c r="N84" s="7">
        <f t="shared" si="23"/>
        <v>0.34574259398186952</v>
      </c>
      <c r="O84" s="7">
        <f t="shared" si="24"/>
        <v>0.95353700248014961</v>
      </c>
      <c r="P84" s="7">
        <f t="shared" si="25"/>
        <v>0.66922078698881404</v>
      </c>
      <c r="Q84" s="7">
        <f>Q74/74.044/10.933</f>
        <v>0.12970600372724161</v>
      </c>
    </row>
    <row r="85" spans="9:17" x14ac:dyDescent="0.2">
      <c r="I85" s="1" t="s">
        <v>106</v>
      </c>
      <c r="J85" s="7">
        <f t="shared" si="19"/>
        <v>1.9814107258796445</v>
      </c>
      <c r="K85" s="7">
        <f t="shared" si="20"/>
        <v>1.7799781362289522</v>
      </c>
      <c r="L85" s="7">
        <f t="shared" si="21"/>
        <v>0.78367615993307849</v>
      </c>
      <c r="M85" s="7">
        <f t="shared" si="22"/>
        <v>99.999994272623468</v>
      </c>
      <c r="N85" s="7">
        <f t="shared" si="23"/>
        <v>2.6103565845631151</v>
      </c>
      <c r="O85" s="7">
        <f t="shared" si="24"/>
        <v>1.173584003052492</v>
      </c>
      <c r="P85" s="7">
        <f t="shared" si="25"/>
        <v>1.1756581393046732</v>
      </c>
      <c r="Q85" s="7">
        <f t="shared" si="26"/>
        <v>0.62876529425872363</v>
      </c>
    </row>
    <row r="86" spans="9:17" x14ac:dyDescent="0.2">
      <c r="I86" s="1" t="s">
        <v>107</v>
      </c>
      <c r="J86" s="7">
        <f t="shared" si="19"/>
        <v>4.1770280167192508</v>
      </c>
      <c r="K86" s="7">
        <f t="shared" si="20"/>
        <v>1.3922601263572993</v>
      </c>
      <c r="L86" s="7">
        <f t="shared" si="21"/>
        <v>1.6793060569994542</v>
      </c>
      <c r="M86" s="7">
        <f t="shared" si="22"/>
        <v>1.4891178986759508</v>
      </c>
      <c r="N86" s="7">
        <f t="shared" si="23"/>
        <v>32.568952353092108</v>
      </c>
      <c r="O86" s="7">
        <f>O76/6.235/10.933</f>
        <v>6.3666932165597689</v>
      </c>
      <c r="P86" s="7">
        <f>P76/5.057/10.933</f>
        <v>3.0024500173011659</v>
      </c>
      <c r="Q86" s="7">
        <f t="shared" si="26"/>
        <v>0.46694161341806978</v>
      </c>
    </row>
    <row r="87" spans="9:17" x14ac:dyDescent="0.2">
      <c r="I87" s="1" t="s">
        <v>108</v>
      </c>
      <c r="J87" s="7">
        <f t="shared" si="19"/>
        <v>4.1234763754792612</v>
      </c>
      <c r="K87" s="7">
        <f t="shared" si="20"/>
        <v>2.9607557117471681</v>
      </c>
      <c r="L87" s="7">
        <f t="shared" si="21"/>
        <v>4.8140106967317688</v>
      </c>
      <c r="M87" s="7">
        <f t="shared" si="22"/>
        <v>8.2474222080514199</v>
      </c>
      <c r="N87" s="7">
        <f t="shared" si="23"/>
        <v>2.4029110281739934</v>
      </c>
      <c r="O87" s="7">
        <f t="shared" si="24"/>
        <v>91.671580438437772</v>
      </c>
      <c r="P87" s="7">
        <f t="shared" si="25"/>
        <v>5.2995051510195275</v>
      </c>
      <c r="Q87" s="7">
        <f t="shared" si="26"/>
        <v>1.0981774982239789</v>
      </c>
    </row>
    <row r="88" spans="9:17" x14ac:dyDescent="0.2">
      <c r="I88" s="1" t="s">
        <v>109</v>
      </c>
      <c r="J88" s="7">
        <f t="shared" si="19"/>
        <v>7.0688166436787316</v>
      </c>
      <c r="K88" s="7">
        <f t="shared" si="20"/>
        <v>2.4320493346494598</v>
      </c>
      <c r="L88" s="7">
        <f t="shared" si="21"/>
        <v>2.3510284797992358</v>
      </c>
      <c r="M88" s="7">
        <f t="shared" si="22"/>
        <v>6.4146617173733267</v>
      </c>
      <c r="N88" s="7">
        <f>N78/5.291/10.933</f>
        <v>2.6276437142622084</v>
      </c>
      <c r="O88" s="7">
        <f t="shared" si="24"/>
        <v>2.5232056065628576</v>
      </c>
      <c r="P88" s="7">
        <f t="shared" si="25"/>
        <v>40.279856557407811</v>
      </c>
      <c r="Q88" s="7">
        <f t="shared" si="26"/>
        <v>1.9110017882480264</v>
      </c>
    </row>
    <row r="89" spans="9:17" x14ac:dyDescent="0.2">
      <c r="I89" s="1" t="s">
        <v>110</v>
      </c>
      <c r="J89" s="7">
        <f t="shared" si="19"/>
        <v>20.938691724836243</v>
      </c>
      <c r="K89" s="7">
        <f t="shared" si="20"/>
        <v>13.393894886475286</v>
      </c>
      <c r="L89" s="7">
        <f t="shared" si="21"/>
        <v>4.1422882739319871</v>
      </c>
      <c r="M89" s="7">
        <f t="shared" si="22"/>
        <v>24.398624032152117</v>
      </c>
      <c r="N89" s="7">
        <f t="shared" si="23"/>
        <v>5.7220399303999407</v>
      </c>
      <c r="O89" s="7">
        <f t="shared" si="24"/>
        <v>8.171078621252974</v>
      </c>
      <c r="P89" s="7">
        <f t="shared" si="25"/>
        <v>19.099923001626696</v>
      </c>
      <c r="Q89" s="7">
        <f t="shared" si="26"/>
        <v>9.001596658670568</v>
      </c>
    </row>
    <row r="93" spans="9:17" x14ac:dyDescent="0.2">
      <c r="I93" s="1" t="s">
        <v>137</v>
      </c>
      <c r="J93" s="1" t="s">
        <v>103</v>
      </c>
      <c r="K93" s="1" t="s">
        <v>104</v>
      </c>
      <c r="L93" s="1" t="s">
        <v>105</v>
      </c>
      <c r="M93" s="1" t="s">
        <v>106</v>
      </c>
      <c r="N93" s="1" t="s">
        <v>107</v>
      </c>
      <c r="O93" s="1" t="s">
        <v>108</v>
      </c>
      <c r="P93" s="1" t="s">
        <v>109</v>
      </c>
      <c r="Q93" s="1" t="s">
        <v>110</v>
      </c>
    </row>
    <row r="94" spans="9:17" x14ac:dyDescent="0.2">
      <c r="I94" s="1" t="s">
        <v>103</v>
      </c>
      <c r="J94">
        <f>SUM(abl!B68+cmb!B68+lcm!B68+ls!B68+mg!B68+pi!B68+rb!B68+rk!B68+sok!B68+wab!B68)</f>
        <v>1088</v>
      </c>
      <c r="K94">
        <f>SUM(abl!C68+cmb!C68+lcm!C68+ls!C68+mg!C68+pi!C68+rb!C68+rk!C68+sok!C68+wab!C68)</f>
        <v>269</v>
      </c>
      <c r="L94">
        <f>SUM(abl!D68+cmb!D68+lcm!D68+ls!D68+mg!D68+pi!D68+rb!D68+rk!D68+sok!D68+wab!D68)</f>
        <v>12</v>
      </c>
      <c r="M94">
        <f>SUM(abl!E68+cmb!E68+lcm!E68+ls!E68+mg!E68+pi!E68+rb!E68+rk!E68+sok!E68+wab!E68)</f>
        <v>40</v>
      </c>
      <c r="N94">
        <f>SUM(abl!F68+cmb!F68+lcm!F68+ls!F68+mg!F68+pi!F68+rb!F68+rk!F68+sok!F68+wab!F68)</f>
        <v>84</v>
      </c>
      <c r="O94">
        <f>SUM(abl!G68+cmb!G68+lcm!G68+ls!G68+mg!G68+pi!G68+rb!G68+rk!G68+sok!G68+wab!G68)</f>
        <v>74</v>
      </c>
      <c r="P94">
        <f>SUM(abl!H68+cmb!H68+lcm!H68+ls!H68+mg!H68+pi!H68+rb!H68+rk!H68+sok!H68+wab!H68)</f>
        <v>165</v>
      </c>
      <c r="Q94">
        <f>SUM(abl!I68+cmb!I68+lcm!I68+ls!I68+mg!I68+pi!I68+rb!I68+rk!I68+sok!I68+wab!I68)</f>
        <v>565</v>
      </c>
    </row>
    <row r="95" spans="9:17" x14ac:dyDescent="0.2">
      <c r="I95" s="1" t="s">
        <v>104</v>
      </c>
      <c r="J95">
        <f>SUM(abl!B69+cmb!B69+lcm!B69+ls!B69+mg!B69+pi!B69+rb!B69+rk!B69+sok!B69+wab!B69)</f>
        <v>59</v>
      </c>
      <c r="K95">
        <f>SUM(abl!C69+cmb!C69+lcm!C69+ls!C69+mg!C69+pi!C69+rb!C69+rk!C69+sok!C69+wab!C69)</f>
        <v>3182</v>
      </c>
      <c r="L95">
        <f>SUM(abl!D69+cmb!D69+lcm!D69+ls!D69+mg!D69+pi!D69+rb!D69+rk!D69+sok!D69+wab!D69)</f>
        <v>21</v>
      </c>
      <c r="M95">
        <f>SUM(abl!E69+cmb!E69+lcm!E69+ls!E69+mg!E69+pi!E69+rb!E69+rk!E69+sok!E69+wab!E69)</f>
        <v>82</v>
      </c>
      <c r="N95">
        <f>SUM(abl!F69+cmb!F69+lcm!F69+ls!F69+mg!F69+pi!F69+rb!F69+rk!F69+sok!F69+wab!F69)</f>
        <v>83</v>
      </c>
      <c r="O95">
        <f>SUM(abl!G69+cmb!G69+lcm!G69+ls!G69+mg!G69+pi!G69+rb!G69+rk!G69+sok!G69+wab!G69)</f>
        <v>115</v>
      </c>
      <c r="P95">
        <f>SUM(abl!H69+cmb!H69+lcm!H69+ls!H69+mg!H69+pi!H69+rb!H69+rk!H69+sok!H69+wab!H69)</f>
        <v>162</v>
      </c>
      <c r="Q95">
        <f>SUM(abl!I69+cmb!I69+lcm!I69+ls!I69+mg!I69+pi!I69+rb!I69+rk!I69+sok!I69+wab!I69)</f>
        <v>903</v>
      </c>
    </row>
    <row r="96" spans="9:17" x14ac:dyDescent="0.2">
      <c r="I96" s="1" t="s">
        <v>105</v>
      </c>
      <c r="J96">
        <f>SUM(abl!B70+cmb!B70+lcm!B70+ls!B70+mg!B70+pi!B70+rb!B70+rk!B70+sok!B70+wab!B70)</f>
        <v>8</v>
      </c>
      <c r="K96">
        <f>SUM(abl!C70+cmb!C70+lcm!C70+ls!C70+mg!C70+pi!C70+rb!C70+rk!C70+sok!C70+wab!C70)</f>
        <v>7</v>
      </c>
      <c r="L96">
        <f>SUM(abl!D70+cmb!D70+lcm!D70+ls!D70+mg!D70+pi!D70+rb!D70+rk!D70+sok!D70+wab!D70)</f>
        <v>207</v>
      </c>
      <c r="M96">
        <f>SUM(abl!E70+cmb!E70+lcm!E70+ls!E70+mg!E70+pi!E70+rb!E70+rk!E70+sok!E70+wab!E70)</f>
        <v>114</v>
      </c>
      <c r="N96">
        <f>SUM(abl!F70+cmb!F70+lcm!F70+ls!F70+mg!F70+pi!F70+rb!F70+rk!F70+sok!F70+wab!F70)</f>
        <v>27</v>
      </c>
      <c r="O96">
        <f>SUM(abl!G70+cmb!G70+lcm!G70+ls!G70+mg!G70+pi!G70+rb!G70+rk!G70+sok!G70+wab!G70)</f>
        <v>35</v>
      </c>
      <c r="P96">
        <f>SUM(abl!H70+cmb!H70+lcm!H70+ls!H70+mg!H70+pi!H70+rb!H70+rk!H70+sok!H70+wab!H70)</f>
        <v>29</v>
      </c>
      <c r="Q96">
        <f>SUM(abl!I70+cmb!I70+lcm!I70+ls!I70+mg!I70+pi!I70+rb!I70+rk!I70+sok!I70+wab!I70)</f>
        <v>98</v>
      </c>
    </row>
    <row r="97" spans="9:17" x14ac:dyDescent="0.2">
      <c r="I97" s="1" t="s">
        <v>106</v>
      </c>
      <c r="J97">
        <f>SUM(abl!B71+cmb!B71+lcm!B71+ls!B71+mg!B71+pi!B71+rb!B71+rk!B71+sok!B71+wab!B71)</f>
        <v>35</v>
      </c>
      <c r="K97">
        <f>SUM(abl!C71+cmb!C71+lcm!C71+ls!C71+mg!C71+pi!C71+rb!C71+rk!C71+sok!C71+wab!C71)</f>
        <v>84</v>
      </c>
      <c r="L97">
        <f>SUM(abl!D71+cmb!D71+lcm!D71+ls!D71+mg!D71+pi!D71+rb!D71+rk!D71+sok!D71+wab!D71)</f>
        <v>6</v>
      </c>
      <c r="M97">
        <f>SUM(abl!E71+cmb!E71+lcm!E71+ls!E71+mg!E71+pi!E71+rb!E71+rk!E71+sok!E71+wab!E71)</f>
        <v>1771</v>
      </c>
      <c r="N97">
        <f>SUM(abl!F71+cmb!F71+lcm!F71+ls!F71+mg!F71+pi!F71+rb!F71+rk!F71+sok!F71+wab!F71)</f>
        <v>166</v>
      </c>
      <c r="O97">
        <f>SUM(abl!G71+cmb!G71+lcm!G71+ls!G71+mg!G71+pi!G71+rb!G71+rk!G71+sok!G71+wab!G71)</f>
        <v>75</v>
      </c>
      <c r="P97">
        <f>SUM(abl!H71+cmb!H71+lcm!H71+ls!H71+mg!H71+pi!H71+rb!H71+rk!H71+sok!H71+wab!H71)</f>
        <v>70</v>
      </c>
      <c r="Q97">
        <f>SUM(abl!I71+cmb!I71+lcm!I71+ls!I71+mg!I71+pi!I71+rb!I71+rk!I71+sok!I71+wab!I71)</f>
        <v>592</v>
      </c>
    </row>
    <row r="98" spans="9:17" x14ac:dyDescent="0.2">
      <c r="I98" s="1" t="s">
        <v>107</v>
      </c>
      <c r="J98">
        <f>SUM(abl!B72+cmb!B72+lcm!B72+ls!B72+mg!B72+pi!B72+rb!B72+rk!B72+sok!B72+wab!B72)</f>
        <v>100</v>
      </c>
      <c r="K98">
        <f>SUM(abl!C72+cmb!C72+lcm!C72+ls!C72+mg!C72+pi!C72+rb!C72+rk!C72+sok!C72+wab!C72)</f>
        <v>91</v>
      </c>
      <c r="L98">
        <f>SUM(abl!D72+cmb!D72+lcm!D72+ls!D72+mg!D72+pi!D72+rb!D72+rk!D72+sok!D72+wab!D72)</f>
        <v>20</v>
      </c>
      <c r="M98">
        <f>SUM(abl!E72+cmb!E72+lcm!E72+ls!E72+mg!E72+pi!E72+rb!E72+rk!E72+sok!E72+wab!E72)</f>
        <v>31</v>
      </c>
      <c r="N98">
        <f>SUM(abl!F72+cmb!F72+lcm!F72+ls!F72+mg!F72+pi!F72+rb!F72+rk!F72+sok!F72+wab!F72)</f>
        <v>2589</v>
      </c>
      <c r="O98">
        <f>SUM(abl!G72+cmb!G72+lcm!G72+ls!G72+mg!G72+pi!G72+rb!G72+rk!G72+sok!G72+wab!G72)</f>
        <v>446</v>
      </c>
      <c r="P98">
        <f>SUM(abl!H72+cmb!H72+lcm!H72+ls!H72+mg!H72+pi!H72+rb!H72+rk!H72+sok!H72+wab!H72)</f>
        <v>197</v>
      </c>
      <c r="Q98">
        <f>SUM(abl!I72+cmb!I72+lcm!I72+ls!I72+mg!I72+pi!I72+rb!I72+rk!I72+sok!I72+wab!I72)</f>
        <v>462</v>
      </c>
    </row>
    <row r="99" spans="9:17" x14ac:dyDescent="0.2">
      <c r="I99" s="1" t="s">
        <v>108</v>
      </c>
      <c r="J99">
        <f>SUM(abl!B73+cmb!B73+lcm!B73+ls!B73+mg!B73+pi!B73+rb!B73+rk!B73+sok!B73+wab!B73)</f>
        <v>52</v>
      </c>
      <c r="K99">
        <f>SUM(abl!C73+cmb!C73+lcm!C73+ls!C73+mg!C73+pi!C73+rb!C73+rk!C73+sok!C73+wab!C73)</f>
        <v>111</v>
      </c>
      <c r="L99">
        <f>SUM(abl!D73+cmb!D73+lcm!D73+ls!D73+mg!D73+pi!D73+rb!D73+rk!D73+sok!D73+wab!D73)</f>
        <v>37</v>
      </c>
      <c r="M99">
        <f>SUM(abl!E73+cmb!E73+lcm!E73+ls!E73+mg!E73+pi!E73+rb!E73+rk!E73+sok!E73+wab!E73)</f>
        <v>73</v>
      </c>
      <c r="N99">
        <f>SUM(abl!F73+cmb!F73+lcm!F73+ls!F73+mg!F73+pi!F73+rb!F73+rk!F73+sok!F73+wab!F73)</f>
        <v>176</v>
      </c>
      <c r="O99">
        <f>SUM(abl!G73+cmb!G73+lcm!G73+ls!G73+mg!G73+pi!G73+rb!G73+rk!G73+sok!G73+wab!G73)</f>
        <v>4228</v>
      </c>
      <c r="P99">
        <f>SUM(abl!H73+cmb!H73+lcm!H73+ls!H73+mg!H73+pi!H73+rb!H73+rk!H73+sok!H73+wab!H73)</f>
        <v>328</v>
      </c>
      <c r="Q99">
        <f>SUM(abl!I73+cmb!I73+lcm!I73+ls!I73+mg!I73+pi!I73+rb!I73+rk!I73+sok!I73+wab!I73)</f>
        <v>762</v>
      </c>
    </row>
    <row r="100" spans="9:17" x14ac:dyDescent="0.2">
      <c r="I100" s="1" t="s">
        <v>109</v>
      </c>
      <c r="J100">
        <f>SUM(abl!B74+cmb!B74+lcm!B74+ls!B74+mg!B74+pi!B74+rb!B74+rk!B74+sok!B74+wab!B74)</f>
        <v>157</v>
      </c>
      <c r="K100">
        <f>SUM(abl!C74+cmb!C74+lcm!C74+ls!C74+mg!C74+pi!C74+rb!C74+rk!C74+sok!C74+wab!C74)</f>
        <v>211</v>
      </c>
      <c r="L100">
        <f>SUM(abl!D74+cmb!D74+lcm!D74+ls!D74+mg!D74+pi!D74+rb!D74+rk!D74+sok!D74+wab!D74)</f>
        <v>23</v>
      </c>
      <c r="M100">
        <f>SUM(abl!E74+cmb!E74+lcm!E74+ls!E74+mg!E74+pi!E74+rb!E74+rk!E74+sok!E74+wab!E74)</f>
        <v>133</v>
      </c>
      <c r="N100">
        <f>SUM(abl!F74+cmb!F74+lcm!F74+ls!F74+mg!F74+pi!F74+rb!F74+rk!F74+sok!F74+wab!F74)</f>
        <v>199</v>
      </c>
      <c r="O100">
        <f>SUM(abl!G74+cmb!G74+lcm!G74+ls!G74+mg!G74+pi!G74+rb!G74+rk!G74+sok!G74+wab!G74)</f>
        <v>220</v>
      </c>
      <c r="P100">
        <f>SUM(abl!H74+cmb!H74+lcm!H74+ls!H74+mg!H74+pi!H74+rb!H74+rk!H74+sok!H74+wab!H74)</f>
        <v>3169</v>
      </c>
      <c r="Q100">
        <f>SUM(abl!I74+cmb!I74+lcm!I74+ls!I74+mg!I74+pi!I74+rb!I74+rk!I74+sok!I74+wab!I74)</f>
        <v>2196</v>
      </c>
    </row>
    <row r="101" spans="9:17" x14ac:dyDescent="0.2">
      <c r="I101" s="1" t="s">
        <v>110</v>
      </c>
      <c r="J101">
        <f>SUM(abl!B75+cmb!B75+lcm!B75+ls!B75+mg!B75+pi!B75+rb!B75+rk!B75+sok!B75+wab!B75)</f>
        <v>495</v>
      </c>
      <c r="K101">
        <f>SUM(abl!C75+cmb!C75+lcm!C75+ls!C75+mg!C75+pi!C75+rb!C75+rk!C75+sok!C75+wab!C75)</f>
        <v>960</v>
      </c>
      <c r="L101">
        <f>SUM(abl!D75+cmb!D75+lcm!D75+ls!D75+mg!D75+pi!D75+rb!D75+rk!D75+sok!D75+wab!D75)</f>
        <v>41</v>
      </c>
      <c r="M101">
        <f>SUM(abl!E75+cmb!E75+lcm!E75+ls!E75+mg!E75+pi!E75+rb!E75+rk!E75+sok!E75+wab!E75)</f>
        <v>472</v>
      </c>
      <c r="N101">
        <f>SUM(abl!F75+cmb!F75+lcm!F75+ls!F75+mg!F75+pi!F75+rb!F75+rk!F75+sok!F75+wab!F75)</f>
        <v>401</v>
      </c>
      <c r="O101">
        <f>SUM(abl!G75+cmb!G75+lcm!G75+ls!G75+mg!G75+pi!G75+rb!G75+rk!G75+sok!G75+wab!G75)</f>
        <v>526</v>
      </c>
      <c r="P101">
        <f>SUM(abl!H75+cmb!H75+lcm!H75+ls!H75+mg!H75+pi!H75+rb!H75+rk!H75+sok!H75+wab!H75)</f>
        <v>1325</v>
      </c>
      <c r="Q101">
        <f>SUM(abl!I75+cmb!I75+lcm!I75+ls!I75+mg!I75+pi!I75+rb!I75+rk!I75+sok!I75+wab!I75)</f>
        <v>9245</v>
      </c>
    </row>
    <row r="104" spans="9:17" x14ac:dyDescent="0.2">
      <c r="I104" s="1" t="s">
        <v>103</v>
      </c>
      <c r="J104" s="7">
        <f>J94/1.708/11.0895</f>
        <v>57.441935337064322</v>
      </c>
      <c r="K104" s="7">
        <f>K94/5.19/11.0895</f>
        <v>4.6738304846857774</v>
      </c>
      <c r="L104" s="7">
        <f>L94/0.817/11.0895</f>
        <v>1.3244855491176362</v>
      </c>
      <c r="M104" s="7">
        <f>M94/1.597/11.0895</f>
        <v>2.258619690313314</v>
      </c>
      <c r="N104" s="7">
        <f>N94/5.291/11.0895</f>
        <v>1.4316259412972521</v>
      </c>
      <c r="O104" s="7">
        <f>O94/6.235/11.0895</f>
        <v>1.0702452195743657</v>
      </c>
      <c r="P104" s="7">
        <f>P94/5.057/11.0895</f>
        <v>2.9422462996638807</v>
      </c>
      <c r="Q104" s="7">
        <f>Q94/74.044/11.0895</f>
        <v>0.68809216130549222</v>
      </c>
    </row>
    <row r="105" spans="9:17" x14ac:dyDescent="0.2">
      <c r="I105" s="1" t="s">
        <v>104</v>
      </c>
      <c r="J105" s="7">
        <f t="shared" ref="J105:J111" si="27">J95/1.708/11.0895</f>
        <v>3.1149578905209512</v>
      </c>
      <c r="K105" s="7">
        <f t="shared" ref="K105:K111" si="28">K95/5.19/11.0895</f>
        <v>55.286723428513547</v>
      </c>
      <c r="L105" s="7">
        <f t="shared" ref="L105:L110" si="29">L95/0.817/11.0895</f>
        <v>2.3178497109558633</v>
      </c>
      <c r="M105" s="7">
        <f t="shared" ref="M105:M111" si="30">M95/1.597/11.0895</f>
        <v>4.630170365142293</v>
      </c>
      <c r="N105" s="7">
        <f t="shared" ref="N105:N111" si="31">N95/5.291/11.0895</f>
        <v>1.4145827753294276</v>
      </c>
      <c r="O105" s="7">
        <f t="shared" ref="O105:O111" si="32">O95/6.235/11.0895</f>
        <v>1.6632189223115144</v>
      </c>
      <c r="P105" s="7">
        <f t="shared" ref="P105:P111" si="33">P95/5.057/11.0895</f>
        <v>2.8887509123972648</v>
      </c>
      <c r="Q105" s="7">
        <f t="shared" ref="Q105:Q111" si="34">Q95/74.044/11.0895</f>
        <v>1.0997295958563884</v>
      </c>
    </row>
    <row r="106" spans="9:17" x14ac:dyDescent="0.2">
      <c r="I106" s="1" t="s">
        <v>105</v>
      </c>
      <c r="J106" s="7">
        <f t="shared" si="27"/>
        <v>0.42236717159606113</v>
      </c>
      <c r="K106" s="7">
        <f t="shared" si="28"/>
        <v>0.12162384160892357</v>
      </c>
      <c r="L106" s="7">
        <f t="shared" si="29"/>
        <v>22.847375722279224</v>
      </c>
      <c r="M106" s="7">
        <f t="shared" si="30"/>
        <v>6.4370661173929449</v>
      </c>
      <c r="N106" s="7">
        <f t="shared" si="31"/>
        <v>0.46016548113125955</v>
      </c>
      <c r="O106" s="7">
        <f t="shared" si="32"/>
        <v>0.50619706331219994</v>
      </c>
      <c r="P106" s="7">
        <f t="shared" si="33"/>
        <v>0.5171220769106214</v>
      </c>
      <c r="Q106" s="7">
        <f t="shared" si="34"/>
        <v>0.11935049877511193</v>
      </c>
    </row>
    <row r="107" spans="9:17" x14ac:dyDescent="0.2">
      <c r="I107" s="1" t="s">
        <v>106</v>
      </c>
      <c r="J107" s="7">
        <f t="shared" si="27"/>
        <v>1.8478563757327677</v>
      </c>
      <c r="K107" s="7">
        <f t="shared" si="28"/>
        <v>1.4594860993070828</v>
      </c>
      <c r="L107" s="7">
        <f t="shared" si="29"/>
        <v>0.66224277455881808</v>
      </c>
      <c r="M107" s="7">
        <f t="shared" si="30"/>
        <v>100.00038678862197</v>
      </c>
      <c r="N107" s="7">
        <f t="shared" si="31"/>
        <v>2.8291655506588551</v>
      </c>
      <c r="O107" s="7">
        <f t="shared" si="32"/>
        <v>1.084707992811857</v>
      </c>
      <c r="P107" s="7">
        <f t="shared" si="33"/>
        <v>1.2482257028877068</v>
      </c>
      <c r="Q107" s="7">
        <f t="shared" si="34"/>
        <v>0.72097444158026802</v>
      </c>
    </row>
    <row r="108" spans="9:17" x14ac:dyDescent="0.2">
      <c r="I108" s="1" t="s">
        <v>107</v>
      </c>
      <c r="J108" s="7">
        <f t="shared" si="27"/>
        <v>5.2795896449507644</v>
      </c>
      <c r="K108" s="7">
        <f t="shared" si="28"/>
        <v>1.5811099409160065</v>
      </c>
      <c r="L108" s="7">
        <f t="shared" si="29"/>
        <v>2.2074759151960603</v>
      </c>
      <c r="M108" s="7">
        <f t="shared" si="30"/>
        <v>1.7504302599928183</v>
      </c>
      <c r="N108" s="7">
        <f t="shared" si="31"/>
        <v>44.124756690697446</v>
      </c>
      <c r="O108" s="7">
        <f t="shared" si="32"/>
        <v>6.4503968639211759</v>
      </c>
      <c r="P108" s="7">
        <f t="shared" si="33"/>
        <v>3.5128637638411178</v>
      </c>
      <c r="Q108" s="7">
        <f t="shared" si="34"/>
        <v>0.56265235136838487</v>
      </c>
    </row>
    <row r="109" spans="9:17" x14ac:dyDescent="0.2">
      <c r="I109" s="1" t="s">
        <v>108</v>
      </c>
      <c r="J109" s="7">
        <f t="shared" si="27"/>
        <v>2.7453866153743975</v>
      </c>
      <c r="K109" s="7">
        <f t="shared" si="28"/>
        <v>1.9286066312272168</v>
      </c>
      <c r="L109" s="7">
        <f t="shared" si="29"/>
        <v>4.0838304431127117</v>
      </c>
      <c r="M109" s="7">
        <f t="shared" si="30"/>
        <v>4.1219809348217984</v>
      </c>
      <c r="N109" s="7">
        <f t="shared" si="31"/>
        <v>2.9995972103370994</v>
      </c>
      <c r="O109" s="7">
        <f t="shared" si="32"/>
        <v>61.148605248113761</v>
      </c>
      <c r="P109" s="7">
        <f t="shared" si="33"/>
        <v>5.8488290078166845</v>
      </c>
      <c r="Q109" s="7">
        <f t="shared" si="34"/>
        <v>0.92801102108811528</v>
      </c>
    </row>
    <row r="110" spans="9:17" x14ac:dyDescent="0.2">
      <c r="I110" s="1" t="s">
        <v>109</v>
      </c>
      <c r="J110" s="7">
        <f t="shared" si="27"/>
        <v>8.2889557425726998</v>
      </c>
      <c r="K110" s="7">
        <f t="shared" si="28"/>
        <v>3.6660900827832679</v>
      </c>
      <c r="L110" s="7">
        <f t="shared" si="29"/>
        <v>2.5385973024754693</v>
      </c>
      <c r="M110" s="7">
        <f t="shared" si="30"/>
        <v>7.5099104702917687</v>
      </c>
      <c r="N110" s="7">
        <f t="shared" si="31"/>
        <v>3.3915900275970614</v>
      </c>
      <c r="O110" s="7">
        <f t="shared" si="32"/>
        <v>3.1818101122481144</v>
      </c>
      <c r="P110" s="7">
        <f t="shared" si="33"/>
        <v>56.508960749302048</v>
      </c>
      <c r="Q110" s="7">
        <f t="shared" si="34"/>
        <v>2.6744254623484265</v>
      </c>
    </row>
    <row r="111" spans="9:17" x14ac:dyDescent="0.2">
      <c r="I111" s="1" t="s">
        <v>110</v>
      </c>
      <c r="J111" s="7">
        <f t="shared" si="27"/>
        <v>26.133968742506283</v>
      </c>
      <c r="K111" s="7">
        <f t="shared" si="28"/>
        <v>16.679841134938091</v>
      </c>
      <c r="L111" s="7">
        <f>L101/0.817/11.0895</f>
        <v>4.5253256261519237</v>
      </c>
      <c r="M111" s="7">
        <f t="shared" si="30"/>
        <v>26.651712345697106</v>
      </c>
      <c r="N111" s="7">
        <f t="shared" si="31"/>
        <v>6.8343095530975955</v>
      </c>
      <c r="O111" s="7">
        <f t="shared" si="32"/>
        <v>7.6074187229204915</v>
      </c>
      <c r="P111" s="7">
        <f t="shared" si="33"/>
        <v>23.627129376088739</v>
      </c>
      <c r="Q111" s="7">
        <f t="shared" si="34"/>
        <v>11.259136338529693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4"/>
  <sheetViews>
    <sheetView topLeftCell="A16" workbookViewId="0">
      <selection activeCell="D35" sqref="D35"/>
    </sheetView>
  </sheetViews>
  <sheetFormatPr baseColWidth="10" defaultColWidth="8.83203125" defaultRowHeight="15" x14ac:dyDescent="0.2"/>
  <cols>
    <col min="1" max="1" width="38.1640625" bestFit="1" customWidth="1"/>
    <col min="2" max="2" width="11.1640625" bestFit="1" customWidth="1"/>
    <col min="7" max="7" width="12.6640625" customWidth="1"/>
    <col min="8" max="8" width="13.664062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3.21</v>
      </c>
      <c r="C2">
        <v>3.06</v>
      </c>
      <c r="D2">
        <v>3.15</v>
      </c>
      <c r="E2">
        <v>4.58</v>
      </c>
      <c r="F2">
        <v>3.23</v>
      </c>
      <c r="G2">
        <v>3.65</v>
      </c>
      <c r="H2">
        <v>3.81</v>
      </c>
      <c r="I2">
        <v>4.2699999999999996</v>
      </c>
      <c r="J2">
        <v>4.49</v>
      </c>
    </row>
    <row r="3" spans="1:10" x14ac:dyDescent="0.2">
      <c r="A3" s="1" t="s">
        <v>1</v>
      </c>
      <c r="B3">
        <v>4.62</v>
      </c>
      <c r="C3">
        <v>7.86</v>
      </c>
      <c r="D3">
        <v>10.53</v>
      </c>
      <c r="E3">
        <v>12.63</v>
      </c>
      <c r="F3">
        <v>10.81</v>
      </c>
      <c r="G3">
        <v>10.77</v>
      </c>
      <c r="H3">
        <v>11.08</v>
      </c>
      <c r="I3">
        <v>13.5</v>
      </c>
      <c r="J3">
        <v>9.32</v>
      </c>
    </row>
    <row r="4" spans="1:10" x14ac:dyDescent="0.2">
      <c r="A4" s="1" t="s">
        <v>51</v>
      </c>
      <c r="B4">
        <v>2.17</v>
      </c>
      <c r="C4">
        <v>2.57</v>
      </c>
      <c r="D4">
        <v>1.66</v>
      </c>
      <c r="E4">
        <v>1.3</v>
      </c>
      <c r="F4">
        <v>1.1299999999999999</v>
      </c>
      <c r="G4">
        <v>1.25</v>
      </c>
      <c r="H4">
        <v>1.0900000000000001</v>
      </c>
      <c r="I4">
        <v>0.97</v>
      </c>
      <c r="J4">
        <v>0.92</v>
      </c>
    </row>
    <row r="5" spans="1:10" x14ac:dyDescent="0.2">
      <c r="A5" s="1" t="s">
        <v>39</v>
      </c>
      <c r="B5">
        <v>2.5499999999999998</v>
      </c>
      <c r="C5">
        <v>6.46</v>
      </c>
      <c r="D5">
        <v>8.1300000000000008</v>
      </c>
      <c r="E5">
        <v>8.74</v>
      </c>
      <c r="F5">
        <v>8.2799999999999994</v>
      </c>
      <c r="G5">
        <v>5.52</v>
      </c>
      <c r="H5">
        <v>5.72</v>
      </c>
      <c r="I5">
        <v>5.34</v>
      </c>
      <c r="J5">
        <v>5.98</v>
      </c>
    </row>
    <row r="6" spans="1:10" x14ac:dyDescent="0.2">
      <c r="A6" s="1" t="s">
        <v>56</v>
      </c>
      <c r="B6">
        <v>6.42</v>
      </c>
      <c r="C6">
        <v>3.56</v>
      </c>
      <c r="D6">
        <v>5.89</v>
      </c>
      <c r="E6">
        <v>5.45</v>
      </c>
      <c r="F6">
        <v>7.41</v>
      </c>
      <c r="G6">
        <v>5.97</v>
      </c>
      <c r="H6">
        <v>4.8099999999999996</v>
      </c>
      <c r="I6">
        <v>5.92</v>
      </c>
      <c r="J6">
        <v>6.33</v>
      </c>
    </row>
    <row r="7" spans="1:10" x14ac:dyDescent="0.2">
      <c r="A7" s="1" t="s">
        <v>57</v>
      </c>
      <c r="B7">
        <v>23.21</v>
      </c>
      <c r="C7">
        <v>34.11</v>
      </c>
      <c r="D7">
        <v>22.22</v>
      </c>
      <c r="E7">
        <v>13.58</v>
      </c>
      <c r="F7">
        <v>13.51</v>
      </c>
      <c r="G7">
        <v>14.25</v>
      </c>
      <c r="H7">
        <v>13.53</v>
      </c>
      <c r="I7">
        <v>15.15</v>
      </c>
      <c r="J7">
        <v>15.19</v>
      </c>
    </row>
    <row r="8" spans="1:10" x14ac:dyDescent="0.2">
      <c r="A8" s="1" t="s">
        <v>58</v>
      </c>
      <c r="B8">
        <v>4.91</v>
      </c>
      <c r="C8">
        <v>6.62</v>
      </c>
      <c r="D8">
        <v>9.0399999999999991</v>
      </c>
      <c r="E8">
        <v>9.6</v>
      </c>
      <c r="F8">
        <v>10.72</v>
      </c>
      <c r="G8">
        <v>11.4</v>
      </c>
      <c r="H8">
        <v>13.08</v>
      </c>
      <c r="I8">
        <v>9.61</v>
      </c>
      <c r="J8">
        <v>11.16</v>
      </c>
    </row>
    <row r="9" spans="1:10" x14ac:dyDescent="0.2">
      <c r="A9" s="1" t="s">
        <v>59</v>
      </c>
      <c r="B9">
        <v>40.380000000000003</v>
      </c>
      <c r="C9">
        <v>19.04</v>
      </c>
      <c r="D9">
        <v>25.7</v>
      </c>
      <c r="E9">
        <v>30.8</v>
      </c>
      <c r="F9">
        <v>34</v>
      </c>
      <c r="G9">
        <v>36.69</v>
      </c>
      <c r="H9">
        <v>36.42</v>
      </c>
      <c r="I9">
        <v>34.85</v>
      </c>
      <c r="J9">
        <v>36.71</v>
      </c>
    </row>
    <row r="10" spans="1:10" x14ac:dyDescent="0.2">
      <c r="A10" s="1" t="s">
        <v>60</v>
      </c>
      <c r="B10">
        <v>12.55</v>
      </c>
      <c r="C10">
        <v>16.72</v>
      </c>
      <c r="D10">
        <v>13.68</v>
      </c>
      <c r="E10">
        <v>13.32</v>
      </c>
      <c r="F10">
        <v>10.9</v>
      </c>
      <c r="G10">
        <v>10.51</v>
      </c>
      <c r="H10">
        <v>10.45</v>
      </c>
      <c r="I10">
        <v>10.39</v>
      </c>
      <c r="J10">
        <v>9.9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34</v>
      </c>
      <c r="C14">
        <v>37</v>
      </c>
      <c r="D14">
        <v>38</v>
      </c>
      <c r="E14">
        <v>53</v>
      </c>
      <c r="F14">
        <v>37</v>
      </c>
      <c r="G14">
        <v>41</v>
      </c>
      <c r="H14">
        <v>42</v>
      </c>
      <c r="I14">
        <v>44</v>
      </c>
      <c r="J14">
        <v>39</v>
      </c>
    </row>
    <row r="15" spans="1:10" x14ac:dyDescent="0.2">
      <c r="A15" s="1" t="s">
        <v>1</v>
      </c>
      <c r="B15">
        <v>49</v>
      </c>
      <c r="C15">
        <v>95</v>
      </c>
      <c r="D15">
        <v>127</v>
      </c>
      <c r="E15">
        <v>146</v>
      </c>
      <c r="F15">
        <v>124</v>
      </c>
      <c r="G15">
        <v>121</v>
      </c>
      <c r="H15">
        <v>122</v>
      </c>
      <c r="I15">
        <v>139</v>
      </c>
      <c r="J15">
        <v>81</v>
      </c>
    </row>
    <row r="16" spans="1:10" x14ac:dyDescent="0.2">
      <c r="A16" s="1" t="s">
        <v>71</v>
      </c>
      <c r="B16">
        <v>23</v>
      </c>
      <c r="C16">
        <v>31</v>
      </c>
      <c r="D16">
        <v>20</v>
      </c>
      <c r="E16">
        <v>15</v>
      </c>
      <c r="F16">
        <v>13</v>
      </c>
      <c r="G16">
        <v>14</v>
      </c>
      <c r="H16">
        <v>12</v>
      </c>
      <c r="I16">
        <v>10</v>
      </c>
      <c r="J16">
        <v>8</v>
      </c>
    </row>
    <row r="17" spans="1:10" x14ac:dyDescent="0.2">
      <c r="A17" s="1" t="s">
        <v>39</v>
      </c>
      <c r="B17">
        <v>27</v>
      </c>
      <c r="C17">
        <v>78</v>
      </c>
      <c r="D17">
        <v>98</v>
      </c>
      <c r="E17">
        <v>101</v>
      </c>
      <c r="F17">
        <v>95</v>
      </c>
      <c r="G17">
        <v>62</v>
      </c>
      <c r="H17">
        <v>63</v>
      </c>
      <c r="I17">
        <v>55</v>
      </c>
      <c r="J17">
        <v>52</v>
      </c>
    </row>
    <row r="18" spans="1:10" x14ac:dyDescent="0.2">
      <c r="A18" s="1" t="s">
        <v>56</v>
      </c>
      <c r="B18">
        <v>68</v>
      </c>
      <c r="C18">
        <v>43</v>
      </c>
      <c r="D18">
        <v>71</v>
      </c>
      <c r="E18">
        <v>63</v>
      </c>
      <c r="F18">
        <v>85</v>
      </c>
      <c r="G18">
        <v>67</v>
      </c>
      <c r="H18">
        <v>53</v>
      </c>
      <c r="I18">
        <v>61</v>
      </c>
      <c r="J18">
        <v>55</v>
      </c>
    </row>
    <row r="19" spans="1:10" x14ac:dyDescent="0.2">
      <c r="A19" s="1" t="s">
        <v>57</v>
      </c>
      <c r="B19">
        <v>246</v>
      </c>
      <c r="C19">
        <v>412</v>
      </c>
      <c r="D19">
        <v>268</v>
      </c>
      <c r="E19">
        <v>157</v>
      </c>
      <c r="F19">
        <v>155</v>
      </c>
      <c r="G19">
        <v>160</v>
      </c>
      <c r="H19">
        <v>149</v>
      </c>
      <c r="I19">
        <v>156</v>
      </c>
      <c r="J19">
        <v>132</v>
      </c>
    </row>
    <row r="20" spans="1:10" x14ac:dyDescent="0.2">
      <c r="A20" s="1" t="s">
        <v>58</v>
      </c>
      <c r="B20">
        <v>52</v>
      </c>
      <c r="C20">
        <v>80</v>
      </c>
      <c r="D20">
        <v>109</v>
      </c>
      <c r="E20">
        <v>111</v>
      </c>
      <c r="F20">
        <v>123</v>
      </c>
      <c r="G20">
        <v>128</v>
      </c>
      <c r="H20">
        <v>144</v>
      </c>
      <c r="I20">
        <v>99</v>
      </c>
      <c r="J20">
        <v>97</v>
      </c>
    </row>
    <row r="21" spans="1:10" x14ac:dyDescent="0.2">
      <c r="A21" s="1" t="s">
        <v>59</v>
      </c>
      <c r="B21">
        <v>428</v>
      </c>
      <c r="C21">
        <v>230</v>
      </c>
      <c r="D21">
        <v>310</v>
      </c>
      <c r="E21">
        <v>356</v>
      </c>
      <c r="F21">
        <v>390</v>
      </c>
      <c r="G21">
        <v>412</v>
      </c>
      <c r="H21">
        <v>401</v>
      </c>
      <c r="I21">
        <v>359</v>
      </c>
      <c r="J21">
        <v>319</v>
      </c>
    </row>
    <row r="22" spans="1:10" x14ac:dyDescent="0.2">
      <c r="A22" s="1" t="s">
        <v>60</v>
      </c>
      <c r="B22">
        <v>133</v>
      </c>
      <c r="C22">
        <v>202</v>
      </c>
      <c r="D22">
        <v>165</v>
      </c>
      <c r="E22">
        <v>154</v>
      </c>
      <c r="F22">
        <v>125</v>
      </c>
      <c r="G22">
        <v>118</v>
      </c>
      <c r="H22">
        <v>115</v>
      </c>
      <c r="I22">
        <v>107</v>
      </c>
      <c r="J22">
        <v>86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ROUND(B38/1.708,1)</f>
        <v>95.4</v>
      </c>
      <c r="C27">
        <f>ROUND(C38/5.19, 1)</f>
        <v>1.3</v>
      </c>
      <c r="D27">
        <f>ROUND(D38/0.817, 1)</f>
        <v>0</v>
      </c>
      <c r="E27">
        <f>ROUND(E38/1.597, 1)</f>
        <v>2.5</v>
      </c>
      <c r="F27">
        <f>ROUND(F38/5.291, 1)</f>
        <v>1.1000000000000001</v>
      </c>
      <c r="G27">
        <f>ROUND(G38/6.235, 1)</f>
        <v>2.4</v>
      </c>
      <c r="H27">
        <f>ROUND(H38/5.057, 1)</f>
        <v>3.6</v>
      </c>
      <c r="I27">
        <f>ROUND(I38/74.044, 1)</f>
        <v>0.9</v>
      </c>
    </row>
    <row r="28" spans="1:10" x14ac:dyDescent="0.2">
      <c r="A28" s="1" t="s">
        <v>104</v>
      </c>
      <c r="B28">
        <f t="shared" ref="B28:B34" si="0">ROUND(B39/1.708,1)</f>
        <v>1.8</v>
      </c>
      <c r="C28">
        <f t="shared" ref="C28:C34" si="1">ROUND(C39/5.19, 1)</f>
        <v>85.4</v>
      </c>
      <c r="D28">
        <f t="shared" ref="D28:D34" si="2">ROUND(D39/0.817, 1)</f>
        <v>4.9000000000000004</v>
      </c>
      <c r="E28">
        <f t="shared" ref="E28:E34" si="3">ROUND(E39/1.597, 1)</f>
        <v>12.5</v>
      </c>
      <c r="F28">
        <f t="shared" ref="F28:F34" si="4">ROUND(F39/5.291, 1)</f>
        <v>1.5</v>
      </c>
      <c r="G28">
        <f t="shared" ref="G28:G34" si="5">ROUND(G39/6.235, 1)</f>
        <v>4.2</v>
      </c>
      <c r="H28">
        <f t="shared" ref="H28:H34" si="6">ROUND(H39/5.057, 1)</f>
        <v>4.7</v>
      </c>
      <c r="I28">
        <f t="shared" ref="I28:I34" si="7">ROUND(I39/74.044, 1)</f>
        <v>2</v>
      </c>
    </row>
    <row r="29" spans="1:10" x14ac:dyDescent="0.2">
      <c r="A29" s="1" t="s">
        <v>105</v>
      </c>
      <c r="B29">
        <f t="shared" si="0"/>
        <v>1.2</v>
      </c>
      <c r="C29">
        <f t="shared" si="1"/>
        <v>0.4</v>
      </c>
      <c r="D29">
        <f t="shared" si="2"/>
        <v>47.7</v>
      </c>
      <c r="E29">
        <f t="shared" si="3"/>
        <v>0</v>
      </c>
      <c r="F29">
        <f t="shared" si="4"/>
        <v>0.2</v>
      </c>
      <c r="G29">
        <f t="shared" si="5"/>
        <v>1.8</v>
      </c>
      <c r="H29">
        <f t="shared" si="6"/>
        <v>0.2</v>
      </c>
      <c r="I29">
        <f t="shared" si="7"/>
        <v>0.1</v>
      </c>
    </row>
    <row r="30" spans="1:10" x14ac:dyDescent="0.2">
      <c r="A30" s="1" t="s">
        <v>106</v>
      </c>
      <c r="B30">
        <f t="shared" si="0"/>
        <v>4.0999999999999996</v>
      </c>
      <c r="C30">
        <f t="shared" si="1"/>
        <v>3.1</v>
      </c>
      <c r="D30">
        <f t="shared" si="2"/>
        <v>0</v>
      </c>
      <c r="E30">
        <f t="shared" si="3"/>
        <v>173.5</v>
      </c>
      <c r="F30">
        <f t="shared" si="4"/>
        <v>0.8</v>
      </c>
      <c r="G30">
        <f t="shared" si="5"/>
        <v>2.4</v>
      </c>
      <c r="H30">
        <f t="shared" si="6"/>
        <v>2.8</v>
      </c>
      <c r="I30">
        <f t="shared" si="7"/>
        <v>1.7</v>
      </c>
    </row>
    <row r="31" spans="1:10" x14ac:dyDescent="0.2">
      <c r="A31" s="1" t="s">
        <v>107</v>
      </c>
      <c r="B31">
        <f t="shared" si="0"/>
        <v>5.3</v>
      </c>
      <c r="C31">
        <f t="shared" si="1"/>
        <v>2.5</v>
      </c>
      <c r="D31">
        <f t="shared" si="2"/>
        <v>0</v>
      </c>
      <c r="E31">
        <f t="shared" si="3"/>
        <v>3.1</v>
      </c>
      <c r="F31">
        <f t="shared" si="4"/>
        <v>58.6</v>
      </c>
      <c r="G31">
        <f t="shared" si="5"/>
        <v>3.8</v>
      </c>
      <c r="H31">
        <f t="shared" si="6"/>
        <v>3.4</v>
      </c>
      <c r="I31">
        <f t="shared" si="7"/>
        <v>0.9</v>
      </c>
    </row>
    <row r="32" spans="1:10" x14ac:dyDescent="0.2">
      <c r="A32" s="1" t="s">
        <v>108</v>
      </c>
      <c r="B32">
        <f t="shared" si="0"/>
        <v>8.8000000000000007</v>
      </c>
      <c r="C32">
        <f t="shared" si="1"/>
        <v>5.2</v>
      </c>
      <c r="D32">
        <f t="shared" si="2"/>
        <v>9.8000000000000007</v>
      </c>
      <c r="E32">
        <f t="shared" si="3"/>
        <v>14.4</v>
      </c>
      <c r="F32">
        <f t="shared" si="4"/>
        <v>4.9000000000000004</v>
      </c>
      <c r="G32">
        <f t="shared" si="5"/>
        <v>139.5</v>
      </c>
      <c r="H32">
        <f t="shared" si="6"/>
        <v>8.5</v>
      </c>
      <c r="I32">
        <f t="shared" si="7"/>
        <v>2.6</v>
      </c>
    </row>
    <row r="33" spans="1:9" x14ac:dyDescent="0.2">
      <c r="A33" s="1" t="s">
        <v>109</v>
      </c>
      <c r="B33">
        <f t="shared" si="0"/>
        <v>9.4</v>
      </c>
      <c r="C33">
        <f t="shared" si="1"/>
        <v>2.5</v>
      </c>
      <c r="D33">
        <f t="shared" si="2"/>
        <v>4.9000000000000004</v>
      </c>
      <c r="E33">
        <f t="shared" si="3"/>
        <v>10</v>
      </c>
      <c r="F33">
        <f t="shared" si="4"/>
        <v>4.3</v>
      </c>
      <c r="G33">
        <f t="shared" si="5"/>
        <v>6.3</v>
      </c>
      <c r="H33">
        <f t="shared" si="6"/>
        <v>72.2</v>
      </c>
      <c r="I33">
        <f t="shared" si="7"/>
        <v>3.1</v>
      </c>
    </row>
    <row r="34" spans="1:9" x14ac:dyDescent="0.2">
      <c r="A34" s="1" t="s">
        <v>110</v>
      </c>
      <c r="B34">
        <f t="shared" si="0"/>
        <v>36.9</v>
      </c>
      <c r="C34">
        <f t="shared" si="1"/>
        <v>32.200000000000003</v>
      </c>
      <c r="D34">
        <f t="shared" si="2"/>
        <v>8.6</v>
      </c>
      <c r="E34">
        <f t="shared" si="3"/>
        <v>66.400000000000006</v>
      </c>
      <c r="F34">
        <f t="shared" si="4"/>
        <v>12.7</v>
      </c>
      <c r="G34">
        <f t="shared" si="5"/>
        <v>24.1</v>
      </c>
      <c r="H34">
        <f t="shared" si="6"/>
        <v>45.5</v>
      </c>
      <c r="I34">
        <f t="shared" si="7"/>
        <v>19.5</v>
      </c>
    </row>
    <row r="35" spans="1:9" x14ac:dyDescent="0.2">
      <c r="A35" s="1"/>
    </row>
    <row r="38" spans="1:9" x14ac:dyDescent="0.2">
      <c r="A38" s="1" t="s">
        <v>130</v>
      </c>
      <c r="B38">
        <f>B48+B57+B67</f>
        <v>163</v>
      </c>
      <c r="C38">
        <f t="shared" ref="C38:I38" si="8">C48+C57+C67</f>
        <v>7</v>
      </c>
      <c r="D38">
        <f t="shared" si="8"/>
        <v>0</v>
      </c>
      <c r="E38">
        <f t="shared" si="8"/>
        <v>4</v>
      </c>
      <c r="F38">
        <f t="shared" si="8"/>
        <v>6</v>
      </c>
      <c r="G38">
        <f t="shared" si="8"/>
        <v>15</v>
      </c>
      <c r="H38">
        <f t="shared" si="8"/>
        <v>18</v>
      </c>
      <c r="I38">
        <f t="shared" si="8"/>
        <v>64</v>
      </c>
    </row>
    <row r="39" spans="1:9" x14ac:dyDescent="0.2">
      <c r="B39">
        <f t="shared" ref="B39:I39" si="9">B49+B58+B68</f>
        <v>3</v>
      </c>
      <c r="C39">
        <f t="shared" si="9"/>
        <v>443</v>
      </c>
      <c r="D39">
        <f t="shared" si="9"/>
        <v>4</v>
      </c>
      <c r="E39">
        <f t="shared" si="9"/>
        <v>20</v>
      </c>
      <c r="F39">
        <f t="shared" si="9"/>
        <v>8</v>
      </c>
      <c r="G39">
        <f t="shared" si="9"/>
        <v>26</v>
      </c>
      <c r="H39">
        <f t="shared" si="9"/>
        <v>24</v>
      </c>
      <c r="I39">
        <f t="shared" si="9"/>
        <v>148</v>
      </c>
    </row>
    <row r="40" spans="1:9" x14ac:dyDescent="0.2">
      <c r="B40">
        <f t="shared" ref="B40:I40" si="10">B50+B59+B69</f>
        <v>2</v>
      </c>
      <c r="C40">
        <f t="shared" si="10"/>
        <v>2</v>
      </c>
      <c r="D40">
        <f t="shared" si="10"/>
        <v>39</v>
      </c>
      <c r="E40">
        <f t="shared" si="10"/>
        <v>0</v>
      </c>
      <c r="F40">
        <f t="shared" si="10"/>
        <v>1</v>
      </c>
      <c r="G40">
        <f t="shared" si="10"/>
        <v>11</v>
      </c>
      <c r="H40">
        <f t="shared" si="10"/>
        <v>1</v>
      </c>
      <c r="I40">
        <f t="shared" si="10"/>
        <v>10</v>
      </c>
    </row>
    <row r="41" spans="1:9" x14ac:dyDescent="0.2">
      <c r="B41">
        <f t="shared" ref="B41:I41" si="11">B51+B60+B70</f>
        <v>7</v>
      </c>
      <c r="C41">
        <f t="shared" si="11"/>
        <v>16</v>
      </c>
      <c r="D41">
        <f t="shared" si="11"/>
        <v>0</v>
      </c>
      <c r="E41">
        <f t="shared" si="11"/>
        <v>277</v>
      </c>
      <c r="F41">
        <f t="shared" si="11"/>
        <v>4</v>
      </c>
      <c r="G41">
        <f t="shared" si="11"/>
        <v>15</v>
      </c>
      <c r="H41">
        <f t="shared" si="11"/>
        <v>14</v>
      </c>
      <c r="I41">
        <f t="shared" si="11"/>
        <v>124</v>
      </c>
    </row>
    <row r="42" spans="1:9" x14ac:dyDescent="0.2">
      <c r="B42">
        <f t="shared" ref="B42:I42" si="12">B52+B61+B71</f>
        <v>9</v>
      </c>
      <c r="C42">
        <f t="shared" si="12"/>
        <v>13</v>
      </c>
      <c r="D42">
        <f t="shared" si="12"/>
        <v>0</v>
      </c>
      <c r="E42">
        <f t="shared" si="12"/>
        <v>5</v>
      </c>
      <c r="F42">
        <f t="shared" si="12"/>
        <v>310</v>
      </c>
      <c r="G42">
        <f t="shared" si="12"/>
        <v>24</v>
      </c>
      <c r="H42">
        <f t="shared" si="12"/>
        <v>17</v>
      </c>
      <c r="I42">
        <f t="shared" si="12"/>
        <v>67</v>
      </c>
    </row>
    <row r="43" spans="1:9" x14ac:dyDescent="0.2">
      <c r="B43">
        <f t="shared" ref="B43:I43" si="13">B53+B62+B72</f>
        <v>15</v>
      </c>
      <c r="C43">
        <f t="shared" si="13"/>
        <v>27</v>
      </c>
      <c r="D43">
        <f t="shared" si="13"/>
        <v>8</v>
      </c>
      <c r="E43">
        <f t="shared" si="13"/>
        <v>23</v>
      </c>
      <c r="F43">
        <f t="shared" si="13"/>
        <v>26</v>
      </c>
      <c r="G43">
        <f t="shared" si="13"/>
        <v>870</v>
      </c>
      <c r="H43">
        <f t="shared" si="13"/>
        <v>43</v>
      </c>
      <c r="I43">
        <f t="shared" si="13"/>
        <v>190</v>
      </c>
    </row>
    <row r="44" spans="1:9" x14ac:dyDescent="0.2">
      <c r="B44">
        <f t="shared" ref="B44:I44" si="14">B54+B63+B73</f>
        <v>16</v>
      </c>
      <c r="C44">
        <f t="shared" si="14"/>
        <v>13</v>
      </c>
      <c r="D44">
        <f t="shared" si="14"/>
        <v>4</v>
      </c>
      <c r="E44">
        <f t="shared" si="14"/>
        <v>16</v>
      </c>
      <c r="F44">
        <f t="shared" si="14"/>
        <v>23</v>
      </c>
      <c r="G44">
        <f t="shared" si="14"/>
        <v>39</v>
      </c>
      <c r="H44">
        <f t="shared" si="14"/>
        <v>365</v>
      </c>
      <c r="I44">
        <f t="shared" si="14"/>
        <v>231</v>
      </c>
    </row>
    <row r="45" spans="1:9" x14ac:dyDescent="0.2">
      <c r="B45">
        <f t="shared" ref="B45:I45" si="15">B55+B64+B74</f>
        <v>63</v>
      </c>
      <c r="C45">
        <f t="shared" si="15"/>
        <v>167</v>
      </c>
      <c r="D45">
        <f t="shared" si="15"/>
        <v>7</v>
      </c>
      <c r="E45">
        <f t="shared" si="15"/>
        <v>106</v>
      </c>
      <c r="F45">
        <f t="shared" si="15"/>
        <v>67</v>
      </c>
      <c r="G45">
        <f t="shared" si="15"/>
        <v>150</v>
      </c>
      <c r="H45">
        <f t="shared" si="15"/>
        <v>230</v>
      </c>
      <c r="I45">
        <f t="shared" si="15"/>
        <v>1441</v>
      </c>
    </row>
    <row r="48" spans="1:9" x14ac:dyDescent="0.2">
      <c r="A48" t="s">
        <v>131</v>
      </c>
      <c r="B48">
        <v>19</v>
      </c>
      <c r="C48">
        <v>1</v>
      </c>
      <c r="D48">
        <v>0</v>
      </c>
      <c r="E48">
        <v>1</v>
      </c>
      <c r="F48">
        <v>0</v>
      </c>
      <c r="G48">
        <v>5</v>
      </c>
      <c r="H48">
        <v>1</v>
      </c>
      <c r="I48">
        <v>3</v>
      </c>
    </row>
    <row r="49" spans="1:9" x14ac:dyDescent="0.2">
      <c r="B49">
        <v>0</v>
      </c>
      <c r="C49">
        <v>44</v>
      </c>
      <c r="D49">
        <v>1</v>
      </c>
      <c r="E49">
        <v>4</v>
      </c>
      <c r="F49">
        <v>0</v>
      </c>
      <c r="G49">
        <v>5</v>
      </c>
      <c r="H49">
        <v>3</v>
      </c>
      <c r="I49">
        <v>8</v>
      </c>
    </row>
    <row r="50" spans="1:9" x14ac:dyDescent="0.2">
      <c r="B50">
        <v>0</v>
      </c>
      <c r="C50">
        <v>1</v>
      </c>
      <c r="D50">
        <v>18</v>
      </c>
      <c r="E50">
        <v>0</v>
      </c>
      <c r="F50">
        <v>0</v>
      </c>
      <c r="G50">
        <v>2</v>
      </c>
      <c r="H50">
        <v>0</v>
      </c>
      <c r="I50">
        <v>3</v>
      </c>
    </row>
    <row r="51" spans="1:9" x14ac:dyDescent="0.2">
      <c r="B51">
        <v>0</v>
      </c>
      <c r="C51">
        <v>4</v>
      </c>
      <c r="D51">
        <v>0</v>
      </c>
      <c r="E51">
        <v>29</v>
      </c>
      <c r="F51">
        <v>0</v>
      </c>
      <c r="G51">
        <v>2</v>
      </c>
      <c r="H51">
        <v>2</v>
      </c>
      <c r="I51">
        <v>7</v>
      </c>
    </row>
    <row r="52" spans="1:9" x14ac:dyDescent="0.2">
      <c r="B52">
        <v>1</v>
      </c>
      <c r="C52">
        <v>0</v>
      </c>
      <c r="D52">
        <v>0</v>
      </c>
      <c r="E52">
        <v>1</v>
      </c>
      <c r="F52">
        <v>33</v>
      </c>
      <c r="G52">
        <v>4</v>
      </c>
      <c r="H52">
        <v>2</v>
      </c>
      <c r="I52">
        <v>8</v>
      </c>
    </row>
    <row r="53" spans="1:9" x14ac:dyDescent="0.2">
      <c r="B53">
        <v>2</v>
      </c>
      <c r="C53">
        <v>7</v>
      </c>
      <c r="D53">
        <v>2</v>
      </c>
      <c r="E53">
        <v>5</v>
      </c>
      <c r="F53">
        <v>4</v>
      </c>
      <c r="G53">
        <v>258</v>
      </c>
      <c r="H53">
        <v>7</v>
      </c>
      <c r="I53">
        <v>32</v>
      </c>
    </row>
    <row r="54" spans="1:9" x14ac:dyDescent="0.2">
      <c r="B54">
        <v>4</v>
      </c>
      <c r="C54">
        <v>1</v>
      </c>
      <c r="D54">
        <v>0</v>
      </c>
      <c r="E54">
        <v>0</v>
      </c>
      <c r="F54">
        <v>1</v>
      </c>
      <c r="G54">
        <v>5</v>
      </c>
      <c r="H54">
        <v>34</v>
      </c>
      <c r="I54">
        <v>20</v>
      </c>
    </row>
    <row r="55" spans="1:9" x14ac:dyDescent="0.2">
      <c r="B55">
        <v>5</v>
      </c>
      <c r="C55">
        <v>13</v>
      </c>
      <c r="D55">
        <v>2</v>
      </c>
      <c r="E55">
        <v>11</v>
      </c>
      <c r="F55">
        <v>3</v>
      </c>
      <c r="G55">
        <v>34</v>
      </c>
      <c r="H55">
        <v>22</v>
      </c>
      <c r="I55">
        <v>127</v>
      </c>
    </row>
    <row r="57" spans="1:9" x14ac:dyDescent="0.2">
      <c r="A57" t="s">
        <v>132</v>
      </c>
      <c r="B57">
        <v>59</v>
      </c>
      <c r="C57">
        <v>3</v>
      </c>
      <c r="D57">
        <v>0</v>
      </c>
      <c r="E57">
        <v>1</v>
      </c>
      <c r="F57">
        <v>4</v>
      </c>
      <c r="G57">
        <v>5</v>
      </c>
      <c r="H57">
        <v>9</v>
      </c>
      <c r="I57">
        <v>30</v>
      </c>
    </row>
    <row r="58" spans="1:9" x14ac:dyDescent="0.2">
      <c r="B58">
        <v>1</v>
      </c>
      <c r="C58">
        <v>185</v>
      </c>
      <c r="D58">
        <v>2</v>
      </c>
      <c r="E58">
        <v>9</v>
      </c>
      <c r="F58">
        <v>7</v>
      </c>
      <c r="G58">
        <v>9</v>
      </c>
      <c r="H58">
        <v>10</v>
      </c>
      <c r="I58">
        <v>50</v>
      </c>
    </row>
    <row r="59" spans="1:9" x14ac:dyDescent="0.2">
      <c r="B59">
        <v>1</v>
      </c>
      <c r="C59">
        <v>0</v>
      </c>
      <c r="D59">
        <v>12</v>
      </c>
      <c r="E59">
        <v>0</v>
      </c>
      <c r="F59">
        <v>0</v>
      </c>
      <c r="G59">
        <v>4</v>
      </c>
      <c r="H59">
        <v>0</v>
      </c>
      <c r="I59">
        <v>6</v>
      </c>
    </row>
    <row r="60" spans="1:9" x14ac:dyDescent="0.2">
      <c r="B60">
        <v>3</v>
      </c>
      <c r="C60">
        <v>8</v>
      </c>
      <c r="D60">
        <v>0</v>
      </c>
      <c r="E60">
        <v>140</v>
      </c>
      <c r="F60">
        <v>2</v>
      </c>
      <c r="G60">
        <v>8</v>
      </c>
      <c r="H60">
        <v>5</v>
      </c>
      <c r="I60">
        <v>59</v>
      </c>
    </row>
    <row r="61" spans="1:9" x14ac:dyDescent="0.2">
      <c r="B61">
        <v>4</v>
      </c>
      <c r="C61">
        <v>7</v>
      </c>
      <c r="D61">
        <v>0</v>
      </c>
      <c r="E61">
        <v>2</v>
      </c>
      <c r="F61">
        <v>131</v>
      </c>
      <c r="G61">
        <v>8</v>
      </c>
      <c r="H61">
        <v>5</v>
      </c>
      <c r="I61">
        <v>24</v>
      </c>
    </row>
    <row r="62" spans="1:9" x14ac:dyDescent="0.2">
      <c r="B62">
        <v>5</v>
      </c>
      <c r="C62">
        <v>10</v>
      </c>
      <c r="D62">
        <v>2</v>
      </c>
      <c r="E62">
        <v>10</v>
      </c>
      <c r="F62">
        <v>12</v>
      </c>
      <c r="G62">
        <v>318</v>
      </c>
      <c r="H62">
        <v>18</v>
      </c>
      <c r="I62">
        <v>74</v>
      </c>
    </row>
    <row r="63" spans="1:9" x14ac:dyDescent="0.2">
      <c r="B63">
        <v>4</v>
      </c>
      <c r="C63">
        <v>7</v>
      </c>
      <c r="D63">
        <v>1</v>
      </c>
      <c r="E63">
        <v>11</v>
      </c>
      <c r="F63">
        <v>8</v>
      </c>
      <c r="G63">
        <v>13</v>
      </c>
      <c r="H63">
        <v>138</v>
      </c>
      <c r="I63">
        <v>82</v>
      </c>
    </row>
    <row r="64" spans="1:9" x14ac:dyDescent="0.2">
      <c r="B64">
        <v>28</v>
      </c>
      <c r="C64">
        <v>63</v>
      </c>
      <c r="D64">
        <v>2</v>
      </c>
      <c r="E64">
        <v>43</v>
      </c>
      <c r="F64">
        <v>27</v>
      </c>
      <c r="G64">
        <v>48</v>
      </c>
      <c r="H64">
        <v>80</v>
      </c>
      <c r="I64">
        <v>477</v>
      </c>
    </row>
    <row r="67" spans="1:9" x14ac:dyDescent="0.2">
      <c r="A67" t="s">
        <v>133</v>
      </c>
      <c r="B67">
        <v>85</v>
      </c>
      <c r="C67">
        <v>3</v>
      </c>
      <c r="D67">
        <v>0</v>
      </c>
      <c r="E67">
        <v>2</v>
      </c>
      <c r="F67">
        <v>2</v>
      </c>
      <c r="G67">
        <v>5</v>
      </c>
      <c r="H67">
        <v>8</v>
      </c>
      <c r="I67">
        <v>31</v>
      </c>
    </row>
    <row r="68" spans="1:9" x14ac:dyDescent="0.2">
      <c r="B68">
        <v>2</v>
      </c>
      <c r="C68">
        <v>214</v>
      </c>
      <c r="D68">
        <v>1</v>
      </c>
      <c r="E68">
        <v>7</v>
      </c>
      <c r="F68">
        <v>1</v>
      </c>
      <c r="G68">
        <v>12</v>
      </c>
      <c r="H68">
        <v>11</v>
      </c>
      <c r="I68">
        <v>90</v>
      </c>
    </row>
    <row r="69" spans="1:9" x14ac:dyDescent="0.2">
      <c r="B69">
        <v>1</v>
      </c>
      <c r="C69">
        <v>1</v>
      </c>
      <c r="D69">
        <v>9</v>
      </c>
      <c r="E69">
        <v>0</v>
      </c>
      <c r="F69">
        <v>1</v>
      </c>
      <c r="G69">
        <v>5</v>
      </c>
      <c r="H69">
        <v>1</v>
      </c>
      <c r="I69">
        <v>1</v>
      </c>
    </row>
    <row r="70" spans="1:9" x14ac:dyDescent="0.2">
      <c r="B70">
        <v>4</v>
      </c>
      <c r="C70">
        <v>4</v>
      </c>
      <c r="D70">
        <v>0</v>
      </c>
      <c r="E70">
        <v>108</v>
      </c>
      <c r="F70">
        <v>2</v>
      </c>
      <c r="G70">
        <v>5</v>
      </c>
      <c r="H70">
        <v>7</v>
      </c>
      <c r="I70">
        <v>58</v>
      </c>
    </row>
    <row r="71" spans="1:9" x14ac:dyDescent="0.2">
      <c r="B71">
        <v>4</v>
      </c>
      <c r="C71">
        <v>6</v>
      </c>
      <c r="D71">
        <v>0</v>
      </c>
      <c r="E71">
        <v>2</v>
      </c>
      <c r="F71">
        <v>146</v>
      </c>
      <c r="G71">
        <v>12</v>
      </c>
      <c r="H71">
        <v>10</v>
      </c>
      <c r="I71">
        <v>35</v>
      </c>
    </row>
    <row r="72" spans="1:9" x14ac:dyDescent="0.2">
      <c r="B72">
        <v>8</v>
      </c>
      <c r="C72">
        <v>10</v>
      </c>
      <c r="D72">
        <v>4</v>
      </c>
      <c r="E72">
        <v>8</v>
      </c>
      <c r="F72">
        <v>10</v>
      </c>
      <c r="G72">
        <v>294</v>
      </c>
      <c r="H72">
        <v>18</v>
      </c>
      <c r="I72">
        <v>84</v>
      </c>
    </row>
    <row r="73" spans="1:9" x14ac:dyDescent="0.2">
      <c r="B73">
        <v>8</v>
      </c>
      <c r="C73">
        <v>5</v>
      </c>
      <c r="D73">
        <v>3</v>
      </c>
      <c r="E73">
        <v>5</v>
      </c>
      <c r="F73">
        <v>14</v>
      </c>
      <c r="G73">
        <v>21</v>
      </c>
      <c r="H73">
        <v>193</v>
      </c>
      <c r="I73">
        <v>129</v>
      </c>
    </row>
    <row r="74" spans="1:9" x14ac:dyDescent="0.2">
      <c r="B74">
        <v>30</v>
      </c>
      <c r="C74">
        <v>91</v>
      </c>
      <c r="D74">
        <v>3</v>
      </c>
      <c r="E74">
        <v>52</v>
      </c>
      <c r="F74">
        <v>37</v>
      </c>
      <c r="G74">
        <v>68</v>
      </c>
      <c r="H74">
        <v>128</v>
      </c>
      <c r="I74">
        <v>837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5"/>
  <sheetViews>
    <sheetView topLeftCell="A11" workbookViewId="0">
      <selection activeCell="K34" sqref="K34"/>
    </sheetView>
  </sheetViews>
  <sheetFormatPr baseColWidth="10" defaultColWidth="8.83203125" defaultRowHeight="15" x14ac:dyDescent="0.2"/>
  <cols>
    <col min="1" max="1" width="38.1640625" bestFit="1" customWidth="1"/>
    <col min="2" max="2" width="11.1640625" bestFit="1" customWidth="1"/>
    <col min="7" max="7" width="12.1640625" customWidth="1"/>
    <col min="8" max="8" width="14.164062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3.65</v>
      </c>
      <c r="C2">
        <v>2.5099999999999998</v>
      </c>
      <c r="D2">
        <v>2.46</v>
      </c>
      <c r="E2">
        <v>4.25</v>
      </c>
      <c r="F2">
        <v>3.97</v>
      </c>
      <c r="G2">
        <v>4.62</v>
      </c>
      <c r="H2">
        <v>4.5</v>
      </c>
      <c r="I2">
        <v>4.63</v>
      </c>
      <c r="J2">
        <v>6.03</v>
      </c>
    </row>
    <row r="3" spans="1:10" x14ac:dyDescent="0.2">
      <c r="A3" s="1" t="s">
        <v>1</v>
      </c>
      <c r="B3">
        <v>4.8099999999999996</v>
      </c>
      <c r="C3">
        <v>7.42</v>
      </c>
      <c r="D3">
        <v>8.48</v>
      </c>
      <c r="E3">
        <v>8.99</v>
      </c>
      <c r="F3">
        <v>9.4499999999999993</v>
      </c>
      <c r="G3">
        <v>10.62</v>
      </c>
      <c r="H3">
        <v>11.02</v>
      </c>
      <c r="I3">
        <v>9.0299999999999994</v>
      </c>
      <c r="J3">
        <v>5.05</v>
      </c>
    </row>
    <row r="4" spans="1:10" x14ac:dyDescent="0.2">
      <c r="A4" s="1" t="s">
        <v>51</v>
      </c>
      <c r="B4">
        <v>2.19</v>
      </c>
      <c r="C4">
        <v>2.56</v>
      </c>
      <c r="D4">
        <v>1.81</v>
      </c>
      <c r="E4">
        <v>1.54</v>
      </c>
      <c r="F4">
        <v>0.73</v>
      </c>
      <c r="G4">
        <v>0.87</v>
      </c>
      <c r="H4">
        <v>0.95</v>
      </c>
      <c r="I4">
        <v>1.76</v>
      </c>
      <c r="J4">
        <v>1.1399999999999999</v>
      </c>
    </row>
    <row r="5" spans="1:10" x14ac:dyDescent="0.2">
      <c r="A5" s="1" t="s">
        <v>39</v>
      </c>
      <c r="B5">
        <v>3.04</v>
      </c>
      <c r="C5">
        <v>7.42</v>
      </c>
      <c r="D5">
        <v>5.63</v>
      </c>
      <c r="E5">
        <v>5.41</v>
      </c>
      <c r="F5">
        <v>5.53</v>
      </c>
      <c r="G5">
        <v>5.37</v>
      </c>
      <c r="H5">
        <v>5.89</v>
      </c>
      <c r="I5">
        <v>5.99</v>
      </c>
      <c r="J5">
        <v>4.2300000000000004</v>
      </c>
    </row>
    <row r="6" spans="1:10" x14ac:dyDescent="0.2">
      <c r="A6" s="1" t="s">
        <v>56</v>
      </c>
      <c r="B6">
        <v>8.58</v>
      </c>
      <c r="C6">
        <v>4.91</v>
      </c>
      <c r="D6">
        <v>5.63</v>
      </c>
      <c r="E6">
        <v>7.67</v>
      </c>
      <c r="F6">
        <v>7.27</v>
      </c>
      <c r="G6">
        <v>9.06</v>
      </c>
      <c r="H6">
        <v>8.0399999999999991</v>
      </c>
      <c r="I6">
        <v>9.0299999999999994</v>
      </c>
      <c r="J6">
        <v>12.54</v>
      </c>
    </row>
    <row r="7" spans="1:10" x14ac:dyDescent="0.2">
      <c r="A7" s="1" t="s">
        <v>57</v>
      </c>
      <c r="B7">
        <v>20.86</v>
      </c>
      <c r="C7">
        <v>27.8</v>
      </c>
      <c r="D7">
        <v>19.260000000000002</v>
      </c>
      <c r="E7">
        <v>14.23</v>
      </c>
      <c r="F7">
        <v>11.51</v>
      </c>
      <c r="G7">
        <v>8.3699999999999992</v>
      </c>
      <c r="H7">
        <v>8.23</v>
      </c>
      <c r="I7">
        <v>9.19</v>
      </c>
      <c r="J7">
        <v>13.36</v>
      </c>
    </row>
    <row r="8" spans="1:10" x14ac:dyDescent="0.2">
      <c r="A8" s="1" t="s">
        <v>58</v>
      </c>
      <c r="B8">
        <v>5.05</v>
      </c>
      <c r="C8">
        <v>6.14</v>
      </c>
      <c r="D8">
        <v>7.28</v>
      </c>
      <c r="E8">
        <v>9.1</v>
      </c>
      <c r="F8">
        <v>10.01</v>
      </c>
      <c r="G8">
        <v>9.98</v>
      </c>
      <c r="H8">
        <v>10.7</v>
      </c>
      <c r="I8">
        <v>10.46</v>
      </c>
      <c r="J8">
        <v>11.07</v>
      </c>
    </row>
    <row r="9" spans="1:10" x14ac:dyDescent="0.2">
      <c r="A9" s="1" t="s">
        <v>59</v>
      </c>
      <c r="B9">
        <v>41.61</v>
      </c>
      <c r="C9">
        <v>27.59</v>
      </c>
      <c r="D9">
        <v>36.6</v>
      </c>
      <c r="E9">
        <v>38.72</v>
      </c>
      <c r="F9">
        <v>42.43</v>
      </c>
      <c r="G9">
        <v>43.57</v>
      </c>
      <c r="H9">
        <v>43.89</v>
      </c>
      <c r="I9">
        <v>39.86</v>
      </c>
      <c r="J9">
        <v>38.270000000000003</v>
      </c>
    </row>
    <row r="10" spans="1:10" x14ac:dyDescent="0.2">
      <c r="A10" s="1" t="s">
        <v>60</v>
      </c>
      <c r="B10">
        <v>10.220000000000001</v>
      </c>
      <c r="C10">
        <v>13.66</v>
      </c>
      <c r="D10">
        <v>12.86</v>
      </c>
      <c r="E10">
        <v>10.09</v>
      </c>
      <c r="F10">
        <v>9.11</v>
      </c>
      <c r="G10">
        <v>7.56</v>
      </c>
      <c r="H10">
        <v>6.78</v>
      </c>
      <c r="I10">
        <v>10.06</v>
      </c>
      <c r="J10">
        <v>8.31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60</v>
      </c>
      <c r="C14">
        <v>47</v>
      </c>
      <c r="D14">
        <v>45</v>
      </c>
      <c r="E14">
        <v>77</v>
      </c>
      <c r="F14">
        <v>71</v>
      </c>
      <c r="G14">
        <v>80</v>
      </c>
      <c r="H14">
        <v>71</v>
      </c>
      <c r="I14">
        <v>58</v>
      </c>
      <c r="J14">
        <v>37</v>
      </c>
    </row>
    <row r="15" spans="1:10" x14ac:dyDescent="0.2">
      <c r="A15" s="1" t="s">
        <v>1</v>
      </c>
      <c r="B15">
        <v>79</v>
      </c>
      <c r="C15">
        <v>139</v>
      </c>
      <c r="D15">
        <v>155</v>
      </c>
      <c r="E15">
        <v>163</v>
      </c>
      <c r="F15">
        <v>169</v>
      </c>
      <c r="G15">
        <v>184</v>
      </c>
      <c r="H15">
        <v>174</v>
      </c>
      <c r="I15">
        <v>113</v>
      </c>
      <c r="J15">
        <v>31</v>
      </c>
    </row>
    <row r="16" spans="1:10" x14ac:dyDescent="0.2">
      <c r="A16" s="1" t="s">
        <v>71</v>
      </c>
      <c r="B16">
        <v>36</v>
      </c>
      <c r="C16">
        <v>48</v>
      </c>
      <c r="D16">
        <v>33</v>
      </c>
      <c r="E16">
        <v>28</v>
      </c>
      <c r="F16">
        <v>13</v>
      </c>
      <c r="G16">
        <v>15</v>
      </c>
      <c r="H16">
        <v>15</v>
      </c>
      <c r="I16">
        <v>22</v>
      </c>
      <c r="J16">
        <v>7</v>
      </c>
    </row>
    <row r="17" spans="1:10" x14ac:dyDescent="0.2">
      <c r="A17" s="1" t="s">
        <v>39</v>
      </c>
      <c r="B17">
        <v>50</v>
      </c>
      <c r="C17">
        <v>139</v>
      </c>
      <c r="D17">
        <v>103</v>
      </c>
      <c r="E17">
        <v>98</v>
      </c>
      <c r="F17">
        <v>99</v>
      </c>
      <c r="G17">
        <v>93</v>
      </c>
      <c r="H17">
        <v>93</v>
      </c>
      <c r="I17">
        <v>75</v>
      </c>
      <c r="J17">
        <v>26</v>
      </c>
    </row>
    <row r="18" spans="1:10" x14ac:dyDescent="0.2">
      <c r="A18" s="1" t="s">
        <v>56</v>
      </c>
      <c r="B18">
        <v>141</v>
      </c>
      <c r="C18">
        <v>92</v>
      </c>
      <c r="D18">
        <v>103</v>
      </c>
      <c r="E18">
        <v>139</v>
      </c>
      <c r="F18">
        <v>130</v>
      </c>
      <c r="G18">
        <v>157</v>
      </c>
      <c r="H18">
        <v>127</v>
      </c>
      <c r="I18">
        <v>113</v>
      </c>
      <c r="J18">
        <v>77</v>
      </c>
    </row>
    <row r="19" spans="1:10" x14ac:dyDescent="0.2">
      <c r="A19" s="1" t="s">
        <v>57</v>
      </c>
      <c r="B19">
        <v>343</v>
      </c>
      <c r="C19">
        <v>521</v>
      </c>
      <c r="D19">
        <v>352</v>
      </c>
      <c r="E19">
        <v>258</v>
      </c>
      <c r="F19">
        <v>206</v>
      </c>
      <c r="G19">
        <v>145</v>
      </c>
      <c r="H19">
        <v>130</v>
      </c>
      <c r="I19">
        <v>115</v>
      </c>
      <c r="J19">
        <v>82</v>
      </c>
    </row>
    <row r="20" spans="1:10" x14ac:dyDescent="0.2">
      <c r="A20" s="1" t="s">
        <v>58</v>
      </c>
      <c r="B20">
        <v>83</v>
      </c>
      <c r="C20">
        <v>115</v>
      </c>
      <c r="D20">
        <v>133</v>
      </c>
      <c r="E20">
        <v>165</v>
      </c>
      <c r="F20">
        <v>179</v>
      </c>
      <c r="G20">
        <v>173</v>
      </c>
      <c r="H20">
        <v>169</v>
      </c>
      <c r="I20">
        <v>131</v>
      </c>
      <c r="J20">
        <v>68</v>
      </c>
    </row>
    <row r="21" spans="1:10" x14ac:dyDescent="0.2">
      <c r="A21" s="1" t="s">
        <v>59</v>
      </c>
      <c r="B21">
        <v>684</v>
      </c>
      <c r="C21">
        <v>517</v>
      </c>
      <c r="D21">
        <v>669</v>
      </c>
      <c r="E21">
        <v>702</v>
      </c>
      <c r="F21">
        <v>759</v>
      </c>
      <c r="G21">
        <v>755</v>
      </c>
      <c r="H21">
        <v>693</v>
      </c>
      <c r="I21">
        <v>499</v>
      </c>
      <c r="J21">
        <v>235</v>
      </c>
    </row>
    <row r="22" spans="1:10" x14ac:dyDescent="0.2">
      <c r="A22" s="1" t="s">
        <v>60</v>
      </c>
      <c r="B22">
        <v>168</v>
      </c>
      <c r="C22">
        <v>256</v>
      </c>
      <c r="D22">
        <v>235</v>
      </c>
      <c r="E22">
        <v>183</v>
      </c>
      <c r="F22">
        <v>163</v>
      </c>
      <c r="G22">
        <v>131</v>
      </c>
      <c r="H22">
        <v>107</v>
      </c>
      <c r="I22">
        <v>126</v>
      </c>
      <c r="J22">
        <v>51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2)</f>
        <v>126.46</v>
      </c>
      <c r="C27">
        <f>ROUND(C38/5.19, 1)</f>
        <v>1.2</v>
      </c>
      <c r="D27">
        <f>ROUND(D38/0.817,1)</f>
        <v>7.3</v>
      </c>
      <c r="E27">
        <f>ROUND(E38/1.597, 1)</f>
        <v>6.3</v>
      </c>
      <c r="F27">
        <f>ROUND(F38/5.291,1)</f>
        <v>4.3</v>
      </c>
      <c r="G27">
        <f>ROUND(G38/6.235, 1)</f>
        <v>1.8</v>
      </c>
      <c r="H27">
        <f>ROUND(H38/5.057, 1)</f>
        <v>3.8</v>
      </c>
      <c r="I27">
        <f>ROUND(I38/74.044, 1)</f>
        <v>1.3</v>
      </c>
    </row>
    <row r="28" spans="1:10" x14ac:dyDescent="0.2">
      <c r="A28" s="1" t="s">
        <v>104</v>
      </c>
      <c r="B28">
        <f t="shared" ref="B28:B34" si="0">ROUND(B39/1.708, 2)</f>
        <v>2.93</v>
      </c>
      <c r="C28">
        <f t="shared" ref="C28:C34" si="1">ROUND(C39/5.19, 1)</f>
        <v>100.4</v>
      </c>
      <c r="D28">
        <f t="shared" ref="D28:D34" si="2">ROUND(D39/0.817,1)</f>
        <v>4.9000000000000004</v>
      </c>
      <c r="E28">
        <f t="shared" ref="E28:E34" si="3">ROUND(E39/1.597, 1)</f>
        <v>8.1</v>
      </c>
      <c r="F28">
        <f t="shared" ref="F28:F34" si="4">ROUND(F39/5.291,1)</f>
        <v>3.6</v>
      </c>
      <c r="G28">
        <f>ROUND(G39/6.235, 1)</f>
        <v>3.4</v>
      </c>
      <c r="H28">
        <f t="shared" ref="H28:H34" si="5">ROUND(H39/5.057, 1)</f>
        <v>4.9000000000000004</v>
      </c>
      <c r="I28">
        <f t="shared" ref="I28:I34" si="6">ROUND(I39/74.044, 1)</f>
        <v>2.8</v>
      </c>
    </row>
    <row r="29" spans="1:10" x14ac:dyDescent="0.2">
      <c r="A29" s="1" t="s">
        <v>105</v>
      </c>
      <c r="B29">
        <f t="shared" si="0"/>
        <v>0.59</v>
      </c>
      <c r="C29">
        <f t="shared" si="1"/>
        <v>0.6</v>
      </c>
      <c r="D29">
        <f t="shared" si="2"/>
        <v>100.4</v>
      </c>
      <c r="E29">
        <f t="shared" si="3"/>
        <v>1.3</v>
      </c>
      <c r="F29">
        <f t="shared" si="4"/>
        <v>1.3</v>
      </c>
      <c r="G29">
        <f t="shared" ref="G29:G34" si="7">ROUND(G40/6.235, 1)</f>
        <v>1.6</v>
      </c>
      <c r="H29">
        <f t="shared" si="5"/>
        <v>1.4</v>
      </c>
      <c r="I29">
        <f t="shared" si="6"/>
        <v>0.2</v>
      </c>
    </row>
    <row r="30" spans="1:10" x14ac:dyDescent="0.2">
      <c r="A30" s="1" t="s">
        <v>106</v>
      </c>
      <c r="B30">
        <f t="shared" si="0"/>
        <v>5.27</v>
      </c>
      <c r="C30">
        <f t="shared" si="1"/>
        <v>2.1</v>
      </c>
      <c r="D30">
        <f t="shared" si="2"/>
        <v>2.4</v>
      </c>
      <c r="E30">
        <f t="shared" si="3"/>
        <v>256.10000000000002</v>
      </c>
      <c r="F30">
        <f t="shared" si="4"/>
        <v>0.6</v>
      </c>
      <c r="G30">
        <f t="shared" si="7"/>
        <v>1.1000000000000001</v>
      </c>
      <c r="H30">
        <f t="shared" si="5"/>
        <v>2.6</v>
      </c>
      <c r="I30">
        <f t="shared" si="6"/>
        <v>1.7</v>
      </c>
    </row>
    <row r="31" spans="1:10" x14ac:dyDescent="0.2">
      <c r="A31" s="1" t="s">
        <v>107</v>
      </c>
      <c r="B31">
        <f t="shared" si="0"/>
        <v>12.3</v>
      </c>
      <c r="C31">
        <f t="shared" si="1"/>
        <v>3.1</v>
      </c>
      <c r="D31">
        <f t="shared" si="2"/>
        <v>4.9000000000000004</v>
      </c>
      <c r="E31">
        <f t="shared" si="3"/>
        <v>5</v>
      </c>
      <c r="F31">
        <f t="shared" si="4"/>
        <v>116</v>
      </c>
      <c r="G31">
        <f t="shared" si="7"/>
        <v>5.0999999999999996</v>
      </c>
      <c r="H31">
        <f t="shared" si="5"/>
        <v>7.3</v>
      </c>
      <c r="I31">
        <f t="shared" si="6"/>
        <v>1.4</v>
      </c>
    </row>
    <row r="32" spans="1:10" x14ac:dyDescent="0.2">
      <c r="A32" s="1" t="s">
        <v>108</v>
      </c>
      <c r="B32">
        <f t="shared" si="0"/>
        <v>5.85</v>
      </c>
      <c r="C32">
        <f t="shared" si="1"/>
        <v>4.2</v>
      </c>
      <c r="D32">
        <f t="shared" si="2"/>
        <v>9.8000000000000007</v>
      </c>
      <c r="E32">
        <f t="shared" si="3"/>
        <v>8.1</v>
      </c>
      <c r="F32">
        <f t="shared" si="4"/>
        <v>6.6</v>
      </c>
      <c r="G32">
        <f t="shared" si="7"/>
        <v>188.3</v>
      </c>
      <c r="H32">
        <f t="shared" si="5"/>
        <v>7.7</v>
      </c>
      <c r="I32">
        <f t="shared" si="6"/>
        <v>2.2999999999999998</v>
      </c>
    </row>
    <row r="33" spans="1:9" x14ac:dyDescent="0.2">
      <c r="A33" s="1" t="s">
        <v>109</v>
      </c>
      <c r="B33">
        <f t="shared" si="0"/>
        <v>10.54</v>
      </c>
      <c r="C33">
        <f t="shared" si="1"/>
        <v>3.5</v>
      </c>
      <c r="D33">
        <f t="shared" si="2"/>
        <v>7.3</v>
      </c>
      <c r="E33">
        <f t="shared" si="3"/>
        <v>8.8000000000000007</v>
      </c>
      <c r="F33">
        <f t="shared" si="4"/>
        <v>5.5</v>
      </c>
      <c r="G33">
        <f t="shared" si="7"/>
        <v>4.8</v>
      </c>
      <c r="H33">
        <f t="shared" si="5"/>
        <v>95.1</v>
      </c>
      <c r="I33">
        <f t="shared" si="6"/>
        <v>3.9</v>
      </c>
    </row>
    <row r="34" spans="1:9" x14ac:dyDescent="0.2">
      <c r="A34" s="1" t="s">
        <v>110</v>
      </c>
      <c r="B34">
        <f t="shared" si="0"/>
        <v>64.989999999999995</v>
      </c>
      <c r="C34">
        <f t="shared" si="1"/>
        <v>42.4</v>
      </c>
      <c r="D34">
        <f t="shared" si="2"/>
        <v>13.5</v>
      </c>
      <c r="E34">
        <f t="shared" si="3"/>
        <v>67.599999999999994</v>
      </c>
      <c r="F34">
        <f t="shared" si="4"/>
        <v>19.8</v>
      </c>
      <c r="G34">
        <f t="shared" si="7"/>
        <v>25.2</v>
      </c>
      <c r="H34">
        <f t="shared" si="5"/>
        <v>52.2</v>
      </c>
      <c r="I34">
        <f t="shared" si="6"/>
        <v>40.299999999999997</v>
      </c>
    </row>
    <row r="35" spans="1:9" x14ac:dyDescent="0.2">
      <c r="A35" s="1"/>
    </row>
    <row r="38" spans="1:9" x14ac:dyDescent="0.2">
      <c r="A38" s="1" t="s">
        <v>130</v>
      </c>
      <c r="B38">
        <f>B48+B58+B68</f>
        <v>216</v>
      </c>
      <c r="C38">
        <f t="shared" ref="C38:I38" si="8">C48+C58+C68</f>
        <v>6</v>
      </c>
      <c r="D38">
        <f t="shared" si="8"/>
        <v>6</v>
      </c>
      <c r="E38">
        <f t="shared" si="8"/>
        <v>10</v>
      </c>
      <c r="F38">
        <f t="shared" si="8"/>
        <v>23</v>
      </c>
      <c r="G38">
        <f t="shared" si="8"/>
        <v>11</v>
      </c>
      <c r="H38">
        <f t="shared" si="8"/>
        <v>19</v>
      </c>
      <c r="I38">
        <f t="shared" si="8"/>
        <v>99</v>
      </c>
    </row>
    <row r="39" spans="1:9" x14ac:dyDescent="0.2">
      <c r="B39">
        <f t="shared" ref="B39:I39" si="9">B49+B59+B69</f>
        <v>5</v>
      </c>
      <c r="C39">
        <f t="shared" si="9"/>
        <v>521</v>
      </c>
      <c r="D39">
        <f t="shared" si="9"/>
        <v>4</v>
      </c>
      <c r="E39">
        <f t="shared" si="9"/>
        <v>13</v>
      </c>
      <c r="F39">
        <f t="shared" si="9"/>
        <v>19</v>
      </c>
      <c r="G39">
        <f t="shared" si="9"/>
        <v>21</v>
      </c>
      <c r="H39">
        <f t="shared" si="9"/>
        <v>25</v>
      </c>
      <c r="I39">
        <f t="shared" si="9"/>
        <v>206</v>
      </c>
    </row>
    <row r="40" spans="1:9" x14ac:dyDescent="0.2">
      <c r="B40">
        <f t="shared" ref="B40:I40" si="10">B50+B60+B70</f>
        <v>1</v>
      </c>
      <c r="C40">
        <f t="shared" si="10"/>
        <v>3</v>
      </c>
      <c r="D40">
        <f t="shared" si="10"/>
        <v>82</v>
      </c>
      <c r="E40">
        <f t="shared" si="10"/>
        <v>2</v>
      </c>
      <c r="F40">
        <f t="shared" si="10"/>
        <v>7</v>
      </c>
      <c r="G40">
        <f t="shared" si="10"/>
        <v>10</v>
      </c>
      <c r="H40">
        <f t="shared" si="10"/>
        <v>7</v>
      </c>
      <c r="I40">
        <f t="shared" si="10"/>
        <v>14</v>
      </c>
    </row>
    <row r="41" spans="1:9" x14ac:dyDescent="0.2">
      <c r="B41">
        <f t="shared" ref="B41:I41" si="11">B51+B61+B71</f>
        <v>9</v>
      </c>
      <c r="C41">
        <f t="shared" si="11"/>
        <v>11</v>
      </c>
      <c r="D41">
        <f t="shared" si="11"/>
        <v>2</v>
      </c>
      <c r="E41">
        <f t="shared" si="11"/>
        <v>409</v>
      </c>
      <c r="F41">
        <f t="shared" si="11"/>
        <v>3</v>
      </c>
      <c r="G41">
        <f t="shared" si="11"/>
        <v>7</v>
      </c>
      <c r="H41">
        <f t="shared" si="11"/>
        <v>13</v>
      </c>
      <c r="I41">
        <f t="shared" si="11"/>
        <v>126</v>
      </c>
    </row>
    <row r="42" spans="1:9" x14ac:dyDescent="0.2">
      <c r="B42">
        <f t="shared" ref="B42:I42" si="12">B52+B62+B72</f>
        <v>21</v>
      </c>
      <c r="C42">
        <f t="shared" si="12"/>
        <v>16</v>
      </c>
      <c r="D42">
        <f t="shared" si="12"/>
        <v>4</v>
      </c>
      <c r="E42">
        <f t="shared" si="12"/>
        <v>8</v>
      </c>
      <c r="F42">
        <f t="shared" si="12"/>
        <v>614</v>
      </c>
      <c r="G42">
        <f t="shared" si="12"/>
        <v>32</v>
      </c>
      <c r="H42">
        <f t="shared" si="12"/>
        <v>37</v>
      </c>
      <c r="I42">
        <f t="shared" si="12"/>
        <v>100</v>
      </c>
    </row>
    <row r="43" spans="1:9" x14ac:dyDescent="0.2">
      <c r="B43">
        <f t="shared" ref="B43:I43" si="13">B53+B63+B73</f>
        <v>10</v>
      </c>
      <c r="C43">
        <f t="shared" si="13"/>
        <v>22</v>
      </c>
      <c r="D43">
        <f t="shared" si="13"/>
        <v>8</v>
      </c>
      <c r="E43">
        <f t="shared" si="13"/>
        <v>13</v>
      </c>
      <c r="F43">
        <f t="shared" si="13"/>
        <v>35</v>
      </c>
      <c r="G43">
        <f t="shared" si="13"/>
        <v>1174</v>
      </c>
      <c r="H43">
        <f t="shared" si="13"/>
        <v>39</v>
      </c>
      <c r="I43">
        <f t="shared" si="13"/>
        <v>171</v>
      </c>
    </row>
    <row r="44" spans="1:9" x14ac:dyDescent="0.2">
      <c r="B44">
        <f t="shared" ref="B44:I44" si="14">B54+B64+B74</f>
        <v>18</v>
      </c>
      <c r="C44">
        <f t="shared" si="14"/>
        <v>18</v>
      </c>
      <c r="D44">
        <f t="shared" si="14"/>
        <v>6</v>
      </c>
      <c r="E44">
        <f t="shared" si="14"/>
        <v>14</v>
      </c>
      <c r="F44">
        <f t="shared" si="14"/>
        <v>29</v>
      </c>
      <c r="G44">
        <f t="shared" si="14"/>
        <v>30</v>
      </c>
      <c r="H44">
        <f t="shared" si="14"/>
        <v>481</v>
      </c>
      <c r="I44">
        <f t="shared" si="14"/>
        <v>286</v>
      </c>
    </row>
    <row r="45" spans="1:9" x14ac:dyDescent="0.2">
      <c r="B45">
        <f t="shared" ref="B45:I45" si="15">B55+B65+B75</f>
        <v>111</v>
      </c>
      <c r="C45">
        <f t="shared" si="15"/>
        <v>220</v>
      </c>
      <c r="D45">
        <f t="shared" si="15"/>
        <v>11</v>
      </c>
      <c r="E45">
        <f t="shared" si="15"/>
        <v>108</v>
      </c>
      <c r="F45">
        <f t="shared" si="15"/>
        <v>105</v>
      </c>
      <c r="G45">
        <f t="shared" si="15"/>
        <v>157</v>
      </c>
      <c r="H45">
        <f t="shared" si="15"/>
        <v>264</v>
      </c>
      <c r="I45">
        <f t="shared" si="15"/>
        <v>2981</v>
      </c>
    </row>
    <row r="48" spans="1:9" x14ac:dyDescent="0.2">
      <c r="A48" t="s">
        <v>131</v>
      </c>
      <c r="B48">
        <v>19</v>
      </c>
      <c r="C48">
        <v>0</v>
      </c>
      <c r="D48">
        <v>1</v>
      </c>
      <c r="E48">
        <v>2</v>
      </c>
      <c r="F48">
        <v>5</v>
      </c>
      <c r="G48">
        <v>1</v>
      </c>
      <c r="H48">
        <v>1</v>
      </c>
      <c r="I48">
        <v>15</v>
      </c>
    </row>
    <row r="49" spans="1:9" x14ac:dyDescent="0.2">
      <c r="B49">
        <v>0</v>
      </c>
      <c r="C49">
        <v>77</v>
      </c>
      <c r="D49">
        <v>1</v>
      </c>
      <c r="E49">
        <v>1</v>
      </c>
      <c r="F49">
        <v>1</v>
      </c>
      <c r="G49">
        <v>4</v>
      </c>
      <c r="H49">
        <v>2</v>
      </c>
      <c r="I49">
        <v>27</v>
      </c>
    </row>
    <row r="50" spans="1:9" x14ac:dyDescent="0.2">
      <c r="B50">
        <v>0</v>
      </c>
      <c r="C50">
        <v>1</v>
      </c>
      <c r="D50">
        <v>33</v>
      </c>
      <c r="E50">
        <v>0</v>
      </c>
      <c r="F50">
        <v>1</v>
      </c>
      <c r="G50">
        <v>3</v>
      </c>
      <c r="H50">
        <v>1</v>
      </c>
      <c r="I50">
        <v>1</v>
      </c>
    </row>
    <row r="51" spans="1:9" x14ac:dyDescent="0.2">
      <c r="B51">
        <v>1</v>
      </c>
      <c r="C51">
        <v>4</v>
      </c>
      <c r="D51">
        <v>0</v>
      </c>
      <c r="E51">
        <v>87</v>
      </c>
      <c r="F51">
        <v>0</v>
      </c>
      <c r="G51">
        <v>1</v>
      </c>
      <c r="H51">
        <v>2</v>
      </c>
      <c r="I51">
        <v>19</v>
      </c>
    </row>
    <row r="52" spans="1:9" x14ac:dyDescent="0.2">
      <c r="B52">
        <v>6</v>
      </c>
      <c r="C52">
        <v>1</v>
      </c>
      <c r="D52">
        <v>1</v>
      </c>
      <c r="E52">
        <v>2</v>
      </c>
      <c r="F52">
        <v>70</v>
      </c>
      <c r="G52">
        <v>7</v>
      </c>
      <c r="H52">
        <v>6</v>
      </c>
      <c r="I52">
        <v>13</v>
      </c>
    </row>
    <row r="53" spans="1:9" x14ac:dyDescent="0.2">
      <c r="B53">
        <v>3</v>
      </c>
      <c r="C53">
        <v>8</v>
      </c>
      <c r="D53">
        <v>1</v>
      </c>
      <c r="E53">
        <v>2</v>
      </c>
      <c r="F53">
        <v>6</v>
      </c>
      <c r="G53">
        <v>401</v>
      </c>
      <c r="H53">
        <v>12</v>
      </c>
      <c r="I53">
        <v>44</v>
      </c>
    </row>
    <row r="54" spans="1:9" x14ac:dyDescent="0.2">
      <c r="B54">
        <v>3</v>
      </c>
      <c r="C54">
        <v>3</v>
      </c>
      <c r="D54">
        <v>1</v>
      </c>
      <c r="E54">
        <v>0</v>
      </c>
      <c r="F54">
        <v>4</v>
      </c>
      <c r="G54">
        <v>9</v>
      </c>
      <c r="H54">
        <v>52</v>
      </c>
      <c r="I54">
        <v>37</v>
      </c>
    </row>
    <row r="55" spans="1:9" x14ac:dyDescent="0.2">
      <c r="B55">
        <v>8</v>
      </c>
      <c r="C55">
        <v>22</v>
      </c>
      <c r="D55">
        <v>2</v>
      </c>
      <c r="E55">
        <v>21</v>
      </c>
      <c r="F55">
        <v>14</v>
      </c>
      <c r="G55">
        <v>49</v>
      </c>
      <c r="H55">
        <v>32</v>
      </c>
      <c r="I55">
        <v>369</v>
      </c>
    </row>
    <row r="58" spans="1:9" x14ac:dyDescent="0.2">
      <c r="A58" t="s">
        <v>132</v>
      </c>
      <c r="B58">
        <v>80</v>
      </c>
      <c r="C58">
        <v>0</v>
      </c>
      <c r="D58">
        <v>2</v>
      </c>
      <c r="E58">
        <v>3</v>
      </c>
      <c r="F58">
        <v>9</v>
      </c>
      <c r="G58">
        <v>6</v>
      </c>
      <c r="H58">
        <v>7</v>
      </c>
      <c r="I58">
        <v>37</v>
      </c>
    </row>
    <row r="59" spans="1:9" x14ac:dyDescent="0.2">
      <c r="B59">
        <v>1</v>
      </c>
      <c r="C59">
        <v>204</v>
      </c>
      <c r="D59">
        <v>1</v>
      </c>
      <c r="E59">
        <v>4</v>
      </c>
      <c r="F59">
        <v>8</v>
      </c>
      <c r="G59">
        <v>9</v>
      </c>
      <c r="H59">
        <v>11</v>
      </c>
      <c r="I59">
        <v>97</v>
      </c>
    </row>
    <row r="60" spans="1:9" x14ac:dyDescent="0.2">
      <c r="B60">
        <v>0</v>
      </c>
      <c r="C60">
        <v>2</v>
      </c>
      <c r="D60">
        <v>33</v>
      </c>
      <c r="E60">
        <v>2</v>
      </c>
      <c r="F60">
        <v>1</v>
      </c>
      <c r="G60">
        <v>2</v>
      </c>
      <c r="H60">
        <v>4</v>
      </c>
      <c r="I60">
        <v>4</v>
      </c>
    </row>
    <row r="61" spans="1:9" x14ac:dyDescent="0.2">
      <c r="B61">
        <v>4</v>
      </c>
      <c r="C61">
        <v>5</v>
      </c>
      <c r="D61">
        <v>2</v>
      </c>
      <c r="E61">
        <v>147</v>
      </c>
      <c r="F61">
        <v>2</v>
      </c>
      <c r="G61">
        <v>2</v>
      </c>
      <c r="H61">
        <v>6</v>
      </c>
      <c r="I61">
        <v>54</v>
      </c>
    </row>
    <row r="62" spans="1:9" x14ac:dyDescent="0.2">
      <c r="B62">
        <v>6</v>
      </c>
      <c r="C62">
        <v>7</v>
      </c>
      <c r="D62">
        <v>0</v>
      </c>
      <c r="E62">
        <v>2</v>
      </c>
      <c r="F62">
        <v>231</v>
      </c>
      <c r="G62">
        <v>10</v>
      </c>
      <c r="H62">
        <v>16</v>
      </c>
      <c r="I62">
        <v>38</v>
      </c>
    </row>
    <row r="63" spans="1:9" x14ac:dyDescent="0.2">
      <c r="B63">
        <v>6</v>
      </c>
      <c r="C63">
        <v>11</v>
      </c>
      <c r="D63">
        <v>1</v>
      </c>
      <c r="E63">
        <v>7</v>
      </c>
      <c r="F63">
        <v>11</v>
      </c>
      <c r="G63">
        <v>492</v>
      </c>
      <c r="H63">
        <v>19</v>
      </c>
      <c r="I63">
        <v>71</v>
      </c>
    </row>
    <row r="64" spans="1:9" x14ac:dyDescent="0.2">
      <c r="B64">
        <v>8</v>
      </c>
      <c r="C64">
        <v>7</v>
      </c>
      <c r="D64">
        <v>3</v>
      </c>
      <c r="E64">
        <v>7</v>
      </c>
      <c r="F64">
        <v>12</v>
      </c>
      <c r="G64">
        <v>8</v>
      </c>
      <c r="H64">
        <v>196</v>
      </c>
      <c r="I64">
        <v>113</v>
      </c>
    </row>
    <row r="65" spans="1:9" x14ac:dyDescent="0.2">
      <c r="B65">
        <v>45</v>
      </c>
      <c r="C65">
        <v>97</v>
      </c>
      <c r="D65">
        <v>3</v>
      </c>
      <c r="E65">
        <v>52</v>
      </c>
      <c r="F65">
        <v>44</v>
      </c>
      <c r="G65">
        <v>60</v>
      </c>
      <c r="H65">
        <v>100</v>
      </c>
      <c r="I65">
        <v>1300</v>
      </c>
    </row>
    <row r="68" spans="1:9" x14ac:dyDescent="0.2">
      <c r="A68" t="s">
        <v>133</v>
      </c>
      <c r="B68">
        <v>117</v>
      </c>
      <c r="C68">
        <v>6</v>
      </c>
      <c r="D68">
        <v>3</v>
      </c>
      <c r="E68">
        <v>5</v>
      </c>
      <c r="F68">
        <v>9</v>
      </c>
      <c r="G68">
        <v>4</v>
      </c>
      <c r="H68">
        <v>11</v>
      </c>
      <c r="I68">
        <v>47</v>
      </c>
    </row>
    <row r="69" spans="1:9" x14ac:dyDescent="0.2">
      <c r="B69">
        <v>4</v>
      </c>
      <c r="C69">
        <v>240</v>
      </c>
      <c r="D69">
        <v>2</v>
      </c>
      <c r="E69">
        <v>8</v>
      </c>
      <c r="F69">
        <v>10</v>
      </c>
      <c r="G69">
        <v>8</v>
      </c>
      <c r="H69">
        <v>12</v>
      </c>
      <c r="I69">
        <v>82</v>
      </c>
    </row>
    <row r="70" spans="1:9" x14ac:dyDescent="0.2">
      <c r="B70">
        <v>1</v>
      </c>
      <c r="C70">
        <v>0</v>
      </c>
      <c r="D70">
        <v>16</v>
      </c>
      <c r="E70">
        <v>0</v>
      </c>
      <c r="F70">
        <v>5</v>
      </c>
      <c r="G70">
        <v>5</v>
      </c>
      <c r="H70">
        <v>2</v>
      </c>
      <c r="I70">
        <v>9</v>
      </c>
    </row>
    <row r="71" spans="1:9" x14ac:dyDescent="0.2">
      <c r="B71">
        <v>4</v>
      </c>
      <c r="C71">
        <v>2</v>
      </c>
      <c r="D71">
        <v>0</v>
      </c>
      <c r="E71">
        <v>175</v>
      </c>
      <c r="F71">
        <v>1</v>
      </c>
      <c r="G71">
        <v>4</v>
      </c>
      <c r="H71">
        <v>5</v>
      </c>
      <c r="I71">
        <v>53</v>
      </c>
    </row>
    <row r="72" spans="1:9" x14ac:dyDescent="0.2">
      <c r="B72">
        <v>9</v>
      </c>
      <c r="C72">
        <v>8</v>
      </c>
      <c r="D72">
        <v>3</v>
      </c>
      <c r="E72">
        <v>4</v>
      </c>
      <c r="F72">
        <v>313</v>
      </c>
      <c r="G72">
        <v>15</v>
      </c>
      <c r="H72">
        <v>15</v>
      </c>
      <c r="I72">
        <v>49</v>
      </c>
    </row>
    <row r="73" spans="1:9" x14ac:dyDescent="0.2">
      <c r="B73">
        <v>1</v>
      </c>
      <c r="C73">
        <v>3</v>
      </c>
      <c r="D73">
        <v>6</v>
      </c>
      <c r="E73">
        <v>4</v>
      </c>
      <c r="F73">
        <v>18</v>
      </c>
      <c r="G73">
        <v>281</v>
      </c>
      <c r="H73">
        <v>8</v>
      </c>
      <c r="I73">
        <v>56</v>
      </c>
    </row>
    <row r="74" spans="1:9" x14ac:dyDescent="0.2">
      <c r="B74">
        <v>7</v>
      </c>
      <c r="C74">
        <v>8</v>
      </c>
      <c r="D74">
        <v>2</v>
      </c>
      <c r="E74">
        <v>7</v>
      </c>
      <c r="F74">
        <v>13</v>
      </c>
      <c r="G74">
        <v>13</v>
      </c>
      <c r="H74">
        <v>233</v>
      </c>
      <c r="I74">
        <v>136</v>
      </c>
    </row>
    <row r="75" spans="1:9" x14ac:dyDescent="0.2">
      <c r="B75">
        <v>58</v>
      </c>
      <c r="C75">
        <v>101</v>
      </c>
      <c r="D75">
        <v>6</v>
      </c>
      <c r="E75">
        <v>35</v>
      </c>
      <c r="F75">
        <v>47</v>
      </c>
      <c r="G75">
        <v>48</v>
      </c>
      <c r="H75">
        <v>132</v>
      </c>
      <c r="I75">
        <v>1312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5"/>
  <sheetViews>
    <sheetView topLeftCell="A6" workbookViewId="0">
      <selection activeCell="B31" sqref="B31"/>
    </sheetView>
  </sheetViews>
  <sheetFormatPr baseColWidth="10" defaultColWidth="8.83203125" defaultRowHeight="15" x14ac:dyDescent="0.2"/>
  <cols>
    <col min="1" max="1" width="34.83203125" customWidth="1"/>
    <col min="2" max="2" width="11.1640625" bestFit="1" customWidth="1"/>
    <col min="4" max="4" width="11.6640625" customWidth="1"/>
    <col min="7" max="7" width="10.83203125" customWidth="1"/>
    <col min="8" max="8" width="13.164062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3.22</v>
      </c>
      <c r="C2">
        <v>3.02</v>
      </c>
      <c r="D2">
        <v>4.28</v>
      </c>
      <c r="E2">
        <v>3.88</v>
      </c>
      <c r="F2">
        <v>3.37</v>
      </c>
      <c r="G2">
        <v>4.99</v>
      </c>
      <c r="H2">
        <v>5.07</v>
      </c>
      <c r="I2">
        <v>4.74</v>
      </c>
      <c r="J2">
        <v>3.82</v>
      </c>
    </row>
    <row r="3" spans="1:10" x14ac:dyDescent="0.2">
      <c r="A3" s="1" t="s">
        <v>1</v>
      </c>
      <c r="B3">
        <v>3.04</v>
      </c>
      <c r="C3">
        <v>7.92</v>
      </c>
      <c r="D3">
        <v>11.56</v>
      </c>
      <c r="E3">
        <v>13.63</v>
      </c>
      <c r="F3">
        <v>15.56</v>
      </c>
      <c r="G3">
        <v>11.76</v>
      </c>
      <c r="H3">
        <v>11.46</v>
      </c>
      <c r="I3">
        <v>11.71</v>
      </c>
      <c r="J3">
        <v>9.89</v>
      </c>
    </row>
    <row r="4" spans="1:10" x14ac:dyDescent="0.2">
      <c r="A4" s="1" t="s">
        <v>51</v>
      </c>
      <c r="B4">
        <v>2.5499999999999998</v>
      </c>
      <c r="C4">
        <v>2.57</v>
      </c>
      <c r="D4">
        <v>1.67</v>
      </c>
      <c r="E4">
        <v>1.24</v>
      </c>
      <c r="F4">
        <v>1.01</v>
      </c>
      <c r="G4">
        <v>1.63</v>
      </c>
      <c r="H4">
        <v>1.0900000000000001</v>
      </c>
      <c r="I4">
        <v>0.62</v>
      </c>
      <c r="J4">
        <v>2.25</v>
      </c>
    </row>
    <row r="5" spans="1:10" x14ac:dyDescent="0.2">
      <c r="A5" s="1" t="s">
        <v>39</v>
      </c>
      <c r="B5">
        <v>2.74</v>
      </c>
      <c r="C5">
        <v>5.54</v>
      </c>
      <c r="D5">
        <v>7.67</v>
      </c>
      <c r="E5">
        <v>8.6999999999999993</v>
      </c>
      <c r="F5">
        <v>6.85</v>
      </c>
      <c r="G5">
        <v>7.74</v>
      </c>
      <c r="H5">
        <v>6.44</v>
      </c>
      <c r="I5">
        <v>6.36</v>
      </c>
      <c r="J5">
        <v>8.09</v>
      </c>
    </row>
    <row r="6" spans="1:10" x14ac:dyDescent="0.2">
      <c r="A6" s="1" t="s">
        <v>56</v>
      </c>
      <c r="B6">
        <v>7.85</v>
      </c>
      <c r="C6">
        <v>5.84</v>
      </c>
      <c r="D6">
        <v>6.15</v>
      </c>
      <c r="E6">
        <v>6.71</v>
      </c>
      <c r="F6">
        <v>7.65</v>
      </c>
      <c r="G6">
        <v>7.48</v>
      </c>
      <c r="H6">
        <v>8.57</v>
      </c>
      <c r="I6">
        <v>7.91</v>
      </c>
      <c r="J6">
        <v>8.43</v>
      </c>
    </row>
    <row r="7" spans="1:10" x14ac:dyDescent="0.2">
      <c r="A7" s="1" t="s">
        <v>57</v>
      </c>
      <c r="B7">
        <v>27.62</v>
      </c>
      <c r="C7">
        <v>37.85</v>
      </c>
      <c r="D7">
        <v>25.43</v>
      </c>
      <c r="E7">
        <v>18</v>
      </c>
      <c r="F7">
        <v>16.260000000000002</v>
      </c>
      <c r="G7">
        <v>15.48</v>
      </c>
      <c r="H7">
        <v>14.62</v>
      </c>
      <c r="I7">
        <v>16.07</v>
      </c>
      <c r="J7">
        <v>17.75</v>
      </c>
    </row>
    <row r="8" spans="1:10" x14ac:dyDescent="0.2">
      <c r="A8" s="1" t="s">
        <v>58</v>
      </c>
      <c r="B8">
        <v>4.8099999999999996</v>
      </c>
      <c r="C8">
        <v>6.33</v>
      </c>
      <c r="D8">
        <v>8.7100000000000009</v>
      </c>
      <c r="E8">
        <v>11.93</v>
      </c>
      <c r="F8">
        <v>11.03</v>
      </c>
      <c r="G8">
        <v>13.39</v>
      </c>
      <c r="H8">
        <v>12.55</v>
      </c>
      <c r="I8">
        <v>11.34</v>
      </c>
      <c r="J8">
        <v>12.36</v>
      </c>
    </row>
    <row r="9" spans="1:10" x14ac:dyDescent="0.2">
      <c r="A9" s="1" t="s">
        <v>59</v>
      </c>
      <c r="B9">
        <v>39.049999999999997</v>
      </c>
      <c r="C9">
        <v>19.2</v>
      </c>
      <c r="D9">
        <v>26.51</v>
      </c>
      <c r="E9">
        <v>28.64</v>
      </c>
      <c r="F9">
        <v>29.56</v>
      </c>
      <c r="G9">
        <v>29.07</v>
      </c>
      <c r="H9">
        <v>33.99</v>
      </c>
      <c r="I9">
        <v>32.96</v>
      </c>
      <c r="J9">
        <v>30.79</v>
      </c>
    </row>
    <row r="10" spans="1:10" x14ac:dyDescent="0.2">
      <c r="A10" s="1" t="s">
        <v>60</v>
      </c>
      <c r="B10">
        <v>9.1199999999999992</v>
      </c>
      <c r="C10">
        <v>11.73</v>
      </c>
      <c r="D10">
        <v>8.02</v>
      </c>
      <c r="E10">
        <v>7.26</v>
      </c>
      <c r="F10">
        <v>8.7100000000000009</v>
      </c>
      <c r="G10">
        <v>8.4499999999999993</v>
      </c>
      <c r="H10">
        <v>6.22</v>
      </c>
      <c r="I10">
        <v>8.2899999999999991</v>
      </c>
      <c r="J10">
        <v>6.6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33</v>
      </c>
      <c r="C14">
        <v>64</v>
      </c>
      <c r="D14">
        <v>74</v>
      </c>
      <c r="E14">
        <v>94</v>
      </c>
      <c r="F14">
        <v>105</v>
      </c>
      <c r="G14">
        <v>95</v>
      </c>
      <c r="H14">
        <v>111</v>
      </c>
      <c r="I14">
        <v>104</v>
      </c>
      <c r="J14">
        <v>68</v>
      </c>
    </row>
    <row r="15" spans="1:10" x14ac:dyDescent="0.2">
      <c r="A15" s="1" t="s">
        <v>1</v>
      </c>
      <c r="B15">
        <v>66</v>
      </c>
      <c r="C15">
        <v>149</v>
      </c>
      <c r="D15">
        <v>199</v>
      </c>
      <c r="E15">
        <v>260</v>
      </c>
      <c r="F15">
        <v>309</v>
      </c>
      <c r="G15">
        <v>319</v>
      </c>
      <c r="H15">
        <v>291</v>
      </c>
      <c r="I15">
        <v>243</v>
      </c>
      <c r="J15">
        <v>135</v>
      </c>
    </row>
    <row r="16" spans="1:10" x14ac:dyDescent="0.2">
      <c r="A16" s="1" t="s">
        <v>71</v>
      </c>
      <c r="B16">
        <v>31</v>
      </c>
      <c r="C16">
        <v>65</v>
      </c>
      <c r="D16">
        <v>42</v>
      </c>
      <c r="E16">
        <v>26</v>
      </c>
      <c r="F16">
        <v>20</v>
      </c>
      <c r="G16">
        <v>22</v>
      </c>
      <c r="H16">
        <v>26</v>
      </c>
      <c r="I16">
        <v>12</v>
      </c>
      <c r="J16">
        <v>12</v>
      </c>
    </row>
    <row r="17" spans="1:10" x14ac:dyDescent="0.2">
      <c r="A17" s="1" t="s">
        <v>39</v>
      </c>
      <c r="B17">
        <v>46</v>
      </c>
      <c r="C17">
        <v>182</v>
      </c>
      <c r="D17">
        <v>226</v>
      </c>
      <c r="E17">
        <v>216</v>
      </c>
      <c r="F17">
        <v>189</v>
      </c>
      <c r="G17">
        <v>152</v>
      </c>
      <c r="H17">
        <v>144</v>
      </c>
      <c r="I17">
        <v>127</v>
      </c>
      <c r="J17">
        <v>59</v>
      </c>
    </row>
    <row r="18" spans="1:10" x14ac:dyDescent="0.2">
      <c r="A18" s="1" t="s">
        <v>56</v>
      </c>
      <c r="B18">
        <v>70</v>
      </c>
      <c r="C18">
        <v>99</v>
      </c>
      <c r="D18">
        <v>113</v>
      </c>
      <c r="E18">
        <v>126</v>
      </c>
      <c r="F18">
        <v>124</v>
      </c>
      <c r="G18">
        <v>126</v>
      </c>
      <c r="H18">
        <v>128</v>
      </c>
      <c r="I18">
        <v>124</v>
      </c>
      <c r="J18">
        <v>103</v>
      </c>
    </row>
    <row r="19" spans="1:10" x14ac:dyDescent="0.2">
      <c r="A19" s="1" t="s">
        <v>57</v>
      </c>
      <c r="B19">
        <v>436</v>
      </c>
      <c r="C19">
        <v>973</v>
      </c>
      <c r="D19">
        <v>778</v>
      </c>
      <c r="E19">
        <v>555</v>
      </c>
      <c r="F19">
        <v>445</v>
      </c>
      <c r="G19">
        <v>351</v>
      </c>
      <c r="H19">
        <v>311</v>
      </c>
      <c r="I19">
        <v>271</v>
      </c>
      <c r="J19">
        <v>141</v>
      </c>
    </row>
    <row r="20" spans="1:10" x14ac:dyDescent="0.2">
      <c r="A20" s="1" t="s">
        <v>58</v>
      </c>
      <c r="B20">
        <v>103</v>
      </c>
      <c r="C20">
        <v>211</v>
      </c>
      <c r="D20">
        <v>244</v>
      </c>
      <c r="E20">
        <v>302</v>
      </c>
      <c r="F20">
        <v>319</v>
      </c>
      <c r="G20">
        <v>366</v>
      </c>
      <c r="H20">
        <v>302</v>
      </c>
      <c r="I20">
        <v>320</v>
      </c>
      <c r="J20">
        <v>168</v>
      </c>
    </row>
    <row r="21" spans="1:10" x14ac:dyDescent="0.2">
      <c r="A21" s="1" t="s">
        <v>59</v>
      </c>
      <c r="B21">
        <v>214</v>
      </c>
      <c r="C21">
        <v>300</v>
      </c>
      <c r="D21">
        <v>331</v>
      </c>
      <c r="E21">
        <v>434</v>
      </c>
      <c r="F21">
        <v>484</v>
      </c>
      <c r="G21">
        <v>499</v>
      </c>
      <c r="H21">
        <v>586</v>
      </c>
      <c r="I21">
        <v>584</v>
      </c>
      <c r="J21">
        <v>381</v>
      </c>
    </row>
    <row r="22" spans="1:10" x14ac:dyDescent="0.2">
      <c r="A22" s="1" t="s">
        <v>60</v>
      </c>
      <c r="B22">
        <v>82</v>
      </c>
      <c r="C22">
        <v>182</v>
      </c>
      <c r="D22">
        <v>172</v>
      </c>
      <c r="E22">
        <v>116</v>
      </c>
      <c r="F22">
        <v>108</v>
      </c>
      <c r="G22">
        <v>143</v>
      </c>
      <c r="H22">
        <v>105</v>
      </c>
      <c r="I22">
        <v>104</v>
      </c>
      <c r="J22">
        <v>59</v>
      </c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ROUND(B38/14887/1.708/4.147 * 10000, 1)</f>
        <v>37.6</v>
      </c>
      <c r="C27">
        <f>ROUND(C38/14887/5.19/4.147 * 10000, 1)</f>
        <v>0.4</v>
      </c>
      <c r="D27">
        <f>ROUND(D38/14887/0.817/4.147 * 10000, 1)</f>
        <v>0.6</v>
      </c>
      <c r="E27">
        <f>ROUND(E38/14887/1.597/4.147 * 10000, 1)</f>
        <v>1.5</v>
      </c>
      <c r="F27">
        <f>ROUND(F38/14887/5.291/4.147* 10000, 1)</f>
        <v>0.9</v>
      </c>
      <c r="G27">
        <f>ROUND(G38/14887/6.235/4.147 * 10000, 1)</f>
        <v>0.4</v>
      </c>
      <c r="H27">
        <f>ROUND(H38/14887/5.057/4.147 * 10000, 1)</f>
        <v>1.5</v>
      </c>
      <c r="I27">
        <f>ROUND(I38/14887/74.044/4.147 * 10000, 1)</f>
        <v>0.2</v>
      </c>
    </row>
    <row r="28" spans="1:10" x14ac:dyDescent="0.2">
      <c r="A28" s="1" t="s">
        <v>104</v>
      </c>
      <c r="B28">
        <f t="shared" ref="B28:B34" si="0">ROUND(B39/14887/1.708/4.147 * 10000, 1)</f>
        <v>1.2</v>
      </c>
      <c r="C28">
        <f>ROUND(C39/14887/5.19/4.147 * 10000, 1)</f>
        <v>34.299999999999997</v>
      </c>
      <c r="D28">
        <f t="shared" ref="D28:D34" si="1">ROUND(D39/14887/0.817/4.147 * 10000, 1)</f>
        <v>0.8</v>
      </c>
      <c r="E28">
        <f t="shared" ref="E28:E34" si="2">ROUND(E39/14887/1.597/4.147 * 10000, 1)</f>
        <v>3</v>
      </c>
      <c r="F28">
        <f t="shared" ref="F28:F34" si="3">ROUND(F39/14887/5.291/4.147* 10000, 1)</f>
        <v>0.8</v>
      </c>
      <c r="G28">
        <f t="shared" ref="G28:G34" si="4">ROUND(G39/14887/6.235/4.147 * 10000, 1)</f>
        <v>0.9</v>
      </c>
      <c r="H28">
        <f t="shared" ref="H28:H34" si="5">ROUND(H39/14887/5.057/4.147 * 10000, 1)</f>
        <v>1.5</v>
      </c>
      <c r="I28">
        <f t="shared" ref="I28:I34" si="6">ROUND(I39/14887/74.044/4.147 * 10000, 1)</f>
        <v>0.5</v>
      </c>
    </row>
    <row r="29" spans="1:10" x14ac:dyDescent="0.2">
      <c r="A29" s="1" t="s">
        <v>105</v>
      </c>
      <c r="B29">
        <f t="shared" si="0"/>
        <v>0.1</v>
      </c>
      <c r="C29">
        <f t="shared" ref="C29:C34" si="7">ROUND(C40/14887/5.19/4.147 * 10000, 1)</f>
        <v>0.1</v>
      </c>
      <c r="D29">
        <f t="shared" si="1"/>
        <v>24.8</v>
      </c>
      <c r="E29">
        <f t="shared" si="2"/>
        <v>0.5</v>
      </c>
      <c r="F29">
        <f t="shared" si="3"/>
        <v>0.1</v>
      </c>
      <c r="G29">
        <f t="shared" si="4"/>
        <v>0.4</v>
      </c>
      <c r="H29">
        <f t="shared" si="5"/>
        <v>0.2</v>
      </c>
      <c r="I29">
        <f t="shared" si="6"/>
        <v>0</v>
      </c>
    </row>
    <row r="30" spans="1:10" x14ac:dyDescent="0.2">
      <c r="A30" s="1" t="s">
        <v>106</v>
      </c>
      <c r="B30">
        <f t="shared" si="0"/>
        <v>2</v>
      </c>
      <c r="C30">
        <f t="shared" si="7"/>
        <v>1</v>
      </c>
      <c r="D30">
        <f t="shared" si="1"/>
        <v>0.6</v>
      </c>
      <c r="E30">
        <f t="shared" si="2"/>
        <v>82.3</v>
      </c>
      <c r="F30">
        <f t="shared" si="3"/>
        <v>0.1</v>
      </c>
      <c r="G30">
        <f t="shared" si="4"/>
        <v>0.5</v>
      </c>
      <c r="H30">
        <f t="shared" si="5"/>
        <v>0.8</v>
      </c>
      <c r="I30">
        <f t="shared" si="6"/>
        <v>0.3</v>
      </c>
    </row>
    <row r="31" spans="1:10" x14ac:dyDescent="0.2">
      <c r="A31" s="1" t="s">
        <v>107</v>
      </c>
      <c r="B31">
        <f t="shared" si="0"/>
        <v>2.6</v>
      </c>
      <c r="C31">
        <f t="shared" si="7"/>
        <v>0.7</v>
      </c>
      <c r="D31">
        <f t="shared" si="1"/>
        <v>1.2</v>
      </c>
      <c r="E31">
        <f t="shared" si="2"/>
        <v>0.4</v>
      </c>
      <c r="F31">
        <f t="shared" si="3"/>
        <v>19.7</v>
      </c>
      <c r="G31">
        <f t="shared" si="4"/>
        <v>1.3</v>
      </c>
      <c r="H31">
        <f t="shared" si="5"/>
        <v>1.3</v>
      </c>
      <c r="I31">
        <f t="shared" si="6"/>
        <v>0.1</v>
      </c>
    </row>
    <row r="32" spans="1:10" x14ac:dyDescent="0.2">
      <c r="A32" s="1" t="s">
        <v>108</v>
      </c>
      <c r="B32">
        <f t="shared" si="0"/>
        <v>2.6</v>
      </c>
      <c r="C32">
        <f t="shared" si="7"/>
        <v>1.2</v>
      </c>
      <c r="D32">
        <f t="shared" si="1"/>
        <v>1.4</v>
      </c>
      <c r="E32">
        <f t="shared" si="2"/>
        <v>5.8</v>
      </c>
      <c r="F32">
        <f t="shared" si="3"/>
        <v>1.1000000000000001</v>
      </c>
      <c r="G32">
        <f t="shared" si="4"/>
        <v>74.400000000000006</v>
      </c>
      <c r="H32">
        <f t="shared" si="5"/>
        <v>1.8</v>
      </c>
      <c r="I32">
        <f t="shared" si="6"/>
        <v>0.4</v>
      </c>
    </row>
    <row r="33" spans="1:9" x14ac:dyDescent="0.2">
      <c r="A33" s="1" t="s">
        <v>109</v>
      </c>
      <c r="B33">
        <f t="shared" si="0"/>
        <v>3.4</v>
      </c>
      <c r="C33">
        <f t="shared" si="7"/>
        <v>1.3</v>
      </c>
      <c r="D33">
        <f t="shared" si="1"/>
        <v>1</v>
      </c>
      <c r="E33">
        <f t="shared" si="2"/>
        <v>3.3</v>
      </c>
      <c r="F33">
        <f t="shared" si="3"/>
        <v>1.2</v>
      </c>
      <c r="G33">
        <f t="shared" si="4"/>
        <v>1.4</v>
      </c>
      <c r="H33">
        <f t="shared" si="5"/>
        <v>40.6</v>
      </c>
      <c r="I33">
        <f t="shared" si="6"/>
        <v>0.8</v>
      </c>
    </row>
    <row r="34" spans="1:9" x14ac:dyDescent="0.2">
      <c r="A34" s="1" t="s">
        <v>110</v>
      </c>
      <c r="B34">
        <f t="shared" si="0"/>
        <v>9.9</v>
      </c>
      <c r="C34">
        <f t="shared" si="7"/>
        <v>6.8</v>
      </c>
      <c r="D34">
        <f t="shared" si="1"/>
        <v>1.6</v>
      </c>
      <c r="E34">
        <f t="shared" si="2"/>
        <v>9.5</v>
      </c>
      <c r="F34">
        <f t="shared" si="3"/>
        <v>2.2000000000000002</v>
      </c>
      <c r="G34">
        <f t="shared" si="4"/>
        <v>4.3</v>
      </c>
      <c r="H34">
        <f t="shared" si="5"/>
        <v>11.7</v>
      </c>
      <c r="I34">
        <f t="shared" si="6"/>
        <v>4.5</v>
      </c>
    </row>
    <row r="35" spans="1:9" x14ac:dyDescent="0.2">
      <c r="A35" s="1"/>
    </row>
    <row r="38" spans="1:9" x14ac:dyDescent="0.2">
      <c r="A38" s="1" t="s">
        <v>130</v>
      </c>
      <c r="B38">
        <f>B48+B58+B68</f>
        <v>397</v>
      </c>
      <c r="C38">
        <f t="shared" ref="C38:I38" si="8">C48+C58+C68</f>
        <v>14</v>
      </c>
      <c r="D38">
        <f t="shared" si="8"/>
        <v>3</v>
      </c>
      <c r="E38">
        <f t="shared" si="8"/>
        <v>15</v>
      </c>
      <c r="F38">
        <f t="shared" si="8"/>
        <v>30</v>
      </c>
      <c r="G38">
        <f t="shared" si="8"/>
        <v>14</v>
      </c>
      <c r="H38">
        <f t="shared" si="8"/>
        <v>48</v>
      </c>
      <c r="I38">
        <f t="shared" si="8"/>
        <v>93</v>
      </c>
    </row>
    <row r="39" spans="1:9" x14ac:dyDescent="0.2">
      <c r="B39">
        <f t="shared" ref="B39:I39" si="9">B49+B59+B69</f>
        <v>13</v>
      </c>
      <c r="C39">
        <f t="shared" si="9"/>
        <v>1099</v>
      </c>
      <c r="D39">
        <f t="shared" si="9"/>
        <v>4</v>
      </c>
      <c r="E39">
        <f t="shared" si="9"/>
        <v>30</v>
      </c>
      <c r="F39">
        <f t="shared" si="9"/>
        <v>26</v>
      </c>
      <c r="G39">
        <f t="shared" si="9"/>
        <v>33</v>
      </c>
      <c r="H39">
        <f t="shared" si="9"/>
        <v>47</v>
      </c>
      <c r="I39">
        <f t="shared" si="9"/>
        <v>212</v>
      </c>
    </row>
    <row r="40" spans="1:9" x14ac:dyDescent="0.2">
      <c r="B40">
        <f t="shared" ref="B40:I40" si="10">B50+B60+B70</f>
        <v>1</v>
      </c>
      <c r="C40">
        <f t="shared" si="10"/>
        <v>4</v>
      </c>
      <c r="D40">
        <f t="shared" si="10"/>
        <v>125</v>
      </c>
      <c r="E40">
        <f t="shared" si="10"/>
        <v>5</v>
      </c>
      <c r="F40">
        <f t="shared" si="10"/>
        <v>3</v>
      </c>
      <c r="G40">
        <f t="shared" si="10"/>
        <v>16</v>
      </c>
      <c r="H40">
        <f t="shared" si="10"/>
        <v>5</v>
      </c>
      <c r="I40">
        <f t="shared" si="10"/>
        <v>4</v>
      </c>
    </row>
    <row r="41" spans="1:9" x14ac:dyDescent="0.2">
      <c r="B41">
        <f t="shared" ref="B41:I41" si="11">B51+B61+B71</f>
        <v>21</v>
      </c>
      <c r="C41">
        <f t="shared" si="11"/>
        <v>31</v>
      </c>
      <c r="D41">
        <f t="shared" si="11"/>
        <v>3</v>
      </c>
      <c r="E41">
        <f t="shared" si="11"/>
        <v>811</v>
      </c>
      <c r="F41">
        <f t="shared" si="11"/>
        <v>4</v>
      </c>
      <c r="G41">
        <f t="shared" si="11"/>
        <v>19</v>
      </c>
      <c r="H41">
        <f t="shared" si="11"/>
        <v>26</v>
      </c>
      <c r="I41">
        <f t="shared" si="11"/>
        <v>127</v>
      </c>
    </row>
    <row r="42" spans="1:9" x14ac:dyDescent="0.2">
      <c r="B42">
        <f t="shared" ref="B42:I42" si="12">B52+B62+B72</f>
        <v>27</v>
      </c>
      <c r="C42">
        <f t="shared" si="12"/>
        <v>23</v>
      </c>
      <c r="D42">
        <f t="shared" si="12"/>
        <v>6</v>
      </c>
      <c r="E42">
        <f t="shared" si="12"/>
        <v>4</v>
      </c>
      <c r="F42">
        <f t="shared" si="12"/>
        <v>643</v>
      </c>
      <c r="G42">
        <f t="shared" si="12"/>
        <v>50</v>
      </c>
      <c r="H42">
        <f t="shared" si="12"/>
        <v>41</v>
      </c>
      <c r="I42">
        <f t="shared" si="12"/>
        <v>63</v>
      </c>
    </row>
    <row r="43" spans="1:9" x14ac:dyDescent="0.2">
      <c r="B43">
        <f t="shared" ref="B43:I43" si="13">B53+B63+B73</f>
        <v>27</v>
      </c>
      <c r="C43">
        <f t="shared" si="13"/>
        <v>38</v>
      </c>
      <c r="D43">
        <f t="shared" si="13"/>
        <v>7</v>
      </c>
      <c r="E43">
        <f t="shared" si="13"/>
        <v>57</v>
      </c>
      <c r="F43">
        <f t="shared" si="13"/>
        <v>37</v>
      </c>
      <c r="G43">
        <f t="shared" si="13"/>
        <v>2862</v>
      </c>
      <c r="H43">
        <f t="shared" si="13"/>
        <v>57</v>
      </c>
      <c r="I43">
        <f t="shared" si="13"/>
        <v>203</v>
      </c>
    </row>
    <row r="44" spans="1:9" x14ac:dyDescent="0.2">
      <c r="B44">
        <f t="shared" ref="B44:I44" si="14">B54+B64+B74</f>
        <v>36</v>
      </c>
      <c r="C44">
        <f t="shared" si="14"/>
        <v>43</v>
      </c>
      <c r="D44">
        <f t="shared" si="14"/>
        <v>5</v>
      </c>
      <c r="E44">
        <f t="shared" si="14"/>
        <v>33</v>
      </c>
      <c r="F44">
        <f t="shared" si="14"/>
        <v>38</v>
      </c>
      <c r="G44">
        <f t="shared" si="14"/>
        <v>54</v>
      </c>
      <c r="H44">
        <f t="shared" si="14"/>
        <v>1269</v>
      </c>
      <c r="I44">
        <f t="shared" si="14"/>
        <v>367</v>
      </c>
    </row>
    <row r="45" spans="1:9" x14ac:dyDescent="0.2">
      <c r="B45">
        <f t="shared" ref="B45:I45" si="15">B55+B65+B75</f>
        <v>104</v>
      </c>
      <c r="C45">
        <f t="shared" si="15"/>
        <v>218</v>
      </c>
      <c r="D45">
        <f t="shared" si="15"/>
        <v>8</v>
      </c>
      <c r="E45">
        <f t="shared" si="15"/>
        <v>94</v>
      </c>
      <c r="F45">
        <f t="shared" si="15"/>
        <v>72</v>
      </c>
      <c r="G45">
        <f t="shared" si="15"/>
        <v>166</v>
      </c>
      <c r="H45">
        <f t="shared" si="15"/>
        <v>366</v>
      </c>
      <c r="I45">
        <f t="shared" si="15"/>
        <v>2042</v>
      </c>
    </row>
    <row r="48" spans="1:9" x14ac:dyDescent="0.2">
      <c r="A48" t="s">
        <v>131</v>
      </c>
      <c r="B48">
        <v>42</v>
      </c>
      <c r="C48">
        <v>1</v>
      </c>
      <c r="D48">
        <v>0</v>
      </c>
      <c r="E48">
        <v>0</v>
      </c>
      <c r="F48">
        <v>6</v>
      </c>
      <c r="G48">
        <v>3</v>
      </c>
      <c r="H48">
        <v>5</v>
      </c>
      <c r="I48">
        <v>8</v>
      </c>
    </row>
    <row r="49" spans="1:9" x14ac:dyDescent="0.2">
      <c r="B49">
        <v>3</v>
      </c>
      <c r="C49">
        <v>100</v>
      </c>
      <c r="D49">
        <v>0</v>
      </c>
      <c r="E49">
        <v>5</v>
      </c>
      <c r="F49">
        <v>3</v>
      </c>
      <c r="G49">
        <v>10</v>
      </c>
      <c r="H49">
        <v>0</v>
      </c>
      <c r="I49">
        <v>17</v>
      </c>
    </row>
    <row r="50" spans="1:9" x14ac:dyDescent="0.2">
      <c r="B50">
        <v>0</v>
      </c>
      <c r="C50">
        <v>0</v>
      </c>
      <c r="D50">
        <v>47</v>
      </c>
      <c r="E50">
        <v>2</v>
      </c>
      <c r="F50">
        <v>1</v>
      </c>
      <c r="G50">
        <v>4</v>
      </c>
      <c r="H50">
        <v>2</v>
      </c>
      <c r="I50">
        <v>0</v>
      </c>
    </row>
    <row r="51" spans="1:9" x14ac:dyDescent="0.2">
      <c r="B51">
        <v>1</v>
      </c>
      <c r="C51">
        <v>5</v>
      </c>
      <c r="D51">
        <v>1</v>
      </c>
      <c r="E51">
        <v>136</v>
      </c>
      <c r="F51">
        <v>1</v>
      </c>
      <c r="G51">
        <v>1</v>
      </c>
      <c r="H51">
        <v>6</v>
      </c>
      <c r="I51">
        <v>16</v>
      </c>
    </row>
    <row r="52" spans="1:9" x14ac:dyDescent="0.2">
      <c r="B52">
        <v>6</v>
      </c>
      <c r="C52">
        <v>4</v>
      </c>
      <c r="D52">
        <v>4</v>
      </c>
      <c r="E52">
        <v>1</v>
      </c>
      <c r="F52">
        <v>82</v>
      </c>
      <c r="G52">
        <v>15</v>
      </c>
      <c r="H52">
        <v>5</v>
      </c>
      <c r="I52">
        <v>12</v>
      </c>
    </row>
    <row r="53" spans="1:9" x14ac:dyDescent="0.2">
      <c r="B53">
        <v>5</v>
      </c>
      <c r="C53">
        <v>8</v>
      </c>
      <c r="D53">
        <v>3</v>
      </c>
      <c r="E53">
        <v>18</v>
      </c>
      <c r="F53">
        <v>10</v>
      </c>
      <c r="G53">
        <v>881</v>
      </c>
      <c r="H53">
        <v>9</v>
      </c>
      <c r="I53">
        <v>35</v>
      </c>
    </row>
    <row r="54" spans="1:9" x14ac:dyDescent="0.2">
      <c r="B54">
        <v>4</v>
      </c>
      <c r="C54">
        <v>1</v>
      </c>
      <c r="D54">
        <v>2</v>
      </c>
      <c r="E54">
        <v>7</v>
      </c>
      <c r="F54">
        <v>4</v>
      </c>
      <c r="G54">
        <v>15</v>
      </c>
      <c r="H54">
        <v>140</v>
      </c>
      <c r="I54">
        <v>42</v>
      </c>
    </row>
    <row r="55" spans="1:9" x14ac:dyDescent="0.2">
      <c r="B55">
        <v>13</v>
      </c>
      <c r="C55">
        <v>20</v>
      </c>
      <c r="D55">
        <v>1</v>
      </c>
      <c r="E55">
        <v>17</v>
      </c>
      <c r="F55">
        <v>12</v>
      </c>
      <c r="G55">
        <v>48</v>
      </c>
      <c r="H55">
        <v>53</v>
      </c>
      <c r="I55">
        <v>202</v>
      </c>
    </row>
    <row r="58" spans="1:9" x14ac:dyDescent="0.2">
      <c r="A58" t="s">
        <v>132</v>
      </c>
      <c r="B58">
        <v>139</v>
      </c>
      <c r="C58">
        <v>5</v>
      </c>
      <c r="D58">
        <v>1</v>
      </c>
      <c r="E58">
        <v>7</v>
      </c>
      <c r="F58">
        <v>12</v>
      </c>
      <c r="G58">
        <v>4</v>
      </c>
      <c r="H58">
        <v>22</v>
      </c>
      <c r="I58">
        <v>30</v>
      </c>
    </row>
    <row r="59" spans="1:9" x14ac:dyDescent="0.2">
      <c r="B59">
        <v>4</v>
      </c>
      <c r="C59">
        <v>437</v>
      </c>
      <c r="D59">
        <v>3</v>
      </c>
      <c r="E59">
        <v>10</v>
      </c>
      <c r="F59">
        <v>7</v>
      </c>
      <c r="G59">
        <v>9</v>
      </c>
      <c r="H59">
        <v>20</v>
      </c>
      <c r="I59">
        <v>72</v>
      </c>
    </row>
    <row r="60" spans="1:9" x14ac:dyDescent="0.2">
      <c r="B60">
        <v>1</v>
      </c>
      <c r="C60">
        <v>4</v>
      </c>
      <c r="D60">
        <v>45</v>
      </c>
      <c r="E60">
        <v>1</v>
      </c>
      <c r="F60">
        <v>1</v>
      </c>
      <c r="G60">
        <v>6</v>
      </c>
      <c r="H60">
        <v>3</v>
      </c>
      <c r="I60">
        <v>2</v>
      </c>
    </row>
    <row r="61" spans="1:9" x14ac:dyDescent="0.2">
      <c r="B61">
        <v>9</v>
      </c>
      <c r="C61">
        <v>15</v>
      </c>
      <c r="D61">
        <v>1</v>
      </c>
      <c r="E61">
        <v>392</v>
      </c>
      <c r="F61">
        <v>2</v>
      </c>
      <c r="G61">
        <v>10</v>
      </c>
      <c r="H61">
        <v>10</v>
      </c>
      <c r="I61">
        <v>49</v>
      </c>
    </row>
    <row r="62" spans="1:9" x14ac:dyDescent="0.2">
      <c r="B62">
        <v>11</v>
      </c>
      <c r="C62">
        <v>8</v>
      </c>
      <c r="D62">
        <v>1</v>
      </c>
      <c r="E62">
        <v>1</v>
      </c>
      <c r="F62">
        <v>236</v>
      </c>
      <c r="G62">
        <v>19</v>
      </c>
      <c r="H62">
        <v>12</v>
      </c>
      <c r="I62">
        <v>21</v>
      </c>
    </row>
    <row r="63" spans="1:9" x14ac:dyDescent="0.2">
      <c r="B63">
        <v>11</v>
      </c>
      <c r="C63">
        <v>16</v>
      </c>
      <c r="D63">
        <v>2</v>
      </c>
      <c r="E63">
        <v>31</v>
      </c>
      <c r="F63">
        <v>9</v>
      </c>
      <c r="G63">
        <v>1248</v>
      </c>
      <c r="H63">
        <v>28</v>
      </c>
      <c r="I63">
        <v>99</v>
      </c>
    </row>
    <row r="64" spans="1:9" x14ac:dyDescent="0.2">
      <c r="B64">
        <v>13</v>
      </c>
      <c r="C64">
        <v>17</v>
      </c>
      <c r="D64">
        <v>1</v>
      </c>
      <c r="E64">
        <v>14</v>
      </c>
      <c r="F64">
        <v>15</v>
      </c>
      <c r="G64">
        <v>17</v>
      </c>
      <c r="H64">
        <v>462</v>
      </c>
      <c r="I64">
        <v>131</v>
      </c>
    </row>
    <row r="65" spans="1:9" x14ac:dyDescent="0.2">
      <c r="B65">
        <v>37</v>
      </c>
      <c r="C65">
        <v>81</v>
      </c>
      <c r="D65">
        <v>1</v>
      </c>
      <c r="E65">
        <v>35</v>
      </c>
      <c r="F65">
        <v>26</v>
      </c>
      <c r="G65">
        <v>59</v>
      </c>
      <c r="H65">
        <v>134</v>
      </c>
      <c r="I65">
        <v>634</v>
      </c>
    </row>
    <row r="68" spans="1:9" x14ac:dyDescent="0.2">
      <c r="A68" t="s">
        <v>134</v>
      </c>
      <c r="B68">
        <v>216</v>
      </c>
      <c r="C68">
        <v>8</v>
      </c>
      <c r="D68">
        <v>2</v>
      </c>
      <c r="E68">
        <v>8</v>
      </c>
      <c r="F68">
        <v>12</v>
      </c>
      <c r="G68">
        <v>7</v>
      </c>
      <c r="H68">
        <v>21</v>
      </c>
      <c r="I68">
        <v>55</v>
      </c>
    </row>
    <row r="69" spans="1:9" x14ac:dyDescent="0.2">
      <c r="B69">
        <v>6</v>
      </c>
      <c r="C69">
        <v>562</v>
      </c>
      <c r="D69">
        <v>1</v>
      </c>
      <c r="E69">
        <v>15</v>
      </c>
      <c r="F69">
        <v>16</v>
      </c>
      <c r="G69">
        <v>14</v>
      </c>
      <c r="H69">
        <v>27</v>
      </c>
      <c r="I69">
        <v>123</v>
      </c>
    </row>
    <row r="70" spans="1:9" x14ac:dyDescent="0.2">
      <c r="B70">
        <v>0</v>
      </c>
      <c r="C70">
        <v>0</v>
      </c>
      <c r="D70">
        <v>33</v>
      </c>
      <c r="E70">
        <v>2</v>
      </c>
      <c r="F70">
        <v>1</v>
      </c>
      <c r="G70">
        <v>6</v>
      </c>
      <c r="H70">
        <v>0</v>
      </c>
      <c r="I70">
        <v>2</v>
      </c>
    </row>
    <row r="71" spans="1:9" x14ac:dyDescent="0.2">
      <c r="B71">
        <v>11</v>
      </c>
      <c r="C71">
        <v>11</v>
      </c>
      <c r="D71">
        <v>1</v>
      </c>
      <c r="E71">
        <v>283</v>
      </c>
      <c r="F71">
        <v>1</v>
      </c>
      <c r="G71">
        <v>8</v>
      </c>
      <c r="H71">
        <v>10</v>
      </c>
      <c r="I71">
        <v>62</v>
      </c>
    </row>
    <row r="72" spans="1:9" x14ac:dyDescent="0.2">
      <c r="B72">
        <v>10</v>
      </c>
      <c r="C72">
        <v>11</v>
      </c>
      <c r="D72">
        <v>1</v>
      </c>
      <c r="E72">
        <v>2</v>
      </c>
      <c r="F72">
        <v>325</v>
      </c>
      <c r="G72">
        <v>16</v>
      </c>
      <c r="H72">
        <v>24</v>
      </c>
      <c r="I72">
        <v>30</v>
      </c>
    </row>
    <row r="73" spans="1:9" x14ac:dyDescent="0.2">
      <c r="B73">
        <v>11</v>
      </c>
      <c r="C73">
        <v>14</v>
      </c>
      <c r="D73">
        <v>2</v>
      </c>
      <c r="E73">
        <v>8</v>
      </c>
      <c r="F73">
        <v>18</v>
      </c>
      <c r="G73">
        <v>733</v>
      </c>
      <c r="H73">
        <v>20</v>
      </c>
      <c r="I73">
        <v>69</v>
      </c>
    </row>
    <row r="74" spans="1:9" x14ac:dyDescent="0.2">
      <c r="B74">
        <v>19</v>
      </c>
      <c r="C74">
        <v>25</v>
      </c>
      <c r="D74">
        <v>2</v>
      </c>
      <c r="E74">
        <v>12</v>
      </c>
      <c r="F74">
        <v>19</v>
      </c>
      <c r="G74">
        <v>22</v>
      </c>
      <c r="H74">
        <v>667</v>
      </c>
      <c r="I74">
        <v>194</v>
      </c>
    </row>
    <row r="75" spans="1:9" x14ac:dyDescent="0.2">
      <c r="B75">
        <v>54</v>
      </c>
      <c r="C75">
        <v>117</v>
      </c>
      <c r="D75">
        <v>6</v>
      </c>
      <c r="E75">
        <v>42</v>
      </c>
      <c r="F75">
        <v>34</v>
      </c>
      <c r="G75">
        <v>59</v>
      </c>
      <c r="H75">
        <v>179</v>
      </c>
      <c r="I75">
        <v>1206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5"/>
  <sheetViews>
    <sheetView topLeftCell="A15" workbookViewId="0">
      <selection activeCell="I27" sqref="I27"/>
    </sheetView>
  </sheetViews>
  <sheetFormatPr baseColWidth="10" defaultColWidth="8.83203125" defaultRowHeight="15" x14ac:dyDescent="0.2"/>
  <cols>
    <col min="1" max="1" width="38.1640625" bestFit="1" customWidth="1"/>
    <col min="2" max="2" width="11.1640625" bestFit="1" customWidth="1"/>
    <col min="7" max="7" width="12.6640625" customWidth="1"/>
    <col min="8" max="8" width="12.3320312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2.41</v>
      </c>
      <c r="C2">
        <v>2.2599999999999998</v>
      </c>
      <c r="D2">
        <v>3.96</v>
      </c>
      <c r="E2">
        <v>4.2699999999999996</v>
      </c>
      <c r="F2">
        <v>4.8899999999999997</v>
      </c>
      <c r="G2">
        <v>5.75</v>
      </c>
      <c r="H2">
        <v>5.29</v>
      </c>
      <c r="I2">
        <v>5.97</v>
      </c>
      <c r="J2">
        <v>8.09</v>
      </c>
    </row>
    <row r="3" spans="1:10" x14ac:dyDescent="0.2">
      <c r="A3" s="1" t="s">
        <v>1</v>
      </c>
      <c r="B3">
        <v>3.43</v>
      </c>
      <c r="C3">
        <v>7.18</v>
      </c>
      <c r="D3">
        <v>10.94</v>
      </c>
      <c r="E3">
        <v>12.66</v>
      </c>
      <c r="F3">
        <v>14.91</v>
      </c>
      <c r="G3">
        <v>14.54</v>
      </c>
      <c r="H3">
        <v>16.260000000000002</v>
      </c>
      <c r="I3">
        <v>14.05</v>
      </c>
      <c r="J3">
        <v>11.4</v>
      </c>
    </row>
    <row r="4" spans="1:10" x14ac:dyDescent="0.2">
      <c r="A4" s="1" t="s">
        <v>51</v>
      </c>
      <c r="B4">
        <v>2.97</v>
      </c>
      <c r="C4">
        <v>3.39</v>
      </c>
      <c r="D4">
        <v>2.14</v>
      </c>
      <c r="E4">
        <v>1.61</v>
      </c>
      <c r="F4">
        <v>1.01</v>
      </c>
      <c r="G4">
        <v>1.62</v>
      </c>
      <c r="H4">
        <v>2.06</v>
      </c>
      <c r="I4">
        <v>1.33</v>
      </c>
      <c r="J4">
        <v>1.47</v>
      </c>
    </row>
    <row r="5" spans="1:10" x14ac:dyDescent="0.2">
      <c r="A5" s="1" t="s">
        <v>39</v>
      </c>
      <c r="B5">
        <v>2.04</v>
      </c>
      <c r="C5">
        <v>4.92</v>
      </c>
      <c r="D5">
        <v>4.5999999999999996</v>
      </c>
      <c r="E5">
        <v>5.08</v>
      </c>
      <c r="F5">
        <v>4.63</v>
      </c>
      <c r="G5">
        <v>6.01</v>
      </c>
      <c r="H5">
        <v>4.51</v>
      </c>
      <c r="I5">
        <v>5.75</v>
      </c>
      <c r="J5">
        <v>6.8</v>
      </c>
    </row>
    <row r="6" spans="1:10" x14ac:dyDescent="0.2">
      <c r="A6" s="1" t="s">
        <v>56</v>
      </c>
      <c r="B6">
        <v>6.96</v>
      </c>
      <c r="C6">
        <v>5.89</v>
      </c>
      <c r="D6">
        <v>6.1</v>
      </c>
      <c r="E6">
        <v>7.02</v>
      </c>
      <c r="F6">
        <v>8.42</v>
      </c>
      <c r="G6">
        <v>8.89</v>
      </c>
      <c r="H6">
        <v>10.77</v>
      </c>
      <c r="I6">
        <v>10.95</v>
      </c>
      <c r="J6">
        <v>11.76</v>
      </c>
    </row>
    <row r="7" spans="1:10" x14ac:dyDescent="0.2">
      <c r="A7" s="1" t="s">
        <v>57</v>
      </c>
      <c r="B7">
        <v>19.670000000000002</v>
      </c>
      <c r="C7">
        <v>27.98</v>
      </c>
      <c r="D7">
        <v>22.98</v>
      </c>
      <c r="E7">
        <v>18.95</v>
      </c>
      <c r="F7">
        <v>14.15</v>
      </c>
      <c r="G7">
        <v>13.29</v>
      </c>
      <c r="H7">
        <v>8.23</v>
      </c>
      <c r="I7">
        <v>10.73</v>
      </c>
      <c r="J7">
        <v>9.93</v>
      </c>
    </row>
    <row r="8" spans="1:10" x14ac:dyDescent="0.2">
      <c r="A8" s="1" t="s">
        <v>58</v>
      </c>
      <c r="B8">
        <v>7.24</v>
      </c>
      <c r="C8">
        <v>5.89</v>
      </c>
      <c r="D8">
        <v>8.4</v>
      </c>
      <c r="E8">
        <v>11.45</v>
      </c>
      <c r="F8">
        <v>11.54</v>
      </c>
      <c r="G8">
        <v>13.2</v>
      </c>
      <c r="H8">
        <v>13.22</v>
      </c>
      <c r="I8">
        <v>15.04</v>
      </c>
      <c r="J8">
        <v>10.48</v>
      </c>
    </row>
    <row r="9" spans="1:10" x14ac:dyDescent="0.2">
      <c r="A9" s="1" t="s">
        <v>59</v>
      </c>
      <c r="B9">
        <v>39.24</v>
      </c>
      <c r="C9">
        <v>20.81</v>
      </c>
      <c r="D9">
        <v>26.62</v>
      </c>
      <c r="E9">
        <v>29.92</v>
      </c>
      <c r="F9">
        <v>32.69</v>
      </c>
      <c r="G9">
        <v>31.06</v>
      </c>
      <c r="H9">
        <v>32.81</v>
      </c>
      <c r="I9">
        <v>31.08</v>
      </c>
      <c r="J9">
        <v>33.090000000000003</v>
      </c>
    </row>
    <row r="10" spans="1:10" x14ac:dyDescent="0.2">
      <c r="A10" s="1" t="s">
        <v>60</v>
      </c>
      <c r="B10">
        <v>16.05</v>
      </c>
      <c r="C10">
        <v>21.69</v>
      </c>
      <c r="D10">
        <v>14.26</v>
      </c>
      <c r="E10">
        <v>9.0299999999999994</v>
      </c>
      <c r="F10">
        <v>7.75</v>
      </c>
      <c r="G10">
        <v>5.66</v>
      </c>
      <c r="H10">
        <v>6.86</v>
      </c>
      <c r="I10">
        <v>5.09</v>
      </c>
      <c r="J10">
        <v>6.99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26</v>
      </c>
      <c r="C14">
        <v>28</v>
      </c>
      <c r="D14">
        <v>50</v>
      </c>
      <c r="E14">
        <v>53</v>
      </c>
      <c r="F14">
        <v>58</v>
      </c>
      <c r="G14">
        <v>64</v>
      </c>
      <c r="H14">
        <v>54</v>
      </c>
      <c r="I14">
        <v>54</v>
      </c>
      <c r="J14">
        <v>44</v>
      </c>
    </row>
    <row r="15" spans="1:10" x14ac:dyDescent="0.2">
      <c r="A15" s="1" t="s">
        <v>1</v>
      </c>
      <c r="B15">
        <v>37</v>
      </c>
      <c r="C15">
        <v>89</v>
      </c>
      <c r="D15">
        <v>138</v>
      </c>
      <c r="E15">
        <v>157</v>
      </c>
      <c r="F15">
        <v>177</v>
      </c>
      <c r="G15">
        <v>162</v>
      </c>
      <c r="H15">
        <v>166</v>
      </c>
      <c r="I15">
        <v>127</v>
      </c>
      <c r="J15">
        <v>62</v>
      </c>
    </row>
    <row r="16" spans="1:10" x14ac:dyDescent="0.2">
      <c r="A16" s="1" t="s">
        <v>71</v>
      </c>
      <c r="B16">
        <v>32</v>
      </c>
      <c r="C16">
        <v>42</v>
      </c>
      <c r="D16">
        <v>27</v>
      </c>
      <c r="E16">
        <v>20</v>
      </c>
      <c r="F16">
        <v>12</v>
      </c>
      <c r="G16">
        <v>18</v>
      </c>
      <c r="H16">
        <v>21</v>
      </c>
      <c r="I16">
        <v>12</v>
      </c>
      <c r="J16">
        <v>8</v>
      </c>
    </row>
    <row r="17" spans="1:10" x14ac:dyDescent="0.2">
      <c r="A17" s="1" t="s">
        <v>39</v>
      </c>
      <c r="B17">
        <v>22</v>
      </c>
      <c r="C17">
        <v>61</v>
      </c>
      <c r="D17">
        <v>58</v>
      </c>
      <c r="E17">
        <v>63</v>
      </c>
      <c r="F17">
        <v>55</v>
      </c>
      <c r="G17">
        <v>67</v>
      </c>
      <c r="H17">
        <v>46</v>
      </c>
      <c r="I17">
        <v>52</v>
      </c>
      <c r="J17">
        <v>37</v>
      </c>
    </row>
    <row r="18" spans="1:10" x14ac:dyDescent="0.2">
      <c r="A18" s="1" t="s">
        <v>56</v>
      </c>
      <c r="B18">
        <v>75</v>
      </c>
      <c r="C18">
        <v>73</v>
      </c>
      <c r="D18">
        <v>77</v>
      </c>
      <c r="E18">
        <v>87</v>
      </c>
      <c r="F18">
        <v>100</v>
      </c>
      <c r="G18">
        <v>99</v>
      </c>
      <c r="H18">
        <v>110</v>
      </c>
      <c r="I18">
        <v>99</v>
      </c>
      <c r="J18">
        <v>64</v>
      </c>
    </row>
    <row r="19" spans="1:10" x14ac:dyDescent="0.2">
      <c r="A19" s="1" t="s">
        <v>57</v>
      </c>
      <c r="B19">
        <v>212</v>
      </c>
      <c r="C19">
        <v>347</v>
      </c>
      <c r="D19">
        <v>290</v>
      </c>
      <c r="E19">
        <v>235</v>
      </c>
      <c r="F19">
        <v>168</v>
      </c>
      <c r="G19">
        <v>148</v>
      </c>
      <c r="H19">
        <v>84</v>
      </c>
      <c r="I19">
        <v>97</v>
      </c>
      <c r="J19">
        <v>54</v>
      </c>
    </row>
    <row r="20" spans="1:10" x14ac:dyDescent="0.2">
      <c r="A20" s="1" t="s">
        <v>58</v>
      </c>
      <c r="B20">
        <v>78</v>
      </c>
      <c r="C20">
        <v>73</v>
      </c>
      <c r="D20">
        <v>106</v>
      </c>
      <c r="E20">
        <v>142</v>
      </c>
      <c r="F20">
        <v>137</v>
      </c>
      <c r="G20">
        <v>147</v>
      </c>
      <c r="H20">
        <v>135</v>
      </c>
      <c r="I20">
        <v>136</v>
      </c>
      <c r="J20">
        <v>57</v>
      </c>
    </row>
    <row r="21" spans="1:10" x14ac:dyDescent="0.2">
      <c r="A21" s="1" t="s">
        <v>59</v>
      </c>
      <c r="B21">
        <v>423</v>
      </c>
      <c r="C21">
        <v>258</v>
      </c>
      <c r="D21">
        <v>336</v>
      </c>
      <c r="E21">
        <v>371</v>
      </c>
      <c r="F21">
        <v>388</v>
      </c>
      <c r="G21">
        <v>346</v>
      </c>
      <c r="H21">
        <v>335</v>
      </c>
      <c r="I21">
        <v>281</v>
      </c>
      <c r="J21">
        <v>180</v>
      </c>
    </row>
    <row r="22" spans="1:10" x14ac:dyDescent="0.2">
      <c r="A22" s="1" t="s">
        <v>60</v>
      </c>
      <c r="B22">
        <v>173</v>
      </c>
      <c r="C22">
        <v>269</v>
      </c>
      <c r="D22">
        <v>180</v>
      </c>
      <c r="E22">
        <v>112</v>
      </c>
      <c r="F22">
        <v>92</v>
      </c>
      <c r="G22">
        <v>63</v>
      </c>
      <c r="H22">
        <v>70</v>
      </c>
      <c r="I22">
        <v>46</v>
      </c>
      <c r="J22">
        <v>38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118.3</v>
      </c>
      <c r="C27">
        <f>ROUND(C38/5.19, 1)</f>
        <v>2.9</v>
      </c>
      <c r="D27">
        <f>ROUND(D38/0.817, 1)</f>
        <v>2.4</v>
      </c>
      <c r="E27">
        <f>ROUND(E38/1.597, 1)</f>
        <v>8.8000000000000007</v>
      </c>
      <c r="F27">
        <f>ROUND(F38/5.291, 1)</f>
        <v>2.5</v>
      </c>
      <c r="G27">
        <f>ROUND(G38/6.235, 1)</f>
        <v>2.6</v>
      </c>
      <c r="H27">
        <f>ROUND(H38/5.057, 1)</f>
        <v>7.7</v>
      </c>
      <c r="I27">
        <f>ROUND(I38/74.044, 1)</f>
        <v>1.2</v>
      </c>
    </row>
    <row r="28" spans="1:10" x14ac:dyDescent="0.2">
      <c r="A28" s="1" t="s">
        <v>104</v>
      </c>
      <c r="B28">
        <f t="shared" ref="B28:B34" si="0">ROUND(B39/1.708, 1)</f>
        <v>7</v>
      </c>
      <c r="C28">
        <f t="shared" ref="C28:C34" si="1">ROUND(C39/5.19, 1)</f>
        <v>134.69999999999999</v>
      </c>
      <c r="D28">
        <f t="shared" ref="D28:D34" si="2">ROUND(D39/0.817, 1)</f>
        <v>11</v>
      </c>
      <c r="E28">
        <f t="shared" ref="E28:E34" si="3">ROUND(E39/1.597, 1)</f>
        <v>10</v>
      </c>
      <c r="F28">
        <f t="shared" ref="F28:F34" si="4">ROUND(F39/5.291, 1)</f>
        <v>2.6</v>
      </c>
      <c r="G28">
        <f t="shared" ref="G28:G34" si="5">ROUND(G39/6.235, 1)</f>
        <v>3.5</v>
      </c>
      <c r="H28">
        <f t="shared" ref="H28:H34" si="6">ROUND(H39/5.057, 1)</f>
        <v>5.7</v>
      </c>
      <c r="I28">
        <f t="shared" ref="I28:I34" si="7">ROUND(I39/74.044, 1)</f>
        <v>2.4</v>
      </c>
    </row>
    <row r="29" spans="1:10" x14ac:dyDescent="0.2">
      <c r="A29" s="1" t="s">
        <v>105</v>
      </c>
      <c r="B29">
        <f t="shared" si="0"/>
        <v>1.8</v>
      </c>
      <c r="C29">
        <f t="shared" si="1"/>
        <v>0.8</v>
      </c>
      <c r="D29">
        <f t="shared" si="2"/>
        <v>144.4</v>
      </c>
      <c r="E29">
        <f t="shared" si="3"/>
        <v>0.6</v>
      </c>
      <c r="F29">
        <f t="shared" si="4"/>
        <v>1.7</v>
      </c>
      <c r="G29">
        <f t="shared" si="5"/>
        <v>1.8</v>
      </c>
      <c r="H29">
        <f t="shared" si="6"/>
        <v>1.6</v>
      </c>
      <c r="I29">
        <f t="shared" si="7"/>
        <v>0.1</v>
      </c>
    </row>
    <row r="30" spans="1:10" x14ac:dyDescent="0.2">
      <c r="A30" s="1" t="s">
        <v>106</v>
      </c>
      <c r="B30">
        <f t="shared" si="0"/>
        <v>4.7</v>
      </c>
      <c r="C30">
        <f t="shared" si="1"/>
        <v>2.9</v>
      </c>
      <c r="D30">
        <f t="shared" si="2"/>
        <v>1.2</v>
      </c>
      <c r="E30">
        <f t="shared" si="3"/>
        <v>155.30000000000001</v>
      </c>
      <c r="F30">
        <f t="shared" si="4"/>
        <v>0.9</v>
      </c>
      <c r="G30">
        <f t="shared" si="5"/>
        <v>1.8</v>
      </c>
      <c r="H30">
        <f t="shared" si="6"/>
        <v>1.8</v>
      </c>
      <c r="I30">
        <f t="shared" si="7"/>
        <v>1.4</v>
      </c>
    </row>
    <row r="31" spans="1:10" x14ac:dyDescent="0.2">
      <c r="A31" s="1" t="s">
        <v>107</v>
      </c>
      <c r="B31">
        <f t="shared" si="0"/>
        <v>9.4</v>
      </c>
      <c r="C31">
        <f t="shared" si="1"/>
        <v>2.9</v>
      </c>
      <c r="D31">
        <f t="shared" si="2"/>
        <v>8.6</v>
      </c>
      <c r="E31">
        <f t="shared" si="3"/>
        <v>2.5</v>
      </c>
      <c r="F31">
        <f t="shared" si="4"/>
        <v>90</v>
      </c>
      <c r="G31">
        <f t="shared" si="5"/>
        <v>7.7</v>
      </c>
      <c r="H31">
        <f t="shared" si="6"/>
        <v>8.9</v>
      </c>
      <c r="I31">
        <f t="shared" si="7"/>
        <v>1.2</v>
      </c>
    </row>
    <row r="32" spans="1:10" x14ac:dyDescent="0.2">
      <c r="A32" s="1" t="s">
        <v>108</v>
      </c>
      <c r="B32">
        <f t="shared" si="0"/>
        <v>12.3</v>
      </c>
      <c r="C32">
        <f t="shared" si="1"/>
        <v>6.4</v>
      </c>
      <c r="D32">
        <f t="shared" si="2"/>
        <v>9.8000000000000007</v>
      </c>
      <c r="E32">
        <f t="shared" si="3"/>
        <v>8.8000000000000007</v>
      </c>
      <c r="F32">
        <f t="shared" si="4"/>
        <v>9.5</v>
      </c>
      <c r="G32">
        <f t="shared" si="5"/>
        <v>164.9</v>
      </c>
      <c r="H32">
        <f t="shared" si="6"/>
        <v>5.7</v>
      </c>
      <c r="I32">
        <f t="shared" si="7"/>
        <v>2.2999999999999998</v>
      </c>
    </row>
    <row r="33" spans="1:9" x14ac:dyDescent="0.2">
      <c r="A33" s="1" t="s">
        <v>109</v>
      </c>
      <c r="B33">
        <f t="shared" si="0"/>
        <v>20.5</v>
      </c>
      <c r="C33">
        <f t="shared" si="1"/>
        <v>3.3</v>
      </c>
      <c r="D33">
        <f t="shared" si="2"/>
        <v>12.2</v>
      </c>
      <c r="E33">
        <f t="shared" si="3"/>
        <v>6.9</v>
      </c>
      <c r="F33">
        <f t="shared" si="4"/>
        <v>7.4</v>
      </c>
      <c r="G33">
        <f t="shared" si="5"/>
        <v>4.7</v>
      </c>
      <c r="H33">
        <f t="shared" si="6"/>
        <v>95.1</v>
      </c>
      <c r="I33">
        <f t="shared" si="7"/>
        <v>3.6</v>
      </c>
    </row>
    <row r="34" spans="1:9" x14ac:dyDescent="0.2">
      <c r="A34" s="1" t="s">
        <v>110</v>
      </c>
      <c r="B34">
        <f t="shared" si="0"/>
        <v>60.3</v>
      </c>
      <c r="C34">
        <f t="shared" si="1"/>
        <v>39.1</v>
      </c>
      <c r="D34">
        <f t="shared" si="2"/>
        <v>11</v>
      </c>
      <c r="E34">
        <f t="shared" si="3"/>
        <v>66.400000000000006</v>
      </c>
      <c r="F34">
        <f t="shared" si="4"/>
        <v>17.600000000000001</v>
      </c>
      <c r="G34">
        <f t="shared" si="5"/>
        <v>20.2</v>
      </c>
      <c r="H34">
        <f t="shared" si="6"/>
        <v>53.8</v>
      </c>
      <c r="I34">
        <f t="shared" si="7"/>
        <v>20.399999999999999</v>
      </c>
    </row>
    <row r="35" spans="1:9" x14ac:dyDescent="0.2">
      <c r="A35" s="1"/>
    </row>
    <row r="38" spans="1:9" x14ac:dyDescent="0.2">
      <c r="A38" s="1" t="s">
        <v>130</v>
      </c>
      <c r="B38">
        <v>202</v>
      </c>
      <c r="C38">
        <v>15</v>
      </c>
      <c r="D38">
        <v>2</v>
      </c>
      <c r="E38">
        <v>14</v>
      </c>
      <c r="F38">
        <v>13</v>
      </c>
      <c r="G38">
        <v>16</v>
      </c>
      <c r="H38">
        <v>39</v>
      </c>
      <c r="I38">
        <v>92</v>
      </c>
    </row>
    <row r="39" spans="1:9" x14ac:dyDescent="0.2">
      <c r="B39">
        <v>12</v>
      </c>
      <c r="C39">
        <v>699</v>
      </c>
      <c r="D39">
        <v>9</v>
      </c>
      <c r="E39">
        <v>16</v>
      </c>
      <c r="F39">
        <v>14</v>
      </c>
      <c r="G39">
        <v>22</v>
      </c>
      <c r="H39">
        <v>29</v>
      </c>
      <c r="I39">
        <v>180</v>
      </c>
    </row>
    <row r="40" spans="1:9" x14ac:dyDescent="0.2">
      <c r="B40">
        <v>3</v>
      </c>
      <c r="C40">
        <v>4</v>
      </c>
      <c r="D40">
        <v>118</v>
      </c>
      <c r="E40">
        <v>1</v>
      </c>
      <c r="F40">
        <v>9</v>
      </c>
      <c r="G40">
        <v>11</v>
      </c>
      <c r="H40">
        <v>8</v>
      </c>
      <c r="I40">
        <v>11</v>
      </c>
    </row>
    <row r="41" spans="1:9" x14ac:dyDescent="0.2">
      <c r="B41">
        <v>8</v>
      </c>
      <c r="C41">
        <v>15</v>
      </c>
      <c r="D41">
        <v>1</v>
      </c>
      <c r="E41">
        <v>248</v>
      </c>
      <c r="F41">
        <v>5</v>
      </c>
      <c r="G41">
        <v>11</v>
      </c>
      <c r="H41">
        <v>9</v>
      </c>
      <c r="I41">
        <v>104</v>
      </c>
    </row>
    <row r="42" spans="1:9" x14ac:dyDescent="0.2">
      <c r="B42">
        <v>16</v>
      </c>
      <c r="C42">
        <v>15</v>
      </c>
      <c r="D42">
        <v>7</v>
      </c>
      <c r="E42">
        <v>4</v>
      </c>
      <c r="F42">
        <v>476</v>
      </c>
      <c r="G42">
        <v>48</v>
      </c>
      <c r="H42">
        <v>45</v>
      </c>
      <c r="I42">
        <v>91</v>
      </c>
    </row>
    <row r="43" spans="1:9" x14ac:dyDescent="0.2">
      <c r="B43">
        <v>21</v>
      </c>
      <c r="C43">
        <v>33</v>
      </c>
      <c r="D43">
        <v>8</v>
      </c>
      <c r="E43">
        <v>14</v>
      </c>
      <c r="F43">
        <v>50</v>
      </c>
      <c r="G43">
        <v>1028</v>
      </c>
      <c r="H43">
        <v>29</v>
      </c>
      <c r="I43">
        <v>173</v>
      </c>
    </row>
    <row r="44" spans="1:9" x14ac:dyDescent="0.2">
      <c r="B44">
        <v>35</v>
      </c>
      <c r="C44">
        <v>17</v>
      </c>
      <c r="D44">
        <v>10</v>
      </c>
      <c r="E44">
        <v>11</v>
      </c>
      <c r="F44">
        <v>39</v>
      </c>
      <c r="G44">
        <v>29</v>
      </c>
      <c r="H44">
        <v>481</v>
      </c>
      <c r="I44">
        <v>263</v>
      </c>
    </row>
    <row r="45" spans="1:9" x14ac:dyDescent="0.2">
      <c r="B45">
        <v>103</v>
      </c>
      <c r="C45">
        <v>203</v>
      </c>
      <c r="D45">
        <v>9</v>
      </c>
      <c r="E45">
        <v>106</v>
      </c>
      <c r="F45">
        <v>93</v>
      </c>
      <c r="G45">
        <v>126</v>
      </c>
      <c r="H45">
        <v>272</v>
      </c>
      <c r="I45">
        <v>1510</v>
      </c>
    </row>
    <row r="48" spans="1:9" x14ac:dyDescent="0.2">
      <c r="A48" t="s">
        <v>131</v>
      </c>
      <c r="B48">
        <v>8</v>
      </c>
      <c r="C48">
        <v>1</v>
      </c>
      <c r="D48">
        <v>0</v>
      </c>
      <c r="E48">
        <v>1</v>
      </c>
      <c r="F48">
        <v>0</v>
      </c>
      <c r="G48">
        <v>4</v>
      </c>
      <c r="H48">
        <v>1</v>
      </c>
      <c r="I48">
        <v>8</v>
      </c>
    </row>
    <row r="49" spans="1:9" x14ac:dyDescent="0.2">
      <c r="B49">
        <v>0</v>
      </c>
      <c r="C49">
        <v>39</v>
      </c>
      <c r="D49">
        <v>1</v>
      </c>
      <c r="E49">
        <v>3</v>
      </c>
      <c r="F49">
        <v>0</v>
      </c>
      <c r="G49">
        <v>2</v>
      </c>
      <c r="H49">
        <v>3</v>
      </c>
      <c r="I49">
        <v>9</v>
      </c>
    </row>
    <row r="50" spans="1:9" x14ac:dyDescent="0.2">
      <c r="B50">
        <v>1</v>
      </c>
      <c r="C50">
        <v>0</v>
      </c>
      <c r="D50">
        <v>23</v>
      </c>
      <c r="E50">
        <v>0</v>
      </c>
      <c r="F50">
        <v>1</v>
      </c>
      <c r="G50">
        <v>3</v>
      </c>
      <c r="H50">
        <v>2</v>
      </c>
      <c r="I50">
        <v>1</v>
      </c>
    </row>
    <row r="51" spans="1:9" x14ac:dyDescent="0.2">
      <c r="B51">
        <v>0</v>
      </c>
      <c r="C51">
        <v>1</v>
      </c>
      <c r="D51">
        <v>0</v>
      </c>
      <c r="E51">
        <v>23</v>
      </c>
      <c r="F51">
        <v>0</v>
      </c>
      <c r="G51">
        <v>2</v>
      </c>
      <c r="H51">
        <v>0</v>
      </c>
      <c r="I51">
        <v>12</v>
      </c>
    </row>
    <row r="52" spans="1:9" x14ac:dyDescent="0.2">
      <c r="B52">
        <v>2</v>
      </c>
      <c r="C52">
        <v>1</v>
      </c>
      <c r="D52">
        <v>0</v>
      </c>
      <c r="E52">
        <v>0</v>
      </c>
      <c r="F52">
        <v>46</v>
      </c>
      <c r="G52">
        <v>10</v>
      </c>
      <c r="H52">
        <v>3</v>
      </c>
      <c r="I52">
        <v>7</v>
      </c>
    </row>
    <row r="53" spans="1:9" x14ac:dyDescent="0.2">
      <c r="B53">
        <v>2</v>
      </c>
      <c r="C53">
        <v>7</v>
      </c>
      <c r="D53">
        <v>1</v>
      </c>
      <c r="E53">
        <v>2</v>
      </c>
      <c r="F53">
        <v>10</v>
      </c>
      <c r="G53">
        <v>227</v>
      </c>
      <c r="H53">
        <v>2</v>
      </c>
      <c r="I53">
        <v>27</v>
      </c>
    </row>
    <row r="54" spans="1:9" x14ac:dyDescent="0.2">
      <c r="B54">
        <v>3</v>
      </c>
      <c r="C54">
        <v>1</v>
      </c>
      <c r="D54">
        <v>3</v>
      </c>
      <c r="E54">
        <v>1</v>
      </c>
      <c r="F54">
        <v>3</v>
      </c>
      <c r="G54">
        <v>2</v>
      </c>
      <c r="H54">
        <v>29</v>
      </c>
      <c r="I54">
        <v>18</v>
      </c>
    </row>
    <row r="55" spans="1:9" x14ac:dyDescent="0.2">
      <c r="B55">
        <v>8</v>
      </c>
      <c r="C55">
        <v>13</v>
      </c>
      <c r="D55">
        <v>1</v>
      </c>
      <c r="E55">
        <v>20</v>
      </c>
      <c r="F55">
        <v>5</v>
      </c>
      <c r="G55">
        <v>24</v>
      </c>
      <c r="H55">
        <v>24</v>
      </c>
      <c r="I55">
        <v>149</v>
      </c>
    </row>
    <row r="58" spans="1:9" x14ac:dyDescent="0.2">
      <c r="A58" t="s">
        <v>132</v>
      </c>
      <c r="B58">
        <v>65</v>
      </c>
      <c r="C58">
        <v>5</v>
      </c>
      <c r="D58">
        <v>2</v>
      </c>
      <c r="E58">
        <v>2</v>
      </c>
      <c r="F58">
        <v>8</v>
      </c>
      <c r="G58">
        <v>2</v>
      </c>
      <c r="H58">
        <v>9</v>
      </c>
      <c r="I58">
        <v>33</v>
      </c>
    </row>
    <row r="59" spans="1:9" x14ac:dyDescent="0.2">
      <c r="B59">
        <v>4</v>
      </c>
      <c r="C59">
        <v>264</v>
      </c>
      <c r="D59">
        <v>1</v>
      </c>
      <c r="E59">
        <v>5</v>
      </c>
      <c r="F59">
        <v>6</v>
      </c>
      <c r="G59">
        <v>11</v>
      </c>
      <c r="H59">
        <v>4</v>
      </c>
      <c r="I59">
        <v>54</v>
      </c>
    </row>
    <row r="60" spans="1:9" x14ac:dyDescent="0.2">
      <c r="B60">
        <v>2</v>
      </c>
      <c r="C60">
        <v>1</v>
      </c>
      <c r="D60">
        <v>14</v>
      </c>
      <c r="E60">
        <v>0</v>
      </c>
      <c r="F60">
        <v>0</v>
      </c>
      <c r="G60">
        <v>4</v>
      </c>
      <c r="H60">
        <v>0</v>
      </c>
      <c r="I60">
        <v>3</v>
      </c>
    </row>
    <row r="61" spans="1:9" x14ac:dyDescent="0.2">
      <c r="B61">
        <v>2</v>
      </c>
      <c r="C61">
        <v>5</v>
      </c>
      <c r="D61">
        <v>0</v>
      </c>
      <c r="E61">
        <v>84</v>
      </c>
      <c r="F61">
        <v>2</v>
      </c>
      <c r="G61">
        <v>4</v>
      </c>
      <c r="H61">
        <v>2</v>
      </c>
      <c r="I61">
        <v>38</v>
      </c>
    </row>
    <row r="62" spans="1:9" x14ac:dyDescent="0.2">
      <c r="B62">
        <v>8</v>
      </c>
      <c r="C62">
        <v>5</v>
      </c>
      <c r="D62">
        <v>1</v>
      </c>
      <c r="E62">
        <v>1</v>
      </c>
      <c r="F62">
        <v>148</v>
      </c>
      <c r="G62">
        <v>15</v>
      </c>
      <c r="H62">
        <v>18</v>
      </c>
      <c r="I62">
        <v>34</v>
      </c>
    </row>
    <row r="63" spans="1:9" x14ac:dyDescent="0.2">
      <c r="B63">
        <v>11</v>
      </c>
      <c r="C63">
        <v>16</v>
      </c>
      <c r="D63">
        <v>1</v>
      </c>
      <c r="E63">
        <v>10</v>
      </c>
      <c r="F63">
        <v>17</v>
      </c>
      <c r="G63">
        <v>410</v>
      </c>
      <c r="H63">
        <v>9</v>
      </c>
      <c r="I63">
        <v>82</v>
      </c>
    </row>
    <row r="64" spans="1:9" x14ac:dyDescent="0.2">
      <c r="B64">
        <v>8</v>
      </c>
      <c r="C64">
        <v>3</v>
      </c>
      <c r="D64">
        <v>2</v>
      </c>
      <c r="E64">
        <v>2</v>
      </c>
      <c r="F64">
        <v>11</v>
      </c>
      <c r="G64">
        <v>12</v>
      </c>
      <c r="H64">
        <v>155</v>
      </c>
      <c r="I64">
        <v>81</v>
      </c>
    </row>
    <row r="65" spans="1:9" x14ac:dyDescent="0.2">
      <c r="B65">
        <v>30</v>
      </c>
      <c r="C65">
        <v>60</v>
      </c>
      <c r="D65">
        <v>3</v>
      </c>
      <c r="E65">
        <v>34</v>
      </c>
      <c r="F65">
        <v>38</v>
      </c>
      <c r="G65">
        <v>44</v>
      </c>
      <c r="H65">
        <v>88</v>
      </c>
      <c r="I65">
        <v>534</v>
      </c>
    </row>
    <row r="68" spans="1:9" x14ac:dyDescent="0.2">
      <c r="A68" t="s">
        <v>134</v>
      </c>
      <c r="B68">
        <v>102</v>
      </c>
      <c r="C68">
        <v>5</v>
      </c>
      <c r="D68">
        <v>0</v>
      </c>
      <c r="E68">
        <v>7</v>
      </c>
      <c r="F68">
        <v>6</v>
      </c>
      <c r="G68">
        <v>5</v>
      </c>
      <c r="H68">
        <v>23</v>
      </c>
      <c r="I68">
        <v>36</v>
      </c>
    </row>
    <row r="69" spans="1:9" x14ac:dyDescent="0.2">
      <c r="B69">
        <v>3</v>
      </c>
      <c r="C69">
        <v>305</v>
      </c>
      <c r="D69">
        <v>2</v>
      </c>
      <c r="E69">
        <v>7</v>
      </c>
      <c r="F69">
        <v>7</v>
      </c>
      <c r="G69">
        <v>6</v>
      </c>
      <c r="H69">
        <v>13</v>
      </c>
      <c r="I69">
        <v>84</v>
      </c>
    </row>
    <row r="70" spans="1:9" x14ac:dyDescent="0.2">
      <c r="B70">
        <v>0</v>
      </c>
      <c r="C70">
        <v>1</v>
      </c>
      <c r="D70">
        <v>18</v>
      </c>
      <c r="E70">
        <v>0</v>
      </c>
      <c r="F70">
        <v>4</v>
      </c>
      <c r="G70">
        <v>0</v>
      </c>
      <c r="H70">
        <v>3</v>
      </c>
      <c r="I70">
        <v>5</v>
      </c>
    </row>
    <row r="71" spans="1:9" x14ac:dyDescent="0.2">
      <c r="B71">
        <v>4</v>
      </c>
      <c r="C71">
        <v>6</v>
      </c>
      <c r="D71">
        <v>0</v>
      </c>
      <c r="E71">
        <v>99</v>
      </c>
      <c r="F71">
        <v>2</v>
      </c>
      <c r="G71">
        <v>4</v>
      </c>
      <c r="H71">
        <v>5</v>
      </c>
      <c r="I71">
        <v>42</v>
      </c>
    </row>
    <row r="72" spans="1:9" x14ac:dyDescent="0.2">
      <c r="B72">
        <v>6</v>
      </c>
      <c r="C72">
        <v>8</v>
      </c>
      <c r="D72">
        <v>2</v>
      </c>
      <c r="E72">
        <v>2</v>
      </c>
      <c r="F72">
        <v>246</v>
      </c>
      <c r="G72">
        <v>15</v>
      </c>
      <c r="H72">
        <v>18</v>
      </c>
      <c r="I72">
        <v>36</v>
      </c>
    </row>
    <row r="73" spans="1:9" x14ac:dyDescent="0.2">
      <c r="B73">
        <v>4</v>
      </c>
      <c r="C73">
        <v>6</v>
      </c>
      <c r="D73">
        <v>5</v>
      </c>
      <c r="E73">
        <v>3</v>
      </c>
      <c r="F73">
        <v>15</v>
      </c>
      <c r="G73">
        <v>211</v>
      </c>
      <c r="H73">
        <v>10</v>
      </c>
      <c r="I73">
        <v>38</v>
      </c>
    </row>
    <row r="74" spans="1:9" x14ac:dyDescent="0.2">
      <c r="B74">
        <v>20</v>
      </c>
      <c r="C74">
        <v>9</v>
      </c>
      <c r="D74">
        <v>1</v>
      </c>
      <c r="E74">
        <v>7</v>
      </c>
      <c r="F74">
        <v>17</v>
      </c>
      <c r="G74">
        <v>10</v>
      </c>
      <c r="H74">
        <v>214</v>
      </c>
      <c r="I74">
        <v>107</v>
      </c>
    </row>
    <row r="75" spans="1:9" x14ac:dyDescent="0.2">
      <c r="B75">
        <v>46</v>
      </c>
      <c r="C75">
        <v>90</v>
      </c>
      <c r="D75">
        <v>3</v>
      </c>
      <c r="E75">
        <v>38</v>
      </c>
      <c r="F75">
        <v>39</v>
      </c>
      <c r="G75">
        <v>32</v>
      </c>
      <c r="H75">
        <v>103</v>
      </c>
      <c r="I75">
        <v>574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5"/>
  <sheetViews>
    <sheetView topLeftCell="A19" workbookViewId="0">
      <selection activeCell="I34" sqref="B27:I34"/>
    </sheetView>
  </sheetViews>
  <sheetFormatPr baseColWidth="10" defaultColWidth="8.83203125" defaultRowHeight="15" x14ac:dyDescent="0.2"/>
  <cols>
    <col min="1" max="1" width="38.1640625" bestFit="1" customWidth="1"/>
    <col min="2" max="2" width="10.164062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2.93</v>
      </c>
      <c r="C2">
        <v>2.2200000000000002</v>
      </c>
      <c r="D2">
        <v>2.87</v>
      </c>
      <c r="E2">
        <v>4.49</v>
      </c>
      <c r="F2">
        <v>4.68</v>
      </c>
      <c r="G2">
        <v>4.01</v>
      </c>
      <c r="H2">
        <v>4.03</v>
      </c>
      <c r="I2">
        <v>4.67</v>
      </c>
      <c r="J2">
        <v>4.8499999999999996</v>
      </c>
    </row>
    <row r="3" spans="1:10" x14ac:dyDescent="0.2">
      <c r="A3" s="1" t="s">
        <v>1</v>
      </c>
      <c r="B3">
        <v>4.25</v>
      </c>
      <c r="C3">
        <v>5.09</v>
      </c>
      <c r="D3">
        <v>6.8</v>
      </c>
      <c r="E3">
        <v>7.39</v>
      </c>
      <c r="F3">
        <v>8.66</v>
      </c>
      <c r="G3">
        <v>10.8</v>
      </c>
      <c r="H3">
        <v>11.62</v>
      </c>
      <c r="I3">
        <v>8.08</v>
      </c>
      <c r="J3">
        <v>11.72</v>
      </c>
    </row>
    <row r="4" spans="1:10" x14ac:dyDescent="0.2">
      <c r="A4" s="1" t="s">
        <v>51</v>
      </c>
      <c r="B4">
        <v>2.58</v>
      </c>
      <c r="C4">
        <v>3.52</v>
      </c>
      <c r="D4">
        <v>2.13</v>
      </c>
      <c r="E4">
        <v>1.76</v>
      </c>
      <c r="F4">
        <v>1.33</v>
      </c>
      <c r="G4">
        <v>1.1000000000000001</v>
      </c>
      <c r="H4">
        <v>1.02</v>
      </c>
      <c r="I4">
        <v>1.32</v>
      </c>
      <c r="J4">
        <v>1.1299999999999999</v>
      </c>
    </row>
    <row r="5" spans="1:10" x14ac:dyDescent="0.2">
      <c r="A5" s="1" t="s">
        <v>39</v>
      </c>
      <c r="B5">
        <v>3.44</v>
      </c>
      <c r="C5">
        <v>5.85</v>
      </c>
      <c r="D5">
        <v>6.91</v>
      </c>
      <c r="E5">
        <v>6.65</v>
      </c>
      <c r="F5">
        <v>6.47</v>
      </c>
      <c r="G5">
        <v>6.33</v>
      </c>
      <c r="H5">
        <v>6.38</v>
      </c>
      <c r="I5">
        <v>6.62</v>
      </c>
      <c r="J5">
        <v>6.09</v>
      </c>
    </row>
    <row r="6" spans="1:10" x14ac:dyDescent="0.2">
      <c r="A6" s="1" t="s">
        <v>56</v>
      </c>
      <c r="B6">
        <v>8.09</v>
      </c>
      <c r="C6">
        <v>5.31</v>
      </c>
      <c r="D6">
        <v>6.74</v>
      </c>
      <c r="E6">
        <v>6.08</v>
      </c>
      <c r="F6">
        <v>6.58</v>
      </c>
      <c r="G6">
        <v>5.87</v>
      </c>
      <c r="H6">
        <v>6.8</v>
      </c>
      <c r="I6">
        <v>7.66</v>
      </c>
      <c r="J6">
        <v>10.029999999999999</v>
      </c>
    </row>
    <row r="7" spans="1:10" x14ac:dyDescent="0.2">
      <c r="A7" s="1" t="s">
        <v>57</v>
      </c>
      <c r="B7">
        <v>20.95</v>
      </c>
      <c r="C7">
        <v>36.82</v>
      </c>
      <c r="D7">
        <v>28.82</v>
      </c>
      <c r="E7">
        <v>20.11</v>
      </c>
      <c r="F7">
        <v>15.88</v>
      </c>
      <c r="G7">
        <v>15.27</v>
      </c>
      <c r="H7">
        <v>14.21</v>
      </c>
      <c r="I7">
        <v>14.14</v>
      </c>
      <c r="J7">
        <v>13.42</v>
      </c>
    </row>
    <row r="8" spans="1:10" x14ac:dyDescent="0.2">
      <c r="A8" s="1" t="s">
        <v>58</v>
      </c>
      <c r="B8">
        <v>7.23</v>
      </c>
      <c r="C8">
        <v>6.44</v>
      </c>
      <c r="D8">
        <v>5.79</v>
      </c>
      <c r="E8">
        <v>9.66</v>
      </c>
      <c r="F8">
        <v>8.89</v>
      </c>
      <c r="G8">
        <v>8.89</v>
      </c>
      <c r="H8">
        <v>7.95</v>
      </c>
      <c r="I8">
        <v>8.91</v>
      </c>
      <c r="J8">
        <v>8.68</v>
      </c>
    </row>
    <row r="9" spans="1:10" x14ac:dyDescent="0.2">
      <c r="A9" s="1" t="s">
        <v>59</v>
      </c>
      <c r="B9">
        <v>42.25</v>
      </c>
      <c r="C9">
        <v>22.04</v>
      </c>
      <c r="D9">
        <v>28.71</v>
      </c>
      <c r="E9">
        <v>34.89</v>
      </c>
      <c r="F9">
        <v>37.18</v>
      </c>
      <c r="G9">
        <v>39.200000000000003</v>
      </c>
      <c r="H9">
        <v>40.04</v>
      </c>
      <c r="I9">
        <v>40.32</v>
      </c>
      <c r="J9">
        <v>35.51</v>
      </c>
    </row>
    <row r="10" spans="1:10" x14ac:dyDescent="0.2">
      <c r="A10" s="1" t="s">
        <v>60</v>
      </c>
      <c r="B10">
        <v>8.27</v>
      </c>
      <c r="C10">
        <v>12.72</v>
      </c>
      <c r="D10">
        <v>11.24</v>
      </c>
      <c r="E10">
        <v>8.98</v>
      </c>
      <c r="F10">
        <v>10.33</v>
      </c>
      <c r="G10">
        <v>8.5399999999999991</v>
      </c>
      <c r="H10">
        <v>7.95</v>
      </c>
      <c r="I10">
        <v>8.2899999999999991</v>
      </c>
      <c r="J10">
        <v>8.57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51</v>
      </c>
      <c r="C14">
        <v>41</v>
      </c>
      <c r="D14">
        <v>51</v>
      </c>
      <c r="E14">
        <v>79</v>
      </c>
      <c r="F14">
        <v>81</v>
      </c>
      <c r="G14">
        <v>69</v>
      </c>
      <c r="H14">
        <v>67</v>
      </c>
      <c r="I14">
        <v>67</v>
      </c>
      <c r="J14">
        <v>43</v>
      </c>
    </row>
    <row r="15" spans="1:10" x14ac:dyDescent="0.2">
      <c r="A15" s="1" t="s">
        <v>1</v>
      </c>
      <c r="B15">
        <v>74</v>
      </c>
      <c r="C15">
        <v>94</v>
      </c>
      <c r="D15">
        <v>121</v>
      </c>
      <c r="E15">
        <v>130</v>
      </c>
      <c r="F15">
        <v>150</v>
      </c>
      <c r="G15">
        <v>186</v>
      </c>
      <c r="H15">
        <v>193</v>
      </c>
      <c r="I15">
        <v>116</v>
      </c>
      <c r="J15">
        <v>104</v>
      </c>
    </row>
    <row r="16" spans="1:10" x14ac:dyDescent="0.2">
      <c r="A16" s="1" t="s">
        <v>71</v>
      </c>
      <c r="B16">
        <v>45</v>
      </c>
      <c r="C16">
        <v>65</v>
      </c>
      <c r="D16">
        <v>38</v>
      </c>
      <c r="E16">
        <v>31</v>
      </c>
      <c r="F16">
        <v>23</v>
      </c>
      <c r="G16">
        <v>19</v>
      </c>
      <c r="H16">
        <v>17</v>
      </c>
      <c r="I16">
        <v>19</v>
      </c>
      <c r="J16">
        <v>10</v>
      </c>
    </row>
    <row r="17" spans="1:10" x14ac:dyDescent="0.2">
      <c r="A17" s="1" t="s">
        <v>39</v>
      </c>
      <c r="B17">
        <v>60</v>
      </c>
      <c r="C17">
        <v>108</v>
      </c>
      <c r="D17">
        <v>123</v>
      </c>
      <c r="E17">
        <v>117</v>
      </c>
      <c r="F17">
        <v>112</v>
      </c>
      <c r="G17">
        <v>109</v>
      </c>
      <c r="H17">
        <v>106</v>
      </c>
      <c r="I17">
        <v>95</v>
      </c>
      <c r="J17">
        <v>54</v>
      </c>
    </row>
    <row r="18" spans="1:10" x14ac:dyDescent="0.2">
      <c r="A18" s="1" t="s">
        <v>56</v>
      </c>
      <c r="B18">
        <v>141</v>
      </c>
      <c r="C18">
        <v>98</v>
      </c>
      <c r="D18">
        <v>120</v>
      </c>
      <c r="E18">
        <v>107</v>
      </c>
      <c r="F18">
        <v>114</v>
      </c>
      <c r="G18">
        <v>101</v>
      </c>
      <c r="H18">
        <v>113</v>
      </c>
      <c r="I18">
        <v>110</v>
      </c>
      <c r="J18">
        <v>89</v>
      </c>
    </row>
    <row r="19" spans="1:10" x14ac:dyDescent="0.2">
      <c r="A19" s="1" t="s">
        <v>57</v>
      </c>
      <c r="B19">
        <v>365</v>
      </c>
      <c r="C19">
        <v>680</v>
      </c>
      <c r="D19">
        <v>513</v>
      </c>
      <c r="E19">
        <v>354</v>
      </c>
      <c r="F19">
        <v>275</v>
      </c>
      <c r="G19">
        <v>263</v>
      </c>
      <c r="H19">
        <v>236</v>
      </c>
      <c r="I19">
        <v>203</v>
      </c>
      <c r="J19">
        <v>119</v>
      </c>
    </row>
    <row r="20" spans="1:10" x14ac:dyDescent="0.2">
      <c r="A20" s="1" t="s">
        <v>58</v>
      </c>
      <c r="B20">
        <v>126</v>
      </c>
      <c r="C20">
        <v>119</v>
      </c>
      <c r="D20">
        <v>103</v>
      </c>
      <c r="E20">
        <v>170</v>
      </c>
      <c r="F20">
        <v>154</v>
      </c>
      <c r="G20">
        <v>153</v>
      </c>
      <c r="H20">
        <v>132</v>
      </c>
      <c r="I20">
        <v>128</v>
      </c>
      <c r="J20">
        <v>77</v>
      </c>
    </row>
    <row r="21" spans="1:10" x14ac:dyDescent="0.2">
      <c r="A21" s="1" t="s">
        <v>59</v>
      </c>
      <c r="B21">
        <v>736</v>
      </c>
      <c r="C21">
        <v>407</v>
      </c>
      <c r="D21">
        <v>511</v>
      </c>
      <c r="E21">
        <v>614</v>
      </c>
      <c r="F21">
        <v>644</v>
      </c>
      <c r="G21">
        <v>675</v>
      </c>
      <c r="H21">
        <v>665</v>
      </c>
      <c r="I21">
        <v>579</v>
      </c>
      <c r="J21">
        <v>315</v>
      </c>
    </row>
    <row r="22" spans="1:10" x14ac:dyDescent="0.2">
      <c r="A22" s="1" t="s">
        <v>60</v>
      </c>
      <c r="B22">
        <v>144</v>
      </c>
      <c r="C22">
        <v>235</v>
      </c>
      <c r="D22">
        <v>200</v>
      </c>
      <c r="E22">
        <v>158</v>
      </c>
      <c r="F22">
        <v>179</v>
      </c>
      <c r="G22">
        <v>147</v>
      </c>
      <c r="H22">
        <v>132</v>
      </c>
      <c r="I22">
        <v>119</v>
      </c>
      <c r="J22">
        <v>76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118.3</v>
      </c>
      <c r="C27">
        <f>ROUND(C38/5.19,1)</f>
        <v>1.5</v>
      </c>
      <c r="D27">
        <f>ROUND(D38/0.817, 1)</f>
        <v>3.7</v>
      </c>
      <c r="E27">
        <f>ROUND(E38/1.597, 1)</f>
        <v>6.3</v>
      </c>
      <c r="F27">
        <f>ROUND(F38/5.291, 1)</f>
        <v>4.9000000000000004</v>
      </c>
      <c r="G27">
        <f>ROUND(G38/6.235, 1)</f>
        <v>3</v>
      </c>
      <c r="H27">
        <f>ROUND(H38/5.057, 1)</f>
        <v>5.0999999999999996</v>
      </c>
      <c r="I27">
        <f>ROUND(I38/74.044, 1)</f>
        <v>1.7</v>
      </c>
    </row>
    <row r="28" spans="1:10" x14ac:dyDescent="0.2">
      <c r="A28" s="1" t="s">
        <v>104</v>
      </c>
      <c r="B28">
        <f t="shared" ref="B28:B34" si="0">ROUND(B39/1.708, 1)</f>
        <v>4.0999999999999996</v>
      </c>
      <c r="C28">
        <f t="shared" ref="C28:C34" si="1">ROUND(C39/5.19,1)</f>
        <v>99</v>
      </c>
      <c r="D28">
        <f t="shared" ref="D28:D34" si="2">ROUND(D39/0.817, 1)</f>
        <v>2.4</v>
      </c>
      <c r="E28">
        <f t="shared" ref="E28:E34" si="3">ROUND(E39/1.597, 1)</f>
        <v>14.4</v>
      </c>
      <c r="F28">
        <f t="shared" ref="F28:F34" si="4">ROUND(F39/5.291, 1)</f>
        <v>2.2999999999999998</v>
      </c>
      <c r="G28">
        <f t="shared" ref="G28:G34" si="5">ROUND(G39/6.235, 1)</f>
        <v>5.6</v>
      </c>
      <c r="H28">
        <f t="shared" ref="H28:H34" si="6">ROUND(H39/5.057, 1)</f>
        <v>3.4</v>
      </c>
      <c r="I28">
        <f t="shared" ref="I28:I34" si="7">ROUND(I39/74.044, 1)</f>
        <v>2.8</v>
      </c>
    </row>
    <row r="29" spans="1:10" x14ac:dyDescent="0.2">
      <c r="A29" s="1" t="s">
        <v>105</v>
      </c>
      <c r="B29">
        <f t="shared" si="0"/>
        <v>1.8</v>
      </c>
      <c r="C29">
        <f t="shared" si="1"/>
        <v>0.4</v>
      </c>
      <c r="D29">
        <f t="shared" si="2"/>
        <v>149.30000000000001</v>
      </c>
      <c r="E29">
        <f t="shared" si="3"/>
        <v>0.6</v>
      </c>
      <c r="F29">
        <f t="shared" si="4"/>
        <v>1.3</v>
      </c>
      <c r="G29">
        <f t="shared" si="5"/>
        <v>3.4</v>
      </c>
      <c r="H29">
        <f t="shared" si="6"/>
        <v>1.8</v>
      </c>
      <c r="I29">
        <f t="shared" si="7"/>
        <v>0.1</v>
      </c>
    </row>
    <row r="30" spans="1:10" x14ac:dyDescent="0.2">
      <c r="A30" s="1" t="s">
        <v>106</v>
      </c>
      <c r="B30">
        <f t="shared" si="0"/>
        <v>1.8</v>
      </c>
      <c r="C30">
        <f t="shared" si="1"/>
        <v>4.8</v>
      </c>
      <c r="D30">
        <f t="shared" si="2"/>
        <v>2.4</v>
      </c>
      <c r="E30">
        <f t="shared" si="3"/>
        <v>254.2</v>
      </c>
      <c r="F30">
        <f t="shared" si="4"/>
        <v>1.5</v>
      </c>
      <c r="G30">
        <f t="shared" si="5"/>
        <v>3.5</v>
      </c>
      <c r="H30">
        <f t="shared" si="6"/>
        <v>2.2000000000000002</v>
      </c>
      <c r="I30">
        <f t="shared" si="7"/>
        <v>2.2999999999999998</v>
      </c>
    </row>
    <row r="31" spans="1:10" x14ac:dyDescent="0.2">
      <c r="A31" s="1" t="s">
        <v>107</v>
      </c>
      <c r="B31">
        <f t="shared" si="0"/>
        <v>19.3</v>
      </c>
      <c r="C31">
        <f t="shared" si="1"/>
        <v>2.7</v>
      </c>
      <c r="D31">
        <f t="shared" si="2"/>
        <v>4.9000000000000004</v>
      </c>
      <c r="E31">
        <f t="shared" si="3"/>
        <v>3.1</v>
      </c>
      <c r="F31">
        <f t="shared" si="4"/>
        <v>106.2</v>
      </c>
      <c r="G31">
        <f t="shared" si="5"/>
        <v>7.2</v>
      </c>
      <c r="H31">
        <f t="shared" si="6"/>
        <v>7.1</v>
      </c>
      <c r="I31">
        <f t="shared" si="7"/>
        <v>1.2</v>
      </c>
    </row>
    <row r="32" spans="1:10" x14ac:dyDescent="0.2">
      <c r="A32" s="1" t="s">
        <v>108</v>
      </c>
      <c r="B32">
        <f t="shared" si="0"/>
        <v>11.7</v>
      </c>
      <c r="C32">
        <f t="shared" si="1"/>
        <v>7.1</v>
      </c>
      <c r="D32">
        <f t="shared" si="2"/>
        <v>28.2</v>
      </c>
      <c r="E32">
        <f t="shared" si="3"/>
        <v>15</v>
      </c>
      <c r="F32">
        <f t="shared" si="4"/>
        <v>8.1</v>
      </c>
      <c r="G32">
        <f t="shared" si="5"/>
        <v>283.2</v>
      </c>
      <c r="H32">
        <f t="shared" si="6"/>
        <v>7.7</v>
      </c>
      <c r="I32">
        <f t="shared" si="7"/>
        <v>2.7</v>
      </c>
    </row>
    <row r="33" spans="1:9" x14ac:dyDescent="0.2">
      <c r="A33" s="1" t="s">
        <v>109</v>
      </c>
      <c r="B33">
        <f t="shared" si="0"/>
        <v>13.5</v>
      </c>
      <c r="C33">
        <f t="shared" si="1"/>
        <v>2.9</v>
      </c>
      <c r="D33">
        <f t="shared" si="2"/>
        <v>8.6</v>
      </c>
      <c r="E33">
        <f t="shared" si="3"/>
        <v>8.8000000000000007</v>
      </c>
      <c r="F33">
        <f t="shared" si="4"/>
        <v>5.5</v>
      </c>
      <c r="G33">
        <f t="shared" si="5"/>
        <v>5.6</v>
      </c>
      <c r="H33">
        <f t="shared" si="6"/>
        <v>85.4</v>
      </c>
      <c r="I33">
        <f t="shared" si="7"/>
        <v>4.0999999999999996</v>
      </c>
    </row>
    <row r="34" spans="1:9" x14ac:dyDescent="0.2">
      <c r="A34" s="1" t="s">
        <v>110</v>
      </c>
      <c r="B34">
        <f t="shared" si="0"/>
        <v>74.400000000000006</v>
      </c>
      <c r="C34">
        <f t="shared" si="1"/>
        <v>45.7</v>
      </c>
      <c r="D34">
        <f t="shared" si="2"/>
        <v>12.2</v>
      </c>
      <c r="E34">
        <f t="shared" si="3"/>
        <v>97.1</v>
      </c>
      <c r="F34">
        <f t="shared" si="4"/>
        <v>18</v>
      </c>
      <c r="G34">
        <f t="shared" si="5"/>
        <v>31.4</v>
      </c>
      <c r="H34">
        <f t="shared" si="6"/>
        <v>59.3</v>
      </c>
      <c r="I34">
        <f t="shared" si="7"/>
        <v>33.9</v>
      </c>
    </row>
    <row r="35" spans="1:9" x14ac:dyDescent="0.2">
      <c r="A35" s="1"/>
    </row>
    <row r="38" spans="1:9" x14ac:dyDescent="0.2">
      <c r="B38">
        <f>B48+B58+B68</f>
        <v>202</v>
      </c>
      <c r="C38">
        <f t="shared" ref="C38:I38" si="8">C48+C58+C68</f>
        <v>8</v>
      </c>
      <c r="D38">
        <f t="shared" si="8"/>
        <v>3</v>
      </c>
      <c r="E38">
        <f t="shared" si="8"/>
        <v>10</v>
      </c>
      <c r="F38">
        <f t="shared" si="8"/>
        <v>26</v>
      </c>
      <c r="G38">
        <f t="shared" si="8"/>
        <v>19</v>
      </c>
      <c r="H38">
        <f t="shared" si="8"/>
        <v>26</v>
      </c>
      <c r="I38">
        <f t="shared" si="8"/>
        <v>123</v>
      </c>
    </row>
    <row r="39" spans="1:9" x14ac:dyDescent="0.2">
      <c r="B39">
        <f t="shared" ref="B39:I39" si="9">B49+B59+B69</f>
        <v>7</v>
      </c>
      <c r="C39">
        <f t="shared" si="9"/>
        <v>514</v>
      </c>
      <c r="D39">
        <f t="shared" si="9"/>
        <v>2</v>
      </c>
      <c r="E39">
        <f t="shared" si="9"/>
        <v>23</v>
      </c>
      <c r="F39">
        <f t="shared" si="9"/>
        <v>12</v>
      </c>
      <c r="G39">
        <f t="shared" si="9"/>
        <v>35</v>
      </c>
      <c r="H39">
        <f t="shared" si="9"/>
        <v>17</v>
      </c>
      <c r="I39">
        <f t="shared" si="9"/>
        <v>206</v>
      </c>
    </row>
    <row r="40" spans="1:9" x14ac:dyDescent="0.2">
      <c r="B40">
        <f t="shared" ref="B40:I40" si="10">B50+B60+B70</f>
        <v>3</v>
      </c>
      <c r="C40">
        <f t="shared" si="10"/>
        <v>2</v>
      </c>
      <c r="D40">
        <f t="shared" si="10"/>
        <v>122</v>
      </c>
      <c r="E40">
        <f t="shared" si="10"/>
        <v>1</v>
      </c>
      <c r="F40">
        <f t="shared" si="10"/>
        <v>7</v>
      </c>
      <c r="G40">
        <f t="shared" si="10"/>
        <v>21</v>
      </c>
      <c r="H40">
        <f t="shared" si="10"/>
        <v>9</v>
      </c>
      <c r="I40">
        <f t="shared" si="10"/>
        <v>11</v>
      </c>
    </row>
    <row r="41" spans="1:9" x14ac:dyDescent="0.2">
      <c r="B41">
        <f t="shared" ref="B41:I41" si="11">B51+B61+B71</f>
        <v>3</v>
      </c>
      <c r="C41">
        <f t="shared" si="11"/>
        <v>25</v>
      </c>
      <c r="D41">
        <f t="shared" si="11"/>
        <v>2</v>
      </c>
      <c r="E41">
        <f t="shared" si="11"/>
        <v>406</v>
      </c>
      <c r="F41">
        <f t="shared" si="11"/>
        <v>8</v>
      </c>
      <c r="G41">
        <f t="shared" si="11"/>
        <v>22</v>
      </c>
      <c r="H41">
        <f t="shared" si="11"/>
        <v>11</v>
      </c>
      <c r="I41">
        <f t="shared" si="11"/>
        <v>172</v>
      </c>
    </row>
    <row r="42" spans="1:9" x14ac:dyDescent="0.2">
      <c r="B42">
        <f t="shared" ref="B42:I42" si="12">B52+B62+B72</f>
        <v>33</v>
      </c>
      <c r="C42">
        <f t="shared" si="12"/>
        <v>14</v>
      </c>
      <c r="D42">
        <f t="shared" si="12"/>
        <v>4</v>
      </c>
      <c r="E42">
        <f t="shared" si="12"/>
        <v>5</v>
      </c>
      <c r="F42">
        <f t="shared" si="12"/>
        <v>562</v>
      </c>
      <c r="G42">
        <f t="shared" si="12"/>
        <v>45</v>
      </c>
      <c r="H42">
        <f t="shared" si="12"/>
        <v>36</v>
      </c>
      <c r="I42">
        <f t="shared" si="12"/>
        <v>87</v>
      </c>
    </row>
    <row r="43" spans="1:9" x14ac:dyDescent="0.2">
      <c r="B43">
        <f t="shared" ref="B43:I43" si="13">B53+B63+B73</f>
        <v>20</v>
      </c>
      <c r="C43">
        <f t="shared" si="13"/>
        <v>37</v>
      </c>
      <c r="D43">
        <f t="shared" si="13"/>
        <v>23</v>
      </c>
      <c r="E43">
        <f t="shared" si="13"/>
        <v>24</v>
      </c>
      <c r="F43">
        <f t="shared" si="13"/>
        <v>43</v>
      </c>
      <c r="G43">
        <f t="shared" si="13"/>
        <v>1766</v>
      </c>
      <c r="H43">
        <f t="shared" si="13"/>
        <v>39</v>
      </c>
      <c r="I43">
        <f t="shared" si="13"/>
        <v>203</v>
      </c>
    </row>
    <row r="44" spans="1:9" x14ac:dyDescent="0.2">
      <c r="B44">
        <f t="shared" ref="B44:I44" si="14">B54+B64+B74</f>
        <v>23</v>
      </c>
      <c r="C44">
        <f t="shared" si="14"/>
        <v>15</v>
      </c>
      <c r="D44">
        <f t="shared" si="14"/>
        <v>7</v>
      </c>
      <c r="E44">
        <f t="shared" si="14"/>
        <v>14</v>
      </c>
      <c r="F44">
        <f t="shared" si="14"/>
        <v>29</v>
      </c>
      <c r="G44">
        <f t="shared" si="14"/>
        <v>35</v>
      </c>
      <c r="H44">
        <f t="shared" si="14"/>
        <v>432</v>
      </c>
      <c r="I44">
        <f t="shared" si="14"/>
        <v>307</v>
      </c>
    </row>
    <row r="45" spans="1:9" x14ac:dyDescent="0.2">
      <c r="B45">
        <f t="shared" ref="B45:I45" si="15">B55+B65+B75</f>
        <v>127</v>
      </c>
      <c r="C45">
        <f t="shared" si="15"/>
        <v>237</v>
      </c>
      <c r="D45">
        <f t="shared" si="15"/>
        <v>10</v>
      </c>
      <c r="E45">
        <f t="shared" si="15"/>
        <v>155</v>
      </c>
      <c r="F45">
        <f t="shared" si="15"/>
        <v>95</v>
      </c>
      <c r="G45">
        <f t="shared" si="15"/>
        <v>196</v>
      </c>
      <c r="H45">
        <f t="shared" si="15"/>
        <v>300</v>
      </c>
      <c r="I45">
        <f t="shared" si="15"/>
        <v>2509</v>
      </c>
    </row>
    <row r="48" spans="1:9" x14ac:dyDescent="0.2">
      <c r="A48" t="s">
        <v>131</v>
      </c>
      <c r="B48">
        <v>18</v>
      </c>
      <c r="C48">
        <v>1</v>
      </c>
      <c r="D48">
        <v>1</v>
      </c>
      <c r="E48">
        <v>3</v>
      </c>
      <c r="F48">
        <v>4</v>
      </c>
      <c r="G48">
        <v>4</v>
      </c>
      <c r="H48">
        <v>2</v>
      </c>
      <c r="I48">
        <v>9</v>
      </c>
    </row>
    <row r="49" spans="1:9" x14ac:dyDescent="0.2">
      <c r="B49">
        <v>0</v>
      </c>
      <c r="C49">
        <v>50</v>
      </c>
      <c r="D49">
        <v>1</v>
      </c>
      <c r="E49">
        <v>4</v>
      </c>
      <c r="F49">
        <v>0</v>
      </c>
      <c r="G49">
        <v>7</v>
      </c>
      <c r="H49">
        <v>0</v>
      </c>
      <c r="I49">
        <v>20</v>
      </c>
    </row>
    <row r="50" spans="1:9" x14ac:dyDescent="0.2">
      <c r="B50">
        <v>1</v>
      </c>
      <c r="C50">
        <v>1</v>
      </c>
      <c r="D50">
        <v>45</v>
      </c>
      <c r="E50">
        <v>0</v>
      </c>
      <c r="F50">
        <v>2</v>
      </c>
      <c r="G50">
        <v>5</v>
      </c>
      <c r="H50">
        <v>1</v>
      </c>
      <c r="I50">
        <v>2</v>
      </c>
    </row>
    <row r="51" spans="1:9" x14ac:dyDescent="0.2">
      <c r="B51">
        <v>1</v>
      </c>
      <c r="C51">
        <v>4</v>
      </c>
      <c r="D51">
        <v>0</v>
      </c>
      <c r="E51">
        <v>61</v>
      </c>
      <c r="F51">
        <v>0</v>
      </c>
      <c r="G51">
        <v>6</v>
      </c>
      <c r="H51">
        <v>3</v>
      </c>
      <c r="I51">
        <v>19</v>
      </c>
    </row>
    <row r="52" spans="1:9" x14ac:dyDescent="0.2">
      <c r="B52">
        <v>5</v>
      </c>
      <c r="C52">
        <v>1</v>
      </c>
      <c r="D52">
        <v>1</v>
      </c>
      <c r="E52">
        <v>0</v>
      </c>
      <c r="F52">
        <v>81</v>
      </c>
      <c r="G52">
        <v>10</v>
      </c>
      <c r="H52">
        <v>8</v>
      </c>
      <c r="I52">
        <v>11</v>
      </c>
    </row>
    <row r="53" spans="1:9" x14ac:dyDescent="0.2">
      <c r="B53">
        <v>5</v>
      </c>
      <c r="C53">
        <v>8</v>
      </c>
      <c r="D53">
        <v>10</v>
      </c>
      <c r="E53">
        <v>3</v>
      </c>
      <c r="F53">
        <v>8</v>
      </c>
      <c r="G53">
        <v>563</v>
      </c>
      <c r="H53">
        <v>9</v>
      </c>
      <c r="I53">
        <v>37</v>
      </c>
    </row>
    <row r="54" spans="1:9" x14ac:dyDescent="0.2">
      <c r="B54">
        <v>1</v>
      </c>
      <c r="C54">
        <v>0</v>
      </c>
      <c r="D54">
        <v>2</v>
      </c>
      <c r="E54">
        <v>5</v>
      </c>
      <c r="F54">
        <v>4</v>
      </c>
      <c r="G54">
        <v>10</v>
      </c>
      <c r="H54">
        <v>53</v>
      </c>
      <c r="I54">
        <v>41</v>
      </c>
    </row>
    <row r="55" spans="1:9" x14ac:dyDescent="0.2">
      <c r="B55">
        <v>9</v>
      </c>
      <c r="C55">
        <v>21</v>
      </c>
      <c r="D55">
        <v>5</v>
      </c>
      <c r="E55">
        <v>24</v>
      </c>
      <c r="F55">
        <v>7</v>
      </c>
      <c r="G55">
        <v>59</v>
      </c>
      <c r="H55">
        <v>41</v>
      </c>
      <c r="I55">
        <v>266</v>
      </c>
    </row>
    <row r="58" spans="1:9" x14ac:dyDescent="0.2">
      <c r="A58" t="s">
        <v>132</v>
      </c>
      <c r="B58">
        <v>66</v>
      </c>
      <c r="C58">
        <v>1</v>
      </c>
      <c r="D58">
        <v>1</v>
      </c>
      <c r="E58">
        <v>3</v>
      </c>
      <c r="F58">
        <v>9</v>
      </c>
      <c r="G58">
        <v>7</v>
      </c>
      <c r="H58">
        <v>12</v>
      </c>
      <c r="I58">
        <v>50</v>
      </c>
    </row>
    <row r="59" spans="1:9" x14ac:dyDescent="0.2">
      <c r="B59">
        <v>4</v>
      </c>
      <c r="C59">
        <v>175</v>
      </c>
      <c r="D59">
        <v>1</v>
      </c>
      <c r="E59">
        <v>10</v>
      </c>
      <c r="F59">
        <v>8</v>
      </c>
      <c r="G59">
        <v>17</v>
      </c>
      <c r="H59">
        <v>4</v>
      </c>
      <c r="I59">
        <v>75</v>
      </c>
    </row>
    <row r="60" spans="1:9" x14ac:dyDescent="0.2">
      <c r="B60">
        <v>1</v>
      </c>
      <c r="C60">
        <v>1</v>
      </c>
      <c r="D60">
        <v>43</v>
      </c>
      <c r="E60">
        <v>1</v>
      </c>
      <c r="F60">
        <v>3</v>
      </c>
      <c r="G60">
        <v>13</v>
      </c>
      <c r="H60">
        <v>4</v>
      </c>
      <c r="I60">
        <v>6</v>
      </c>
    </row>
    <row r="61" spans="1:9" x14ac:dyDescent="0.2">
      <c r="B61">
        <v>2</v>
      </c>
      <c r="C61">
        <v>10</v>
      </c>
      <c r="D61">
        <v>0</v>
      </c>
      <c r="E61">
        <v>168</v>
      </c>
      <c r="F61">
        <v>2</v>
      </c>
      <c r="G61">
        <v>12</v>
      </c>
      <c r="H61">
        <v>4</v>
      </c>
      <c r="I61">
        <v>71</v>
      </c>
    </row>
    <row r="62" spans="1:9" x14ac:dyDescent="0.2">
      <c r="B62">
        <v>10</v>
      </c>
      <c r="C62">
        <v>6</v>
      </c>
      <c r="D62">
        <v>2</v>
      </c>
      <c r="E62">
        <v>2</v>
      </c>
      <c r="F62">
        <v>211</v>
      </c>
      <c r="G62">
        <v>14</v>
      </c>
      <c r="H62">
        <v>17</v>
      </c>
      <c r="I62">
        <v>34</v>
      </c>
    </row>
    <row r="63" spans="1:9" x14ac:dyDescent="0.2">
      <c r="B63">
        <v>9</v>
      </c>
      <c r="C63">
        <v>17</v>
      </c>
      <c r="D63">
        <v>11</v>
      </c>
      <c r="E63">
        <v>14</v>
      </c>
      <c r="F63">
        <v>12</v>
      </c>
      <c r="G63">
        <v>714</v>
      </c>
      <c r="H63">
        <v>18</v>
      </c>
      <c r="I63">
        <v>80</v>
      </c>
    </row>
    <row r="64" spans="1:9" x14ac:dyDescent="0.2">
      <c r="B64">
        <v>16</v>
      </c>
      <c r="C64">
        <v>6</v>
      </c>
      <c r="D64">
        <v>3</v>
      </c>
      <c r="E64">
        <v>0</v>
      </c>
      <c r="F64">
        <v>10</v>
      </c>
      <c r="G64">
        <v>14</v>
      </c>
      <c r="H64">
        <v>179</v>
      </c>
      <c r="I64">
        <v>122</v>
      </c>
    </row>
    <row r="65" spans="1:9" x14ac:dyDescent="0.2">
      <c r="B65">
        <v>52</v>
      </c>
      <c r="C65">
        <v>89</v>
      </c>
      <c r="D65">
        <v>1</v>
      </c>
      <c r="E65">
        <v>62</v>
      </c>
      <c r="F65">
        <v>38</v>
      </c>
      <c r="G65">
        <v>55</v>
      </c>
      <c r="H65">
        <v>121</v>
      </c>
      <c r="I65">
        <v>960</v>
      </c>
    </row>
    <row r="68" spans="1:9" x14ac:dyDescent="0.2">
      <c r="A68" t="s">
        <v>134</v>
      </c>
      <c r="B68">
        <v>118</v>
      </c>
      <c r="C68">
        <v>6</v>
      </c>
      <c r="D68">
        <v>1</v>
      </c>
      <c r="E68">
        <v>4</v>
      </c>
      <c r="F68">
        <v>13</v>
      </c>
      <c r="G68">
        <v>8</v>
      </c>
      <c r="H68">
        <v>12</v>
      </c>
      <c r="I68">
        <v>64</v>
      </c>
    </row>
    <row r="69" spans="1:9" x14ac:dyDescent="0.2">
      <c r="B69">
        <v>3</v>
      </c>
      <c r="C69">
        <v>289</v>
      </c>
      <c r="D69">
        <v>0</v>
      </c>
      <c r="E69">
        <v>9</v>
      </c>
      <c r="F69">
        <v>4</v>
      </c>
      <c r="G69">
        <v>11</v>
      </c>
      <c r="H69">
        <v>13</v>
      </c>
      <c r="I69">
        <v>111</v>
      </c>
    </row>
    <row r="70" spans="1:9" x14ac:dyDescent="0.2">
      <c r="B70">
        <v>1</v>
      </c>
      <c r="C70">
        <v>0</v>
      </c>
      <c r="D70">
        <v>34</v>
      </c>
      <c r="E70">
        <v>0</v>
      </c>
      <c r="F70">
        <v>2</v>
      </c>
      <c r="G70">
        <v>3</v>
      </c>
      <c r="H70">
        <v>4</v>
      </c>
      <c r="I70">
        <v>3</v>
      </c>
    </row>
    <row r="71" spans="1:9" x14ac:dyDescent="0.2">
      <c r="B71">
        <v>0</v>
      </c>
      <c r="C71">
        <v>11</v>
      </c>
      <c r="D71">
        <v>2</v>
      </c>
      <c r="E71">
        <v>177</v>
      </c>
      <c r="F71">
        <v>6</v>
      </c>
      <c r="G71">
        <v>4</v>
      </c>
      <c r="H71">
        <v>4</v>
      </c>
      <c r="I71">
        <v>82</v>
      </c>
    </row>
    <row r="72" spans="1:9" x14ac:dyDescent="0.2">
      <c r="B72">
        <v>18</v>
      </c>
      <c r="C72">
        <v>7</v>
      </c>
      <c r="D72">
        <v>1</v>
      </c>
      <c r="E72">
        <v>3</v>
      </c>
      <c r="F72">
        <v>270</v>
      </c>
      <c r="G72">
        <v>21</v>
      </c>
      <c r="H72">
        <v>11</v>
      </c>
      <c r="I72">
        <v>42</v>
      </c>
    </row>
    <row r="73" spans="1:9" x14ac:dyDescent="0.2">
      <c r="B73">
        <v>6</v>
      </c>
      <c r="C73">
        <v>12</v>
      </c>
      <c r="D73">
        <v>2</v>
      </c>
      <c r="E73">
        <v>7</v>
      </c>
      <c r="F73">
        <v>23</v>
      </c>
      <c r="G73">
        <v>489</v>
      </c>
      <c r="H73">
        <v>12</v>
      </c>
      <c r="I73">
        <v>86</v>
      </c>
    </row>
    <row r="74" spans="1:9" x14ac:dyDescent="0.2">
      <c r="B74">
        <v>6</v>
      </c>
      <c r="C74">
        <v>9</v>
      </c>
      <c r="D74">
        <v>2</v>
      </c>
      <c r="E74">
        <v>9</v>
      </c>
      <c r="F74">
        <v>15</v>
      </c>
      <c r="G74">
        <v>11</v>
      </c>
      <c r="H74">
        <v>200</v>
      </c>
      <c r="I74">
        <v>144</v>
      </c>
    </row>
    <row r="75" spans="1:9" x14ac:dyDescent="0.2">
      <c r="B75">
        <v>66</v>
      </c>
      <c r="C75">
        <v>127</v>
      </c>
      <c r="D75">
        <v>4</v>
      </c>
      <c r="E75">
        <v>69</v>
      </c>
      <c r="F75">
        <v>50</v>
      </c>
      <c r="G75">
        <v>82</v>
      </c>
      <c r="H75">
        <v>138</v>
      </c>
      <c r="I75">
        <v>1283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5"/>
  <sheetViews>
    <sheetView workbookViewId="0">
      <selection activeCell="L40" sqref="L40"/>
    </sheetView>
  </sheetViews>
  <sheetFormatPr baseColWidth="10" defaultColWidth="8.83203125" defaultRowHeight="15" x14ac:dyDescent="0.2"/>
  <cols>
    <col min="1" max="1" width="38.1640625" bestFit="1" customWidth="1"/>
    <col min="2" max="2" width="11.1640625" bestFit="1" customWidth="1"/>
    <col min="7" max="7" width="11.83203125" customWidth="1"/>
    <col min="8" max="8" width="12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3.22</v>
      </c>
      <c r="C2">
        <v>3.02</v>
      </c>
      <c r="D2">
        <v>4.28</v>
      </c>
      <c r="E2">
        <v>3.88</v>
      </c>
      <c r="F2">
        <v>3.37</v>
      </c>
      <c r="G2">
        <v>4.99</v>
      </c>
      <c r="H2">
        <v>5.07</v>
      </c>
      <c r="I2">
        <v>4.74</v>
      </c>
      <c r="J2">
        <v>3.82</v>
      </c>
    </row>
    <row r="3" spans="1:10" x14ac:dyDescent="0.2">
      <c r="A3" s="1" t="s">
        <v>1</v>
      </c>
      <c r="B3">
        <v>3.04</v>
      </c>
      <c r="C3">
        <v>7.92</v>
      </c>
      <c r="D3">
        <v>11.56</v>
      </c>
      <c r="E3">
        <v>13.63</v>
      </c>
      <c r="F3">
        <v>15.56</v>
      </c>
      <c r="G3">
        <v>11.76</v>
      </c>
      <c r="H3">
        <v>11.46</v>
      </c>
      <c r="I3">
        <v>11.71</v>
      </c>
      <c r="J3">
        <v>9.89</v>
      </c>
    </row>
    <row r="4" spans="1:10" x14ac:dyDescent="0.2">
      <c r="A4" s="1" t="s">
        <v>51</v>
      </c>
      <c r="B4">
        <v>2.5499999999999998</v>
      </c>
      <c r="C4">
        <v>2.57</v>
      </c>
      <c r="D4">
        <v>1.67</v>
      </c>
      <c r="E4">
        <v>1.24</v>
      </c>
      <c r="F4">
        <v>1.01</v>
      </c>
      <c r="G4">
        <v>1.63</v>
      </c>
      <c r="H4">
        <v>1.0900000000000001</v>
      </c>
      <c r="I4">
        <v>0.62</v>
      </c>
      <c r="J4">
        <v>2.25</v>
      </c>
    </row>
    <row r="5" spans="1:10" x14ac:dyDescent="0.2">
      <c r="A5" s="1" t="s">
        <v>39</v>
      </c>
      <c r="B5">
        <v>2.74</v>
      </c>
      <c r="C5">
        <v>5.54</v>
      </c>
      <c r="D5">
        <v>7.67</v>
      </c>
      <c r="E5">
        <v>8.6999999999999993</v>
      </c>
      <c r="F5">
        <v>6.85</v>
      </c>
      <c r="G5">
        <v>7.74</v>
      </c>
      <c r="H5">
        <v>6.44</v>
      </c>
      <c r="I5">
        <v>6.36</v>
      </c>
      <c r="J5">
        <v>8.09</v>
      </c>
    </row>
    <row r="6" spans="1:10" x14ac:dyDescent="0.2">
      <c r="A6" s="1" t="s">
        <v>56</v>
      </c>
      <c r="B6">
        <v>7.85</v>
      </c>
      <c r="C6">
        <v>5.84</v>
      </c>
      <c r="D6">
        <v>6.15</v>
      </c>
      <c r="E6">
        <v>6.71</v>
      </c>
      <c r="F6">
        <v>7.65</v>
      </c>
      <c r="G6">
        <v>7.48</v>
      </c>
      <c r="H6">
        <v>8.57</v>
      </c>
      <c r="I6">
        <v>7.91</v>
      </c>
      <c r="J6">
        <v>8.43</v>
      </c>
    </row>
    <row r="7" spans="1:10" x14ac:dyDescent="0.2">
      <c r="A7" s="1" t="s">
        <v>57</v>
      </c>
      <c r="B7">
        <v>27.62</v>
      </c>
      <c r="C7">
        <v>37.85</v>
      </c>
      <c r="D7">
        <v>25.43</v>
      </c>
      <c r="E7">
        <v>18</v>
      </c>
      <c r="F7">
        <v>16.260000000000002</v>
      </c>
      <c r="G7">
        <v>15.48</v>
      </c>
      <c r="H7">
        <v>14.62</v>
      </c>
      <c r="I7">
        <v>16.07</v>
      </c>
      <c r="J7">
        <v>17.75</v>
      </c>
    </row>
    <row r="8" spans="1:10" x14ac:dyDescent="0.2">
      <c r="A8" s="1" t="s">
        <v>58</v>
      </c>
      <c r="B8">
        <v>4.8099999999999996</v>
      </c>
      <c r="C8">
        <v>6.33</v>
      </c>
      <c r="D8">
        <v>8.7100000000000009</v>
      </c>
      <c r="E8">
        <v>11.93</v>
      </c>
      <c r="F8">
        <v>11.03</v>
      </c>
      <c r="G8">
        <v>13.39</v>
      </c>
      <c r="H8">
        <v>12.55</v>
      </c>
      <c r="I8">
        <v>11.34</v>
      </c>
      <c r="J8">
        <v>12.36</v>
      </c>
    </row>
    <row r="9" spans="1:10" x14ac:dyDescent="0.2">
      <c r="A9" s="1" t="s">
        <v>59</v>
      </c>
      <c r="B9">
        <v>39.049999999999997</v>
      </c>
      <c r="C9">
        <v>19.2</v>
      </c>
      <c r="D9">
        <v>26.51</v>
      </c>
      <c r="E9">
        <v>28.64</v>
      </c>
      <c r="F9">
        <v>29.56</v>
      </c>
      <c r="G9">
        <v>29.07</v>
      </c>
      <c r="H9">
        <v>33.99</v>
      </c>
      <c r="I9">
        <v>32.96</v>
      </c>
      <c r="J9">
        <v>30.79</v>
      </c>
    </row>
    <row r="10" spans="1:10" x14ac:dyDescent="0.2">
      <c r="A10" s="1" t="s">
        <v>60</v>
      </c>
      <c r="B10">
        <v>9.1199999999999992</v>
      </c>
      <c r="C10">
        <v>11.73</v>
      </c>
      <c r="D10">
        <v>8.02</v>
      </c>
      <c r="E10">
        <v>7.26</v>
      </c>
      <c r="F10">
        <v>8.7100000000000009</v>
      </c>
      <c r="G10">
        <v>8.4499999999999993</v>
      </c>
      <c r="H10">
        <v>6.22</v>
      </c>
      <c r="I10">
        <v>8.2899999999999991</v>
      </c>
      <c r="J10">
        <v>6.63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53</v>
      </c>
      <c r="C14">
        <v>61</v>
      </c>
      <c r="D14">
        <v>87</v>
      </c>
      <c r="E14">
        <v>78</v>
      </c>
      <c r="F14">
        <v>67</v>
      </c>
      <c r="G14">
        <v>98</v>
      </c>
      <c r="H14">
        <v>93</v>
      </c>
      <c r="I14">
        <v>76</v>
      </c>
      <c r="J14">
        <v>34</v>
      </c>
    </row>
    <row r="15" spans="1:10" x14ac:dyDescent="0.2">
      <c r="A15" s="1" t="s">
        <v>1</v>
      </c>
      <c r="B15">
        <v>50</v>
      </c>
      <c r="C15">
        <v>160</v>
      </c>
      <c r="D15">
        <v>235</v>
      </c>
      <c r="E15">
        <v>274</v>
      </c>
      <c r="F15">
        <v>309</v>
      </c>
      <c r="G15">
        <v>231</v>
      </c>
      <c r="H15">
        <v>210</v>
      </c>
      <c r="I15">
        <v>188</v>
      </c>
      <c r="J15">
        <v>88</v>
      </c>
    </row>
    <row r="16" spans="1:10" x14ac:dyDescent="0.2">
      <c r="A16" s="1" t="s">
        <v>71</v>
      </c>
      <c r="B16">
        <v>42</v>
      </c>
      <c r="C16">
        <v>52</v>
      </c>
      <c r="D16">
        <v>34</v>
      </c>
      <c r="E16">
        <v>25</v>
      </c>
      <c r="F16">
        <v>20</v>
      </c>
      <c r="G16">
        <v>32</v>
      </c>
      <c r="H16">
        <v>20</v>
      </c>
      <c r="I16">
        <v>10</v>
      </c>
      <c r="J16">
        <v>20</v>
      </c>
    </row>
    <row r="17" spans="1:10" x14ac:dyDescent="0.2">
      <c r="A17" s="1" t="s">
        <v>39</v>
      </c>
      <c r="B17">
        <v>45</v>
      </c>
      <c r="C17">
        <v>112</v>
      </c>
      <c r="D17">
        <v>156</v>
      </c>
      <c r="E17">
        <v>175</v>
      </c>
      <c r="F17">
        <v>136</v>
      </c>
      <c r="G17">
        <v>152</v>
      </c>
      <c r="H17">
        <v>118</v>
      </c>
      <c r="I17">
        <v>102</v>
      </c>
      <c r="J17">
        <v>72</v>
      </c>
    </row>
    <row r="18" spans="1:10" x14ac:dyDescent="0.2">
      <c r="A18" s="1" t="s">
        <v>56</v>
      </c>
      <c r="B18">
        <v>129</v>
      </c>
      <c r="C18">
        <v>118</v>
      </c>
      <c r="D18">
        <v>125</v>
      </c>
      <c r="E18">
        <v>135</v>
      </c>
      <c r="F18">
        <v>152</v>
      </c>
      <c r="G18">
        <v>147</v>
      </c>
      <c r="H18">
        <v>157</v>
      </c>
      <c r="I18">
        <v>127</v>
      </c>
      <c r="J18">
        <v>75</v>
      </c>
    </row>
    <row r="19" spans="1:10" x14ac:dyDescent="0.2">
      <c r="A19" s="1" t="s">
        <v>57</v>
      </c>
      <c r="B19">
        <v>454</v>
      </c>
      <c r="C19">
        <v>765</v>
      </c>
      <c r="D19">
        <v>517</v>
      </c>
      <c r="E19">
        <v>362</v>
      </c>
      <c r="F19">
        <v>323</v>
      </c>
      <c r="G19">
        <v>304</v>
      </c>
      <c r="H19">
        <v>268</v>
      </c>
      <c r="I19">
        <v>258</v>
      </c>
      <c r="J19">
        <v>158</v>
      </c>
    </row>
    <row r="20" spans="1:10" x14ac:dyDescent="0.2">
      <c r="A20" s="1" t="s">
        <v>58</v>
      </c>
      <c r="B20">
        <v>79</v>
      </c>
      <c r="C20">
        <v>128</v>
      </c>
      <c r="D20">
        <v>177</v>
      </c>
      <c r="E20">
        <v>240</v>
      </c>
      <c r="F20">
        <v>219</v>
      </c>
      <c r="G20">
        <v>263</v>
      </c>
      <c r="H20">
        <v>230</v>
      </c>
      <c r="I20">
        <v>182</v>
      </c>
      <c r="J20">
        <v>110</v>
      </c>
    </row>
    <row r="21" spans="1:10" x14ac:dyDescent="0.2">
      <c r="A21" s="1" t="s">
        <v>59</v>
      </c>
      <c r="B21">
        <v>642</v>
      </c>
      <c r="C21">
        <v>388</v>
      </c>
      <c r="D21">
        <v>539</v>
      </c>
      <c r="E21">
        <v>576</v>
      </c>
      <c r="F21">
        <v>587</v>
      </c>
      <c r="G21">
        <v>571</v>
      </c>
      <c r="H21">
        <v>623</v>
      </c>
      <c r="I21">
        <v>529</v>
      </c>
      <c r="J21">
        <v>274</v>
      </c>
    </row>
    <row r="22" spans="1:10" x14ac:dyDescent="0.2">
      <c r="A22" s="1" t="s">
        <v>60</v>
      </c>
      <c r="B22">
        <v>150</v>
      </c>
      <c r="C22">
        <v>237</v>
      </c>
      <c r="D22">
        <v>163</v>
      </c>
      <c r="E22">
        <v>146</v>
      </c>
      <c r="F22">
        <v>173</v>
      </c>
      <c r="G22">
        <v>166</v>
      </c>
      <c r="H22">
        <v>114</v>
      </c>
      <c r="I22">
        <v>133</v>
      </c>
      <c r="J22">
        <v>59</v>
      </c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122.4</v>
      </c>
      <c r="C27">
        <f>ROUND(C38/5.19,1)</f>
        <v>2.9</v>
      </c>
      <c r="D27">
        <f>ROUND(D38/0.817, 1)</f>
        <v>4.9000000000000004</v>
      </c>
      <c r="E27">
        <f>ROUND(E38/1.597, 1)</f>
        <v>4.4000000000000004</v>
      </c>
      <c r="F27">
        <f>ROUND(F38/5.291, 1)</f>
        <v>7</v>
      </c>
      <c r="G27">
        <f>ROUND(G38/6.235, 1)</f>
        <v>2.9</v>
      </c>
      <c r="H27">
        <f>ROUND(H38/5.057, 1)</f>
        <v>11.1</v>
      </c>
      <c r="I27">
        <f>ROUND(I38/74.044, 1)</f>
        <v>1.9</v>
      </c>
    </row>
    <row r="28" spans="1:10" x14ac:dyDescent="0.2">
      <c r="A28" s="1" t="s">
        <v>104</v>
      </c>
      <c r="B28">
        <f t="shared" ref="B28:B34" si="0">ROUND(B39/1.708, 1)</f>
        <v>8.8000000000000007</v>
      </c>
      <c r="C28">
        <f t="shared" ref="C28:C34" si="1">ROUND(C39/5.19,1)</f>
        <v>158.6</v>
      </c>
      <c r="D28">
        <f t="shared" ref="D28:D34" si="2">ROUND(D39/0.817, 1)</f>
        <v>7.3</v>
      </c>
      <c r="E28">
        <f t="shared" ref="E28:E34" si="3">ROUND(E39/1.597, 1)</f>
        <v>28.2</v>
      </c>
      <c r="F28">
        <f t="shared" ref="F28:F34" si="4">ROUND(F39/5.291, 1)</f>
        <v>5.3</v>
      </c>
      <c r="G28">
        <f t="shared" ref="G28:G34" si="5">ROUND(G39/6.235, 1)</f>
        <v>9.3000000000000007</v>
      </c>
      <c r="H28">
        <f t="shared" ref="H28:H34" si="6">ROUND(H39/5.057, 1)</f>
        <v>8.1</v>
      </c>
      <c r="I28">
        <f t="shared" ref="I28:I34" si="7">ROUND(I39/74.044, 1)</f>
        <v>2.8</v>
      </c>
    </row>
    <row r="29" spans="1:10" x14ac:dyDescent="0.2">
      <c r="A29" s="1" t="s">
        <v>105</v>
      </c>
      <c r="B29">
        <f t="shared" si="0"/>
        <v>1.2</v>
      </c>
      <c r="C29">
        <f t="shared" si="1"/>
        <v>0.6</v>
      </c>
      <c r="D29">
        <f t="shared" si="2"/>
        <v>116.3</v>
      </c>
      <c r="E29">
        <f t="shared" si="3"/>
        <v>0.6</v>
      </c>
      <c r="F29">
        <f t="shared" si="4"/>
        <v>1.3</v>
      </c>
      <c r="G29">
        <f t="shared" si="5"/>
        <v>1.8</v>
      </c>
      <c r="H29">
        <f t="shared" si="6"/>
        <v>2.8</v>
      </c>
      <c r="I29">
        <f t="shared" si="7"/>
        <v>0.2</v>
      </c>
    </row>
    <row r="30" spans="1:10" x14ac:dyDescent="0.2">
      <c r="A30" s="1" t="s">
        <v>106</v>
      </c>
      <c r="B30">
        <f t="shared" si="0"/>
        <v>5.3</v>
      </c>
      <c r="C30">
        <f t="shared" si="1"/>
        <v>8.1</v>
      </c>
      <c r="D30">
        <f t="shared" si="2"/>
        <v>2.4</v>
      </c>
      <c r="E30">
        <f t="shared" si="3"/>
        <v>334.4</v>
      </c>
      <c r="F30">
        <f t="shared" si="4"/>
        <v>1.9</v>
      </c>
      <c r="G30">
        <f t="shared" si="5"/>
        <v>4.7</v>
      </c>
      <c r="H30">
        <f t="shared" si="6"/>
        <v>5.0999999999999996</v>
      </c>
      <c r="I30">
        <f t="shared" si="7"/>
        <v>2.1</v>
      </c>
    </row>
    <row r="31" spans="1:10" x14ac:dyDescent="0.2">
      <c r="A31" s="1" t="s">
        <v>107</v>
      </c>
      <c r="B31">
        <f t="shared" si="0"/>
        <v>23.4</v>
      </c>
      <c r="C31">
        <f t="shared" si="1"/>
        <v>5.8</v>
      </c>
      <c r="D31">
        <f t="shared" si="2"/>
        <v>9.8000000000000007</v>
      </c>
      <c r="E31">
        <f t="shared" si="3"/>
        <v>5.6</v>
      </c>
      <c r="F31">
        <f t="shared" si="4"/>
        <v>119.8</v>
      </c>
      <c r="G31">
        <f t="shared" si="5"/>
        <v>9.8000000000000007</v>
      </c>
      <c r="H31">
        <f t="shared" si="6"/>
        <v>11.1</v>
      </c>
      <c r="I31">
        <f t="shared" si="7"/>
        <v>1.4</v>
      </c>
    </row>
    <row r="32" spans="1:10" x14ac:dyDescent="0.2">
      <c r="A32" s="1" t="s">
        <v>108</v>
      </c>
      <c r="B32">
        <f t="shared" si="0"/>
        <v>14.1</v>
      </c>
      <c r="C32">
        <f t="shared" si="1"/>
        <v>13.1</v>
      </c>
      <c r="D32">
        <f t="shared" si="2"/>
        <v>13.5</v>
      </c>
      <c r="E32">
        <f t="shared" si="3"/>
        <v>25.7</v>
      </c>
      <c r="F32">
        <f t="shared" si="4"/>
        <v>12.5</v>
      </c>
      <c r="G32">
        <f t="shared" si="5"/>
        <v>317.60000000000002</v>
      </c>
      <c r="H32">
        <f t="shared" si="6"/>
        <v>9.5</v>
      </c>
      <c r="I32">
        <f t="shared" si="7"/>
        <v>3.4</v>
      </c>
    </row>
    <row r="33" spans="1:9" x14ac:dyDescent="0.2">
      <c r="A33" s="1" t="s">
        <v>109</v>
      </c>
      <c r="B33">
        <f t="shared" si="0"/>
        <v>18.100000000000001</v>
      </c>
      <c r="C33">
        <f t="shared" si="1"/>
        <v>6.4</v>
      </c>
      <c r="D33">
        <f t="shared" si="2"/>
        <v>7.3</v>
      </c>
      <c r="E33">
        <f t="shared" si="3"/>
        <v>22.5</v>
      </c>
      <c r="F33">
        <f t="shared" si="4"/>
        <v>8.5</v>
      </c>
      <c r="G33">
        <f t="shared" si="5"/>
        <v>9.1</v>
      </c>
      <c r="H33">
        <f t="shared" si="6"/>
        <v>136.19999999999999</v>
      </c>
      <c r="I33">
        <f t="shared" si="7"/>
        <v>4.7</v>
      </c>
    </row>
    <row r="34" spans="1:9" x14ac:dyDescent="0.2">
      <c r="A34" s="1" t="s">
        <v>110</v>
      </c>
      <c r="B34">
        <f t="shared" si="0"/>
        <v>97.2</v>
      </c>
      <c r="C34">
        <f t="shared" si="1"/>
        <v>49.5</v>
      </c>
      <c r="D34">
        <f t="shared" si="2"/>
        <v>22</v>
      </c>
      <c r="E34">
        <f t="shared" si="3"/>
        <v>101.4</v>
      </c>
      <c r="F34">
        <f t="shared" si="4"/>
        <v>21.4</v>
      </c>
      <c r="G34">
        <f t="shared" si="5"/>
        <v>30.5</v>
      </c>
      <c r="H34">
        <f t="shared" si="6"/>
        <v>65.3</v>
      </c>
      <c r="I34">
        <f t="shared" si="7"/>
        <v>28.5</v>
      </c>
    </row>
    <row r="35" spans="1:9" x14ac:dyDescent="0.2">
      <c r="A35" s="1"/>
    </row>
    <row r="38" spans="1:9" x14ac:dyDescent="0.2">
      <c r="A38" s="1" t="s">
        <v>130</v>
      </c>
      <c r="B38">
        <f>B48+B58+B68</f>
        <v>209</v>
      </c>
      <c r="C38">
        <f t="shared" ref="C38:I38" si="8">C48+C58+C68</f>
        <v>15</v>
      </c>
      <c r="D38">
        <f t="shared" si="8"/>
        <v>4</v>
      </c>
      <c r="E38">
        <f t="shared" si="8"/>
        <v>7</v>
      </c>
      <c r="F38">
        <f t="shared" si="8"/>
        <v>37</v>
      </c>
      <c r="G38">
        <f t="shared" si="8"/>
        <v>18</v>
      </c>
      <c r="H38">
        <f t="shared" si="8"/>
        <v>56</v>
      </c>
      <c r="I38">
        <f t="shared" si="8"/>
        <v>142</v>
      </c>
    </row>
    <row r="39" spans="1:9" x14ac:dyDescent="0.2">
      <c r="B39">
        <f t="shared" ref="B39:I39" si="9">B49+B59+B69</f>
        <v>15</v>
      </c>
      <c r="C39">
        <f t="shared" si="9"/>
        <v>823</v>
      </c>
      <c r="D39">
        <f t="shared" si="9"/>
        <v>6</v>
      </c>
      <c r="E39">
        <f t="shared" si="9"/>
        <v>45</v>
      </c>
      <c r="F39">
        <f t="shared" si="9"/>
        <v>28</v>
      </c>
      <c r="G39">
        <f t="shared" si="9"/>
        <v>58</v>
      </c>
      <c r="H39">
        <f t="shared" si="9"/>
        <v>41</v>
      </c>
      <c r="I39">
        <f t="shared" si="9"/>
        <v>211</v>
      </c>
    </row>
    <row r="40" spans="1:9" x14ac:dyDescent="0.2">
      <c r="B40">
        <f t="shared" ref="B40:I40" si="10">B50+B60+B70</f>
        <v>2</v>
      </c>
      <c r="C40">
        <f t="shared" si="10"/>
        <v>3</v>
      </c>
      <c r="D40">
        <f t="shared" si="10"/>
        <v>95</v>
      </c>
      <c r="E40">
        <f t="shared" si="10"/>
        <v>1</v>
      </c>
      <c r="F40">
        <f t="shared" si="10"/>
        <v>7</v>
      </c>
      <c r="G40">
        <f t="shared" si="10"/>
        <v>11</v>
      </c>
      <c r="H40">
        <f t="shared" si="10"/>
        <v>14</v>
      </c>
      <c r="I40">
        <f t="shared" si="10"/>
        <v>18</v>
      </c>
    </row>
    <row r="41" spans="1:9" x14ac:dyDescent="0.2">
      <c r="B41">
        <f t="shared" ref="B41:I41" si="11">B51+B61+B71</f>
        <v>9</v>
      </c>
      <c r="C41">
        <f t="shared" si="11"/>
        <v>42</v>
      </c>
      <c r="D41">
        <f t="shared" si="11"/>
        <v>2</v>
      </c>
      <c r="E41">
        <f t="shared" si="11"/>
        <v>534</v>
      </c>
      <c r="F41">
        <f t="shared" si="11"/>
        <v>10</v>
      </c>
      <c r="G41">
        <f t="shared" si="11"/>
        <v>29</v>
      </c>
      <c r="H41">
        <f t="shared" si="11"/>
        <v>26</v>
      </c>
      <c r="I41">
        <f t="shared" si="11"/>
        <v>159</v>
      </c>
    </row>
    <row r="42" spans="1:9" x14ac:dyDescent="0.2">
      <c r="B42">
        <f t="shared" ref="B42:I42" si="12">B52+B62+B72</f>
        <v>40</v>
      </c>
      <c r="C42">
        <f t="shared" si="12"/>
        <v>30</v>
      </c>
      <c r="D42">
        <f t="shared" si="12"/>
        <v>8</v>
      </c>
      <c r="E42">
        <f t="shared" si="12"/>
        <v>9</v>
      </c>
      <c r="F42">
        <f t="shared" si="12"/>
        <v>634</v>
      </c>
      <c r="G42">
        <f t="shared" si="12"/>
        <v>61</v>
      </c>
      <c r="H42">
        <f t="shared" si="12"/>
        <v>56</v>
      </c>
      <c r="I42">
        <f t="shared" si="12"/>
        <v>103</v>
      </c>
    </row>
    <row r="43" spans="1:9" x14ac:dyDescent="0.2">
      <c r="B43">
        <f t="shared" ref="B43:I43" si="13">B53+B63+B73</f>
        <v>24</v>
      </c>
      <c r="C43">
        <f t="shared" si="13"/>
        <v>68</v>
      </c>
      <c r="D43">
        <f t="shared" si="13"/>
        <v>11</v>
      </c>
      <c r="E43">
        <f t="shared" si="13"/>
        <v>41</v>
      </c>
      <c r="F43">
        <f t="shared" si="13"/>
        <v>66</v>
      </c>
      <c r="G43">
        <f t="shared" si="13"/>
        <v>1980</v>
      </c>
      <c r="H43">
        <f t="shared" si="13"/>
        <v>48</v>
      </c>
      <c r="I43">
        <f t="shared" si="13"/>
        <v>255</v>
      </c>
    </row>
    <row r="44" spans="1:9" x14ac:dyDescent="0.2">
      <c r="B44">
        <f t="shared" ref="B44:I44" si="14">B54+B64+B74</f>
        <v>31</v>
      </c>
      <c r="C44">
        <f t="shared" si="14"/>
        <v>33</v>
      </c>
      <c r="D44">
        <f t="shared" si="14"/>
        <v>6</v>
      </c>
      <c r="E44">
        <f t="shared" si="14"/>
        <v>36</v>
      </c>
      <c r="F44">
        <f t="shared" si="14"/>
        <v>45</v>
      </c>
      <c r="G44">
        <f t="shared" si="14"/>
        <v>57</v>
      </c>
      <c r="H44">
        <f t="shared" si="14"/>
        <v>689</v>
      </c>
      <c r="I44">
        <f t="shared" si="14"/>
        <v>347</v>
      </c>
    </row>
    <row r="45" spans="1:9" x14ac:dyDescent="0.2">
      <c r="B45">
        <f t="shared" ref="B45:I45" si="15">B55+B65+B75</f>
        <v>166</v>
      </c>
      <c r="C45">
        <f t="shared" si="15"/>
        <v>257</v>
      </c>
      <c r="D45">
        <f t="shared" si="15"/>
        <v>18</v>
      </c>
      <c r="E45">
        <f t="shared" si="15"/>
        <v>162</v>
      </c>
      <c r="F45">
        <f t="shared" si="15"/>
        <v>113</v>
      </c>
      <c r="G45">
        <f t="shared" si="15"/>
        <v>190</v>
      </c>
      <c r="H45">
        <f t="shared" si="15"/>
        <v>330</v>
      </c>
      <c r="I45">
        <f t="shared" si="15"/>
        <v>2111</v>
      </c>
    </row>
    <row r="48" spans="1:9" x14ac:dyDescent="0.2">
      <c r="A48" t="s">
        <v>131</v>
      </c>
      <c r="B48">
        <v>16</v>
      </c>
      <c r="C48">
        <v>0</v>
      </c>
      <c r="D48">
        <v>0</v>
      </c>
      <c r="E48">
        <v>1</v>
      </c>
      <c r="F48">
        <v>7</v>
      </c>
      <c r="G48">
        <v>3</v>
      </c>
      <c r="H48">
        <v>6</v>
      </c>
      <c r="I48">
        <v>11</v>
      </c>
    </row>
    <row r="49" spans="1:9" x14ac:dyDescent="0.2">
      <c r="B49">
        <v>1</v>
      </c>
      <c r="C49">
        <v>70</v>
      </c>
      <c r="D49">
        <v>0</v>
      </c>
      <c r="E49">
        <v>10</v>
      </c>
      <c r="F49">
        <v>3</v>
      </c>
      <c r="G49">
        <v>7</v>
      </c>
      <c r="H49">
        <v>1</v>
      </c>
      <c r="I49">
        <v>17</v>
      </c>
    </row>
    <row r="50" spans="1:9" x14ac:dyDescent="0.2">
      <c r="B50">
        <v>1</v>
      </c>
      <c r="C50">
        <v>0</v>
      </c>
      <c r="D50">
        <v>33</v>
      </c>
      <c r="E50">
        <v>0</v>
      </c>
      <c r="F50">
        <v>2</v>
      </c>
      <c r="G50">
        <v>3</v>
      </c>
      <c r="H50">
        <v>2</v>
      </c>
      <c r="I50">
        <v>5</v>
      </c>
    </row>
    <row r="51" spans="1:9" x14ac:dyDescent="0.2">
      <c r="B51">
        <v>1</v>
      </c>
      <c r="C51">
        <v>6</v>
      </c>
      <c r="D51">
        <v>0</v>
      </c>
      <c r="E51">
        <v>57</v>
      </c>
      <c r="F51">
        <v>1</v>
      </c>
      <c r="G51">
        <v>4</v>
      </c>
      <c r="H51">
        <v>4</v>
      </c>
      <c r="I51">
        <v>17</v>
      </c>
    </row>
    <row r="52" spans="1:9" x14ac:dyDescent="0.2">
      <c r="B52">
        <v>6</v>
      </c>
      <c r="C52">
        <v>4</v>
      </c>
      <c r="D52">
        <v>3</v>
      </c>
      <c r="E52">
        <v>1</v>
      </c>
      <c r="F52">
        <v>84</v>
      </c>
      <c r="G52">
        <v>18</v>
      </c>
      <c r="H52">
        <v>5</v>
      </c>
      <c r="I52">
        <v>14</v>
      </c>
    </row>
    <row r="53" spans="1:9" x14ac:dyDescent="0.2">
      <c r="B53">
        <v>8</v>
      </c>
      <c r="C53">
        <v>16</v>
      </c>
      <c r="D53">
        <v>4</v>
      </c>
      <c r="E53">
        <v>8</v>
      </c>
      <c r="F53">
        <v>18</v>
      </c>
      <c r="G53">
        <v>651</v>
      </c>
      <c r="H53">
        <v>9</v>
      </c>
      <c r="I53">
        <v>46</v>
      </c>
    </row>
    <row r="54" spans="1:9" x14ac:dyDescent="0.2">
      <c r="B54">
        <v>1</v>
      </c>
      <c r="C54">
        <v>2</v>
      </c>
      <c r="D54">
        <v>1</v>
      </c>
      <c r="E54">
        <v>8</v>
      </c>
      <c r="F54">
        <v>3</v>
      </c>
      <c r="G54">
        <v>12</v>
      </c>
      <c r="H54">
        <v>50</v>
      </c>
      <c r="I54">
        <v>32</v>
      </c>
    </row>
    <row r="55" spans="1:9" x14ac:dyDescent="0.2">
      <c r="B55">
        <v>26</v>
      </c>
      <c r="C55">
        <v>23</v>
      </c>
      <c r="D55">
        <v>2</v>
      </c>
      <c r="E55">
        <v>24</v>
      </c>
      <c r="F55">
        <v>10</v>
      </c>
      <c r="G55">
        <v>44</v>
      </c>
      <c r="H55">
        <v>37</v>
      </c>
      <c r="I55">
        <v>229</v>
      </c>
    </row>
    <row r="58" spans="1:9" x14ac:dyDescent="0.2">
      <c r="A58" t="s">
        <v>132</v>
      </c>
      <c r="B58">
        <v>83</v>
      </c>
      <c r="C58">
        <v>7</v>
      </c>
      <c r="D58">
        <v>2</v>
      </c>
      <c r="E58">
        <v>6</v>
      </c>
      <c r="F58">
        <v>17</v>
      </c>
      <c r="G58">
        <v>8</v>
      </c>
      <c r="H58">
        <v>25</v>
      </c>
      <c r="I58">
        <v>47</v>
      </c>
    </row>
    <row r="59" spans="1:9" x14ac:dyDescent="0.2">
      <c r="B59">
        <v>2</v>
      </c>
      <c r="C59">
        <v>401</v>
      </c>
      <c r="D59">
        <v>5</v>
      </c>
      <c r="E59">
        <v>25</v>
      </c>
      <c r="F59">
        <v>12</v>
      </c>
      <c r="G59">
        <v>22</v>
      </c>
      <c r="H59">
        <v>16</v>
      </c>
      <c r="I59">
        <v>92</v>
      </c>
    </row>
    <row r="60" spans="1:9" x14ac:dyDescent="0.2">
      <c r="B60">
        <v>0</v>
      </c>
      <c r="C60">
        <v>3</v>
      </c>
      <c r="D60">
        <v>30</v>
      </c>
      <c r="E60">
        <v>1</v>
      </c>
      <c r="F60">
        <v>3</v>
      </c>
      <c r="G60">
        <v>3</v>
      </c>
      <c r="H60">
        <v>7</v>
      </c>
      <c r="I60">
        <v>6</v>
      </c>
    </row>
    <row r="61" spans="1:9" x14ac:dyDescent="0.2">
      <c r="B61">
        <v>5</v>
      </c>
      <c r="C61">
        <v>25</v>
      </c>
      <c r="D61">
        <v>1</v>
      </c>
      <c r="E61">
        <v>250</v>
      </c>
      <c r="F61">
        <v>4</v>
      </c>
      <c r="G61">
        <v>13</v>
      </c>
      <c r="H61">
        <v>11</v>
      </c>
      <c r="I61">
        <v>66</v>
      </c>
    </row>
    <row r="62" spans="1:9" x14ac:dyDescent="0.2">
      <c r="B62">
        <v>16</v>
      </c>
      <c r="C62">
        <v>14</v>
      </c>
      <c r="D62">
        <v>1</v>
      </c>
      <c r="E62">
        <v>4</v>
      </c>
      <c r="F62">
        <v>236</v>
      </c>
      <c r="G62">
        <v>19</v>
      </c>
      <c r="H62">
        <v>24</v>
      </c>
      <c r="I62">
        <v>43</v>
      </c>
    </row>
    <row r="63" spans="1:9" x14ac:dyDescent="0.2">
      <c r="B63">
        <v>11</v>
      </c>
      <c r="C63">
        <v>27</v>
      </c>
      <c r="D63">
        <v>4</v>
      </c>
      <c r="E63">
        <v>22</v>
      </c>
      <c r="F63">
        <v>24</v>
      </c>
      <c r="G63">
        <v>741</v>
      </c>
      <c r="H63">
        <v>16</v>
      </c>
      <c r="I63">
        <v>120</v>
      </c>
    </row>
    <row r="64" spans="1:9" x14ac:dyDescent="0.2">
      <c r="B64">
        <v>11</v>
      </c>
      <c r="C64">
        <v>11</v>
      </c>
      <c r="D64">
        <v>2</v>
      </c>
      <c r="E64">
        <v>15</v>
      </c>
      <c r="F64">
        <v>16</v>
      </c>
      <c r="G64">
        <v>20</v>
      </c>
      <c r="H64">
        <v>261</v>
      </c>
      <c r="I64">
        <v>155</v>
      </c>
    </row>
    <row r="65" spans="1:9" x14ac:dyDescent="0.2">
      <c r="B65">
        <v>59</v>
      </c>
      <c r="C65">
        <v>117</v>
      </c>
      <c r="D65">
        <v>9</v>
      </c>
      <c r="E65">
        <v>61</v>
      </c>
      <c r="F65">
        <v>48</v>
      </c>
      <c r="G65">
        <v>83</v>
      </c>
      <c r="H65">
        <v>140</v>
      </c>
      <c r="I65">
        <v>815</v>
      </c>
    </row>
    <row r="68" spans="1:9" x14ac:dyDescent="0.2">
      <c r="A68" t="s">
        <v>134</v>
      </c>
      <c r="B68">
        <v>110</v>
      </c>
      <c r="C68">
        <v>8</v>
      </c>
      <c r="D68">
        <v>2</v>
      </c>
      <c r="E68">
        <v>0</v>
      </c>
      <c r="F68">
        <v>13</v>
      </c>
      <c r="G68">
        <v>7</v>
      </c>
      <c r="H68">
        <v>25</v>
      </c>
      <c r="I68">
        <v>84</v>
      </c>
    </row>
    <row r="69" spans="1:9" x14ac:dyDescent="0.2">
      <c r="B69">
        <v>12</v>
      </c>
      <c r="C69">
        <v>352</v>
      </c>
      <c r="D69">
        <v>1</v>
      </c>
      <c r="E69">
        <v>10</v>
      </c>
      <c r="F69">
        <v>13</v>
      </c>
      <c r="G69">
        <v>29</v>
      </c>
      <c r="H69">
        <v>24</v>
      </c>
      <c r="I69">
        <v>102</v>
      </c>
    </row>
    <row r="70" spans="1:9" x14ac:dyDescent="0.2">
      <c r="B70">
        <v>1</v>
      </c>
      <c r="C70">
        <v>0</v>
      </c>
      <c r="D70">
        <v>32</v>
      </c>
      <c r="E70">
        <v>0</v>
      </c>
      <c r="F70">
        <v>2</v>
      </c>
      <c r="G70">
        <v>5</v>
      </c>
      <c r="H70">
        <v>5</v>
      </c>
      <c r="I70">
        <v>7</v>
      </c>
    </row>
    <row r="71" spans="1:9" x14ac:dyDescent="0.2">
      <c r="B71">
        <v>3</v>
      </c>
      <c r="C71">
        <v>11</v>
      </c>
      <c r="D71">
        <v>1</v>
      </c>
      <c r="E71">
        <v>227</v>
      </c>
      <c r="F71">
        <v>5</v>
      </c>
      <c r="G71">
        <v>12</v>
      </c>
      <c r="H71">
        <v>11</v>
      </c>
      <c r="I71">
        <v>76</v>
      </c>
    </row>
    <row r="72" spans="1:9" x14ac:dyDescent="0.2">
      <c r="B72">
        <v>18</v>
      </c>
      <c r="C72">
        <v>12</v>
      </c>
      <c r="D72">
        <v>4</v>
      </c>
      <c r="E72">
        <v>4</v>
      </c>
      <c r="F72">
        <v>314</v>
      </c>
      <c r="G72">
        <v>24</v>
      </c>
      <c r="H72">
        <v>27</v>
      </c>
      <c r="I72">
        <v>46</v>
      </c>
    </row>
    <row r="73" spans="1:9" x14ac:dyDescent="0.2">
      <c r="B73">
        <v>5</v>
      </c>
      <c r="C73">
        <v>25</v>
      </c>
      <c r="D73">
        <v>3</v>
      </c>
      <c r="E73">
        <v>11</v>
      </c>
      <c r="F73">
        <v>24</v>
      </c>
      <c r="G73">
        <v>588</v>
      </c>
      <c r="H73">
        <v>23</v>
      </c>
      <c r="I73">
        <v>89</v>
      </c>
    </row>
    <row r="74" spans="1:9" x14ac:dyDescent="0.2">
      <c r="B74">
        <v>19</v>
      </c>
      <c r="C74">
        <v>20</v>
      </c>
      <c r="D74">
        <v>3</v>
      </c>
      <c r="E74">
        <v>13</v>
      </c>
      <c r="F74">
        <v>26</v>
      </c>
      <c r="G74">
        <v>25</v>
      </c>
      <c r="H74">
        <v>378</v>
      </c>
      <c r="I74">
        <v>160</v>
      </c>
    </row>
    <row r="75" spans="1:9" x14ac:dyDescent="0.2">
      <c r="B75">
        <v>81</v>
      </c>
      <c r="C75">
        <v>117</v>
      </c>
      <c r="D75">
        <v>7</v>
      </c>
      <c r="E75">
        <v>77</v>
      </c>
      <c r="F75">
        <v>55</v>
      </c>
      <c r="G75">
        <v>63</v>
      </c>
      <c r="H75">
        <v>153</v>
      </c>
      <c r="I75">
        <v>1067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Overlapped fixations</vt:lpstr>
      <vt:lpstr>Non-overlapped</vt:lpstr>
      <vt:lpstr>Stats</vt:lpstr>
      <vt:lpstr>abl</vt:lpstr>
      <vt:lpstr>cmb</vt:lpstr>
      <vt:lpstr>lcm</vt:lpstr>
      <vt:lpstr>ls</vt:lpstr>
      <vt:lpstr>mg</vt:lpstr>
      <vt:lpstr>pi</vt:lpstr>
      <vt:lpstr>rb</vt:lpstr>
      <vt:lpstr>rk</vt:lpstr>
      <vt:lpstr>sok</vt:lpstr>
      <vt:lpstr>wab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Wang</dc:creator>
  <cp:lastModifiedBy>Microsoft Office User</cp:lastModifiedBy>
  <dcterms:created xsi:type="dcterms:W3CDTF">2021-03-19T11:10:18Z</dcterms:created>
  <dcterms:modified xsi:type="dcterms:W3CDTF">2022-01-26T21:19:14Z</dcterms:modified>
</cp:coreProperties>
</file>