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\Downloads\"/>
    </mc:Choice>
  </mc:AlternateContent>
  <xr:revisionPtr revIDLastSave="0" documentId="13_ncr:1_{5D6B4AA4-C7AB-4BB3-8A67-A030B5535AAA}" xr6:coauthVersionLast="36" xr6:coauthVersionMax="47" xr10:uidLastSave="{00000000-0000-0000-0000-000000000000}"/>
  <bookViews>
    <workbookView xWindow="0" yWindow="0" windowWidth="25200" windowHeight="11775" firstSheet="1" activeTab="1" xr2:uid="{8D28922E-168D-49DA-9D4A-95AFF78636AC}"/>
  </bookViews>
  <sheets>
    <sheet name="1 - Frontera Eficiente (2Act)" sheetId="1" r:id="rId1"/>
    <sheet name="2 - Frontera Eficiente (3Act)" sheetId="2" r:id="rId2"/>
    <sheet name="3 - Frontera Eficiente-(2Act)" sheetId="3" r:id="rId3"/>
    <sheet name="4 - Frontera Eficiente-(3Act)" sheetId="4" r:id="rId4"/>
    <sheet name="5 - Vasicek" sheetId="5" r:id="rId5"/>
    <sheet name="6 - Vasicek" sheetId="6" r:id="rId6"/>
    <sheet name="7 - Ci" sheetId="7" r:id="rId7"/>
  </sheets>
  <definedNames>
    <definedName name="solver_adj" localSheetId="2" hidden="1">'3 - Frontera Eficiente-(2Act)'!#REF!</definedName>
    <definedName name="solver_adj" localSheetId="3" hidden="1">'4 - Frontera Eficiente-(3Act)'!#REF!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'3 - Frontera Eficiente-(2Act)'!#REF!</definedName>
    <definedName name="solver_lhs1" localSheetId="3" hidden="1">'4 - Frontera Eficiente-(3Act)'!#REF!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'3 - Frontera Eficiente-(2Act)'!#REF!</definedName>
    <definedName name="solver_opt" localSheetId="3" hidden="1">'4 - Frontera Eficiente-(3Act)'!#REF!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3</definedName>
    <definedName name="solver_rel1" localSheetId="3" hidden="1">3</definedName>
    <definedName name="solver_rhs1" localSheetId="2" hidden="1">0</definedName>
    <definedName name="solver_rhs1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0.09</definedName>
    <definedName name="solver_val" localSheetId="3" hidden="1">0.09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2" l="1"/>
  <c r="X10" i="2"/>
  <c r="X21" i="2"/>
  <c r="W21" i="2"/>
  <c r="W23" i="2"/>
  <c r="V23" i="2"/>
  <c r="V22" i="2"/>
  <c r="X16" i="2"/>
  <c r="X15" i="2"/>
  <c r="W17" i="2"/>
  <c r="V17" i="2"/>
  <c r="V16" i="2"/>
  <c r="W15" i="2"/>
  <c r="X17" i="2"/>
  <c r="W16" i="2"/>
  <c r="V15" i="2"/>
  <c r="X11" i="2"/>
  <c r="W11" i="2"/>
  <c r="V11" i="2"/>
  <c r="W10" i="2"/>
  <c r="V10" i="2"/>
  <c r="W7" i="2"/>
  <c r="X7" i="2"/>
  <c r="V7" i="2"/>
  <c r="W6" i="2"/>
  <c r="X6" i="2"/>
  <c r="V6" i="2"/>
  <c r="X5" i="2"/>
  <c r="W5" i="2"/>
  <c r="V5" i="2"/>
  <c r="S5" i="2"/>
  <c r="Q5" i="2"/>
  <c r="R5" i="2"/>
  <c r="N5" i="2"/>
  <c r="P5" i="2"/>
  <c r="O5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5" i="2"/>
  <c r="J9" i="2"/>
  <c r="I6" i="2"/>
  <c r="J6" i="2"/>
  <c r="I7" i="2"/>
  <c r="J7" i="2"/>
  <c r="I8" i="2"/>
  <c r="J8" i="2"/>
  <c r="I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" i="2"/>
  <c r="S6" i="1"/>
  <c r="S7" i="1"/>
  <c r="S8" i="1"/>
  <c r="S9" i="1"/>
  <c r="S10" i="1"/>
  <c r="S11" i="1"/>
  <c r="S12" i="1"/>
  <c r="S13" i="1"/>
  <c r="S14" i="1"/>
  <c r="S15" i="1"/>
  <c r="S5" i="1"/>
  <c r="R11" i="1"/>
  <c r="R7" i="1"/>
  <c r="R6" i="1"/>
  <c r="R8" i="1"/>
  <c r="R9" i="1"/>
  <c r="R10" i="1"/>
  <c r="R12" i="1"/>
  <c r="R13" i="1"/>
  <c r="R14" i="1"/>
  <c r="R15" i="1"/>
  <c r="R5" i="1"/>
  <c r="Q8" i="1"/>
  <c r="Q7" i="1"/>
  <c r="Q6" i="1"/>
  <c r="Q9" i="1"/>
  <c r="Q10" i="1"/>
  <c r="Q11" i="1"/>
  <c r="Q12" i="1"/>
  <c r="Q13" i="1"/>
  <c r="Q14" i="1"/>
  <c r="Q15" i="1"/>
  <c r="Q5" i="1"/>
  <c r="K13" i="1"/>
  <c r="K12" i="1"/>
  <c r="L10" i="1"/>
  <c r="L11" i="1" s="1"/>
  <c r="K11" i="1"/>
  <c r="K10" i="1"/>
  <c r="K9" i="1"/>
  <c r="L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M17" i="7" l="1"/>
  <c r="M5" i="7" l="1"/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P15" i="1"/>
  <c r="P14" i="1"/>
  <c r="P13" i="1"/>
  <c r="P12" i="1"/>
  <c r="P11" i="1"/>
  <c r="P10" i="1"/>
  <c r="P9" i="1"/>
  <c r="P8" i="1"/>
  <c r="P7" i="1"/>
  <c r="P6" i="1"/>
  <c r="P5" i="1"/>
  <c r="CB6" i="2" l="1"/>
  <c r="BT6" i="2"/>
  <c r="BP6" i="2"/>
  <c r="BH6" i="2"/>
  <c r="AY6" i="2"/>
  <c r="CA6" i="2"/>
  <c r="BS6" i="2"/>
  <c r="BZ6" i="2"/>
  <c r="BM6" i="2"/>
  <c r="AX6" i="2"/>
  <c r="BY6" i="2"/>
  <c r="BL6" i="2"/>
  <c r="BF6" i="2"/>
  <c r="AW6" i="2"/>
  <c r="BX6" i="2"/>
  <c r="BK6" i="2"/>
  <c r="BE6" i="2"/>
  <c r="AV6" i="2"/>
  <c r="BW6" i="2"/>
  <c r="BJ6" i="2"/>
  <c r="BD6" i="2"/>
  <c r="BV6" i="2"/>
  <c r="BI6" i="2"/>
  <c r="BC6" i="2"/>
  <c r="BQ6" i="2"/>
  <c r="BB6" i="2"/>
  <c r="BG6" i="2"/>
  <c r="BO6" i="2"/>
  <c r="BN6" i="2"/>
  <c r="BA6" i="2"/>
  <c r="AZ6" i="2"/>
  <c r="BU6" i="2"/>
  <c r="BR6" i="2"/>
  <c r="BM5" i="2" l="1"/>
  <c r="BB5" i="2" l="1"/>
  <c r="BF5" i="2"/>
  <c r="CB5" i="2"/>
  <c r="BQ5" i="2"/>
  <c r="BD5" i="2"/>
  <c r="BP5" i="2"/>
  <c r="BW5" i="2"/>
  <c r="BC5" i="2"/>
  <c r="BK5" i="2"/>
  <c r="AZ5" i="2"/>
  <c r="BE5" i="2"/>
  <c r="BX5" i="2"/>
  <c r="BS5" i="2"/>
  <c r="AW5" i="2"/>
  <c r="BN5" i="2"/>
  <c r="BV5" i="2"/>
  <c r="BL5" i="2"/>
  <c r="BR5" i="2"/>
  <c r="BA5" i="2"/>
  <c r="AX5" i="2"/>
  <c r="AV5" i="2"/>
  <c r="AY5" i="2"/>
  <c r="BH5" i="2"/>
  <c r="BZ5" i="2"/>
  <c r="BT5" i="2"/>
  <c r="BJ5" i="2"/>
  <c r="BG5" i="2"/>
  <c r="BI5" i="2"/>
  <c r="BO5" i="2"/>
  <c r="BY5" i="2"/>
  <c r="CA5" i="2"/>
  <c r="BU5" i="2"/>
</calcChain>
</file>

<file path=xl/sharedStrings.xml><?xml version="1.0" encoding="utf-8"?>
<sst xmlns="http://schemas.openxmlformats.org/spreadsheetml/2006/main" count="271" uniqueCount="109">
  <si>
    <t>Precios - Rendimientos de Activos</t>
  </si>
  <si>
    <t>Supuestos</t>
  </si>
  <si>
    <t>Portafolios Asequibles</t>
  </si>
  <si>
    <t>Fecha</t>
  </si>
  <si>
    <t>AAPL</t>
  </si>
  <si>
    <t>CMS Energy</t>
  </si>
  <si>
    <t>HPR AAPL</t>
  </si>
  <si>
    <t>HPR CMS</t>
  </si>
  <si>
    <t>%</t>
  </si>
  <si>
    <t>CMS</t>
  </si>
  <si>
    <r>
      <t>E(R</t>
    </r>
    <r>
      <rPr>
        <b/>
        <vertAlign val="subscript"/>
        <sz val="11"/>
        <color theme="1" tint="0.499984740745262"/>
        <rFont val="Calibri"/>
        <family val="2"/>
        <scheme val="minor"/>
      </rPr>
      <t>p</t>
    </r>
    <r>
      <rPr>
        <b/>
        <sz val="11"/>
        <color theme="1" tint="0.499984740745262"/>
        <rFont val="Calibri"/>
        <family val="2"/>
        <scheme val="minor"/>
      </rPr>
      <t>)</t>
    </r>
  </si>
  <si>
    <r>
      <t>σ</t>
    </r>
    <r>
      <rPr>
        <b/>
        <vertAlign val="superscript"/>
        <sz val="11"/>
        <color theme="1" tint="0.499984740745262"/>
        <rFont val="Calibri"/>
        <family val="2"/>
        <scheme val="minor"/>
      </rPr>
      <t>2</t>
    </r>
  </si>
  <si>
    <t>σ</t>
  </si>
  <si>
    <t>Portfolio 1</t>
  </si>
  <si>
    <t>Portfolio 2</t>
  </si>
  <si>
    <t>Portfolio 3</t>
  </si>
  <si>
    <t>Portfolio 4</t>
  </si>
  <si>
    <t>Rend. Esp. Anualizado</t>
  </si>
  <si>
    <t>Portfolio 5</t>
  </si>
  <si>
    <r>
      <t>σ</t>
    </r>
    <r>
      <rPr>
        <b/>
        <vertAlign val="superscript"/>
        <sz val="11"/>
        <rFont val="Calibri"/>
        <family val="2"/>
      </rPr>
      <t>2</t>
    </r>
  </si>
  <si>
    <t>Portfolio 6</t>
  </si>
  <si>
    <t>Portfolio 7</t>
  </si>
  <si>
    <t>Covarianza Anualizada</t>
  </si>
  <si>
    <t>Portfolio 8</t>
  </si>
  <si>
    <t>Correlación</t>
  </si>
  <si>
    <t>Portfolio 9</t>
  </si>
  <si>
    <t>Portfolio 10</t>
  </si>
  <si>
    <t>Portfolio 11</t>
  </si>
  <si>
    <t>Resultados</t>
  </si>
  <si>
    <t>X</t>
  </si>
  <si>
    <t>Y</t>
  </si>
  <si>
    <t>Z</t>
  </si>
  <si>
    <t>HPR X</t>
  </si>
  <si>
    <t>HPR Y</t>
  </si>
  <si>
    <t>HPR Z</t>
  </si>
  <si>
    <t>X-E(X)</t>
  </si>
  <si>
    <t>Y-E(Y)</t>
  </si>
  <si>
    <t>Z-E(Z)</t>
  </si>
  <si>
    <r>
      <t>σ</t>
    </r>
    <r>
      <rPr>
        <b/>
        <vertAlign val="superscript"/>
        <sz val="11"/>
        <color theme="1" tint="0.499984740745262"/>
        <rFont val="Calibri"/>
        <family val="2"/>
        <scheme val="minor"/>
      </rPr>
      <t>2</t>
    </r>
    <r>
      <rPr>
        <b/>
        <sz val="11"/>
        <color theme="1" tint="0.499984740745262"/>
        <rFont val="Calibri"/>
        <family val="2"/>
        <scheme val="minor"/>
      </rPr>
      <t>(X)</t>
    </r>
  </si>
  <si>
    <r>
      <t>σ</t>
    </r>
    <r>
      <rPr>
        <b/>
        <vertAlign val="superscript"/>
        <sz val="11"/>
        <color theme="1" tint="0.499984740745262"/>
        <rFont val="Calibri"/>
        <family val="2"/>
        <scheme val="minor"/>
      </rPr>
      <t>2</t>
    </r>
    <r>
      <rPr>
        <b/>
        <sz val="11"/>
        <color theme="1" tint="0.499984740745262"/>
        <rFont val="Calibri"/>
        <family val="2"/>
        <scheme val="minor"/>
      </rPr>
      <t>(Y)</t>
    </r>
  </si>
  <si>
    <r>
      <t>σ</t>
    </r>
    <r>
      <rPr>
        <b/>
        <vertAlign val="superscript"/>
        <sz val="11"/>
        <color theme="1" tint="0.499984740745262"/>
        <rFont val="Calibri"/>
        <family val="2"/>
        <scheme val="minor"/>
      </rPr>
      <t>2</t>
    </r>
    <r>
      <rPr>
        <b/>
        <sz val="11"/>
        <color theme="1" tint="0.499984740745262"/>
        <rFont val="Calibri"/>
        <family val="2"/>
        <scheme val="minor"/>
      </rPr>
      <t>(Z)</t>
    </r>
  </si>
  <si>
    <t>Cov(X,Y)</t>
  </si>
  <si>
    <t>Cov(X,Z)</t>
  </si>
  <si>
    <t>Cov(Y,Z)</t>
  </si>
  <si>
    <t>Port 1</t>
  </si>
  <si>
    <t>Port FE</t>
  </si>
  <si>
    <t>Rend. Esp.</t>
  </si>
  <si>
    <r>
      <t>w</t>
    </r>
    <r>
      <rPr>
        <b/>
        <vertAlign val="subscript"/>
        <sz val="11"/>
        <color theme="1" tint="0.499984740745262"/>
        <rFont val="Calibri"/>
        <family val="2"/>
        <scheme val="minor"/>
      </rPr>
      <t>X</t>
    </r>
  </si>
  <si>
    <r>
      <t>w</t>
    </r>
    <r>
      <rPr>
        <b/>
        <vertAlign val="subscript"/>
        <sz val="11"/>
        <color theme="1" tint="0.499984740745262"/>
        <rFont val="Calibri"/>
        <family val="2"/>
        <scheme val="minor"/>
      </rPr>
      <t>Y</t>
    </r>
  </si>
  <si>
    <r>
      <t>E(R</t>
    </r>
    <r>
      <rPr>
        <b/>
        <vertAlign val="subscript"/>
        <sz val="11"/>
        <rFont val="Calibri"/>
        <family val="2"/>
      </rPr>
      <t>p</t>
    </r>
    <r>
      <rPr>
        <b/>
        <sz val="11"/>
        <rFont val="Calibri"/>
        <family val="2"/>
      </rPr>
      <t>)</t>
    </r>
  </si>
  <si>
    <r>
      <t>w</t>
    </r>
    <r>
      <rPr>
        <b/>
        <vertAlign val="subscript"/>
        <sz val="11"/>
        <color theme="1" tint="0.499984740745262"/>
        <rFont val="Calibri"/>
        <family val="2"/>
        <scheme val="minor"/>
      </rPr>
      <t>Z</t>
    </r>
  </si>
  <si>
    <t>(X,Y)</t>
  </si>
  <si>
    <t>(X,Z)</t>
  </si>
  <si>
    <t>(Y,Z)</t>
  </si>
  <si>
    <t>Covarianza</t>
  </si>
  <si>
    <t>Port 2</t>
  </si>
  <si>
    <t>Matriz Covarianzas</t>
  </si>
  <si>
    <t>Port 3</t>
  </si>
  <si>
    <t>Matriz Correlación</t>
  </si>
  <si>
    <t>Port 4</t>
  </si>
  <si>
    <t>ρ</t>
  </si>
  <si>
    <t>Rf</t>
  </si>
  <si>
    <t>Min.Var.</t>
  </si>
  <si>
    <t>E(x)-Rf</t>
  </si>
  <si>
    <t>Portafolio Mínima - Varianza</t>
  </si>
  <si>
    <t>Portafolio Tangente</t>
  </si>
  <si>
    <t>Sharpe Ratio</t>
  </si>
  <si>
    <t>ρ(X,Y)</t>
  </si>
  <si>
    <t>ρ(X,Z)</t>
  </si>
  <si>
    <t>ρ(Y,Z)</t>
  </si>
  <si>
    <t>Rm</t>
  </si>
  <si>
    <t>σ(m)</t>
  </si>
  <si>
    <t>A</t>
  </si>
  <si>
    <t>B</t>
  </si>
  <si>
    <t>C</t>
  </si>
  <si>
    <t>α</t>
  </si>
  <si>
    <t>β</t>
  </si>
  <si>
    <t>σ(ei)</t>
  </si>
  <si>
    <t>Rend. Prom</t>
  </si>
  <si>
    <t>beta 1 prom</t>
  </si>
  <si>
    <t>sigma de b1prom</t>
  </si>
  <si>
    <t>sigma beta A</t>
  </si>
  <si>
    <t>sigma beta B</t>
  </si>
  <si>
    <t>sigma beta C</t>
  </si>
  <si>
    <t>β nueva</t>
  </si>
  <si>
    <t>β p</t>
  </si>
  <si>
    <t>α p</t>
  </si>
  <si>
    <r>
      <t>σ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 xml:space="preserve"> (p)</t>
    </r>
  </si>
  <si>
    <t>Rp Prom</t>
  </si>
  <si>
    <t>Misma ponderación</t>
  </si>
  <si>
    <t>Sin Ventas en Corto:</t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</si>
  <si>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</si>
  <si>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t>Ci*</t>
  </si>
  <si>
    <r>
      <t xml:space="preserve">Activo </t>
    </r>
    <r>
      <rPr>
        <b/>
        <i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</si>
  <si>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</si>
  <si>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β</t>
    </r>
    <r>
      <rPr>
        <b/>
        <vertAlign val="subscript"/>
        <sz val="11"/>
        <color theme="1"/>
        <rFont val="Calibri"/>
        <family val="2"/>
      </rPr>
      <t>i</t>
    </r>
  </si>
  <si>
    <t>Riesgo No Sist.</t>
  </si>
  <si>
    <t>Excess Return</t>
  </si>
  <si>
    <t>(Excess Return)/Beta</t>
  </si>
  <si>
    <r>
      <t>ER*B/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^2(ei)</t>
    </r>
  </si>
  <si>
    <r>
      <t xml:space="preserve">beta^2 / 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^2</t>
    </r>
  </si>
  <si>
    <t>ER*B/sigma^2(ei) acumulado</t>
  </si>
  <si>
    <r>
      <t xml:space="preserve">beta^2 / 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^2 acumulado</t>
    </r>
  </si>
  <si>
    <t>Ci</t>
  </si>
  <si>
    <t>Criterio</t>
  </si>
  <si>
    <t>Zi</t>
  </si>
  <si>
    <t>Xi</t>
  </si>
  <si>
    <t>Con Ventas en Corto:</t>
  </si>
  <si>
    <t>Es necesario ordenar para el acumulado de las sumas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</si>
</sst>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00"/>
    <numFmt numFmtId="166" formatCode="0.000"/>
    <numFmt numFmtId="167" formatCode="#,##0.0"/>
    <numFmt numFmtId="168" formatCode="#,##0.0000"/>
    <numFmt numFmtId="169" formatCode="0.0"/>
    <numFmt numFmtId="170" formatCode="#,##0.00000"/>
    <numFmt numFmtId="172" formatCode="0.00000000000000%"/>
    <numFmt numFmtId="18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vertAlign val="subscript"/>
      <sz val="11"/>
      <color theme="1" tint="0.499984740745262"/>
      <name val="Calibri"/>
      <family val="2"/>
      <scheme val="minor"/>
    </font>
    <font>
      <b/>
      <vertAlign val="superscript"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b/>
      <vertAlign val="subscript"/>
      <sz val="11"/>
      <name val="Calibri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0691854609822"/>
      </left>
      <right style="hair">
        <color theme="0" tint="-0.14990691854609822"/>
      </right>
      <top style="hair">
        <color theme="0" tint="-0.14990691854609822"/>
      </top>
      <bottom style="hair">
        <color theme="0" tint="-0.14990691854609822"/>
      </bottom>
      <diagonal/>
    </border>
    <border>
      <left/>
      <right/>
      <top/>
      <bottom style="hair">
        <color theme="0" tint="-0.1499069185460982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3743705557422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3743705557422"/>
      </top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6795556505021"/>
      </right>
      <top style="hair">
        <color theme="0" tint="-0.14996795556505021"/>
      </top>
      <bottom style="hair">
        <color theme="0" tint="-0.14993743705557422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6795556505021"/>
      </top>
      <bottom style="hair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5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quotePrefix="1" applyFont="1" applyFill="1" applyBorder="1" applyAlignment="1">
      <alignment horizontal="center"/>
    </xf>
    <xf numFmtId="15" fontId="5" fillId="0" borderId="6" xfId="0" applyNumberFormat="1" applyFont="1" applyBorder="1" applyAlignment="1">
      <alignment horizontal="left"/>
    </xf>
    <xf numFmtId="4" fontId="0" fillId="0" borderId="6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9" fontId="3" fillId="0" borderId="3" xfId="1" applyFont="1" applyBorder="1" applyAlignment="1">
      <alignment horizontal="center"/>
    </xf>
    <xf numFmtId="9" fontId="0" fillId="4" borderId="0" xfId="1" applyFont="1" applyFill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8" fillId="5" borderId="6" xfId="0" quotePrefix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0" fontId="0" fillId="0" borderId="10" xfId="1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9" fillId="5" borderId="6" xfId="0" quotePrefix="1" applyFont="1" applyFill="1" applyBorder="1" applyAlignment="1">
      <alignment horizontal="center"/>
    </xf>
    <xf numFmtId="4" fontId="0" fillId="0" borderId="6" xfId="1" applyNumberFormat="1" applyFont="1" applyBorder="1" applyAlignment="1">
      <alignment horizontal="center"/>
    </xf>
    <xf numFmtId="164" fontId="0" fillId="0" borderId="0" xfId="0" applyNumberFormat="1"/>
    <xf numFmtId="0" fontId="2" fillId="2" borderId="6" xfId="0" quotePrefix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8" fillId="5" borderId="13" xfId="0" quotePrefix="1" applyFont="1" applyFill="1" applyBorder="1" applyAlignment="1">
      <alignment horizontal="center"/>
    </xf>
    <xf numFmtId="3" fontId="0" fillId="0" borderId="14" xfId="1" applyNumberFormat="1" applyFon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167" fontId="0" fillId="0" borderId="16" xfId="1" applyNumberFormat="1" applyFont="1" applyBorder="1" applyAlignment="1">
      <alignment horizontal="center"/>
    </xf>
    <xf numFmtId="4" fontId="0" fillId="0" borderId="14" xfId="1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3" fillId="0" borderId="0" xfId="0" applyFont="1"/>
    <xf numFmtId="168" fontId="0" fillId="0" borderId="0" xfId="0" applyNumberFormat="1"/>
    <xf numFmtId="0" fontId="0" fillId="9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center" wrapText="1"/>
    </xf>
    <xf numFmtId="168" fontId="3" fillId="5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6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8" fillId="5" borderId="11" xfId="0" quotePrefix="1" applyFont="1" applyFill="1" applyBorder="1" applyAlignment="1">
      <alignment horizontal="center"/>
    </xf>
    <xf numFmtId="0" fontId="8" fillId="5" borderId="12" xfId="0" quotePrefix="1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17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7" fontId="0" fillId="0" borderId="6" xfId="0" applyNumberFormat="1" applyBorder="1" applyAlignment="1">
      <alignment horizontal="center"/>
    </xf>
    <xf numFmtId="186" fontId="0" fillId="0" borderId="0" xfId="0" applyNumberFormat="1"/>
  </cellXfs>
  <cellStyles count="2">
    <cellStyle name="Normal" xfId="0" builtinId="0"/>
    <cellStyle name="Porcentaje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Frontera Eficiente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2F-4AAB-AB84-2F7251359A46}"/>
              </c:ext>
            </c:extLst>
          </c:dPt>
          <c:dLbls>
            <c:dLbl>
              <c:idx val="0"/>
              <c:layout>
                <c:manualLayout>
                  <c:x val="-0.10531820124936227"/>
                  <c:y val="2.34944590259542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2F-4AAB-AB84-2F7251359A46}"/>
                </c:ext>
              </c:extLst>
            </c:dLbl>
            <c:dLbl>
              <c:idx val="1"/>
              <c:layout>
                <c:manualLayout>
                  <c:x val="-0.22907768753073993"/>
                  <c:y val="-3.88425925925926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Portafolio</a:t>
                    </a:r>
                    <a:r>
                      <a:rPr lang="en-US" sz="1000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 Mínima Varianza</a:t>
                    </a:r>
                    <a:fld id="{7A281F8A-057C-4447-9244-23AE6D65AA05}" type="YVALUE">
                      <a:rPr lang="en-US" sz="100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[VALOR DE Y]</a:t>
                    </a:fld>
                    <a:endParaRPr lang="en-US" sz="1000" baseline="0">
                      <a:solidFill>
                        <a:schemeClr val="accent5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72F-4AAB-AB84-2F7251359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'1 - Frontera Eficiente (2Act)'!$S$5:$S$15</c:f>
              <c:numCache>
                <c:formatCode>0.00%</c:formatCode>
                <c:ptCount val="11"/>
                <c:pt idx="0">
                  <c:v>4.3768926393598286E-2</c:v>
                </c:pt>
                <c:pt idx="1">
                  <c:v>4.2524949060707723E-2</c:v>
                </c:pt>
                <c:pt idx="2">
                  <c:v>4.3709842353366134E-2</c:v>
                </c:pt>
                <c:pt idx="3">
                  <c:v>4.7140810297121784E-2</c:v>
                </c:pt>
                <c:pt idx="4">
                  <c:v>5.2378319210863354E-2</c:v>
                </c:pt>
                <c:pt idx="5">
                  <c:v>5.8942745967707863E-2</c:v>
                </c:pt>
                <c:pt idx="6">
                  <c:v>6.6441951597203674E-2</c:v>
                </c:pt>
                <c:pt idx="7">
                  <c:v>7.4594538760215823E-2</c:v>
                </c:pt>
                <c:pt idx="8">
                  <c:v>8.3208678301162201E-2</c:v>
                </c:pt>
                <c:pt idx="9">
                  <c:v>9.21550309390433E-2</c:v>
                </c:pt>
                <c:pt idx="10">
                  <c:v>0.10134565585706436</c:v>
                </c:pt>
              </c:numCache>
            </c:numRef>
          </c:xVal>
          <c:yVal>
            <c:numRef>
              <c:f>'1 - Frontera Eficiente (2Act)'!$Q$5:$Q$15</c:f>
              <c:numCache>
                <c:formatCode>0.00%</c:formatCode>
                <c:ptCount val="11"/>
                <c:pt idx="0">
                  <c:v>1.1628835932407194E-2</c:v>
                </c:pt>
                <c:pt idx="1">
                  <c:v>1.3953921715000359E-2</c:v>
                </c:pt>
                <c:pt idx="2">
                  <c:v>1.627900749759352E-2</c:v>
                </c:pt>
                <c:pt idx="3">
                  <c:v>1.8604093280186685E-2</c:v>
                </c:pt>
                <c:pt idx="4">
                  <c:v>2.092917906277985E-2</c:v>
                </c:pt>
                <c:pt idx="5">
                  <c:v>2.3254264845373011E-2</c:v>
                </c:pt>
                <c:pt idx="6">
                  <c:v>2.5579350627966176E-2</c:v>
                </c:pt>
                <c:pt idx="7">
                  <c:v>2.7904436410559338E-2</c:v>
                </c:pt>
                <c:pt idx="8">
                  <c:v>3.0229522193152506E-2</c:v>
                </c:pt>
                <c:pt idx="9">
                  <c:v>3.2554607975745664E-2</c:v>
                </c:pt>
                <c:pt idx="10">
                  <c:v>3.4879693758338833E-2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2F-4AAB-AB84-2F725135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40048"/>
        <c:axId val="638141032"/>
      </c:scatterChart>
      <c:valAx>
        <c:axId val="63814004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141032"/>
        <c:crosses val="autoZero"/>
        <c:crossBetween val="midCat"/>
      </c:valAx>
      <c:valAx>
        <c:axId val="6381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1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 Frontera Eficiente (3Act)'!$Z$4</c:f>
              <c:strCache>
                <c:ptCount val="1"/>
                <c:pt idx="0">
                  <c:v>Port 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'2 - Frontera Eficiente (3Act)'!$AA$8:$AK$8</c:f>
              <c:numCache>
                <c:formatCode>0.00%</c:formatCode>
                <c:ptCount val="11"/>
              </c:numCache>
            </c:numRef>
          </c:xVal>
          <c:yVal>
            <c:numRef>
              <c:f>'2 - Frontera Eficiente (3Act)'!$AA$9:$AK$9</c:f>
              <c:numCache>
                <c:formatCode>0.00%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0-448E-BE62-116D09BA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 Frontera Eficiente (3Act)'!$Z$11</c:f>
              <c:strCache>
                <c:ptCount val="1"/>
                <c:pt idx="0">
                  <c:v>Port 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'2 - Frontera Eficiente (3Act)'!$AA$15:$AK$15</c:f>
              <c:numCache>
                <c:formatCode>0.00%</c:formatCode>
                <c:ptCount val="11"/>
              </c:numCache>
            </c:numRef>
          </c:xVal>
          <c:yVal>
            <c:numRef>
              <c:f>'2 - Frontera Eficiente (3Act)'!$AA$16:$AK$16</c:f>
              <c:numCache>
                <c:formatCode>0.00%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0-487C-92F1-787FFF77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 Frontera Eficiente (3Act)'!$Z$18</c:f>
              <c:strCache>
                <c:ptCount val="1"/>
                <c:pt idx="0">
                  <c:v>Port 3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'2 - Frontera Eficiente (3Act)'!$AA$22:$AK$22</c:f>
              <c:numCache>
                <c:formatCode>0.00%</c:formatCode>
                <c:ptCount val="11"/>
              </c:numCache>
            </c:numRef>
          </c:xVal>
          <c:yVal>
            <c:numRef>
              <c:f>'2 - Frontera Eficiente (3Act)'!$AA$23:$AK$23</c:f>
              <c:numCache>
                <c:formatCode>0.00%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D-4EE4-9DDB-609D3183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 Frontera Eficiente (3Act)'!$Z$25</c:f>
              <c:strCache>
                <c:ptCount val="1"/>
                <c:pt idx="0">
                  <c:v>Port 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'2 - Frontera Eficiente (3Act)'!$AA$29:$AK$29</c:f>
              <c:numCache>
                <c:formatCode>0.000</c:formatCode>
                <c:ptCount val="11"/>
              </c:numCache>
            </c:numRef>
          </c:xVal>
          <c:yVal>
            <c:numRef>
              <c:f>'2 - Frontera Eficiente (3Act)'!$AA$30:$AK$30</c:f>
              <c:numCache>
                <c:formatCode>0.00%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5-44F0-A374-AA8C574B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 Frontera Eficiente (3Act)'!$AU$4</c:f>
              <c:strCache>
                <c:ptCount val="1"/>
                <c:pt idx="0">
                  <c:v>Port 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349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B62-414F-A6F5-93A2C9F1FC84}"/>
              </c:ext>
            </c:extLst>
          </c:dPt>
          <c:dLbls>
            <c:dLbl>
              <c:idx val="7"/>
              <c:layout>
                <c:manualLayout>
                  <c:x val="-0.1767409833962707"/>
                  <c:y val="-1.48344383237785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Rp=1.1%</a:t>
                    </a:r>
                    <a:br>
                      <a:rPr lang="en-US" sz="11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</a:br>
                    <a:r>
                      <a:rPr lang="en-US" sz="11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Std.Dev=0.038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2-414F-A6F5-93A2C9F1F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'2 - Frontera Eficiente (3Act)'!$AV$5:$CB$5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'2 - Frontera Eficiente (3Act)'!$AV$6:$CB$6</c:f>
              <c:numCache>
                <c:formatCode>0.000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2-414F-A6F5-93A2C9F1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'Ex5 - Frontera Eficiente (5Act)'!#REF!</c:f>
            </c:numRef>
          </c:xVal>
          <c:yVal>
            <c:numRef>
              <c:f>'Ex5 - Frontera Eficiente (5Act)'!#REF!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'Ex5 - Frontera Eficiente (5Act)'!#REF!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79-4887-93F1-050F4A3A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'Ex5 - Frontera Eficiente (5Act)'!#REF!</c:f>
            </c:numRef>
          </c:xVal>
          <c:yVal>
            <c:numRef>
              <c:f>'Ex5 - Frontera Eficiente (5Act)'!#REF!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'Ex5 - Frontera Eficiente (5Act)'!#REF!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3B-4E77-AF8E-3D6C0FED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04120"/>
        <c:axId val="379699528"/>
      </c:scatterChart>
      <c:valAx>
        <c:axId val="3797041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699528"/>
        <c:crosses val="autoZero"/>
        <c:crossBetween val="midCat"/>
      </c:valAx>
      <c:valAx>
        <c:axId val="3796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7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15</xdr:row>
      <xdr:rowOff>138112</xdr:rowOff>
    </xdr:from>
    <xdr:to>
      <xdr:col>20</xdr:col>
      <xdr:colOff>561974</xdr:colOff>
      <xdr:row>30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47B673-6A73-400D-AB5A-8A0481A1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293687</xdr:colOff>
      <xdr:row>1</xdr:row>
      <xdr:rowOff>51479</xdr:rowOff>
    </xdr:from>
    <xdr:to>
      <xdr:col>44</xdr:col>
      <xdr:colOff>579437</xdr:colOff>
      <xdr:row>14</xdr:row>
      <xdr:rowOff>5215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BDF47-E11C-4836-B883-4E487F885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385535</xdr:colOff>
      <xdr:row>15</xdr:row>
      <xdr:rowOff>0</xdr:rowOff>
    </xdr:from>
    <xdr:to>
      <xdr:col>45</xdr:col>
      <xdr:colOff>58964</xdr:colOff>
      <xdr:row>27</xdr:row>
      <xdr:rowOff>191861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EA811F-7CD2-4376-8CDE-41052008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442232</xdr:colOff>
      <xdr:row>28</xdr:row>
      <xdr:rowOff>90714</xdr:rowOff>
    </xdr:from>
    <xdr:to>
      <xdr:col>45</xdr:col>
      <xdr:colOff>115661</xdr:colOff>
      <xdr:row>42</xdr:row>
      <xdr:rowOff>101146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A34A14-357F-4891-965F-A2B6FBDC6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34018</xdr:colOff>
      <xdr:row>31</xdr:row>
      <xdr:rowOff>22679</xdr:rowOff>
    </xdr:from>
    <xdr:to>
      <xdr:col>32</xdr:col>
      <xdr:colOff>365126</xdr:colOff>
      <xdr:row>45</xdr:row>
      <xdr:rowOff>67129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3E9FC3-3474-48CA-B849-C81FB682B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8</xdr:row>
      <xdr:rowOff>0</xdr:rowOff>
    </xdr:from>
    <xdr:to>
      <xdr:col>56</xdr:col>
      <xdr:colOff>487589</xdr:colOff>
      <xdr:row>24</xdr:row>
      <xdr:rowOff>34018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CB23C4-ACDC-4B60-84E4-FA4D7415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51479</xdr:rowOff>
    </xdr:from>
    <xdr:to>
      <xdr:col>2</xdr:col>
      <xdr:colOff>0</xdr:colOff>
      <xdr:row>13</xdr:row>
      <xdr:rowOff>5215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1B4C5-5B14-45B2-AB86-F31A8AEC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51479</xdr:rowOff>
    </xdr:from>
    <xdr:to>
      <xdr:col>2</xdr:col>
      <xdr:colOff>0</xdr:colOff>
      <xdr:row>15</xdr:row>
      <xdr:rowOff>5215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C2B02E-FEA4-4861-B710-43CCA522F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5</xdr:row>
      <xdr:rowOff>214312</xdr:rowOff>
    </xdr:from>
    <xdr:ext cx="206082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C80AA0F-8FE5-488F-B5A6-0A6B0FC2C886}"/>
                </a:ext>
              </a:extLst>
            </xdr:cNvPr>
            <xdr:cNvSpPr txBox="1"/>
          </xdr:nvSpPr>
          <xdr:spPr>
            <a:xfrm>
              <a:off x="3409950" y="1344612"/>
              <a:ext cx="20608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𝑒𝑖</m:t>
                        </m:r>
                      </m:sub>
                      <m:sup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C80AA0F-8FE5-488F-B5A6-0A6B0FC2C886}"/>
                </a:ext>
              </a:extLst>
            </xdr:cNvPr>
            <xdr:cNvSpPr txBox="1"/>
          </xdr:nvSpPr>
          <xdr:spPr>
            <a:xfrm>
              <a:off x="3409950" y="1344612"/>
              <a:ext cx="20608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𝑒𝑖^2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381000</xdr:colOff>
      <xdr:row>4</xdr:row>
      <xdr:rowOff>33337</xdr:rowOff>
    </xdr:from>
    <xdr:ext cx="2086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2C7CF-F53D-412B-9401-E8CB17536C52}"/>
                </a:ext>
              </a:extLst>
            </xdr:cNvPr>
            <xdr:cNvSpPr txBox="1"/>
          </xdr:nvSpPr>
          <xdr:spPr>
            <a:xfrm>
              <a:off x="2667000" y="954087"/>
              <a:ext cx="2086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2C7CF-F53D-412B-9401-E8CB17536C52}"/>
                </a:ext>
              </a:extLst>
            </xdr:cNvPr>
            <xdr:cNvSpPr txBox="1"/>
          </xdr:nvSpPr>
          <xdr:spPr>
            <a:xfrm>
              <a:off x="2667000" y="954087"/>
              <a:ext cx="2086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𝑚^2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361950</xdr:colOff>
      <xdr:row>17</xdr:row>
      <xdr:rowOff>214312</xdr:rowOff>
    </xdr:from>
    <xdr:ext cx="206082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0B77391-A82E-4345-B167-17090B49EE24}"/>
                </a:ext>
              </a:extLst>
            </xdr:cNvPr>
            <xdr:cNvSpPr txBox="1"/>
          </xdr:nvSpPr>
          <xdr:spPr>
            <a:xfrm>
              <a:off x="3409950" y="1145645"/>
              <a:ext cx="20608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𝑒𝑖</m:t>
                        </m:r>
                      </m:sub>
                      <m:sup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0B77391-A82E-4345-B167-17090B49EE24}"/>
                </a:ext>
              </a:extLst>
            </xdr:cNvPr>
            <xdr:cNvSpPr txBox="1"/>
          </xdr:nvSpPr>
          <xdr:spPr>
            <a:xfrm>
              <a:off x="3409950" y="1145645"/>
              <a:ext cx="206082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𝑒𝑖^2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381000</xdr:colOff>
      <xdr:row>16</xdr:row>
      <xdr:rowOff>33337</xdr:rowOff>
    </xdr:from>
    <xdr:ext cx="2086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5BE37-0128-4F27-90E4-8266C2AE4EA2}"/>
                </a:ext>
              </a:extLst>
            </xdr:cNvPr>
            <xdr:cNvSpPr txBox="1"/>
          </xdr:nvSpPr>
          <xdr:spPr>
            <a:xfrm>
              <a:off x="2667000" y="753004"/>
              <a:ext cx="2086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5BE37-0128-4F27-90E4-8266C2AE4EA2}"/>
                </a:ext>
              </a:extLst>
            </xdr:cNvPr>
            <xdr:cNvSpPr txBox="1"/>
          </xdr:nvSpPr>
          <xdr:spPr>
            <a:xfrm>
              <a:off x="2667000" y="753004"/>
              <a:ext cx="2086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𝑚^2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DDAC-6C96-43C1-B1CB-04BFEE3FCB67}">
  <dimension ref="A3:S28"/>
  <sheetViews>
    <sheetView showGridLines="0" topLeftCell="F1" zoomScale="115" zoomScaleNormal="115" workbookViewId="0">
      <selection activeCell="S5" sqref="S5:S15"/>
    </sheetView>
  </sheetViews>
  <sheetFormatPr baseColWidth="10" defaultColWidth="9.140625" defaultRowHeight="15" x14ac:dyDescent="0.25"/>
  <cols>
    <col min="3" max="3" width="7.28515625" customWidth="1"/>
    <col min="4" max="4" width="12.140625" customWidth="1"/>
    <col min="5" max="5" width="10" bestFit="1" customWidth="1"/>
    <col min="6" max="6" width="11.42578125" bestFit="1" customWidth="1"/>
    <col min="9" max="9" width="11" customWidth="1"/>
    <col min="10" max="10" width="20.5703125" bestFit="1" customWidth="1"/>
    <col min="11" max="11" width="28.42578125" customWidth="1"/>
    <col min="14" max="14" width="11.28515625" bestFit="1" customWidth="1"/>
    <col min="17" max="17" width="11.28515625" bestFit="1" customWidth="1"/>
  </cols>
  <sheetData>
    <row r="3" spans="1:19" ht="15.75" x14ac:dyDescent="0.25">
      <c r="D3" s="58" t="s">
        <v>0</v>
      </c>
      <c r="E3" s="59"/>
      <c r="F3" s="59"/>
      <c r="G3" s="59"/>
      <c r="H3" s="59"/>
      <c r="J3" s="60" t="s">
        <v>1</v>
      </c>
      <c r="K3" s="60"/>
      <c r="N3" s="61" t="s">
        <v>2</v>
      </c>
      <c r="O3" s="61"/>
      <c r="P3" s="61"/>
      <c r="Q3" s="61"/>
      <c r="R3" s="61"/>
      <c r="S3" s="61"/>
    </row>
    <row r="4" spans="1:19" ht="18.75" x14ac:dyDescent="0.35"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J4" s="2"/>
      <c r="K4" s="2" t="s">
        <v>8</v>
      </c>
      <c r="N4" s="2"/>
      <c r="O4" s="2" t="s">
        <v>4</v>
      </c>
      <c r="P4" s="2" t="s">
        <v>9</v>
      </c>
      <c r="Q4" s="3" t="s">
        <v>10</v>
      </c>
      <c r="R4" s="2" t="s">
        <v>11</v>
      </c>
      <c r="S4" s="2" t="s">
        <v>12</v>
      </c>
    </row>
    <row r="5" spans="1:19" x14ac:dyDescent="0.25">
      <c r="D5" s="4">
        <v>43282</v>
      </c>
      <c r="E5" s="5">
        <v>46.223221000000002</v>
      </c>
      <c r="F5" s="5">
        <v>45.437224999999998</v>
      </c>
      <c r="G5" s="6"/>
      <c r="H5" s="6"/>
      <c r="J5" s="2" t="s">
        <v>4</v>
      </c>
      <c r="K5" s="7">
        <v>0.5</v>
      </c>
      <c r="N5" s="2" t="s">
        <v>13</v>
      </c>
      <c r="O5" s="8">
        <v>0</v>
      </c>
      <c r="P5" s="9">
        <f>1-O5</f>
        <v>1</v>
      </c>
      <c r="Q5" s="10">
        <f>(AVERAGE(G$6:G$28)*O5+AVERAGE(H$6:H$28)*P5)</f>
        <v>1.1628835932407194E-2</v>
      </c>
      <c r="R5" s="11">
        <f>_xlfn.VAR.S(G$6:G$28)*POWER(O5,2)+_xlfn.VAR.S(H$6:H$28)*POWER(P5,2)+2*O5*P5*_xlfn.COVARIANCE.S(G$6:G$28,H$6:H$28)</f>
        <v>1.9157189176482248E-3</v>
      </c>
      <c r="S5" s="10">
        <f>POWER(R5,0.5)</f>
        <v>4.3768926393598286E-2</v>
      </c>
    </row>
    <row r="6" spans="1:19" x14ac:dyDescent="0.25">
      <c r="A6" s="72"/>
      <c r="B6" s="72"/>
      <c r="D6" s="4">
        <v>43313</v>
      </c>
      <c r="E6" s="5">
        <v>55.293456999999997</v>
      </c>
      <c r="F6" s="5">
        <v>46.283188000000003</v>
      </c>
      <c r="G6" s="9">
        <f>E6/E5 -1</f>
        <v>0.19622682720444762</v>
      </c>
      <c r="H6" s="9">
        <f>F6/F5 -1</f>
        <v>1.8618280495783068E-2</v>
      </c>
      <c r="I6" s="70"/>
      <c r="J6" s="2" t="s">
        <v>9</v>
      </c>
      <c r="K6" s="7">
        <v>0.5</v>
      </c>
      <c r="N6" s="2" t="s">
        <v>14</v>
      </c>
      <c r="O6" s="8">
        <v>0.1</v>
      </c>
      <c r="P6" s="9">
        <f t="shared" ref="P6:P15" si="0">1-O6</f>
        <v>0.9</v>
      </c>
      <c r="Q6" s="10">
        <f t="shared" ref="Q6:Q15" si="1">(AVERAGE(G$6:G$28)*O6+AVERAGE(H$6:H$28)*P6)</f>
        <v>1.3953921715000359E-2</v>
      </c>
      <c r="R6" s="11">
        <f t="shared" ref="R6:R15" si="2">_xlfn.VAR.S(G$6:G$28)*POWER(O6,2)+_xlfn.VAR.S(H$6:H$28)*POWER(P6,2)+2*O6*P6*_xlfn.COVARIANCE.S(G$6:G$28,H$6:H$28)</f>
        <v>1.8083712926157869E-3</v>
      </c>
      <c r="S6" s="10">
        <f t="shared" ref="S6:S15" si="3">POWER(R6,0.5)</f>
        <v>4.2524949060707723E-2</v>
      </c>
    </row>
    <row r="7" spans="1:19" x14ac:dyDescent="0.25">
      <c r="A7" s="72"/>
      <c r="B7" s="72"/>
      <c r="D7" s="4">
        <v>43344</v>
      </c>
      <c r="E7" s="5">
        <v>55.026671999999998</v>
      </c>
      <c r="F7" s="5">
        <v>46.404708999999997</v>
      </c>
      <c r="G7" s="9">
        <f t="shared" ref="G7:G28" si="4">E7/E6 -1</f>
        <v>-4.8248927535856634E-3</v>
      </c>
      <c r="H7" s="9">
        <f t="shared" ref="H7:H28" si="5">F7/F6 -1</f>
        <v>2.6255970094366532E-3</v>
      </c>
      <c r="I7" s="70"/>
      <c r="N7" s="2" t="s">
        <v>15</v>
      </c>
      <c r="O7" s="8">
        <v>0.2</v>
      </c>
      <c r="P7" s="9">
        <f t="shared" si="0"/>
        <v>0.8</v>
      </c>
      <c r="Q7" s="10">
        <f>(AVERAGE(G$6:G$28)*O7+AVERAGE(H$6:H$28)*P7)</f>
        <v>1.627900749759352E-2</v>
      </c>
      <c r="R7" s="11">
        <f>_xlfn.VAR.S(G$6:G$28)*POWER(O7,2)+_xlfn.VAR.S(H$6:H$28)*POWER(P7,2)+2*O7*P7*_xlfn.COVARIANCE.S(G$6:G$28,H$6:H$28)</f>
        <v>1.9105503185561199E-3</v>
      </c>
      <c r="S7" s="10">
        <f t="shared" si="3"/>
        <v>4.3709842353366134E-2</v>
      </c>
    </row>
    <row r="8" spans="1:19" x14ac:dyDescent="0.25">
      <c r="A8" s="72"/>
      <c r="B8" s="72"/>
      <c r="D8" s="4">
        <v>43374</v>
      </c>
      <c r="E8" s="5">
        <v>53.349594000000003</v>
      </c>
      <c r="F8" s="5">
        <v>46.897167000000003</v>
      </c>
      <c r="G8" s="9">
        <f t="shared" si="4"/>
        <v>-3.0477547324686327E-2</v>
      </c>
      <c r="H8" s="9">
        <f t="shared" si="5"/>
        <v>1.0612241960185731E-2</v>
      </c>
      <c r="I8" s="70"/>
      <c r="N8" s="2" t="s">
        <v>16</v>
      </c>
      <c r="O8" s="8">
        <v>0.3</v>
      </c>
      <c r="P8" s="9">
        <f t="shared" si="0"/>
        <v>0.7</v>
      </c>
      <c r="Q8" s="10">
        <f>(AVERAGE(G$6:G$28)*O8+AVERAGE(H$6:H$28)*P8)</f>
        <v>1.8604093280186685E-2</v>
      </c>
      <c r="R8" s="11">
        <f t="shared" si="2"/>
        <v>2.2222559954692229E-3</v>
      </c>
      <c r="S8" s="10">
        <f t="shared" si="3"/>
        <v>4.7140810297121784E-2</v>
      </c>
    </row>
    <row r="9" spans="1:19" x14ac:dyDescent="0.25">
      <c r="A9" s="72"/>
      <c r="B9" s="72"/>
      <c r="D9" s="4">
        <v>43405</v>
      </c>
      <c r="E9" s="5">
        <v>43.530890999999997</v>
      </c>
      <c r="F9" s="5">
        <v>49.331046999999998</v>
      </c>
      <c r="G9" s="9">
        <f t="shared" si="4"/>
        <v>-0.18404456836166372</v>
      </c>
      <c r="H9" s="9">
        <f t="shared" si="5"/>
        <v>5.1898230867548856E-2</v>
      </c>
      <c r="I9" s="70"/>
      <c r="J9" s="12" t="s">
        <v>17</v>
      </c>
      <c r="K9" s="29">
        <f>POWER(1+AVERAGE(G6:G28),12)-1</f>
        <v>0.50896228267337684</v>
      </c>
      <c r="L9" s="9">
        <f>(1+AVERAGE(H6:H28))^(12)-1</f>
        <v>0.14882638689743555</v>
      </c>
      <c r="N9" s="2" t="s">
        <v>18</v>
      </c>
      <c r="O9" s="8">
        <v>0.4</v>
      </c>
      <c r="P9" s="9">
        <f t="shared" si="0"/>
        <v>0.6</v>
      </c>
      <c r="Q9" s="10">
        <f t="shared" si="1"/>
        <v>2.092917906277985E-2</v>
      </c>
      <c r="R9" s="11">
        <f t="shared" si="2"/>
        <v>2.7434883233550971E-3</v>
      </c>
      <c r="S9" s="10">
        <f t="shared" si="3"/>
        <v>5.2378319210863354E-2</v>
      </c>
    </row>
    <row r="10" spans="1:19" ht="17.25" x14ac:dyDescent="0.25">
      <c r="A10" s="72"/>
      <c r="B10" s="72"/>
      <c r="D10" s="4">
        <v>43435</v>
      </c>
      <c r="E10" s="5">
        <v>38.585068</v>
      </c>
      <c r="F10" s="5">
        <v>47.362690000000001</v>
      </c>
      <c r="G10" s="9">
        <f t="shared" si="4"/>
        <v>-0.11361639714656879</v>
      </c>
      <c r="H10" s="9">
        <f t="shared" si="5"/>
        <v>-3.9900977573007923E-2</v>
      </c>
      <c r="I10" s="70"/>
      <c r="J10" s="13" t="s">
        <v>19</v>
      </c>
      <c r="K10" s="11">
        <f>_xlfn.VAR.S(G6:G28)</f>
        <v>1.0270941961098524E-2</v>
      </c>
      <c r="L10" s="11">
        <f>_xlfn.VAR.S(H6:H28)</f>
        <v>1.9157189176482248E-3</v>
      </c>
      <c r="N10" s="2" t="s">
        <v>20</v>
      </c>
      <c r="O10" s="8">
        <v>0.5</v>
      </c>
      <c r="P10" s="9">
        <f t="shared" si="0"/>
        <v>0.5</v>
      </c>
      <c r="Q10" s="10">
        <f t="shared" si="1"/>
        <v>2.3254264845373011E-2</v>
      </c>
      <c r="R10" s="11">
        <f t="shared" si="2"/>
        <v>3.4742473022137416E-3</v>
      </c>
      <c r="S10" s="10">
        <f t="shared" si="3"/>
        <v>5.8942745967707863E-2</v>
      </c>
    </row>
    <row r="11" spans="1:19" x14ac:dyDescent="0.25">
      <c r="A11" s="72"/>
      <c r="B11" s="72"/>
      <c r="D11" s="4">
        <v>43466</v>
      </c>
      <c r="E11" s="5">
        <v>40.713183999999998</v>
      </c>
      <c r="F11" s="5">
        <v>49.737976000000003</v>
      </c>
      <c r="G11" s="9">
        <f t="shared" si="4"/>
        <v>5.5153874550642135E-2</v>
      </c>
      <c r="H11" s="9">
        <f t="shared" si="5"/>
        <v>5.0150994379753344E-2</v>
      </c>
      <c r="I11" s="70"/>
      <c r="J11" s="13" t="s">
        <v>12</v>
      </c>
      <c r="K11" s="14">
        <f>POWER(K10,0.5)</f>
        <v>0.10134565585706436</v>
      </c>
      <c r="L11" s="14">
        <f>POWER(L10,0.5)</f>
        <v>4.3768926393598286E-2</v>
      </c>
      <c r="N11" s="2" t="s">
        <v>21</v>
      </c>
      <c r="O11" s="8">
        <v>0.6</v>
      </c>
      <c r="P11" s="9">
        <f t="shared" si="0"/>
        <v>0.4</v>
      </c>
      <c r="Q11" s="10">
        <f t="shared" si="1"/>
        <v>2.5579350627966176E-2</v>
      </c>
      <c r="R11" s="11">
        <f>_xlfn.VAR.S(G$6:G$28)*POWER(O11,2)+_xlfn.VAR.S(H$6:H$28)*POWER(P11,2)+2*O11*P11*_xlfn.COVARIANCE.S(G$6:G$28,H$6:H$28)</f>
        <v>4.414532932045156E-3</v>
      </c>
      <c r="S11" s="10">
        <f t="shared" si="3"/>
        <v>6.6441951597203674E-2</v>
      </c>
    </row>
    <row r="12" spans="1:19" x14ac:dyDescent="0.25">
      <c r="A12" s="72"/>
      <c r="B12" s="72"/>
      <c r="D12" s="4">
        <v>43497</v>
      </c>
      <c r="E12" s="5">
        <v>42.354534000000001</v>
      </c>
      <c r="F12" s="5">
        <v>52.283133999999997</v>
      </c>
      <c r="G12" s="9">
        <f t="shared" si="4"/>
        <v>4.0314950557539309E-2</v>
      </c>
      <c r="H12" s="9">
        <f t="shared" si="5"/>
        <v>5.1171322291039711E-2</v>
      </c>
      <c r="I12" s="70"/>
      <c r="J12" s="15" t="s">
        <v>22</v>
      </c>
      <c r="K12" s="62">
        <f>_xlfn.COVARIANCE.S(G6:G28,H6:H28)</f>
        <v>8.5516416505410824E-4</v>
      </c>
      <c r="L12" s="63"/>
      <c r="N12" s="2" t="s">
        <v>23</v>
      </c>
      <c r="O12" s="8">
        <v>0.7</v>
      </c>
      <c r="P12" s="9">
        <f t="shared" si="0"/>
        <v>0.30000000000000004</v>
      </c>
      <c r="Q12" s="10">
        <f t="shared" si="1"/>
        <v>2.7904436410559338E-2</v>
      </c>
      <c r="R12" s="11">
        <f t="shared" si="2"/>
        <v>5.5643452128493415E-3</v>
      </c>
      <c r="S12" s="10">
        <f t="shared" si="3"/>
        <v>7.4594538760215823E-2</v>
      </c>
    </row>
    <row r="13" spans="1:19" x14ac:dyDescent="0.25">
      <c r="A13" s="72"/>
      <c r="B13" s="72"/>
      <c r="D13" s="4">
        <v>43525</v>
      </c>
      <c r="E13" s="5">
        <v>46.663288000000001</v>
      </c>
      <c r="F13" s="5">
        <v>53.378779999999999</v>
      </c>
      <c r="G13" s="9">
        <f t="shared" si="4"/>
        <v>0.10173064352449246</v>
      </c>
      <c r="H13" s="9">
        <f t="shared" si="5"/>
        <v>2.0956012315558548E-2</v>
      </c>
      <c r="I13" s="70"/>
      <c r="J13" s="15" t="s">
        <v>24</v>
      </c>
      <c r="K13" s="62">
        <f>CORREL(G6:G28,H6:H28)</f>
        <v>0.19278731831946042</v>
      </c>
      <c r="L13" s="63"/>
      <c r="N13" s="2" t="s">
        <v>25</v>
      </c>
      <c r="O13" s="8">
        <v>0.8</v>
      </c>
      <c r="P13" s="9">
        <f t="shared" si="0"/>
        <v>0.19999999999999996</v>
      </c>
      <c r="Q13" s="10">
        <f t="shared" si="1"/>
        <v>3.0229522193152506E-2</v>
      </c>
      <c r="R13" s="11">
        <f t="shared" si="2"/>
        <v>6.9236841446263008E-3</v>
      </c>
      <c r="S13" s="10">
        <f t="shared" si="3"/>
        <v>8.3208678301162201E-2</v>
      </c>
    </row>
    <row r="14" spans="1:19" x14ac:dyDescent="0.25">
      <c r="A14" s="72"/>
      <c r="B14" s="72"/>
      <c r="D14" s="4">
        <v>43556</v>
      </c>
      <c r="E14" s="5">
        <v>49.296771999999997</v>
      </c>
      <c r="F14" s="5">
        <v>53.388385999999997</v>
      </c>
      <c r="G14" s="9">
        <f t="shared" si="4"/>
        <v>5.6435885958143306E-2</v>
      </c>
      <c r="H14" s="9">
        <f t="shared" si="5"/>
        <v>1.7995915230728521E-4</v>
      </c>
      <c r="I14" s="70"/>
      <c r="N14" s="2" t="s">
        <v>26</v>
      </c>
      <c r="O14" s="8">
        <v>0.9</v>
      </c>
      <c r="P14" s="9">
        <f t="shared" si="0"/>
        <v>9.9999999999999978E-2</v>
      </c>
      <c r="Q14" s="10">
        <f t="shared" si="1"/>
        <v>3.2554607975745664E-2</v>
      </c>
      <c r="R14" s="11">
        <f t="shared" si="2"/>
        <v>8.4925497273760277E-3</v>
      </c>
      <c r="S14" s="10">
        <f t="shared" si="3"/>
        <v>9.21550309390433E-2</v>
      </c>
    </row>
    <row r="15" spans="1:19" x14ac:dyDescent="0.25">
      <c r="A15" s="72"/>
      <c r="B15" s="72"/>
      <c r="D15" s="4">
        <v>43586</v>
      </c>
      <c r="E15" s="5">
        <v>43.007851000000002</v>
      </c>
      <c r="F15" s="5">
        <v>53.926597999999998</v>
      </c>
      <c r="G15" s="9">
        <f t="shared" si="4"/>
        <v>-0.1275726735210978</v>
      </c>
      <c r="H15" s="9">
        <f t="shared" si="5"/>
        <v>1.0081068942597415E-2</v>
      </c>
      <c r="I15" s="70"/>
      <c r="N15" s="2" t="s">
        <v>27</v>
      </c>
      <c r="O15" s="8">
        <v>1</v>
      </c>
      <c r="P15" s="9">
        <f t="shared" si="0"/>
        <v>0</v>
      </c>
      <c r="Q15" s="10">
        <f t="shared" si="1"/>
        <v>3.4879693758338833E-2</v>
      </c>
      <c r="R15" s="11">
        <f t="shared" si="2"/>
        <v>1.0270941961098524E-2</v>
      </c>
      <c r="S15" s="10">
        <f t="shared" si="3"/>
        <v>0.10134565585706436</v>
      </c>
    </row>
    <row r="16" spans="1:19" x14ac:dyDescent="0.25">
      <c r="A16" s="72"/>
      <c r="B16" s="72"/>
      <c r="D16" s="4">
        <v>43617</v>
      </c>
      <c r="E16" s="5">
        <v>48.808441000000002</v>
      </c>
      <c r="F16" s="5">
        <v>56.046985999999997</v>
      </c>
      <c r="G16" s="9">
        <f t="shared" si="4"/>
        <v>0.13487281659341677</v>
      </c>
      <c r="H16" s="9">
        <f t="shared" si="5"/>
        <v>3.9319891827776621E-2</v>
      </c>
      <c r="I16" s="70"/>
      <c r="K16" s="71"/>
    </row>
    <row r="17" spans="1:9" x14ac:dyDescent="0.25">
      <c r="A17" s="72"/>
      <c r="B17" s="72"/>
      <c r="D17" s="4">
        <v>43647</v>
      </c>
      <c r="E17" s="5">
        <v>52.537140000000001</v>
      </c>
      <c r="F17" s="5">
        <v>56.347014999999999</v>
      </c>
      <c r="G17" s="9">
        <f t="shared" si="4"/>
        <v>7.6394552327536891E-2</v>
      </c>
      <c r="H17" s="9">
        <f t="shared" si="5"/>
        <v>5.3531692141304266E-3</v>
      </c>
      <c r="I17" s="70"/>
    </row>
    <row r="18" spans="1:9" x14ac:dyDescent="0.25">
      <c r="A18" s="72"/>
      <c r="B18" s="72"/>
      <c r="D18" s="4">
        <v>43678</v>
      </c>
      <c r="E18" s="5">
        <v>51.476730000000003</v>
      </c>
      <c r="F18" s="5">
        <v>61.021625999999998</v>
      </c>
      <c r="G18" s="9">
        <f t="shared" si="4"/>
        <v>-2.0184006971068369E-2</v>
      </c>
      <c r="H18" s="9">
        <f t="shared" si="5"/>
        <v>8.2961111604580973E-2</v>
      </c>
      <c r="I18" s="70"/>
    </row>
    <row r="19" spans="1:9" x14ac:dyDescent="0.25">
      <c r="A19" s="72"/>
      <c r="B19" s="72"/>
      <c r="D19" s="4">
        <v>43709</v>
      </c>
      <c r="E19" s="5">
        <v>55.442405999999998</v>
      </c>
      <c r="F19" s="5">
        <v>62.302531999999999</v>
      </c>
      <c r="G19" s="9">
        <f t="shared" si="4"/>
        <v>7.7038226787132569E-2</v>
      </c>
      <c r="H19" s="9">
        <f t="shared" si="5"/>
        <v>2.0991017184629035E-2</v>
      </c>
      <c r="I19" s="70"/>
    </row>
    <row r="20" spans="1:9" x14ac:dyDescent="0.25">
      <c r="A20" s="72"/>
      <c r="B20" s="72"/>
      <c r="D20" s="4">
        <v>43739</v>
      </c>
      <c r="E20" s="5">
        <v>61.579020999999997</v>
      </c>
      <c r="F20" s="5">
        <v>62.273299999999999</v>
      </c>
      <c r="G20" s="9">
        <f t="shared" si="4"/>
        <v>0.11068450023615495</v>
      </c>
      <c r="H20" s="9">
        <f t="shared" si="5"/>
        <v>-4.6919441412107687E-4</v>
      </c>
      <c r="I20" s="70"/>
    </row>
    <row r="21" spans="1:9" x14ac:dyDescent="0.25">
      <c r="A21" s="72"/>
      <c r="B21" s="72"/>
      <c r="D21" s="4">
        <v>43770</v>
      </c>
      <c r="E21" s="5">
        <v>66.156113000000005</v>
      </c>
      <c r="F21" s="5">
        <v>60.080905999999999</v>
      </c>
      <c r="G21" s="9">
        <f t="shared" si="4"/>
        <v>7.4328755567582228E-2</v>
      </c>
      <c r="H21" s="9">
        <f t="shared" si="5"/>
        <v>-3.5206003214860893E-2</v>
      </c>
      <c r="I21" s="70"/>
    </row>
    <row r="22" spans="1:9" x14ac:dyDescent="0.25">
      <c r="A22" s="72"/>
      <c r="B22" s="72"/>
      <c r="D22" s="4">
        <v>43800</v>
      </c>
      <c r="E22" s="5">
        <v>72.909499999999994</v>
      </c>
      <c r="F22" s="5">
        <v>61.590279000000002</v>
      </c>
      <c r="G22" s="9">
        <f t="shared" si="4"/>
        <v>0.10208258456780839</v>
      </c>
      <c r="H22" s="9">
        <f t="shared" si="5"/>
        <v>2.5122340864833115E-2</v>
      </c>
      <c r="I22" s="70"/>
    </row>
    <row r="23" spans="1:9" x14ac:dyDescent="0.25">
      <c r="A23" s="72"/>
      <c r="B23" s="72"/>
      <c r="D23" s="4">
        <v>43831</v>
      </c>
      <c r="E23" s="5">
        <v>76.847342999999995</v>
      </c>
      <c r="F23" s="5">
        <v>67.147521999999995</v>
      </c>
      <c r="G23" s="9">
        <f t="shared" si="4"/>
        <v>5.4010012412648578E-2</v>
      </c>
      <c r="H23" s="9">
        <f t="shared" si="5"/>
        <v>9.0229222699250933E-2</v>
      </c>
      <c r="I23" s="70"/>
    </row>
    <row r="24" spans="1:9" x14ac:dyDescent="0.25">
      <c r="A24" s="72"/>
      <c r="B24" s="72"/>
      <c r="D24" s="4">
        <v>43862</v>
      </c>
      <c r="E24" s="5">
        <v>67.871758</v>
      </c>
      <c r="F24" s="5">
        <v>59.218406999999999</v>
      </c>
      <c r="G24" s="9">
        <f t="shared" si="4"/>
        <v>-0.11679759702297055</v>
      </c>
      <c r="H24" s="9">
        <f t="shared" si="5"/>
        <v>-0.11808499798399108</v>
      </c>
      <c r="I24" s="70"/>
    </row>
    <row r="25" spans="1:9" x14ac:dyDescent="0.25">
      <c r="A25" s="72"/>
      <c r="B25" s="72"/>
      <c r="D25" s="4">
        <v>43891</v>
      </c>
      <c r="E25" s="5">
        <v>63.286769999999997</v>
      </c>
      <c r="F25" s="5">
        <v>57.929661000000003</v>
      </c>
      <c r="G25" s="9">
        <f t="shared" si="4"/>
        <v>-6.7553694424712041E-2</v>
      </c>
      <c r="H25" s="9">
        <f t="shared" si="5"/>
        <v>-2.1762591486123473E-2</v>
      </c>
      <c r="I25" s="70"/>
    </row>
    <row r="26" spans="1:9" x14ac:dyDescent="0.25">
      <c r="A26" s="72"/>
      <c r="B26" s="72"/>
      <c r="D26" s="4">
        <v>43922</v>
      </c>
      <c r="E26" s="5">
        <v>73.119872999999998</v>
      </c>
      <c r="F26" s="5">
        <v>56.292839000000001</v>
      </c>
      <c r="G26" s="9">
        <f t="shared" si="4"/>
        <v>0.15537375347169724</v>
      </c>
      <c r="H26" s="9">
        <f t="shared" si="5"/>
        <v>-2.8255335379918756E-2</v>
      </c>
      <c r="I26" s="70"/>
    </row>
    <row r="27" spans="1:9" x14ac:dyDescent="0.25">
      <c r="A27" s="72"/>
      <c r="B27" s="72"/>
      <c r="D27" s="4">
        <v>43952</v>
      </c>
      <c r="E27" s="5">
        <v>79.127746999999999</v>
      </c>
      <c r="F27" s="5">
        <v>57.762034999999997</v>
      </c>
      <c r="G27" s="9">
        <f t="shared" si="4"/>
        <v>8.2164721484130565E-2</v>
      </c>
      <c r="H27" s="9">
        <f t="shared" si="5"/>
        <v>2.609916334118445E-2</v>
      </c>
      <c r="I27" s="70"/>
    </row>
    <row r="28" spans="1:9" x14ac:dyDescent="0.25">
      <c r="A28" s="72"/>
      <c r="B28" s="72"/>
      <c r="D28" s="4">
        <v>43983</v>
      </c>
      <c r="E28" s="5">
        <v>91.035858000000005</v>
      </c>
      <c r="F28" s="5">
        <v>58.037716000000003</v>
      </c>
      <c r="G28" s="9">
        <f t="shared" si="4"/>
        <v>0.15049222872477341</v>
      </c>
      <c r="H28" s="9">
        <f t="shared" si="5"/>
        <v>4.7727023467925012E-3</v>
      </c>
      <c r="I28" s="70"/>
    </row>
  </sheetData>
  <mergeCells count="5">
    <mergeCell ref="D3:H3"/>
    <mergeCell ref="J3:K3"/>
    <mergeCell ref="N3:S3"/>
    <mergeCell ref="K12:L12"/>
    <mergeCell ref="K13:L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60C9-DF6F-41DC-8682-A5356BA7E43B}">
  <dimension ref="D3:CC65"/>
  <sheetViews>
    <sheetView showGridLines="0" tabSelected="1" topLeftCell="Q1" zoomScaleNormal="100" workbookViewId="0">
      <selection activeCell="AA9" sqref="AA9"/>
    </sheetView>
  </sheetViews>
  <sheetFormatPr baseColWidth="10" defaultColWidth="9.140625" defaultRowHeight="15" x14ac:dyDescent="0.25"/>
  <cols>
    <col min="4" max="4" width="10.140625" bestFit="1" customWidth="1"/>
    <col min="5" max="5" width="10" bestFit="1" customWidth="1"/>
    <col min="6" max="6" width="11.42578125" bestFit="1" customWidth="1"/>
    <col min="7" max="7" width="11.42578125" customWidth="1"/>
    <col min="17" max="17" width="8.5703125" bestFit="1" customWidth="1"/>
    <col min="18" max="19" width="8.42578125" bestFit="1" customWidth="1"/>
    <col min="21" max="21" width="20.5703125" bestFit="1" customWidth="1"/>
    <col min="22" max="22" width="9.140625" bestFit="1" customWidth="1"/>
    <col min="27" max="27" width="15" customWidth="1"/>
  </cols>
  <sheetData>
    <row r="3" spans="4:81" ht="15.75" x14ac:dyDescent="0.25">
      <c r="D3" s="58" t="s">
        <v>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U3" s="64" t="s">
        <v>28</v>
      </c>
      <c r="V3" s="64"/>
      <c r="W3" s="64"/>
      <c r="X3" s="64"/>
    </row>
    <row r="4" spans="4:81" ht="17.25" x14ac:dyDescent="0.25">
      <c r="D4" s="1" t="s">
        <v>3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U4" s="1"/>
      <c r="V4" s="1" t="s">
        <v>29</v>
      </c>
      <c r="W4" s="1" t="s">
        <v>30</v>
      </c>
      <c r="X4" s="1" t="s">
        <v>31</v>
      </c>
      <c r="Z4" s="16" t="s">
        <v>44</v>
      </c>
      <c r="AA4" s="16">
        <v>1</v>
      </c>
      <c r="AB4" s="16">
        <v>2</v>
      </c>
      <c r="AC4" s="16">
        <v>3</v>
      </c>
      <c r="AD4" s="16">
        <v>4</v>
      </c>
      <c r="AE4" s="16">
        <v>5</v>
      </c>
      <c r="AF4" s="16">
        <v>6</v>
      </c>
      <c r="AG4" s="16">
        <v>7</v>
      </c>
      <c r="AH4" s="16">
        <v>8</v>
      </c>
      <c r="AI4" s="16">
        <v>9</v>
      </c>
      <c r="AJ4" s="16">
        <v>10</v>
      </c>
      <c r="AK4" s="16">
        <v>11</v>
      </c>
      <c r="AU4" s="16" t="s">
        <v>45</v>
      </c>
      <c r="AV4" s="16">
        <v>1</v>
      </c>
      <c r="AW4" s="16">
        <v>2</v>
      </c>
      <c r="AX4" s="16">
        <v>3</v>
      </c>
      <c r="AY4" s="16">
        <v>4</v>
      </c>
      <c r="AZ4" s="16">
        <v>5</v>
      </c>
      <c r="BA4" s="16">
        <v>6</v>
      </c>
      <c r="BB4" s="16">
        <v>7</v>
      </c>
      <c r="BC4" s="16">
        <v>8</v>
      </c>
      <c r="BD4" s="16">
        <v>9</v>
      </c>
      <c r="BE4" s="16">
        <v>10</v>
      </c>
      <c r="BF4" s="16">
        <v>11</v>
      </c>
      <c r="BG4" s="16">
        <v>12</v>
      </c>
      <c r="BH4" s="16">
        <v>13</v>
      </c>
      <c r="BI4" s="16">
        <v>14</v>
      </c>
      <c r="BJ4" s="16">
        <v>15</v>
      </c>
      <c r="BK4" s="16">
        <v>16</v>
      </c>
      <c r="BL4" s="16">
        <v>17</v>
      </c>
      <c r="BM4" s="16">
        <v>18</v>
      </c>
      <c r="BN4" s="16">
        <v>19</v>
      </c>
      <c r="BO4" s="16">
        <v>20</v>
      </c>
      <c r="BP4" s="16">
        <v>21</v>
      </c>
      <c r="BQ4" s="16">
        <v>22</v>
      </c>
      <c r="BR4" s="16">
        <v>23</v>
      </c>
      <c r="BS4" s="16">
        <v>24</v>
      </c>
      <c r="BT4" s="16">
        <v>25</v>
      </c>
      <c r="BU4" s="16">
        <v>26</v>
      </c>
      <c r="BV4" s="16">
        <v>27</v>
      </c>
      <c r="BW4" s="16">
        <v>28</v>
      </c>
      <c r="BX4" s="16">
        <v>29</v>
      </c>
      <c r="BY4" s="16">
        <v>30</v>
      </c>
      <c r="BZ4" s="16">
        <v>31</v>
      </c>
      <c r="CA4" s="16">
        <v>32</v>
      </c>
      <c r="CB4" s="16">
        <v>33</v>
      </c>
    </row>
    <row r="5" spans="4:81" ht="18" x14ac:dyDescent="0.35">
      <c r="D5" s="4">
        <v>44349</v>
      </c>
      <c r="E5" s="5">
        <v>51.72</v>
      </c>
      <c r="F5" s="5">
        <v>25.5</v>
      </c>
      <c r="G5" s="5">
        <v>45.85</v>
      </c>
      <c r="H5" s="6"/>
      <c r="I5" s="6"/>
      <c r="J5" s="6"/>
      <c r="K5" s="73">
        <f>E5-AVERAGE(E$5:E$65)</f>
        <v>-19.099672131147528</v>
      </c>
      <c r="L5" s="73">
        <f t="shared" ref="L5:M20" si="0">F5-AVERAGE(F$5:F$65)</f>
        <v>-9.756393442622965</v>
      </c>
      <c r="M5" s="73">
        <f t="shared" si="0"/>
        <v>-22.592131147540961</v>
      </c>
      <c r="N5" s="5">
        <f>_xlfn.VAR.S(E5:E65)</f>
        <v>115.01109655738013</v>
      </c>
      <c r="O5" s="5">
        <f>_xlfn.VAR.S(F5:F65)</f>
        <v>35.360633442621477</v>
      </c>
      <c r="P5" s="5">
        <f>_xlfn.VAR.S(G5:G65)</f>
        <v>197.63201704918464</v>
      </c>
      <c r="Q5" s="5">
        <f>_xlfn.COVARIANCE.S(E5:E65,F5:F65)</f>
        <v>58.263333797814198</v>
      </c>
      <c r="R5" s="5">
        <f>_xlfn.COVARIANCE.S(E5:E65,G5:G65)</f>
        <v>93.755064043715805</v>
      </c>
      <c r="S5" s="5">
        <f>_xlfn.COVARIANCE.S(F5:F65,G5:G65)</f>
        <v>40.768156147540964</v>
      </c>
      <c r="U5" s="12" t="s">
        <v>46</v>
      </c>
      <c r="V5" s="9">
        <f>AVERAGE(H6:H65)</f>
        <v>1.0110283644119247E-2</v>
      </c>
      <c r="W5" s="9">
        <f>AVERAGE(I6:I65)</f>
        <v>1.1963025818933619E-2</v>
      </c>
      <c r="X5" s="9">
        <f>AVERAGE(J6:J65)</f>
        <v>7.3975666620683537E-3</v>
      </c>
      <c r="Z5" s="16" t="s">
        <v>47</v>
      </c>
      <c r="AA5" s="17">
        <v>0</v>
      </c>
      <c r="AB5" s="17">
        <v>0.1</v>
      </c>
      <c r="AC5" s="17">
        <v>0.2</v>
      </c>
      <c r="AD5" s="17">
        <v>0.3</v>
      </c>
      <c r="AE5" s="17">
        <v>0.4</v>
      </c>
      <c r="AF5" s="17">
        <v>0.5</v>
      </c>
      <c r="AG5" s="17">
        <v>0.6</v>
      </c>
      <c r="AH5" s="17">
        <v>0.7</v>
      </c>
      <c r="AI5" s="17">
        <v>0.8</v>
      </c>
      <c r="AJ5" s="17">
        <v>0.9</v>
      </c>
      <c r="AK5" s="17">
        <v>1</v>
      </c>
      <c r="AU5" s="18" t="s">
        <v>12</v>
      </c>
      <c r="AV5" s="19">
        <f>+AA8</f>
        <v>0</v>
      </c>
      <c r="AW5" s="19">
        <f t="shared" ref="AW5:BF6" si="1">+AB8</f>
        <v>0</v>
      </c>
      <c r="AX5" s="19">
        <f t="shared" si="1"/>
        <v>0</v>
      </c>
      <c r="AY5" s="19">
        <f t="shared" si="1"/>
        <v>0</v>
      </c>
      <c r="AZ5" s="19">
        <f t="shared" si="1"/>
        <v>0</v>
      </c>
      <c r="BA5" s="19">
        <f t="shared" si="1"/>
        <v>0</v>
      </c>
      <c r="BB5" s="19">
        <f t="shared" si="1"/>
        <v>0</v>
      </c>
      <c r="BC5" s="19">
        <f t="shared" si="1"/>
        <v>0</v>
      </c>
      <c r="BD5" s="19">
        <f t="shared" si="1"/>
        <v>0</v>
      </c>
      <c r="BE5" s="19">
        <f t="shared" si="1"/>
        <v>0</v>
      </c>
      <c r="BF5" s="19">
        <f t="shared" si="1"/>
        <v>0</v>
      </c>
      <c r="BG5" s="19">
        <f>+AA15</f>
        <v>0</v>
      </c>
      <c r="BH5" s="19">
        <f t="shared" ref="BH5:BQ6" si="2">+AB15</f>
        <v>0</v>
      </c>
      <c r="BI5" s="19">
        <f t="shared" si="2"/>
        <v>0</v>
      </c>
      <c r="BJ5" s="19">
        <f t="shared" si="2"/>
        <v>0</v>
      </c>
      <c r="BK5" s="19">
        <f t="shared" si="2"/>
        <v>0</v>
      </c>
      <c r="BL5" s="19">
        <f t="shared" si="2"/>
        <v>0</v>
      </c>
      <c r="BM5" s="19">
        <f t="shared" si="2"/>
        <v>0</v>
      </c>
      <c r="BN5" s="19">
        <f t="shared" si="2"/>
        <v>0</v>
      </c>
      <c r="BO5" s="19">
        <f t="shared" si="2"/>
        <v>0</v>
      </c>
      <c r="BP5" s="19">
        <f t="shared" si="2"/>
        <v>0</v>
      </c>
      <c r="BQ5" s="19">
        <f t="shared" si="2"/>
        <v>0</v>
      </c>
      <c r="BR5" s="19">
        <f>+AA22</f>
        <v>0</v>
      </c>
      <c r="BS5" s="19">
        <f t="shared" ref="BS5:CB6" si="3">+AB22</f>
        <v>0</v>
      </c>
      <c r="BT5" s="19">
        <f t="shared" si="3"/>
        <v>0</v>
      </c>
      <c r="BU5" s="19">
        <f t="shared" si="3"/>
        <v>0</v>
      </c>
      <c r="BV5" s="19">
        <f t="shared" si="3"/>
        <v>0</v>
      </c>
      <c r="BW5" s="19">
        <f t="shared" si="3"/>
        <v>0</v>
      </c>
      <c r="BX5" s="19">
        <f t="shared" si="3"/>
        <v>0</v>
      </c>
      <c r="BY5" s="19">
        <f t="shared" si="3"/>
        <v>0</v>
      </c>
      <c r="BZ5" s="19">
        <f t="shared" si="3"/>
        <v>0</v>
      </c>
      <c r="CA5" s="19">
        <f t="shared" si="3"/>
        <v>0</v>
      </c>
      <c r="CB5" s="19">
        <f t="shared" si="3"/>
        <v>0</v>
      </c>
      <c r="CC5" s="20"/>
    </row>
    <row r="6" spans="4:81" ht="18.75" x14ac:dyDescent="0.35">
      <c r="D6" s="4">
        <f>+WORKDAY(D5,1)</f>
        <v>44350</v>
      </c>
      <c r="E6" s="5">
        <v>52.82</v>
      </c>
      <c r="F6" s="5">
        <v>23.7</v>
      </c>
      <c r="G6" s="5">
        <v>43.45</v>
      </c>
      <c r="H6" s="9">
        <f>E6/E5-1</f>
        <v>2.1268368136117655E-2</v>
      </c>
      <c r="I6" s="9">
        <f t="shared" ref="I6:J21" si="4">F6/F5-1</f>
        <v>-7.0588235294117729E-2</v>
      </c>
      <c r="J6" s="9">
        <f t="shared" si="4"/>
        <v>-5.2344601962922566E-2</v>
      </c>
      <c r="K6" s="73">
        <f t="shared" ref="K6:K65" si="5">E6-AVERAGE(E$5:E$65)</f>
        <v>-17.999672131147527</v>
      </c>
      <c r="L6" s="73">
        <f t="shared" si="0"/>
        <v>-11.556393442622966</v>
      </c>
      <c r="M6" s="73">
        <f t="shared" si="0"/>
        <v>-24.99213114754096</v>
      </c>
      <c r="N6" s="9"/>
      <c r="O6" s="9"/>
      <c r="P6" s="9"/>
      <c r="Q6" s="9"/>
      <c r="R6" s="9"/>
      <c r="S6" s="9"/>
      <c r="U6" s="13" t="s">
        <v>19</v>
      </c>
      <c r="V6" s="11">
        <f>_xlfn.VAR.S(H6:H65)</f>
        <v>1.8150651163694063E-3</v>
      </c>
      <c r="W6" s="11">
        <f t="shared" ref="W6:X6" si="6">_xlfn.VAR.S(I6:I65)</f>
        <v>3.0834595159288237E-3</v>
      </c>
      <c r="X6" s="11">
        <f t="shared" si="6"/>
        <v>3.5212206987687111E-3</v>
      </c>
      <c r="Z6" s="16" t="s">
        <v>48</v>
      </c>
      <c r="AA6" s="17">
        <v>1</v>
      </c>
      <c r="AB6" s="17">
        <v>0.9</v>
      </c>
      <c r="AC6" s="17">
        <v>0.8</v>
      </c>
      <c r="AD6" s="17">
        <v>0.7</v>
      </c>
      <c r="AE6" s="17">
        <v>0.6</v>
      </c>
      <c r="AF6" s="17">
        <v>0.5</v>
      </c>
      <c r="AG6" s="17">
        <v>0.4</v>
      </c>
      <c r="AH6" s="17">
        <v>0.3</v>
      </c>
      <c r="AI6" s="17">
        <v>0.2</v>
      </c>
      <c r="AJ6" s="17">
        <v>0.1</v>
      </c>
      <c r="AK6" s="17">
        <v>0</v>
      </c>
      <c r="AU6" s="18" t="s">
        <v>49</v>
      </c>
      <c r="AV6" s="19">
        <f>+AA9</f>
        <v>0</v>
      </c>
      <c r="AW6" s="19">
        <f t="shared" si="1"/>
        <v>0</v>
      </c>
      <c r="AX6" s="19">
        <f t="shared" si="1"/>
        <v>0</v>
      </c>
      <c r="AY6" s="19">
        <f t="shared" si="1"/>
        <v>0</v>
      </c>
      <c r="AZ6" s="19">
        <f t="shared" si="1"/>
        <v>0</v>
      </c>
      <c r="BA6" s="19">
        <f t="shared" si="1"/>
        <v>0</v>
      </c>
      <c r="BB6" s="19">
        <f t="shared" si="1"/>
        <v>0</v>
      </c>
      <c r="BC6" s="19">
        <f t="shared" si="1"/>
        <v>0</v>
      </c>
      <c r="BD6" s="19">
        <f t="shared" si="1"/>
        <v>0</v>
      </c>
      <c r="BE6" s="19">
        <f t="shared" si="1"/>
        <v>0</v>
      </c>
      <c r="BF6" s="19">
        <f t="shared" si="1"/>
        <v>0</v>
      </c>
      <c r="BG6" s="19">
        <f>+AA16</f>
        <v>0</v>
      </c>
      <c r="BH6" s="19">
        <f t="shared" si="2"/>
        <v>0</v>
      </c>
      <c r="BI6" s="19">
        <f t="shared" si="2"/>
        <v>0</v>
      </c>
      <c r="BJ6" s="19">
        <f t="shared" si="2"/>
        <v>0</v>
      </c>
      <c r="BK6" s="19">
        <f t="shared" si="2"/>
        <v>0</v>
      </c>
      <c r="BL6" s="19">
        <f t="shared" si="2"/>
        <v>0</v>
      </c>
      <c r="BM6" s="19">
        <f t="shared" si="2"/>
        <v>0</v>
      </c>
      <c r="BN6" s="19">
        <f t="shared" si="2"/>
        <v>0</v>
      </c>
      <c r="BO6" s="19">
        <f t="shared" si="2"/>
        <v>0</v>
      </c>
      <c r="BP6" s="19">
        <f t="shared" si="2"/>
        <v>0</v>
      </c>
      <c r="BQ6" s="19">
        <f t="shared" si="2"/>
        <v>0</v>
      </c>
      <c r="BR6" s="19">
        <f>+AA23</f>
        <v>0</v>
      </c>
      <c r="BS6" s="19">
        <f t="shared" si="3"/>
        <v>0</v>
      </c>
      <c r="BT6" s="19">
        <f t="shared" si="3"/>
        <v>0</v>
      </c>
      <c r="BU6" s="19">
        <f t="shared" si="3"/>
        <v>0</v>
      </c>
      <c r="BV6" s="19">
        <f t="shared" si="3"/>
        <v>0</v>
      </c>
      <c r="BW6" s="19">
        <f t="shared" si="3"/>
        <v>0</v>
      </c>
      <c r="BX6" s="19">
        <f t="shared" si="3"/>
        <v>0</v>
      </c>
      <c r="BY6" s="19">
        <f t="shared" si="3"/>
        <v>0</v>
      </c>
      <c r="BZ6" s="19">
        <f t="shared" si="3"/>
        <v>0</v>
      </c>
      <c r="CA6" s="19">
        <f t="shared" si="3"/>
        <v>0</v>
      </c>
      <c r="CB6" s="19">
        <f t="shared" si="3"/>
        <v>0</v>
      </c>
    </row>
    <row r="7" spans="4:81" ht="18" x14ac:dyDescent="0.35">
      <c r="D7" s="4">
        <f t="shared" ref="D7:D65" si="7">+WORKDAY(D6,1)</f>
        <v>44351</v>
      </c>
      <c r="E7" s="5">
        <v>54.96</v>
      </c>
      <c r="F7" s="5">
        <v>22.52</v>
      </c>
      <c r="G7" s="5">
        <v>42.58</v>
      </c>
      <c r="H7" s="9">
        <f t="shared" ref="H7:H65" si="8">E7/E6-1</f>
        <v>4.0514956455887985E-2</v>
      </c>
      <c r="I7" s="9">
        <f t="shared" si="4"/>
        <v>-4.9789029535864948E-2</v>
      </c>
      <c r="J7" s="9">
        <f t="shared" si="4"/>
        <v>-2.0023014959723917E-2</v>
      </c>
      <c r="K7" s="73">
        <f t="shared" si="5"/>
        <v>-15.859672131147526</v>
      </c>
      <c r="L7" s="73">
        <f t="shared" si="0"/>
        <v>-12.736393442622965</v>
      </c>
      <c r="M7" s="73">
        <f t="shared" si="0"/>
        <v>-25.862131147540964</v>
      </c>
      <c r="N7" s="9"/>
      <c r="O7" s="9"/>
      <c r="P7" s="9"/>
      <c r="Q7" s="9"/>
      <c r="R7" s="9"/>
      <c r="S7" s="9"/>
      <c r="U7" s="13" t="s">
        <v>12</v>
      </c>
      <c r="V7" s="14">
        <f>POWER(V6,0.5)</f>
        <v>4.2603581027531083E-2</v>
      </c>
      <c r="W7" s="14">
        <f t="shared" ref="W7:X7" si="9">POWER(W6,0.5)</f>
        <v>5.5528907029841888E-2</v>
      </c>
      <c r="X7" s="14">
        <f t="shared" si="9"/>
        <v>5.9339874441801027E-2</v>
      </c>
      <c r="Z7" s="16" t="s">
        <v>50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</row>
    <row r="8" spans="4:81" x14ac:dyDescent="0.25">
      <c r="D8" s="4">
        <f t="shared" si="7"/>
        <v>44354</v>
      </c>
      <c r="E8" s="5">
        <v>51.29</v>
      </c>
      <c r="F8" s="5">
        <v>25.96</v>
      </c>
      <c r="G8" s="5">
        <v>45.55</v>
      </c>
      <c r="H8" s="9">
        <f t="shared" si="8"/>
        <v>-6.6775836972343572E-2</v>
      </c>
      <c r="I8" s="9">
        <f t="shared" si="4"/>
        <v>0.15275310834813505</v>
      </c>
      <c r="J8" s="9">
        <f t="shared" si="4"/>
        <v>6.9751056834194358E-2</v>
      </c>
      <c r="K8" s="73">
        <f t="shared" si="5"/>
        <v>-19.529672131147528</v>
      </c>
      <c r="L8" s="73">
        <f t="shared" si="0"/>
        <v>-9.2963934426229642</v>
      </c>
      <c r="M8" s="73">
        <f t="shared" si="0"/>
        <v>-22.892131147540965</v>
      </c>
      <c r="N8" s="9"/>
      <c r="O8" s="9"/>
      <c r="P8" s="9"/>
      <c r="Q8" s="9"/>
      <c r="R8" s="9"/>
      <c r="S8" s="9"/>
      <c r="Z8" s="18" t="s">
        <v>12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4:81" ht="18" x14ac:dyDescent="0.35">
      <c r="D9" s="4">
        <f t="shared" si="7"/>
        <v>44355</v>
      </c>
      <c r="E9" s="5">
        <v>56.4</v>
      </c>
      <c r="F9" s="5">
        <v>27.4</v>
      </c>
      <c r="G9" s="5">
        <v>48.48</v>
      </c>
      <c r="H9" s="9">
        <f t="shared" si="8"/>
        <v>9.9629557418600134E-2</v>
      </c>
      <c r="I9" s="9">
        <f t="shared" si="4"/>
        <v>5.5469953775038494E-2</v>
      </c>
      <c r="J9" s="9">
        <f>G9/G8-1</f>
        <v>6.4324917672886839E-2</v>
      </c>
      <c r="K9" s="73">
        <f t="shared" si="5"/>
        <v>-14.419672131147529</v>
      </c>
      <c r="L9" s="73">
        <f t="shared" si="0"/>
        <v>-7.8563934426229665</v>
      </c>
      <c r="M9" s="73">
        <f t="shared" si="0"/>
        <v>-19.962131147540966</v>
      </c>
      <c r="N9" s="9"/>
      <c r="O9" s="9"/>
      <c r="P9" s="9"/>
      <c r="Q9" s="9"/>
      <c r="R9" s="9"/>
      <c r="S9" s="9"/>
      <c r="U9" s="1"/>
      <c r="V9" s="1" t="s">
        <v>51</v>
      </c>
      <c r="W9" s="1" t="s">
        <v>52</v>
      </c>
      <c r="X9" s="1" t="s">
        <v>53</v>
      </c>
      <c r="Z9" s="18" t="s">
        <v>49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4:81" x14ac:dyDescent="0.25">
      <c r="D10" s="4">
        <f t="shared" si="7"/>
        <v>44356</v>
      </c>
      <c r="E10" s="5">
        <v>55.99</v>
      </c>
      <c r="F10" s="5">
        <v>28.29</v>
      </c>
      <c r="G10" s="5">
        <v>53.45</v>
      </c>
      <c r="H10" s="9">
        <f t="shared" si="8"/>
        <v>-7.2695035460992319E-3</v>
      </c>
      <c r="I10" s="9">
        <f t="shared" si="4"/>
        <v>3.2481751824817495E-2</v>
      </c>
      <c r="J10" s="9">
        <f t="shared" si="4"/>
        <v>0.10251650165016524</v>
      </c>
      <c r="K10" s="73">
        <f t="shared" si="5"/>
        <v>-14.829672131147525</v>
      </c>
      <c r="L10" s="73">
        <f t="shared" si="0"/>
        <v>-6.9663934426229659</v>
      </c>
      <c r="M10" s="73">
        <f t="shared" si="0"/>
        <v>-14.99213114754096</v>
      </c>
      <c r="N10" s="9"/>
      <c r="O10" s="9"/>
      <c r="P10" s="9"/>
      <c r="Q10" s="9"/>
      <c r="R10" s="9"/>
      <c r="S10" s="9"/>
      <c r="U10" s="12" t="s">
        <v>54</v>
      </c>
      <c r="V10" s="23">
        <f>Q5</f>
        <v>58.263333797814198</v>
      </c>
      <c r="W10" s="23">
        <f t="shared" ref="W10:X10" si="10">R5</f>
        <v>93.755064043715805</v>
      </c>
      <c r="X10" s="23">
        <f>S5</f>
        <v>40.768156147540964</v>
      </c>
    </row>
    <row r="11" spans="4:81" x14ac:dyDescent="0.25">
      <c r="D11" s="4">
        <f t="shared" si="7"/>
        <v>44357</v>
      </c>
      <c r="E11" s="5">
        <v>52.42</v>
      </c>
      <c r="F11" s="5">
        <v>26.1</v>
      </c>
      <c r="G11" s="5">
        <v>55.8</v>
      </c>
      <c r="H11" s="9">
        <f t="shared" si="8"/>
        <v>-6.3761385961778938E-2</v>
      </c>
      <c r="I11" s="9">
        <f t="shared" si="4"/>
        <v>-7.7412513255567306E-2</v>
      </c>
      <c r="J11" s="9">
        <f t="shared" si="4"/>
        <v>4.396632366697828E-2</v>
      </c>
      <c r="K11" s="73">
        <f t="shared" si="5"/>
        <v>-18.399672131147526</v>
      </c>
      <c r="L11" s="73">
        <f t="shared" si="0"/>
        <v>-9.1563934426229636</v>
      </c>
      <c r="M11" s="73">
        <f t="shared" si="0"/>
        <v>-12.642131147540965</v>
      </c>
      <c r="N11" s="9"/>
      <c r="O11" s="9"/>
      <c r="P11" s="9"/>
      <c r="Q11" s="9"/>
      <c r="R11" s="9"/>
      <c r="S11" s="9"/>
      <c r="U11" s="12" t="s">
        <v>24</v>
      </c>
      <c r="V11" s="24">
        <f>CORREL(E5:E65,F5:F65)</f>
        <v>0.91361966921618898</v>
      </c>
      <c r="W11" s="24">
        <f>CORREL(E5:E65,G5:G65)</f>
        <v>0.62186513855655412</v>
      </c>
      <c r="X11" s="24">
        <f>CORREL(F5:F65,G5:G65)</f>
        <v>0.48767714184562555</v>
      </c>
      <c r="Z11" s="16" t="s">
        <v>55</v>
      </c>
      <c r="AA11" s="16">
        <v>1</v>
      </c>
      <c r="AB11" s="16">
        <v>2</v>
      </c>
      <c r="AC11" s="16">
        <v>3</v>
      </c>
      <c r="AD11" s="16">
        <v>4</v>
      </c>
      <c r="AE11" s="16">
        <v>5</v>
      </c>
      <c r="AF11" s="16">
        <v>6</v>
      </c>
      <c r="AG11" s="16">
        <v>7</v>
      </c>
      <c r="AH11" s="16">
        <v>8</v>
      </c>
      <c r="AI11" s="16">
        <v>9</v>
      </c>
      <c r="AJ11" s="16">
        <v>10</v>
      </c>
      <c r="AK11" s="16">
        <v>11</v>
      </c>
    </row>
    <row r="12" spans="4:81" ht="18" x14ac:dyDescent="0.35">
      <c r="D12" s="4">
        <f t="shared" si="7"/>
        <v>44358</v>
      </c>
      <c r="E12" s="5">
        <v>51.63</v>
      </c>
      <c r="F12" s="5">
        <v>23.5</v>
      </c>
      <c r="G12" s="5">
        <v>51.62</v>
      </c>
      <c r="H12" s="9">
        <f t="shared" si="8"/>
        <v>-1.5070583746661592E-2</v>
      </c>
      <c r="I12" s="9">
        <f t="shared" si="4"/>
        <v>-9.9616858237547956E-2</v>
      </c>
      <c r="J12" s="9">
        <f t="shared" si="4"/>
        <v>-7.4910394265232938E-2</v>
      </c>
      <c r="K12" s="73">
        <f t="shared" si="5"/>
        <v>-19.189672131147525</v>
      </c>
      <c r="L12" s="73">
        <f t="shared" si="0"/>
        <v>-11.756393442622965</v>
      </c>
      <c r="M12" s="73">
        <f t="shared" si="0"/>
        <v>-16.822131147540965</v>
      </c>
      <c r="N12" s="9"/>
      <c r="O12" s="9"/>
      <c r="P12" s="9"/>
      <c r="Q12" s="9"/>
      <c r="R12" s="9"/>
      <c r="S12" s="9"/>
      <c r="Z12" s="16" t="s">
        <v>47</v>
      </c>
      <c r="AA12" s="17">
        <v>0</v>
      </c>
      <c r="AB12" s="17">
        <v>0.1</v>
      </c>
      <c r="AC12" s="17">
        <v>0.2</v>
      </c>
      <c r="AD12" s="17">
        <v>0.3</v>
      </c>
      <c r="AE12" s="17">
        <v>0.4</v>
      </c>
      <c r="AF12" s="17">
        <v>0.5</v>
      </c>
      <c r="AG12" s="17">
        <v>0.6</v>
      </c>
      <c r="AH12" s="17">
        <v>0.7</v>
      </c>
      <c r="AI12" s="17">
        <v>0.8</v>
      </c>
      <c r="AJ12" s="17">
        <v>0.9</v>
      </c>
      <c r="AK12" s="17">
        <v>1</v>
      </c>
    </row>
    <row r="13" spans="4:81" ht="18" x14ac:dyDescent="0.35">
      <c r="D13" s="4">
        <f t="shared" si="7"/>
        <v>44361</v>
      </c>
      <c r="E13" s="5">
        <v>50.59</v>
      </c>
      <c r="F13" s="5">
        <v>24.87</v>
      </c>
      <c r="G13" s="5">
        <v>54</v>
      </c>
      <c r="H13" s="9">
        <f t="shared" si="8"/>
        <v>-2.0143327522758048E-2</v>
      </c>
      <c r="I13" s="9">
        <f t="shared" si="4"/>
        <v>5.8297872340425494E-2</v>
      </c>
      <c r="J13" s="9">
        <f t="shared" si="4"/>
        <v>4.6106160402944685E-2</v>
      </c>
      <c r="K13" s="73">
        <f t="shared" si="5"/>
        <v>-20.229672131147524</v>
      </c>
      <c r="L13" s="73">
        <f t="shared" si="0"/>
        <v>-10.386393442622964</v>
      </c>
      <c r="M13" s="73">
        <f t="shared" si="0"/>
        <v>-14.442131147540962</v>
      </c>
      <c r="N13" s="9"/>
      <c r="O13" s="9"/>
      <c r="P13" s="9"/>
      <c r="Q13" s="9"/>
      <c r="R13" s="9"/>
      <c r="S13" s="9"/>
      <c r="U13" s="65" t="s">
        <v>56</v>
      </c>
      <c r="V13" s="65"/>
      <c r="W13" s="65"/>
      <c r="X13" s="65"/>
      <c r="Z13" s="16" t="s">
        <v>48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</row>
    <row r="14" spans="4:81" ht="18" x14ac:dyDescent="0.35">
      <c r="D14" s="4">
        <f t="shared" si="7"/>
        <v>44362</v>
      </c>
      <c r="E14" s="5">
        <v>53.88</v>
      </c>
      <c r="F14" s="5">
        <v>27.97</v>
      </c>
      <c r="G14" s="5">
        <v>53.5</v>
      </c>
      <c r="H14" s="9">
        <f t="shared" si="8"/>
        <v>6.5032615141332295E-2</v>
      </c>
      <c r="I14" s="9">
        <f t="shared" si="4"/>
        <v>0.12464817048652987</v>
      </c>
      <c r="J14" s="9">
        <f t="shared" si="4"/>
        <v>-9.2592592592593004E-3</v>
      </c>
      <c r="K14" s="73">
        <f t="shared" si="5"/>
        <v>-16.939672131147525</v>
      </c>
      <c r="L14" s="73">
        <f t="shared" si="0"/>
        <v>-7.2863934426229662</v>
      </c>
      <c r="M14" s="73">
        <f t="shared" si="0"/>
        <v>-14.942131147540962</v>
      </c>
      <c r="N14" s="9"/>
      <c r="O14" s="9"/>
      <c r="P14" s="9"/>
      <c r="Q14" s="9"/>
      <c r="R14" s="9"/>
      <c r="S14" s="9"/>
      <c r="U14" s="25"/>
      <c r="V14" s="25" t="s">
        <v>29</v>
      </c>
      <c r="W14" s="25" t="s">
        <v>30</v>
      </c>
      <c r="X14" s="25" t="s">
        <v>31</v>
      </c>
      <c r="Z14" s="16" t="s">
        <v>50</v>
      </c>
      <c r="AA14" s="17">
        <v>1</v>
      </c>
      <c r="AB14" s="17">
        <v>0.9</v>
      </c>
      <c r="AC14" s="17">
        <v>0.8</v>
      </c>
      <c r="AD14" s="17">
        <v>0.7</v>
      </c>
      <c r="AE14" s="17">
        <v>0.6</v>
      </c>
      <c r="AF14" s="17">
        <v>0.5</v>
      </c>
      <c r="AG14" s="17">
        <v>0.4</v>
      </c>
      <c r="AH14" s="17">
        <v>0.3</v>
      </c>
      <c r="AI14" s="17">
        <v>0.2</v>
      </c>
      <c r="AJ14" s="17">
        <v>0.1</v>
      </c>
      <c r="AK14" s="17">
        <v>0</v>
      </c>
    </row>
    <row r="15" spans="4:81" x14ac:dyDescent="0.25">
      <c r="D15" s="4">
        <f t="shared" si="7"/>
        <v>44363</v>
      </c>
      <c r="E15" s="5">
        <v>57.09</v>
      </c>
      <c r="F15" s="5">
        <v>28.06</v>
      </c>
      <c r="G15" s="5">
        <v>54.29</v>
      </c>
      <c r="H15" s="9">
        <f t="shared" si="8"/>
        <v>5.9576837416481121E-2</v>
      </c>
      <c r="I15" s="9">
        <f t="shared" si="4"/>
        <v>3.2177332856631047E-3</v>
      </c>
      <c r="J15" s="9">
        <f t="shared" si="4"/>
        <v>1.4766355140186871E-2</v>
      </c>
      <c r="K15" s="73">
        <f t="shared" si="5"/>
        <v>-13.729672131147524</v>
      </c>
      <c r="L15" s="73">
        <f t="shared" si="0"/>
        <v>-7.1963934426229663</v>
      </c>
      <c r="M15" s="73">
        <f t="shared" si="0"/>
        <v>-14.152131147540963</v>
      </c>
      <c r="N15" s="9"/>
      <c r="O15" s="9"/>
      <c r="P15" s="9"/>
      <c r="Q15" s="9"/>
      <c r="R15" s="9"/>
      <c r="S15" s="9"/>
      <c r="U15" s="25" t="s">
        <v>29</v>
      </c>
      <c r="V15">
        <f>N5</f>
        <v>115.01109655738013</v>
      </c>
      <c r="W15">
        <f>V10</f>
        <v>58.263333797814198</v>
      </c>
      <c r="X15">
        <f>W10</f>
        <v>93.755064043715805</v>
      </c>
      <c r="Z15" s="18" t="s">
        <v>12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4:81" ht="18" x14ac:dyDescent="0.35">
      <c r="D16" s="4">
        <f t="shared" si="7"/>
        <v>44364</v>
      </c>
      <c r="E16" s="5">
        <v>59.26</v>
      </c>
      <c r="F16" s="5">
        <v>28.92</v>
      </c>
      <c r="G16" s="5">
        <v>52.85</v>
      </c>
      <c r="H16" s="9">
        <f t="shared" si="8"/>
        <v>3.8010159397442456E-2</v>
      </c>
      <c r="I16" s="9">
        <f t="shared" si="4"/>
        <v>3.0648610121168929E-2</v>
      </c>
      <c r="J16" s="9">
        <f t="shared" si="4"/>
        <v>-2.6524221771965339E-2</v>
      </c>
      <c r="K16" s="73">
        <f t="shared" si="5"/>
        <v>-11.559672131147529</v>
      </c>
      <c r="L16" s="73">
        <f t="shared" si="0"/>
        <v>-6.3363934426229633</v>
      </c>
      <c r="M16" s="73">
        <f t="shared" si="0"/>
        <v>-15.592131147540961</v>
      </c>
      <c r="N16" s="9"/>
      <c r="O16" s="9"/>
      <c r="P16" s="9"/>
      <c r="Q16" s="9"/>
      <c r="R16" s="9"/>
      <c r="S16" s="9"/>
      <c r="U16" s="25" t="s">
        <v>30</v>
      </c>
      <c r="V16">
        <f>W15</f>
        <v>58.263333797814198</v>
      </c>
      <c r="W16">
        <f>O5</f>
        <v>35.360633442621477</v>
      </c>
      <c r="X16">
        <f>X10</f>
        <v>40.768156147540964</v>
      </c>
      <c r="Z16" s="18" t="s">
        <v>49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4:37" x14ac:dyDescent="0.25">
      <c r="D17" s="4">
        <f t="shared" si="7"/>
        <v>44365</v>
      </c>
      <c r="E17" s="5">
        <v>59.14</v>
      </c>
      <c r="F17" s="5">
        <v>30.45</v>
      </c>
      <c r="G17" s="5">
        <v>51.96</v>
      </c>
      <c r="H17" s="9">
        <f t="shared" si="8"/>
        <v>-2.0249746878163721E-3</v>
      </c>
      <c r="I17" s="9">
        <f t="shared" si="4"/>
        <v>5.2904564315352509E-2</v>
      </c>
      <c r="J17" s="9">
        <f t="shared" si="4"/>
        <v>-1.6840113528855283E-2</v>
      </c>
      <c r="K17" s="73">
        <f t="shared" si="5"/>
        <v>-11.679672131147527</v>
      </c>
      <c r="L17" s="73">
        <f t="shared" si="0"/>
        <v>-4.8063934426229658</v>
      </c>
      <c r="M17" s="73">
        <f t="shared" si="0"/>
        <v>-16.482131147540962</v>
      </c>
      <c r="N17" s="9"/>
      <c r="O17" s="9"/>
      <c r="P17" s="9"/>
      <c r="Q17" s="9"/>
      <c r="R17" s="9"/>
      <c r="S17" s="9"/>
      <c r="U17" s="25" t="s">
        <v>31</v>
      </c>
      <c r="V17">
        <f>X15</f>
        <v>93.755064043715805</v>
      </c>
      <c r="W17">
        <f>X16</f>
        <v>40.768156147540964</v>
      </c>
      <c r="X17">
        <f>P5</f>
        <v>197.63201704918464</v>
      </c>
    </row>
    <row r="18" spans="4:37" x14ac:dyDescent="0.25">
      <c r="D18" s="4">
        <f t="shared" si="7"/>
        <v>44368</v>
      </c>
      <c r="E18" s="5">
        <v>60.29</v>
      </c>
      <c r="F18" s="5">
        <v>32.43</v>
      </c>
      <c r="G18" s="5">
        <v>52.09</v>
      </c>
      <c r="H18" s="9">
        <f t="shared" si="8"/>
        <v>1.9445383834967744E-2</v>
      </c>
      <c r="I18" s="9">
        <f t="shared" si="4"/>
        <v>6.5024630541872019E-2</v>
      </c>
      <c r="J18" s="9">
        <f t="shared" si="4"/>
        <v>2.5019245573518756E-3</v>
      </c>
      <c r="K18" s="73">
        <f t="shared" si="5"/>
        <v>-10.529672131147528</v>
      </c>
      <c r="L18" s="73">
        <f t="shared" si="0"/>
        <v>-2.8263934426229653</v>
      </c>
      <c r="M18" s="73">
        <f t="shared" si="0"/>
        <v>-16.352131147540959</v>
      </c>
      <c r="N18" s="9"/>
      <c r="O18" s="9"/>
      <c r="P18" s="9"/>
      <c r="Q18" s="9"/>
      <c r="R18" s="9"/>
      <c r="S18" s="9"/>
      <c r="Z18" s="16" t="s">
        <v>57</v>
      </c>
      <c r="AA18" s="16">
        <v>1</v>
      </c>
      <c r="AB18" s="16">
        <v>2</v>
      </c>
      <c r="AC18" s="16">
        <v>3</v>
      </c>
      <c r="AD18" s="16">
        <v>4</v>
      </c>
      <c r="AE18" s="16">
        <v>5</v>
      </c>
      <c r="AF18" s="16">
        <v>6</v>
      </c>
      <c r="AG18" s="16">
        <v>7</v>
      </c>
      <c r="AH18" s="16">
        <v>8</v>
      </c>
      <c r="AI18" s="16">
        <v>9</v>
      </c>
      <c r="AJ18" s="16">
        <v>10</v>
      </c>
      <c r="AK18" s="16">
        <v>11</v>
      </c>
    </row>
    <row r="19" spans="4:37" ht="18" x14ac:dyDescent="0.35">
      <c r="D19" s="4">
        <f t="shared" si="7"/>
        <v>44369</v>
      </c>
      <c r="E19" s="5">
        <v>58.35</v>
      </c>
      <c r="F19" s="5">
        <v>32.64</v>
      </c>
      <c r="G19" s="5">
        <v>53.67</v>
      </c>
      <c r="H19" s="9">
        <f t="shared" si="8"/>
        <v>-3.2177807264886393E-2</v>
      </c>
      <c r="I19" s="9">
        <f t="shared" si="4"/>
        <v>6.4754856614246403E-3</v>
      </c>
      <c r="J19" s="9">
        <f t="shared" si="4"/>
        <v>3.0332117488961474E-2</v>
      </c>
      <c r="K19" s="73">
        <f t="shared" si="5"/>
        <v>-12.469672131147526</v>
      </c>
      <c r="L19" s="73">
        <f t="shared" si="0"/>
        <v>-2.6163934426229645</v>
      </c>
      <c r="M19" s="73">
        <f t="shared" si="0"/>
        <v>-14.772131147540961</v>
      </c>
      <c r="N19" s="9"/>
      <c r="O19" s="9"/>
      <c r="P19" s="9"/>
      <c r="Q19" s="9"/>
      <c r="R19" s="9"/>
      <c r="S19" s="9"/>
      <c r="U19" s="65" t="s">
        <v>58</v>
      </c>
      <c r="V19" s="65"/>
      <c r="W19" s="65"/>
      <c r="X19" s="65"/>
      <c r="Z19" s="16" t="s">
        <v>47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</row>
    <row r="20" spans="4:37" ht="18" x14ac:dyDescent="0.35">
      <c r="D20" s="4">
        <f t="shared" si="7"/>
        <v>44370</v>
      </c>
      <c r="E20" s="5">
        <v>65.62</v>
      </c>
      <c r="F20" s="5">
        <v>33.520000000000003</v>
      </c>
      <c r="G20" s="5">
        <v>55</v>
      </c>
      <c r="H20" s="9">
        <f t="shared" si="8"/>
        <v>0.12459297343616105</v>
      </c>
      <c r="I20" s="9">
        <f t="shared" si="4"/>
        <v>2.6960784313725616E-2</v>
      </c>
      <c r="J20" s="9">
        <f t="shared" si="4"/>
        <v>2.4781069498788888E-2</v>
      </c>
      <c r="K20" s="73">
        <f t="shared" si="5"/>
        <v>-5.1996721311475227</v>
      </c>
      <c r="L20" s="73">
        <f t="shared" si="0"/>
        <v>-1.7363934426229619</v>
      </c>
      <c r="M20" s="73">
        <f t="shared" si="0"/>
        <v>-13.442131147540962</v>
      </c>
      <c r="N20" s="9"/>
      <c r="O20" s="9"/>
      <c r="P20" s="9"/>
      <c r="Q20" s="9"/>
      <c r="R20" s="9"/>
      <c r="S20" s="9"/>
      <c r="U20" s="25"/>
      <c r="V20" s="25" t="s">
        <v>29</v>
      </c>
      <c r="W20" s="25" t="s">
        <v>30</v>
      </c>
      <c r="X20" s="25" t="s">
        <v>31</v>
      </c>
      <c r="Z20" s="16" t="s">
        <v>48</v>
      </c>
      <c r="AA20" s="17">
        <v>0</v>
      </c>
      <c r="AB20" s="17">
        <v>0.1</v>
      </c>
      <c r="AC20" s="17">
        <v>0.2</v>
      </c>
      <c r="AD20" s="17">
        <v>0.3</v>
      </c>
      <c r="AE20" s="17">
        <v>0.4</v>
      </c>
      <c r="AF20" s="17">
        <v>0.5</v>
      </c>
      <c r="AG20" s="17">
        <v>0.6</v>
      </c>
      <c r="AH20" s="17">
        <v>0.7</v>
      </c>
      <c r="AI20" s="17">
        <v>0.8</v>
      </c>
      <c r="AJ20" s="17">
        <v>0.9</v>
      </c>
      <c r="AK20" s="17">
        <v>1</v>
      </c>
    </row>
    <row r="21" spans="4:37" ht="18" x14ac:dyDescent="0.35">
      <c r="D21" s="4">
        <f t="shared" si="7"/>
        <v>44371</v>
      </c>
      <c r="E21" s="5">
        <v>67.2</v>
      </c>
      <c r="F21" s="5">
        <v>33.39</v>
      </c>
      <c r="G21" s="5">
        <v>58.54</v>
      </c>
      <c r="H21" s="9">
        <f t="shared" si="8"/>
        <v>2.4078024992380431E-2</v>
      </c>
      <c r="I21" s="9">
        <f t="shared" si="4"/>
        <v>-3.8782816229118167E-3</v>
      </c>
      <c r="J21" s="9">
        <f t="shared" si="4"/>
        <v>6.4363636363636401E-2</v>
      </c>
      <c r="K21" s="73">
        <f t="shared" si="5"/>
        <v>-3.6196721311475244</v>
      </c>
      <c r="L21" s="73">
        <f t="shared" ref="L21:L65" si="11">F21-AVERAGE(F$5:F$65)</f>
        <v>-1.8663934426229645</v>
      </c>
      <c r="M21" s="73">
        <f t="shared" ref="M21:M65" si="12">G21-AVERAGE(G$5:G$65)</f>
        <v>-9.9021311475409632</v>
      </c>
      <c r="N21" s="9"/>
      <c r="O21" s="9"/>
      <c r="P21" s="9"/>
      <c r="Q21" s="9"/>
      <c r="R21" s="9"/>
      <c r="S21" s="9"/>
      <c r="U21" s="25" t="s">
        <v>29</v>
      </c>
      <c r="V21" s="74">
        <v>1</v>
      </c>
      <c r="W21" s="74">
        <f>V11</f>
        <v>0.91361966921618898</v>
      </c>
      <c r="X21" s="74">
        <f>W11</f>
        <v>0.62186513855655412</v>
      </c>
      <c r="Z21" s="16" t="s">
        <v>50</v>
      </c>
      <c r="AA21" s="17">
        <v>1</v>
      </c>
      <c r="AB21" s="17">
        <v>0.9</v>
      </c>
      <c r="AC21" s="17">
        <v>0.8</v>
      </c>
      <c r="AD21" s="17">
        <v>0.7</v>
      </c>
      <c r="AE21" s="17">
        <v>0.6</v>
      </c>
      <c r="AF21" s="17">
        <v>0.5</v>
      </c>
      <c r="AG21" s="17">
        <v>0.4</v>
      </c>
      <c r="AH21" s="17">
        <v>0.3</v>
      </c>
      <c r="AI21" s="17">
        <v>0.2</v>
      </c>
      <c r="AJ21" s="17">
        <v>0.1</v>
      </c>
      <c r="AK21" s="17">
        <v>0</v>
      </c>
    </row>
    <row r="22" spans="4:37" x14ac:dyDescent="0.25">
      <c r="D22" s="4">
        <f t="shared" si="7"/>
        <v>44372</v>
      </c>
      <c r="E22" s="5">
        <v>68.08</v>
      </c>
      <c r="F22" s="5">
        <v>36.130000000000003</v>
      </c>
      <c r="G22" s="5">
        <v>63.85</v>
      </c>
      <c r="H22" s="9">
        <f t="shared" si="8"/>
        <v>1.3095238095238049E-2</v>
      </c>
      <c r="I22" s="9">
        <f t="shared" ref="I22:I65" si="13">F22/F21-1</f>
        <v>8.2060497154836876E-2</v>
      </c>
      <c r="J22" s="9">
        <f t="shared" ref="J22:J65" si="14">G22/G21-1</f>
        <v>9.0707208746156454E-2</v>
      </c>
      <c r="K22" s="73">
        <f t="shared" si="5"/>
        <v>-2.7396721311475289</v>
      </c>
      <c r="L22" s="73">
        <f t="shared" si="11"/>
        <v>0.87360655737703752</v>
      </c>
      <c r="M22" s="73">
        <f t="shared" si="12"/>
        <v>-4.592131147540961</v>
      </c>
      <c r="N22" s="9"/>
      <c r="O22" s="9"/>
      <c r="P22" s="9"/>
      <c r="Q22" s="9"/>
      <c r="R22" s="9"/>
      <c r="S22" s="9"/>
      <c r="U22" s="25" t="s">
        <v>30</v>
      </c>
      <c r="V22" s="74">
        <f>W21</f>
        <v>0.91361966921618898</v>
      </c>
      <c r="W22" s="74">
        <v>1</v>
      </c>
      <c r="X22" s="74">
        <f>X11</f>
        <v>0.48767714184562555</v>
      </c>
      <c r="Z22" s="18" t="s">
        <v>12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4:37" ht="18" x14ac:dyDescent="0.35">
      <c r="D23" s="4">
        <f t="shared" si="7"/>
        <v>44375</v>
      </c>
      <c r="E23" s="5">
        <v>67.790000000000006</v>
      </c>
      <c r="F23" s="5">
        <v>34.869999999999997</v>
      </c>
      <c r="G23" s="5">
        <v>64.8</v>
      </c>
      <c r="H23" s="9">
        <f t="shared" si="8"/>
        <v>-4.2596944770856293E-3</v>
      </c>
      <c r="I23" s="9">
        <f t="shared" si="13"/>
        <v>-3.4874065873235716E-2</v>
      </c>
      <c r="J23" s="9">
        <f t="shared" si="14"/>
        <v>1.4878621769772948E-2</v>
      </c>
      <c r="K23" s="73">
        <f t="shared" si="5"/>
        <v>-3.029672131147521</v>
      </c>
      <c r="L23" s="73">
        <f t="shared" si="11"/>
        <v>-0.3863934426229676</v>
      </c>
      <c r="M23" s="73">
        <f t="shared" si="12"/>
        <v>-3.6421311475409652</v>
      </c>
      <c r="N23" s="9"/>
      <c r="O23" s="9"/>
      <c r="P23" s="9"/>
      <c r="Q23" s="9"/>
      <c r="R23" s="9"/>
      <c r="S23" s="9"/>
      <c r="U23" s="25" t="s">
        <v>31</v>
      </c>
      <c r="V23" s="74">
        <f>X21</f>
        <v>0.62186513855655412</v>
      </c>
      <c r="W23" s="74">
        <f>X22</f>
        <v>0.48767714184562555</v>
      </c>
      <c r="X23" s="74">
        <v>1</v>
      </c>
      <c r="Z23" s="18" t="s">
        <v>49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4:37" x14ac:dyDescent="0.25">
      <c r="D24" s="4">
        <f t="shared" si="7"/>
        <v>44376</v>
      </c>
      <c r="E24" s="5">
        <v>68.39</v>
      </c>
      <c r="F24" s="5">
        <v>35.119999999999997</v>
      </c>
      <c r="G24" s="5">
        <v>72.3</v>
      </c>
      <c r="H24" s="9">
        <f t="shared" si="8"/>
        <v>8.8508629591383947E-3</v>
      </c>
      <c r="I24" s="9">
        <f t="shared" si="13"/>
        <v>7.1694866647546984E-3</v>
      </c>
      <c r="J24" s="9">
        <f t="shared" si="14"/>
        <v>0.1157407407407407</v>
      </c>
      <c r="K24" s="73">
        <f t="shared" si="5"/>
        <v>-2.4296721311475267</v>
      </c>
      <c r="L24" s="73">
        <f t="shared" si="11"/>
        <v>-0.1363934426229676</v>
      </c>
      <c r="M24" s="73">
        <f t="shared" si="12"/>
        <v>3.8578688524590348</v>
      </c>
      <c r="N24" s="9"/>
      <c r="O24" s="9"/>
      <c r="P24" s="9"/>
      <c r="Q24" s="9"/>
      <c r="R24" s="9"/>
      <c r="S24" s="9"/>
    </row>
    <row r="25" spans="4:37" x14ac:dyDescent="0.25">
      <c r="D25" s="4">
        <f t="shared" si="7"/>
        <v>44377</v>
      </c>
      <c r="E25" s="5">
        <v>68.62</v>
      </c>
      <c r="F25" s="5">
        <v>34.54</v>
      </c>
      <c r="G25" s="5">
        <v>71.349999999999994</v>
      </c>
      <c r="H25" s="9">
        <f t="shared" si="8"/>
        <v>3.3630647755520382E-3</v>
      </c>
      <c r="I25" s="9">
        <f t="shared" si="13"/>
        <v>-1.6514806378132074E-2</v>
      </c>
      <c r="J25" s="9">
        <f t="shared" si="14"/>
        <v>-1.3139695712309885E-2</v>
      </c>
      <c r="K25" s="73">
        <f t="shared" si="5"/>
        <v>-2.1996721311475227</v>
      </c>
      <c r="L25" s="73">
        <f t="shared" si="11"/>
        <v>-0.71639344262296589</v>
      </c>
      <c r="M25" s="73">
        <f t="shared" si="12"/>
        <v>2.9078688524590319</v>
      </c>
      <c r="N25" s="9"/>
      <c r="O25" s="9"/>
      <c r="P25" s="9"/>
      <c r="Q25" s="9"/>
      <c r="R25" s="9"/>
      <c r="S25" s="9"/>
      <c r="Z25" s="16" t="s">
        <v>59</v>
      </c>
      <c r="AA25" s="16">
        <v>1</v>
      </c>
      <c r="AB25" s="16">
        <v>2</v>
      </c>
      <c r="AC25" s="16">
        <v>3</v>
      </c>
      <c r="AD25" s="16">
        <v>4</v>
      </c>
      <c r="AE25" s="16">
        <v>5</v>
      </c>
      <c r="AF25" s="16">
        <v>6</v>
      </c>
      <c r="AG25" s="16">
        <v>7</v>
      </c>
      <c r="AH25" s="16">
        <v>8</v>
      </c>
      <c r="AI25" s="16">
        <v>9</v>
      </c>
      <c r="AJ25" s="16">
        <v>10</v>
      </c>
      <c r="AK25" s="16">
        <v>11</v>
      </c>
    </row>
    <row r="26" spans="4:37" ht="18" x14ac:dyDescent="0.35">
      <c r="D26" s="4">
        <f t="shared" si="7"/>
        <v>44378</v>
      </c>
      <c r="E26" s="5">
        <v>71.930000000000007</v>
      </c>
      <c r="F26" s="5">
        <v>36.86</v>
      </c>
      <c r="G26" s="5">
        <v>70.36</v>
      </c>
      <c r="H26" s="9">
        <f t="shared" si="8"/>
        <v>4.8236665695132741E-2</v>
      </c>
      <c r="I26" s="9">
        <f t="shared" si="13"/>
        <v>6.7168500289519484E-2</v>
      </c>
      <c r="J26" s="9">
        <f t="shared" si="14"/>
        <v>-1.3875262789067921E-2</v>
      </c>
      <c r="K26" s="73">
        <f t="shared" si="5"/>
        <v>1.1103278688524796</v>
      </c>
      <c r="L26" s="73">
        <f t="shared" si="11"/>
        <v>1.6036065573770344</v>
      </c>
      <c r="M26" s="73">
        <f t="shared" si="12"/>
        <v>1.917868852459037</v>
      </c>
      <c r="N26" s="9"/>
      <c r="O26" s="9"/>
      <c r="P26" s="9"/>
      <c r="Q26" s="9"/>
      <c r="R26" s="9"/>
      <c r="S26" s="9"/>
      <c r="Z26" s="16" t="s">
        <v>47</v>
      </c>
      <c r="AA26" s="17">
        <v>0.55000000000000004</v>
      </c>
      <c r="AB26" s="17">
        <v>0.5</v>
      </c>
      <c r="AC26" s="17">
        <v>0.45</v>
      </c>
      <c r="AD26" s="17">
        <v>0.4</v>
      </c>
      <c r="AE26" s="17">
        <v>0.35</v>
      </c>
      <c r="AF26" s="17">
        <v>0.3</v>
      </c>
      <c r="AG26" s="17">
        <v>0.25</v>
      </c>
      <c r="AH26" s="17">
        <v>0.2</v>
      </c>
      <c r="AI26" s="17">
        <v>0.15</v>
      </c>
      <c r="AJ26" s="17">
        <v>0.1</v>
      </c>
      <c r="AK26" s="17">
        <v>0.05</v>
      </c>
    </row>
    <row r="27" spans="4:37" ht="18" x14ac:dyDescent="0.35">
      <c r="D27" s="4">
        <f t="shared" si="7"/>
        <v>44379</v>
      </c>
      <c r="E27" s="5">
        <v>70.12</v>
      </c>
      <c r="F27" s="5">
        <v>34.97</v>
      </c>
      <c r="G27" s="5">
        <v>68.73</v>
      </c>
      <c r="H27" s="9">
        <f t="shared" si="8"/>
        <v>-2.5163353260113985E-2</v>
      </c>
      <c r="I27" s="9">
        <f t="shared" si="13"/>
        <v>-5.1275094953879607E-2</v>
      </c>
      <c r="J27" s="9">
        <f t="shared" si="14"/>
        <v>-2.3166571915861245E-2</v>
      </c>
      <c r="K27" s="73">
        <f t="shared" si="5"/>
        <v>-0.69967213114752269</v>
      </c>
      <c r="L27" s="73">
        <f t="shared" si="11"/>
        <v>-0.28639344262296618</v>
      </c>
      <c r="M27" s="73">
        <f t="shared" si="12"/>
        <v>0.28786885245904159</v>
      </c>
      <c r="N27" s="9"/>
      <c r="O27" s="9"/>
      <c r="P27" s="9"/>
      <c r="Q27" s="9"/>
      <c r="R27" s="9"/>
      <c r="S27" s="9"/>
      <c r="Z27" s="16" t="s">
        <v>48</v>
      </c>
      <c r="AA27" s="17">
        <v>0.2</v>
      </c>
      <c r="AB27" s="17">
        <v>0.25</v>
      </c>
      <c r="AC27" s="17">
        <v>0.3</v>
      </c>
      <c r="AD27" s="17">
        <v>0.35</v>
      </c>
      <c r="AE27" s="17">
        <v>0.4</v>
      </c>
      <c r="AF27" s="17">
        <v>0.45</v>
      </c>
      <c r="AG27" s="17">
        <v>0.5</v>
      </c>
      <c r="AH27" s="17">
        <v>0.55000000000000004</v>
      </c>
      <c r="AI27" s="17">
        <v>0.6</v>
      </c>
      <c r="AJ27" s="17">
        <v>0.65</v>
      </c>
      <c r="AK27" s="17">
        <v>0.7</v>
      </c>
    </row>
    <row r="28" spans="4:37" ht="18" x14ac:dyDescent="0.35">
      <c r="D28" s="4">
        <f t="shared" si="7"/>
        <v>44382</v>
      </c>
      <c r="E28" s="5">
        <v>67.819999999999993</v>
      </c>
      <c r="F28" s="5">
        <v>32.869999999999997</v>
      </c>
      <c r="G28" s="5">
        <v>72.34</v>
      </c>
      <c r="H28" s="9">
        <f t="shared" si="8"/>
        <v>-3.2800912721049791E-2</v>
      </c>
      <c r="I28" s="9">
        <f t="shared" si="13"/>
        <v>-6.0051472690877961E-2</v>
      </c>
      <c r="J28" s="9">
        <f t="shared" si="14"/>
        <v>5.2524370726029446E-2</v>
      </c>
      <c r="K28" s="73">
        <f t="shared" si="5"/>
        <v>-2.9996721311475341</v>
      </c>
      <c r="L28" s="73">
        <f t="shared" si="11"/>
        <v>-2.3863934426229676</v>
      </c>
      <c r="M28" s="73">
        <f t="shared" si="12"/>
        <v>3.897868852459041</v>
      </c>
      <c r="N28" s="9"/>
      <c r="O28" s="9"/>
      <c r="P28" s="9"/>
      <c r="Q28" s="9"/>
      <c r="R28" s="9"/>
      <c r="S28" s="9"/>
      <c r="Z28" s="16" t="s">
        <v>50</v>
      </c>
      <c r="AA28" s="17">
        <v>0.25</v>
      </c>
      <c r="AB28" s="17">
        <v>0.25</v>
      </c>
      <c r="AC28" s="17">
        <v>0.25</v>
      </c>
      <c r="AD28" s="17">
        <v>0.25</v>
      </c>
      <c r="AE28" s="17">
        <v>0.25</v>
      </c>
      <c r="AF28" s="17">
        <v>0.25</v>
      </c>
      <c r="AG28" s="17">
        <v>0.25</v>
      </c>
      <c r="AH28" s="17">
        <v>0.25</v>
      </c>
      <c r="AI28" s="17">
        <v>0.25</v>
      </c>
      <c r="AJ28" s="17">
        <v>0.25</v>
      </c>
      <c r="AK28" s="17">
        <v>0.25</v>
      </c>
    </row>
    <row r="29" spans="4:37" x14ac:dyDescent="0.25">
      <c r="D29" s="4">
        <f t="shared" si="7"/>
        <v>44383</v>
      </c>
      <c r="E29" s="5">
        <v>72.98</v>
      </c>
      <c r="F29" s="5">
        <v>33.229999999999997</v>
      </c>
      <c r="G29" s="5">
        <v>78.62</v>
      </c>
      <c r="H29" s="9">
        <f t="shared" si="8"/>
        <v>7.6083751105868735E-2</v>
      </c>
      <c r="I29" s="9">
        <f t="shared" si="13"/>
        <v>1.0952236081533284E-2</v>
      </c>
      <c r="J29" s="9">
        <f t="shared" si="14"/>
        <v>8.6812275366325631E-2</v>
      </c>
      <c r="K29" s="73">
        <f t="shared" si="5"/>
        <v>2.1603278688524767</v>
      </c>
      <c r="L29" s="73">
        <f t="shared" si="11"/>
        <v>-2.0263934426229682</v>
      </c>
      <c r="M29" s="73">
        <f t="shared" si="12"/>
        <v>10.177868852459042</v>
      </c>
      <c r="N29" s="9"/>
      <c r="O29" s="9"/>
      <c r="P29" s="9"/>
      <c r="Q29" s="9"/>
      <c r="R29" s="9"/>
      <c r="S29" s="9"/>
      <c r="Z29" s="18" t="s">
        <v>12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  <row r="30" spans="4:37" ht="18" x14ac:dyDescent="0.35">
      <c r="D30" s="4">
        <f t="shared" si="7"/>
        <v>44384</v>
      </c>
      <c r="E30" s="5">
        <v>77.05</v>
      </c>
      <c r="F30" s="5">
        <v>34.630000000000003</v>
      </c>
      <c r="G30" s="5">
        <v>82.85</v>
      </c>
      <c r="H30" s="9">
        <f t="shared" si="8"/>
        <v>5.5768703754453197E-2</v>
      </c>
      <c r="I30" s="9">
        <f t="shared" si="13"/>
        <v>4.2130604875113109E-2</v>
      </c>
      <c r="J30" s="9">
        <f t="shared" si="14"/>
        <v>5.3803103535995822E-2</v>
      </c>
      <c r="K30" s="73">
        <f t="shared" si="5"/>
        <v>6.2303278688524699</v>
      </c>
      <c r="L30" s="73">
        <f t="shared" si="11"/>
        <v>-0.62639344262296248</v>
      </c>
      <c r="M30" s="73">
        <f t="shared" si="12"/>
        <v>14.407868852459032</v>
      </c>
      <c r="N30" s="9"/>
      <c r="O30" s="9"/>
      <c r="P30" s="9"/>
      <c r="Q30" s="9"/>
      <c r="R30" s="9"/>
      <c r="S30" s="9"/>
      <c r="Z30" s="18" t="s">
        <v>49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4:37" x14ac:dyDescent="0.25">
      <c r="D31" s="4">
        <f t="shared" si="7"/>
        <v>44385</v>
      </c>
      <c r="E31" s="5">
        <v>74.239999999999995</v>
      </c>
      <c r="F31" s="5">
        <v>35.229999999999997</v>
      </c>
      <c r="G31" s="5">
        <v>87.78</v>
      </c>
      <c r="H31" s="9">
        <f t="shared" si="8"/>
        <v>-3.6469824789097993E-2</v>
      </c>
      <c r="I31" s="9">
        <f t="shared" si="13"/>
        <v>1.7326017903551705E-2</v>
      </c>
      <c r="J31" s="9">
        <f t="shared" si="14"/>
        <v>5.9505129752565056E-2</v>
      </c>
      <c r="K31" s="73">
        <f t="shared" si="5"/>
        <v>3.4203278688524676</v>
      </c>
      <c r="L31" s="73">
        <f t="shared" si="11"/>
        <v>-2.6393442622968166E-2</v>
      </c>
      <c r="M31" s="73">
        <f t="shared" si="12"/>
        <v>19.337868852459039</v>
      </c>
      <c r="N31" s="9"/>
      <c r="O31" s="9"/>
      <c r="P31" s="9"/>
      <c r="Q31" s="9"/>
      <c r="R31" s="9"/>
      <c r="S31" s="9"/>
    </row>
    <row r="32" spans="4:37" x14ac:dyDescent="0.25">
      <c r="D32" s="4">
        <f t="shared" si="7"/>
        <v>44386</v>
      </c>
      <c r="E32" s="5">
        <v>69.45</v>
      </c>
      <c r="F32" s="5">
        <v>34.82</v>
      </c>
      <c r="G32" s="5">
        <v>82.07</v>
      </c>
      <c r="H32" s="9">
        <f t="shared" si="8"/>
        <v>-6.4520474137930939E-2</v>
      </c>
      <c r="I32" s="9">
        <f t="shared" si="13"/>
        <v>-1.1637808685779016E-2</v>
      </c>
      <c r="J32" s="9">
        <f t="shared" si="14"/>
        <v>-6.5048986101617801E-2</v>
      </c>
      <c r="K32" s="73">
        <f t="shared" si="5"/>
        <v>-1.3696721311475244</v>
      </c>
      <c r="L32" s="73">
        <f t="shared" si="11"/>
        <v>-0.43639344262296476</v>
      </c>
      <c r="M32" s="73">
        <f t="shared" si="12"/>
        <v>13.627868852459031</v>
      </c>
      <c r="N32" s="9"/>
      <c r="O32" s="9"/>
      <c r="P32" s="9"/>
      <c r="Q32" s="9"/>
      <c r="R32" s="9"/>
      <c r="S32" s="9"/>
    </row>
    <row r="33" spans="4:19" x14ac:dyDescent="0.25">
      <c r="D33" s="4">
        <f t="shared" si="7"/>
        <v>44389</v>
      </c>
      <c r="E33" s="5">
        <v>72.09</v>
      </c>
      <c r="F33" s="5">
        <v>35.47</v>
      </c>
      <c r="G33" s="5">
        <v>88.56</v>
      </c>
      <c r="H33" s="9">
        <f t="shared" si="8"/>
        <v>3.8012958963282939E-2</v>
      </c>
      <c r="I33" s="9">
        <f t="shared" si="13"/>
        <v>1.8667432510051762E-2</v>
      </c>
      <c r="J33" s="9">
        <f t="shared" si="14"/>
        <v>7.9078835140733661E-2</v>
      </c>
      <c r="K33" s="73">
        <f t="shared" si="5"/>
        <v>1.2703278688524762</v>
      </c>
      <c r="L33" s="73">
        <f t="shared" si="11"/>
        <v>0.21360655737703382</v>
      </c>
      <c r="M33" s="73">
        <f t="shared" si="12"/>
        <v>20.11786885245904</v>
      </c>
      <c r="N33" s="9"/>
      <c r="O33" s="9"/>
      <c r="P33" s="9"/>
      <c r="Q33" s="9"/>
      <c r="R33" s="9"/>
      <c r="S33" s="9"/>
    </row>
    <row r="34" spans="4:19" x14ac:dyDescent="0.25">
      <c r="D34" s="4">
        <f t="shared" si="7"/>
        <v>44390</v>
      </c>
      <c r="E34" s="5">
        <v>74.03</v>
      </c>
      <c r="F34" s="5">
        <v>37.68</v>
      </c>
      <c r="G34" s="5">
        <v>87.31</v>
      </c>
      <c r="H34" s="9">
        <f t="shared" si="8"/>
        <v>2.6910805937023108E-2</v>
      </c>
      <c r="I34" s="9">
        <f t="shared" si="13"/>
        <v>6.2306174231745226E-2</v>
      </c>
      <c r="J34" s="9">
        <f t="shared" si="14"/>
        <v>-1.4114724480578156E-2</v>
      </c>
      <c r="K34" s="73">
        <f t="shared" si="5"/>
        <v>3.2103278688524739</v>
      </c>
      <c r="L34" s="73">
        <f t="shared" si="11"/>
        <v>2.4236065573770347</v>
      </c>
      <c r="M34" s="73">
        <f t="shared" si="12"/>
        <v>18.86786885245904</v>
      </c>
      <c r="N34" s="9"/>
      <c r="O34" s="9"/>
      <c r="P34" s="9"/>
      <c r="Q34" s="9"/>
      <c r="R34" s="9"/>
      <c r="S34" s="9"/>
    </row>
    <row r="35" spans="4:19" x14ac:dyDescent="0.25">
      <c r="D35" s="4">
        <f t="shared" si="7"/>
        <v>44391</v>
      </c>
      <c r="E35" s="5">
        <v>75.98</v>
      </c>
      <c r="F35" s="5">
        <v>37.520000000000003</v>
      </c>
      <c r="G35" s="5">
        <v>84.71</v>
      </c>
      <c r="H35" s="9">
        <f t="shared" si="8"/>
        <v>2.634067270025664E-2</v>
      </c>
      <c r="I35" s="9">
        <f t="shared" si="13"/>
        <v>-4.2462845010614592E-3</v>
      </c>
      <c r="J35" s="9">
        <f t="shared" si="14"/>
        <v>-2.9778948574046615E-2</v>
      </c>
      <c r="K35" s="73">
        <f t="shared" si="5"/>
        <v>5.1603278688524767</v>
      </c>
      <c r="L35" s="73">
        <f t="shared" si="11"/>
        <v>2.2636065573770381</v>
      </c>
      <c r="M35" s="73">
        <f t="shared" si="12"/>
        <v>16.267868852459031</v>
      </c>
      <c r="N35" s="9"/>
      <c r="O35" s="9"/>
      <c r="P35" s="9"/>
      <c r="Q35" s="9"/>
      <c r="R35" s="9"/>
      <c r="S35" s="9"/>
    </row>
    <row r="36" spans="4:19" x14ac:dyDescent="0.25">
      <c r="D36" s="4">
        <f t="shared" si="7"/>
        <v>44392</v>
      </c>
      <c r="E36" s="5">
        <v>74.87</v>
      </c>
      <c r="F36" s="5">
        <v>38.4</v>
      </c>
      <c r="G36" s="5">
        <v>89.01</v>
      </c>
      <c r="H36" s="9">
        <f t="shared" si="8"/>
        <v>-1.4609107659910525E-2</v>
      </c>
      <c r="I36" s="9">
        <f t="shared" si="13"/>
        <v>2.3454157782515805E-2</v>
      </c>
      <c r="J36" s="9">
        <f t="shared" si="14"/>
        <v>5.0761421319797106E-2</v>
      </c>
      <c r="K36" s="73">
        <f t="shared" si="5"/>
        <v>4.0503278688524773</v>
      </c>
      <c r="L36" s="73">
        <f t="shared" si="11"/>
        <v>3.1436065573770335</v>
      </c>
      <c r="M36" s="73">
        <f t="shared" si="12"/>
        <v>20.567868852459043</v>
      </c>
      <c r="N36" s="9"/>
      <c r="O36" s="9"/>
      <c r="P36" s="9"/>
      <c r="Q36" s="9"/>
      <c r="R36" s="9"/>
      <c r="S36" s="9"/>
    </row>
    <row r="37" spans="4:19" x14ac:dyDescent="0.25">
      <c r="D37" s="4">
        <f t="shared" si="7"/>
        <v>44393</v>
      </c>
      <c r="E37" s="5">
        <v>72.67</v>
      </c>
      <c r="F37" s="5">
        <v>37.25</v>
      </c>
      <c r="G37" s="5">
        <v>92.38</v>
      </c>
      <c r="H37" s="9">
        <f t="shared" si="8"/>
        <v>-2.9384266061172726E-2</v>
      </c>
      <c r="I37" s="9">
        <f t="shared" si="13"/>
        <v>-2.994791666666663E-2</v>
      </c>
      <c r="J37" s="9">
        <f t="shared" si="14"/>
        <v>3.7860914503988097E-2</v>
      </c>
      <c r="K37" s="73">
        <f t="shared" si="5"/>
        <v>1.8503278688524745</v>
      </c>
      <c r="L37" s="73">
        <f t="shared" si="11"/>
        <v>1.993606557377035</v>
      </c>
      <c r="M37" s="73">
        <f t="shared" si="12"/>
        <v>23.937868852459033</v>
      </c>
      <c r="N37" s="9"/>
      <c r="O37" s="9"/>
      <c r="P37" s="9"/>
      <c r="Q37" s="9"/>
      <c r="R37" s="9"/>
      <c r="S37" s="9"/>
    </row>
    <row r="38" spans="4:19" x14ac:dyDescent="0.25">
      <c r="D38" s="4">
        <f t="shared" si="7"/>
        <v>44396</v>
      </c>
      <c r="E38" s="5">
        <v>71.400000000000006</v>
      </c>
      <c r="F38" s="5">
        <v>38.840000000000003</v>
      </c>
      <c r="G38" s="5">
        <v>85.51</v>
      </c>
      <c r="H38" s="9">
        <f t="shared" si="8"/>
        <v>-1.7476262556763378E-2</v>
      </c>
      <c r="I38" s="9">
        <f t="shared" si="13"/>
        <v>4.2684563758389249E-2</v>
      </c>
      <c r="J38" s="9">
        <f t="shared" si="14"/>
        <v>-7.4366746048928234E-2</v>
      </c>
      <c r="K38" s="73">
        <f t="shared" si="5"/>
        <v>0.58032786885247845</v>
      </c>
      <c r="L38" s="73">
        <f t="shared" si="11"/>
        <v>3.5836065573770384</v>
      </c>
      <c r="M38" s="73">
        <f t="shared" si="12"/>
        <v>17.067868852459043</v>
      </c>
      <c r="N38" s="9"/>
      <c r="O38" s="9"/>
      <c r="P38" s="9"/>
      <c r="Q38" s="9"/>
      <c r="R38" s="9"/>
      <c r="S38" s="9"/>
    </row>
    <row r="39" spans="4:19" x14ac:dyDescent="0.25">
      <c r="D39" s="4">
        <f t="shared" si="7"/>
        <v>44397</v>
      </c>
      <c r="E39" s="5">
        <v>77.83</v>
      </c>
      <c r="F39" s="5">
        <v>38.99</v>
      </c>
      <c r="G39" s="5">
        <v>87.32</v>
      </c>
      <c r="H39" s="9">
        <f t="shared" si="8"/>
        <v>9.0056022408963488E-2</v>
      </c>
      <c r="I39" s="9">
        <f t="shared" si="13"/>
        <v>3.8619979402676474E-3</v>
      </c>
      <c r="J39" s="9">
        <f t="shared" si="14"/>
        <v>2.1167114957314714E-2</v>
      </c>
      <c r="K39" s="73">
        <f t="shared" si="5"/>
        <v>7.0103278688524711</v>
      </c>
      <c r="L39" s="73">
        <f t="shared" si="11"/>
        <v>3.7336065573770369</v>
      </c>
      <c r="M39" s="73">
        <f t="shared" si="12"/>
        <v>18.877868852459031</v>
      </c>
      <c r="N39" s="9"/>
      <c r="O39" s="9"/>
      <c r="P39" s="9"/>
      <c r="Q39" s="9"/>
      <c r="R39" s="9"/>
      <c r="S39" s="9"/>
    </row>
    <row r="40" spans="4:19" x14ac:dyDescent="0.25">
      <c r="D40" s="4">
        <f t="shared" si="7"/>
        <v>44398</v>
      </c>
      <c r="E40" s="5">
        <v>78.459999999999994</v>
      </c>
      <c r="F40" s="5">
        <v>37.25</v>
      </c>
      <c r="G40" s="5">
        <v>85.31</v>
      </c>
      <c r="H40" s="9">
        <f t="shared" si="8"/>
        <v>8.0945650777335398E-3</v>
      </c>
      <c r="I40" s="9">
        <f t="shared" si="13"/>
        <v>-4.4626827391638924E-2</v>
      </c>
      <c r="J40" s="9">
        <f t="shared" si="14"/>
        <v>-2.3018781493357676E-2</v>
      </c>
      <c r="K40" s="73">
        <f t="shared" si="5"/>
        <v>7.6403278688524665</v>
      </c>
      <c r="L40" s="73">
        <f t="shared" si="11"/>
        <v>1.993606557377035</v>
      </c>
      <c r="M40" s="73">
        <f t="shared" si="12"/>
        <v>16.86786885245904</v>
      </c>
      <c r="N40" s="9"/>
      <c r="O40" s="9"/>
      <c r="P40" s="9"/>
      <c r="Q40" s="9"/>
      <c r="R40" s="9"/>
      <c r="S40" s="9"/>
    </row>
    <row r="41" spans="4:19" x14ac:dyDescent="0.25">
      <c r="D41" s="4">
        <f t="shared" si="7"/>
        <v>44399</v>
      </c>
      <c r="E41" s="5">
        <v>81.99</v>
      </c>
      <c r="F41" s="5">
        <v>36.65</v>
      </c>
      <c r="G41" s="5">
        <v>87.72</v>
      </c>
      <c r="H41" s="9">
        <f t="shared" si="8"/>
        <v>4.4991078256436445E-2</v>
      </c>
      <c r="I41" s="9">
        <f t="shared" si="13"/>
        <v>-1.6107382550335614E-2</v>
      </c>
      <c r="J41" s="9">
        <f t="shared" si="14"/>
        <v>2.8249912085335893E-2</v>
      </c>
      <c r="K41" s="73">
        <f t="shared" si="5"/>
        <v>11.170327868852468</v>
      </c>
      <c r="L41" s="73">
        <f t="shared" si="11"/>
        <v>1.3936065573770335</v>
      </c>
      <c r="M41" s="73">
        <f t="shared" si="12"/>
        <v>19.277868852459036</v>
      </c>
      <c r="N41" s="9"/>
      <c r="O41" s="9"/>
      <c r="P41" s="9"/>
      <c r="Q41" s="9"/>
      <c r="R41" s="9"/>
      <c r="S41" s="9"/>
    </row>
    <row r="42" spans="4:19" x14ac:dyDescent="0.25">
      <c r="D42" s="4">
        <f t="shared" si="7"/>
        <v>44400</v>
      </c>
      <c r="E42" s="5">
        <v>85.79</v>
      </c>
      <c r="F42" s="5">
        <v>38.200000000000003</v>
      </c>
      <c r="G42" s="5">
        <v>90.45</v>
      </c>
      <c r="H42" s="9">
        <f t="shared" si="8"/>
        <v>4.6347115501890634E-2</v>
      </c>
      <c r="I42" s="9">
        <f t="shared" si="13"/>
        <v>4.2291950886766738E-2</v>
      </c>
      <c r="J42" s="9">
        <f t="shared" si="14"/>
        <v>3.1121751025991795E-2</v>
      </c>
      <c r="K42" s="73">
        <f t="shared" si="5"/>
        <v>14.970327868852479</v>
      </c>
      <c r="L42" s="73">
        <f t="shared" si="11"/>
        <v>2.9436065573770378</v>
      </c>
      <c r="M42" s="73">
        <f t="shared" si="12"/>
        <v>22.00786885245904</v>
      </c>
      <c r="N42" s="9"/>
      <c r="O42" s="9"/>
      <c r="P42" s="9"/>
      <c r="Q42" s="9"/>
      <c r="R42" s="9"/>
      <c r="S42" s="9"/>
    </row>
    <row r="43" spans="4:19" x14ac:dyDescent="0.25">
      <c r="D43" s="4">
        <f t="shared" si="7"/>
        <v>44403</v>
      </c>
      <c r="E43" s="5">
        <v>86.45</v>
      </c>
      <c r="F43" s="5">
        <v>38.36</v>
      </c>
      <c r="G43" s="5">
        <v>91.07</v>
      </c>
      <c r="H43" s="9">
        <f t="shared" si="8"/>
        <v>7.6932043361697122E-3</v>
      </c>
      <c r="I43" s="9">
        <f t="shared" si="13"/>
        <v>4.1884816753925413E-3</v>
      </c>
      <c r="J43" s="9">
        <f t="shared" si="14"/>
        <v>6.8546158098394816E-3</v>
      </c>
      <c r="K43" s="73">
        <f t="shared" si="5"/>
        <v>15.630327868852476</v>
      </c>
      <c r="L43" s="73">
        <f t="shared" si="11"/>
        <v>3.1036065573770344</v>
      </c>
      <c r="M43" s="73">
        <f t="shared" si="12"/>
        <v>22.627868852459031</v>
      </c>
      <c r="N43" s="9"/>
      <c r="O43" s="9"/>
      <c r="P43" s="9"/>
      <c r="Q43" s="9"/>
      <c r="R43" s="9"/>
      <c r="S43" s="9"/>
    </row>
    <row r="44" spans="4:19" x14ac:dyDescent="0.25">
      <c r="D44" s="4">
        <f t="shared" si="7"/>
        <v>44404</v>
      </c>
      <c r="E44" s="5">
        <v>79.650000000000006</v>
      </c>
      <c r="F44" s="5">
        <v>37.020000000000003</v>
      </c>
      <c r="G44" s="5">
        <v>78.72</v>
      </c>
      <c r="H44" s="9">
        <f t="shared" si="8"/>
        <v>-7.8658183921341829E-2</v>
      </c>
      <c r="I44" s="9">
        <f t="shared" si="13"/>
        <v>-3.4932221063607827E-2</v>
      </c>
      <c r="J44" s="9">
        <f t="shared" si="14"/>
        <v>-0.13560997035247602</v>
      </c>
      <c r="K44" s="73">
        <f t="shared" si="5"/>
        <v>8.8303278688524784</v>
      </c>
      <c r="L44" s="73">
        <f t="shared" si="11"/>
        <v>1.7636065573770381</v>
      </c>
      <c r="M44" s="73">
        <f t="shared" si="12"/>
        <v>10.277868852459036</v>
      </c>
      <c r="N44" s="9"/>
      <c r="O44" s="9"/>
      <c r="P44" s="9"/>
      <c r="Q44" s="9"/>
      <c r="R44" s="9"/>
      <c r="S44" s="9"/>
    </row>
    <row r="45" spans="4:19" x14ac:dyDescent="0.25">
      <c r="D45" s="4">
        <f t="shared" si="7"/>
        <v>44405</v>
      </c>
      <c r="E45" s="5">
        <v>81.14</v>
      </c>
      <c r="F45" s="5">
        <v>36.39</v>
      </c>
      <c r="G45" s="5">
        <v>79.88</v>
      </c>
      <c r="H45" s="9">
        <f t="shared" si="8"/>
        <v>1.8706842435656013E-2</v>
      </c>
      <c r="I45" s="9">
        <f t="shared" si="13"/>
        <v>-1.7017828200972529E-2</v>
      </c>
      <c r="J45" s="9">
        <f t="shared" si="14"/>
        <v>1.4735772357723498E-2</v>
      </c>
      <c r="K45" s="73">
        <f t="shared" si="5"/>
        <v>10.320327868852473</v>
      </c>
      <c r="L45" s="73">
        <f t="shared" si="11"/>
        <v>1.1336065573770355</v>
      </c>
      <c r="M45" s="73">
        <f t="shared" si="12"/>
        <v>11.437868852459033</v>
      </c>
      <c r="N45" s="9"/>
      <c r="O45" s="9"/>
      <c r="P45" s="9"/>
      <c r="Q45" s="9"/>
      <c r="R45" s="9"/>
      <c r="S45" s="9"/>
    </row>
    <row r="46" spans="4:19" x14ac:dyDescent="0.25">
      <c r="D46" s="4">
        <f t="shared" si="7"/>
        <v>44406</v>
      </c>
      <c r="E46" s="5">
        <v>77.95</v>
      </c>
      <c r="F46" s="5">
        <v>36.04</v>
      </c>
      <c r="G46" s="5">
        <v>76.41</v>
      </c>
      <c r="H46" s="9">
        <f t="shared" si="8"/>
        <v>-3.9314764604387431E-2</v>
      </c>
      <c r="I46" s="9">
        <f t="shared" si="13"/>
        <v>-9.6180269304754207E-3</v>
      </c>
      <c r="J46" s="9">
        <f t="shared" si="14"/>
        <v>-4.344016024036057E-2</v>
      </c>
      <c r="K46" s="73">
        <f t="shared" si="5"/>
        <v>7.1303278688524756</v>
      </c>
      <c r="L46" s="73">
        <f t="shared" si="11"/>
        <v>0.78360655737703411</v>
      </c>
      <c r="M46" s="73">
        <f t="shared" si="12"/>
        <v>7.9678688524590342</v>
      </c>
      <c r="N46" s="9"/>
      <c r="O46" s="9"/>
      <c r="P46" s="9"/>
      <c r="Q46" s="9"/>
      <c r="R46" s="9"/>
      <c r="S46" s="9"/>
    </row>
    <row r="47" spans="4:19" x14ac:dyDescent="0.25">
      <c r="D47" s="4">
        <f t="shared" si="7"/>
        <v>44407</v>
      </c>
      <c r="E47" s="5">
        <v>75.52</v>
      </c>
      <c r="F47" s="5">
        <v>36.450000000000003</v>
      </c>
      <c r="G47" s="5">
        <v>76</v>
      </c>
      <c r="H47" s="9">
        <f t="shared" si="8"/>
        <v>-3.1173829377806328E-2</v>
      </c>
      <c r="I47" s="9">
        <f t="shared" si="13"/>
        <v>1.137624861265274E-2</v>
      </c>
      <c r="J47" s="9">
        <f t="shared" si="14"/>
        <v>-5.3657898180865526E-3</v>
      </c>
      <c r="K47" s="73">
        <f t="shared" si="5"/>
        <v>4.7003278688524688</v>
      </c>
      <c r="L47" s="73">
        <f t="shared" si="11"/>
        <v>1.1936065573770378</v>
      </c>
      <c r="M47" s="73">
        <f t="shared" si="12"/>
        <v>7.5578688524590376</v>
      </c>
      <c r="N47" s="9"/>
      <c r="O47" s="9"/>
      <c r="P47" s="9"/>
      <c r="Q47" s="9"/>
      <c r="R47" s="9"/>
      <c r="S47" s="9"/>
    </row>
    <row r="48" spans="4:19" x14ac:dyDescent="0.25">
      <c r="D48" s="4">
        <f t="shared" si="7"/>
        <v>44410</v>
      </c>
      <c r="E48" s="5">
        <v>75.06</v>
      </c>
      <c r="F48" s="5">
        <v>35.29</v>
      </c>
      <c r="G48" s="5">
        <v>78.27</v>
      </c>
      <c r="H48" s="9">
        <f t="shared" si="8"/>
        <v>-6.0911016949152241E-3</v>
      </c>
      <c r="I48" s="9">
        <f t="shared" si="13"/>
        <v>-3.1824417009602257E-2</v>
      </c>
      <c r="J48" s="9">
        <f t="shared" si="14"/>
        <v>2.9868421052631433E-2</v>
      </c>
      <c r="K48" s="73">
        <f t="shared" si="5"/>
        <v>4.240327868852475</v>
      </c>
      <c r="L48" s="73">
        <f t="shared" si="11"/>
        <v>3.3606557377034108E-2</v>
      </c>
      <c r="M48" s="73">
        <f t="shared" si="12"/>
        <v>9.8278688524590336</v>
      </c>
      <c r="N48" s="9"/>
      <c r="O48" s="9"/>
      <c r="P48" s="9"/>
      <c r="Q48" s="9"/>
      <c r="R48" s="9"/>
      <c r="S48" s="9"/>
    </row>
    <row r="49" spans="4:19" x14ac:dyDescent="0.25">
      <c r="D49" s="4">
        <f t="shared" si="7"/>
        <v>44411</v>
      </c>
      <c r="E49" s="5">
        <v>74.91</v>
      </c>
      <c r="F49" s="5">
        <v>37.380000000000003</v>
      </c>
      <c r="G49" s="5">
        <v>76.27</v>
      </c>
      <c r="H49" s="9">
        <f t="shared" si="8"/>
        <v>-1.9984012789768801E-3</v>
      </c>
      <c r="I49" s="9">
        <f t="shared" si="13"/>
        <v>5.9223576083876628E-2</v>
      </c>
      <c r="J49" s="9">
        <f t="shared" si="14"/>
        <v>-2.5552574421872976E-2</v>
      </c>
      <c r="K49" s="73">
        <f t="shared" si="5"/>
        <v>4.0903278688524694</v>
      </c>
      <c r="L49" s="73">
        <f t="shared" si="11"/>
        <v>2.1236065573770375</v>
      </c>
      <c r="M49" s="73">
        <f t="shared" si="12"/>
        <v>7.8278688524590336</v>
      </c>
      <c r="N49" s="9"/>
      <c r="O49" s="9"/>
      <c r="P49" s="9"/>
      <c r="Q49" s="9"/>
      <c r="R49" s="9"/>
      <c r="S49" s="9"/>
    </row>
    <row r="50" spans="4:19" x14ac:dyDescent="0.25">
      <c r="D50" s="4">
        <f t="shared" si="7"/>
        <v>44412</v>
      </c>
      <c r="E50" s="5">
        <v>73.37</v>
      </c>
      <c r="F50" s="5">
        <v>39.47</v>
      </c>
      <c r="G50" s="5">
        <v>74.900000000000006</v>
      </c>
      <c r="H50" s="9">
        <f t="shared" si="8"/>
        <v>-2.05580029368575E-2</v>
      </c>
      <c r="I50" s="9">
        <f t="shared" si="13"/>
        <v>5.5912252541465923E-2</v>
      </c>
      <c r="J50" s="9">
        <f t="shared" si="14"/>
        <v>-1.7962501638914219E-2</v>
      </c>
      <c r="K50" s="73">
        <f t="shared" si="5"/>
        <v>2.5503278688524773</v>
      </c>
      <c r="L50" s="73">
        <f t="shared" si="11"/>
        <v>4.2136065573770338</v>
      </c>
      <c r="M50" s="73">
        <f t="shared" si="12"/>
        <v>6.4578688524590433</v>
      </c>
      <c r="N50" s="9"/>
      <c r="O50" s="9"/>
      <c r="P50" s="9"/>
      <c r="Q50" s="9"/>
      <c r="R50" s="9"/>
      <c r="S50" s="9"/>
    </row>
    <row r="51" spans="4:19" x14ac:dyDescent="0.25">
      <c r="D51" s="4">
        <f t="shared" si="7"/>
        <v>44413</v>
      </c>
      <c r="E51" s="5">
        <v>68</v>
      </c>
      <c r="F51" s="5">
        <v>37.979999999999997</v>
      </c>
      <c r="G51" s="5">
        <v>75.56</v>
      </c>
      <c r="H51" s="9">
        <f t="shared" si="8"/>
        <v>-7.319067738857854E-2</v>
      </c>
      <c r="I51" s="9">
        <f t="shared" si="13"/>
        <v>-3.7750190017735052E-2</v>
      </c>
      <c r="J51" s="9">
        <f t="shared" si="14"/>
        <v>8.8117489986647701E-3</v>
      </c>
      <c r="K51" s="73">
        <f t="shared" si="5"/>
        <v>-2.8196721311475272</v>
      </c>
      <c r="L51" s="73">
        <f t="shared" si="11"/>
        <v>2.7236065573770318</v>
      </c>
      <c r="M51" s="73">
        <f t="shared" si="12"/>
        <v>7.1178688524590399</v>
      </c>
      <c r="N51" s="9"/>
      <c r="O51" s="9"/>
      <c r="P51" s="9"/>
      <c r="Q51" s="9"/>
      <c r="R51" s="9"/>
      <c r="S51" s="9"/>
    </row>
    <row r="52" spans="4:19" x14ac:dyDescent="0.25">
      <c r="D52" s="4">
        <f t="shared" si="7"/>
        <v>44414</v>
      </c>
      <c r="E52" s="5">
        <v>69.27</v>
      </c>
      <c r="F52" s="5">
        <v>32.24</v>
      </c>
      <c r="G52" s="5">
        <v>72.97</v>
      </c>
      <c r="H52" s="9">
        <f t="shared" si="8"/>
        <v>1.8676470588235183E-2</v>
      </c>
      <c r="I52" s="9">
        <f t="shared" si="13"/>
        <v>-0.15113217482885721</v>
      </c>
      <c r="J52" s="9">
        <f t="shared" si="14"/>
        <v>-3.4277395447326664E-2</v>
      </c>
      <c r="K52" s="73">
        <f t="shared" si="5"/>
        <v>-1.5496721311475312</v>
      </c>
      <c r="L52" s="73">
        <f t="shared" si="11"/>
        <v>-3.0163934426229631</v>
      </c>
      <c r="M52" s="73">
        <f t="shared" si="12"/>
        <v>4.5278688524590365</v>
      </c>
      <c r="N52" s="9"/>
      <c r="O52" s="9"/>
      <c r="P52" s="9"/>
      <c r="Q52" s="9"/>
      <c r="R52" s="9"/>
      <c r="S52" s="9"/>
    </row>
    <row r="53" spans="4:19" x14ac:dyDescent="0.25">
      <c r="D53" s="4">
        <f t="shared" si="7"/>
        <v>44417</v>
      </c>
      <c r="E53" s="5">
        <v>73.709999999999994</v>
      </c>
      <c r="F53" s="5">
        <v>36.9</v>
      </c>
      <c r="G53" s="5">
        <v>72.099999999999994</v>
      </c>
      <c r="H53" s="9">
        <f t="shared" si="8"/>
        <v>6.4097011693373673E-2</v>
      </c>
      <c r="I53" s="9">
        <f t="shared" si="13"/>
        <v>0.14454094292803954</v>
      </c>
      <c r="J53" s="9">
        <f t="shared" si="14"/>
        <v>-1.1922707962176315E-2</v>
      </c>
      <c r="K53" s="73">
        <f t="shared" si="5"/>
        <v>2.8903278688524665</v>
      </c>
      <c r="L53" s="73">
        <f t="shared" si="11"/>
        <v>1.6436065573770335</v>
      </c>
      <c r="M53" s="73">
        <f t="shared" si="12"/>
        <v>3.6578688524590319</v>
      </c>
      <c r="N53" s="9"/>
      <c r="O53" s="9"/>
      <c r="P53" s="9"/>
      <c r="Q53" s="9"/>
      <c r="R53" s="9"/>
      <c r="S53" s="9"/>
    </row>
    <row r="54" spans="4:19" x14ac:dyDescent="0.25">
      <c r="D54" s="4">
        <f t="shared" si="7"/>
        <v>44418</v>
      </c>
      <c r="E54" s="5">
        <v>72.84</v>
      </c>
      <c r="F54" s="5">
        <v>37.159999999999997</v>
      </c>
      <c r="G54" s="5">
        <v>70.77</v>
      </c>
      <c r="H54" s="9">
        <f t="shared" si="8"/>
        <v>-1.1803011803011687E-2</v>
      </c>
      <c r="I54" s="9">
        <f t="shared" si="13"/>
        <v>7.0460704607044899E-3</v>
      </c>
      <c r="J54" s="9">
        <f t="shared" si="14"/>
        <v>-1.844660194174752E-2</v>
      </c>
      <c r="K54" s="73">
        <f t="shared" si="5"/>
        <v>2.0203278688524762</v>
      </c>
      <c r="L54" s="73">
        <f t="shared" si="11"/>
        <v>1.9036065573770315</v>
      </c>
      <c r="M54" s="73">
        <f t="shared" si="12"/>
        <v>2.3278688524590336</v>
      </c>
      <c r="N54" s="9"/>
      <c r="O54" s="9"/>
      <c r="P54" s="9"/>
      <c r="Q54" s="9"/>
      <c r="R54" s="9"/>
      <c r="S54" s="9"/>
    </row>
    <row r="55" spans="4:19" x14ac:dyDescent="0.25">
      <c r="D55" s="4">
        <f t="shared" si="7"/>
        <v>44419</v>
      </c>
      <c r="E55" s="5">
        <v>77.41</v>
      </c>
      <c r="F55" s="5">
        <v>37.659999999999997</v>
      </c>
      <c r="G55" s="5">
        <v>68.680000000000007</v>
      </c>
      <c r="H55" s="9">
        <f t="shared" si="8"/>
        <v>6.2740252608456837E-2</v>
      </c>
      <c r="I55" s="9">
        <f t="shared" si="13"/>
        <v>1.3455328310010728E-2</v>
      </c>
      <c r="J55" s="9">
        <f t="shared" si="14"/>
        <v>-2.9532287692524917E-2</v>
      </c>
      <c r="K55" s="73">
        <f t="shared" si="5"/>
        <v>6.5903278688524694</v>
      </c>
      <c r="L55" s="73">
        <f t="shared" si="11"/>
        <v>2.4036065573770315</v>
      </c>
      <c r="M55" s="73">
        <f t="shared" si="12"/>
        <v>0.23786885245904443</v>
      </c>
      <c r="N55" s="9"/>
      <c r="O55" s="9"/>
      <c r="P55" s="9"/>
      <c r="Q55" s="9"/>
      <c r="R55" s="9"/>
      <c r="S55" s="9"/>
    </row>
    <row r="56" spans="4:19" x14ac:dyDescent="0.25">
      <c r="D56" s="4">
        <f t="shared" si="7"/>
        <v>44420</v>
      </c>
      <c r="E56" s="5">
        <v>79.69</v>
      </c>
      <c r="F56" s="5">
        <v>36.22</v>
      </c>
      <c r="G56" s="5">
        <v>52.63</v>
      </c>
      <c r="H56" s="9">
        <f t="shared" si="8"/>
        <v>2.9453558971709093E-2</v>
      </c>
      <c r="I56" s="9">
        <f t="shared" si="13"/>
        <v>-3.8236856080722248E-2</v>
      </c>
      <c r="J56" s="9">
        <f t="shared" si="14"/>
        <v>-0.2336924868957484</v>
      </c>
      <c r="K56" s="73">
        <f t="shared" si="5"/>
        <v>8.8703278688524705</v>
      </c>
      <c r="L56" s="73">
        <f t="shared" si="11"/>
        <v>0.96360655737703382</v>
      </c>
      <c r="M56" s="73">
        <f t="shared" si="12"/>
        <v>-15.81213114754096</v>
      </c>
      <c r="N56" s="9"/>
      <c r="O56" s="9"/>
      <c r="P56" s="9"/>
      <c r="Q56" s="9"/>
      <c r="R56" s="9"/>
      <c r="S56" s="9"/>
    </row>
    <row r="57" spans="4:19" x14ac:dyDescent="0.25">
      <c r="D57" s="4">
        <f t="shared" si="7"/>
        <v>44421</v>
      </c>
      <c r="E57" s="5">
        <v>78.95</v>
      </c>
      <c r="F57" s="5">
        <v>39.130000000000003</v>
      </c>
      <c r="G57" s="5">
        <v>55</v>
      </c>
      <c r="H57" s="9">
        <f t="shared" si="8"/>
        <v>-9.2859831848411956E-3</v>
      </c>
      <c r="I57" s="9">
        <f t="shared" si="13"/>
        <v>8.0342352291551844E-2</v>
      </c>
      <c r="J57" s="9">
        <f t="shared" si="14"/>
        <v>4.5031350940528236E-2</v>
      </c>
      <c r="K57" s="73">
        <f t="shared" si="5"/>
        <v>8.1303278688524756</v>
      </c>
      <c r="L57" s="73">
        <f t="shared" si="11"/>
        <v>3.8736065573770375</v>
      </c>
      <c r="M57" s="73">
        <f t="shared" si="12"/>
        <v>-13.442131147540962</v>
      </c>
      <c r="N57" s="9"/>
      <c r="O57" s="9"/>
      <c r="P57" s="9"/>
      <c r="Q57" s="9"/>
      <c r="R57" s="9"/>
      <c r="S57" s="9"/>
    </row>
    <row r="58" spans="4:19" x14ac:dyDescent="0.25">
      <c r="D58" s="4">
        <f t="shared" si="7"/>
        <v>44424</v>
      </c>
      <c r="E58" s="5">
        <v>80.97</v>
      </c>
      <c r="F58" s="5">
        <v>40.700000000000003</v>
      </c>
      <c r="G58" s="5">
        <v>60.82</v>
      </c>
      <c r="H58" s="9">
        <f t="shared" si="8"/>
        <v>2.5585813806206392E-2</v>
      </c>
      <c r="I58" s="9">
        <f t="shared" si="13"/>
        <v>4.0122668029644704E-2</v>
      </c>
      <c r="J58" s="9">
        <f t="shared" si="14"/>
        <v>0.10581818181818181</v>
      </c>
      <c r="K58" s="73">
        <f t="shared" si="5"/>
        <v>10.150327868852472</v>
      </c>
      <c r="L58" s="73">
        <f t="shared" si="11"/>
        <v>5.4436065573770378</v>
      </c>
      <c r="M58" s="73">
        <f t="shared" si="12"/>
        <v>-7.6221311475409621</v>
      </c>
      <c r="N58" s="9"/>
      <c r="O58" s="9"/>
      <c r="P58" s="9"/>
      <c r="Q58" s="9"/>
      <c r="R58" s="9"/>
      <c r="S58" s="9"/>
    </row>
    <row r="59" spans="4:19" x14ac:dyDescent="0.25">
      <c r="D59" s="4">
        <f t="shared" si="7"/>
        <v>44425</v>
      </c>
      <c r="E59" s="5">
        <v>78.78</v>
      </c>
      <c r="F59" s="5">
        <v>43.96</v>
      </c>
      <c r="G59" s="5">
        <v>64.849999999999994</v>
      </c>
      <c r="H59" s="9">
        <f t="shared" si="8"/>
        <v>-2.7047054464616527E-2</v>
      </c>
      <c r="I59" s="9">
        <f t="shared" si="13"/>
        <v>8.0098280098280128E-2</v>
      </c>
      <c r="J59" s="9">
        <f t="shared" si="14"/>
        <v>6.6261098322919931E-2</v>
      </c>
      <c r="K59" s="73">
        <f t="shared" si="5"/>
        <v>7.9603278688524739</v>
      </c>
      <c r="L59" s="73">
        <f t="shared" si="11"/>
        <v>8.7036065573770358</v>
      </c>
      <c r="M59" s="73">
        <f t="shared" si="12"/>
        <v>-3.5921311475409681</v>
      </c>
      <c r="N59" s="9"/>
      <c r="O59" s="9"/>
      <c r="P59" s="9"/>
      <c r="Q59" s="9"/>
      <c r="R59" s="9"/>
      <c r="S59" s="9"/>
    </row>
    <row r="60" spans="4:19" x14ac:dyDescent="0.25">
      <c r="D60" s="4">
        <f t="shared" si="7"/>
        <v>44426</v>
      </c>
      <c r="E60" s="5">
        <v>80.37</v>
      </c>
      <c r="F60" s="5">
        <v>42.9</v>
      </c>
      <c r="G60" s="5">
        <v>65.47</v>
      </c>
      <c r="H60" s="9">
        <f t="shared" si="8"/>
        <v>2.0182787509520184E-2</v>
      </c>
      <c r="I60" s="9">
        <f t="shared" si="13"/>
        <v>-2.4112829845313932E-2</v>
      </c>
      <c r="J60" s="9">
        <f t="shared" si="14"/>
        <v>9.5605242868157525E-3</v>
      </c>
      <c r="K60" s="73">
        <f t="shared" si="5"/>
        <v>9.5503278688524773</v>
      </c>
      <c r="L60" s="73">
        <f t="shared" si="11"/>
        <v>7.6436065573770335</v>
      </c>
      <c r="M60" s="73">
        <f t="shared" si="12"/>
        <v>-2.9721311475409635</v>
      </c>
      <c r="N60" s="9"/>
      <c r="O60" s="9"/>
      <c r="P60" s="9"/>
      <c r="Q60" s="9"/>
      <c r="R60" s="9"/>
      <c r="S60" s="9"/>
    </row>
    <row r="61" spans="4:19" x14ac:dyDescent="0.25">
      <c r="D61" s="4">
        <f t="shared" si="7"/>
        <v>44427</v>
      </c>
      <c r="E61" s="5">
        <v>84</v>
      </c>
      <c r="F61" s="5">
        <v>44.96</v>
      </c>
      <c r="G61" s="5">
        <v>60.47</v>
      </c>
      <c r="H61" s="9">
        <f t="shared" si="8"/>
        <v>4.5166106756252322E-2</v>
      </c>
      <c r="I61" s="9">
        <f t="shared" si="13"/>
        <v>4.8018648018647969E-2</v>
      </c>
      <c r="J61" s="9">
        <f t="shared" si="14"/>
        <v>-7.6370856881014193E-2</v>
      </c>
      <c r="K61" s="73">
        <f t="shared" si="5"/>
        <v>13.180327868852473</v>
      </c>
      <c r="L61" s="73">
        <f t="shared" si="11"/>
        <v>9.7036065573770358</v>
      </c>
      <c r="M61" s="73">
        <f t="shared" si="12"/>
        <v>-7.9721311475409635</v>
      </c>
      <c r="N61" s="9"/>
      <c r="O61" s="9"/>
      <c r="P61" s="9"/>
      <c r="Q61" s="9"/>
      <c r="R61" s="9"/>
      <c r="S61" s="9"/>
    </row>
    <row r="62" spans="4:19" x14ac:dyDescent="0.25">
      <c r="D62" s="4">
        <f t="shared" si="7"/>
        <v>44428</v>
      </c>
      <c r="E62" s="5">
        <v>84.92</v>
      </c>
      <c r="F62" s="5">
        <v>47.89</v>
      </c>
      <c r="G62" s="5">
        <v>64.459999999999994</v>
      </c>
      <c r="H62" s="9">
        <f t="shared" si="8"/>
        <v>1.0952380952381047E-2</v>
      </c>
      <c r="I62" s="9">
        <f t="shared" si="13"/>
        <v>6.5169039145907437E-2</v>
      </c>
      <c r="J62" s="9">
        <f t="shared" si="14"/>
        <v>6.5983132131635536E-2</v>
      </c>
      <c r="K62" s="73">
        <f t="shared" si="5"/>
        <v>14.100327868852474</v>
      </c>
      <c r="L62" s="73">
        <f t="shared" si="11"/>
        <v>12.633606557377036</v>
      </c>
      <c r="M62" s="73">
        <f t="shared" si="12"/>
        <v>-3.9821311475409686</v>
      </c>
      <c r="N62" s="9"/>
      <c r="O62" s="9"/>
      <c r="P62" s="9"/>
      <c r="Q62" s="9"/>
      <c r="R62" s="9"/>
      <c r="S62" s="9"/>
    </row>
    <row r="63" spans="4:19" x14ac:dyDescent="0.25">
      <c r="D63" s="4">
        <f t="shared" si="7"/>
        <v>44431</v>
      </c>
      <c r="E63" s="5">
        <v>87.31</v>
      </c>
      <c r="F63" s="5">
        <v>46.6</v>
      </c>
      <c r="G63" s="5">
        <v>65.58</v>
      </c>
      <c r="H63" s="9">
        <f t="shared" si="8"/>
        <v>2.8144135657089064E-2</v>
      </c>
      <c r="I63" s="9">
        <f t="shared" si="13"/>
        <v>-2.6936730006264287E-2</v>
      </c>
      <c r="J63" s="9">
        <f t="shared" si="14"/>
        <v>1.7375116351225683E-2</v>
      </c>
      <c r="K63" s="73">
        <f t="shared" si="5"/>
        <v>16.490327868852475</v>
      </c>
      <c r="L63" s="73">
        <f t="shared" si="11"/>
        <v>11.343606557377036</v>
      </c>
      <c r="M63" s="73">
        <f t="shared" si="12"/>
        <v>-2.8621311475409641</v>
      </c>
      <c r="N63" s="9"/>
      <c r="O63" s="9"/>
      <c r="P63" s="9"/>
      <c r="Q63" s="9"/>
      <c r="R63" s="9"/>
      <c r="S63" s="9"/>
    </row>
    <row r="64" spans="4:19" x14ac:dyDescent="0.25">
      <c r="D64" s="4">
        <f t="shared" si="7"/>
        <v>44432</v>
      </c>
      <c r="E64" s="5">
        <v>89.75</v>
      </c>
      <c r="F64" s="5">
        <v>47.6</v>
      </c>
      <c r="G64" s="5">
        <v>64.040000000000006</v>
      </c>
      <c r="H64" s="9">
        <f t="shared" si="8"/>
        <v>2.7946397892566699E-2</v>
      </c>
      <c r="I64" s="9">
        <f t="shared" si="13"/>
        <v>2.1459227467811148E-2</v>
      </c>
      <c r="J64" s="9">
        <f t="shared" si="14"/>
        <v>-2.3482769136931925E-2</v>
      </c>
      <c r="K64" s="73">
        <f t="shared" si="5"/>
        <v>18.930327868852473</v>
      </c>
      <c r="L64" s="73">
        <f t="shared" si="11"/>
        <v>12.343606557377036</v>
      </c>
      <c r="M64" s="73">
        <f t="shared" si="12"/>
        <v>-4.4021311475409561</v>
      </c>
      <c r="N64" s="9"/>
      <c r="O64" s="9"/>
      <c r="P64" s="9"/>
      <c r="Q64" s="9"/>
      <c r="R64" s="9"/>
      <c r="S64" s="9"/>
    </row>
    <row r="65" spans="4:19" x14ac:dyDescent="0.25">
      <c r="D65" s="4">
        <f t="shared" si="7"/>
        <v>44433</v>
      </c>
      <c r="E65" s="5">
        <v>89.75</v>
      </c>
      <c r="F65" s="5">
        <v>47.6</v>
      </c>
      <c r="G65" s="5">
        <v>64.040000000000006</v>
      </c>
      <c r="H65" s="9">
        <f t="shared" si="8"/>
        <v>0</v>
      </c>
      <c r="I65" s="9">
        <f t="shared" si="13"/>
        <v>0</v>
      </c>
      <c r="J65" s="9">
        <f t="shared" si="14"/>
        <v>0</v>
      </c>
      <c r="K65" s="73">
        <f t="shared" si="5"/>
        <v>18.930327868852473</v>
      </c>
      <c r="L65" s="73">
        <f t="shared" si="11"/>
        <v>12.343606557377036</v>
      </c>
      <c r="M65" s="73">
        <f t="shared" si="12"/>
        <v>-4.4021311475409561</v>
      </c>
      <c r="N65" s="9"/>
      <c r="O65" s="9"/>
      <c r="P65" s="9"/>
      <c r="Q65" s="9"/>
      <c r="R65" s="9"/>
      <c r="S65" s="9"/>
    </row>
  </sheetData>
  <mergeCells count="4">
    <mergeCell ref="D3:S3"/>
    <mergeCell ref="U3:X3"/>
    <mergeCell ref="U13:X13"/>
    <mergeCell ref="U19:X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9D40-7BC2-4C0E-8B9F-04D2B811963B}">
  <dimension ref="C3:L31"/>
  <sheetViews>
    <sheetView showGridLines="0" topLeftCell="A10" zoomScale="80" zoomScaleNormal="80" workbookViewId="0">
      <selection activeCell="L19" sqref="L19"/>
    </sheetView>
  </sheetViews>
  <sheetFormatPr baseColWidth="10" defaultRowHeight="15" x14ac:dyDescent="0.25"/>
  <cols>
    <col min="3" max="3" width="14.28515625" customWidth="1"/>
    <col min="4" max="4" width="14.42578125" customWidth="1"/>
  </cols>
  <sheetData>
    <row r="3" spans="3:12" x14ac:dyDescent="0.25">
      <c r="C3" s="12"/>
      <c r="D3" s="12" t="s">
        <v>46</v>
      </c>
      <c r="E3" s="12" t="s">
        <v>12</v>
      </c>
      <c r="F3" s="27" t="s">
        <v>60</v>
      </c>
    </row>
    <row r="4" spans="3:12" x14ac:dyDescent="0.25">
      <c r="C4" s="25" t="s">
        <v>29</v>
      </c>
      <c r="D4" s="9">
        <v>0.13500000000000001</v>
      </c>
      <c r="E4" s="9">
        <v>0.2</v>
      </c>
      <c r="F4" s="28">
        <v>0.65</v>
      </c>
    </row>
    <row r="5" spans="3:12" x14ac:dyDescent="0.25">
      <c r="C5" s="25" t="s">
        <v>30</v>
      </c>
      <c r="D5" s="9">
        <v>0.14299999999999999</v>
      </c>
      <c r="E5" s="9">
        <v>0.22</v>
      </c>
    </row>
    <row r="6" spans="3:12" x14ac:dyDescent="0.25">
      <c r="C6" s="25" t="s">
        <v>61</v>
      </c>
      <c r="D6" s="9">
        <v>8.5000000000000006E-2</v>
      </c>
    </row>
    <row r="8" spans="3:12" x14ac:dyDescent="0.25">
      <c r="C8" s="66" t="s">
        <v>56</v>
      </c>
      <c r="D8" s="67"/>
      <c r="E8" s="67"/>
    </row>
    <row r="9" spans="3:12" x14ac:dyDescent="0.25">
      <c r="C9" s="25"/>
      <c r="D9" s="25" t="s">
        <v>29</v>
      </c>
      <c r="E9" s="25" t="s">
        <v>30</v>
      </c>
    </row>
    <row r="10" spans="3:12" x14ac:dyDescent="0.25">
      <c r="C10" s="25" t="s">
        <v>29</v>
      </c>
      <c r="D10" s="28"/>
      <c r="E10" s="28"/>
    </row>
    <row r="11" spans="3:12" x14ac:dyDescent="0.25">
      <c r="C11" s="25" t="s">
        <v>30</v>
      </c>
      <c r="D11" s="28"/>
      <c r="E11" s="28"/>
    </row>
    <row r="13" spans="3:12" x14ac:dyDescent="0.25">
      <c r="C13" s="12"/>
      <c r="D13" s="12" t="s">
        <v>62</v>
      </c>
      <c r="E13" s="12" t="s">
        <v>63</v>
      </c>
    </row>
    <row r="14" spans="3:12" x14ac:dyDescent="0.25">
      <c r="C14" s="25" t="s">
        <v>29</v>
      </c>
      <c r="D14" s="28"/>
      <c r="E14" s="9"/>
    </row>
    <row r="15" spans="3:12" x14ac:dyDescent="0.25">
      <c r="C15" s="25" t="s">
        <v>30</v>
      </c>
      <c r="D15" s="28"/>
      <c r="E15" s="9"/>
      <c r="L15" s="29"/>
    </row>
    <row r="18" spans="3:12" ht="15.75" x14ac:dyDescent="0.25">
      <c r="C18" s="68" t="s">
        <v>64</v>
      </c>
      <c r="D18" s="68"/>
      <c r="L18" s="29"/>
    </row>
    <row r="19" spans="3:12" x14ac:dyDescent="0.25">
      <c r="C19" s="30"/>
      <c r="D19" s="30" t="s">
        <v>8</v>
      </c>
    </row>
    <row r="20" spans="3:12" x14ac:dyDescent="0.25">
      <c r="C20" s="25" t="s">
        <v>29</v>
      </c>
      <c r="D20" s="28"/>
    </row>
    <row r="21" spans="3:12" x14ac:dyDescent="0.25">
      <c r="C21" s="25" t="s">
        <v>30</v>
      </c>
      <c r="D21" s="28"/>
    </row>
    <row r="22" spans="3:12" x14ac:dyDescent="0.25">
      <c r="C22" s="18" t="s">
        <v>12</v>
      </c>
      <c r="D22" s="9"/>
    </row>
    <row r="23" spans="3:12" ht="18" x14ac:dyDescent="0.35">
      <c r="C23" s="18" t="s">
        <v>49</v>
      </c>
      <c r="D23" s="10"/>
    </row>
    <row r="25" spans="3:12" ht="15.75" x14ac:dyDescent="0.25">
      <c r="C25" s="69" t="s">
        <v>65</v>
      </c>
      <c r="D25" s="69"/>
    </row>
    <row r="26" spans="3:12" x14ac:dyDescent="0.25">
      <c r="C26" s="30"/>
      <c r="D26" s="30" t="s">
        <v>8</v>
      </c>
    </row>
    <row r="27" spans="3:12" x14ac:dyDescent="0.25">
      <c r="C27" s="25" t="s">
        <v>29</v>
      </c>
      <c r="D27" s="28"/>
    </row>
    <row r="28" spans="3:12" x14ac:dyDescent="0.25">
      <c r="C28" s="25" t="s">
        <v>30</v>
      </c>
      <c r="D28" s="28"/>
    </row>
    <row r="29" spans="3:12" x14ac:dyDescent="0.25">
      <c r="C29" s="18" t="s">
        <v>12</v>
      </c>
      <c r="D29" s="9"/>
    </row>
    <row r="30" spans="3:12" ht="18" x14ac:dyDescent="0.35">
      <c r="C30" s="18" t="s">
        <v>49</v>
      </c>
      <c r="D30" s="9"/>
    </row>
    <row r="31" spans="3:12" ht="18" customHeight="1" x14ac:dyDescent="0.25">
      <c r="C31" s="18" t="s">
        <v>66</v>
      </c>
      <c r="D31" s="9"/>
    </row>
  </sheetData>
  <mergeCells count="3">
    <mergeCell ref="C8:E8"/>
    <mergeCell ref="C18:D18"/>
    <mergeCell ref="C25:D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6219-6F37-412C-8D28-AB2607766C65}">
  <dimension ref="C3:H36"/>
  <sheetViews>
    <sheetView showGridLines="0" zoomScale="80" zoomScaleNormal="80" workbookViewId="0">
      <selection activeCell="D31" sqref="D31:F36"/>
    </sheetView>
  </sheetViews>
  <sheetFormatPr baseColWidth="10" defaultRowHeight="15" x14ac:dyDescent="0.25"/>
  <cols>
    <col min="3" max="3" width="14.28515625" customWidth="1"/>
    <col min="4" max="4" width="14.42578125" customWidth="1"/>
  </cols>
  <sheetData>
    <row r="3" spans="3:8" x14ac:dyDescent="0.25">
      <c r="C3" s="12"/>
      <c r="D3" s="12" t="s">
        <v>46</v>
      </c>
      <c r="E3" s="12" t="s">
        <v>12</v>
      </c>
      <c r="F3" s="27" t="s">
        <v>67</v>
      </c>
      <c r="G3" s="27" t="s">
        <v>68</v>
      </c>
      <c r="H3" s="27" t="s">
        <v>69</v>
      </c>
    </row>
    <row r="4" spans="3:8" x14ac:dyDescent="0.25">
      <c r="C4" s="25" t="s">
        <v>29</v>
      </c>
      <c r="D4" s="9">
        <v>0.157</v>
      </c>
      <c r="E4" s="9">
        <v>0.25</v>
      </c>
      <c r="F4" s="28">
        <v>0.4</v>
      </c>
      <c r="G4" s="28">
        <v>0.55000000000000004</v>
      </c>
      <c r="H4" s="28">
        <v>0.35</v>
      </c>
    </row>
    <row r="5" spans="3:8" x14ac:dyDescent="0.25">
      <c r="C5" s="25" t="s">
        <v>30</v>
      </c>
      <c r="D5" s="9">
        <v>0.13200000000000001</v>
      </c>
      <c r="E5" s="9">
        <v>0.18</v>
      </c>
    </row>
    <row r="6" spans="3:8" x14ac:dyDescent="0.25">
      <c r="C6" s="25" t="s">
        <v>31</v>
      </c>
      <c r="D6" s="9">
        <v>0.11899999999999999</v>
      </c>
      <c r="E6" s="9">
        <v>0.15</v>
      </c>
    </row>
    <row r="7" spans="3:8" x14ac:dyDescent="0.25">
      <c r="C7" s="25" t="s">
        <v>61</v>
      </c>
      <c r="D7" s="9">
        <v>8.5000000000000006E-2</v>
      </c>
    </row>
    <row r="9" spans="3:8" x14ac:dyDescent="0.25">
      <c r="C9" s="66" t="s">
        <v>56</v>
      </c>
      <c r="D9" s="67"/>
      <c r="E9" s="67"/>
      <c r="F9" s="67"/>
    </row>
    <row r="10" spans="3:8" x14ac:dyDescent="0.25">
      <c r="C10" s="25"/>
      <c r="D10" s="25" t="s">
        <v>29</v>
      </c>
      <c r="E10" s="25" t="s">
        <v>30</v>
      </c>
      <c r="F10" s="25" t="s">
        <v>31</v>
      </c>
    </row>
    <row r="11" spans="3:8" x14ac:dyDescent="0.25">
      <c r="C11" s="25" t="s">
        <v>29</v>
      </c>
      <c r="D11" s="31"/>
      <c r="E11" s="31"/>
      <c r="F11" s="31"/>
    </row>
    <row r="12" spans="3:8" x14ac:dyDescent="0.25">
      <c r="C12" s="25" t="s">
        <v>30</v>
      </c>
      <c r="D12" s="31"/>
      <c r="E12" s="31"/>
      <c r="F12" s="31"/>
    </row>
    <row r="13" spans="3:8" x14ac:dyDescent="0.25">
      <c r="C13" s="32" t="s">
        <v>31</v>
      </c>
      <c r="D13" s="31"/>
      <c r="E13" s="31"/>
      <c r="F13" s="31"/>
    </row>
    <row r="15" spans="3:8" x14ac:dyDescent="0.25">
      <c r="C15" s="12"/>
      <c r="D15" s="12" t="s">
        <v>62</v>
      </c>
      <c r="E15" s="12" t="s">
        <v>63</v>
      </c>
    </row>
    <row r="16" spans="3:8" x14ac:dyDescent="0.25">
      <c r="C16" s="25" t="s">
        <v>29</v>
      </c>
      <c r="D16" s="28"/>
      <c r="E16" s="9"/>
    </row>
    <row r="17" spans="3:5" x14ac:dyDescent="0.25">
      <c r="C17" s="25" t="s">
        <v>30</v>
      </c>
      <c r="D17" s="28"/>
      <c r="E17" s="9"/>
    </row>
    <row r="18" spans="3:5" x14ac:dyDescent="0.25">
      <c r="C18" s="32" t="s">
        <v>31</v>
      </c>
      <c r="D18" s="28"/>
      <c r="E18" s="9"/>
    </row>
    <row r="21" spans="3:5" ht="15.75" x14ac:dyDescent="0.25">
      <c r="C21" s="68" t="s">
        <v>64</v>
      </c>
      <c r="D21" s="68"/>
    </row>
    <row r="22" spans="3:5" x14ac:dyDescent="0.25">
      <c r="C22" s="30"/>
      <c r="D22" s="30" t="s">
        <v>8</v>
      </c>
    </row>
    <row r="23" spans="3:5" x14ac:dyDescent="0.25">
      <c r="C23" s="25" t="s">
        <v>29</v>
      </c>
      <c r="D23" s="28"/>
    </row>
    <row r="24" spans="3:5" x14ac:dyDescent="0.25">
      <c r="C24" s="25" t="s">
        <v>30</v>
      </c>
      <c r="D24" s="28"/>
    </row>
    <row r="25" spans="3:5" x14ac:dyDescent="0.25">
      <c r="C25" s="32" t="s">
        <v>31</v>
      </c>
      <c r="D25" s="28"/>
    </row>
    <row r="26" spans="3:5" x14ac:dyDescent="0.25">
      <c r="C26" s="18" t="s">
        <v>12</v>
      </c>
      <c r="D26" s="9"/>
    </row>
    <row r="27" spans="3:5" ht="18" x14ac:dyDescent="0.35">
      <c r="C27" s="18" t="s">
        <v>49</v>
      </c>
      <c r="D27" s="9"/>
    </row>
    <row r="29" spans="3:5" ht="15.75" x14ac:dyDescent="0.25">
      <c r="C29" s="69" t="s">
        <v>65</v>
      </c>
      <c r="D29" s="69"/>
    </row>
    <row r="30" spans="3:5" x14ac:dyDescent="0.25">
      <c r="C30" s="30"/>
      <c r="D30" s="30" t="s">
        <v>8</v>
      </c>
    </row>
    <row r="31" spans="3:5" x14ac:dyDescent="0.25">
      <c r="C31" s="25" t="s">
        <v>29</v>
      </c>
      <c r="D31" s="28"/>
    </row>
    <row r="32" spans="3:5" x14ac:dyDescent="0.25">
      <c r="C32" s="25" t="s">
        <v>30</v>
      </c>
      <c r="D32" s="28"/>
    </row>
    <row r="33" spans="3:4" x14ac:dyDescent="0.25">
      <c r="C33" s="32" t="s">
        <v>31</v>
      </c>
      <c r="D33" s="28"/>
    </row>
    <row r="34" spans="3:4" x14ac:dyDescent="0.25">
      <c r="C34" s="18" t="s">
        <v>12</v>
      </c>
      <c r="D34" s="9"/>
    </row>
    <row r="35" spans="3:4" ht="18" x14ac:dyDescent="0.35">
      <c r="C35" s="18" t="s">
        <v>49</v>
      </c>
      <c r="D35" s="9"/>
    </row>
    <row r="36" spans="3:4" x14ac:dyDescent="0.25">
      <c r="C36" s="18" t="s">
        <v>66</v>
      </c>
      <c r="D36" s="9"/>
    </row>
  </sheetData>
  <mergeCells count="3">
    <mergeCell ref="C9:F9"/>
    <mergeCell ref="C21:D21"/>
    <mergeCell ref="C29:D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DDB-77E5-4FA6-AF43-DA71C6BC68B1}">
  <dimension ref="B2:K24"/>
  <sheetViews>
    <sheetView showGridLines="0" zoomScale="80" zoomScaleNormal="80" workbookViewId="0">
      <selection activeCell="I20" sqref="I20:K20"/>
    </sheetView>
  </sheetViews>
  <sheetFormatPr baseColWidth="10" defaultRowHeight="15" x14ac:dyDescent="0.25"/>
  <cols>
    <col min="8" max="8" width="16.5703125" bestFit="1" customWidth="1"/>
  </cols>
  <sheetData>
    <row r="2" spans="2:9" x14ac:dyDescent="0.25">
      <c r="B2" s="33" t="s">
        <v>70</v>
      </c>
      <c r="C2" s="34">
        <v>14</v>
      </c>
    </row>
    <row r="3" spans="2:9" x14ac:dyDescent="0.25">
      <c r="B3" s="35" t="s">
        <v>71</v>
      </c>
      <c r="C3" s="36">
        <v>5.3</v>
      </c>
    </row>
    <row r="5" spans="2:9" x14ac:dyDescent="0.25">
      <c r="B5" s="1"/>
      <c r="C5" s="1" t="s">
        <v>72</v>
      </c>
      <c r="D5" s="1" t="s">
        <v>73</v>
      </c>
      <c r="E5" s="1" t="s">
        <v>74</v>
      </c>
    </row>
    <row r="6" spans="2:9" x14ac:dyDescent="0.25">
      <c r="B6" s="27" t="s">
        <v>75</v>
      </c>
      <c r="C6" s="37">
        <v>4.7</v>
      </c>
      <c r="D6" s="37">
        <v>2.2999999999999998</v>
      </c>
      <c r="E6" s="37">
        <v>1.7</v>
      </c>
    </row>
    <row r="7" spans="2:9" x14ac:dyDescent="0.25">
      <c r="B7" s="13" t="s">
        <v>76</v>
      </c>
      <c r="C7" s="37">
        <v>1.46</v>
      </c>
      <c r="D7" s="37">
        <v>0.92</v>
      </c>
      <c r="E7" s="37">
        <v>1.21</v>
      </c>
    </row>
    <row r="8" spans="2:9" x14ac:dyDescent="0.25">
      <c r="B8" s="13" t="s">
        <v>77</v>
      </c>
      <c r="C8" s="37">
        <v>6.4</v>
      </c>
      <c r="D8" s="37">
        <v>2.1</v>
      </c>
      <c r="E8" s="37">
        <v>4.3</v>
      </c>
    </row>
    <row r="9" spans="2:9" x14ac:dyDescent="0.25">
      <c r="H9" s="42" t="s">
        <v>89</v>
      </c>
    </row>
    <row r="10" spans="2:9" x14ac:dyDescent="0.25">
      <c r="B10" s="1"/>
      <c r="C10" s="1" t="s">
        <v>72</v>
      </c>
      <c r="D10" s="1" t="s">
        <v>73</v>
      </c>
      <c r="E10" s="1" t="s">
        <v>74</v>
      </c>
      <c r="I10" s="38"/>
    </row>
    <row r="11" spans="2:9" x14ac:dyDescent="0.25">
      <c r="B11" s="27" t="s">
        <v>78</v>
      </c>
      <c r="C11" s="39"/>
      <c r="D11" s="39"/>
      <c r="E11" s="39"/>
    </row>
    <row r="12" spans="2:9" ht="17.25" x14ac:dyDescent="0.25">
      <c r="B12" s="13" t="s">
        <v>19</v>
      </c>
      <c r="C12" s="39"/>
      <c r="D12" s="39"/>
      <c r="E12" s="39"/>
      <c r="H12" s="27" t="s">
        <v>79</v>
      </c>
      <c r="I12" s="39">
        <v>0.98</v>
      </c>
    </row>
    <row r="13" spans="2:9" x14ac:dyDescent="0.25">
      <c r="B13" s="13" t="s">
        <v>12</v>
      </c>
      <c r="C13" s="39"/>
      <c r="D13" s="39"/>
      <c r="E13" s="39"/>
      <c r="H13" s="27" t="s">
        <v>80</v>
      </c>
      <c r="I13" s="39">
        <v>0.42</v>
      </c>
    </row>
    <row r="14" spans="2:9" x14ac:dyDescent="0.25">
      <c r="H14" s="27" t="s">
        <v>81</v>
      </c>
      <c r="I14" s="39">
        <v>0.31</v>
      </c>
    </row>
    <row r="15" spans="2:9" x14ac:dyDescent="0.25">
      <c r="B15" s="1"/>
      <c r="C15" s="1" t="s">
        <v>72</v>
      </c>
      <c r="D15" s="1" t="s">
        <v>73</v>
      </c>
      <c r="E15" s="1" t="s">
        <v>74</v>
      </c>
      <c r="H15" s="27" t="s">
        <v>82</v>
      </c>
      <c r="I15" s="39">
        <v>0.27</v>
      </c>
    </row>
    <row r="16" spans="2:9" x14ac:dyDescent="0.25">
      <c r="B16" s="1" t="s">
        <v>72</v>
      </c>
      <c r="C16" s="39"/>
      <c r="D16" s="39"/>
      <c r="E16" s="39"/>
      <c r="H16" s="27" t="s">
        <v>83</v>
      </c>
      <c r="I16" s="39">
        <v>0.54</v>
      </c>
    </row>
    <row r="17" spans="2:11" x14ac:dyDescent="0.25">
      <c r="B17" s="1" t="s">
        <v>73</v>
      </c>
      <c r="C17" s="39"/>
      <c r="D17" s="39"/>
      <c r="E17" s="39"/>
    </row>
    <row r="18" spans="2:11" x14ac:dyDescent="0.25">
      <c r="B18" s="1" t="s">
        <v>74</v>
      </c>
      <c r="C18" s="39"/>
      <c r="D18" s="39"/>
      <c r="E18" s="39"/>
    </row>
    <row r="19" spans="2:11" x14ac:dyDescent="0.25">
      <c r="H19" s="1"/>
      <c r="I19" s="1" t="s">
        <v>72</v>
      </c>
      <c r="J19" s="1" t="s">
        <v>73</v>
      </c>
      <c r="K19" s="1" t="s">
        <v>74</v>
      </c>
    </row>
    <row r="20" spans="2:11" x14ac:dyDescent="0.25">
      <c r="H20" s="13" t="s">
        <v>84</v>
      </c>
      <c r="I20" s="40"/>
      <c r="J20" s="40"/>
      <c r="K20" s="40"/>
    </row>
    <row r="21" spans="2:11" x14ac:dyDescent="0.25">
      <c r="B21" s="13" t="s">
        <v>85</v>
      </c>
      <c r="C21" s="39"/>
    </row>
    <row r="22" spans="2:11" x14ac:dyDescent="0.25">
      <c r="B22" s="27" t="s">
        <v>86</v>
      </c>
      <c r="C22" s="39"/>
    </row>
    <row r="23" spans="2:11" ht="17.25" x14ac:dyDescent="0.25">
      <c r="B23" s="13" t="s">
        <v>87</v>
      </c>
      <c r="C23" s="39"/>
    </row>
    <row r="24" spans="2:11" x14ac:dyDescent="0.25">
      <c r="B24" s="27" t="s">
        <v>88</v>
      </c>
      <c r="C24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CB2-C086-4C94-88B9-B6AE06527324}">
  <dimension ref="B2:K24"/>
  <sheetViews>
    <sheetView showGridLines="0" topLeftCell="A4" zoomScale="80" zoomScaleNormal="80" workbookViewId="0">
      <selection activeCell="N16" sqref="N16"/>
    </sheetView>
  </sheetViews>
  <sheetFormatPr baseColWidth="10" defaultRowHeight="15" x14ac:dyDescent="0.25"/>
  <cols>
    <col min="8" max="8" width="16.5703125" bestFit="1" customWidth="1"/>
  </cols>
  <sheetData>
    <row r="2" spans="2:9" x14ac:dyDescent="0.25">
      <c r="B2" s="33" t="s">
        <v>70</v>
      </c>
      <c r="C2" s="34">
        <v>15</v>
      </c>
    </row>
    <row r="3" spans="2:9" x14ac:dyDescent="0.25">
      <c r="B3" s="35" t="s">
        <v>71</v>
      </c>
      <c r="C3" s="36">
        <v>6.5</v>
      </c>
    </row>
    <row r="5" spans="2:9" x14ac:dyDescent="0.25">
      <c r="B5" s="1"/>
      <c r="C5" s="1" t="s">
        <v>72</v>
      </c>
      <c r="D5" s="1" t="s">
        <v>73</v>
      </c>
      <c r="E5" s="1" t="s">
        <v>74</v>
      </c>
    </row>
    <row r="6" spans="2:9" x14ac:dyDescent="0.25">
      <c r="B6" s="27" t="s">
        <v>75</v>
      </c>
      <c r="C6" s="39">
        <v>4.7</v>
      </c>
      <c r="D6" s="39">
        <v>2.2999999999999998</v>
      </c>
      <c r="E6" s="39">
        <v>1.7</v>
      </c>
      <c r="H6" s="27" t="s">
        <v>72</v>
      </c>
      <c r="I6" s="41">
        <v>0.42</v>
      </c>
    </row>
    <row r="7" spans="2:9" x14ac:dyDescent="0.25">
      <c r="B7" s="13" t="s">
        <v>76</v>
      </c>
      <c r="C7" s="39">
        <v>1.46</v>
      </c>
      <c r="D7" s="39">
        <v>0.92</v>
      </c>
      <c r="E7" s="39">
        <v>1.21</v>
      </c>
      <c r="H7" s="27" t="s">
        <v>73</v>
      </c>
      <c r="I7" s="41">
        <v>0.27</v>
      </c>
    </row>
    <row r="8" spans="2:9" x14ac:dyDescent="0.25">
      <c r="B8" s="13" t="s">
        <v>77</v>
      </c>
      <c r="C8" s="39">
        <v>6.4</v>
      </c>
      <c r="D8" s="39">
        <v>2.1</v>
      </c>
      <c r="E8" s="39">
        <v>4.3</v>
      </c>
      <c r="H8" s="27" t="s">
        <v>74</v>
      </c>
      <c r="I8" s="41">
        <v>0.31</v>
      </c>
    </row>
    <row r="10" spans="2:9" x14ac:dyDescent="0.25">
      <c r="B10" s="1"/>
      <c r="C10" s="1" t="s">
        <v>72</v>
      </c>
      <c r="D10" s="1" t="s">
        <v>73</v>
      </c>
      <c r="E10" s="1" t="s">
        <v>74</v>
      </c>
      <c r="I10" s="38"/>
    </row>
    <row r="11" spans="2:9" x14ac:dyDescent="0.25">
      <c r="B11" s="27" t="s">
        <v>78</v>
      </c>
      <c r="C11" s="39"/>
      <c r="D11" s="39"/>
      <c r="E11" s="39"/>
    </row>
    <row r="12" spans="2:9" ht="17.25" x14ac:dyDescent="0.25">
      <c r="B12" s="13" t="s">
        <v>19</v>
      </c>
      <c r="C12" s="39"/>
      <c r="D12" s="39"/>
      <c r="E12" s="39"/>
      <c r="H12" s="27" t="s">
        <v>79</v>
      </c>
      <c r="I12" s="39">
        <v>0.98</v>
      </c>
    </row>
    <row r="13" spans="2:9" x14ac:dyDescent="0.25">
      <c r="B13" s="13" t="s">
        <v>12</v>
      </c>
      <c r="C13" s="39"/>
      <c r="D13" s="39"/>
      <c r="E13" s="39"/>
      <c r="H13" s="27" t="s">
        <v>80</v>
      </c>
      <c r="I13" s="39">
        <v>0.42</v>
      </c>
    </row>
    <row r="14" spans="2:9" x14ac:dyDescent="0.25">
      <c r="H14" s="27" t="s">
        <v>81</v>
      </c>
      <c r="I14" s="39">
        <v>0.31</v>
      </c>
    </row>
    <row r="15" spans="2:9" x14ac:dyDescent="0.25">
      <c r="B15" s="1"/>
      <c r="C15" s="1" t="s">
        <v>72</v>
      </c>
      <c r="D15" s="1" t="s">
        <v>73</v>
      </c>
      <c r="E15" s="1" t="s">
        <v>74</v>
      </c>
      <c r="H15" s="27" t="s">
        <v>82</v>
      </c>
      <c r="I15" s="39">
        <v>0.27</v>
      </c>
    </row>
    <row r="16" spans="2:9" x14ac:dyDescent="0.25">
      <c r="B16" s="1" t="s">
        <v>72</v>
      </c>
      <c r="C16" s="39"/>
      <c r="D16" s="39"/>
      <c r="E16" s="39"/>
      <c r="H16" s="27" t="s">
        <v>83</v>
      </c>
      <c r="I16" s="39">
        <v>0.54</v>
      </c>
    </row>
    <row r="17" spans="2:11" x14ac:dyDescent="0.25">
      <c r="B17" s="1" t="s">
        <v>73</v>
      </c>
      <c r="C17" s="39"/>
      <c r="D17" s="39"/>
      <c r="E17" s="39"/>
    </row>
    <row r="18" spans="2:11" x14ac:dyDescent="0.25">
      <c r="B18" s="1" t="s">
        <v>74</v>
      </c>
      <c r="C18" s="39"/>
      <c r="D18" s="39"/>
      <c r="E18" s="39"/>
    </row>
    <row r="19" spans="2:11" x14ac:dyDescent="0.25">
      <c r="H19" s="1"/>
      <c r="I19" s="1" t="s">
        <v>72</v>
      </c>
      <c r="J19" s="1" t="s">
        <v>73</v>
      </c>
      <c r="K19" s="1" t="s">
        <v>74</v>
      </c>
    </row>
    <row r="20" spans="2:11" x14ac:dyDescent="0.25">
      <c r="H20" s="13" t="s">
        <v>84</v>
      </c>
      <c r="I20" s="40"/>
      <c r="J20" s="40"/>
      <c r="K20" s="40"/>
    </row>
    <row r="21" spans="2:11" x14ac:dyDescent="0.25">
      <c r="B21" s="13" t="s">
        <v>85</v>
      </c>
      <c r="C21" s="39"/>
    </row>
    <row r="22" spans="2:11" x14ac:dyDescent="0.25">
      <c r="B22" s="27" t="s">
        <v>86</v>
      </c>
      <c r="C22" s="39"/>
    </row>
    <row r="23" spans="2:11" ht="17.25" x14ac:dyDescent="0.25">
      <c r="B23" s="13" t="s">
        <v>87</v>
      </c>
      <c r="C23" s="39"/>
    </row>
    <row r="24" spans="2:11" x14ac:dyDescent="0.25">
      <c r="B24" s="27" t="s">
        <v>88</v>
      </c>
      <c r="C24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13D5-D7EC-47BC-8B70-D8F2F781193B}">
  <dimension ref="B3:O24"/>
  <sheetViews>
    <sheetView showGridLines="0" zoomScaleNormal="100" workbookViewId="0">
      <selection activeCell="E15" sqref="E15"/>
    </sheetView>
  </sheetViews>
  <sheetFormatPr baseColWidth="10" defaultRowHeight="15" x14ac:dyDescent="0.25"/>
  <cols>
    <col min="5" max="5" width="14" bestFit="1" customWidth="1"/>
    <col min="7" max="7" width="14.140625" customWidth="1"/>
    <col min="8" max="8" width="12.7109375" customWidth="1"/>
    <col min="9" max="9" width="10.85546875" style="43"/>
    <col min="10" max="10" width="13.42578125" customWidth="1"/>
  </cols>
  <sheetData>
    <row r="3" spans="2:15" x14ac:dyDescent="0.25">
      <c r="B3" t="s">
        <v>90</v>
      </c>
    </row>
    <row r="5" spans="2:15" ht="18" x14ac:dyDescent="0.35">
      <c r="B5" s="44" t="s">
        <v>91</v>
      </c>
      <c r="C5" s="45">
        <v>8.5</v>
      </c>
      <c r="D5" s="44"/>
      <c r="E5" s="45">
        <v>15.5</v>
      </c>
      <c r="L5" s="44" t="s">
        <v>92</v>
      </c>
      <c r="M5" s="46">
        <f>+L9</f>
        <v>0</v>
      </c>
    </row>
    <row r="6" spans="2:15" ht="46.5" customHeight="1" x14ac:dyDescent="0.25">
      <c r="B6" s="47" t="s">
        <v>93</v>
      </c>
      <c r="C6" s="48" t="s">
        <v>94</v>
      </c>
      <c r="D6" s="49" t="s">
        <v>95</v>
      </c>
      <c r="E6" s="50" t="s">
        <v>96</v>
      </c>
      <c r="F6" s="51" t="s">
        <v>97</v>
      </c>
      <c r="G6" s="51" t="s">
        <v>98</v>
      </c>
      <c r="H6" s="51" t="s">
        <v>99</v>
      </c>
      <c r="I6" s="52" t="s">
        <v>100</v>
      </c>
      <c r="J6" s="51" t="s">
        <v>101</v>
      </c>
      <c r="K6" s="51" t="s">
        <v>102</v>
      </c>
      <c r="L6" s="51" t="s">
        <v>103</v>
      </c>
      <c r="M6" s="51" t="s">
        <v>104</v>
      </c>
      <c r="N6" s="51" t="s">
        <v>105</v>
      </c>
      <c r="O6" s="51" t="s">
        <v>106</v>
      </c>
    </row>
    <row r="7" spans="2:15" x14ac:dyDescent="0.25">
      <c r="B7" s="53">
        <v>1</v>
      </c>
      <c r="C7" s="53">
        <v>8.4</v>
      </c>
      <c r="D7" s="54">
        <v>0.9</v>
      </c>
      <c r="E7" s="53">
        <v>10</v>
      </c>
      <c r="F7" s="53"/>
      <c r="G7" s="5"/>
      <c r="H7" s="5"/>
      <c r="I7" s="55"/>
      <c r="J7" s="5"/>
      <c r="K7" s="5"/>
      <c r="L7" s="5"/>
      <c r="M7" s="56"/>
      <c r="N7" s="5"/>
      <c r="O7" s="5"/>
    </row>
    <row r="8" spans="2:15" x14ac:dyDescent="0.25">
      <c r="B8" s="53">
        <v>2</v>
      </c>
      <c r="C8" s="53">
        <v>6.5</v>
      </c>
      <c r="D8" s="54">
        <v>1.4</v>
      </c>
      <c r="E8" s="53">
        <v>6</v>
      </c>
      <c r="F8" s="53"/>
      <c r="G8" s="5"/>
      <c r="H8" s="5"/>
      <c r="I8" s="55"/>
      <c r="J8" s="5"/>
      <c r="K8" s="5"/>
      <c r="L8" s="5"/>
      <c r="M8" s="56"/>
      <c r="N8" s="5"/>
      <c r="O8" s="5"/>
    </row>
    <row r="9" spans="2:15" x14ac:dyDescent="0.25">
      <c r="B9" s="53">
        <v>3</v>
      </c>
      <c r="C9" s="53">
        <v>9.8000000000000007</v>
      </c>
      <c r="D9" s="54">
        <v>1.1000000000000001</v>
      </c>
      <c r="E9" s="53">
        <v>14</v>
      </c>
      <c r="F9" s="53"/>
      <c r="G9" s="5"/>
      <c r="H9" s="5"/>
      <c r="I9" s="55"/>
      <c r="J9" s="5"/>
      <c r="K9" s="5"/>
      <c r="L9" s="5"/>
      <c r="M9" s="56"/>
      <c r="N9" s="57"/>
      <c r="O9" s="57"/>
    </row>
    <row r="10" spans="2:15" x14ac:dyDescent="0.25">
      <c r="B10" s="53">
        <v>4</v>
      </c>
      <c r="C10" s="53">
        <v>7</v>
      </c>
      <c r="D10" s="54">
        <v>0.8</v>
      </c>
      <c r="E10" s="53">
        <v>8</v>
      </c>
      <c r="F10" s="53"/>
      <c r="G10" s="5"/>
      <c r="H10" s="5"/>
      <c r="I10" s="55"/>
      <c r="J10" s="5"/>
      <c r="K10" s="5"/>
      <c r="L10" s="5"/>
      <c r="M10" s="56"/>
      <c r="N10" s="5"/>
      <c r="O10" s="5"/>
    </row>
    <row r="11" spans="2:15" x14ac:dyDescent="0.25">
      <c r="B11" s="53">
        <v>5</v>
      </c>
      <c r="C11" s="53">
        <v>15.2</v>
      </c>
      <c r="D11" s="54">
        <v>1.6</v>
      </c>
      <c r="E11" s="53">
        <v>20</v>
      </c>
      <c r="F11" s="53"/>
      <c r="G11" s="5"/>
      <c r="H11" s="5"/>
      <c r="I11" s="55"/>
      <c r="J11" s="5"/>
      <c r="K11" s="5"/>
      <c r="L11" s="5"/>
      <c r="M11" s="56"/>
      <c r="N11" s="5"/>
      <c r="O11" s="5"/>
    </row>
    <row r="12" spans="2:15" x14ac:dyDescent="0.25">
      <c r="B12" s="53">
        <v>6</v>
      </c>
      <c r="C12" s="53">
        <v>12.4</v>
      </c>
      <c r="D12" s="54">
        <v>0.6</v>
      </c>
      <c r="E12" s="53">
        <v>12</v>
      </c>
      <c r="F12" s="53"/>
      <c r="G12" s="5"/>
      <c r="H12" s="5"/>
      <c r="I12" s="55"/>
      <c r="J12" s="5"/>
      <c r="K12" s="5"/>
      <c r="L12" s="5"/>
      <c r="M12" s="56"/>
      <c r="N12" s="5"/>
      <c r="O12" s="5"/>
    </row>
    <row r="15" spans="2:15" x14ac:dyDescent="0.25">
      <c r="B15" t="s">
        <v>107</v>
      </c>
      <c r="E15" s="42" t="s">
        <v>108</v>
      </c>
    </row>
    <row r="17" spans="2:15" ht="18" x14ac:dyDescent="0.35">
      <c r="B17" s="44" t="s">
        <v>91</v>
      </c>
      <c r="C17" s="45">
        <v>8.5</v>
      </c>
      <c r="D17" s="44"/>
      <c r="E17" s="45">
        <v>15.5</v>
      </c>
      <c r="L17" s="44" t="s">
        <v>92</v>
      </c>
      <c r="M17" s="46">
        <f>+L21</f>
        <v>0</v>
      </c>
    </row>
    <row r="18" spans="2:15" ht="46.5" customHeight="1" x14ac:dyDescent="0.25">
      <c r="B18" s="47" t="s">
        <v>93</v>
      </c>
      <c r="C18" s="48" t="s">
        <v>94</v>
      </c>
      <c r="D18" s="49" t="s">
        <v>95</v>
      </c>
      <c r="E18" s="50" t="s">
        <v>96</v>
      </c>
      <c r="F18" s="51" t="s">
        <v>97</v>
      </c>
      <c r="G18" s="51" t="s">
        <v>98</v>
      </c>
      <c r="H18" s="51" t="s">
        <v>99</v>
      </c>
      <c r="I18" s="52" t="s">
        <v>100</v>
      </c>
      <c r="J18" s="51" t="s">
        <v>101</v>
      </c>
      <c r="K18" s="51" t="s">
        <v>102</v>
      </c>
      <c r="L18" s="51" t="s">
        <v>103</v>
      </c>
      <c r="M18" s="51" t="s">
        <v>104</v>
      </c>
      <c r="N18" s="51" t="s">
        <v>105</v>
      </c>
      <c r="O18" s="51" t="s">
        <v>106</v>
      </c>
    </row>
    <row r="19" spans="2:15" x14ac:dyDescent="0.25">
      <c r="B19" s="53">
        <v>1</v>
      </c>
      <c r="C19" s="53">
        <v>8.4</v>
      </c>
      <c r="D19" s="54">
        <v>0.9</v>
      </c>
      <c r="E19" s="53">
        <v>10</v>
      </c>
      <c r="F19" s="53"/>
      <c r="G19" s="5"/>
      <c r="H19" s="5"/>
      <c r="I19" s="55"/>
      <c r="J19" s="5"/>
      <c r="K19" s="5"/>
      <c r="L19" s="5"/>
      <c r="M19" s="56"/>
      <c r="N19" s="5"/>
      <c r="O19" s="5"/>
    </row>
    <row r="20" spans="2:15" x14ac:dyDescent="0.25">
      <c r="B20" s="53">
        <v>2</v>
      </c>
      <c r="C20" s="53">
        <v>6.5</v>
      </c>
      <c r="D20" s="54">
        <v>1.4</v>
      </c>
      <c r="E20" s="53">
        <v>6</v>
      </c>
      <c r="F20" s="53"/>
      <c r="G20" s="5"/>
      <c r="H20" s="5"/>
      <c r="I20" s="55"/>
      <c r="J20" s="5"/>
      <c r="K20" s="5"/>
      <c r="L20" s="5"/>
      <c r="M20" s="56"/>
      <c r="N20" s="5"/>
      <c r="O20" s="5"/>
    </row>
    <row r="21" spans="2:15" x14ac:dyDescent="0.25">
      <c r="B21" s="53">
        <v>3</v>
      </c>
      <c r="C21" s="53">
        <v>9.8000000000000007</v>
      </c>
      <c r="D21" s="54">
        <v>1.1000000000000001</v>
      </c>
      <c r="E21" s="53">
        <v>14</v>
      </c>
      <c r="F21" s="53"/>
      <c r="G21" s="5"/>
      <c r="H21" s="5"/>
      <c r="I21" s="55"/>
      <c r="J21" s="5"/>
      <c r="K21" s="5"/>
      <c r="L21" s="5"/>
      <c r="M21" s="56"/>
      <c r="N21" s="57"/>
      <c r="O21" s="57"/>
    </row>
    <row r="22" spans="2:15" x14ac:dyDescent="0.25">
      <c r="B22" s="53">
        <v>4</v>
      </c>
      <c r="C22" s="53">
        <v>7</v>
      </c>
      <c r="D22" s="54">
        <v>0.8</v>
      </c>
      <c r="E22" s="53">
        <v>8</v>
      </c>
      <c r="F22" s="53"/>
      <c r="G22" s="5"/>
      <c r="H22" s="5"/>
      <c r="I22" s="55"/>
      <c r="J22" s="5"/>
      <c r="K22" s="5"/>
      <c r="L22" s="5"/>
      <c r="M22" s="56"/>
      <c r="N22" s="5"/>
      <c r="O22" s="5"/>
    </row>
    <row r="23" spans="2:15" x14ac:dyDescent="0.25">
      <c r="B23" s="53">
        <v>5</v>
      </c>
      <c r="C23" s="53">
        <v>15.2</v>
      </c>
      <c r="D23" s="54">
        <v>1.6</v>
      </c>
      <c r="E23" s="53">
        <v>20</v>
      </c>
      <c r="F23" s="53"/>
      <c r="G23" s="5"/>
      <c r="H23" s="5"/>
      <c r="I23" s="55"/>
      <c r="J23" s="5"/>
      <c r="K23" s="5"/>
      <c r="L23" s="5"/>
      <c r="M23" s="56"/>
      <c r="N23" s="5"/>
      <c r="O23" s="5"/>
    </row>
    <row r="24" spans="2:15" x14ac:dyDescent="0.25">
      <c r="B24" s="53">
        <v>6</v>
      </c>
      <c r="C24" s="53">
        <v>12.4</v>
      </c>
      <c r="D24" s="54">
        <v>0.6</v>
      </c>
      <c r="E24" s="53">
        <v>12</v>
      </c>
      <c r="F24" s="53"/>
      <c r="G24" s="5"/>
      <c r="H24" s="5"/>
      <c r="I24" s="55"/>
      <c r="J24" s="5"/>
      <c r="K24" s="5"/>
      <c r="L24" s="5"/>
      <c r="M24" s="56"/>
      <c r="N24" s="5"/>
      <c r="O24" s="5"/>
    </row>
  </sheetData>
  <sortState ref="B7:O12">
    <sortCondition ref="B7:B12"/>
  </sortState>
  <conditionalFormatting sqref="M7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M8:M12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M19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M20:M24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1 - Frontera Eficiente (2Act)</vt:lpstr>
      <vt:lpstr>2 - Frontera Eficiente (3Act)</vt:lpstr>
      <vt:lpstr>3 - Frontera Eficiente-(2Act)</vt:lpstr>
      <vt:lpstr>4 - Frontera Eficiente-(3Act)</vt:lpstr>
      <vt:lpstr>5 - Vasicek</vt:lpstr>
      <vt:lpstr>6 - Vasicek</vt:lpstr>
      <vt:lpstr>7 -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Espinosa</dc:creator>
  <cp:lastModifiedBy>hca</cp:lastModifiedBy>
  <dcterms:created xsi:type="dcterms:W3CDTF">2022-08-27T02:43:39Z</dcterms:created>
  <dcterms:modified xsi:type="dcterms:W3CDTF">2022-09-03T19:51:57Z</dcterms:modified>
</cp:coreProperties>
</file>