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cz\Documents\Semestr III\Techniki Wizualizacji Danych\Projekt KSH\"/>
    </mc:Choice>
  </mc:AlternateContent>
  <xr:revisionPtr revIDLastSave="0" documentId="8_{0F33E7A0-FA95-4C91-A142-F96A68406406}" xr6:coauthVersionLast="45" xr6:coauthVersionMax="45" xr10:uidLastSave="{00000000-0000-0000-0000-000000000000}"/>
  <bookViews>
    <workbookView xWindow="1560" yWindow="1560" windowWidth="27000" windowHeight="14235" xr2:uid="{F05D5EF2-7746-45B5-AC27-6F1B183A2FE3}"/>
  </bookViews>
  <sheets>
    <sheet name="Arkusz1" sheetId="1" r:id="rId1"/>
    <sheet name="Arkusz5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G8" i="1" s="1"/>
  <c r="AH8" i="1" s="1"/>
  <c r="AA11" i="1"/>
  <c r="AA12" i="1"/>
  <c r="AA13" i="1"/>
  <c r="AA14" i="1"/>
  <c r="AA15" i="1"/>
  <c r="AA16" i="1"/>
  <c r="AA17" i="1"/>
  <c r="AA2" i="1"/>
  <c r="AG2" i="1" s="1"/>
  <c r="AH2" i="1" s="1"/>
  <c r="AG7" i="1"/>
  <c r="AH7" i="1" s="1"/>
  <c r="AG17" i="1"/>
  <c r="AH17" i="1" s="1"/>
  <c r="AD2" i="1"/>
  <c r="AE2" i="1"/>
  <c r="AF2" i="1"/>
  <c r="AD3" i="1"/>
  <c r="AE3" i="1"/>
  <c r="AF3" i="1"/>
  <c r="AD4" i="1"/>
  <c r="AE4" i="1"/>
  <c r="AF4" i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U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2" i="1"/>
  <c r="W13" i="1" a="1"/>
  <c r="W13" i="1"/>
  <c r="W3" i="1" a="1"/>
  <c r="W3" i="1" s="1"/>
  <c r="W4" i="1" a="1"/>
  <c r="W4" i="1" s="1"/>
  <c r="W5" i="1" a="1"/>
  <c r="W5" i="1" s="1"/>
  <c r="W6" i="1" a="1"/>
  <c r="W6" i="1"/>
  <c r="W7" i="1" a="1"/>
  <c r="W7" i="1" s="1"/>
  <c r="W8" i="1" a="1"/>
  <c r="W8" i="1" s="1"/>
  <c r="W9" i="1" a="1"/>
  <c r="W9" i="1"/>
  <c r="W10" i="1" a="1"/>
  <c r="W10" i="1" s="1"/>
  <c r="W11" i="1" a="1"/>
  <c r="W11" i="1" s="1"/>
  <c r="W12" i="1" a="1"/>
  <c r="W12" i="1" s="1"/>
  <c r="W14" i="1" a="1"/>
  <c r="W14" i="1" s="1"/>
  <c r="W15" i="1" a="1"/>
  <c r="W15" i="1" s="1"/>
  <c r="W16" i="1" a="1"/>
  <c r="W16" i="1" s="1"/>
  <c r="W17" i="1" a="1"/>
  <c r="W17" i="1" s="1"/>
  <c r="W2" i="1" a="1"/>
  <c r="W2" i="1" s="1"/>
  <c r="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AG16" i="1" l="1"/>
  <c r="AH16" i="1" s="1"/>
  <c r="AG6" i="1"/>
  <c r="AH6" i="1" s="1"/>
  <c r="AG15" i="1"/>
  <c r="AH15" i="1" s="1"/>
  <c r="AG5" i="1"/>
  <c r="AH5" i="1" s="1"/>
  <c r="AG14" i="1"/>
  <c r="AH14" i="1" s="1"/>
  <c r="AG4" i="1"/>
  <c r="AH4" i="1" s="1"/>
  <c r="AG13" i="1"/>
  <c r="AH13" i="1" s="1"/>
  <c r="AG12" i="1"/>
  <c r="AH12" i="1" s="1"/>
  <c r="AG9" i="1"/>
  <c r="AH9" i="1" s="1"/>
  <c r="AG11" i="1"/>
  <c r="AH11" i="1" s="1"/>
  <c r="AG3" i="1"/>
  <c r="AH3" i="1" s="1"/>
  <c r="AG10" i="1"/>
  <c r="AH10" i="1" s="1"/>
  <c r="K2" i="1"/>
  <c r="N2" i="1"/>
  <c r="K3" i="1"/>
  <c r="N3" i="1"/>
  <c r="K4" i="1"/>
  <c r="N4" i="1"/>
  <c r="K5" i="1"/>
  <c r="N5" i="1"/>
  <c r="K6" i="1"/>
  <c r="N6" i="1"/>
  <c r="K7" i="1"/>
  <c r="N7" i="1"/>
  <c r="K8" i="1"/>
  <c r="N8" i="1"/>
  <c r="K9" i="1"/>
  <c r="N9" i="1"/>
  <c r="K10" i="1"/>
  <c r="N10" i="1"/>
  <c r="K11" i="1"/>
  <c r="N11" i="1"/>
  <c r="K12" i="1"/>
  <c r="N12" i="1"/>
  <c r="K13" i="1"/>
  <c r="N13" i="1"/>
  <c r="K14" i="1"/>
  <c r="N14" i="1"/>
  <c r="K15" i="1"/>
  <c r="N15" i="1"/>
  <c r="K16" i="1"/>
  <c r="N16" i="1"/>
  <c r="K17" i="1"/>
  <c r="N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<sst xmlns="http://schemas.openxmlformats.org/spreadsheetml/2006/main" count="52" uniqueCount="52">
  <si>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Województwo</t>
  </si>
  <si>
    <t>Tygodniowa liczba przebadanych próbek w woj. 09-16.11</t>
  </si>
  <si>
    <t>Suma przebadanych próbek w woj.:</t>
  </si>
  <si>
    <t>Liczba testów na 1000 mieszkańców:</t>
  </si>
  <si>
    <t>Populacja na 2019 GUS</t>
  </si>
  <si>
    <t>Suma wyzdrowień</t>
  </si>
  <si>
    <t>Suma zgonów</t>
  </si>
  <si>
    <t xml:space="preserve">Liczba osób hospitalizowanych </t>
  </si>
  <si>
    <t>Liczba łóżek dla pacjentów</t>
  </si>
  <si>
    <t>% zajęte łóżka</t>
  </si>
  <si>
    <t>Liczba zajętych respiratorów (stan ciężki)</t>
  </si>
  <si>
    <t>Liczba respiratorów</t>
  </si>
  <si>
    <t>% zajęte repiratorów</t>
  </si>
  <si>
    <t>Nowe wyzdrowienia wegług województwa:</t>
  </si>
  <si>
    <t>Przyrost dzienny pozytywnych przypadków</t>
  </si>
  <si>
    <t>Średnia nowych zgonów z tygodnia</t>
  </si>
  <si>
    <t>Śląskie</t>
  </si>
  <si>
    <t>Mazowieckie</t>
  </si>
  <si>
    <t>Małopolskie</t>
  </si>
  <si>
    <t>Wielkopolskie</t>
  </si>
  <si>
    <t>Dolnośląskie</t>
  </si>
  <si>
    <t>Łódzkie</t>
  </si>
  <si>
    <t>Kujawsko-Pomorskie</t>
  </si>
  <si>
    <t>Podkarpackie</t>
  </si>
  <si>
    <t>Pomorskie</t>
  </si>
  <si>
    <t>Lubelskie</t>
  </si>
  <si>
    <t>Zachodniopomorskie</t>
  </si>
  <si>
    <t>Świętokrzyskie</t>
  </si>
  <si>
    <t>Opolskie</t>
  </si>
  <si>
    <t>Podlaskie</t>
  </si>
  <si>
    <t>Warmińsko-Mazurskie</t>
  </si>
  <si>
    <t>Lubuskie</t>
  </si>
  <si>
    <t xml:space="preserve"> Suma osób z wynikiem pozytywnym</t>
  </si>
  <si>
    <t>wykres1x</t>
  </si>
  <si>
    <t>wykres1y</t>
  </si>
  <si>
    <t>wykres3x</t>
  </si>
  <si>
    <t>wykres3y</t>
  </si>
  <si>
    <t>wykres4y</t>
  </si>
  <si>
    <t>s</t>
  </si>
  <si>
    <t>Przygotowanie</t>
  </si>
  <si>
    <t>Rzeczywistość</t>
  </si>
  <si>
    <t>Przygotowanie bezwzględne</t>
  </si>
  <si>
    <t>Rzeczywistość bezwzględna</t>
  </si>
  <si>
    <t>Testowanie bezwzględne</t>
  </si>
  <si>
    <t>Skutek choroby bezwzględny</t>
  </si>
  <si>
    <t>% chorych bezwzględnie</t>
  </si>
  <si>
    <t>Suma bezwzględna</t>
  </si>
  <si>
    <t>Testowanie</t>
  </si>
  <si>
    <t>Skutek choroby</t>
  </si>
  <si>
    <t>% chorych</t>
  </si>
  <si>
    <t>Suma</t>
  </si>
  <si>
    <t xml:space="preserve">Arkusz kalkulacyjny, który powstał na podstawie danych zawartych w podesłanym na git hubie arkuszu Covid-19 w Polsce. Wszelkie dane zostały pobrane właśnie z niego, bądź jawnie przetwarzaliśmy je wewnątrz arkusza.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</si>
</sst>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0" fontId="0" fillId="0" borderId="0" xfId="0" applyFill="1"/>
    <xf numFmtId="164" fontId="0" fillId="0" borderId="0" xfId="0" applyNumberFormat="1" applyFill="1"/>
    <xf numFmtId="10" fontId="0" fillId="0" borderId="0" xfId="0" applyNumberFormat="1"/>
    <xf numFmtId="16" fontId="0" fillId="2" borderId="0" xfId="0" applyNumberFormat="1" applyFill="1"/>
    <xf numFmtId="16" fontId="0" fillId="3" borderId="0" xfId="0" applyNumberFormat="1" applyFill="1"/>
    <xf numFmtId="0" fontId="0" fillId="2" borderId="0" xfId="0" applyFill="1"/>
    <xf numFmtId="164" fontId="0" fillId="0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3">
    <cellStyle name="Hyperlink" xfId="2" xr:uid="{00000000-000B-0000-0000-000008000000}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7EBB-E459-4ADC-A766-81A1440003C9}">
  <dimension ref="A1:AQ17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27.28515625" customWidth="1"/>
    <col min="2" max="2" width="49.42578125" customWidth="1"/>
    <col min="3" max="3" width="31" customWidth="1"/>
    <col min="4" max="4" width="33" customWidth="1"/>
    <col min="5" max="5" width="22.140625" customWidth="1"/>
    <col min="6" max="6" width="32.7109375" customWidth="1"/>
    <col min="7" max="7" width="18.7109375" customWidth="1"/>
    <col min="8" max="8" width="18.85546875" customWidth="1"/>
    <col min="9" max="9" width="29.42578125" customWidth="1"/>
    <col min="10" max="10" width="24.28515625" customWidth="1"/>
    <col min="11" max="11" width="12.85546875" customWidth="1"/>
    <col min="12" max="12" width="35.85546875" customWidth="1"/>
    <col min="13" max="13" width="21.28515625" customWidth="1"/>
    <col min="14" max="14" width="19.5703125" style="6" customWidth="1"/>
    <col min="15" max="15" width="42.85546875" customWidth="1"/>
    <col min="16" max="16" width="40.140625" customWidth="1"/>
    <col min="17" max="17" width="32.42578125" bestFit="1" customWidth="1"/>
    <col min="20" max="21" width="9.140625" style="11"/>
    <col min="23" max="23" width="29" customWidth="1"/>
    <col min="24" max="24" width="27.42578125" customWidth="1"/>
    <col min="25" max="25" width="24.7109375" customWidth="1"/>
    <col min="26" max="26" width="27.140625" customWidth="1"/>
    <col min="27" max="27" width="22.85546875" customWidth="1"/>
    <col min="28" max="28" width="18.42578125" customWidth="1"/>
    <col min="29" max="29" width="15.28515625" customWidth="1"/>
    <col min="30" max="30" width="15.85546875" customWidth="1"/>
    <col min="31" max="31" width="12.85546875" customWidth="1"/>
    <col min="32" max="32" width="15.28515625" customWidth="1"/>
    <col min="33" max="33" width="10.140625" customWidth="1"/>
  </cols>
  <sheetData>
    <row r="1" spans="1:43" x14ac:dyDescent="0.25">
      <c r="A1" t="s">
        <v>0</v>
      </c>
      <c r="B1" s="8" t="s">
        <v>1</v>
      </c>
      <c r="C1" s="1" t="s">
        <v>2</v>
      </c>
      <c r="D1" s="7" t="s">
        <v>3</v>
      </c>
      <c r="E1" t="s">
        <v>4</v>
      </c>
      <c r="F1" s="9" t="s">
        <v>32</v>
      </c>
      <c r="G1" s="9" t="s">
        <v>5</v>
      </c>
      <c r="H1" s="9" t="s">
        <v>6</v>
      </c>
      <c r="I1" s="4" t="s">
        <v>7</v>
      </c>
      <c r="J1" s="9" t="s">
        <v>8</v>
      </c>
      <c r="K1" s="10" t="s">
        <v>9</v>
      </c>
      <c r="L1" s="4" t="s">
        <v>10</v>
      </c>
      <c r="M1" s="9" t="s">
        <v>11</v>
      </c>
      <c r="N1" s="12" t="s">
        <v>12</v>
      </c>
      <c r="O1" s="1" t="s">
        <v>13</v>
      </c>
      <c r="P1" t="s">
        <v>14</v>
      </c>
      <c r="Q1" t="s">
        <v>15</v>
      </c>
      <c r="R1" s="1" t="s">
        <v>33</v>
      </c>
      <c r="S1" s="1" t="s">
        <v>34</v>
      </c>
      <c r="T1" s="11" t="s">
        <v>35</v>
      </c>
      <c r="U1" s="11" t="s">
        <v>36</v>
      </c>
      <c r="V1" s="1" t="s">
        <v>37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39</v>
      </c>
      <c r="AD1" s="1" t="s">
        <v>40</v>
      </c>
      <c r="AE1" s="1" t="s">
        <v>47</v>
      </c>
      <c r="AF1" s="1" t="s">
        <v>48</v>
      </c>
      <c r="AG1" s="1" t="s">
        <v>49</v>
      </c>
      <c r="AH1" s="1" t="s">
        <v>50</v>
      </c>
      <c r="AQ1" t="s">
        <v>38</v>
      </c>
    </row>
    <row r="2" spans="1:43" x14ac:dyDescent="0.25">
      <c r="A2" t="s">
        <v>16</v>
      </c>
      <c r="B2">
        <v>52739</v>
      </c>
      <c r="C2">
        <v>773957</v>
      </c>
      <c r="D2">
        <v>170.7</v>
      </c>
      <c r="E2" s="2">
        <v>4533565</v>
      </c>
      <c r="F2">
        <v>102329</v>
      </c>
      <c r="G2">
        <v>45166</v>
      </c>
      <c r="H2">
        <v>1502</v>
      </c>
      <c r="I2">
        <v>2275</v>
      </c>
      <c r="J2">
        <v>3327</v>
      </c>
      <c r="K2" s="3">
        <f t="shared" ref="K2:K17" si="0">I2/J2</f>
        <v>0.68379921851517889</v>
      </c>
      <c r="L2">
        <v>229</v>
      </c>
      <c r="M2">
        <v>268</v>
      </c>
      <c r="N2" s="11">
        <f t="shared" ref="N2:N17" si="1">L2/M2</f>
        <v>0.85447761194029848</v>
      </c>
      <c r="O2">
        <v>1615</v>
      </c>
      <c r="P2" s="6">
        <v>3.3599999999999998E-2</v>
      </c>
      <c r="Q2">
        <v>46</v>
      </c>
      <c r="R2">
        <f t="shared" ref="R2:R17" si="2">E2/J2</f>
        <v>1362.65855124737</v>
      </c>
      <c r="S2">
        <f t="shared" ref="S2:S17" si="3">E2/M2</f>
        <v>16916.287313432837</v>
      </c>
      <c r="T2" s="11">
        <f t="shared" ref="T2:T17" si="4">G2/F2</f>
        <v>0.44138025388697244</v>
      </c>
      <c r="U2" s="11">
        <f t="shared" ref="U2:U17" si="5">H2/F2</f>
        <v>1.4678145980122936E-2</v>
      </c>
      <c r="V2" s="6">
        <f t="shared" ref="V2:V17" si="6">(F2-H2-G2)/E2</f>
        <v>1.2277534346590376E-2</v>
      </c>
      <c r="W2" s="13" cm="1">
        <f t="array" ref="W2">50*(MIN(R$2:R$17)/R2+MIN(S$2:S$17/S2))</f>
        <v>54.197001566384941</v>
      </c>
      <c r="X2" s="13">
        <f>50*(MIN(K$2:K$17)/K2+MIN(N$2:N$17)/N2)</f>
        <v>69.766075726052691</v>
      </c>
      <c r="Y2" s="13">
        <f>100*D2/MAX(D$2:D$17)</f>
        <v>80.367231638418076</v>
      </c>
      <c r="Z2" s="13">
        <f>50*(MIN(U$2:U$17)/U2 +T2/MAX(T$2:T$17) )</f>
        <v>68.795232507082062</v>
      </c>
      <c r="AA2" s="13">
        <f>(100*MIN(V$2:V$17))/V2</f>
        <v>53.761968806023603</v>
      </c>
      <c r="AB2" s="13">
        <f>AA2+Z2+Y2+X2+W2</f>
        <v>326.88751024396134</v>
      </c>
      <c r="AC2" s="13">
        <f>(W2-MIN(W$2:W$17))/(MAX(W$2:W$17)-MIN(W$2:W$17))*100</f>
        <v>12.168039085524901</v>
      </c>
      <c r="AD2" s="13">
        <f t="shared" ref="AD2:AG17" si="7">(X2-MIN(X$2:X$17))/(MAX(X$2:X$17)-MIN(X$2:X$17))*100</f>
        <v>0</v>
      </c>
      <c r="AE2" s="13">
        <f t="shared" si="7"/>
        <v>74.370006146281497</v>
      </c>
      <c r="AF2" s="13">
        <f t="shared" si="7"/>
        <v>59.708189348954036</v>
      </c>
      <c r="AG2" s="13">
        <f>(AA2-MIN(AA$2:AA$17))/(MAX(AA$2:AA$17)-MIN(AA$2:AA$17))*100</f>
        <v>19.272577393090934</v>
      </c>
      <c r="AH2" s="13">
        <f>AG2+AF2+AE2+AD2+AC2</f>
        <v>165.51881197385137</v>
      </c>
    </row>
    <row r="3" spans="1:43" x14ac:dyDescent="0.25">
      <c r="A3" t="s">
        <v>17</v>
      </c>
      <c r="B3">
        <v>56417</v>
      </c>
      <c r="C3">
        <v>1147865</v>
      </c>
      <c r="D3">
        <v>212.4</v>
      </c>
      <c r="E3" s="2">
        <v>5403412</v>
      </c>
      <c r="F3">
        <v>88503</v>
      </c>
      <c r="G3">
        <v>51461</v>
      </c>
      <c r="H3">
        <v>1376</v>
      </c>
      <c r="I3">
        <v>3014</v>
      </c>
      <c r="J3">
        <v>4434</v>
      </c>
      <c r="K3" s="3">
        <f t="shared" si="0"/>
        <v>0.67974740640505182</v>
      </c>
      <c r="L3">
        <v>306</v>
      </c>
      <c r="M3">
        <v>361</v>
      </c>
      <c r="N3" s="11">
        <f t="shared" si="1"/>
        <v>0.8476454293628809</v>
      </c>
      <c r="O3">
        <v>2448</v>
      </c>
      <c r="P3" s="6">
        <v>2.8299999999999999E-2</v>
      </c>
      <c r="Q3">
        <v>44</v>
      </c>
      <c r="R3">
        <f t="shared" si="2"/>
        <v>1218.6314839873703</v>
      </c>
      <c r="S3">
        <f t="shared" si="3"/>
        <v>14967.90027700831</v>
      </c>
      <c r="T3" s="11">
        <f t="shared" si="4"/>
        <v>0.58146051546275268</v>
      </c>
      <c r="U3" s="11">
        <f t="shared" si="5"/>
        <v>1.5547495565122086E-2</v>
      </c>
      <c r="V3" s="6">
        <f t="shared" si="6"/>
        <v>6.6006441855627519E-3</v>
      </c>
      <c r="W3" s="13" cm="1">
        <f t="array" ref="W3">50*(MIN(R$2:R$17)/R3+MIN(S$2:S$17/S3))</f>
        <v>60.930587749470888</v>
      </c>
      <c r="X3" s="13">
        <f t="shared" ref="X3:X17" si="8">50*(MIN(K$2:K$17)/K3+MIN(N$2:N$17)/N3)</f>
        <v>70.245561431257428</v>
      </c>
      <c r="Y3" s="13">
        <f t="shared" ref="Y3:Y17" si="9">100*D3/MAX(D$2:D$17)</f>
        <v>100</v>
      </c>
      <c r="Z3" s="13">
        <f t="shared" ref="Z3:Z17" si="10">50*(MIN(U$2:U$17)/U3 +T3/MAX(T$2:T$17) )</f>
        <v>79.116299817285125</v>
      </c>
      <c r="AA3" s="13">
        <f t="shared" ref="AA3:AA17" si="11">(100*MIN(V$2:V$17))/V3</f>
        <v>100</v>
      </c>
      <c r="AB3" s="13">
        <f t="shared" ref="AB3:AB17" si="12">AA3+Z3+Y3+X3+W3</f>
        <v>410.29244899801347</v>
      </c>
      <c r="AC3" s="13">
        <f t="shared" ref="AC3:AC17" si="13">(W3-MIN(W$2:W$17))/(MAX(W$2:W$17)-MIN(W$2:W$17))*100</f>
        <v>26.268291399249712</v>
      </c>
      <c r="AD3" s="13">
        <f t="shared" si="7"/>
        <v>1.813159569843027</v>
      </c>
      <c r="AE3" s="13">
        <f t="shared" si="7"/>
        <v>100</v>
      </c>
      <c r="AF3" s="13">
        <f t="shared" si="7"/>
        <v>100</v>
      </c>
      <c r="AG3" s="13">
        <f t="shared" si="7"/>
        <v>100</v>
      </c>
      <c r="AH3" s="13">
        <f t="shared" ref="AH3:AH17" si="14">AG3+AF3+AE3+AD3+AC3</f>
        <v>328.08145096909277</v>
      </c>
    </row>
    <row r="4" spans="1:43" x14ac:dyDescent="0.25">
      <c r="A4" t="s">
        <v>18</v>
      </c>
      <c r="B4">
        <v>15780</v>
      </c>
      <c r="C4">
        <v>443680</v>
      </c>
      <c r="D4">
        <v>130.5</v>
      </c>
      <c r="E4" s="2">
        <v>3400577</v>
      </c>
      <c r="F4">
        <v>79281</v>
      </c>
      <c r="G4">
        <v>45658</v>
      </c>
      <c r="H4">
        <v>1229</v>
      </c>
      <c r="I4">
        <v>2292</v>
      </c>
      <c r="J4">
        <v>3613</v>
      </c>
      <c r="K4" s="3">
        <f t="shared" si="0"/>
        <v>0.63437586493218934</v>
      </c>
      <c r="L4">
        <v>257</v>
      </c>
      <c r="M4">
        <v>305</v>
      </c>
      <c r="N4" s="11">
        <f t="shared" si="1"/>
        <v>0.84262295081967209</v>
      </c>
      <c r="O4">
        <v>2475</v>
      </c>
      <c r="P4" s="6">
        <v>1.66E-2</v>
      </c>
      <c r="Q4">
        <v>43</v>
      </c>
      <c r="R4">
        <f t="shared" si="2"/>
        <v>941.20592305563241</v>
      </c>
      <c r="S4">
        <f t="shared" si="3"/>
        <v>11149.432786885245</v>
      </c>
      <c r="T4" s="11">
        <f t="shared" si="4"/>
        <v>0.57590090942344319</v>
      </c>
      <c r="U4" s="11">
        <f t="shared" si="5"/>
        <v>1.550182263089517E-2</v>
      </c>
      <c r="V4" s="6">
        <f t="shared" si="6"/>
        <v>9.5260304354231641E-3</v>
      </c>
      <c r="W4" s="13" cm="1">
        <f t="array" ref="W4">50*(MIN(R$2:R$17)/R4+MIN(S$2:S$17/S4))</f>
        <v>80.367334047648484</v>
      </c>
      <c r="X4" s="13">
        <f t="shared" si="8"/>
        <v>73.266677974047994</v>
      </c>
      <c r="Y4" s="13">
        <f t="shared" si="9"/>
        <v>61.440677966101696</v>
      </c>
      <c r="Z4" s="13">
        <f t="shared" si="10"/>
        <v>78.724012476443107</v>
      </c>
      <c r="AA4" s="13">
        <f t="shared" si="11"/>
        <v>69.290605675768433</v>
      </c>
      <c r="AB4" s="13">
        <f t="shared" si="12"/>
        <v>363.08930814000973</v>
      </c>
      <c r="AC4" s="13">
        <f t="shared" si="13"/>
        <v>66.969192748159131</v>
      </c>
      <c r="AD4" s="13">
        <f t="shared" si="7"/>
        <v>13.237413331136741</v>
      </c>
      <c r="AE4" s="13">
        <f t="shared" si="7"/>
        <v>49.661954517516897</v>
      </c>
      <c r="AF4" s="13">
        <f t="shared" si="7"/>
        <v>98.468572407973383</v>
      </c>
      <c r="AG4" s="13">
        <f t="shared" si="7"/>
        <v>46.384173599125546</v>
      </c>
      <c r="AH4" s="13">
        <f t="shared" si="14"/>
        <v>274.72130660391167</v>
      </c>
    </row>
    <row r="5" spans="1:43" x14ac:dyDescent="0.25">
      <c r="A5" t="s">
        <v>19</v>
      </c>
      <c r="B5">
        <v>38233</v>
      </c>
      <c r="C5">
        <v>569263</v>
      </c>
      <c r="D5">
        <v>162.9</v>
      </c>
      <c r="E5" s="2">
        <v>3493969</v>
      </c>
      <c r="F5">
        <v>75285</v>
      </c>
      <c r="G5">
        <v>20290</v>
      </c>
      <c r="H5">
        <v>1014</v>
      </c>
      <c r="I5">
        <v>1920</v>
      </c>
      <c r="J5">
        <v>2992</v>
      </c>
      <c r="K5" s="3">
        <f t="shared" si="0"/>
        <v>0.64171122994652408</v>
      </c>
      <c r="L5">
        <v>136</v>
      </c>
      <c r="M5">
        <v>250</v>
      </c>
      <c r="N5" s="11">
        <f t="shared" si="1"/>
        <v>0.54400000000000004</v>
      </c>
      <c r="O5">
        <v>452</v>
      </c>
      <c r="P5" s="6">
        <v>3.2899999999999999E-2</v>
      </c>
      <c r="Q5">
        <v>32</v>
      </c>
      <c r="R5">
        <f t="shared" si="2"/>
        <v>1167.7703877005347</v>
      </c>
      <c r="S5">
        <f t="shared" si="3"/>
        <v>13975.876</v>
      </c>
      <c r="T5" s="11">
        <f t="shared" si="4"/>
        <v>0.26950919837949128</v>
      </c>
      <c r="U5" s="11">
        <f t="shared" si="5"/>
        <v>1.3468818489738991E-2</v>
      </c>
      <c r="V5" s="6">
        <f t="shared" si="6"/>
        <v>1.5449765009363276E-2</v>
      </c>
      <c r="W5" s="13" cm="1">
        <f t="array" ref="W5">50*(MIN(R$2:R$17)/R5+MIN(S$2:S$17/S5))</f>
        <v>64.43324334234066</v>
      </c>
      <c r="X5" s="13">
        <f t="shared" si="8"/>
        <v>89.651083121785604</v>
      </c>
      <c r="Y5" s="13">
        <f t="shared" si="9"/>
        <v>76.694915254237287</v>
      </c>
      <c r="Z5" s="13">
        <f t="shared" si="10"/>
        <v>56.785085987026065</v>
      </c>
      <c r="AA5" s="13">
        <f t="shared" si="11"/>
        <v>42.723265897976148</v>
      </c>
      <c r="AB5" s="13">
        <f t="shared" si="12"/>
        <v>330.28759360336574</v>
      </c>
      <c r="AC5" s="13">
        <f t="shared" si="13"/>
        <v>33.602916112541621</v>
      </c>
      <c r="AD5" s="13">
        <f t="shared" si="7"/>
        <v>75.194507499608036</v>
      </c>
      <c r="AE5" s="13">
        <f t="shared" si="7"/>
        <v>69.575906576521206</v>
      </c>
      <c r="AF5" s="13">
        <f t="shared" si="7"/>
        <v>12.822481220780391</v>
      </c>
      <c r="AG5" s="13">
        <f t="shared" si="7"/>
        <v>0</v>
      </c>
      <c r="AH5" s="13">
        <f t="shared" si="14"/>
        <v>191.19581140945127</v>
      </c>
    </row>
    <row r="6" spans="1:43" x14ac:dyDescent="0.25">
      <c r="A6" t="s">
        <v>20</v>
      </c>
      <c r="B6">
        <v>36051</v>
      </c>
      <c r="C6">
        <v>427333</v>
      </c>
      <c r="D6">
        <v>147.30000000000001</v>
      </c>
      <c r="E6" s="2">
        <v>2901225</v>
      </c>
      <c r="F6">
        <v>51491</v>
      </c>
      <c r="G6">
        <v>21915</v>
      </c>
      <c r="H6">
        <v>720</v>
      </c>
      <c r="I6">
        <v>1717</v>
      </c>
      <c r="J6">
        <v>3099</v>
      </c>
      <c r="K6" s="3">
        <f t="shared" si="0"/>
        <v>0.55404969344949984</v>
      </c>
      <c r="L6">
        <v>138</v>
      </c>
      <c r="M6">
        <v>178</v>
      </c>
      <c r="N6" s="11">
        <f t="shared" si="1"/>
        <v>0.7752808988764045</v>
      </c>
      <c r="O6">
        <v>1465</v>
      </c>
      <c r="P6" s="6">
        <v>3.5900000000000001E-2</v>
      </c>
      <c r="Q6">
        <v>27</v>
      </c>
      <c r="R6">
        <f t="shared" si="2"/>
        <v>936.18102613746373</v>
      </c>
      <c r="S6">
        <f t="shared" si="3"/>
        <v>16299.016853932584</v>
      </c>
      <c r="T6" s="11">
        <f t="shared" si="4"/>
        <v>0.42560835874230446</v>
      </c>
      <c r="U6" s="11">
        <f t="shared" si="5"/>
        <v>1.3983026159911441E-2</v>
      </c>
      <c r="V6" s="6">
        <f t="shared" si="6"/>
        <v>9.9461434394092149E-3</v>
      </c>
      <c r="W6" s="13" cm="1">
        <f t="array" ref="W6">50*(MIN(R$2:R$17)/R6+MIN(S$2:S$17/S6))</f>
        <v>67.448061834883433</v>
      </c>
      <c r="X6" s="13">
        <f t="shared" si="8"/>
        <v>82.102722559809393</v>
      </c>
      <c r="Y6" s="13">
        <f t="shared" si="9"/>
        <v>69.350282485875709</v>
      </c>
      <c r="Z6" s="13">
        <f t="shared" si="10"/>
        <v>68.972148984594568</v>
      </c>
      <c r="AA6" s="13">
        <f t="shared" si="11"/>
        <v>66.363854752076847</v>
      </c>
      <c r="AB6" s="13">
        <f t="shared" si="12"/>
        <v>354.23707061723997</v>
      </c>
      <c r="AC6" s="13">
        <f t="shared" si="13"/>
        <v>39.916001037735924</v>
      </c>
      <c r="AD6" s="13">
        <f t="shared" si="7"/>
        <v>46.650628003286357</v>
      </c>
      <c r="AE6" s="13">
        <f t="shared" si="7"/>
        <v>59.987707437000623</v>
      </c>
      <c r="AF6" s="13">
        <f t="shared" si="7"/>
        <v>60.398843231807518</v>
      </c>
      <c r="AG6" s="13">
        <f t="shared" si="7"/>
        <v>41.274331060830107</v>
      </c>
      <c r="AH6" s="13">
        <f t="shared" si="14"/>
        <v>248.22751077066053</v>
      </c>
    </row>
    <row r="7" spans="1:43" x14ac:dyDescent="0.25">
      <c r="A7" t="s">
        <v>21</v>
      </c>
      <c r="B7">
        <v>24608</v>
      </c>
      <c r="C7">
        <v>384373</v>
      </c>
      <c r="D7">
        <v>155.80000000000001</v>
      </c>
      <c r="E7" s="2">
        <v>2466322</v>
      </c>
      <c r="F7">
        <v>50796</v>
      </c>
      <c r="G7">
        <v>18362</v>
      </c>
      <c r="H7">
        <v>605</v>
      </c>
      <c r="I7">
        <v>1646</v>
      </c>
      <c r="J7">
        <v>2819</v>
      </c>
      <c r="K7" s="3">
        <f t="shared" si="0"/>
        <v>0.5838949982263214</v>
      </c>
      <c r="L7">
        <v>130</v>
      </c>
      <c r="M7">
        <v>251</v>
      </c>
      <c r="N7" s="11">
        <f t="shared" si="1"/>
        <v>0.51792828685258963</v>
      </c>
      <c r="O7">
        <v>571</v>
      </c>
      <c r="P7" s="6">
        <v>2.18E-2</v>
      </c>
      <c r="Q7">
        <v>12</v>
      </c>
      <c r="R7">
        <f t="shared" si="2"/>
        <v>874.89251507626818</v>
      </c>
      <c r="S7">
        <f t="shared" si="3"/>
        <v>9825.9840637450197</v>
      </c>
      <c r="T7" s="11">
        <f t="shared" si="4"/>
        <v>0.36148515631152062</v>
      </c>
      <c r="U7" s="11">
        <f t="shared" si="5"/>
        <v>1.1910386644617686E-2</v>
      </c>
      <c r="V7" s="6">
        <f t="shared" si="6"/>
        <v>1.2905451923958023E-2</v>
      </c>
      <c r="W7" s="13" cm="1">
        <f t="array" ref="W7">50*(MIN(R$2:R$17)/R7+MIN(S$2:S$17/S7))</f>
        <v>88.905873138301359</v>
      </c>
      <c r="X7" s="13">
        <f t="shared" si="8"/>
        <v>96.210836197203548</v>
      </c>
      <c r="Y7" s="13">
        <f t="shared" si="9"/>
        <v>73.352165725047087</v>
      </c>
      <c r="Z7" s="13">
        <f t="shared" si="10"/>
        <v>69.091867094328933</v>
      </c>
      <c r="AA7" s="13">
        <f t="shared" si="11"/>
        <v>51.146168491078882</v>
      </c>
      <c r="AB7" s="13">
        <f t="shared" si="12"/>
        <v>378.70691064595985</v>
      </c>
      <c r="AC7" s="13">
        <f t="shared" si="13"/>
        <v>84.849049379567347</v>
      </c>
      <c r="AD7" s="13">
        <f t="shared" si="7"/>
        <v>100</v>
      </c>
      <c r="AE7" s="13">
        <f t="shared" si="7"/>
        <v>65.212046711739404</v>
      </c>
      <c r="AF7" s="13">
        <f t="shared" si="7"/>
        <v>60.86620375411993</v>
      </c>
      <c r="AG7" s="13">
        <f t="shared" si="7"/>
        <v>14.705626508137644</v>
      </c>
      <c r="AH7" s="13">
        <f t="shared" si="14"/>
        <v>325.63292635356436</v>
      </c>
    </row>
    <row r="8" spans="1:43" x14ac:dyDescent="0.25">
      <c r="A8" t="s">
        <v>22</v>
      </c>
      <c r="B8">
        <v>21751</v>
      </c>
      <c r="C8">
        <v>315215</v>
      </c>
      <c r="D8">
        <v>151.69999999999999</v>
      </c>
      <c r="E8" s="2">
        <v>2077775</v>
      </c>
      <c r="F8">
        <v>42524</v>
      </c>
      <c r="G8">
        <v>11353</v>
      </c>
      <c r="H8">
        <v>385</v>
      </c>
      <c r="I8">
        <v>1157</v>
      </c>
      <c r="J8">
        <v>2144</v>
      </c>
      <c r="K8" s="3">
        <f t="shared" si="0"/>
        <v>0.53964552238805974</v>
      </c>
      <c r="L8">
        <v>117</v>
      </c>
      <c r="M8">
        <v>178</v>
      </c>
      <c r="N8" s="11">
        <f t="shared" si="1"/>
        <v>0.65730337078651691</v>
      </c>
      <c r="O8">
        <v>392</v>
      </c>
      <c r="P8" s="6">
        <v>2.1499999999999998E-2</v>
      </c>
      <c r="Q8">
        <v>19</v>
      </c>
      <c r="R8">
        <f t="shared" si="2"/>
        <v>969.11147388059703</v>
      </c>
      <c r="S8">
        <f t="shared" si="3"/>
        <v>11672.893258426966</v>
      </c>
      <c r="T8" s="11">
        <f t="shared" si="4"/>
        <v>0.26697864735208354</v>
      </c>
      <c r="U8" s="11">
        <f t="shared" si="5"/>
        <v>9.0537108456401096E-3</v>
      </c>
      <c r="V8" s="6">
        <f t="shared" si="6"/>
        <v>1.481681125242146E-2</v>
      </c>
      <c r="W8" s="13" cm="1">
        <f t="array" ref="W8">50*(MIN(R$2:R$17)/R8+MIN(S$2:S$17/S8))</f>
        <v>77.386310362697913</v>
      </c>
      <c r="X8" s="13">
        <f t="shared" si="8"/>
        <v>89.397963700752541</v>
      </c>
      <c r="Y8" s="13">
        <f t="shared" si="9"/>
        <v>71.42184557438793</v>
      </c>
      <c r="Z8" s="13">
        <f t="shared" si="10"/>
        <v>72.957590434116554</v>
      </c>
      <c r="AA8" s="13">
        <f t="shared" si="11"/>
        <v>44.548344938146066</v>
      </c>
      <c r="AB8" s="13">
        <f t="shared" si="12"/>
        <v>355.71205501010104</v>
      </c>
      <c r="AC8" s="13">
        <f t="shared" si="13"/>
        <v>60.726874766609328</v>
      </c>
      <c r="AD8" s="13">
        <f t="shared" si="7"/>
        <v>74.237344657051025</v>
      </c>
      <c r="AE8" s="13">
        <f t="shared" si="7"/>
        <v>62.692071296865379</v>
      </c>
      <c r="AF8" s="13">
        <f t="shared" si="7"/>
        <v>75.957374866052874</v>
      </c>
      <c r="AG8" s="13">
        <f t="shared" si="7"/>
        <v>3.1864230193694465</v>
      </c>
      <c r="AH8" s="13">
        <f t="shared" si="14"/>
        <v>276.80008860594808</v>
      </c>
    </row>
    <row r="9" spans="1:43" x14ac:dyDescent="0.25">
      <c r="A9" t="s">
        <v>23</v>
      </c>
      <c r="B9">
        <v>7302</v>
      </c>
      <c r="C9">
        <v>105895</v>
      </c>
      <c r="D9">
        <v>49.7</v>
      </c>
      <c r="E9" s="2">
        <v>2129015</v>
      </c>
      <c r="F9">
        <v>42228</v>
      </c>
      <c r="G9">
        <v>20811</v>
      </c>
      <c r="H9">
        <v>762</v>
      </c>
      <c r="I9">
        <v>1380</v>
      </c>
      <c r="J9">
        <v>2232</v>
      </c>
      <c r="K9" s="3">
        <f t="shared" si="0"/>
        <v>0.61827956989247312</v>
      </c>
      <c r="L9">
        <v>144</v>
      </c>
      <c r="M9">
        <v>184</v>
      </c>
      <c r="N9" s="11">
        <f t="shared" si="1"/>
        <v>0.78260869565217395</v>
      </c>
      <c r="O9">
        <v>969</v>
      </c>
      <c r="P9" s="6">
        <v>2.0299999999999999E-2</v>
      </c>
      <c r="Q9">
        <v>22</v>
      </c>
      <c r="R9">
        <f t="shared" si="2"/>
        <v>953.85976702508958</v>
      </c>
      <c r="S9">
        <f t="shared" si="3"/>
        <v>11570.733695652174</v>
      </c>
      <c r="T9" s="11">
        <f t="shared" si="4"/>
        <v>0.49282466609832337</v>
      </c>
      <c r="U9" s="11">
        <f t="shared" si="5"/>
        <v>1.8044899119067918E-2</v>
      </c>
      <c r="V9" s="6">
        <f t="shared" si="6"/>
        <v>9.7016695514122731E-3</v>
      </c>
      <c r="W9" s="13" cm="1">
        <f t="array" ref="W9">50*(MIN(R$2:R$17)/R9+MIN(S$2:S$17/S9))</f>
        <v>78.339503194285868</v>
      </c>
      <c r="X9" s="13">
        <f t="shared" si="8"/>
        <v>76.730761538172061</v>
      </c>
      <c r="Y9" s="13">
        <f t="shared" si="9"/>
        <v>23.39924670433145</v>
      </c>
      <c r="Z9" s="13">
        <f t="shared" si="10"/>
        <v>67.464792098715947</v>
      </c>
      <c r="AA9" s="13">
        <f t="shared" si="11"/>
        <v>68.036167904748879</v>
      </c>
      <c r="AB9" s="13">
        <f t="shared" si="12"/>
        <v>313.97047144025419</v>
      </c>
      <c r="AC9" s="13">
        <f t="shared" si="13"/>
        <v>62.722877945834163</v>
      </c>
      <c r="AD9" s="13">
        <f t="shared" si="7"/>
        <v>26.336732449202145</v>
      </c>
      <c r="AE9" s="13">
        <f t="shared" si="7"/>
        <v>0</v>
      </c>
      <c r="AF9" s="13">
        <f t="shared" si="7"/>
        <v>54.514360900282369</v>
      </c>
      <c r="AG9" s="13">
        <f t="shared" si="7"/>
        <v>44.194038650465423</v>
      </c>
      <c r="AH9" s="13">
        <f t="shared" si="14"/>
        <v>187.76800994578412</v>
      </c>
    </row>
    <row r="10" spans="1:43" x14ac:dyDescent="0.25">
      <c r="A10" t="s">
        <v>24</v>
      </c>
      <c r="B10">
        <v>43337</v>
      </c>
      <c r="C10">
        <v>468721</v>
      </c>
      <c r="D10">
        <v>200.9</v>
      </c>
      <c r="E10" s="2">
        <v>2333523</v>
      </c>
      <c r="F10">
        <v>40182</v>
      </c>
      <c r="G10">
        <v>16000</v>
      </c>
      <c r="H10">
        <v>525</v>
      </c>
      <c r="I10">
        <v>1047</v>
      </c>
      <c r="J10">
        <v>1683</v>
      </c>
      <c r="K10" s="3">
        <f t="shared" si="0"/>
        <v>0.62210338680926913</v>
      </c>
      <c r="L10">
        <v>73</v>
      </c>
      <c r="M10">
        <v>111</v>
      </c>
      <c r="N10" s="11">
        <f t="shared" si="1"/>
        <v>0.65765765765765771</v>
      </c>
      <c r="O10">
        <v>398</v>
      </c>
      <c r="P10" s="6">
        <v>2.6499999999999999E-2</v>
      </c>
      <c r="Q10">
        <v>17</v>
      </c>
      <c r="R10">
        <f t="shared" si="2"/>
        <v>1386.5258467023173</v>
      </c>
      <c r="S10">
        <f t="shared" si="3"/>
        <v>21022.72972972973</v>
      </c>
      <c r="T10" s="11">
        <f t="shared" si="4"/>
        <v>0.3981882434921109</v>
      </c>
      <c r="U10" s="11">
        <f t="shared" si="5"/>
        <v>1.3065551739584888E-2</v>
      </c>
      <c r="V10" s="6">
        <f t="shared" si="6"/>
        <v>1.0137890220066397E-2</v>
      </c>
      <c r="W10" s="13" cm="1">
        <f t="array" ref="W10">50*(MIN(R$2:R$17)/R10+MIN(S$2:S$17/S10))</f>
        <v>48.386145275410108</v>
      </c>
      <c r="X10" s="13">
        <f t="shared" si="8"/>
        <v>82.749395499353696</v>
      </c>
      <c r="Y10" s="13">
        <f t="shared" si="9"/>
        <v>94.58568738229755</v>
      </c>
      <c r="Z10" s="13">
        <f t="shared" si="10"/>
        <v>68.887609074929117</v>
      </c>
      <c r="AA10" s="13">
        <f t="shared" si="11"/>
        <v>65.108657149372064</v>
      </c>
      <c r="AB10" s="13">
        <f t="shared" si="12"/>
        <v>359.71749438136254</v>
      </c>
      <c r="AC10" s="13">
        <f t="shared" si="13"/>
        <v>0</v>
      </c>
      <c r="AD10" s="13">
        <f t="shared" si="7"/>
        <v>49.096000651867428</v>
      </c>
      <c r="AE10" s="13">
        <f t="shared" si="7"/>
        <v>92.9317762753534</v>
      </c>
      <c r="AF10" s="13">
        <f t="shared" si="7"/>
        <v>60.068812826005434</v>
      </c>
      <c r="AG10" s="13">
        <f t="shared" si="7"/>
        <v>39.082869514735371</v>
      </c>
      <c r="AH10" s="13">
        <f t="shared" si="14"/>
        <v>241.17945926796165</v>
      </c>
    </row>
    <row r="11" spans="1:43" x14ac:dyDescent="0.25">
      <c r="A11" t="s">
        <v>25</v>
      </c>
      <c r="B11">
        <v>13584</v>
      </c>
      <c r="C11">
        <v>225055</v>
      </c>
      <c r="D11">
        <v>106.3</v>
      </c>
      <c r="E11" s="2">
        <v>2117619</v>
      </c>
      <c r="F11">
        <v>37882</v>
      </c>
      <c r="G11">
        <v>20796</v>
      </c>
      <c r="H11">
        <v>614</v>
      </c>
      <c r="I11">
        <v>1630</v>
      </c>
      <c r="J11">
        <v>2358</v>
      </c>
      <c r="K11" s="3">
        <f t="shared" si="0"/>
        <v>0.69126378286683632</v>
      </c>
      <c r="L11">
        <v>153</v>
      </c>
      <c r="M11">
        <v>186</v>
      </c>
      <c r="N11" s="11">
        <f t="shared" si="1"/>
        <v>0.82258064516129037</v>
      </c>
      <c r="O11">
        <v>828</v>
      </c>
      <c r="P11" s="6">
        <v>3.1699999999999999E-2</v>
      </c>
      <c r="Q11">
        <v>25</v>
      </c>
      <c r="R11">
        <f t="shared" si="2"/>
        <v>898.05725190839689</v>
      </c>
      <c r="S11">
        <f t="shared" si="3"/>
        <v>11385.048387096775</v>
      </c>
      <c r="T11" s="11">
        <f t="shared" si="4"/>
        <v>0.54896784752652972</v>
      </c>
      <c r="U11" s="11">
        <f t="shared" si="5"/>
        <v>1.6208225542473999E-2</v>
      </c>
      <c r="V11" s="6">
        <f t="shared" si="6"/>
        <v>7.7785475101989545E-3</v>
      </c>
      <c r="W11" s="13" cm="1">
        <f t="array" ref="W11">50*(MIN(R$2:R$17)/R11+MIN(S$2:S$17/S11))</f>
        <v>81.372465766282545</v>
      </c>
      <c r="X11" s="13">
        <f t="shared" si="8"/>
        <v>70.51517135851438</v>
      </c>
      <c r="Y11" s="13">
        <f t="shared" si="9"/>
        <v>50.047080979284367</v>
      </c>
      <c r="Z11" s="13">
        <f t="shared" si="10"/>
        <v>75.135314601373992</v>
      </c>
      <c r="AA11" s="13">
        <f t="shared" si="11"/>
        <v>84.857027316580925</v>
      </c>
      <c r="AB11" s="13">
        <f t="shared" si="12"/>
        <v>361.92706002203624</v>
      </c>
      <c r="AC11" s="13">
        <f t="shared" si="13"/>
        <v>69.073956904422289</v>
      </c>
      <c r="AD11" s="13">
        <f t="shared" si="7"/>
        <v>2.832680724330602</v>
      </c>
      <c r="AE11" s="13">
        <f t="shared" si="7"/>
        <v>34.787953288260596</v>
      </c>
      <c r="AF11" s="13">
        <f t="shared" si="7"/>
        <v>84.458864795355268</v>
      </c>
      <c r="AG11" s="13">
        <f t="shared" si="7"/>
        <v>73.561738599750214</v>
      </c>
      <c r="AH11" s="13">
        <f t="shared" si="14"/>
        <v>264.71519431211897</v>
      </c>
    </row>
    <row r="12" spans="1:43" x14ac:dyDescent="0.25">
      <c r="A12" t="s">
        <v>26</v>
      </c>
      <c r="B12" s="2">
        <v>15757</v>
      </c>
      <c r="C12" s="2">
        <v>244326</v>
      </c>
      <c r="D12">
        <v>143.6</v>
      </c>
      <c r="E12" s="2">
        <v>1701030</v>
      </c>
      <c r="F12">
        <v>24520</v>
      </c>
      <c r="G12">
        <v>7892</v>
      </c>
      <c r="H12">
        <v>232</v>
      </c>
      <c r="I12">
        <v>906</v>
      </c>
      <c r="J12">
        <v>1412</v>
      </c>
      <c r="K12" s="3">
        <f t="shared" si="0"/>
        <v>0.64164305949008493</v>
      </c>
      <c r="L12">
        <v>89</v>
      </c>
      <c r="M12">
        <v>97</v>
      </c>
      <c r="N12" s="11">
        <f t="shared" si="1"/>
        <v>0.91752577319587625</v>
      </c>
      <c r="O12">
        <v>332</v>
      </c>
      <c r="P12" s="6">
        <v>4.7399999999999998E-2</v>
      </c>
      <c r="Q12">
        <v>8</v>
      </c>
      <c r="R12">
        <f t="shared" si="2"/>
        <v>1204.6954674220963</v>
      </c>
      <c r="S12">
        <f t="shared" si="3"/>
        <v>17536.391752577321</v>
      </c>
      <c r="T12" s="11">
        <f t="shared" si="4"/>
        <v>0.32185970636215333</v>
      </c>
      <c r="U12" s="11">
        <f t="shared" si="5"/>
        <v>9.4616639477977157E-3</v>
      </c>
      <c r="V12" s="6">
        <f t="shared" si="6"/>
        <v>9.6388658636238043E-3</v>
      </c>
      <c r="W12" s="13" cm="1">
        <f t="array" ref="W12">50*(MIN(R$2:R$17)/R12+MIN(S$2:S$17/S12))</f>
        <v>56.744198750920006</v>
      </c>
      <c r="X12" s="13">
        <f t="shared" si="8"/>
        <v>70.276029474317269</v>
      </c>
      <c r="Y12" s="13">
        <f t="shared" si="9"/>
        <v>67.608286252354048</v>
      </c>
      <c r="Z12" s="13">
        <f t="shared" si="10"/>
        <v>75.521011410521254</v>
      </c>
      <c r="AA12" s="13">
        <f t="shared" si="11"/>
        <v>68.479469254499932</v>
      </c>
      <c r="AB12" s="13">
        <f t="shared" si="12"/>
        <v>338.62899514261255</v>
      </c>
      <c r="AC12" s="13">
        <f t="shared" si="13"/>
        <v>17.501916460551502</v>
      </c>
      <c r="AD12" s="13">
        <f t="shared" si="7"/>
        <v>1.9283734818505835</v>
      </c>
      <c r="AE12" s="13">
        <f t="shared" si="7"/>
        <v>57.713583282114321</v>
      </c>
      <c r="AF12" s="13">
        <f t="shared" si="7"/>
        <v>85.964563996397331</v>
      </c>
      <c r="AG12" s="13">
        <f t="shared" si="7"/>
        <v>44.968002733266346</v>
      </c>
      <c r="AH12" s="13">
        <f t="shared" si="14"/>
        <v>208.07643995418007</v>
      </c>
    </row>
    <row r="13" spans="1:43" x14ac:dyDescent="0.25">
      <c r="A13" t="s">
        <v>27</v>
      </c>
      <c r="B13">
        <v>6919</v>
      </c>
      <c r="C13">
        <v>138369</v>
      </c>
      <c r="D13">
        <v>111.4</v>
      </c>
      <c r="E13" s="2">
        <v>1241546</v>
      </c>
      <c r="F13">
        <v>22738</v>
      </c>
      <c r="G13">
        <v>7132</v>
      </c>
      <c r="H13">
        <v>388</v>
      </c>
      <c r="I13">
        <v>969</v>
      </c>
      <c r="J13">
        <v>1568</v>
      </c>
      <c r="K13" s="3">
        <f t="shared" si="0"/>
        <v>0.61798469387755106</v>
      </c>
      <c r="L13">
        <v>71</v>
      </c>
      <c r="M13">
        <v>134</v>
      </c>
      <c r="N13" s="11">
        <f t="shared" si="1"/>
        <v>0.52985074626865669</v>
      </c>
      <c r="O13">
        <v>264</v>
      </c>
      <c r="P13" s="6">
        <v>3.5900000000000001E-2</v>
      </c>
      <c r="Q13">
        <v>11</v>
      </c>
      <c r="R13">
        <f t="shared" si="2"/>
        <v>791.80229591836735</v>
      </c>
      <c r="S13">
        <f t="shared" si="3"/>
        <v>9265.2686567164183</v>
      </c>
      <c r="T13" s="11">
        <f t="shared" si="4"/>
        <v>0.31365995250241885</v>
      </c>
      <c r="U13" s="11">
        <f t="shared" si="5"/>
        <v>1.7063945817574106E-2</v>
      </c>
      <c r="V13" s="6">
        <f t="shared" si="6"/>
        <v>1.2257298561632029E-2</v>
      </c>
      <c r="W13" s="13" cm="1">
        <f t="array" ref="W13">50*(MIN(R$2:R$17)/R13+MIN(S$2:S$17/S13))</f>
        <v>96.141221094384321</v>
      </c>
      <c r="X13" s="13">
        <f t="shared" si="8"/>
        <v>92.536645191848194</v>
      </c>
      <c r="Y13" s="13">
        <f t="shared" si="9"/>
        <v>52.44821092278719</v>
      </c>
      <c r="Z13" s="13">
        <f t="shared" si="10"/>
        <v>53.500505581601828</v>
      </c>
      <c r="AA13" s="13">
        <f t="shared" si="11"/>
        <v>53.850725364756819</v>
      </c>
      <c r="AB13" s="13">
        <f t="shared" si="12"/>
        <v>348.47730815537835</v>
      </c>
      <c r="AC13" s="13">
        <f t="shared" si="13"/>
        <v>100</v>
      </c>
      <c r="AD13" s="13">
        <f t="shared" si="7"/>
        <v>86.1061664394215</v>
      </c>
      <c r="AE13" s="13">
        <f t="shared" si="7"/>
        <v>37.92255685310387</v>
      </c>
      <c r="AF13" s="13">
        <f t="shared" si="7"/>
        <v>0</v>
      </c>
      <c r="AG13" s="13">
        <f t="shared" si="7"/>
        <v>19.427538321161865</v>
      </c>
      <c r="AH13" s="13">
        <f t="shared" si="14"/>
        <v>243.45626161368722</v>
      </c>
    </row>
    <row r="14" spans="1:43" x14ac:dyDescent="0.25">
      <c r="A14" t="s">
        <v>28</v>
      </c>
      <c r="B14">
        <v>3265</v>
      </c>
      <c r="C14">
        <v>55175</v>
      </c>
      <c r="D14">
        <v>55.9</v>
      </c>
      <c r="E14" s="2">
        <v>986506</v>
      </c>
      <c r="F14">
        <v>21110</v>
      </c>
      <c r="G14">
        <v>8744</v>
      </c>
      <c r="H14">
        <v>420</v>
      </c>
      <c r="I14">
        <v>658</v>
      </c>
      <c r="J14">
        <v>1085</v>
      </c>
      <c r="K14" s="3">
        <f t="shared" si="0"/>
        <v>0.6064516129032258</v>
      </c>
      <c r="L14">
        <v>38</v>
      </c>
      <c r="M14">
        <v>54</v>
      </c>
      <c r="N14" s="11">
        <f t="shared" si="1"/>
        <v>0.70370370370370372</v>
      </c>
      <c r="O14">
        <v>462</v>
      </c>
      <c r="P14" s="6">
        <v>2.7099999999999999E-2</v>
      </c>
      <c r="Q14">
        <v>18</v>
      </c>
      <c r="R14">
        <f t="shared" si="2"/>
        <v>909.22211981566818</v>
      </c>
      <c r="S14">
        <f t="shared" si="3"/>
        <v>18268.629629629631</v>
      </c>
      <c r="T14" s="11">
        <f t="shared" si="4"/>
        <v>0.41421127427759358</v>
      </c>
      <c r="U14" s="11">
        <f t="shared" si="5"/>
        <v>1.9895783988630979E-2</v>
      </c>
      <c r="V14" s="6">
        <f t="shared" si="6"/>
        <v>1.2109404301646417E-2</v>
      </c>
      <c r="W14" s="13" cm="1">
        <f t="array" ref="W14">50*(MIN(R$2:R$17)/R14+MIN(S$2:S$17/S14))</f>
        <v>65.540809462953831</v>
      </c>
      <c r="X14" s="13">
        <f t="shared" si="8"/>
        <v>81.292218798004157</v>
      </c>
      <c r="Y14" s="13">
        <f t="shared" si="9"/>
        <v>26.318267419962336</v>
      </c>
      <c r="Z14" s="13">
        <f t="shared" si="10"/>
        <v>58.371014880899097</v>
      </c>
      <c r="AA14" s="13">
        <f t="shared" si="11"/>
        <v>54.508413635717126</v>
      </c>
      <c r="AB14" s="13">
        <f t="shared" si="12"/>
        <v>286.03072419753653</v>
      </c>
      <c r="AC14" s="13">
        <f t="shared" si="13"/>
        <v>35.922179775343949</v>
      </c>
      <c r="AD14" s="13">
        <f t="shared" si="7"/>
        <v>43.585734438871462</v>
      </c>
      <c r="AE14" s="13">
        <f t="shared" si="7"/>
        <v>3.8106945298094663</v>
      </c>
      <c r="AF14" s="13">
        <f t="shared" si="7"/>
        <v>19.013696216034383</v>
      </c>
      <c r="AG14" s="13">
        <f t="shared" si="7"/>
        <v>20.575802588095808</v>
      </c>
      <c r="AH14" s="13">
        <f t="shared" si="14"/>
        <v>122.90810754815507</v>
      </c>
    </row>
    <row r="15" spans="1:43" x14ac:dyDescent="0.25">
      <c r="A15" t="s">
        <v>29</v>
      </c>
      <c r="B15">
        <v>8308</v>
      </c>
      <c r="C15">
        <v>145672</v>
      </c>
      <c r="D15">
        <v>123.3</v>
      </c>
      <c r="E15" s="2">
        <v>1181533</v>
      </c>
      <c r="F15">
        <v>19128</v>
      </c>
      <c r="G15">
        <v>6254</v>
      </c>
      <c r="H15">
        <v>285</v>
      </c>
      <c r="I15">
        <v>900</v>
      </c>
      <c r="J15">
        <v>1617</v>
      </c>
      <c r="K15" s="3">
        <f t="shared" si="0"/>
        <v>0.5565862708719852</v>
      </c>
      <c r="L15">
        <v>77</v>
      </c>
      <c r="M15">
        <v>102</v>
      </c>
      <c r="N15" s="11">
        <f t="shared" si="1"/>
        <v>0.75490196078431371</v>
      </c>
      <c r="O15">
        <v>571</v>
      </c>
      <c r="P15" s="6">
        <v>2.6100000000000002E-2</v>
      </c>
      <c r="Q15">
        <v>11</v>
      </c>
      <c r="R15">
        <f t="shared" si="2"/>
        <v>730.69449598021026</v>
      </c>
      <c r="S15">
        <f t="shared" si="3"/>
        <v>11583.656862745098</v>
      </c>
      <c r="T15" s="11">
        <f t="shared" si="4"/>
        <v>0.32695524884985361</v>
      </c>
      <c r="U15" s="11">
        <f t="shared" si="5"/>
        <v>1.4899623588456713E-2</v>
      </c>
      <c r="V15" s="6">
        <f t="shared" si="6"/>
        <v>1.0654801854878366E-2</v>
      </c>
      <c r="W15" s="13" cm="1">
        <f t="array" ref="W15">50*(MIN(R$2:R$17)/R15+MIN(S$2:S$17/S15))</f>
        <v>89.992848400555658</v>
      </c>
      <c r="X15" s="13">
        <f t="shared" si="8"/>
        <v>82.782497171776811</v>
      </c>
      <c r="Y15" s="13">
        <f t="shared" si="9"/>
        <v>58.050847457627114</v>
      </c>
      <c r="Z15" s="13">
        <f t="shared" si="10"/>
        <v>58.497347640012677</v>
      </c>
      <c r="AA15" s="13">
        <f t="shared" si="11"/>
        <v>61.949947783783578</v>
      </c>
      <c r="AB15" s="13">
        <f t="shared" si="12"/>
        <v>351.27348845375582</v>
      </c>
      <c r="AC15" s="13">
        <f t="shared" si="13"/>
        <v>87.125195409310251</v>
      </c>
      <c r="AD15" s="13">
        <f t="shared" si="7"/>
        <v>49.221173547493486</v>
      </c>
      <c r="AE15" s="13">
        <f t="shared" si="7"/>
        <v>45.236631837738166</v>
      </c>
      <c r="AF15" s="13">
        <f t="shared" si="7"/>
        <v>19.506879280948279</v>
      </c>
      <c r="AG15" s="13">
        <f t="shared" si="7"/>
        <v>33.568048505628859</v>
      </c>
      <c r="AH15" s="13">
        <f t="shared" si="14"/>
        <v>234.65792858111905</v>
      </c>
    </row>
    <row r="16" spans="1:43" x14ac:dyDescent="0.25">
      <c r="A16" t="s">
        <v>30</v>
      </c>
      <c r="B16">
        <v>9391</v>
      </c>
      <c r="C16">
        <v>140115</v>
      </c>
      <c r="D16">
        <v>98.1</v>
      </c>
      <c r="E16" s="2">
        <v>1428983</v>
      </c>
      <c r="F16">
        <v>20391</v>
      </c>
      <c r="G16">
        <v>7548</v>
      </c>
      <c r="H16">
        <v>238</v>
      </c>
      <c r="I16" s="4">
        <v>721</v>
      </c>
      <c r="J16" s="4">
        <v>1121</v>
      </c>
      <c r="K16" s="5">
        <f t="shared" si="0"/>
        <v>0.64317573595004462</v>
      </c>
      <c r="L16" s="4">
        <v>74</v>
      </c>
      <c r="M16" s="4">
        <v>97</v>
      </c>
      <c r="N16" s="11">
        <f t="shared" si="1"/>
        <v>0.76288659793814428</v>
      </c>
      <c r="O16">
        <v>289</v>
      </c>
      <c r="P16" s="6">
        <v>5.3699999999999998E-2</v>
      </c>
      <c r="Q16">
        <v>8</v>
      </c>
      <c r="R16">
        <f t="shared" si="2"/>
        <v>1274.7395182872435</v>
      </c>
      <c r="S16">
        <f t="shared" si="3"/>
        <v>14731.783505154639</v>
      </c>
      <c r="T16" s="11">
        <f t="shared" si="4"/>
        <v>0.37016330734147418</v>
      </c>
      <c r="U16" s="11">
        <f t="shared" si="5"/>
        <v>1.167181599725369E-2</v>
      </c>
      <c r="V16" s="6">
        <f t="shared" si="6"/>
        <v>8.8209586818037717E-3</v>
      </c>
      <c r="W16" s="13" cm="1">
        <f t="array" ref="W16">50*(MIN(R$2:R$17)/R16+MIN(S$2:S$17/S16))</f>
        <v>60.107068792816577</v>
      </c>
      <c r="X16" s="13">
        <f t="shared" si="8"/>
        <v>75.896938619211937</v>
      </c>
      <c r="Y16" s="13">
        <f t="shared" si="9"/>
        <v>46.186440677966104</v>
      </c>
      <c r="Z16" s="13">
        <f t="shared" si="10"/>
        <v>70.614976210634396</v>
      </c>
      <c r="AA16" s="13">
        <f t="shared" si="11"/>
        <v>74.829102183403563</v>
      </c>
      <c r="AB16" s="13">
        <f t="shared" si="12"/>
        <v>327.63452648403256</v>
      </c>
      <c r="AC16" s="13">
        <f t="shared" si="13"/>
        <v>24.54382767988292</v>
      </c>
      <c r="AD16" s="13">
        <f t="shared" si="7"/>
        <v>23.183658251877656</v>
      </c>
      <c r="AE16" s="13">
        <f t="shared" si="7"/>
        <v>29.748002458512602</v>
      </c>
      <c r="AF16" s="13">
        <f t="shared" si="7"/>
        <v>66.81218029613845</v>
      </c>
      <c r="AG16" s="13">
        <f t="shared" si="7"/>
        <v>56.053887828588621</v>
      </c>
      <c r="AH16" s="13">
        <f t="shared" si="14"/>
        <v>200.34155651500024</v>
      </c>
    </row>
    <row r="17" spans="1:34" x14ac:dyDescent="0.25">
      <c r="A17" t="s">
        <v>31</v>
      </c>
      <c r="B17">
        <v>3002</v>
      </c>
      <c r="C17">
        <v>62233</v>
      </c>
      <c r="D17">
        <v>61.3</v>
      </c>
      <c r="E17" s="2">
        <v>1014548</v>
      </c>
      <c r="F17">
        <v>15400</v>
      </c>
      <c r="G17">
        <v>7360</v>
      </c>
      <c r="H17">
        <v>196</v>
      </c>
      <c r="I17" s="4">
        <v>734</v>
      </c>
      <c r="J17" s="4">
        <v>1096</v>
      </c>
      <c r="K17" s="5">
        <f t="shared" si="0"/>
        <v>0.66970802919708028</v>
      </c>
      <c r="L17" s="4">
        <v>51</v>
      </c>
      <c r="M17" s="4">
        <v>60</v>
      </c>
      <c r="N17" s="11">
        <f t="shared" si="1"/>
        <v>0.85</v>
      </c>
      <c r="O17">
        <v>516</v>
      </c>
      <c r="P17" s="6">
        <v>3.8899999999999997E-2</v>
      </c>
      <c r="Q17">
        <v>6</v>
      </c>
      <c r="R17">
        <f t="shared" si="2"/>
        <v>925.68248175182487</v>
      </c>
      <c r="S17">
        <f t="shared" si="3"/>
        <v>16909.133333333335</v>
      </c>
      <c r="T17" s="11">
        <f t="shared" si="4"/>
        <v>0.47792207792207791</v>
      </c>
      <c r="U17" s="11">
        <f t="shared" si="5"/>
        <v>1.2727272727272728E-2</v>
      </c>
      <c r="V17" s="6">
        <f t="shared" si="6"/>
        <v>7.7315218205545721E-3</v>
      </c>
      <c r="W17" s="13" cm="1">
        <f t="array" ref="W17">50*(MIN(R$2:R$17)/R17+MIN(S$2:S$17/S17))</f>
        <v>66.865110719122967</v>
      </c>
      <c r="X17" s="13">
        <f t="shared" si="8"/>
        <v>70.755981023122075</v>
      </c>
      <c r="Y17" s="13">
        <f t="shared" si="9"/>
        <v>28.860640301318266</v>
      </c>
      <c r="Z17" s="13">
        <f t="shared" si="10"/>
        <v>76.664842063682173</v>
      </c>
      <c r="AA17" s="13">
        <f t="shared" si="11"/>
        <v>85.373156006811811</v>
      </c>
      <c r="AB17" s="13">
        <f t="shared" si="12"/>
        <v>328.51973011405732</v>
      </c>
      <c r="AC17" s="13">
        <f t="shared" si="13"/>
        <v>38.695290766077548</v>
      </c>
      <c r="AD17" s="13">
        <f t="shared" si="7"/>
        <v>3.7432946240874179</v>
      </c>
      <c r="AE17" s="13">
        <f t="shared" si="7"/>
        <v>7.1296865396435152</v>
      </c>
      <c r="AF17" s="13">
        <f t="shared" si="7"/>
        <v>90.429897542712041</v>
      </c>
      <c r="AG17" s="13">
        <f t="shared" si="7"/>
        <v>74.462852635532244</v>
      </c>
      <c r="AH17" s="13">
        <f t="shared" si="14"/>
        <v>214.46102210805276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0EAE-323D-45A6-AB6E-ADC40CD0DEBC}">
  <dimension ref="A1"/>
  <sheetViews>
    <sheetView workbookViewId="0"/>
  </sheetViews>
  <sheetFormatPr defaultRowHeight="15" x14ac:dyDescent="0.25"/>
  <cols>
    <col min="1" max="1" width="61.140625" customWidth="1"/>
  </cols>
  <sheetData>
    <row r="1" spans="1:1" ht="109.5" customHeight="1" x14ac:dyDescent="0.25">
      <c r="A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96B60C6FC0E84BBA39174ADFFE3681" ma:contentTypeVersion="4" ma:contentTypeDescription="Utwórz nowy dokument." ma:contentTypeScope="" ma:versionID="cea6078f36bddb18adcc5adc5b4f8e05">
  <xsd:schema xmlns:xsd="http://www.w3.org/2001/XMLSchema" xmlns:xs="http://www.w3.org/2001/XMLSchema" xmlns:p="http://schemas.microsoft.com/office/2006/metadata/properties" xmlns:ns3="9fcbd4b1-acba-40f5-9c18-6e7440fbdee0" targetNamespace="http://schemas.microsoft.com/office/2006/metadata/properties" ma:root="true" ma:fieldsID="1e1236fd272f277c6a6b963c3ed129f5" ns3:_="">
    <xsd:import namespace="9fcbd4b1-acba-40f5-9c18-6e7440fbd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bd4b1-acba-40f5-9c18-6e7440fbd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D099D-F053-4DDF-B926-7F9D14D407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42B2B-BD6B-4FF1-9C4E-0CBF62BE9DAA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9fcbd4b1-acba-40f5-9c18-6e7440fbdee0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D1427BB-85D5-49BE-94D1-15D5696F2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bd4b1-acba-40f5-9c18-6e7440fbd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 Ruczyński</dc:creator>
  <cp:keywords/>
  <dc:description/>
  <cp:lastModifiedBy>Hubert Ruczyński</cp:lastModifiedBy>
  <cp:revision/>
  <dcterms:created xsi:type="dcterms:W3CDTF">2020-11-27T14:23:01Z</dcterms:created>
  <dcterms:modified xsi:type="dcterms:W3CDTF">2020-12-12T18:24:29Z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0x0101009C96B60C6FC0E84BBA39174ADFFE3681</vt:lpwstr>
  </property>
</Properties>
</file>