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_WEBSITE\EXCELDASHBOARDSCHOOL.COM\_CIKKEK - videók\058 - project-management-dashboard\"/>
    </mc:Choice>
  </mc:AlternateContent>
  <bookViews>
    <workbookView xWindow="0" yWindow="0" windowWidth="28800" windowHeight="12585"/>
  </bookViews>
  <sheets>
    <sheet name="Project Plan" sheetId="1" r:id="rId1"/>
    <sheet name="setup" sheetId="3" r:id="rId2"/>
  </sheets>
  <definedNames>
    <definedName name="lancetta">MMULT((MOD(INT(#REF!/m*angle)-angle/2+1-ROW(#REF!),360)={0,1,359,179,180,181})*CHOOSE({1,2,2,3,3,3},95,75,5),{1;1;1;1;1;1})+5</definedName>
    <definedName name="Radius" localSheetId="1">setup!$C$5</definedName>
    <definedName name="scala">CHOOSE({2;4;1;3;2},1-angle/360,(max_g-min_g)/m*angle/2/360,min_g/m*angle/360,(m-max_g)/m*angle/360)</definedName>
    <definedName name="XCenter" localSheetId="1">setup!$C$6</definedName>
    <definedName name="YCenter" localSheetId="1">setup!$D$6</definedName>
  </definedNames>
  <calcPr calcId="152511"/>
</workbook>
</file>

<file path=xl/calcChain.xml><?xml version="1.0" encoding="utf-8"?>
<calcChain xmlns="http://schemas.openxmlformats.org/spreadsheetml/2006/main">
  <c r="Q4" i="1" l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C43" i="3" l="1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I28" i="3"/>
  <c r="H28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AB6" i="3"/>
  <c r="AA6" i="3"/>
  <c r="M21" i="3" l="1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S6" i="3"/>
  <c r="R6" i="3"/>
  <c r="C21" i="3" l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J6" i="3"/>
  <c r="I6" i="3"/>
  <c r="K18" i="1" l="1"/>
  <c r="K12" i="1"/>
  <c r="K6" i="1"/>
  <c r="O7" i="1" l="1"/>
  <c r="O8" i="1"/>
  <c r="O9" i="1"/>
  <c r="O10" i="1"/>
  <c r="O11" i="1"/>
  <c r="O13" i="1"/>
  <c r="O14" i="1"/>
  <c r="O15" i="1"/>
  <c r="O16" i="1"/>
  <c r="O17" i="1"/>
  <c r="O19" i="1"/>
  <c r="O20" i="1"/>
  <c r="O21" i="1"/>
  <c r="O22" i="1"/>
  <c r="O23" i="1"/>
  <c r="O18" i="1" l="1"/>
  <c r="N18" i="1" s="1"/>
  <c r="O12" i="1"/>
  <c r="N12" i="1" s="1"/>
  <c r="O6" i="1"/>
  <c r="N6" i="1" s="1"/>
  <c r="K19" i="1"/>
  <c r="L19" i="1" s="1"/>
  <c r="K20" i="1" s="1"/>
  <c r="L20" i="1" s="1"/>
  <c r="K21" i="1" s="1"/>
  <c r="L21" i="1" s="1"/>
  <c r="K22" i="1" s="1"/>
  <c r="L22" i="1" s="1"/>
  <c r="K23" i="1" s="1"/>
  <c r="L23" i="1" s="1"/>
  <c r="M18" i="1"/>
  <c r="M12" i="1"/>
  <c r="M6" i="1"/>
  <c r="K13" i="1"/>
  <c r="L13" i="1" s="1"/>
  <c r="K14" i="1" s="1"/>
  <c r="L14" i="1" s="1"/>
  <c r="K15" i="1" s="1"/>
  <c r="L15" i="1" s="1"/>
  <c r="K16" i="1" s="1"/>
  <c r="L16" i="1" s="1"/>
  <c r="K17" i="1" s="1"/>
  <c r="L17" i="1" s="1"/>
  <c r="K7" i="1"/>
  <c r="L7" i="1" s="1"/>
  <c r="K8" i="1" s="1"/>
  <c r="L8" i="1" s="1"/>
  <c r="K9" i="1" s="1"/>
  <c r="L9" i="1" s="1"/>
  <c r="K10" i="1" s="1"/>
  <c r="L10" i="1" s="1"/>
  <c r="K11" i="1" s="1"/>
  <c r="L11" i="1" s="1"/>
  <c r="E8" i="1" l="1"/>
  <c r="H7" i="3" s="1"/>
  <c r="L18" i="1"/>
  <c r="Z7" i="3"/>
  <c r="L6" i="1"/>
  <c r="L12" i="1"/>
  <c r="G29" i="3"/>
  <c r="AB7" i="3" l="1"/>
  <c r="AA7" i="3"/>
  <c r="I29" i="3"/>
  <c r="H29" i="3"/>
  <c r="I7" i="3"/>
  <c r="J7" i="3"/>
  <c r="E7" i="1"/>
  <c r="E9" i="1" s="1"/>
  <c r="Q7" i="3" l="1"/>
  <c r="S7" i="3" s="1"/>
  <c r="R7" i="3" l="1"/>
</calcChain>
</file>

<file path=xl/sharedStrings.xml><?xml version="1.0" encoding="utf-8"?>
<sst xmlns="http://schemas.openxmlformats.org/spreadsheetml/2006/main" count="62" uniqueCount="31">
  <si>
    <t>Task ID</t>
  </si>
  <si>
    <t>Task</t>
  </si>
  <si>
    <t>Task 1</t>
  </si>
  <si>
    <t>Task 2</t>
  </si>
  <si>
    <t>Task3</t>
  </si>
  <si>
    <t>Overall Progress</t>
  </si>
  <si>
    <t>Days Required</t>
  </si>
  <si>
    <t>Start</t>
  </si>
  <si>
    <t>End</t>
  </si>
  <si>
    <t>DR</t>
  </si>
  <si>
    <t>S</t>
  </si>
  <si>
    <t>DC</t>
  </si>
  <si>
    <t>ST1</t>
  </si>
  <si>
    <t>ST2</t>
  </si>
  <si>
    <t>ST3</t>
  </si>
  <si>
    <t>ST4</t>
  </si>
  <si>
    <t>ST5</t>
  </si>
  <si>
    <t>Radius</t>
  </si>
  <si>
    <t>X</t>
  </si>
  <si>
    <t>Y</t>
  </si>
  <si>
    <t>XY Centre</t>
  </si>
  <si>
    <t>Labels</t>
  </si>
  <si>
    <t>NEEDLE LENGHT</t>
  </si>
  <si>
    <t>Project1 Progress</t>
  </si>
  <si>
    <t>P1 Progress</t>
  </si>
  <si>
    <t>Project2 Progress</t>
  </si>
  <si>
    <t>Overall Progress (%)</t>
  </si>
  <si>
    <t>Project Start</t>
  </si>
  <si>
    <t>Project End</t>
  </si>
  <si>
    <t>Project Plan Dashboard</t>
  </si>
  <si>
    <t>Project3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</si>
</sst>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$-409]d\-mmm\-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0"/>
      <color theme="1"/>
      <name val="Calibri"/>
      <family val="2"/>
    </font>
    <font>
      <sz val="10"/>
      <name val="Arial"/>
    </font>
    <font>
      <sz val="10"/>
      <name val="Arial"/>
      <family val="2"/>
      <charset val="238"/>
    </font>
    <font>
      <sz val="10"/>
      <name val="Calibri"/>
      <family val="2"/>
      <charset val="238"/>
      <scheme val="minor"/>
    </font>
    <font>
      <sz val="10"/>
      <name val="Segoe UI"/>
      <family val="2"/>
      <charset val="238"/>
    </font>
    <font>
      <b/>
      <sz val="36"/>
      <color theme="1" tint="0.499984740745262"/>
      <name val="Segoe UI Semibold"/>
      <family val="2"/>
      <charset val="238"/>
    </font>
    <font>
      <b/>
      <sz val="22"/>
      <color theme="0"/>
      <name val="Calibri"/>
      <family val="2"/>
      <scheme val="minor"/>
    </font>
    <font>
      <sz val="9"/>
      <color theme="1" tint="0.499984740745262"/>
      <name val="Segoe UI"/>
      <family val="2"/>
      <charset val="238"/>
    </font>
    <font>
      <sz val="9"/>
      <color theme="1" tint="0.499984740745262"/>
      <name val="Arial"/>
      <family val="2"/>
      <charset val="238"/>
    </font>
    <font>
      <sz val="9"/>
      <name val="Arial"/>
      <family val="2"/>
      <charset val="238"/>
    </font>
    <font>
      <b/>
      <sz val="9"/>
      <color theme="1" tint="0.499984740745262"/>
      <name val="Segoe UI"/>
      <family val="2"/>
      <charset val="238"/>
    </font>
    <font>
      <sz val="9"/>
      <color theme="0"/>
      <name val="Calibri"/>
      <family val="2"/>
      <scheme val="minor"/>
    </font>
    <font>
      <sz val="4"/>
      <color theme="1" tint="0.499984740745262"/>
      <name val="Calibri"/>
      <family val="2"/>
      <scheme val="minor"/>
    </font>
    <font>
      <b/>
      <sz val="9"/>
      <color theme="0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b/>
      <sz val="7"/>
      <color theme="0"/>
      <name val="Calibri"/>
      <family val="2"/>
      <charset val="238"/>
      <scheme val="minor"/>
    </font>
    <font>
      <sz val="7"/>
      <color theme="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2" tint="-9.9887081514938816E-2"/>
      </left>
      <right/>
      <top style="thin">
        <color theme="2" tint="-9.9887081514938816E-2"/>
      </top>
      <bottom/>
      <diagonal/>
    </border>
    <border>
      <left style="thin">
        <color theme="2" tint="-9.9887081514938816E-2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/>
      <right style="thick">
        <color theme="0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" fillId="2" borderId="1" applyNumberFormat="0" applyAlignment="0">
      <alignment horizontal="left" indent="1"/>
    </xf>
    <xf numFmtId="0" fontId="3" fillId="3" borderId="1">
      <alignment horizontal="left" indent="1"/>
    </xf>
    <xf numFmtId="0" fontId="4" fillId="4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9" fillId="0" borderId="0"/>
    <xf numFmtId="9" fontId="9" fillId="0" borderId="0" applyFont="0" applyFill="0" applyBorder="0" applyAlignment="0" applyProtection="0"/>
    <xf numFmtId="0" fontId="10" fillId="0" borderId="0"/>
  </cellStyleXfs>
  <cellXfs count="82">
    <xf numFmtId="0" fontId="0" fillId="0" borderId="0" xfId="0"/>
    <xf numFmtId="0" fontId="5" fillId="0" borderId="0" xfId="0" applyFont="1"/>
    <xf numFmtId="0" fontId="5" fillId="5" borderId="0" xfId="0" applyFont="1" applyFill="1"/>
    <xf numFmtId="0" fontId="0" fillId="0" borderId="0" xfId="0"/>
    <xf numFmtId="14" fontId="6" fillId="5" borderId="0" xfId="0" applyNumberFormat="1" applyFont="1" applyFill="1" applyBorder="1" applyAlignment="1">
      <alignment horizontal="center" vertical="center"/>
    </xf>
    <xf numFmtId="0" fontId="0" fillId="5" borderId="0" xfId="0" applyFill="1" applyBorder="1"/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11" fillId="0" borderId="0" xfId="8" applyFont="1" applyFill="1"/>
    <xf numFmtId="0" fontId="12" fillId="0" borderId="0" xfId="8" applyFont="1" applyFill="1"/>
    <xf numFmtId="0" fontId="13" fillId="0" borderId="0" xfId="8" applyFont="1" applyFill="1" applyBorder="1"/>
    <xf numFmtId="0" fontId="13" fillId="0" borderId="0" xfId="8" applyFont="1" applyFill="1" applyBorder="1" applyAlignment="1">
      <alignment horizontal="right"/>
    </xf>
    <xf numFmtId="0" fontId="12" fillId="0" borderId="0" xfId="8" applyFon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3" xfId="0" applyFill="1" applyBorder="1" applyProtection="1">
      <protection locked="0"/>
    </xf>
    <xf numFmtId="0" fontId="14" fillId="7" borderId="0" xfId="8" applyFont="1" applyFill="1" applyAlignment="1">
      <alignment vertical="center"/>
    </xf>
    <xf numFmtId="14" fontId="7" fillId="6" borderId="0" xfId="0" applyNumberFormat="1" applyFont="1" applyFill="1" applyBorder="1" applyAlignment="1">
      <alignment horizontal="center"/>
    </xf>
    <xf numFmtId="14" fontId="7" fillId="5" borderId="0" xfId="0" applyNumberFormat="1" applyFont="1" applyFill="1" applyBorder="1" applyAlignment="1">
      <alignment horizontal="center"/>
    </xf>
    <xf numFmtId="0" fontId="16" fillId="7" borderId="5" xfId="8" applyFont="1" applyFill="1" applyBorder="1"/>
    <xf numFmtId="0" fontId="16" fillId="7" borderId="6" xfId="8" applyFont="1" applyFill="1" applyBorder="1"/>
    <xf numFmtId="0" fontId="16" fillId="7" borderId="7" xfId="8" applyFont="1" applyFill="1" applyBorder="1"/>
    <xf numFmtId="0" fontId="17" fillId="7" borderId="0" xfId="8" applyFont="1" applyFill="1"/>
    <xf numFmtId="0" fontId="18" fillId="0" borderId="0" xfId="8" applyFont="1" applyFill="1"/>
    <xf numFmtId="0" fontId="16" fillId="7" borderId="8" xfId="8" applyFont="1" applyFill="1" applyBorder="1"/>
    <xf numFmtId="0" fontId="16" fillId="7" borderId="0" xfId="8" applyFont="1" applyFill="1" applyBorder="1"/>
    <xf numFmtId="0" fontId="16" fillId="7" borderId="9" xfId="8" applyFont="1" applyFill="1" applyBorder="1"/>
    <xf numFmtId="2" fontId="16" fillId="7" borderId="0" xfId="8" applyNumberFormat="1" applyFont="1" applyFill="1" applyBorder="1"/>
    <xf numFmtId="0" fontId="19" fillId="7" borderId="0" xfId="8" applyFont="1" applyFill="1" applyBorder="1"/>
    <xf numFmtId="2" fontId="19" fillId="9" borderId="0" xfId="8" applyNumberFormat="1" applyFont="1" applyFill="1" applyBorder="1"/>
    <xf numFmtId="0" fontId="19" fillId="7" borderId="0" xfId="8" applyFont="1" applyFill="1" applyBorder="1" applyAlignment="1">
      <alignment horizontal="left"/>
    </xf>
    <xf numFmtId="0" fontId="16" fillId="7" borderId="0" xfId="8" applyFont="1" applyFill="1" applyBorder="1" applyAlignment="1">
      <alignment horizontal="left"/>
    </xf>
    <xf numFmtId="0" fontId="16" fillId="7" borderId="10" xfId="8" applyFont="1" applyFill="1" applyBorder="1"/>
    <xf numFmtId="0" fontId="16" fillId="7" borderId="11" xfId="8" applyFont="1" applyFill="1" applyBorder="1"/>
    <xf numFmtId="0" fontId="16" fillId="7" borderId="12" xfId="8" applyFont="1" applyFill="1" applyBorder="1"/>
    <xf numFmtId="0" fontId="0" fillId="10" borderId="0" xfId="0" applyFill="1" applyBorder="1" applyProtection="1">
      <protection locked="0"/>
    </xf>
    <xf numFmtId="0" fontId="8" fillId="10" borderId="0" xfId="0" applyFont="1" applyFill="1" applyBorder="1" applyAlignment="1" applyProtection="1">
      <alignment horizontal="center"/>
    </xf>
    <xf numFmtId="0" fontId="0" fillId="10" borderId="0" xfId="0" applyFill="1" applyBorder="1" applyAlignment="1" applyProtection="1">
      <protection locked="0"/>
    </xf>
    <xf numFmtId="0" fontId="0" fillId="10" borderId="0" xfId="0" applyFill="1" applyBorder="1"/>
    <xf numFmtId="0" fontId="20" fillId="10" borderId="0" xfId="0" applyFont="1" applyFill="1" applyBorder="1" applyProtection="1">
      <protection locked="0"/>
    </xf>
    <xf numFmtId="165" fontId="20" fillId="10" borderId="0" xfId="0" applyNumberFormat="1" applyFont="1" applyFill="1" applyBorder="1" applyAlignment="1" applyProtection="1">
      <alignment horizontal="center"/>
      <protection locked="0"/>
    </xf>
    <xf numFmtId="165" fontId="20" fillId="10" borderId="0" xfId="0" applyNumberFormat="1" applyFont="1" applyFill="1" applyBorder="1" applyAlignment="1" applyProtection="1">
      <alignment horizontal="center"/>
    </xf>
    <xf numFmtId="0" fontId="20" fillId="10" borderId="0" xfId="0" applyFont="1" applyFill="1" applyBorder="1" applyAlignment="1" applyProtection="1">
      <alignment horizontal="center" vertical="center"/>
    </xf>
    <xf numFmtId="0" fontId="21" fillId="10" borderId="0" xfId="0" applyFont="1" applyFill="1" applyBorder="1" applyProtection="1">
      <protection locked="0"/>
    </xf>
    <xf numFmtId="9" fontId="22" fillId="10" borderId="0" xfId="4" applyFont="1" applyFill="1" applyBorder="1" applyAlignment="1" applyProtection="1">
      <alignment horizontal="center"/>
    </xf>
    <xf numFmtId="0" fontId="0" fillId="12" borderId="0" xfId="0" applyFill="1"/>
    <xf numFmtId="0" fontId="23" fillId="0" borderId="0" xfId="0" applyFont="1"/>
    <xf numFmtId="0" fontId="23" fillId="0" borderId="0" xfId="0" applyFont="1" applyBorder="1"/>
    <xf numFmtId="0" fontId="23" fillId="0" borderId="0" xfId="0" applyFont="1" applyAlignment="1">
      <alignment horizontal="center" vertical="center"/>
    </xf>
    <xf numFmtId="0" fontId="23" fillId="12" borderId="0" xfId="0" applyFont="1" applyFill="1"/>
    <xf numFmtId="0" fontId="23" fillId="12" borderId="0" xfId="0" applyFont="1" applyFill="1" applyBorder="1"/>
    <xf numFmtId="0" fontId="23" fillId="12" borderId="0" xfId="0" applyFont="1" applyFill="1" applyAlignment="1">
      <alignment horizontal="center" vertical="center"/>
    </xf>
    <xf numFmtId="0" fontId="24" fillId="11" borderId="0" xfId="0" applyFont="1" applyFill="1" applyBorder="1" applyAlignment="1">
      <alignment vertical="center"/>
    </xf>
    <xf numFmtId="0" fontId="24" fillId="11" borderId="0" xfId="0" applyFont="1" applyFill="1" applyBorder="1" applyAlignment="1">
      <alignment horizontal="center" vertical="center"/>
    </xf>
    <xf numFmtId="0" fontId="25" fillId="10" borderId="0" xfId="0" applyFont="1" applyFill="1" applyBorder="1"/>
    <xf numFmtId="164" fontId="25" fillId="11" borderId="0" xfId="3" applyNumberFormat="1" applyFont="1" applyFill="1" applyBorder="1" applyAlignment="1">
      <alignment horizontal="center" vertical="center"/>
    </xf>
    <xf numFmtId="164" fontId="25" fillId="11" borderId="0" xfId="0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horizontal="center" vertical="center"/>
    </xf>
    <xf numFmtId="0" fontId="23" fillId="5" borderId="0" xfId="0" applyFont="1" applyFill="1" applyBorder="1"/>
    <xf numFmtId="164" fontId="23" fillId="5" borderId="0" xfId="3" applyNumberFormat="1" applyFont="1" applyFill="1" applyBorder="1" applyAlignment="1">
      <alignment horizontal="center" vertical="center"/>
    </xf>
    <xf numFmtId="164" fontId="23" fillId="5" borderId="0" xfId="0" applyNumberFormat="1" applyFont="1" applyFill="1" applyBorder="1" applyAlignment="1">
      <alignment horizontal="center" vertical="center"/>
    </xf>
    <xf numFmtId="0" fontId="25" fillId="8" borderId="0" xfId="0" applyFont="1" applyFill="1" applyBorder="1" applyAlignment="1" applyProtection="1">
      <alignment horizontal="center" vertical="center"/>
      <protection locked="0"/>
    </xf>
    <xf numFmtId="14" fontId="25" fillId="8" borderId="0" xfId="0" applyNumberFormat="1" applyFont="1" applyFill="1" applyBorder="1" applyAlignment="1" applyProtection="1">
      <alignment horizontal="center" vertical="center"/>
    </xf>
    <xf numFmtId="0" fontId="25" fillId="8" borderId="0" xfId="0" applyFont="1" applyFill="1" applyBorder="1" applyAlignment="1" applyProtection="1">
      <alignment horizontal="center" vertical="center"/>
    </xf>
    <xf numFmtId="9" fontId="25" fillId="8" borderId="0" xfId="4" applyFont="1" applyFill="1" applyBorder="1" applyAlignment="1" applyProtection="1">
      <alignment horizontal="center" vertical="center"/>
    </xf>
    <xf numFmtId="0" fontId="25" fillId="8" borderId="0" xfId="4" applyNumberFormat="1" applyFont="1" applyFill="1" applyBorder="1" applyAlignment="1" applyProtection="1">
      <alignment horizontal="center" vertical="center"/>
    </xf>
    <xf numFmtId="0" fontId="23" fillId="10" borderId="0" xfId="0" applyFont="1" applyFill="1" applyBorder="1" applyProtection="1">
      <protection locked="0"/>
    </xf>
    <xf numFmtId="14" fontId="23" fillId="10" borderId="0" xfId="0" applyNumberFormat="1" applyFont="1" applyFill="1" applyBorder="1" applyAlignment="1" applyProtection="1">
      <alignment horizontal="center" vertical="center"/>
      <protection locked="0"/>
    </xf>
    <xf numFmtId="0" fontId="23" fillId="10" borderId="0" xfId="0" applyFont="1" applyFill="1" applyBorder="1" applyAlignment="1" applyProtection="1">
      <alignment horizontal="center" vertical="center"/>
      <protection locked="0"/>
    </xf>
    <xf numFmtId="14" fontId="23" fillId="10" borderId="0" xfId="0" applyNumberFormat="1" applyFont="1" applyFill="1" applyBorder="1" applyAlignment="1" applyProtection="1">
      <alignment horizontal="center"/>
    </xf>
    <xf numFmtId="0" fontId="23" fillId="10" borderId="0" xfId="0" applyFont="1" applyFill="1" applyBorder="1" applyAlignment="1" applyProtection="1">
      <alignment horizontal="center"/>
    </xf>
    <xf numFmtId="9" fontId="23" fillId="10" borderId="0" xfId="4" applyFont="1" applyFill="1" applyBorder="1" applyAlignment="1" applyProtection="1">
      <alignment horizontal="center"/>
    </xf>
    <xf numFmtId="0" fontId="23" fillId="10" borderId="0" xfId="4" applyNumberFormat="1" applyFont="1" applyFill="1" applyBorder="1" applyAlignment="1" applyProtection="1">
      <alignment horizontal="center"/>
    </xf>
    <xf numFmtId="0" fontId="23" fillId="10" borderId="0" xfId="0" applyFont="1" applyFill="1" applyBorder="1" applyAlignment="1" applyProtection="1">
      <alignment horizontal="center"/>
      <protection locked="0"/>
    </xf>
    <xf numFmtId="0" fontId="23" fillId="10" borderId="0" xfId="0" applyFont="1" applyFill="1" applyBorder="1"/>
    <xf numFmtId="0" fontId="23" fillId="10" borderId="0" xfId="0" applyFont="1" applyFill="1" applyBorder="1" applyAlignment="1">
      <alignment horizontal="center" vertical="center"/>
    </xf>
    <xf numFmtId="14" fontId="6" fillId="6" borderId="0" xfId="0" applyNumberFormat="1" applyFont="1" applyFill="1" applyBorder="1" applyAlignment="1">
      <alignment horizontal="center" vertical="center"/>
    </xf>
    <xf numFmtId="0" fontId="15" fillId="3" borderId="13" xfId="2" applyFont="1" applyBorder="1" applyAlignment="1">
      <alignment horizontal="center"/>
    </xf>
    <xf numFmtId="0" fontId="15" fillId="3" borderId="14" xfId="2" applyFont="1" applyBorder="1" applyAlignment="1">
      <alignment horizontal="center"/>
    </xf>
    <xf numFmtId="0" fontId="15" fillId="3" borderId="4" xfId="2" applyFont="1" applyBorder="1" applyAlignment="1">
      <alignment horizontal="center"/>
    </xf>
  </cellXfs>
  <cellStyles count="9">
    <cellStyle name="Day Header 1" xfId="1"/>
    <cellStyle name="Day Header 2" xfId="2"/>
    <cellStyle name="Good" xfId="3" builtinId="26"/>
    <cellStyle name="Normal" xfId="0" builtinId="0"/>
    <cellStyle name="Normal 2" xfId="5"/>
    <cellStyle name="Normál 2" xfId="6"/>
    <cellStyle name="Normal 3" xfId="8"/>
    <cellStyle name="Percent" xfId="4" builtinId="5"/>
    <cellStyle name="Százalék 2" xfId="7"/>
  </cellStyles>
  <dxfs count="2">
    <dxf>
      <fill>
        <gradientFill degree="90">
          <stop position="0">
            <color rgb="FFC00000"/>
          </stop>
          <stop position="1">
            <color theme="5" tint="-0.25098422193060094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degree="90">
          <stop position="0">
            <color theme="9" tint="0.40000610370189521"/>
          </stop>
          <stop position="1">
            <color theme="9" tint="-0.25098422193060094"/>
          </stop>
        </gradientFill>
      </fill>
      <border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79400055875403E-2"/>
          <c:y val="2.9249493479579978E-2"/>
          <c:w val="0.94193540855349767"/>
          <c:h val="0.95360336928968048"/>
        </c:manualLayout>
      </c:layout>
      <c:scatterChart>
        <c:scatterStyle val="smoothMarker"/>
        <c:varyColors val="0"/>
        <c:ser>
          <c:idx val="1"/>
          <c:order val="0"/>
          <c:tx>
            <c:v>Needle</c:v>
          </c:tx>
          <c:spPr>
            <a:ln w="25400">
              <a:solidFill>
                <a:schemeClr val="bg2">
                  <a:lumMod val="90000"/>
                </a:schemeClr>
              </a:solidFill>
              <a:prstDash val="solid"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1"/>
            <c:bubble3D val="0"/>
            <c:spPr>
              <a:ln w="25400" cap="flat" cmpd="sng" algn="ctr">
                <a:solidFill>
                  <a:schemeClr val="dk1"/>
                </a:solidFill>
                <a:prstDash val="solid"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dPt>
          <c:xVal>
            <c:numRef>
              <c:f>setup!$I$6:$I$7</c:f>
              <c:numCache>
                <c:formatCode>General</c:formatCode>
                <c:ptCount val="2"/>
                <c:pt idx="0">
                  <c:v>5</c:v>
                </c:pt>
                <c:pt idx="1">
                  <c:v>5.9541467971073923</c:v>
                </c:pt>
              </c:numCache>
            </c:numRef>
          </c:xVal>
          <c:yVal>
            <c:numRef>
              <c:f>setup!$J$6:$J$7</c:f>
              <c:numCache>
                <c:formatCode>General</c:formatCode>
                <c:ptCount val="2"/>
                <c:pt idx="0">
                  <c:v>5</c:v>
                </c:pt>
                <c:pt idx="1">
                  <c:v>7.8442228973077519</c:v>
                </c:pt>
              </c:numCache>
            </c:numRef>
          </c:yVal>
          <c:smooth val="1"/>
        </c:ser>
        <c:ser>
          <c:idx val="2"/>
          <c:order val="1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setup!$I$6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setup!$J$6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30496"/>
        <c:axId val="204933632"/>
      </c:scatterChart>
      <c:valAx>
        <c:axId val="204930496"/>
        <c:scaling>
          <c:orientation val="minMax"/>
          <c:max val="10"/>
        </c:scaling>
        <c:delete val="1"/>
        <c:axPos val="b"/>
        <c:numFmt formatCode="General" sourceLinked="1"/>
        <c:majorTickMark val="out"/>
        <c:minorTickMark val="none"/>
        <c:tickLblPos val="nextTo"/>
        <c:crossAx val="204933632"/>
        <c:crosses val="autoZero"/>
        <c:crossBetween val="midCat"/>
      </c:valAx>
      <c:valAx>
        <c:axId val="204933632"/>
        <c:scaling>
          <c:orientation val="minMax"/>
          <c:max val="10"/>
        </c:scaling>
        <c:delete val="1"/>
        <c:axPos val="l"/>
        <c:numFmt formatCode="General" sourceLinked="1"/>
        <c:majorTickMark val="out"/>
        <c:minorTickMark val="none"/>
        <c:tickLblPos val="nextTo"/>
        <c:crossAx val="2049304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u-H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79400055875403E-2"/>
          <c:y val="2.9249493479579978E-2"/>
          <c:w val="0.94193540855349767"/>
          <c:h val="0.95360336928968048"/>
        </c:manualLayout>
      </c:layout>
      <c:scatterChart>
        <c:scatterStyle val="smoothMarker"/>
        <c:varyColors val="0"/>
        <c:ser>
          <c:idx val="1"/>
          <c:order val="0"/>
          <c:tx>
            <c:v>Needle</c:v>
          </c:tx>
          <c:spPr>
            <a:ln w="25400">
              <a:solidFill>
                <a:schemeClr val="bg2">
                  <a:lumMod val="90000"/>
                </a:schemeClr>
              </a:solidFill>
              <a:prstDash val="solid"/>
            </a:ln>
            <a:effectLst>
              <a:outerShdw blurRad="50800" dist="38100" dir="5400000" algn="t" rotWithShape="0">
                <a:schemeClr val="tx1">
                  <a:lumMod val="75000"/>
                  <a:lumOff val="25000"/>
                  <a:alpha val="40000"/>
                </a:schemeClr>
              </a:outerShdw>
            </a:effectLst>
          </c:spPr>
          <c:marker>
            <c:symbol val="none"/>
          </c:marker>
          <c:dPt>
            <c:idx val="1"/>
            <c:bubble3D val="0"/>
            <c:spPr>
              <a:ln w="25400" cap="flat" cmpd="sng" algn="ctr">
                <a:solidFill>
                  <a:schemeClr val="dk1"/>
                </a:solidFill>
                <a:prstDash val="solid"/>
              </a:ln>
              <a:effectLst>
                <a:outerShdw blurRad="50800" dist="38100" dir="5400000" algn="t" rotWithShape="0">
                  <a:schemeClr val="tx1">
                    <a:lumMod val="75000"/>
                    <a:lumOff val="25000"/>
                    <a:alpha val="40000"/>
                  </a:schemeClr>
                </a:outerShdw>
              </a:effectLst>
            </c:spPr>
          </c:dPt>
          <c:xVal>
            <c:numRef>
              <c:f>setup!$R$6:$R$7</c:f>
              <c:numCache>
                <c:formatCode>0.00</c:formatCode>
                <c:ptCount val="2"/>
                <c:pt idx="0" formatCode="General">
                  <c:v>5</c:v>
                </c:pt>
                <c:pt idx="1">
                  <c:v>5.0894213269071491</c:v>
                </c:pt>
              </c:numCache>
            </c:numRef>
          </c:xVal>
          <c:yVal>
            <c:numRef>
              <c:f>setup!$S$6:$S$7</c:f>
              <c:numCache>
                <c:formatCode>General</c:formatCode>
                <c:ptCount val="2"/>
                <c:pt idx="0">
                  <c:v>5</c:v>
                </c:pt>
                <c:pt idx="1">
                  <c:v>7.9986670082378541</c:v>
                </c:pt>
              </c:numCache>
            </c:numRef>
          </c:yVal>
          <c:smooth val="1"/>
        </c:ser>
        <c:ser>
          <c:idx val="2"/>
          <c:order val="1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setup!$I$6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setup!$J$6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28144"/>
        <c:axId val="204931280"/>
      </c:scatterChart>
      <c:valAx>
        <c:axId val="204928144"/>
        <c:scaling>
          <c:orientation val="minMax"/>
          <c:max val="10"/>
        </c:scaling>
        <c:delete val="1"/>
        <c:axPos val="b"/>
        <c:numFmt formatCode="General" sourceLinked="1"/>
        <c:majorTickMark val="out"/>
        <c:minorTickMark val="none"/>
        <c:tickLblPos val="nextTo"/>
        <c:crossAx val="204931280"/>
        <c:crosses val="autoZero"/>
        <c:crossBetween val="midCat"/>
      </c:valAx>
      <c:valAx>
        <c:axId val="204931280"/>
        <c:scaling>
          <c:orientation val="minMax"/>
          <c:max val="10"/>
        </c:scaling>
        <c:delete val="1"/>
        <c:axPos val="l"/>
        <c:numFmt formatCode="General" sourceLinked="1"/>
        <c:majorTickMark val="out"/>
        <c:minorTickMark val="none"/>
        <c:tickLblPos val="nextTo"/>
        <c:crossAx val="2049281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u-H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79400055875403E-2"/>
          <c:y val="2.9249493479579978E-2"/>
          <c:w val="0.94193540855349767"/>
          <c:h val="0.95360336928968048"/>
        </c:manualLayout>
      </c:layout>
      <c:scatterChart>
        <c:scatterStyle val="smoothMarker"/>
        <c:varyColors val="0"/>
        <c:ser>
          <c:idx val="0"/>
          <c:order val="0"/>
          <c:tx>
            <c:v>Needle</c:v>
          </c:tx>
          <c:spPr>
            <a:ln w="25400">
              <a:solidFill>
                <a:schemeClr val="bg2">
                  <a:lumMod val="90000"/>
                </a:schemeClr>
              </a:solidFill>
              <a:prstDash val="solid"/>
            </a:ln>
            <a:effectLst>
              <a:outerShdw blurRad="50800" dist="38100" dir="5400000" algn="t" rotWithShape="0">
                <a:schemeClr val="tx1">
                  <a:lumMod val="75000"/>
                  <a:lumOff val="25000"/>
                  <a:alpha val="40000"/>
                </a:schemeClr>
              </a:outerShdw>
            </a:effectLst>
          </c:spPr>
          <c:marker>
            <c:symbol val="none"/>
          </c:marker>
          <c:dPt>
            <c:idx val="1"/>
            <c:bubble3D val="0"/>
            <c:spPr>
              <a:ln w="25400" cap="flat" cmpd="sng" algn="ctr">
                <a:solidFill>
                  <a:schemeClr val="dk1"/>
                </a:solidFill>
                <a:prstDash val="solid"/>
              </a:ln>
              <a:effectLst>
                <a:outerShdw blurRad="50800" dist="38100" dir="5400000" algn="t" rotWithShape="0">
                  <a:schemeClr val="tx1">
                    <a:lumMod val="75000"/>
                    <a:lumOff val="25000"/>
                    <a:alpha val="40000"/>
                  </a:schemeClr>
                </a:outerShdw>
              </a:effectLst>
            </c:spPr>
          </c:dPt>
          <c:xVal>
            <c:numRef>
              <c:f>setup!$AA$6:$AA$7</c:f>
              <c:numCache>
                <c:formatCode>0.00</c:formatCode>
                <c:ptCount val="2"/>
                <c:pt idx="0" formatCode="General">
                  <c:v>5</c:v>
                </c:pt>
                <c:pt idx="1">
                  <c:v>5.1308581620960076</c:v>
                </c:pt>
              </c:numCache>
            </c:numRef>
          </c:xVal>
          <c:yVal>
            <c:numRef>
              <c:f>setup!$AB$6:$AB$7</c:f>
              <c:numCache>
                <c:formatCode>General</c:formatCode>
                <c:ptCount val="2"/>
                <c:pt idx="0">
                  <c:v>5</c:v>
                </c:pt>
                <c:pt idx="1">
                  <c:v>7.9971446647455728</c:v>
                </c:pt>
              </c:numCache>
            </c:numRef>
          </c:yVal>
          <c:smooth val="1"/>
        </c:ser>
        <c:ser>
          <c:idx val="3"/>
          <c:order val="1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setup!$I$6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setup!$J$6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1"/>
        </c:ser>
        <c:ser>
          <c:idx val="1"/>
          <c:order val="2"/>
          <c:tx>
            <c:v>Needle</c:v>
          </c:tx>
          <c:spPr>
            <a:ln w="25400">
              <a:solidFill>
                <a:schemeClr val="bg2">
                  <a:lumMod val="90000"/>
                </a:schemeClr>
              </a:solidFill>
              <a:prstDash val="solid"/>
            </a:ln>
            <a:effectLst>
              <a:outerShdw blurRad="50800" dist="38100" dir="5400000" algn="t" rotWithShape="0">
                <a:schemeClr val="tx1">
                  <a:lumMod val="75000"/>
                  <a:lumOff val="25000"/>
                  <a:alpha val="40000"/>
                </a:schemeClr>
              </a:outerShdw>
            </a:effectLst>
          </c:spPr>
          <c:marker>
            <c:symbol val="none"/>
          </c:marker>
          <c:dPt>
            <c:idx val="1"/>
            <c:bubble3D val="0"/>
            <c:spPr>
              <a:ln w="25400" cap="flat" cmpd="sng" algn="ctr">
                <a:solidFill>
                  <a:schemeClr val="dk1"/>
                </a:solidFill>
                <a:prstDash val="solid"/>
              </a:ln>
              <a:effectLst>
                <a:outerShdw blurRad="50800" dist="38100" dir="5400000" algn="t" rotWithShape="0">
                  <a:schemeClr val="tx1">
                    <a:lumMod val="75000"/>
                    <a:lumOff val="25000"/>
                    <a:alpha val="40000"/>
                  </a:schemeClr>
                </a:outerShdw>
              </a:effectLst>
            </c:spPr>
          </c:dPt>
          <c:xVal>
            <c:numRef>
              <c:f>setup!$AA$6:$AA$7</c:f>
              <c:numCache>
                <c:formatCode>0.00</c:formatCode>
                <c:ptCount val="2"/>
                <c:pt idx="0" formatCode="General">
                  <c:v>5</c:v>
                </c:pt>
                <c:pt idx="1">
                  <c:v>5.1308581620960076</c:v>
                </c:pt>
              </c:numCache>
            </c:numRef>
          </c:xVal>
          <c:yVal>
            <c:numRef>
              <c:f>setup!$AB$6:$AB$7</c:f>
              <c:numCache>
                <c:formatCode>General</c:formatCode>
                <c:ptCount val="2"/>
                <c:pt idx="0">
                  <c:v>5</c:v>
                </c:pt>
                <c:pt idx="1">
                  <c:v>7.9971446647455728</c:v>
                </c:pt>
              </c:numCache>
            </c:numRef>
          </c:yVal>
          <c:smooth val="1"/>
        </c:ser>
        <c:ser>
          <c:idx val="2"/>
          <c:order val="3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setup!$I$6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setup!$J$6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34416"/>
        <c:axId val="204931672"/>
      </c:scatterChart>
      <c:valAx>
        <c:axId val="204934416"/>
        <c:scaling>
          <c:orientation val="minMax"/>
          <c:max val="10"/>
        </c:scaling>
        <c:delete val="1"/>
        <c:axPos val="b"/>
        <c:numFmt formatCode="General" sourceLinked="1"/>
        <c:majorTickMark val="out"/>
        <c:minorTickMark val="none"/>
        <c:tickLblPos val="nextTo"/>
        <c:crossAx val="204931672"/>
        <c:crosses val="autoZero"/>
        <c:crossBetween val="midCat"/>
      </c:valAx>
      <c:valAx>
        <c:axId val="204931672"/>
        <c:scaling>
          <c:orientation val="minMax"/>
          <c:max val="10"/>
        </c:scaling>
        <c:delete val="1"/>
        <c:axPos val="l"/>
        <c:numFmt formatCode="General" sourceLinked="1"/>
        <c:majorTickMark val="out"/>
        <c:minorTickMark val="none"/>
        <c:tickLblPos val="nextTo"/>
        <c:crossAx val="204934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u-H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28011529243459E-2"/>
          <c:y val="2.924968114367137E-2"/>
          <c:w val="0.94193540855349767"/>
          <c:h val="0.95360336928968048"/>
        </c:manualLayout>
      </c:layout>
      <c:scatterChart>
        <c:scatterStyle val="smoothMarker"/>
        <c:varyColors val="0"/>
        <c:ser>
          <c:idx val="1"/>
          <c:order val="0"/>
          <c:tx>
            <c:v>Needle</c:v>
          </c:tx>
          <c:spPr>
            <a:ln w="25400">
              <a:solidFill>
                <a:schemeClr val="bg2">
                  <a:lumMod val="90000"/>
                </a:schemeClr>
              </a:solidFill>
              <a:prstDash val="solid"/>
            </a:ln>
            <a:effectLst>
              <a:outerShdw blurRad="50800" dist="38100" dir="5400000" algn="t" rotWithShape="0">
                <a:schemeClr val="tx1">
                  <a:lumMod val="75000"/>
                  <a:lumOff val="25000"/>
                  <a:alpha val="40000"/>
                </a:schemeClr>
              </a:outerShdw>
            </a:effectLst>
          </c:spPr>
          <c:marker>
            <c:symbol val="none"/>
          </c:marker>
          <c:dPt>
            <c:idx val="1"/>
            <c:bubble3D val="0"/>
            <c:spPr>
              <a:ln w="25400" cap="flat" cmpd="sng" algn="ctr">
                <a:solidFill>
                  <a:schemeClr val="dk1"/>
                </a:solidFill>
                <a:prstDash val="solid"/>
              </a:ln>
              <a:effectLst>
                <a:outerShdw blurRad="50800" dist="38100" dir="5400000" algn="t" rotWithShape="0">
                  <a:schemeClr val="tx1">
                    <a:lumMod val="75000"/>
                    <a:lumOff val="25000"/>
                    <a:alpha val="40000"/>
                  </a:schemeClr>
                </a:outerShdw>
              </a:effectLst>
            </c:spPr>
          </c:dPt>
          <c:xVal>
            <c:numRef>
              <c:f>setup!$H$28:$H$29</c:f>
              <c:numCache>
                <c:formatCode>0.00</c:formatCode>
                <c:ptCount val="2"/>
                <c:pt idx="0" formatCode="General">
                  <c:v>5</c:v>
                </c:pt>
                <c:pt idx="1">
                  <c:v>7.0720049683250483</c:v>
                </c:pt>
              </c:numCache>
            </c:numRef>
          </c:xVal>
          <c:yVal>
            <c:numRef>
              <c:f>setup!$I$28:$I$29</c:f>
              <c:numCache>
                <c:formatCode>General</c:formatCode>
                <c:ptCount val="2"/>
                <c:pt idx="0">
                  <c:v>5</c:v>
                </c:pt>
                <c:pt idx="1">
                  <c:v>7.1695150175180435</c:v>
                </c:pt>
              </c:numCache>
            </c:numRef>
          </c:yVal>
          <c:smooth val="1"/>
        </c:ser>
        <c:ser>
          <c:idx val="2"/>
          <c:order val="1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setup!$I$6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setup!$J$6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35592"/>
        <c:axId val="204932456"/>
      </c:scatterChart>
      <c:valAx>
        <c:axId val="204935592"/>
        <c:scaling>
          <c:orientation val="minMax"/>
          <c:max val="10"/>
        </c:scaling>
        <c:delete val="1"/>
        <c:axPos val="b"/>
        <c:numFmt formatCode="General" sourceLinked="1"/>
        <c:majorTickMark val="out"/>
        <c:minorTickMark val="none"/>
        <c:tickLblPos val="nextTo"/>
        <c:crossAx val="204932456"/>
        <c:crosses val="autoZero"/>
        <c:crossBetween val="midCat"/>
      </c:valAx>
      <c:valAx>
        <c:axId val="204932456"/>
        <c:scaling>
          <c:orientation val="minMax"/>
          <c:max val="10"/>
        </c:scaling>
        <c:delete val="1"/>
        <c:axPos val="l"/>
        <c:numFmt formatCode="General" sourceLinked="1"/>
        <c:majorTickMark val="out"/>
        <c:minorTickMark val="none"/>
        <c:tickLblPos val="nextTo"/>
        <c:crossAx val="2049355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u-H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Spin" dx="22" fmlaLink="$F$13" max="30" page="1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31270</xdr:colOff>
      <xdr:row>14</xdr:row>
      <xdr:rowOff>108550</xdr:rowOff>
    </xdr:from>
    <xdr:to>
      <xdr:col>3</xdr:col>
      <xdr:colOff>955040</xdr:colOff>
      <xdr:row>19</xdr:row>
      <xdr:rowOff>88961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10987" y="2220225"/>
          <a:ext cx="923770" cy="923925"/>
        </a:xfrm>
        <a:prstGeom prst="rect">
          <a:avLst/>
        </a:prstGeom>
      </xdr:spPr>
    </xdr:pic>
    <xdr:clientData/>
  </xdr:twoCellAnchor>
  <xdr:twoCellAnchor editAs="oneCell">
    <xdr:from>
      <xdr:col>3</xdr:col>
      <xdr:colOff>855093</xdr:colOff>
      <xdr:row>14</xdr:row>
      <xdr:rowOff>92594</xdr:rowOff>
    </xdr:from>
    <xdr:to>
      <xdr:col>4</xdr:col>
      <xdr:colOff>778893</xdr:colOff>
      <xdr:row>19</xdr:row>
      <xdr:rowOff>105229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34810" y="2204269"/>
          <a:ext cx="948187" cy="956149"/>
        </a:xfrm>
        <a:prstGeom prst="rect">
          <a:avLst/>
        </a:prstGeom>
      </xdr:spPr>
    </xdr:pic>
    <xdr:clientData/>
  </xdr:twoCellAnchor>
  <xdr:twoCellAnchor editAs="oneCell">
    <xdr:from>
      <xdr:col>4</xdr:col>
      <xdr:colOff>694245</xdr:colOff>
      <xdr:row>14</xdr:row>
      <xdr:rowOff>79435</xdr:rowOff>
    </xdr:from>
    <xdr:to>
      <xdr:col>6</xdr:col>
      <xdr:colOff>12413</xdr:colOff>
      <xdr:row>19</xdr:row>
      <xdr:rowOff>126521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898349" y="2191110"/>
          <a:ext cx="989536" cy="990600"/>
        </a:xfrm>
        <a:prstGeom prst="rect">
          <a:avLst/>
        </a:prstGeom>
      </xdr:spPr>
    </xdr:pic>
    <xdr:clientData/>
  </xdr:twoCellAnchor>
  <xdr:twoCellAnchor editAs="oneCell">
    <xdr:from>
      <xdr:col>3</xdr:col>
      <xdr:colOff>907568</xdr:colOff>
      <xdr:row>9</xdr:row>
      <xdr:rowOff>107831</xdr:rowOff>
    </xdr:from>
    <xdr:to>
      <xdr:col>4</xdr:col>
      <xdr:colOff>808726</xdr:colOff>
      <xdr:row>14</xdr:row>
      <xdr:rowOff>89861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87285" y="1275991"/>
          <a:ext cx="925545" cy="925545"/>
        </a:xfrm>
        <a:prstGeom prst="rect">
          <a:avLst/>
        </a:prstGeom>
      </xdr:spPr>
    </xdr:pic>
    <xdr:clientData/>
  </xdr:twoCellAnchor>
  <xdr:twoCellAnchor>
    <xdr:from>
      <xdr:col>3</xdr:col>
      <xdr:colOff>799739</xdr:colOff>
      <xdr:row>9</xdr:row>
      <xdr:rowOff>107830</xdr:rowOff>
    </xdr:from>
    <xdr:to>
      <xdr:col>4</xdr:col>
      <xdr:colOff>898585</xdr:colOff>
      <xdr:row>14</xdr:row>
      <xdr:rowOff>134788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26958</xdr:colOff>
      <xdr:row>14</xdr:row>
      <xdr:rowOff>107831</xdr:rowOff>
    </xdr:from>
    <xdr:to>
      <xdr:col>3</xdr:col>
      <xdr:colOff>916557</xdr:colOff>
      <xdr:row>19</xdr:row>
      <xdr:rowOff>71887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853656</xdr:colOff>
      <xdr:row>14</xdr:row>
      <xdr:rowOff>116816</xdr:rowOff>
    </xdr:from>
    <xdr:to>
      <xdr:col>4</xdr:col>
      <xdr:colOff>772783</xdr:colOff>
      <xdr:row>19</xdr:row>
      <xdr:rowOff>80872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682924</xdr:colOff>
      <xdr:row>14</xdr:row>
      <xdr:rowOff>98845</xdr:rowOff>
    </xdr:from>
    <xdr:to>
      <xdr:col>5</xdr:col>
      <xdr:colOff>116815</xdr:colOff>
      <xdr:row>19</xdr:row>
      <xdr:rowOff>107831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1333500</xdr:colOff>
          <xdr:row>5</xdr:row>
          <xdr:rowOff>76200</xdr:rowOff>
        </xdr:from>
        <xdr:to>
          <xdr:col>5</xdr:col>
          <xdr:colOff>76200</xdr:colOff>
          <xdr:row>9</xdr:row>
          <xdr:rowOff>0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34"/>
  <sheetViews>
    <sheetView showGridLines="0" tabSelected="1" zoomScale="120" zoomScaleNormal="120" workbookViewId="0">
      <selection activeCell="AL25" sqref="AL25"/>
    </sheetView>
  </sheetViews>
  <sheetFormatPr defaultColWidth="18.5703125" defaultRowHeight="15" zeroHeight="1" x14ac:dyDescent="0.25"/>
  <cols>
    <col min="1" max="2" width="0.5703125" customWidth="1"/>
    <col min="3" max="3" width="1.5703125" style="13" customWidth="1"/>
    <col min="4" max="4" width="15.42578125" customWidth="1"/>
    <col min="5" max="5" width="23" customWidth="1"/>
    <col min="6" max="6" width="2" customWidth="1"/>
    <col min="7" max="7" width="0.42578125" customWidth="1"/>
    <col min="8" max="8" width="0.140625" customWidth="1"/>
    <col min="9" max="9" width="5.7109375" style="47" bestFit="1" customWidth="1"/>
    <col min="10" max="10" width="4.7109375" style="47" customWidth="1"/>
    <col min="11" max="11" width="8.28515625" style="47" customWidth="1"/>
    <col min="12" max="12" width="8.140625" style="47" customWidth="1"/>
    <col min="13" max="13" width="2.85546875" style="47" bestFit="1" customWidth="1"/>
    <col min="14" max="14" width="4.28515625" style="47" customWidth="1"/>
    <col min="15" max="15" width="3.85546875" style="47" customWidth="1"/>
    <col min="16" max="16" width="0.42578125" style="48" customWidth="1"/>
    <col min="17" max="32" width="3.7109375" style="49" customWidth="1"/>
    <col min="33" max="63" width="4.42578125" customWidth="1"/>
  </cols>
  <sheetData>
    <row r="1" spans="1:33" s="3" customFormat="1" x14ac:dyDescent="0.25">
      <c r="C1" s="13"/>
      <c r="I1" s="47"/>
      <c r="J1" s="47"/>
      <c r="K1" s="47"/>
      <c r="L1" s="47"/>
      <c r="M1" s="47"/>
      <c r="N1" s="47"/>
      <c r="O1" s="47"/>
      <c r="P1" s="48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</row>
    <row r="2" spans="1:33" s="3" customFormat="1" x14ac:dyDescent="0.25">
      <c r="C2" s="13"/>
      <c r="D2" s="46"/>
      <c r="E2" s="46"/>
      <c r="F2" s="46"/>
      <c r="G2" s="46"/>
      <c r="H2" s="46"/>
      <c r="I2" s="50"/>
      <c r="J2" s="50"/>
      <c r="K2" s="50"/>
      <c r="L2" s="50"/>
      <c r="M2" s="50"/>
      <c r="N2" s="50"/>
      <c r="O2" s="50"/>
      <c r="P2" s="51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</row>
    <row r="3" spans="1:33" s="3" customFormat="1" x14ac:dyDescent="0.25">
      <c r="C3" s="13"/>
      <c r="D3" s="46"/>
      <c r="E3" s="46"/>
      <c r="F3" s="46"/>
      <c r="G3" s="46"/>
      <c r="H3" s="46"/>
      <c r="I3" s="50"/>
      <c r="J3" s="50"/>
      <c r="K3" s="50"/>
      <c r="L3" s="50"/>
      <c r="M3" s="50"/>
      <c r="N3" s="50"/>
      <c r="O3" s="50"/>
      <c r="P3" s="51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</row>
    <row r="4" spans="1:33" ht="15" customHeight="1" x14ac:dyDescent="0.25">
      <c r="C4" s="14"/>
      <c r="D4" s="78" t="s">
        <v>29</v>
      </c>
      <c r="E4" s="78"/>
      <c r="F4" s="78"/>
      <c r="G4" s="18"/>
      <c r="H4" s="5"/>
      <c r="I4" s="53" t="s">
        <v>0</v>
      </c>
      <c r="J4" s="53" t="s">
        <v>1</v>
      </c>
      <c r="K4" s="54" t="s">
        <v>7</v>
      </c>
      <c r="L4" s="54" t="s">
        <v>8</v>
      </c>
      <c r="M4" s="54" t="s">
        <v>9</v>
      </c>
      <c r="N4" s="54" t="s">
        <v>10</v>
      </c>
      <c r="O4" s="54" t="s">
        <v>11</v>
      </c>
      <c r="P4" s="55"/>
      <c r="Q4" s="56">
        <f>E6+F13</f>
        <v>42117</v>
      </c>
      <c r="R4" s="57">
        <f>Q4+1</f>
        <v>42118</v>
      </c>
      <c r="S4" s="56">
        <f t="shared" ref="S4:AA4" si="0">R4+1</f>
        <v>42119</v>
      </c>
      <c r="T4" s="57">
        <f t="shared" si="0"/>
        <v>42120</v>
      </c>
      <c r="U4" s="56">
        <f t="shared" si="0"/>
        <v>42121</v>
      </c>
      <c r="V4" s="57">
        <f t="shared" si="0"/>
        <v>42122</v>
      </c>
      <c r="W4" s="56">
        <f t="shared" si="0"/>
        <v>42123</v>
      </c>
      <c r="X4" s="57">
        <f t="shared" si="0"/>
        <v>42124</v>
      </c>
      <c r="Y4" s="56">
        <f t="shared" si="0"/>
        <v>42125</v>
      </c>
      <c r="Z4" s="57">
        <f t="shared" si="0"/>
        <v>42126</v>
      </c>
      <c r="AA4" s="56">
        <f t="shared" si="0"/>
        <v>42127</v>
      </c>
      <c r="AB4" s="57">
        <f>AA4+1</f>
        <v>42128</v>
      </c>
      <c r="AC4" s="56">
        <f>AB4+1</f>
        <v>42129</v>
      </c>
      <c r="AD4" s="57">
        <f>AC4+1</f>
        <v>42130</v>
      </c>
      <c r="AE4" s="56">
        <f>AD4+1</f>
        <v>42131</v>
      </c>
      <c r="AF4" s="57">
        <f>AE4+1</f>
        <v>42132</v>
      </c>
      <c r="AG4" s="1"/>
    </row>
    <row r="5" spans="1:33" s="3" customFormat="1" ht="2.25" customHeight="1" x14ac:dyDescent="0.25">
      <c r="C5" s="15"/>
      <c r="D5" s="4"/>
      <c r="E5" s="4"/>
      <c r="F5" s="4"/>
      <c r="G5" s="19"/>
      <c r="H5" s="5"/>
      <c r="I5" s="58"/>
      <c r="J5" s="58"/>
      <c r="K5" s="59"/>
      <c r="L5" s="59"/>
      <c r="M5" s="59"/>
      <c r="N5" s="59"/>
      <c r="O5" s="59"/>
      <c r="P5" s="60"/>
      <c r="Q5" s="61"/>
      <c r="R5" s="62"/>
      <c r="S5" s="61"/>
      <c r="T5" s="62"/>
      <c r="U5" s="61"/>
      <c r="V5" s="62"/>
      <c r="W5" s="61"/>
      <c r="X5" s="62"/>
      <c r="Y5" s="61"/>
      <c r="Z5" s="62"/>
      <c r="AA5" s="61"/>
      <c r="AB5" s="62"/>
      <c r="AC5" s="61"/>
      <c r="AD5" s="62"/>
      <c r="AE5" s="61"/>
      <c r="AF5" s="62"/>
      <c r="AG5" s="2"/>
    </row>
    <row r="6" spans="1:33" s="7" customFormat="1" ht="15.75" customHeight="1" x14ac:dyDescent="0.25">
      <c r="A6"/>
      <c r="B6"/>
      <c r="C6" s="16"/>
      <c r="D6" s="40" t="s">
        <v>27</v>
      </c>
      <c r="E6" s="41">
        <v>42117</v>
      </c>
      <c r="F6" s="36"/>
      <c r="G6" s="36"/>
      <c r="H6" s="36"/>
      <c r="I6" s="63">
        <v>1</v>
      </c>
      <c r="J6" s="63" t="s">
        <v>2</v>
      </c>
      <c r="K6" s="64">
        <f>E6</f>
        <v>42117</v>
      </c>
      <c r="L6" s="64">
        <f t="shared" ref="L6:L23" si="1">K6+M6-1</f>
        <v>42139</v>
      </c>
      <c r="M6" s="65">
        <f>SUM(M7:M11)</f>
        <v>23</v>
      </c>
      <c r="N6" s="66">
        <f>O6/M6</f>
        <v>0.50869565217391299</v>
      </c>
      <c r="O6" s="67">
        <f>SUM(O7:O11)</f>
        <v>11.7</v>
      </c>
      <c r="P6" s="68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"/>
    </row>
    <row r="7" spans="1:33" s="7" customFormat="1" x14ac:dyDescent="0.25">
      <c r="A7"/>
      <c r="B7"/>
      <c r="C7" s="16"/>
      <c r="D7" s="40" t="s">
        <v>28</v>
      </c>
      <c r="E7" s="42">
        <f>MAX(L6:L23)</f>
        <v>42148</v>
      </c>
      <c r="F7" s="37"/>
      <c r="G7" s="36"/>
      <c r="H7" s="36"/>
      <c r="I7" s="70">
        <v>1.1000000000000001</v>
      </c>
      <c r="J7" s="68" t="s">
        <v>12</v>
      </c>
      <c r="K7" s="71">
        <f>K6</f>
        <v>42117</v>
      </c>
      <c r="L7" s="71">
        <f t="shared" si="1"/>
        <v>42121</v>
      </c>
      <c r="M7" s="72">
        <v>5</v>
      </c>
      <c r="N7" s="73">
        <v>1</v>
      </c>
      <c r="O7" s="74">
        <f>M7*N7</f>
        <v>5</v>
      </c>
      <c r="P7" s="68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"/>
    </row>
    <row r="8" spans="1:33" s="7" customFormat="1" x14ac:dyDescent="0.25">
      <c r="A8"/>
      <c r="B8"/>
      <c r="C8" s="16"/>
      <c r="D8" s="40" t="s">
        <v>26</v>
      </c>
      <c r="E8" s="45">
        <f>SUM(O6,O12,O18)/SUM(M6,M12,M18)</f>
        <v>0.56913580246913587</v>
      </c>
      <c r="F8" s="36"/>
      <c r="G8" s="36"/>
      <c r="H8" s="36"/>
      <c r="I8" s="70">
        <v>1.2</v>
      </c>
      <c r="J8" s="68" t="s">
        <v>13</v>
      </c>
      <c r="K8" s="71">
        <f>L7+1</f>
        <v>42122</v>
      </c>
      <c r="L8" s="71">
        <f t="shared" si="1"/>
        <v>42124</v>
      </c>
      <c r="M8" s="72">
        <v>3</v>
      </c>
      <c r="N8" s="73">
        <v>0.45</v>
      </c>
      <c r="O8" s="74">
        <f>M8*N8</f>
        <v>1.35</v>
      </c>
      <c r="P8" s="68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"/>
    </row>
    <row r="9" spans="1:33" s="7" customFormat="1" x14ac:dyDescent="0.25">
      <c r="A9"/>
      <c r="B9"/>
      <c r="C9" s="16"/>
      <c r="D9" s="40" t="s">
        <v>6</v>
      </c>
      <c r="E9" s="43">
        <f>E7-E6</f>
        <v>31</v>
      </c>
      <c r="F9" s="36"/>
      <c r="G9" s="36"/>
      <c r="H9" s="36"/>
      <c r="I9" s="70">
        <v>1.3</v>
      </c>
      <c r="J9" s="68" t="s">
        <v>14</v>
      </c>
      <c r="K9" s="71">
        <f>L8+1</f>
        <v>42125</v>
      </c>
      <c r="L9" s="71">
        <f t="shared" si="1"/>
        <v>42128</v>
      </c>
      <c r="M9" s="72">
        <v>4</v>
      </c>
      <c r="N9" s="73">
        <v>0.45</v>
      </c>
      <c r="O9" s="74">
        <f>M9*N9</f>
        <v>1.8</v>
      </c>
      <c r="P9" s="68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"/>
    </row>
    <row r="10" spans="1:33" s="7" customFormat="1" x14ac:dyDescent="0.25">
      <c r="A10"/>
      <c r="B10"/>
      <c r="C10" s="16"/>
      <c r="D10" s="36"/>
      <c r="E10" s="36"/>
      <c r="F10" s="36"/>
      <c r="G10" s="36"/>
      <c r="H10" s="36"/>
      <c r="I10" s="70">
        <v>1.4</v>
      </c>
      <c r="J10" s="68" t="s">
        <v>15</v>
      </c>
      <c r="K10" s="71">
        <f>L9+1</f>
        <v>42129</v>
      </c>
      <c r="L10" s="71">
        <f t="shared" si="1"/>
        <v>42133</v>
      </c>
      <c r="M10" s="72">
        <v>5</v>
      </c>
      <c r="N10" s="73">
        <v>0.35</v>
      </c>
      <c r="O10" s="74">
        <f>M10*N10</f>
        <v>1.75</v>
      </c>
      <c r="P10" s="68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"/>
    </row>
    <row r="11" spans="1:33" s="7" customFormat="1" x14ac:dyDescent="0.25">
      <c r="A11"/>
      <c r="B11"/>
      <c r="C11" s="16"/>
      <c r="D11" s="36"/>
      <c r="E11" s="36"/>
      <c r="F11" s="36"/>
      <c r="G11" s="36"/>
      <c r="H11" s="36"/>
      <c r="I11" s="75">
        <v>1.5</v>
      </c>
      <c r="J11" s="68" t="s">
        <v>16</v>
      </c>
      <c r="K11" s="71">
        <f>L10+1</f>
        <v>42134</v>
      </c>
      <c r="L11" s="71">
        <f t="shared" si="1"/>
        <v>42139</v>
      </c>
      <c r="M11" s="72">
        <v>6</v>
      </c>
      <c r="N11" s="73">
        <v>0.3</v>
      </c>
      <c r="O11" s="74">
        <f>M11*N11</f>
        <v>1.7999999999999998</v>
      </c>
      <c r="P11" s="68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"/>
    </row>
    <row r="12" spans="1:33" s="7" customFormat="1" x14ac:dyDescent="0.25">
      <c r="A12"/>
      <c r="B12"/>
      <c r="C12" s="16"/>
      <c r="D12" s="36"/>
      <c r="E12" s="36"/>
      <c r="F12" s="36"/>
      <c r="G12" s="36"/>
      <c r="H12" s="36"/>
      <c r="I12" s="63">
        <v>2</v>
      </c>
      <c r="J12" s="63" t="s">
        <v>3</v>
      </c>
      <c r="K12" s="64">
        <f>E6</f>
        <v>42117</v>
      </c>
      <c r="L12" s="64">
        <f t="shared" si="1"/>
        <v>42142</v>
      </c>
      <c r="M12" s="65">
        <f>SUM(M13:M17)</f>
        <v>26</v>
      </c>
      <c r="N12" s="66">
        <f>O12/M12</f>
        <v>0.51153846153846161</v>
      </c>
      <c r="O12" s="67">
        <f>SUM(O13:O17)</f>
        <v>13.3</v>
      </c>
      <c r="P12" s="68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"/>
    </row>
    <row r="13" spans="1:33" s="7" customFormat="1" x14ac:dyDescent="0.25">
      <c r="A13"/>
      <c r="B13"/>
      <c r="C13" s="16"/>
      <c r="D13" s="36"/>
      <c r="E13" s="36"/>
      <c r="F13" s="44">
        <v>0</v>
      </c>
      <c r="G13" s="36"/>
      <c r="H13" s="36"/>
      <c r="I13" s="70">
        <v>2.1</v>
      </c>
      <c r="J13" s="68" t="s">
        <v>12</v>
      </c>
      <c r="K13" s="71">
        <f>K12</f>
        <v>42117</v>
      </c>
      <c r="L13" s="71">
        <f t="shared" si="1"/>
        <v>42122</v>
      </c>
      <c r="M13" s="72">
        <v>6</v>
      </c>
      <c r="N13" s="73">
        <v>1</v>
      </c>
      <c r="O13" s="74">
        <f>M13*N13</f>
        <v>6</v>
      </c>
      <c r="P13" s="68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"/>
    </row>
    <row r="14" spans="1:33" s="7" customFormat="1" x14ac:dyDescent="0.25">
      <c r="A14"/>
      <c r="B14"/>
      <c r="C14" s="16"/>
      <c r="D14" s="36"/>
      <c r="E14" s="36"/>
      <c r="F14" s="36"/>
      <c r="G14" s="36"/>
      <c r="H14" s="36"/>
      <c r="I14" s="70">
        <v>2.2000000000000002</v>
      </c>
      <c r="J14" s="68" t="s">
        <v>13</v>
      </c>
      <c r="K14" s="71">
        <f>L13+1</f>
        <v>42123</v>
      </c>
      <c r="L14" s="71">
        <f t="shared" si="1"/>
        <v>42126</v>
      </c>
      <c r="M14" s="72">
        <v>4</v>
      </c>
      <c r="N14" s="73">
        <v>0.2</v>
      </c>
      <c r="O14" s="74">
        <f>M14*N14</f>
        <v>0.8</v>
      </c>
      <c r="P14" s="68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"/>
    </row>
    <row r="15" spans="1:33" s="7" customFormat="1" x14ac:dyDescent="0.25">
      <c r="A15"/>
      <c r="B15"/>
      <c r="C15" s="16"/>
      <c r="D15" s="38"/>
      <c r="E15" s="38"/>
      <c r="F15" s="38"/>
      <c r="G15" s="36"/>
      <c r="H15" s="36"/>
      <c r="I15" s="70">
        <v>2.2999999999999998</v>
      </c>
      <c r="J15" s="68" t="s">
        <v>14</v>
      </c>
      <c r="K15" s="71">
        <f>L14+1</f>
        <v>42127</v>
      </c>
      <c r="L15" s="71">
        <f t="shared" si="1"/>
        <v>42132</v>
      </c>
      <c r="M15" s="72">
        <v>6</v>
      </c>
      <c r="N15" s="73">
        <v>0.25</v>
      </c>
      <c r="O15" s="74">
        <f>M15*N15</f>
        <v>1.5</v>
      </c>
      <c r="P15" s="68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"/>
    </row>
    <row r="16" spans="1:33" s="7" customFormat="1" x14ac:dyDescent="0.25">
      <c r="A16"/>
      <c r="B16"/>
      <c r="C16" s="16"/>
      <c r="D16" s="38"/>
      <c r="E16" s="38"/>
      <c r="F16" s="38"/>
      <c r="G16" s="36"/>
      <c r="H16" s="36"/>
      <c r="I16" s="70">
        <v>2.4</v>
      </c>
      <c r="J16" s="68" t="s">
        <v>15</v>
      </c>
      <c r="K16" s="71">
        <f>L15+1</f>
        <v>42133</v>
      </c>
      <c r="L16" s="71">
        <f t="shared" si="1"/>
        <v>42136</v>
      </c>
      <c r="M16" s="72">
        <v>4</v>
      </c>
      <c r="N16" s="73">
        <v>0.5</v>
      </c>
      <c r="O16" s="74">
        <f>M16*N16</f>
        <v>2</v>
      </c>
      <c r="P16" s="68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"/>
    </row>
    <row r="17" spans="1:33" s="7" customFormat="1" x14ac:dyDescent="0.25">
      <c r="A17"/>
      <c r="B17"/>
      <c r="C17" s="16"/>
      <c r="D17" s="38"/>
      <c r="E17" s="38"/>
      <c r="F17" s="38"/>
      <c r="G17" s="36"/>
      <c r="H17" s="36"/>
      <c r="I17" s="75">
        <v>2.5</v>
      </c>
      <c r="J17" s="68" t="s">
        <v>16</v>
      </c>
      <c r="K17" s="71">
        <f>L16+1</f>
        <v>42137</v>
      </c>
      <c r="L17" s="71">
        <f t="shared" si="1"/>
        <v>42142</v>
      </c>
      <c r="M17" s="72">
        <v>6</v>
      </c>
      <c r="N17" s="73">
        <v>0.5</v>
      </c>
      <c r="O17" s="74">
        <f>M17*N17</f>
        <v>3</v>
      </c>
      <c r="P17" s="68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"/>
    </row>
    <row r="18" spans="1:33" s="7" customFormat="1" x14ac:dyDescent="0.25">
      <c r="A18"/>
      <c r="B18"/>
      <c r="C18" s="16"/>
      <c r="D18" s="38"/>
      <c r="E18" s="38"/>
      <c r="F18" s="38"/>
      <c r="G18" s="36"/>
      <c r="H18" s="36"/>
      <c r="I18" s="63">
        <v>3</v>
      </c>
      <c r="J18" s="63" t="s">
        <v>4</v>
      </c>
      <c r="K18" s="64">
        <f>E6</f>
        <v>42117</v>
      </c>
      <c r="L18" s="64">
        <f t="shared" si="1"/>
        <v>42148</v>
      </c>
      <c r="M18" s="65">
        <f>SUM(M19:M23)</f>
        <v>32</v>
      </c>
      <c r="N18" s="66">
        <f>O18/M18</f>
        <v>0.65937500000000004</v>
      </c>
      <c r="O18" s="67">
        <f>SUM(O19:O23)</f>
        <v>21.1</v>
      </c>
      <c r="P18" s="68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"/>
    </row>
    <row r="19" spans="1:33" s="7" customFormat="1" x14ac:dyDescent="0.25">
      <c r="A19"/>
      <c r="B19"/>
      <c r="C19" s="16"/>
      <c r="D19" s="38"/>
      <c r="E19" s="38"/>
      <c r="F19" s="38"/>
      <c r="G19" s="36"/>
      <c r="H19" s="36"/>
      <c r="I19" s="70">
        <v>3.1</v>
      </c>
      <c r="J19" s="68" t="s">
        <v>12</v>
      </c>
      <c r="K19" s="71">
        <f>K18</f>
        <v>42117</v>
      </c>
      <c r="L19" s="71">
        <f t="shared" si="1"/>
        <v>42120</v>
      </c>
      <c r="M19" s="72">
        <v>4</v>
      </c>
      <c r="N19" s="73">
        <v>1</v>
      </c>
      <c r="O19" s="74">
        <f>M19*N19</f>
        <v>4</v>
      </c>
      <c r="P19" s="68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"/>
    </row>
    <row r="20" spans="1:33" s="7" customFormat="1" x14ac:dyDescent="0.25">
      <c r="A20"/>
      <c r="B20"/>
      <c r="C20" s="16"/>
      <c r="D20" s="38"/>
      <c r="E20" s="38"/>
      <c r="F20" s="38"/>
      <c r="G20" s="36"/>
      <c r="H20" s="36"/>
      <c r="I20" s="70">
        <v>3.2</v>
      </c>
      <c r="J20" s="68" t="s">
        <v>13</v>
      </c>
      <c r="K20" s="71">
        <f>L19+1</f>
        <v>42121</v>
      </c>
      <c r="L20" s="71">
        <f t="shared" si="1"/>
        <v>42127</v>
      </c>
      <c r="M20" s="72">
        <v>7</v>
      </c>
      <c r="N20" s="73">
        <v>0.5</v>
      </c>
      <c r="O20" s="74">
        <f>M20*N20</f>
        <v>3.5</v>
      </c>
      <c r="P20" s="68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"/>
    </row>
    <row r="21" spans="1:33" s="7" customFormat="1" x14ac:dyDescent="0.25">
      <c r="A21"/>
      <c r="B21"/>
      <c r="C21" s="16"/>
      <c r="D21" s="38"/>
      <c r="E21" s="38"/>
      <c r="F21" s="38"/>
      <c r="G21" s="36"/>
      <c r="H21" s="36"/>
      <c r="I21" s="70">
        <v>3.3</v>
      </c>
      <c r="J21" s="68" t="s">
        <v>14</v>
      </c>
      <c r="K21" s="71">
        <f>L20+1</f>
        <v>42128</v>
      </c>
      <c r="L21" s="71">
        <f t="shared" si="1"/>
        <v>42132</v>
      </c>
      <c r="M21" s="72">
        <v>5</v>
      </c>
      <c r="N21" s="73">
        <v>0.4</v>
      </c>
      <c r="O21" s="74">
        <f>M21*N21</f>
        <v>2</v>
      </c>
      <c r="P21" s="68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"/>
    </row>
    <row r="22" spans="1:33" s="7" customFormat="1" x14ac:dyDescent="0.25">
      <c r="A22"/>
      <c r="B22"/>
      <c r="C22" s="16"/>
      <c r="D22" s="38"/>
      <c r="E22" s="38"/>
      <c r="F22" s="38"/>
      <c r="G22" s="36"/>
      <c r="H22" s="36"/>
      <c r="I22" s="70">
        <v>3.4</v>
      </c>
      <c r="J22" s="68" t="s">
        <v>15</v>
      </c>
      <c r="K22" s="71">
        <f>L21+1</f>
        <v>42133</v>
      </c>
      <c r="L22" s="71">
        <f t="shared" si="1"/>
        <v>42140</v>
      </c>
      <c r="M22" s="72">
        <v>8</v>
      </c>
      <c r="N22" s="73">
        <v>0.45</v>
      </c>
      <c r="O22" s="74">
        <f>M22*N22</f>
        <v>3.6</v>
      </c>
      <c r="P22" s="68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"/>
    </row>
    <row r="23" spans="1:33" s="7" customFormat="1" x14ac:dyDescent="0.25">
      <c r="A23"/>
      <c r="B23"/>
      <c r="C23" s="16"/>
      <c r="D23" s="38"/>
      <c r="E23" s="38"/>
      <c r="F23" s="38"/>
      <c r="G23" s="36"/>
      <c r="H23" s="36"/>
      <c r="I23" s="70">
        <v>3.5</v>
      </c>
      <c r="J23" s="68" t="s">
        <v>16</v>
      </c>
      <c r="K23" s="71">
        <f>L22+1</f>
        <v>42141</v>
      </c>
      <c r="L23" s="71">
        <f t="shared" si="1"/>
        <v>42148</v>
      </c>
      <c r="M23" s="72">
        <v>8</v>
      </c>
      <c r="N23" s="73">
        <v>1</v>
      </c>
      <c r="O23" s="74">
        <f>M23*N23</f>
        <v>8</v>
      </c>
      <c r="P23" s="68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"/>
    </row>
    <row r="24" spans="1:33" ht="34.5" customHeight="1" x14ac:dyDescent="0.25">
      <c r="D24" s="39"/>
      <c r="E24" s="39"/>
      <c r="F24" s="39"/>
      <c r="G24" s="39"/>
      <c r="H24" s="39"/>
      <c r="I24" s="76"/>
      <c r="J24" s="76"/>
      <c r="K24" s="76"/>
      <c r="L24" s="76"/>
      <c r="M24" s="76"/>
      <c r="N24" s="76"/>
      <c r="O24" s="76"/>
      <c r="P24" s="76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</row>
    <row r="25" spans="1:33" ht="34.5" customHeight="1" x14ac:dyDescent="0.25"/>
    <row r="26" spans="1:33" ht="34.5" customHeight="1" x14ac:dyDescent="0.25"/>
    <row r="27" spans="1:33" ht="34.5" customHeight="1" x14ac:dyDescent="0.25"/>
    <row r="28" spans="1:33" hidden="1" x14ac:dyDescent="0.25"/>
    <row r="29" spans="1:33" x14ac:dyDescent="0.25">
      <c r="D29" s="3"/>
      <c r="E29" s="3"/>
    </row>
    <row r="30" spans="1:33" x14ac:dyDescent="0.25">
      <c r="D30" s="3"/>
      <c r="E30" s="3"/>
    </row>
    <row r="31" spans="1:33" x14ac:dyDescent="0.25">
      <c r="D31" s="3"/>
      <c r="E31" s="3"/>
    </row>
    <row r="32" spans="1:33" x14ac:dyDescent="0.25">
      <c r="D32" s="3"/>
      <c r="E32" s="3"/>
    </row>
    <row r="33" spans="4:5" x14ac:dyDescent="0.25">
      <c r="D33" s="3"/>
      <c r="E33" s="3"/>
    </row>
    <row r="34" spans="4:5" x14ac:dyDescent="0.25"/>
  </sheetData>
  <mergeCells count="1">
    <mergeCell ref="D4:F4"/>
  </mergeCells>
  <conditionalFormatting sqref="Q6:AF23">
    <cfRule type="expression" dxfId="1" priority="3" stopIfTrue="1">
      <formula>IF(AND(Q$4&gt;=$K6,Q$4&lt;$K6+$O6),TRUE,FALSE)</formula>
    </cfRule>
    <cfRule type="expression" dxfId="0" priority="4" stopIfTrue="1">
      <formula>IF(AND(Q$4&gt;=$K6,Q$4&lt;=$L6),TRUE,FALSE)</formula>
    </cfRule>
  </conditionalFormatting>
  <pageMargins left="0.7" right="0.7" top="0.75" bottom="0.75" header="0.3" footer="0.3"/>
  <pageSetup paperSize="9" orientation="portrait" r:id="rId1"/>
  <ignoredErrors>
    <ignoredError sqref="N6 N12:O12 N18:O18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8" r:id="rId4" name="Spinner 34">
              <controlPr defaultSize="0" autoPict="0">
                <anchor moveWithCells="1" sizeWithCells="1">
                  <from>
                    <xdr:col>4</xdr:col>
                    <xdr:colOff>1333500</xdr:colOff>
                    <xdr:row>5</xdr:row>
                    <xdr:rowOff>76200</xdr:rowOff>
                  </from>
                  <to>
                    <xdr:col>5</xdr:col>
                    <xdr:colOff>76200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4"/>
  <sheetViews>
    <sheetView zoomScale="90" zoomScaleNormal="90" workbookViewId="0">
      <selection activeCell="P38" sqref="P38"/>
    </sheetView>
  </sheetViews>
  <sheetFormatPr defaultRowHeight="12.75" x14ac:dyDescent="0.2"/>
  <cols>
    <col min="1" max="1" width="9.140625" style="8"/>
    <col min="2" max="2" width="9.7109375" style="9" bestFit="1" customWidth="1"/>
    <col min="3" max="3" width="4.42578125" style="9" bestFit="1" customWidth="1"/>
    <col min="4" max="4" width="2" style="9" bestFit="1" customWidth="1"/>
    <col min="5" max="5" width="5.85546875" style="9" bestFit="1" customWidth="1"/>
    <col min="6" max="6" width="3.28515625" style="9" customWidth="1"/>
    <col min="7" max="7" width="16.28515625" style="9" bestFit="1" customWidth="1"/>
    <col min="8" max="8" width="6" style="9" bestFit="1" customWidth="1"/>
    <col min="9" max="9" width="4.7109375" style="8" customWidth="1"/>
    <col min="10" max="10" width="5.140625" style="8" customWidth="1"/>
    <col min="11" max="11" width="2.85546875" style="8" customWidth="1"/>
    <col min="12" max="12" width="9.7109375" style="9" bestFit="1" customWidth="1"/>
    <col min="13" max="13" width="4.42578125" style="9" bestFit="1" customWidth="1"/>
    <col min="14" max="14" width="2" style="9" bestFit="1" customWidth="1"/>
    <col min="15" max="15" width="5.85546875" style="9" bestFit="1" customWidth="1"/>
    <col min="16" max="16" width="13.85546875" style="9" customWidth="1"/>
    <col min="17" max="17" width="8.5703125" style="9" customWidth="1"/>
    <col min="18" max="18" width="6" style="9" bestFit="1" customWidth="1"/>
    <col min="19" max="19" width="4.7109375" style="8" customWidth="1"/>
    <col min="20" max="20" width="2" style="8" customWidth="1"/>
    <col min="21" max="24" width="5.85546875" style="9" customWidth="1"/>
    <col min="25" max="25" width="13.7109375" style="9" customWidth="1"/>
    <col min="26" max="27" width="5.85546875" style="9" customWidth="1"/>
    <col min="28" max="28" width="5.85546875" style="8" customWidth="1"/>
    <col min="29" max="16384" width="9.140625" style="8"/>
  </cols>
  <sheetData>
    <row r="1" spans="2:28" ht="6.75" customHeight="1" x14ac:dyDescent="0.2"/>
    <row r="2" spans="2:28" ht="6.75" customHeight="1" x14ac:dyDescent="0.2"/>
    <row r="3" spans="2:28" ht="6.75" customHeight="1" thickBot="1" x14ac:dyDescent="0.25"/>
    <row r="4" spans="2:28" ht="27" customHeight="1" thickBot="1" x14ac:dyDescent="0.5">
      <c r="B4" s="79" t="s">
        <v>5</v>
      </c>
      <c r="C4" s="80"/>
      <c r="D4" s="80"/>
      <c r="E4" s="80"/>
      <c r="F4" s="80"/>
      <c r="G4" s="80"/>
      <c r="H4" s="80"/>
      <c r="I4" s="80"/>
      <c r="J4" s="81"/>
      <c r="K4" s="17"/>
      <c r="L4" s="79" t="s">
        <v>23</v>
      </c>
      <c r="M4" s="80"/>
      <c r="N4" s="80"/>
      <c r="O4" s="80"/>
      <c r="P4" s="80"/>
      <c r="Q4" s="80"/>
      <c r="R4" s="80"/>
      <c r="S4" s="81"/>
      <c r="U4" s="79" t="s">
        <v>25</v>
      </c>
      <c r="V4" s="80"/>
      <c r="W4" s="80"/>
      <c r="X4" s="80"/>
      <c r="Y4" s="80"/>
      <c r="Z4" s="80"/>
      <c r="AA4" s="80"/>
      <c r="AB4" s="81"/>
    </row>
    <row r="5" spans="2:28" x14ac:dyDescent="0.2">
      <c r="B5" s="20" t="s">
        <v>17</v>
      </c>
      <c r="C5" s="21">
        <v>2.5</v>
      </c>
      <c r="D5" s="21"/>
      <c r="E5" s="21"/>
      <c r="F5" s="21"/>
      <c r="G5" s="21"/>
      <c r="H5" s="21"/>
      <c r="I5" s="21" t="s">
        <v>18</v>
      </c>
      <c r="J5" s="22" t="s">
        <v>19</v>
      </c>
      <c r="K5" s="23"/>
      <c r="L5" s="20" t="s">
        <v>17</v>
      </c>
      <c r="M5" s="21">
        <v>2.5</v>
      </c>
      <c r="N5" s="21"/>
      <c r="O5" s="21"/>
      <c r="P5" s="21"/>
      <c r="Q5" s="21"/>
      <c r="R5" s="21" t="s">
        <v>18</v>
      </c>
      <c r="S5" s="22" t="s">
        <v>19</v>
      </c>
      <c r="T5" s="24"/>
      <c r="U5" s="20" t="s">
        <v>17</v>
      </c>
      <c r="V5" s="21">
        <v>2.5</v>
      </c>
      <c r="W5" s="21"/>
      <c r="X5" s="21"/>
      <c r="Y5" s="21"/>
      <c r="Z5" s="21"/>
      <c r="AA5" s="21" t="s">
        <v>18</v>
      </c>
      <c r="AB5" s="22" t="s">
        <v>19</v>
      </c>
    </row>
    <row r="6" spans="2:28" x14ac:dyDescent="0.2">
      <c r="B6" s="25" t="s">
        <v>20</v>
      </c>
      <c r="C6" s="26">
        <v>5</v>
      </c>
      <c r="D6" s="26">
        <v>5</v>
      </c>
      <c r="E6" s="26" t="s">
        <v>21</v>
      </c>
      <c r="F6" s="26"/>
      <c r="G6" s="26"/>
      <c r="H6" s="26"/>
      <c r="I6" s="26">
        <f>XCenter</f>
        <v>5</v>
      </c>
      <c r="J6" s="27">
        <f>YCenter</f>
        <v>5</v>
      </c>
      <c r="K6" s="23"/>
      <c r="L6" s="25" t="s">
        <v>20</v>
      </c>
      <c r="M6" s="26">
        <v>5</v>
      </c>
      <c r="N6" s="26">
        <v>5</v>
      </c>
      <c r="O6" s="26" t="s">
        <v>21</v>
      </c>
      <c r="P6" s="26"/>
      <c r="Q6" s="26"/>
      <c r="R6" s="26">
        <f>XCenter</f>
        <v>5</v>
      </c>
      <c r="S6" s="27">
        <f>YCenter</f>
        <v>5</v>
      </c>
      <c r="T6" s="24"/>
      <c r="U6" s="25" t="s">
        <v>20</v>
      </c>
      <c r="V6" s="26">
        <v>5</v>
      </c>
      <c r="W6" s="26">
        <v>5</v>
      </c>
      <c r="X6" s="26" t="s">
        <v>21</v>
      </c>
      <c r="Y6" s="26"/>
      <c r="Z6" s="26"/>
      <c r="AA6" s="26">
        <f>XCenter</f>
        <v>5</v>
      </c>
      <c r="AB6" s="27">
        <f>YCenter</f>
        <v>5</v>
      </c>
    </row>
    <row r="7" spans="2:28" x14ac:dyDescent="0.2">
      <c r="B7" s="25">
        <v>230</v>
      </c>
      <c r="C7" s="28">
        <f t="shared" ref="C7:C21" si="0">Radius*COS(RADIANS($B7))+5</f>
        <v>3.3930309757836512</v>
      </c>
      <c r="D7" s="26"/>
      <c r="E7" s="26">
        <v>0</v>
      </c>
      <c r="F7" s="26"/>
      <c r="G7" s="29" t="s">
        <v>5</v>
      </c>
      <c r="H7" s="30">
        <f>'Project Plan'!$E$8*100</f>
        <v>56.91358024691359</v>
      </c>
      <c r="I7" s="26">
        <f>H8*COS(RADIANS(MAX(B7:B21)-(ABS(MIN(B7:B21)-MAX(B7:B21))/ABS(MIN(E7:E21)-MAX(E7:E21)))*H7))+C$6</f>
        <v>5.9541467971073923</v>
      </c>
      <c r="J7" s="27">
        <f>H8*SIN(RADIANS(MAX(B7:B21)-(ABS(MIN(B7:B21)-MAX(B7:B21))/ABS(MIN(E7:E21)-MAX(E7:E21)))*H7))+D$6</f>
        <v>7.8442228973077519</v>
      </c>
      <c r="K7" s="23"/>
      <c r="L7" s="25">
        <v>230</v>
      </c>
      <c r="M7" s="28">
        <f t="shared" ref="M7:M21" si="1">Radius*COS(RADIANS($B7))+5</f>
        <v>3.3930309757836512</v>
      </c>
      <c r="N7" s="26"/>
      <c r="O7" s="26">
        <v>0</v>
      </c>
      <c r="P7" s="26" t="s">
        <v>24</v>
      </c>
      <c r="Q7" s="30">
        <f>+'Project Plan'!$N$6*100</f>
        <v>50.869565217391298</v>
      </c>
      <c r="R7" s="30">
        <f>Q8*COS(RADIANS(MAX(L7:L21)-(ABS(MIN(L7:L21)-MAX(L7:L21))/ABS(MIN(O7:O21)-MAX(O7:O21)))*Q7))+M$6</f>
        <v>5.0894213269071491</v>
      </c>
      <c r="S7" s="27">
        <f>Q8*SIN(RADIANS(MAX(L7:L21)-(ABS(MIN(L7:L21)-MAX(L7:L21))/ABS(MIN(O7:O21)-MAX(O7:O21)))*Q7))+N$6</f>
        <v>7.9986670082378541</v>
      </c>
      <c r="T7" s="24"/>
      <c r="U7" s="25">
        <v>230</v>
      </c>
      <c r="V7" s="28">
        <f t="shared" ref="V7:V21" si="2">Radius*COS(RADIANS($B7))+5</f>
        <v>3.3930309757836512</v>
      </c>
      <c r="W7" s="26"/>
      <c r="X7" s="26">
        <v>0</v>
      </c>
      <c r="Y7" s="26" t="s">
        <v>24</v>
      </c>
      <c r="Z7" s="30">
        <f>+'Project Plan'!N12*100</f>
        <v>51.15384615384616</v>
      </c>
      <c r="AA7" s="30">
        <f>Z8*COS(RADIANS(MAX(U7:U21)-(ABS(MIN(U7:U21)-MAX(U7:U21))/ABS(MIN(X7:X21)-MAX(X7:X21)))*Z7))+V$6</f>
        <v>5.1308581620960076</v>
      </c>
      <c r="AB7" s="27">
        <f>Z8*SIN(RADIANS(MAX(U7:U21)-(ABS(MIN(U7:U21)-MAX(U7:U21))/ABS(MIN(X7:X21)-MAX(X7:X21)))*Z7))+W$6</f>
        <v>7.9971446647455728</v>
      </c>
    </row>
    <row r="8" spans="2:28" x14ac:dyDescent="0.2">
      <c r="B8" s="25">
        <v>225</v>
      </c>
      <c r="C8" s="28">
        <f t="shared" si="0"/>
        <v>3.2322330470336307</v>
      </c>
      <c r="D8" s="26"/>
      <c r="E8" s="26">
        <v>5</v>
      </c>
      <c r="F8" s="26"/>
      <c r="G8" s="31" t="s">
        <v>22</v>
      </c>
      <c r="H8" s="26">
        <v>3</v>
      </c>
      <c r="I8" s="26"/>
      <c r="J8" s="27"/>
      <c r="K8" s="23"/>
      <c r="L8" s="25">
        <v>225</v>
      </c>
      <c r="M8" s="28">
        <f t="shared" si="1"/>
        <v>3.2322330470336307</v>
      </c>
      <c r="N8" s="26"/>
      <c r="O8" s="26">
        <v>5</v>
      </c>
      <c r="P8" s="26" t="s">
        <v>22</v>
      </c>
      <c r="Q8" s="31">
        <v>3</v>
      </c>
      <c r="R8" s="26"/>
      <c r="S8" s="27"/>
      <c r="T8" s="24"/>
      <c r="U8" s="25">
        <v>225</v>
      </c>
      <c r="V8" s="28">
        <f t="shared" si="2"/>
        <v>3.2322330470336307</v>
      </c>
      <c r="W8" s="26"/>
      <c r="X8" s="26">
        <v>5</v>
      </c>
      <c r="Y8" s="26" t="s">
        <v>22</v>
      </c>
      <c r="Z8" s="31">
        <v>3</v>
      </c>
      <c r="AA8" s="26"/>
      <c r="AB8" s="27"/>
    </row>
    <row r="9" spans="2:28" x14ac:dyDescent="0.2">
      <c r="B9" s="25">
        <v>210</v>
      </c>
      <c r="C9" s="28">
        <f t="shared" si="0"/>
        <v>2.8349364905389036</v>
      </c>
      <c r="D9" s="26"/>
      <c r="E9" s="26">
        <v>10</v>
      </c>
      <c r="F9" s="26"/>
      <c r="G9" s="26"/>
      <c r="H9" s="26"/>
      <c r="I9" s="26"/>
      <c r="J9" s="27"/>
      <c r="K9" s="23"/>
      <c r="L9" s="25">
        <v>210</v>
      </c>
      <c r="M9" s="28">
        <f t="shared" si="1"/>
        <v>2.8349364905389036</v>
      </c>
      <c r="N9" s="26"/>
      <c r="O9" s="26">
        <v>10</v>
      </c>
      <c r="P9" s="26"/>
      <c r="Q9" s="26"/>
      <c r="R9" s="26"/>
      <c r="S9" s="27"/>
      <c r="T9" s="24"/>
      <c r="U9" s="25">
        <v>210</v>
      </c>
      <c r="V9" s="28">
        <f t="shared" si="2"/>
        <v>2.8349364905389036</v>
      </c>
      <c r="W9" s="26"/>
      <c r="X9" s="26">
        <v>10</v>
      </c>
      <c r="Y9" s="26"/>
      <c r="Z9" s="26"/>
      <c r="AA9" s="26"/>
      <c r="AB9" s="27"/>
    </row>
    <row r="10" spans="2:28" x14ac:dyDescent="0.2">
      <c r="B10" s="25">
        <v>195</v>
      </c>
      <c r="C10" s="28">
        <f t="shared" si="0"/>
        <v>2.5851854342773293</v>
      </c>
      <c r="D10" s="26"/>
      <c r="E10" s="26">
        <v>15</v>
      </c>
      <c r="F10" s="26"/>
      <c r="G10" s="32"/>
      <c r="H10" s="26"/>
      <c r="I10" s="26"/>
      <c r="J10" s="27"/>
      <c r="K10" s="23"/>
      <c r="L10" s="25">
        <v>195</v>
      </c>
      <c r="M10" s="28">
        <f t="shared" si="1"/>
        <v>2.5851854342773293</v>
      </c>
      <c r="N10" s="26"/>
      <c r="O10" s="26">
        <v>15</v>
      </c>
      <c r="P10" s="26"/>
      <c r="Q10" s="32"/>
      <c r="R10" s="26"/>
      <c r="S10" s="27"/>
      <c r="T10" s="24"/>
      <c r="U10" s="25">
        <v>195</v>
      </c>
      <c r="V10" s="28">
        <f t="shared" si="2"/>
        <v>2.5851854342773293</v>
      </c>
      <c r="W10" s="26"/>
      <c r="X10" s="26">
        <v>15</v>
      </c>
      <c r="Y10" s="26"/>
      <c r="Z10" s="32"/>
      <c r="AA10" s="26"/>
      <c r="AB10" s="27"/>
    </row>
    <row r="11" spans="2:28" x14ac:dyDescent="0.2">
      <c r="B11" s="25">
        <v>180</v>
      </c>
      <c r="C11" s="28">
        <f t="shared" si="0"/>
        <v>2.5</v>
      </c>
      <c r="D11" s="26"/>
      <c r="E11" s="26">
        <v>20</v>
      </c>
      <c r="F11" s="26"/>
      <c r="G11" s="32"/>
      <c r="H11" s="26"/>
      <c r="I11" s="26"/>
      <c r="J11" s="27"/>
      <c r="K11" s="23"/>
      <c r="L11" s="25">
        <v>180</v>
      </c>
      <c r="M11" s="28">
        <f t="shared" si="1"/>
        <v>2.5</v>
      </c>
      <c r="N11" s="26"/>
      <c r="O11" s="26">
        <v>20</v>
      </c>
      <c r="P11" s="26"/>
      <c r="Q11" s="32"/>
      <c r="R11" s="26"/>
      <c r="S11" s="27"/>
      <c r="T11" s="24"/>
      <c r="U11" s="25">
        <v>180</v>
      </c>
      <c r="V11" s="28">
        <f t="shared" si="2"/>
        <v>2.5</v>
      </c>
      <c r="W11" s="26"/>
      <c r="X11" s="26">
        <v>20</v>
      </c>
      <c r="Y11" s="26"/>
      <c r="Z11" s="32"/>
      <c r="AA11" s="26"/>
      <c r="AB11" s="27"/>
    </row>
    <row r="12" spans="2:28" x14ac:dyDescent="0.2">
      <c r="B12" s="25">
        <v>165</v>
      </c>
      <c r="C12" s="28">
        <f t="shared" si="0"/>
        <v>2.5851854342773297</v>
      </c>
      <c r="D12" s="26"/>
      <c r="E12" s="26">
        <v>25</v>
      </c>
      <c r="F12" s="26"/>
      <c r="G12" s="32"/>
      <c r="H12" s="26"/>
      <c r="I12" s="26"/>
      <c r="J12" s="27"/>
      <c r="K12" s="23"/>
      <c r="L12" s="25">
        <v>165</v>
      </c>
      <c r="M12" s="28">
        <f t="shared" si="1"/>
        <v>2.5851854342773297</v>
      </c>
      <c r="N12" s="26"/>
      <c r="O12" s="26">
        <v>25</v>
      </c>
      <c r="P12" s="26"/>
      <c r="Q12" s="32"/>
      <c r="R12" s="26"/>
      <c r="S12" s="27"/>
      <c r="T12" s="24"/>
      <c r="U12" s="25">
        <v>165</v>
      </c>
      <c r="V12" s="28">
        <f t="shared" si="2"/>
        <v>2.5851854342773297</v>
      </c>
      <c r="W12" s="26"/>
      <c r="X12" s="26">
        <v>25</v>
      </c>
      <c r="Y12" s="26"/>
      <c r="Z12" s="32"/>
      <c r="AA12" s="26"/>
      <c r="AB12" s="27"/>
    </row>
    <row r="13" spans="2:28" x14ac:dyDescent="0.2">
      <c r="B13" s="25">
        <v>150</v>
      </c>
      <c r="C13" s="28">
        <f t="shared" si="0"/>
        <v>2.8349364905389032</v>
      </c>
      <c r="D13" s="26"/>
      <c r="E13" s="26">
        <v>30</v>
      </c>
      <c r="F13" s="26"/>
      <c r="G13" s="32"/>
      <c r="H13" s="26"/>
      <c r="I13" s="26"/>
      <c r="J13" s="27"/>
      <c r="K13" s="23"/>
      <c r="L13" s="25">
        <v>150</v>
      </c>
      <c r="M13" s="28">
        <f t="shared" si="1"/>
        <v>2.8349364905389032</v>
      </c>
      <c r="N13" s="26"/>
      <c r="O13" s="26">
        <v>30</v>
      </c>
      <c r="P13" s="26"/>
      <c r="Q13" s="32"/>
      <c r="R13" s="26"/>
      <c r="S13" s="27"/>
      <c r="T13" s="24"/>
      <c r="U13" s="25">
        <v>150</v>
      </c>
      <c r="V13" s="28">
        <f t="shared" si="2"/>
        <v>2.8349364905389032</v>
      </c>
      <c r="W13" s="26"/>
      <c r="X13" s="26">
        <v>30</v>
      </c>
      <c r="Y13" s="26"/>
      <c r="Z13" s="32"/>
      <c r="AA13" s="26"/>
      <c r="AB13" s="27"/>
    </row>
    <row r="14" spans="2:28" x14ac:dyDescent="0.2">
      <c r="B14" s="25">
        <v>135</v>
      </c>
      <c r="C14" s="28">
        <f t="shared" si="0"/>
        <v>3.2322330470336311</v>
      </c>
      <c r="D14" s="26"/>
      <c r="E14" s="26">
        <v>35</v>
      </c>
      <c r="F14" s="26"/>
      <c r="G14" s="26"/>
      <c r="H14" s="26"/>
      <c r="I14" s="26"/>
      <c r="J14" s="27"/>
      <c r="K14" s="23"/>
      <c r="L14" s="25">
        <v>135</v>
      </c>
      <c r="M14" s="28">
        <f t="shared" si="1"/>
        <v>3.2322330470336311</v>
      </c>
      <c r="N14" s="26"/>
      <c r="O14" s="26">
        <v>35</v>
      </c>
      <c r="P14" s="26"/>
      <c r="Q14" s="26"/>
      <c r="R14" s="26"/>
      <c r="S14" s="27"/>
      <c r="T14" s="24"/>
      <c r="U14" s="25">
        <v>135</v>
      </c>
      <c r="V14" s="28">
        <f t="shared" si="2"/>
        <v>3.2322330470336311</v>
      </c>
      <c r="W14" s="26"/>
      <c r="X14" s="26">
        <v>35</v>
      </c>
      <c r="Y14" s="26"/>
      <c r="Z14" s="26"/>
      <c r="AA14" s="26"/>
      <c r="AB14" s="27"/>
    </row>
    <row r="15" spans="2:28" x14ac:dyDescent="0.2">
      <c r="B15" s="25">
        <v>120</v>
      </c>
      <c r="C15" s="28">
        <f t="shared" si="0"/>
        <v>3.7500000000000004</v>
      </c>
      <c r="D15" s="26"/>
      <c r="E15" s="26">
        <v>40</v>
      </c>
      <c r="F15" s="26"/>
      <c r="G15" s="26"/>
      <c r="H15" s="26"/>
      <c r="I15" s="26"/>
      <c r="J15" s="27"/>
      <c r="K15" s="23"/>
      <c r="L15" s="25">
        <v>120</v>
      </c>
      <c r="M15" s="28">
        <f t="shared" si="1"/>
        <v>3.7500000000000004</v>
      </c>
      <c r="N15" s="26"/>
      <c r="O15" s="26">
        <v>40</v>
      </c>
      <c r="P15" s="26"/>
      <c r="Q15" s="26"/>
      <c r="R15" s="26"/>
      <c r="S15" s="27"/>
      <c r="T15" s="24"/>
      <c r="U15" s="25">
        <v>120</v>
      </c>
      <c r="V15" s="28">
        <f t="shared" si="2"/>
        <v>3.7500000000000004</v>
      </c>
      <c r="W15" s="26"/>
      <c r="X15" s="26">
        <v>40</v>
      </c>
      <c r="Y15" s="26"/>
      <c r="Z15" s="26"/>
      <c r="AA15" s="26"/>
      <c r="AB15" s="27"/>
    </row>
    <row r="16" spans="2:28" x14ac:dyDescent="0.2">
      <c r="B16" s="25">
        <v>105</v>
      </c>
      <c r="C16" s="28">
        <f t="shared" si="0"/>
        <v>4.3529523872436977</v>
      </c>
      <c r="D16" s="26"/>
      <c r="E16" s="26">
        <v>45</v>
      </c>
      <c r="F16" s="26"/>
      <c r="G16" s="26"/>
      <c r="H16" s="26"/>
      <c r="I16" s="26"/>
      <c r="J16" s="27"/>
      <c r="K16" s="23"/>
      <c r="L16" s="25">
        <v>105</v>
      </c>
      <c r="M16" s="28">
        <f t="shared" si="1"/>
        <v>4.3529523872436977</v>
      </c>
      <c r="N16" s="26"/>
      <c r="O16" s="26">
        <v>45</v>
      </c>
      <c r="P16" s="26"/>
      <c r="Q16" s="26"/>
      <c r="R16" s="26"/>
      <c r="S16" s="27"/>
      <c r="T16" s="24"/>
      <c r="U16" s="25">
        <v>105</v>
      </c>
      <c r="V16" s="28">
        <f t="shared" si="2"/>
        <v>4.3529523872436977</v>
      </c>
      <c r="W16" s="26"/>
      <c r="X16" s="26">
        <v>45</v>
      </c>
      <c r="Y16" s="26"/>
      <c r="Z16" s="26"/>
      <c r="AA16" s="26"/>
      <c r="AB16" s="27"/>
    </row>
    <row r="17" spans="2:28" x14ac:dyDescent="0.2">
      <c r="B17" s="25">
        <v>90</v>
      </c>
      <c r="C17" s="28">
        <f t="shared" si="0"/>
        <v>5</v>
      </c>
      <c r="D17" s="26"/>
      <c r="E17" s="26">
        <v>50</v>
      </c>
      <c r="F17" s="26"/>
      <c r="G17" s="26"/>
      <c r="H17" s="26"/>
      <c r="I17" s="26"/>
      <c r="J17" s="27"/>
      <c r="K17" s="23"/>
      <c r="L17" s="25">
        <v>90</v>
      </c>
      <c r="M17" s="28">
        <f t="shared" si="1"/>
        <v>5</v>
      </c>
      <c r="N17" s="26"/>
      <c r="O17" s="26">
        <v>50</v>
      </c>
      <c r="P17" s="26"/>
      <c r="Q17" s="26"/>
      <c r="R17" s="26"/>
      <c r="S17" s="27"/>
      <c r="T17" s="24"/>
      <c r="U17" s="25">
        <v>90</v>
      </c>
      <c r="V17" s="28">
        <f t="shared" si="2"/>
        <v>5</v>
      </c>
      <c r="W17" s="26"/>
      <c r="X17" s="26">
        <v>50</v>
      </c>
      <c r="Y17" s="26"/>
      <c r="Z17" s="26"/>
      <c r="AA17" s="26"/>
      <c r="AB17" s="27"/>
    </row>
    <row r="18" spans="2:28" x14ac:dyDescent="0.2">
      <c r="B18" s="25">
        <v>75</v>
      </c>
      <c r="C18" s="28">
        <f t="shared" si="0"/>
        <v>5.6470476127563014</v>
      </c>
      <c r="D18" s="26"/>
      <c r="E18" s="26">
        <v>55</v>
      </c>
      <c r="F18" s="26"/>
      <c r="G18" s="26"/>
      <c r="H18" s="26"/>
      <c r="I18" s="26"/>
      <c r="J18" s="27"/>
      <c r="K18" s="23"/>
      <c r="L18" s="25">
        <v>75</v>
      </c>
      <c r="M18" s="28">
        <f t="shared" si="1"/>
        <v>5.6470476127563014</v>
      </c>
      <c r="N18" s="26"/>
      <c r="O18" s="26">
        <v>55</v>
      </c>
      <c r="P18" s="26"/>
      <c r="Q18" s="26"/>
      <c r="R18" s="26"/>
      <c r="S18" s="27"/>
      <c r="T18" s="24"/>
      <c r="U18" s="25">
        <v>75</v>
      </c>
      <c r="V18" s="28">
        <f t="shared" si="2"/>
        <v>5.6470476127563014</v>
      </c>
      <c r="W18" s="26"/>
      <c r="X18" s="26">
        <v>55</v>
      </c>
      <c r="Y18" s="26"/>
      <c r="Z18" s="26"/>
      <c r="AA18" s="26"/>
      <c r="AB18" s="27"/>
    </row>
    <row r="19" spans="2:28" x14ac:dyDescent="0.2">
      <c r="B19" s="25">
        <v>60</v>
      </c>
      <c r="C19" s="28">
        <f t="shared" si="0"/>
        <v>6.25</v>
      </c>
      <c r="D19" s="26"/>
      <c r="E19" s="26">
        <v>60</v>
      </c>
      <c r="F19" s="26"/>
      <c r="G19" s="26"/>
      <c r="H19" s="26"/>
      <c r="I19" s="26"/>
      <c r="J19" s="27"/>
      <c r="K19" s="23"/>
      <c r="L19" s="25">
        <v>60</v>
      </c>
      <c r="M19" s="28">
        <f t="shared" si="1"/>
        <v>6.25</v>
      </c>
      <c r="N19" s="26"/>
      <c r="O19" s="26">
        <v>60</v>
      </c>
      <c r="P19" s="26"/>
      <c r="Q19" s="26"/>
      <c r="R19" s="26"/>
      <c r="S19" s="27"/>
      <c r="T19" s="24"/>
      <c r="U19" s="25">
        <v>60</v>
      </c>
      <c r="V19" s="28">
        <f t="shared" si="2"/>
        <v>6.25</v>
      </c>
      <c r="W19" s="26"/>
      <c r="X19" s="26">
        <v>60</v>
      </c>
      <c r="Y19" s="26"/>
      <c r="Z19" s="26"/>
      <c r="AA19" s="26"/>
      <c r="AB19" s="27"/>
    </row>
    <row r="20" spans="2:28" x14ac:dyDescent="0.2">
      <c r="B20" s="25">
        <v>45</v>
      </c>
      <c r="C20" s="28">
        <f t="shared" si="0"/>
        <v>6.7677669529663689</v>
      </c>
      <c r="D20" s="26"/>
      <c r="E20" s="26">
        <v>65</v>
      </c>
      <c r="F20" s="26"/>
      <c r="G20" s="26"/>
      <c r="H20" s="26"/>
      <c r="I20" s="26"/>
      <c r="J20" s="27"/>
      <c r="K20" s="23"/>
      <c r="L20" s="25">
        <v>45</v>
      </c>
      <c r="M20" s="28">
        <f t="shared" si="1"/>
        <v>6.7677669529663689</v>
      </c>
      <c r="N20" s="26"/>
      <c r="O20" s="26">
        <v>65</v>
      </c>
      <c r="P20" s="26"/>
      <c r="Q20" s="26"/>
      <c r="R20" s="26"/>
      <c r="S20" s="27"/>
      <c r="T20" s="24"/>
      <c r="U20" s="25">
        <v>45</v>
      </c>
      <c r="V20" s="28">
        <f t="shared" si="2"/>
        <v>6.7677669529663689</v>
      </c>
      <c r="W20" s="26"/>
      <c r="X20" s="26">
        <v>65</v>
      </c>
      <c r="Y20" s="26"/>
      <c r="Z20" s="26"/>
      <c r="AA20" s="26"/>
      <c r="AB20" s="27"/>
    </row>
    <row r="21" spans="2:28" x14ac:dyDescent="0.2">
      <c r="B21" s="25">
        <v>35</v>
      </c>
      <c r="C21" s="28">
        <f t="shared" si="0"/>
        <v>7.0478801107224793</v>
      </c>
      <c r="D21" s="26"/>
      <c r="E21" s="26">
        <v>70</v>
      </c>
      <c r="F21" s="26"/>
      <c r="G21" s="26"/>
      <c r="H21" s="26"/>
      <c r="I21" s="26"/>
      <c r="J21" s="27"/>
      <c r="K21" s="23"/>
      <c r="L21" s="25">
        <v>35</v>
      </c>
      <c r="M21" s="28">
        <f t="shared" si="1"/>
        <v>7.0478801107224793</v>
      </c>
      <c r="N21" s="26"/>
      <c r="O21" s="26">
        <v>70</v>
      </c>
      <c r="P21" s="26"/>
      <c r="Q21" s="26"/>
      <c r="R21" s="26"/>
      <c r="S21" s="27"/>
      <c r="T21" s="24"/>
      <c r="U21" s="25">
        <v>35</v>
      </c>
      <c r="V21" s="28">
        <f t="shared" si="2"/>
        <v>7.0478801107224793</v>
      </c>
      <c r="W21" s="26"/>
      <c r="X21" s="26">
        <v>70</v>
      </c>
      <c r="Y21" s="26"/>
      <c r="Z21" s="26"/>
      <c r="AA21" s="26"/>
      <c r="AB21" s="27"/>
    </row>
    <row r="22" spans="2:28" ht="13.5" thickBot="1" x14ac:dyDescent="0.25">
      <c r="B22" s="33"/>
      <c r="C22" s="34"/>
      <c r="D22" s="34"/>
      <c r="E22" s="34"/>
      <c r="F22" s="34"/>
      <c r="G22" s="34"/>
      <c r="H22" s="34"/>
      <c r="I22" s="34"/>
      <c r="J22" s="35"/>
      <c r="K22" s="23"/>
      <c r="L22" s="33"/>
      <c r="M22" s="34"/>
      <c r="N22" s="34"/>
      <c r="O22" s="34"/>
      <c r="P22" s="34"/>
      <c r="Q22" s="34"/>
      <c r="R22" s="34"/>
      <c r="S22" s="35"/>
      <c r="T22" s="24"/>
      <c r="U22" s="33"/>
      <c r="V22" s="34"/>
      <c r="W22" s="34"/>
      <c r="X22" s="34"/>
      <c r="Y22" s="34"/>
      <c r="Z22" s="34"/>
      <c r="AA22" s="34"/>
      <c r="AB22" s="35"/>
    </row>
    <row r="23" spans="2:28" ht="14.25" x14ac:dyDescent="0.25">
      <c r="B23" s="10"/>
      <c r="C23" s="10"/>
      <c r="D23" s="10"/>
      <c r="E23" s="10"/>
      <c r="F23" s="10"/>
      <c r="G23" s="10"/>
      <c r="H23" s="10"/>
      <c r="I23" s="10"/>
      <c r="J23" s="10"/>
      <c r="L23" s="10"/>
      <c r="M23" s="10"/>
      <c r="N23" s="10"/>
      <c r="O23" s="10"/>
      <c r="P23" s="10"/>
      <c r="Q23" s="10"/>
      <c r="R23" s="10"/>
      <c r="S23" s="10"/>
      <c r="U23" s="10"/>
      <c r="V23" s="10"/>
      <c r="W23" s="10"/>
      <c r="X23" s="10"/>
      <c r="Y23" s="10"/>
      <c r="Z23" s="10"/>
      <c r="AA23" s="10"/>
      <c r="AB23" s="10"/>
    </row>
    <row r="24" spans="2:28" ht="14.25" x14ac:dyDescent="0.25">
      <c r="B24" s="10"/>
      <c r="C24" s="10"/>
      <c r="D24" s="10"/>
      <c r="E24" s="10"/>
      <c r="F24" s="11"/>
      <c r="G24" s="10"/>
      <c r="H24" s="10"/>
      <c r="I24" s="10"/>
      <c r="J24" s="10"/>
      <c r="L24" s="10"/>
      <c r="M24" s="10"/>
      <c r="N24" s="10"/>
      <c r="O24" s="10"/>
      <c r="P24" s="11"/>
      <c r="Q24" s="10"/>
      <c r="R24" s="10"/>
      <c r="S24" s="10"/>
      <c r="U24" s="10"/>
      <c r="V24" s="10"/>
      <c r="W24" s="10"/>
      <c r="X24" s="10"/>
      <c r="Y24" s="11"/>
      <c r="Z24" s="10"/>
      <c r="AA24" s="10"/>
      <c r="AB24" s="10"/>
    </row>
    <row r="25" spans="2:28" ht="13.5" thickBot="1" x14ac:dyDescent="0.25">
      <c r="F25" s="12"/>
      <c r="P25" s="12"/>
      <c r="Y25" s="12"/>
    </row>
    <row r="26" spans="2:28" ht="29.25" thickBot="1" x14ac:dyDescent="0.5">
      <c r="B26" s="79" t="s">
        <v>30</v>
      </c>
      <c r="C26" s="80"/>
      <c r="D26" s="80"/>
      <c r="E26" s="80"/>
      <c r="F26" s="80"/>
      <c r="G26" s="80"/>
      <c r="H26" s="80"/>
      <c r="I26" s="81"/>
    </row>
    <row r="27" spans="2:28" x14ac:dyDescent="0.2">
      <c r="B27" s="20" t="s">
        <v>17</v>
      </c>
      <c r="C27" s="21">
        <v>2.5</v>
      </c>
      <c r="D27" s="21"/>
      <c r="E27" s="21"/>
      <c r="F27" s="21"/>
      <c r="G27" s="21"/>
      <c r="H27" s="21" t="s">
        <v>18</v>
      </c>
      <c r="I27" s="22" t="s">
        <v>19</v>
      </c>
      <c r="O27" s="12"/>
      <c r="X27" s="12"/>
    </row>
    <row r="28" spans="2:28" x14ac:dyDescent="0.2">
      <c r="B28" s="25" t="s">
        <v>20</v>
      </c>
      <c r="C28" s="26">
        <v>5</v>
      </c>
      <c r="D28" s="26">
        <v>5</v>
      </c>
      <c r="E28" s="26" t="s">
        <v>21</v>
      </c>
      <c r="F28" s="26"/>
      <c r="G28" s="26"/>
      <c r="H28" s="26">
        <f>XCenter</f>
        <v>5</v>
      </c>
      <c r="I28" s="27">
        <f>YCenter</f>
        <v>5</v>
      </c>
      <c r="O28" s="12"/>
      <c r="X28" s="12"/>
    </row>
    <row r="29" spans="2:28" x14ac:dyDescent="0.2">
      <c r="B29" s="25">
        <v>230</v>
      </c>
      <c r="C29" s="28">
        <f t="shared" ref="C29:C43" si="3">Radius*COS(RADIANS($B29))+5</f>
        <v>3.3930309757836512</v>
      </c>
      <c r="D29" s="26"/>
      <c r="E29" s="26">
        <v>0</v>
      </c>
      <c r="F29" s="26" t="s">
        <v>24</v>
      </c>
      <c r="G29" s="30">
        <f>+'Project Plan'!N18*100</f>
        <v>65.9375</v>
      </c>
      <c r="H29" s="30">
        <f>G30*COS(RADIANS(MAX(B29:B43)-(ABS(MIN(B29:B43)-MAX(B29:B43))/ABS(MIN(E29:E43)-MAX(E29:E43)))*G29))+C$6</f>
        <v>7.0720049683250483</v>
      </c>
      <c r="I29" s="27">
        <f>G30*SIN(RADIANS(MAX(B29:B43)-(ABS(MIN(B29:B43)-MAX(B29:B43))/ABS(MIN(E29:E43)-MAX(E29:E43)))*G29))+D$6</f>
        <v>7.1695150175180435</v>
      </c>
      <c r="O29" s="12"/>
      <c r="X29" s="12"/>
    </row>
    <row r="30" spans="2:28" x14ac:dyDescent="0.2">
      <c r="B30" s="25">
        <v>225</v>
      </c>
      <c r="C30" s="28">
        <f t="shared" si="3"/>
        <v>3.2322330470336307</v>
      </c>
      <c r="D30" s="26"/>
      <c r="E30" s="26">
        <v>5</v>
      </c>
      <c r="F30" s="26" t="s">
        <v>22</v>
      </c>
      <c r="G30" s="31">
        <v>3</v>
      </c>
      <c r="H30" s="26"/>
      <c r="I30" s="27"/>
      <c r="O30" s="12"/>
      <c r="X30" s="12"/>
    </row>
    <row r="31" spans="2:28" x14ac:dyDescent="0.2">
      <c r="B31" s="25">
        <v>210</v>
      </c>
      <c r="C31" s="28">
        <f t="shared" si="3"/>
        <v>2.8349364905389036</v>
      </c>
      <c r="D31" s="26"/>
      <c r="E31" s="26">
        <v>10</v>
      </c>
      <c r="F31" s="26"/>
      <c r="G31" s="26"/>
      <c r="H31" s="26"/>
      <c r="I31" s="27"/>
    </row>
    <row r="32" spans="2:28" x14ac:dyDescent="0.2">
      <c r="B32" s="25">
        <v>195</v>
      </c>
      <c r="C32" s="28">
        <f t="shared" si="3"/>
        <v>2.5851854342773293</v>
      </c>
      <c r="D32" s="26"/>
      <c r="E32" s="26">
        <v>15</v>
      </c>
      <c r="F32" s="26"/>
      <c r="G32" s="32"/>
      <c r="H32" s="26"/>
      <c r="I32" s="27"/>
    </row>
    <row r="33" spans="2:9" x14ac:dyDescent="0.2">
      <c r="B33" s="25">
        <v>180</v>
      </c>
      <c r="C33" s="28">
        <f t="shared" si="3"/>
        <v>2.5</v>
      </c>
      <c r="D33" s="26"/>
      <c r="E33" s="26">
        <v>20</v>
      </c>
      <c r="F33" s="26"/>
      <c r="G33" s="32"/>
      <c r="H33" s="26"/>
      <c r="I33" s="27"/>
    </row>
    <row r="34" spans="2:9" x14ac:dyDescent="0.2">
      <c r="B34" s="25">
        <v>165</v>
      </c>
      <c r="C34" s="28">
        <f t="shared" si="3"/>
        <v>2.5851854342773297</v>
      </c>
      <c r="D34" s="26"/>
      <c r="E34" s="26">
        <v>25</v>
      </c>
      <c r="F34" s="26"/>
      <c r="G34" s="32"/>
      <c r="H34" s="26"/>
      <c r="I34" s="27"/>
    </row>
    <row r="35" spans="2:9" x14ac:dyDescent="0.2">
      <c r="B35" s="25">
        <v>150</v>
      </c>
      <c r="C35" s="28">
        <f t="shared" si="3"/>
        <v>2.8349364905389032</v>
      </c>
      <c r="D35" s="26"/>
      <c r="E35" s="26">
        <v>30</v>
      </c>
      <c r="F35" s="26"/>
      <c r="G35" s="32"/>
      <c r="H35" s="26"/>
      <c r="I35" s="27"/>
    </row>
    <row r="36" spans="2:9" x14ac:dyDescent="0.2">
      <c r="B36" s="25">
        <v>135</v>
      </c>
      <c r="C36" s="28">
        <f t="shared" si="3"/>
        <v>3.2322330470336311</v>
      </c>
      <c r="D36" s="26"/>
      <c r="E36" s="26">
        <v>35</v>
      </c>
      <c r="F36" s="26"/>
      <c r="G36" s="26"/>
      <c r="H36" s="26"/>
      <c r="I36" s="27"/>
    </row>
    <row r="37" spans="2:9" x14ac:dyDescent="0.2">
      <c r="B37" s="25">
        <v>120</v>
      </c>
      <c r="C37" s="28">
        <f t="shared" si="3"/>
        <v>3.7500000000000004</v>
      </c>
      <c r="D37" s="26"/>
      <c r="E37" s="26">
        <v>40</v>
      </c>
      <c r="F37" s="26"/>
      <c r="G37" s="26"/>
      <c r="H37" s="26"/>
      <c r="I37" s="27"/>
    </row>
    <row r="38" spans="2:9" x14ac:dyDescent="0.2">
      <c r="B38" s="25">
        <v>105</v>
      </c>
      <c r="C38" s="28">
        <f t="shared" si="3"/>
        <v>4.3529523872436977</v>
      </c>
      <c r="D38" s="26"/>
      <c r="E38" s="26">
        <v>45</v>
      </c>
      <c r="F38" s="26"/>
      <c r="G38" s="26"/>
      <c r="H38" s="26"/>
      <c r="I38" s="27"/>
    </row>
    <row r="39" spans="2:9" x14ac:dyDescent="0.2">
      <c r="B39" s="25">
        <v>90</v>
      </c>
      <c r="C39" s="28">
        <f t="shared" si="3"/>
        <v>5</v>
      </c>
      <c r="D39" s="26"/>
      <c r="E39" s="26">
        <v>50</v>
      </c>
      <c r="F39" s="26"/>
      <c r="G39" s="26"/>
      <c r="H39" s="26"/>
      <c r="I39" s="27"/>
    </row>
    <row r="40" spans="2:9" x14ac:dyDescent="0.2">
      <c r="B40" s="25">
        <v>75</v>
      </c>
      <c r="C40" s="28">
        <f t="shared" si="3"/>
        <v>5.6470476127563014</v>
      </c>
      <c r="D40" s="26"/>
      <c r="E40" s="26">
        <v>55</v>
      </c>
      <c r="F40" s="26"/>
      <c r="G40" s="26"/>
      <c r="H40" s="26"/>
      <c r="I40" s="27"/>
    </row>
    <row r="41" spans="2:9" x14ac:dyDescent="0.2">
      <c r="B41" s="25">
        <v>60</v>
      </c>
      <c r="C41" s="28">
        <f t="shared" si="3"/>
        <v>6.25</v>
      </c>
      <c r="D41" s="26"/>
      <c r="E41" s="26">
        <v>60</v>
      </c>
      <c r="F41" s="26"/>
      <c r="G41" s="26"/>
      <c r="H41" s="26"/>
      <c r="I41" s="27"/>
    </row>
    <row r="42" spans="2:9" x14ac:dyDescent="0.2">
      <c r="B42" s="25">
        <v>45</v>
      </c>
      <c r="C42" s="28">
        <f t="shared" si="3"/>
        <v>6.7677669529663689</v>
      </c>
      <c r="D42" s="26"/>
      <c r="E42" s="26">
        <v>65</v>
      </c>
      <c r="F42" s="26"/>
      <c r="G42" s="26"/>
      <c r="H42" s="26"/>
      <c r="I42" s="27"/>
    </row>
    <row r="43" spans="2:9" x14ac:dyDescent="0.2">
      <c r="B43" s="25">
        <v>35</v>
      </c>
      <c r="C43" s="28">
        <f t="shared" si="3"/>
        <v>7.0478801107224793</v>
      </c>
      <c r="D43" s="26"/>
      <c r="E43" s="26">
        <v>70</v>
      </c>
      <c r="F43" s="26"/>
      <c r="G43" s="26"/>
      <c r="H43" s="26"/>
      <c r="I43" s="27"/>
    </row>
    <row r="44" spans="2:9" ht="13.5" thickBot="1" x14ac:dyDescent="0.25">
      <c r="B44" s="33"/>
      <c r="C44" s="34"/>
      <c r="D44" s="34"/>
      <c r="E44" s="34"/>
      <c r="F44" s="34"/>
      <c r="G44" s="34"/>
      <c r="H44" s="34"/>
      <c r="I44" s="35"/>
    </row>
  </sheetData>
  <mergeCells count="4">
    <mergeCell ref="B4:J4"/>
    <mergeCell ref="L4:S4"/>
    <mergeCell ref="U4:AB4"/>
    <mergeCell ref="B26:I26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</vt:lpstr>
      <vt:lpstr>setup</vt:lpstr>
      <vt:lpstr>setup!Radius</vt:lpstr>
      <vt:lpstr>setup!XCenter</vt:lpstr>
      <vt:lpstr>setup!YCenter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Dashboard School</dc:creator>
  <cp:lastModifiedBy>ExcelDashboardSchool.com</cp:lastModifiedBy>
  <dcterms:created xsi:type="dcterms:W3CDTF">2014-01-17T11:24:01Z</dcterms:created>
  <dcterms:modified xsi:type="dcterms:W3CDTF">2015-04-20T19:14:10Z</dcterms:modified>
</cp:coreProperties>
</file>