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CELL\source\repos\Planillas\"/>
    </mc:Choice>
  </mc:AlternateContent>
  <xr:revisionPtr revIDLastSave="0" documentId="13_ncr:1_{6ADAA425-76B1-4277-A79D-B4AFCC65CF34}" xr6:coauthVersionLast="47" xr6:coauthVersionMax="47" xr10:uidLastSave="{00000000-0000-0000-0000-000000000000}"/>
  <bookViews>
    <workbookView xWindow="-120" yWindow="-120" windowWidth="29040" windowHeight="15720" activeTab="5" xr2:uid="{9D84AF50-2DA8-4263-AAF1-9C7BB5AC4389}"/>
  </bookViews>
  <sheets>
    <sheet name="RESUMEN" sheetId="1" r:id="rId1"/>
    <sheet name="Hoja1" sheetId="5" r:id="rId2"/>
    <sheet name="FORMULARIO" sheetId="3" r:id="rId3"/>
    <sheet name="CONTROL DE COMBUSTIBLE" sheetId="4" r:id="rId4"/>
    <sheet name="TABLAS" sheetId="2" r:id="rId5"/>
    <sheet name="PAGO CARGADOR" sheetId="9" r:id="rId6"/>
    <sheet name="PAGO EXCAVADORA" sheetId="10" r:id="rId7"/>
  </sheets>
  <definedNames>
    <definedName name="_xlnm._FilterDatabase" localSheetId="5" hidden="1">'PAGO CARGADOR'!$B$6:$O$171</definedName>
    <definedName name="_xlnm._FilterDatabase" localSheetId="6" hidden="1">'PAGO EXCAVADORA'!$B$7:$R$35</definedName>
    <definedName name="CLASE_VEHICULO_">CLASE_VEHICULO[[#All],[CLASE VEHICULO]]</definedName>
    <definedName name="NOMBRE_CHOFER">CHOFER[[#All],[NOMBRE CHOFER]]</definedName>
    <definedName name="SegmentaciónDeDatos_CLASE_VEHICULO">#N/A</definedName>
    <definedName name="SegmentaciónDeDatos_FECHA">#N/A</definedName>
    <definedName name="SegmentaciónDeDatos_FECHA1">#N/A</definedName>
    <definedName name="SegmentaciónDeDatos_MAQUINARIA">#N/A</definedName>
    <definedName name="SegmentaciónDeDatos_PROVEEDOR">#N/A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  <x14:slicerCache r:id="rId11"/>
        <x14:slicerCache r:id="rId12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7" i="4" l="1"/>
  <c r="J67" i="4"/>
  <c r="M67" i="4"/>
  <c r="I66" i="4"/>
  <c r="J66" i="4"/>
  <c r="M66" i="4"/>
  <c r="I65" i="4"/>
  <c r="J65" i="4"/>
  <c r="M65" i="4"/>
  <c r="I64" i="4"/>
  <c r="J64" i="4"/>
  <c r="M64" i="4"/>
  <c r="I63" i="4"/>
  <c r="J63" i="4"/>
  <c r="M63" i="4"/>
  <c r="I62" i="4"/>
  <c r="J62" i="4"/>
  <c r="M62" i="4"/>
  <c r="I57" i="4"/>
  <c r="J57" i="4"/>
  <c r="M57" i="4"/>
  <c r="I61" i="4"/>
  <c r="J61" i="4"/>
  <c r="M61" i="4"/>
  <c r="I60" i="4"/>
  <c r="J60" i="4"/>
  <c r="M60" i="4"/>
  <c r="I59" i="4"/>
  <c r="J59" i="4"/>
  <c r="M59" i="4"/>
  <c r="I58" i="4"/>
  <c r="J58" i="4"/>
  <c r="M58" i="4"/>
  <c r="I56" i="4"/>
  <c r="J56" i="4"/>
  <c r="M56" i="4"/>
  <c r="I50" i="4"/>
  <c r="J50" i="4"/>
  <c r="M50" i="4"/>
  <c r="I55" i="4"/>
  <c r="J55" i="4" s="1"/>
  <c r="M55" i="4"/>
  <c r="I53" i="4"/>
  <c r="J53" i="4"/>
  <c r="M53" i="4"/>
  <c r="I52" i="4"/>
  <c r="J52" i="4"/>
  <c r="M52" i="4"/>
  <c r="I54" i="4"/>
  <c r="J54" i="4" s="1"/>
  <c r="M54" i="4"/>
  <c r="I51" i="4"/>
  <c r="J51" i="4"/>
  <c r="M51" i="4"/>
  <c r="H257" i="1"/>
  <c r="N257" i="1"/>
  <c r="R257" i="1"/>
  <c r="V257" i="1"/>
  <c r="H256" i="1"/>
  <c r="N256" i="1"/>
  <c r="R256" i="1"/>
  <c r="V256" i="1"/>
  <c r="H255" i="1"/>
  <c r="N255" i="1"/>
  <c r="R255" i="1"/>
  <c r="V255" i="1"/>
  <c r="H254" i="1"/>
  <c r="N254" i="1"/>
  <c r="R254" i="1"/>
  <c r="V254" i="1"/>
  <c r="H253" i="1"/>
  <c r="N253" i="1"/>
  <c r="R253" i="1"/>
  <c r="V253" i="1"/>
  <c r="H252" i="1"/>
  <c r="N252" i="1"/>
  <c r="R252" i="1"/>
  <c r="V252" i="1"/>
  <c r="H251" i="1"/>
  <c r="N251" i="1"/>
  <c r="R251" i="1"/>
  <c r="V251" i="1"/>
  <c r="H250" i="1"/>
  <c r="N250" i="1"/>
  <c r="R250" i="1"/>
  <c r="V250" i="1"/>
  <c r="H249" i="1"/>
  <c r="N249" i="1"/>
  <c r="R249" i="1"/>
  <c r="V249" i="1"/>
  <c r="H248" i="1"/>
  <c r="N248" i="1"/>
  <c r="R248" i="1"/>
  <c r="V248" i="1"/>
  <c r="H247" i="1"/>
  <c r="N247" i="1"/>
  <c r="R247" i="1"/>
  <c r="V247" i="1"/>
  <c r="H246" i="1"/>
  <c r="N246" i="1"/>
  <c r="R246" i="1"/>
  <c r="V246" i="1"/>
  <c r="H245" i="1"/>
  <c r="N245" i="1"/>
  <c r="R245" i="1"/>
  <c r="V245" i="1"/>
  <c r="H244" i="1"/>
  <c r="N244" i="1"/>
  <c r="R244" i="1"/>
  <c r="V244" i="1"/>
  <c r="H243" i="1"/>
  <c r="N243" i="1"/>
  <c r="R243" i="1"/>
  <c r="V243" i="1"/>
  <c r="H242" i="1"/>
  <c r="N242" i="1"/>
  <c r="R242" i="1"/>
  <c r="V242" i="1"/>
  <c r="H241" i="1"/>
  <c r="N241" i="1"/>
  <c r="R241" i="1"/>
  <c r="V241" i="1"/>
  <c r="H240" i="1"/>
  <c r="N240" i="1"/>
  <c r="R240" i="1"/>
  <c r="V240" i="1"/>
  <c r="H239" i="1"/>
  <c r="N239" i="1"/>
  <c r="R239" i="1"/>
  <c r="V239" i="1"/>
  <c r="H238" i="1"/>
  <c r="N238" i="1"/>
  <c r="R238" i="1"/>
  <c r="V238" i="1"/>
  <c r="I49" i="4" l="1"/>
  <c r="J49" i="4"/>
  <c r="M49" i="4"/>
  <c r="I48" i="4"/>
  <c r="J48" i="4" s="1"/>
  <c r="M48" i="4"/>
  <c r="I47" i="4"/>
  <c r="J47" i="4"/>
  <c r="M47" i="4"/>
  <c r="M46" i="4"/>
  <c r="J46" i="4"/>
  <c r="I46" i="4"/>
  <c r="H237" i="1"/>
  <c r="N237" i="1"/>
  <c r="R237" i="1"/>
  <c r="V237" i="1"/>
  <c r="H236" i="1"/>
  <c r="N236" i="1"/>
  <c r="R236" i="1"/>
  <c r="V236" i="1"/>
  <c r="H235" i="1"/>
  <c r="N235" i="1"/>
  <c r="R235" i="1"/>
  <c r="V235" i="1"/>
  <c r="H234" i="1"/>
  <c r="N234" i="1"/>
  <c r="R234" i="1"/>
  <c r="V234" i="1"/>
  <c r="H233" i="1"/>
  <c r="N233" i="1"/>
  <c r="R233" i="1"/>
  <c r="V233" i="1"/>
  <c r="H232" i="1"/>
  <c r="N232" i="1"/>
  <c r="R232" i="1"/>
  <c r="V232" i="1"/>
  <c r="H231" i="1"/>
  <c r="N231" i="1"/>
  <c r="R231" i="1"/>
  <c r="V231" i="1"/>
  <c r="H230" i="1"/>
  <c r="N230" i="1"/>
  <c r="R230" i="1"/>
  <c r="V230" i="1"/>
  <c r="H229" i="1"/>
  <c r="N229" i="1"/>
  <c r="R229" i="1"/>
  <c r="V229" i="1"/>
  <c r="H228" i="1"/>
  <c r="N228" i="1"/>
  <c r="R228" i="1"/>
  <c r="V228" i="1"/>
  <c r="H227" i="1"/>
  <c r="N227" i="1"/>
  <c r="R227" i="1"/>
  <c r="V227" i="1"/>
  <c r="H226" i="1"/>
  <c r="N226" i="1"/>
  <c r="R226" i="1"/>
  <c r="V226" i="1"/>
  <c r="H225" i="1"/>
  <c r="N225" i="1"/>
  <c r="R225" i="1"/>
  <c r="V225" i="1"/>
  <c r="H224" i="1"/>
  <c r="N224" i="1"/>
  <c r="R224" i="1"/>
  <c r="V224" i="1"/>
  <c r="H223" i="1"/>
  <c r="N223" i="1"/>
  <c r="R223" i="1"/>
  <c r="V223" i="1"/>
  <c r="H222" i="1"/>
  <c r="N222" i="1"/>
  <c r="R222" i="1"/>
  <c r="V222" i="1"/>
  <c r="H221" i="1"/>
  <c r="N221" i="1"/>
  <c r="R221" i="1"/>
  <c r="V221" i="1"/>
  <c r="H220" i="1"/>
  <c r="N220" i="1"/>
  <c r="R220" i="1"/>
  <c r="V220" i="1"/>
  <c r="H219" i="1"/>
  <c r="N219" i="1"/>
  <c r="R219" i="1"/>
  <c r="V219" i="1"/>
  <c r="H218" i="1"/>
  <c r="N218" i="1"/>
  <c r="R218" i="1"/>
  <c r="V218" i="1"/>
  <c r="H217" i="1"/>
  <c r="N217" i="1"/>
  <c r="R217" i="1"/>
  <c r="V217" i="1"/>
  <c r="H216" i="1"/>
  <c r="N216" i="1"/>
  <c r="R216" i="1"/>
  <c r="V216" i="1"/>
  <c r="H215" i="1"/>
  <c r="N215" i="1"/>
  <c r="R215" i="1"/>
  <c r="V215" i="1"/>
  <c r="H214" i="1"/>
  <c r="N214" i="1"/>
  <c r="R214" i="1"/>
  <c r="V214" i="1"/>
  <c r="H213" i="1"/>
  <c r="N213" i="1"/>
  <c r="R213" i="1"/>
  <c r="V213" i="1"/>
  <c r="H212" i="1"/>
  <c r="N212" i="1"/>
  <c r="R212" i="1"/>
  <c r="V212" i="1"/>
  <c r="H211" i="1"/>
  <c r="N211" i="1"/>
  <c r="R211" i="1"/>
  <c r="V211" i="1"/>
  <c r="H210" i="1"/>
  <c r="N210" i="1"/>
  <c r="R210" i="1"/>
  <c r="V210" i="1"/>
  <c r="H209" i="1"/>
  <c r="N209" i="1"/>
  <c r="R209" i="1"/>
  <c r="V209" i="1"/>
  <c r="H208" i="1"/>
  <c r="N208" i="1"/>
  <c r="R208" i="1"/>
  <c r="V208" i="1"/>
  <c r="H207" i="1"/>
  <c r="N207" i="1"/>
  <c r="R207" i="1"/>
  <c r="V207" i="1"/>
  <c r="H206" i="1"/>
  <c r="N206" i="1"/>
  <c r="R206" i="1"/>
  <c r="V206" i="1"/>
  <c r="H205" i="1"/>
  <c r="N205" i="1"/>
  <c r="R205" i="1"/>
  <c r="V205" i="1"/>
  <c r="H204" i="1"/>
  <c r="N204" i="1"/>
  <c r="R204" i="1"/>
  <c r="V204" i="1"/>
  <c r="H203" i="1"/>
  <c r="N203" i="1"/>
  <c r="R203" i="1"/>
  <c r="V203" i="1"/>
  <c r="I45" i="4"/>
  <c r="J45" i="4"/>
  <c r="M45" i="4"/>
  <c r="I44" i="4"/>
  <c r="J44" i="4"/>
  <c r="M44" i="4"/>
  <c r="I43" i="4"/>
  <c r="J43" i="4" s="1"/>
  <c r="M43" i="4"/>
  <c r="N38" i="1" l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L36" i="9"/>
  <c r="M36" i="9" s="1"/>
  <c r="L37" i="9"/>
  <c r="M37" i="9" s="1"/>
  <c r="L38" i="9"/>
  <c r="M38" i="9" s="1"/>
  <c r="L39" i="9"/>
  <c r="M39" i="9" s="1"/>
  <c r="L40" i="9"/>
  <c r="M40" i="9" s="1"/>
  <c r="L41" i="9"/>
  <c r="M41" i="9" s="1"/>
  <c r="L42" i="9"/>
  <c r="M42" i="9" s="1"/>
  <c r="L43" i="9"/>
  <c r="M43" i="9" s="1"/>
  <c r="L44" i="9"/>
  <c r="M44" i="9" s="1"/>
  <c r="L45" i="9"/>
  <c r="M45" i="9" s="1"/>
  <c r="L46" i="9"/>
  <c r="M46" i="9" s="1"/>
  <c r="L47" i="9"/>
  <c r="M47" i="9" s="1"/>
  <c r="L48" i="9"/>
  <c r="M48" i="9" s="1"/>
  <c r="L49" i="9"/>
  <c r="M49" i="9" s="1"/>
  <c r="L50" i="9"/>
  <c r="M50" i="9" s="1"/>
  <c r="L51" i="9"/>
  <c r="M51" i="9" s="1"/>
  <c r="L52" i="9"/>
  <c r="M52" i="9" s="1"/>
  <c r="L53" i="9"/>
  <c r="M53" i="9" s="1"/>
  <c r="L54" i="9"/>
  <c r="M54" i="9" s="1"/>
  <c r="L55" i="9"/>
  <c r="M55" i="9" s="1"/>
  <c r="L56" i="9"/>
  <c r="M56" i="9" s="1"/>
  <c r="L57" i="9"/>
  <c r="M57" i="9" s="1"/>
  <c r="L58" i="9"/>
  <c r="M58" i="9" s="1"/>
  <c r="L59" i="9"/>
  <c r="M59" i="9" s="1"/>
  <c r="L60" i="9"/>
  <c r="M60" i="9" s="1"/>
  <c r="L61" i="9"/>
  <c r="M61" i="9" s="1"/>
  <c r="L62" i="9"/>
  <c r="M62" i="9" s="1"/>
  <c r="L63" i="9"/>
  <c r="M63" i="9" s="1"/>
  <c r="L64" i="9"/>
  <c r="M64" i="9" s="1"/>
  <c r="L65" i="9"/>
  <c r="M65" i="9" s="1"/>
  <c r="L66" i="9"/>
  <c r="M66" i="9" s="1"/>
  <c r="L67" i="9"/>
  <c r="M67" i="9" s="1"/>
  <c r="L68" i="9"/>
  <c r="M68" i="9" s="1"/>
  <c r="L69" i="9"/>
  <c r="M69" i="9" s="1"/>
  <c r="L70" i="9"/>
  <c r="M70" i="9" s="1"/>
  <c r="L71" i="9"/>
  <c r="M71" i="9" s="1"/>
  <c r="L72" i="9"/>
  <c r="M72" i="9" s="1"/>
  <c r="L73" i="9"/>
  <c r="M73" i="9" s="1"/>
  <c r="L74" i="9"/>
  <c r="M74" i="9" s="1"/>
  <c r="L75" i="9"/>
  <c r="M75" i="9" s="1"/>
  <c r="L76" i="9"/>
  <c r="M76" i="9" s="1"/>
  <c r="L77" i="9"/>
  <c r="M77" i="9" s="1"/>
  <c r="L78" i="9"/>
  <c r="M78" i="9" s="1"/>
  <c r="L79" i="9"/>
  <c r="M79" i="9" s="1"/>
  <c r="L80" i="9"/>
  <c r="M80" i="9" s="1"/>
  <c r="L81" i="9"/>
  <c r="M81" i="9" s="1"/>
  <c r="L82" i="9"/>
  <c r="M82" i="9" s="1"/>
  <c r="L83" i="9"/>
  <c r="M83" i="9" s="1"/>
  <c r="L84" i="9"/>
  <c r="M84" i="9" s="1"/>
  <c r="L85" i="9"/>
  <c r="M85" i="9" s="1"/>
  <c r="L86" i="9"/>
  <c r="M86" i="9" s="1"/>
  <c r="L87" i="9"/>
  <c r="M87" i="9" s="1"/>
  <c r="L88" i="9"/>
  <c r="M88" i="9" s="1"/>
  <c r="L89" i="9"/>
  <c r="M89" i="9" s="1"/>
  <c r="L90" i="9"/>
  <c r="M90" i="9" s="1"/>
  <c r="L91" i="9"/>
  <c r="M91" i="9" s="1"/>
  <c r="L92" i="9"/>
  <c r="M92" i="9" s="1"/>
  <c r="L93" i="9"/>
  <c r="M93" i="9" s="1"/>
  <c r="L94" i="9"/>
  <c r="M94" i="9" s="1"/>
  <c r="L95" i="9"/>
  <c r="M95" i="9" s="1"/>
  <c r="L96" i="9"/>
  <c r="M96" i="9" s="1"/>
  <c r="L97" i="9"/>
  <c r="M97" i="9" s="1"/>
  <c r="L98" i="9"/>
  <c r="M98" i="9" s="1"/>
  <c r="L99" i="9"/>
  <c r="M99" i="9" s="1"/>
  <c r="L100" i="9"/>
  <c r="M100" i="9" s="1"/>
  <c r="L101" i="9"/>
  <c r="M101" i="9" s="1"/>
  <c r="L102" i="9"/>
  <c r="M102" i="9" s="1"/>
  <c r="L103" i="9"/>
  <c r="M103" i="9" s="1"/>
  <c r="L104" i="9"/>
  <c r="M104" i="9" s="1"/>
  <c r="L105" i="9"/>
  <c r="M105" i="9" s="1"/>
  <c r="L106" i="9"/>
  <c r="M106" i="9" s="1"/>
  <c r="L107" i="9"/>
  <c r="M107" i="9" s="1"/>
  <c r="L108" i="9"/>
  <c r="M108" i="9" s="1"/>
  <c r="L109" i="9"/>
  <c r="M109" i="9" s="1"/>
  <c r="L110" i="9"/>
  <c r="M110" i="9" s="1"/>
  <c r="L111" i="9"/>
  <c r="M111" i="9" s="1"/>
  <c r="L112" i="9"/>
  <c r="M112" i="9" s="1"/>
  <c r="L113" i="9"/>
  <c r="M113" i="9" s="1"/>
  <c r="L114" i="9"/>
  <c r="M114" i="9" s="1"/>
  <c r="L115" i="9"/>
  <c r="M115" i="9" s="1"/>
  <c r="L116" i="9"/>
  <c r="M116" i="9" s="1"/>
  <c r="L117" i="9"/>
  <c r="M117" i="9" s="1"/>
  <c r="L118" i="9"/>
  <c r="M118" i="9" s="1"/>
  <c r="L119" i="9"/>
  <c r="M119" i="9" s="1"/>
  <c r="L120" i="9"/>
  <c r="M120" i="9" s="1"/>
  <c r="L121" i="9"/>
  <c r="M121" i="9" s="1"/>
  <c r="L122" i="9"/>
  <c r="M122" i="9" s="1"/>
  <c r="L123" i="9"/>
  <c r="M123" i="9" s="1"/>
  <c r="L124" i="9"/>
  <c r="M124" i="9" s="1"/>
  <c r="L125" i="9"/>
  <c r="M125" i="9" s="1"/>
  <c r="L126" i="9"/>
  <c r="M126" i="9" s="1"/>
  <c r="L127" i="9"/>
  <c r="M127" i="9" s="1"/>
  <c r="L128" i="9"/>
  <c r="M128" i="9" s="1"/>
  <c r="L129" i="9"/>
  <c r="M129" i="9" s="1"/>
  <c r="L130" i="9"/>
  <c r="M130" i="9" s="1"/>
  <c r="L131" i="9"/>
  <c r="M131" i="9" s="1"/>
  <c r="L132" i="9"/>
  <c r="M132" i="9" s="1"/>
  <c r="L133" i="9"/>
  <c r="M133" i="9" s="1"/>
  <c r="L134" i="9"/>
  <c r="M134" i="9" s="1"/>
  <c r="L135" i="9"/>
  <c r="M135" i="9" s="1"/>
  <c r="L136" i="9"/>
  <c r="M136" i="9" s="1"/>
  <c r="L137" i="9"/>
  <c r="M137" i="9" s="1"/>
  <c r="L138" i="9"/>
  <c r="M138" i="9" s="1"/>
  <c r="L139" i="9"/>
  <c r="M139" i="9" s="1"/>
  <c r="L140" i="9"/>
  <c r="M140" i="9" s="1"/>
  <c r="L141" i="9"/>
  <c r="M141" i="9" s="1"/>
  <c r="L142" i="9"/>
  <c r="M142" i="9" s="1"/>
  <c r="L143" i="9"/>
  <c r="M143" i="9" s="1"/>
  <c r="L144" i="9"/>
  <c r="M144" i="9" s="1"/>
  <c r="L145" i="9"/>
  <c r="M145" i="9" s="1"/>
  <c r="L146" i="9"/>
  <c r="M146" i="9" s="1"/>
  <c r="L147" i="9"/>
  <c r="M147" i="9" s="1"/>
  <c r="L148" i="9"/>
  <c r="M148" i="9" s="1"/>
  <c r="L149" i="9"/>
  <c r="M149" i="9" s="1"/>
  <c r="L150" i="9"/>
  <c r="M150" i="9" s="1"/>
  <c r="L151" i="9"/>
  <c r="M151" i="9" s="1"/>
  <c r="L152" i="9"/>
  <c r="M152" i="9" s="1"/>
  <c r="L153" i="9"/>
  <c r="M153" i="9" s="1"/>
  <c r="L154" i="9"/>
  <c r="M154" i="9" s="1"/>
  <c r="L155" i="9"/>
  <c r="M155" i="9" s="1"/>
  <c r="L156" i="9"/>
  <c r="M156" i="9" s="1"/>
  <c r="L157" i="9"/>
  <c r="M157" i="9" s="1"/>
  <c r="L158" i="9"/>
  <c r="M158" i="9" s="1"/>
  <c r="L159" i="9"/>
  <c r="M159" i="9" s="1"/>
  <c r="L160" i="9"/>
  <c r="M160" i="9" s="1"/>
  <c r="L161" i="9"/>
  <c r="M161" i="9" s="1"/>
  <c r="L162" i="9"/>
  <c r="M162" i="9" s="1"/>
  <c r="L163" i="9"/>
  <c r="M163" i="9" s="1"/>
  <c r="L164" i="9"/>
  <c r="M164" i="9" s="1"/>
  <c r="L165" i="9"/>
  <c r="M165" i="9" s="1"/>
  <c r="L166" i="9"/>
  <c r="M166" i="9" s="1"/>
  <c r="L167" i="9"/>
  <c r="M167" i="9" s="1"/>
  <c r="L168" i="9"/>
  <c r="M168" i="9" s="1"/>
  <c r="L169" i="9"/>
  <c r="M169" i="9" s="1"/>
  <c r="L170" i="9"/>
  <c r="M170" i="9" s="1"/>
  <c r="L171" i="9"/>
  <c r="M171" i="9" s="1"/>
  <c r="H202" i="1"/>
  <c r="R202" i="1"/>
  <c r="V202" i="1"/>
  <c r="H201" i="1"/>
  <c r="R201" i="1"/>
  <c r="V201" i="1"/>
  <c r="H200" i="1"/>
  <c r="R200" i="1"/>
  <c r="V200" i="1"/>
  <c r="H199" i="1"/>
  <c r="R199" i="1"/>
  <c r="V199" i="1"/>
  <c r="H113" i="1"/>
  <c r="R113" i="1"/>
  <c r="V113" i="1"/>
  <c r="H108" i="1"/>
  <c r="R108" i="1"/>
  <c r="V108" i="1"/>
  <c r="H79" i="1"/>
  <c r="R79" i="1"/>
  <c r="V79" i="1"/>
  <c r="H44" i="1"/>
  <c r="R44" i="1"/>
  <c r="V44" i="1"/>
  <c r="H149" i="1"/>
  <c r="R149" i="1"/>
  <c r="V149" i="1"/>
  <c r="H139" i="1"/>
  <c r="R139" i="1"/>
  <c r="V139" i="1"/>
  <c r="H130" i="1"/>
  <c r="R130" i="1"/>
  <c r="V130" i="1"/>
  <c r="H129" i="1"/>
  <c r="R129" i="1"/>
  <c r="V129" i="1"/>
  <c r="I42" i="4"/>
  <c r="J42" i="4"/>
  <c r="M42" i="4"/>
  <c r="I41" i="4" l="1"/>
  <c r="J41" i="4"/>
  <c r="M41" i="4"/>
  <c r="I40" i="4"/>
  <c r="J40" i="4"/>
  <c r="M40" i="4"/>
  <c r="H100" i="1"/>
  <c r="R100" i="1"/>
  <c r="V100" i="1"/>
  <c r="H78" i="1"/>
  <c r="R78" i="1"/>
  <c r="V78" i="1"/>
  <c r="H198" i="1"/>
  <c r="R198" i="1"/>
  <c r="V198" i="1"/>
  <c r="H197" i="1"/>
  <c r="R197" i="1"/>
  <c r="V197" i="1"/>
  <c r="M12" i="4" l="1"/>
  <c r="M14" i="4"/>
  <c r="M15" i="4"/>
  <c r="M16" i="4"/>
  <c r="M17" i="4"/>
  <c r="M18" i="4"/>
  <c r="M19" i="4"/>
  <c r="M20" i="4"/>
  <c r="M21" i="4"/>
  <c r="M22" i="4"/>
  <c r="M23" i="4"/>
  <c r="M25" i="4"/>
  <c r="M26" i="4"/>
  <c r="M27" i="4"/>
  <c r="M28" i="4"/>
  <c r="M29" i="4"/>
  <c r="M13" i="4"/>
  <c r="M24" i="4"/>
  <c r="M9" i="4"/>
  <c r="M10" i="4"/>
  <c r="M11" i="4"/>
  <c r="M30" i="4"/>
  <c r="M31" i="4"/>
  <c r="M32" i="4"/>
  <c r="M33" i="4"/>
  <c r="M34" i="4"/>
  <c r="M35" i="4"/>
  <c r="M36" i="4"/>
  <c r="M37" i="4"/>
  <c r="M38" i="4"/>
  <c r="M39" i="4"/>
  <c r="I39" i="4"/>
  <c r="J39" i="4"/>
  <c r="I38" i="4"/>
  <c r="J38" i="4"/>
  <c r="I37" i="4"/>
  <c r="J37" i="4"/>
  <c r="I36" i="4"/>
  <c r="J36" i="4"/>
  <c r="I35" i="4"/>
  <c r="J35" i="4"/>
  <c r="H196" i="1"/>
  <c r="R196" i="1"/>
  <c r="V196" i="1"/>
  <c r="H195" i="1"/>
  <c r="R195" i="1"/>
  <c r="V195" i="1"/>
  <c r="H194" i="1"/>
  <c r="R194" i="1"/>
  <c r="V194" i="1"/>
  <c r="H193" i="1"/>
  <c r="R193" i="1"/>
  <c r="V193" i="1"/>
  <c r="H192" i="1"/>
  <c r="R192" i="1"/>
  <c r="V192" i="1"/>
  <c r="H191" i="1"/>
  <c r="R191" i="1"/>
  <c r="V191" i="1"/>
  <c r="H190" i="1"/>
  <c r="R190" i="1"/>
  <c r="V190" i="1"/>
  <c r="H189" i="1"/>
  <c r="R189" i="1"/>
  <c r="V189" i="1"/>
  <c r="H188" i="1"/>
  <c r="R188" i="1"/>
  <c r="V188" i="1"/>
  <c r="H187" i="1"/>
  <c r="R187" i="1"/>
  <c r="V187" i="1"/>
  <c r="H186" i="1"/>
  <c r="R186" i="1"/>
  <c r="V186" i="1"/>
  <c r="H185" i="1"/>
  <c r="R185" i="1"/>
  <c r="V185" i="1"/>
  <c r="H184" i="1"/>
  <c r="R184" i="1"/>
  <c r="V184" i="1"/>
  <c r="H183" i="1"/>
  <c r="R183" i="1"/>
  <c r="V183" i="1"/>
  <c r="H182" i="1"/>
  <c r="R182" i="1"/>
  <c r="V182" i="1"/>
  <c r="H181" i="1"/>
  <c r="R181" i="1"/>
  <c r="V181" i="1"/>
  <c r="H180" i="1"/>
  <c r="R180" i="1"/>
  <c r="V180" i="1"/>
  <c r="H179" i="1"/>
  <c r="R179" i="1"/>
  <c r="V179" i="1"/>
  <c r="H178" i="1"/>
  <c r="R178" i="1"/>
  <c r="V178" i="1"/>
  <c r="H177" i="1"/>
  <c r="R177" i="1"/>
  <c r="V177" i="1"/>
  <c r="H176" i="1"/>
  <c r="R176" i="1"/>
  <c r="V176" i="1"/>
  <c r="H175" i="1"/>
  <c r="R175" i="1"/>
  <c r="V175" i="1"/>
  <c r="H174" i="1"/>
  <c r="R174" i="1"/>
  <c r="V174" i="1"/>
  <c r="H173" i="1"/>
  <c r="R173" i="1"/>
  <c r="V173" i="1"/>
  <c r="H172" i="1"/>
  <c r="R172" i="1"/>
  <c r="V172" i="1"/>
  <c r="H171" i="1"/>
  <c r="R171" i="1"/>
  <c r="V171" i="1"/>
  <c r="H170" i="1"/>
  <c r="R170" i="1"/>
  <c r="V170" i="1"/>
  <c r="H169" i="1"/>
  <c r="R169" i="1"/>
  <c r="V169" i="1"/>
  <c r="H168" i="1"/>
  <c r="R168" i="1"/>
  <c r="V168" i="1"/>
  <c r="H167" i="1"/>
  <c r="R167" i="1"/>
  <c r="V167" i="1"/>
  <c r="H166" i="1"/>
  <c r="R166" i="1"/>
  <c r="V166" i="1"/>
  <c r="H165" i="1"/>
  <c r="R165" i="1"/>
  <c r="V165" i="1"/>
  <c r="H164" i="1"/>
  <c r="R164" i="1"/>
  <c r="V164" i="1"/>
  <c r="H163" i="1"/>
  <c r="R163" i="1"/>
  <c r="V163" i="1"/>
  <c r="H162" i="1"/>
  <c r="R162" i="1"/>
  <c r="V162" i="1"/>
  <c r="H161" i="1"/>
  <c r="R161" i="1"/>
  <c r="V161" i="1"/>
  <c r="H160" i="1"/>
  <c r="R160" i="1"/>
  <c r="V160" i="1"/>
  <c r="H159" i="1"/>
  <c r="R159" i="1"/>
  <c r="V159" i="1"/>
  <c r="H158" i="1"/>
  <c r="R158" i="1"/>
  <c r="V158" i="1"/>
  <c r="H157" i="1"/>
  <c r="R157" i="1"/>
  <c r="V157" i="1"/>
  <c r="I34" i="4"/>
  <c r="J34" i="4"/>
  <c r="M4" i="4" l="1"/>
  <c r="M6" i="4"/>
  <c r="I33" i="4"/>
  <c r="J33" i="4"/>
  <c r="I32" i="4"/>
  <c r="J32" i="4"/>
  <c r="I31" i="4"/>
  <c r="J31" i="4" s="1"/>
  <c r="I30" i="4"/>
  <c r="J30" i="4"/>
  <c r="H156" i="1"/>
  <c r="R156" i="1"/>
  <c r="V156" i="1"/>
  <c r="H155" i="1"/>
  <c r="R155" i="1"/>
  <c r="V155" i="1"/>
  <c r="H154" i="1"/>
  <c r="R154" i="1"/>
  <c r="V154" i="1"/>
  <c r="H153" i="1"/>
  <c r="R153" i="1"/>
  <c r="V153" i="1"/>
  <c r="H152" i="1"/>
  <c r="R152" i="1"/>
  <c r="V152" i="1"/>
  <c r="H151" i="1"/>
  <c r="R151" i="1"/>
  <c r="V151" i="1"/>
  <c r="H150" i="1"/>
  <c r="R150" i="1"/>
  <c r="V150" i="1"/>
  <c r="H148" i="1"/>
  <c r="R148" i="1"/>
  <c r="V148" i="1"/>
  <c r="H147" i="1"/>
  <c r="R147" i="1"/>
  <c r="V147" i="1"/>
  <c r="H146" i="1"/>
  <c r="R146" i="1"/>
  <c r="V146" i="1"/>
  <c r="H145" i="1"/>
  <c r="R145" i="1"/>
  <c r="V145" i="1"/>
  <c r="H144" i="1"/>
  <c r="R144" i="1"/>
  <c r="V144" i="1"/>
  <c r="H143" i="1"/>
  <c r="R143" i="1"/>
  <c r="V143" i="1"/>
  <c r="H142" i="1"/>
  <c r="R142" i="1"/>
  <c r="V142" i="1"/>
  <c r="H141" i="1"/>
  <c r="R141" i="1"/>
  <c r="V141" i="1"/>
  <c r="H140" i="1"/>
  <c r="R140" i="1"/>
  <c r="V140" i="1"/>
  <c r="H138" i="1"/>
  <c r="R138" i="1"/>
  <c r="V138" i="1"/>
  <c r="H137" i="1"/>
  <c r="R137" i="1"/>
  <c r="V137" i="1"/>
  <c r="H136" i="1"/>
  <c r="R136" i="1"/>
  <c r="V136" i="1"/>
  <c r="H135" i="1"/>
  <c r="R135" i="1"/>
  <c r="V135" i="1"/>
  <c r="H134" i="1"/>
  <c r="R134" i="1"/>
  <c r="V134" i="1"/>
  <c r="H133" i="1"/>
  <c r="R133" i="1"/>
  <c r="V133" i="1"/>
  <c r="H132" i="1"/>
  <c r="R132" i="1"/>
  <c r="V132" i="1"/>
  <c r="H131" i="1"/>
  <c r="R131" i="1"/>
  <c r="V131" i="1"/>
  <c r="H128" i="1"/>
  <c r="R128" i="1"/>
  <c r="V128" i="1"/>
  <c r="H127" i="1"/>
  <c r="R127" i="1"/>
  <c r="V127" i="1"/>
  <c r="H126" i="1"/>
  <c r="R126" i="1"/>
  <c r="V126" i="1"/>
  <c r="H125" i="1"/>
  <c r="R125" i="1"/>
  <c r="V125" i="1"/>
  <c r="H124" i="1"/>
  <c r="R124" i="1"/>
  <c r="V124" i="1"/>
  <c r="H123" i="1"/>
  <c r="R123" i="1"/>
  <c r="V123" i="1"/>
  <c r="H122" i="1"/>
  <c r="R122" i="1"/>
  <c r="V122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1" i="1"/>
  <c r="V102" i="1"/>
  <c r="V103" i="1"/>
  <c r="V104" i="1"/>
  <c r="V105" i="1"/>
  <c r="V106" i="1"/>
  <c r="V107" i="1"/>
  <c r="V109" i="1"/>
  <c r="V110" i="1"/>
  <c r="V111" i="1"/>
  <c r="V112" i="1"/>
  <c r="V114" i="1"/>
  <c r="V115" i="1"/>
  <c r="V116" i="1"/>
  <c r="V117" i="1"/>
  <c r="V118" i="1"/>
  <c r="V119" i="1"/>
  <c r="V120" i="1"/>
  <c r="V121" i="1"/>
  <c r="H121" i="1"/>
  <c r="R121" i="1"/>
  <c r="H120" i="1"/>
  <c r="R120" i="1"/>
  <c r="H119" i="1"/>
  <c r="R119" i="1"/>
  <c r="H118" i="1"/>
  <c r="R118" i="1"/>
  <c r="H117" i="1"/>
  <c r="R117" i="1"/>
  <c r="H116" i="1"/>
  <c r="R116" i="1"/>
  <c r="H115" i="1"/>
  <c r="R115" i="1"/>
  <c r="H114" i="1"/>
  <c r="R114" i="1"/>
  <c r="H112" i="1"/>
  <c r="R112" i="1"/>
  <c r="F3" i="5"/>
  <c r="F4" i="5"/>
  <c r="I11" i="4" l="1"/>
  <c r="J11" i="4"/>
  <c r="I10" i="4"/>
  <c r="J10" i="4"/>
  <c r="I9" i="4"/>
  <c r="J9" i="4" s="1"/>
  <c r="G4" i="4"/>
  <c r="I24" i="4"/>
  <c r="J24" i="4" s="1"/>
  <c r="I13" i="4"/>
  <c r="J13" i="4"/>
  <c r="I29" i="4"/>
  <c r="J29" i="4"/>
  <c r="I28" i="4"/>
  <c r="J28" i="4" s="1"/>
  <c r="I27" i="4"/>
  <c r="J27" i="4"/>
  <c r="I26" i="4"/>
  <c r="J26" i="4"/>
  <c r="I25" i="4"/>
  <c r="J25" i="4" s="1"/>
  <c r="I23" i="4"/>
  <c r="J23" i="4" s="1"/>
  <c r="I22" i="4"/>
  <c r="J22" i="4"/>
  <c r="H111" i="1"/>
  <c r="R111" i="1"/>
  <c r="H110" i="1"/>
  <c r="R110" i="1"/>
  <c r="H109" i="1"/>
  <c r="R109" i="1"/>
  <c r="R2" i="1"/>
  <c r="H107" i="1"/>
  <c r="R107" i="1"/>
  <c r="H106" i="1"/>
  <c r="R106" i="1"/>
  <c r="H105" i="1"/>
  <c r="R105" i="1"/>
  <c r="H104" i="1"/>
  <c r="R104" i="1"/>
  <c r="H103" i="1"/>
  <c r="R103" i="1"/>
  <c r="H102" i="1"/>
  <c r="R102" i="1"/>
  <c r="H101" i="1"/>
  <c r="R101" i="1"/>
  <c r="H99" i="1"/>
  <c r="R99" i="1"/>
  <c r="H98" i="1"/>
  <c r="R98" i="1"/>
  <c r="H97" i="1"/>
  <c r="R97" i="1"/>
  <c r="J6" i="4"/>
  <c r="I21" i="4" l="1"/>
  <c r="J21" i="4"/>
  <c r="I20" i="4"/>
  <c r="J20" i="4"/>
  <c r="I19" i="4"/>
  <c r="J19" i="4" s="1"/>
  <c r="H96" i="1"/>
  <c r="R96" i="1"/>
  <c r="H95" i="1"/>
  <c r="R95" i="1"/>
  <c r="H94" i="1"/>
  <c r="R94" i="1"/>
  <c r="H93" i="1"/>
  <c r="R93" i="1"/>
  <c r="H92" i="1"/>
  <c r="R92" i="1"/>
  <c r="H91" i="1"/>
  <c r="R91" i="1"/>
  <c r="H90" i="1"/>
  <c r="R90" i="1"/>
  <c r="H89" i="1"/>
  <c r="R89" i="1"/>
  <c r="H88" i="1"/>
  <c r="R88" i="1"/>
  <c r="H87" i="1"/>
  <c r="R87" i="1"/>
  <c r="H86" i="1"/>
  <c r="R86" i="1"/>
  <c r="H85" i="1" l="1"/>
  <c r="R85" i="1"/>
  <c r="H84" i="1"/>
  <c r="R84" i="1"/>
  <c r="H83" i="1"/>
  <c r="R83" i="1"/>
  <c r="H82" i="1"/>
  <c r="R82" i="1"/>
  <c r="H81" i="1"/>
  <c r="R81" i="1"/>
  <c r="H80" i="1"/>
  <c r="R80" i="1"/>
  <c r="H77" i="1"/>
  <c r="R77" i="1"/>
  <c r="H76" i="1"/>
  <c r="R76" i="1"/>
  <c r="H75" i="1"/>
  <c r="R75" i="1"/>
  <c r="H74" i="1"/>
  <c r="R74" i="1"/>
  <c r="H73" i="1"/>
  <c r="R73" i="1"/>
  <c r="H72" i="1"/>
  <c r="R72" i="1"/>
  <c r="H71" i="1"/>
  <c r="R71" i="1"/>
  <c r="I18" i="4"/>
  <c r="J18" i="4"/>
  <c r="H70" i="1" l="1"/>
  <c r="R70" i="1"/>
  <c r="H69" i="1"/>
  <c r="R69" i="1"/>
  <c r="H68" i="1"/>
  <c r="R68" i="1"/>
  <c r="H67" i="1"/>
  <c r="R67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I17" i="4"/>
  <c r="J17" i="4"/>
  <c r="I14" i="4"/>
  <c r="I15" i="4"/>
  <c r="I16" i="4"/>
  <c r="I12" i="4"/>
  <c r="R5" i="1" l="1"/>
  <c r="G6" i="4"/>
  <c r="J4" i="4" s="1"/>
  <c r="J12" i="4"/>
  <c r="J14" i="4"/>
  <c r="J15" i="4"/>
  <c r="J16" i="4"/>
  <c r="H66" i="1"/>
  <c r="B8" i="10" a="1"/>
  <c r="H17" i="1"/>
  <c r="H9" i="1"/>
  <c r="H10" i="1"/>
  <c r="H11" i="1"/>
  <c r="H12" i="1"/>
  <c r="H13" i="1"/>
  <c r="H14" i="1"/>
  <c r="H15" i="1"/>
  <c r="H16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T25" i="10" l="1"/>
  <c r="U25" i="10" s="1"/>
  <c r="W25" i="10" s="1"/>
  <c r="T14" i="10"/>
  <c r="U14" i="10" s="1"/>
  <c r="W14" i="10" s="1"/>
  <c r="O32" i="10"/>
  <c r="P32" i="10" s="1"/>
  <c r="R32" i="10" s="1"/>
  <c r="O18" i="10"/>
  <c r="P18" i="10" s="1"/>
  <c r="R18" i="10" s="1"/>
  <c r="T35" i="10"/>
  <c r="U35" i="10" s="1"/>
  <c r="W35" i="10" s="1"/>
  <c r="O23" i="10"/>
  <c r="P23" i="10" s="1"/>
  <c r="R23" i="10" s="1"/>
  <c r="O33" i="10"/>
  <c r="P33" i="10" s="1"/>
  <c r="R33" i="10" s="1"/>
  <c r="T24" i="10"/>
  <c r="U24" i="10" s="1"/>
  <c r="W24" i="10" s="1"/>
  <c r="T13" i="10"/>
  <c r="U13" i="10" s="1"/>
  <c r="W13" i="10" s="1"/>
  <c r="O31" i="10"/>
  <c r="P31" i="10" s="1"/>
  <c r="R31" i="10" s="1"/>
  <c r="O17" i="10"/>
  <c r="P17" i="10" s="1"/>
  <c r="R17" i="10" s="1"/>
  <c r="T23" i="10"/>
  <c r="U23" i="10" s="1"/>
  <c r="W23" i="10" s="1"/>
  <c r="T12" i="10"/>
  <c r="U12" i="10" s="1"/>
  <c r="W12" i="10" s="1"/>
  <c r="O30" i="10"/>
  <c r="P30" i="10" s="1"/>
  <c r="R30" i="10" s="1"/>
  <c r="O16" i="10"/>
  <c r="P16" i="10" s="1"/>
  <c r="R16" i="10" s="1"/>
  <c r="T18" i="10"/>
  <c r="U18" i="10" s="1"/>
  <c r="W18" i="10" s="1"/>
  <c r="O35" i="10"/>
  <c r="P35" i="10" s="1"/>
  <c r="R35" i="10" s="1"/>
  <c r="T31" i="10"/>
  <c r="U31" i="10" s="1"/>
  <c r="W31" i="10" s="1"/>
  <c r="O22" i="10"/>
  <c r="P22" i="10" s="1"/>
  <c r="R22" i="10" s="1"/>
  <c r="T30" i="10"/>
  <c r="U30" i="10" s="1"/>
  <c r="W30" i="10" s="1"/>
  <c r="O10" i="10"/>
  <c r="P10" i="10" s="1"/>
  <c r="R10" i="10" s="1"/>
  <c r="T34" i="10"/>
  <c r="U34" i="10" s="1"/>
  <c r="W34" i="10" s="1"/>
  <c r="T22" i="10"/>
  <c r="U22" i="10" s="1"/>
  <c r="W22" i="10" s="1"/>
  <c r="T11" i="10"/>
  <c r="U11" i="10" s="1"/>
  <c r="W11" i="10" s="1"/>
  <c r="O25" i="10"/>
  <c r="P25" i="10" s="1"/>
  <c r="R25" i="10" s="1"/>
  <c r="O14" i="10"/>
  <c r="P14" i="10" s="1"/>
  <c r="R14" i="10" s="1"/>
  <c r="T33" i="10"/>
  <c r="U33" i="10" s="1"/>
  <c r="W33" i="10" s="1"/>
  <c r="T21" i="10"/>
  <c r="U21" i="10" s="1"/>
  <c r="W21" i="10" s="1"/>
  <c r="T10" i="10"/>
  <c r="U10" i="10" s="1"/>
  <c r="W10" i="10" s="1"/>
  <c r="O24" i="10"/>
  <c r="P24" i="10" s="1"/>
  <c r="R24" i="10" s="1"/>
  <c r="O13" i="10"/>
  <c r="P13" i="10" s="1"/>
  <c r="R13" i="10" s="1"/>
  <c r="T32" i="10"/>
  <c r="U32" i="10" s="1"/>
  <c r="W32" i="10" s="1"/>
  <c r="O12" i="10"/>
  <c r="P12" i="10" s="1"/>
  <c r="R12" i="10" s="1"/>
  <c r="T17" i="10"/>
  <c r="U17" i="10" s="1"/>
  <c r="W17" i="10" s="1"/>
  <c r="O34" i="10"/>
  <c r="P34" i="10" s="1"/>
  <c r="R34" i="10" s="1"/>
  <c r="O11" i="10"/>
  <c r="P11" i="10" s="1"/>
  <c r="R11" i="10" s="1"/>
  <c r="T16" i="10"/>
  <c r="U16" i="10" s="1"/>
  <c r="W16" i="10" s="1"/>
  <c r="O21" i="10"/>
  <c r="P21" i="10" s="1"/>
  <c r="R21" i="10" s="1"/>
  <c r="T19" i="10"/>
  <c r="U19" i="10" s="1"/>
  <c r="W19" i="10" s="1"/>
  <c r="O9" i="10"/>
  <c r="P9" i="10" s="1"/>
  <c r="R9" i="10" s="1"/>
  <c r="O29" i="10"/>
  <c r="P29" i="10" s="1"/>
  <c r="R29" i="10" s="1"/>
  <c r="T26" i="10"/>
  <c r="U26" i="10" s="1"/>
  <c r="W26" i="10" s="1"/>
  <c r="T20" i="10"/>
  <c r="U20" i="10" s="1"/>
  <c r="W20" i="10" s="1"/>
  <c r="T27" i="10"/>
  <c r="U27" i="10" s="1"/>
  <c r="W27" i="10" s="1"/>
  <c r="O19" i="10"/>
  <c r="P19" i="10" s="1"/>
  <c r="R19" i="10" s="1"/>
  <c r="O15" i="10"/>
  <c r="P15" i="10" s="1"/>
  <c r="R15" i="10" s="1"/>
  <c r="T28" i="10"/>
  <c r="U28" i="10" s="1"/>
  <c r="W28" i="10" s="1"/>
  <c r="O26" i="10"/>
  <c r="P26" i="10" s="1"/>
  <c r="R26" i="10" s="1"/>
  <c r="O20" i="10"/>
  <c r="P20" i="10" s="1"/>
  <c r="R20" i="10" s="1"/>
  <c r="T29" i="10"/>
  <c r="U29" i="10" s="1"/>
  <c r="W29" i="10" s="1"/>
  <c r="T15" i="10"/>
  <c r="U15" i="10" s="1"/>
  <c r="W15" i="10" s="1"/>
  <c r="O27" i="10"/>
  <c r="P27" i="10" s="1"/>
  <c r="R27" i="10" s="1"/>
  <c r="T9" i="10"/>
  <c r="U9" i="10" s="1"/>
  <c r="W9" i="10" s="1"/>
  <c r="O28" i="10"/>
  <c r="P28" i="10" s="1"/>
  <c r="R28" i="10" s="1"/>
  <c r="B8" i="10"/>
  <c r="O8" i="10"/>
  <c r="T8" i="10"/>
  <c r="U8" i="10" s="1"/>
  <c r="W8" i="10" s="1"/>
  <c r="B7" i="9" a="1"/>
  <c r="N2" i="1"/>
  <c r="N5" i="1"/>
  <c r="L33" i="9" l="1"/>
  <c r="M33" i="9" s="1"/>
  <c r="L34" i="9"/>
  <c r="M34" i="9" s="1"/>
  <c r="L35" i="9"/>
  <c r="M35" i="9" s="1"/>
  <c r="L31" i="9"/>
  <c r="M31" i="9" s="1"/>
  <c r="L32" i="9"/>
  <c r="M32" i="9" s="1"/>
  <c r="L29" i="9"/>
  <c r="M29" i="9" s="1"/>
  <c r="L30" i="9"/>
  <c r="M30" i="9" s="1"/>
  <c r="P8" i="10"/>
  <c r="O3" i="10" s="1"/>
  <c r="O5" i="10"/>
  <c r="W5" i="10"/>
  <c r="W2" i="10"/>
  <c r="L12" i="9"/>
  <c r="M12" i="9" s="1"/>
  <c r="O12" i="9" s="1"/>
  <c r="L20" i="9"/>
  <c r="M20" i="9" s="1"/>
  <c r="O20" i="9" s="1"/>
  <c r="L13" i="9"/>
  <c r="M13" i="9" s="1"/>
  <c r="O13" i="9" s="1"/>
  <c r="L21" i="9"/>
  <c r="M21" i="9" s="1"/>
  <c r="O21" i="9" s="1"/>
  <c r="L18" i="9"/>
  <c r="M18" i="9" s="1"/>
  <c r="O18" i="9" s="1"/>
  <c r="L19" i="9"/>
  <c r="M19" i="9" s="1"/>
  <c r="O19" i="9" s="1"/>
  <c r="L14" i="9"/>
  <c r="M14" i="9" s="1"/>
  <c r="O14" i="9" s="1"/>
  <c r="L22" i="9"/>
  <c r="M22" i="9" s="1"/>
  <c r="O22" i="9" s="1"/>
  <c r="L28" i="9"/>
  <c r="M28" i="9" s="1"/>
  <c r="O28" i="9" s="1"/>
  <c r="L15" i="9"/>
  <c r="M15" i="9" s="1"/>
  <c r="O15" i="9" s="1"/>
  <c r="L23" i="9"/>
  <c r="M23" i="9" s="1"/>
  <c r="O23" i="9" s="1"/>
  <c r="L24" i="9"/>
  <c r="M24" i="9" s="1"/>
  <c r="O24" i="9" s="1"/>
  <c r="L26" i="9"/>
  <c r="M26" i="9" s="1"/>
  <c r="O26" i="9" s="1"/>
  <c r="L11" i="9"/>
  <c r="M11" i="9" s="1"/>
  <c r="O11" i="9" s="1"/>
  <c r="L8" i="9"/>
  <c r="M8" i="9" s="1"/>
  <c r="O8" i="9" s="1"/>
  <c r="L16" i="9"/>
  <c r="M16" i="9" s="1"/>
  <c r="O16" i="9" s="1"/>
  <c r="L9" i="9"/>
  <c r="M9" i="9" s="1"/>
  <c r="O9" i="9" s="1"/>
  <c r="L17" i="9"/>
  <c r="M17" i="9" s="1"/>
  <c r="O17" i="9" s="1"/>
  <c r="L25" i="9"/>
  <c r="M25" i="9" s="1"/>
  <c r="O25" i="9" s="1"/>
  <c r="L10" i="9"/>
  <c r="M10" i="9" s="1"/>
  <c r="O10" i="9" s="1"/>
  <c r="L27" i="9"/>
  <c r="M27" i="9" s="1"/>
  <c r="O27" i="9" s="1"/>
  <c r="L7" i="9"/>
  <c r="B7" i="9"/>
  <c r="M7" i="9" l="1"/>
  <c r="O7" i="9" s="1"/>
  <c r="O2" i="9" s="1"/>
  <c r="L4" i="9"/>
  <c r="R8" i="10"/>
  <c r="O2" i="10"/>
  <c r="O4" i="9" l="1"/>
  <c r="R5" i="10"/>
  <c r="R2" i="1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0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0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</valueMetadata>
</metadata>
</file>

<file path=xl/sharedStrings.xml><?xml version="1.0" encoding="utf-8"?>
<sst xmlns="http://schemas.openxmlformats.org/spreadsheetml/2006/main" count="1722" uniqueCount="188">
  <si>
    <t xml:space="preserve">Movimientos de Maquinaria y Vehiculos </t>
  </si>
  <si>
    <t>TOTAL HORAS</t>
  </si>
  <si>
    <t>TOTAL VUELTAS</t>
  </si>
  <si>
    <t>CONSORCIO FORTALEZA</t>
  </si>
  <si>
    <t>FSA CONSTRUCTORA E.I.R.L.  -  RUC 20612747271</t>
  </si>
  <si>
    <t>HORAS X MAQUINA</t>
  </si>
  <si>
    <t>TOTAL M3 DES</t>
  </si>
  <si>
    <t>N°</t>
  </si>
  <si>
    <t>CLASE VEHICULO</t>
  </si>
  <si>
    <t>PLACA VEHICULO</t>
  </si>
  <si>
    <t>NOMBRE CHOFER</t>
  </si>
  <si>
    <t>FECHA</t>
  </si>
  <si>
    <t>HORA SALIDA</t>
  </si>
  <si>
    <t>HORA INGRESO</t>
  </si>
  <si>
    <t>MOTIVO</t>
  </si>
  <si>
    <t>PERTENECE</t>
  </si>
  <si>
    <t>PROVEEDOR</t>
  </si>
  <si>
    <t>HOROMETRO INICIO</t>
  </si>
  <si>
    <t>HOROMETRO FINAL</t>
  </si>
  <si>
    <t>HOROMETRO TOTAL</t>
  </si>
  <si>
    <t>FOTO INICIO</t>
  </si>
  <si>
    <t>FOTO FINAL</t>
  </si>
  <si>
    <t>VUELTAS VOLQ</t>
  </si>
  <si>
    <t>TOTAL M3 DESM</t>
  </si>
  <si>
    <t>OBSERVACIONES</t>
  </si>
  <si>
    <t>HOROMETRO INICIAL 2</t>
  </si>
  <si>
    <t>HOROMETRO FINAL 2</t>
  </si>
  <si>
    <t>HOROMETRO TOTAL 2</t>
  </si>
  <si>
    <t>VOLQUETE</t>
  </si>
  <si>
    <t>BWZ-715</t>
  </si>
  <si>
    <t>JAVIER ROJAS</t>
  </si>
  <si>
    <t>Recojo de hormigon en la cantera de Mirave</t>
  </si>
  <si>
    <t>TICAPAMPA</t>
  </si>
  <si>
    <t>FSA CONST.</t>
  </si>
  <si>
    <t>Recojo de arena gruesa en la cantera de Mirave</t>
  </si>
  <si>
    <t>CISTERNA</t>
  </si>
  <si>
    <t>OTROS</t>
  </si>
  <si>
    <t>Cisterna de Agua para el vaceado de piso</t>
  </si>
  <si>
    <t>EXTERNO</t>
  </si>
  <si>
    <t>CAMIONETA</t>
  </si>
  <si>
    <t>Z4F-471</t>
  </si>
  <si>
    <t>ERNESTO ACUACHI</t>
  </si>
  <si>
    <t>Recojo de desayuno</t>
  </si>
  <si>
    <t>Recojo de almuerzo</t>
  </si>
  <si>
    <t>Traslado de material obra Ilabaya</t>
  </si>
  <si>
    <t>CAMPO VERDE</t>
  </si>
  <si>
    <t>Traslado a la sra de la cocina a Ilabaya</t>
  </si>
  <si>
    <t>Compra Ferreteria grapas para electricista</t>
  </si>
  <si>
    <t>Recojo de cena</t>
  </si>
  <si>
    <t>Recojo desayuno de Ilabaya</t>
  </si>
  <si>
    <t>Cruce Alto Ilabaya trabajo externo</t>
  </si>
  <si>
    <t>Recojo de Almuerzo Ilabaya</t>
  </si>
  <si>
    <t>Dejar los taper y devolucion de herramientas</t>
  </si>
  <si>
    <t>Compra Ferreteria tubo, pegamento, codo</t>
  </si>
  <si>
    <t xml:space="preserve">Recojo de cena </t>
  </si>
  <si>
    <t>Traslado Ing. Rocio a Ilabaya reunion en entidad, devolver los taper del desayuno</t>
  </si>
  <si>
    <t>Recojo de almuerzo de Ilabaya</t>
  </si>
  <si>
    <t>Recojo cena de Ilabaya</t>
  </si>
  <si>
    <t>Compra de gasolina</t>
  </si>
  <si>
    <t>B9H-742</t>
  </si>
  <si>
    <t>Llenado de tanque de agua</t>
  </si>
  <si>
    <t>Entrega de taper, Recojo de bomba de agua y compra ferreteria</t>
  </si>
  <si>
    <t>Recojo del almuerzo</t>
  </si>
  <si>
    <t>compra de tarraja para tubo de agua</t>
  </si>
  <si>
    <t>Recojo de la cena</t>
  </si>
  <si>
    <t>Recojo del desayuno</t>
  </si>
  <si>
    <t>EXCAVADORA</t>
  </si>
  <si>
    <t>ROGER VILLEGAS</t>
  </si>
  <si>
    <t>Demolicion del cerco y remocion de escombro</t>
  </si>
  <si>
    <t>TRABAJO NORMAL</t>
  </si>
  <si>
    <t>Envio de taper y recojo de almuerzo</t>
  </si>
  <si>
    <t>VCX-768</t>
  </si>
  <si>
    <t>Entrga de petróleo 1500 galones</t>
  </si>
  <si>
    <t>CARGADOR FRONTAL</t>
  </si>
  <si>
    <t>Recojo y limpieza de escombros</t>
  </si>
  <si>
    <t>limpieza de escombros</t>
  </si>
  <si>
    <t>NO TRABAJO, HORAS MINIMAS</t>
  </si>
  <si>
    <t>compra ferreteria</t>
  </si>
  <si>
    <t>recojo de escombros</t>
  </si>
  <si>
    <t>Reunion administrativa y cena en Ilabaya</t>
  </si>
  <si>
    <t>Dejas desmonte en el DM</t>
  </si>
  <si>
    <t>Llevar los taper del desayuno, ferreteria</t>
  </si>
  <si>
    <t>llevar los taper del almuerzo, ferreteria</t>
  </si>
  <si>
    <t>recoger la cena</t>
  </si>
  <si>
    <t>Recoger desayuno</t>
  </si>
  <si>
    <t>eliminar material</t>
  </si>
  <si>
    <t>Dejar taper y recoger cena</t>
  </si>
  <si>
    <t>dejar taper de cena</t>
  </si>
  <si>
    <t>OJO FUE A ILABAYA</t>
  </si>
  <si>
    <t>Dejar taper de desayuno</t>
  </si>
  <si>
    <t>recoger almuerzo</t>
  </si>
  <si>
    <t>dejar taper de almuerzo</t>
  </si>
  <si>
    <t>recoger cena</t>
  </si>
  <si>
    <t>dejar taper almuerzo</t>
  </si>
  <si>
    <t>Trabajos Petar</t>
  </si>
  <si>
    <t>recojo almuerzo</t>
  </si>
  <si>
    <t xml:space="preserve">llevar cosas para internar </t>
  </si>
  <si>
    <t>dejar taper cena</t>
  </si>
  <si>
    <t>TRABAJO PETAR</t>
  </si>
  <si>
    <t>trabajo en ilabaya</t>
  </si>
  <si>
    <t>TRABAJO EN ILABAYA</t>
  </si>
  <si>
    <t>Dejar taper desayuno</t>
  </si>
  <si>
    <t>recoger desayuno</t>
  </si>
  <si>
    <t>SUBIMOS A CENAR A ILABAYA</t>
  </si>
  <si>
    <t>RETRO</t>
  </si>
  <si>
    <t>WILSON ROSAS</t>
  </si>
  <si>
    <t>SALIO LA MAQUINARIA Y NO REGRESO</t>
  </si>
  <si>
    <t>recoger el desayuno</t>
  </si>
  <si>
    <t>Dejar los taper de desayuno</t>
  </si>
  <si>
    <t>recoger el almuerzo</t>
  </si>
  <si>
    <t>SALIO LA MAQUINA Y NO REGRESO</t>
  </si>
  <si>
    <t>REGRESO LA MAQUINA A OBRA POR LA TARDE</t>
  </si>
  <si>
    <t>recoger almuerzo y dejar taper desayuno</t>
  </si>
  <si>
    <t>Recoger almuerzo</t>
  </si>
  <si>
    <t>MIXER</t>
  </si>
  <si>
    <t xml:space="preserve">NESTOR </t>
  </si>
  <si>
    <t>RECOJO DE Almuerzo</t>
  </si>
  <si>
    <t xml:space="preserve">6horas </t>
  </si>
  <si>
    <t xml:space="preserve">5horas </t>
  </si>
  <si>
    <t>48 min</t>
  </si>
  <si>
    <t>FECHA:</t>
  </si>
  <si>
    <t>PLACA:</t>
  </si>
  <si>
    <t>CHOFER:</t>
  </si>
  <si>
    <t>CLASE DE VEHICULO</t>
  </si>
  <si>
    <t>HORA SALIDA:</t>
  </si>
  <si>
    <t>05:30AM</t>
  </si>
  <si>
    <t>HORA LLEGADA:</t>
  </si>
  <si>
    <t>06:02AM</t>
  </si>
  <si>
    <t>PERTENECE:</t>
  </si>
  <si>
    <t>PROVEEDOR:</t>
  </si>
  <si>
    <t>FSA CONSTRUCTOR</t>
  </si>
  <si>
    <t>MOTIVO MOVIMIENTO:</t>
  </si>
  <si>
    <t>RECOJO DE DESAYUNO TRASLADO DE TICAPAMPA - ILABAYA - TICAPAMPA</t>
  </si>
  <si>
    <t xml:space="preserve">FIRMA </t>
  </si>
  <si>
    <t>CONTROL DE COMBUSTIBLE</t>
  </si>
  <si>
    <t>CONSORCIO FORTALEZA    -  FSA CONSTRUCTORA E.I.R.L</t>
  </si>
  <si>
    <t>TOTAL INGRESO GALONES</t>
  </si>
  <si>
    <t>TOTAL STOCK</t>
  </si>
  <si>
    <t>TOTAL SALIDA GLNS</t>
  </si>
  <si>
    <t>SUMA FILTRO</t>
  </si>
  <si>
    <t>MAQUINARIA</t>
  </si>
  <si>
    <t>GLNS ENTREGADO</t>
  </si>
  <si>
    <t xml:space="preserve">RESPONSABLE </t>
  </si>
  <si>
    <t>QUIEN RECIBE</t>
  </si>
  <si>
    <t>HORA DE ENTREGA</t>
  </si>
  <si>
    <t>LITROS</t>
  </si>
  <si>
    <t>GLNS X LITRO</t>
  </si>
  <si>
    <t>TOTAL GALONES</t>
  </si>
  <si>
    <t>GALONES RECIBIDOS</t>
  </si>
  <si>
    <t>COSTO X GALON</t>
  </si>
  <si>
    <t>PRECIO TOTAL</t>
  </si>
  <si>
    <t>ANGEL</t>
  </si>
  <si>
    <t>COMBI</t>
  </si>
  <si>
    <t>JOSEP ACOSTA</t>
  </si>
  <si>
    <t>INGRESO COMBUSTIBLE</t>
  </si>
  <si>
    <t>ERICK ROJAS</t>
  </si>
  <si>
    <t xml:space="preserve">TANQUES </t>
  </si>
  <si>
    <t>JHOEL LOZANO</t>
  </si>
  <si>
    <t>CAMION</t>
  </si>
  <si>
    <t>SIMON CHINO</t>
  </si>
  <si>
    <t>ENCOFRADO</t>
  </si>
  <si>
    <t>PLACAS</t>
  </si>
  <si>
    <t>ALMACEN CENTRA</t>
  </si>
  <si>
    <t xml:space="preserve">GRUA </t>
  </si>
  <si>
    <t>COMPACTADORA</t>
  </si>
  <si>
    <t>RODILLO</t>
  </si>
  <si>
    <t>BULLDOZER</t>
  </si>
  <si>
    <t>MOTONIVELADORA</t>
  </si>
  <si>
    <t>MEZCLADORA</t>
  </si>
  <si>
    <t>MOVIMIENTOS Y PAGOS DEL CARGADOR FRONTAL</t>
  </si>
  <si>
    <t>TOTAL</t>
  </si>
  <si>
    <t>SUB TOTAL</t>
  </si>
  <si>
    <t>HOROMETO INICIO</t>
  </si>
  <si>
    <t>OBSEVACIONES</t>
  </si>
  <si>
    <t>HOROMETR TOTAL IDEM</t>
  </si>
  <si>
    <t>HORAS TRABAJADAS MINIMAS</t>
  </si>
  <si>
    <t>PRECIO X HORA</t>
  </si>
  <si>
    <t>TOTAL PAGAR</t>
  </si>
  <si>
    <t>MOVIMIENTO Y PAGOS EXCAVADORA</t>
  </si>
  <si>
    <t>HOROMETRO + HORA MINIMA</t>
  </si>
  <si>
    <t>HOROMETRO TRABAJADO</t>
  </si>
  <si>
    <t>HOROMETRO INICIAL</t>
  </si>
  <si>
    <t>HOROMETRO IDEM</t>
  </si>
  <si>
    <t>TOTAL A PAGAR</t>
  </si>
  <si>
    <t>HOROMETRO 2 IDEM</t>
  </si>
  <si>
    <t>HORAS TRABAJADAS MINIMAS 2</t>
  </si>
  <si>
    <t>PRECIO X HORA 2</t>
  </si>
  <si>
    <t>TOTAL A PAGAR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</si>
</sst>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280A]hh:mm:ss\ AM/PM;@"/>
    <numFmt numFmtId="165" formatCode="d\/mm\/yyyy"/>
    <numFmt numFmtId="166" formatCode="[$-280A]h:mm:ss\ AM/PM;@"/>
    <numFmt numFmtId="167" formatCode="&quot;S/&quot;\ #,##0.00"/>
  </numFmts>
  <fonts count="1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20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8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medium">
        <color theme="3" tint="9.9948118533890809E-2"/>
      </left>
      <right style="thin">
        <color theme="3" tint="9.9948118533890809E-2"/>
      </right>
      <top style="medium">
        <color theme="3" tint="9.9948118533890809E-2"/>
      </top>
      <bottom/>
      <diagonal/>
    </border>
    <border>
      <left style="thin">
        <color theme="3" tint="9.9948118533890809E-2"/>
      </left>
      <right style="medium">
        <color theme="3" tint="9.9948118533890809E-2"/>
      </right>
      <top style="medium">
        <color theme="3" tint="9.9948118533890809E-2"/>
      </top>
      <bottom/>
      <diagonal/>
    </border>
    <border>
      <left style="medium">
        <color theme="3" tint="9.9948118533890809E-2"/>
      </left>
      <right style="thin">
        <color theme="3" tint="9.9948118533890809E-2"/>
      </right>
      <top/>
      <bottom/>
      <diagonal/>
    </border>
    <border>
      <left style="thin">
        <color theme="3" tint="9.9948118533890809E-2"/>
      </left>
      <right style="medium">
        <color theme="3" tint="9.9948118533890809E-2"/>
      </right>
      <top/>
      <bottom/>
      <diagonal/>
    </border>
    <border>
      <left style="medium">
        <color theme="3" tint="9.9948118533890809E-2"/>
      </left>
      <right style="thin">
        <color theme="3" tint="9.9948118533890809E-2"/>
      </right>
      <top/>
      <bottom style="medium">
        <color theme="3" tint="9.9948118533890809E-2"/>
      </bottom>
      <diagonal/>
    </border>
    <border>
      <left style="thin">
        <color theme="3" tint="9.9948118533890809E-2"/>
      </left>
      <right style="medium">
        <color theme="3" tint="9.9948118533890809E-2"/>
      </right>
      <top/>
      <bottom style="medium">
        <color theme="3" tint="9.9948118533890809E-2"/>
      </bottom>
      <diagonal/>
    </border>
    <border>
      <left/>
      <right/>
      <top style="medium">
        <color theme="0"/>
      </top>
      <bottom/>
      <diagonal/>
    </border>
    <border>
      <left style="thin">
        <color theme="3" tint="9.9948118533890809E-2"/>
      </left>
      <right/>
      <top/>
      <bottom/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3" borderId="0" xfId="0" applyFill="1"/>
    <xf numFmtId="0" fontId="4" fillId="3" borderId="0" xfId="0" applyFont="1" applyFill="1"/>
    <xf numFmtId="0" fontId="0" fillId="0" borderId="0" xfId="0" applyAlignment="1">
      <alignment horizontal="centerContinuous"/>
    </xf>
    <xf numFmtId="0" fontId="6" fillId="0" borderId="0" xfId="0" applyFont="1" applyAlignment="1">
      <alignment horizontal="centerContinuous"/>
    </xf>
    <xf numFmtId="0" fontId="7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3" fillId="4" borderId="2" xfId="0" applyFont="1" applyFill="1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9" fillId="0" borderId="6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vertical="center"/>
    </xf>
    <xf numFmtId="0" fontId="9" fillId="0" borderId="6" xfId="0" applyFont="1" applyBorder="1" applyAlignment="1">
      <alignment vertical="center" wrapText="1"/>
    </xf>
    <xf numFmtId="0" fontId="0" fillId="4" borderId="18" xfId="0" applyFill="1" applyBorder="1" applyAlignment="1">
      <alignment horizontal="center" vertical="center"/>
    </xf>
    <xf numFmtId="0" fontId="0" fillId="4" borderId="18" xfId="0" applyFill="1" applyBorder="1" applyAlignment="1">
      <alignment vertical="center"/>
    </xf>
    <xf numFmtId="165" fontId="0" fillId="4" borderId="18" xfId="0" applyNumberFormat="1" applyFill="1" applyBorder="1" applyAlignment="1">
      <alignment horizontal="center" vertical="center"/>
    </xf>
    <xf numFmtId="164" fontId="0" fillId="4" borderId="18" xfId="0" applyNumberFormat="1" applyFill="1" applyBorder="1" applyAlignment="1">
      <alignment horizontal="center" vertical="center"/>
    </xf>
    <xf numFmtId="20" fontId="0" fillId="4" borderId="18" xfId="0" applyNumberFormat="1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/>
    </xf>
    <xf numFmtId="0" fontId="0" fillId="4" borderId="18" xfId="0" applyFill="1" applyBorder="1" applyAlignment="1">
      <alignment horizontal="left" vertical="center" wrapText="1"/>
    </xf>
    <xf numFmtId="0" fontId="1" fillId="0" borderId="20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20" fontId="0" fillId="4" borderId="5" xfId="0" applyNumberFormat="1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5" borderId="0" xfId="0" applyFill="1"/>
    <xf numFmtId="0" fontId="4" fillId="5" borderId="0" xfId="0" applyFont="1" applyFill="1" applyAlignment="1">
      <alignment vertical="center"/>
    </xf>
    <xf numFmtId="0" fontId="0" fillId="6" borderId="0" xfId="0" applyFill="1"/>
    <xf numFmtId="0" fontId="2" fillId="6" borderId="0" xfId="0" applyFont="1" applyFill="1"/>
    <xf numFmtId="14" fontId="0" fillId="0" borderId="27" xfId="0" applyNumberFormat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2" fillId="0" borderId="28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0" fontId="0" fillId="0" borderId="31" xfId="0" applyBorder="1" applyAlignment="1">
      <alignment vertical="center"/>
    </xf>
    <xf numFmtId="0" fontId="2" fillId="0" borderId="31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66" fontId="0" fillId="0" borderId="32" xfId="0" applyNumberFormat="1" applyBorder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4" fontId="0" fillId="0" borderId="0" xfId="0" applyNumberFormat="1"/>
    <xf numFmtId="167" fontId="0" fillId="0" borderId="0" xfId="0" applyNumberFormat="1"/>
    <xf numFmtId="0" fontId="14" fillId="7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vertical="center" wrapText="1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167" fontId="2" fillId="0" borderId="0" xfId="0" applyNumberFormat="1" applyFont="1"/>
    <xf numFmtId="0" fontId="16" fillId="7" borderId="0" xfId="0" applyFont="1" applyFill="1" applyAlignment="1">
      <alignment horizontal="left" vertical="center"/>
    </xf>
    <xf numFmtId="0" fontId="13" fillId="7" borderId="0" xfId="0" applyFont="1" applyFill="1" applyAlignment="1">
      <alignment horizontal="left"/>
    </xf>
    <xf numFmtId="14" fontId="0" fillId="0" borderId="0" xfId="0" applyNumberFormat="1" applyAlignment="1">
      <alignment horizontal="center"/>
    </xf>
    <xf numFmtId="2" fontId="0" fillId="0" borderId="21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/>
    </xf>
    <xf numFmtId="166" fontId="0" fillId="0" borderId="29" xfId="0" applyNumberFormat="1" applyBorder="1"/>
    <xf numFmtId="166" fontId="0" fillId="0" borderId="32" xfId="0" applyNumberFormat="1" applyBorder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left"/>
    </xf>
    <xf numFmtId="14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34">
    <dxf>
      <numFmt numFmtId="167" formatCode="&quot;S/&quot;\ #,##0.00"/>
    </dxf>
    <dxf>
      <numFmt numFmtId="167" formatCode="&quot;S/&quot;\ #,##0.0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[$-280A]h:mm:ss\ AM/PM;@"/>
      <border diagonalUp="0" diagonalDown="0" outline="0">
        <left style="thin">
          <color theme="0" tint="-0.24994659260841701"/>
        </left>
        <right/>
        <top style="thin">
          <color theme="0" tint="-0.24994659260841701"/>
        </top>
        <bottom style="thin">
          <color theme="0" tint="-0.24994659260841701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/>
      </font>
      <alignment horizontal="center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  <dxf>
      <font>
        <b/>
      </font>
      <alignment horizontal="center" vertical="center" textRotation="0" wrapText="1" indent="0" justifyLastLine="0" shrinkToFit="0" readingOrder="0"/>
    </dxf>
    <dxf>
      <font>
        <b/>
      </font>
      <numFmt numFmtId="0" formatCode="General"/>
      <alignment horizontal="center" vertical="center" textRotation="0" indent="0" justifyLastLine="0" shrinkToFit="0" readingOrder="0"/>
    </dxf>
    <dxf>
      <font>
        <b val="0"/>
      </font>
      <alignment horizontal="center" vertical="center" textRotation="0" indent="0" justifyLastLine="0" shrinkToFit="0" readingOrder="0"/>
    </dxf>
    <dxf>
      <font>
        <b val="0"/>
      </font>
      <alignment horizontal="center" vertical="center" textRotation="0" indent="0" justifyLastLine="0" shrinkToFit="0" readingOrder="0"/>
    </dxf>
    <dxf>
      <alignment horizontal="left" vertical="center" textRotation="0" indent="0" justifyLastLine="0" shrinkToFit="0" readingOrder="0"/>
    </dxf>
    <dxf>
      <font>
        <b/>
      </font>
      <numFmt numFmtId="0" formatCode="General"/>
      <alignment horizontal="center" vertical="center" textRotation="0" indent="0" justifyLastLine="0" shrinkToFit="0" readingOrder="0"/>
    </dxf>
    <dxf>
      <font>
        <b/>
      </font>
      <alignment horizontal="center" vertical="center" textRotation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  <border diagonalUp="0" diagonalDown="0" outline="0">
        <left style="thin">
          <color theme="3" tint="9.9948118533890809E-2"/>
        </left>
        <right/>
        <top/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theme="3" tint="9.9948118533890809E-2"/>
        </left>
        <right style="thin">
          <color theme="3" tint="9.9948118533890809E-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theme="0"/>
        </left>
        <right style="medium">
          <color theme="0"/>
        </right>
        <top style="medium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medium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theme="0"/>
        </left>
        <right/>
        <top style="medium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5" formatCode="h:mm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theme="0"/>
        </left>
        <right style="medium">
          <color theme="0"/>
        </right>
        <top style="medium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$-280A]hh:mm:ss\ AM/P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/>
        </left>
        <right/>
        <top style="medium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$-280A]hh:mm:ss\ AM/PM;@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/>
        </left>
        <right/>
        <top style="medium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d\/mm\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/>
        </left>
        <right/>
        <top style="medium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general" vertical="center" textRotation="0" wrapText="0" indent="0" justifyLastLine="0" shrinkToFit="0" readingOrder="0"/>
      <border diagonalUp="0" diagonalDown="0">
        <left style="medium">
          <color theme="0"/>
        </left>
        <right/>
        <top style="medium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/>
        </left>
        <right/>
        <top style="medium">
          <color theme="0"/>
        </top>
        <bottom/>
        <vertical/>
        <horizontal/>
      </border>
    </dxf>
    <dxf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/>
        <horizontal/>
      </border>
    </dxf>
    <dxf>
      <border outline="0">
        <top style="thin">
          <color theme="4" tint="0.39997558519241921"/>
        </top>
        <bottom style="medium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microsoft.com/office/2007/relationships/slicerCache" Target="slicerCaches/slicerCache5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8</xdr:col>
      <xdr:colOff>2590800</xdr:colOff>
      <xdr:row>1</xdr:row>
      <xdr:rowOff>209550</xdr:rowOff>
    </xdr:from>
    <xdr:to>
      <xdr:col>9</xdr:col>
      <xdr:colOff>685800</xdr:colOff>
      <xdr:row>4</xdr:row>
      <xdr:rowOff>243840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CLASE VEHICULO">
              <a:extLst>
                <a:ext uri="{FF2B5EF4-FFF2-40B4-BE49-F238E27FC236}">
                  <a16:creationId xmlns:a16="http://schemas.microsoft.com/office/drawing/2014/main" id="{1308518B-7EA4-CD09-5A90-9BC8B8D789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E VEHICUL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1480" y="525780"/>
              <a:ext cx="1242060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8</xdr:col>
      <xdr:colOff>1234440</xdr:colOff>
      <xdr:row>1</xdr:row>
      <xdr:rowOff>209550</xdr:rowOff>
    </xdr:from>
    <xdr:to>
      <xdr:col>8</xdr:col>
      <xdr:colOff>2495550</xdr:colOff>
      <xdr:row>4</xdr:row>
      <xdr:rowOff>247650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FECHA">
              <a:extLst>
                <a:ext uri="{FF2B5EF4-FFF2-40B4-BE49-F238E27FC236}">
                  <a16:creationId xmlns:a16="http://schemas.microsoft.com/office/drawing/2014/main" id="{A3753646-4D8A-4770-C974-B7504A4A1E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85120" y="525780"/>
              <a:ext cx="1249680" cy="906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9</xdr:col>
      <xdr:colOff>777240</xdr:colOff>
      <xdr:row>1</xdr:row>
      <xdr:rowOff>190500</xdr:rowOff>
    </xdr:from>
    <xdr:to>
      <xdr:col>10</xdr:col>
      <xdr:colOff>929640</xdr:colOff>
      <xdr:row>4</xdr:row>
      <xdr:rowOff>228599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PROVEEDOR">
              <a:extLst>
                <a:ext uri="{FF2B5EF4-FFF2-40B4-BE49-F238E27FC236}">
                  <a16:creationId xmlns:a16="http://schemas.microsoft.com/office/drawing/2014/main" id="{47FBB46C-39E3-D4B4-0CDF-BA7AA3745D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E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4980" y="518160"/>
              <a:ext cx="1242060" cy="906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38100</xdr:rowOff>
    </xdr:from>
    <xdr:to>
      <xdr:col>2</xdr:col>
      <xdr:colOff>57150</xdr:colOff>
      <xdr:row>5</xdr:row>
      <xdr:rowOff>286567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A406DAF-4A69-2696-D600-0020F14FC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609600"/>
          <a:ext cx="784860" cy="784860"/>
        </a:xfrm>
        <a:prstGeom prst="rect">
          <a:avLst/>
        </a:prstGeom>
      </xdr:spPr>
    </xdr:pic>
    <xdr:clientData/>
  </xdr:twoCellAnchor>
  <xdr:twoCellAnchor editAs="absolute">
    <xdr:from>
      <xdr:col>4</xdr:col>
      <xdr:colOff>836</xdr:colOff>
      <xdr:row>2</xdr:row>
      <xdr:rowOff>130256</xdr:rowOff>
    </xdr:from>
    <xdr:to>
      <xdr:col>4</xdr:col>
      <xdr:colOff>1806776</xdr:colOff>
      <xdr:row>5</xdr:row>
      <xdr:rowOff>244786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FECHA 1">
              <a:extLst>
                <a:ext uri="{FF2B5EF4-FFF2-40B4-BE49-F238E27FC236}">
                  <a16:creationId xmlns:a16="http://schemas.microsoft.com/office/drawing/2014/main" id="{6A6517BD-968D-65CF-E623-E1A1E8BF5C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1499" y="692231"/>
              <a:ext cx="1829616" cy="675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781050</xdr:colOff>
      <xdr:row>2</xdr:row>
      <xdr:rowOff>133351</xdr:rowOff>
    </xdr:from>
    <xdr:to>
      <xdr:col>3</xdr:col>
      <xdr:colOff>897255</xdr:colOff>
      <xdr:row>5</xdr:row>
      <xdr:rowOff>244658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MAQUINARIA">
              <a:extLst>
                <a:ext uri="{FF2B5EF4-FFF2-40B4-BE49-F238E27FC236}">
                  <a16:creationId xmlns:a16="http://schemas.microsoft.com/office/drawing/2014/main" id="{4A9BA27C-D52A-5A4D-88C0-003B50C80E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QUINA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4174" y="693421"/>
              <a:ext cx="1831249" cy="673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2</v>
    <v>4</v>
  </rv>
  <rv s="0">
    <v>3</v>
    <v>4</v>
  </rv>
  <rv s="0">
    <v>8</v>
    <v>4</v>
  </rv>
  <rv s="0">
    <v>13</v>
    <v>4</v>
  </rv>
  <rv s="0">
    <v>14</v>
    <v>4</v>
  </rv>
  <rv s="0">
    <v>15</v>
    <v>4</v>
  </rv>
  <rv s="0">
    <v>21</v>
    <v>4</v>
  </rv>
  <rv s="0">
    <v>22</v>
    <v>4</v>
  </rv>
  <rv s="0">
    <v>29</v>
    <v>4</v>
  </rv>
  <rv s="0">
    <v>30</v>
    <v>4</v>
  </rv>
  <rv s="0">
    <v>31</v>
    <v>4</v>
  </rv>
  <rv s="0">
    <v>32</v>
    <v>4</v>
  </rv>
  <rv s="0">
    <v>39</v>
    <v>4</v>
  </rv>
  <rv s="0">
    <v>40</v>
    <v>4</v>
  </rv>
  <rv s="0">
    <v>41</v>
    <v>4</v>
  </rv>
  <rv s="0">
    <v>42</v>
    <v>4</v>
  </rv>
  <rv s="0">
    <v>47</v>
    <v>4</v>
  </rv>
  <rv s="0">
    <v>48</v>
    <v>4</v>
  </rv>
  <rv s="0">
    <v>55</v>
    <v>4</v>
  </rv>
  <rv s="0">
    <v>56</v>
    <v>4</v>
  </rv>
  <rv s="0">
    <v>64</v>
    <v>4</v>
  </rv>
  <rv s="0">
    <v>65</v>
    <v>4</v>
  </rv>
  <rv s="0">
    <v>73</v>
    <v>4</v>
  </rv>
  <rv s="0">
    <v>74</v>
    <v>4</v>
  </rv>
  <rv s="0">
    <v>76</v>
    <v>4</v>
  </rv>
  <rv s="0">
    <v>77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E_VEHICULO" xr10:uid="{1F350528-D12D-4650-8DFB-1768F4B81DB2}" sourceName="CLASE VEHICULO">
  <extLst>
    <x:ext xmlns:x15="http://schemas.microsoft.com/office/spreadsheetml/2010/11/main" uri="{2F2917AC-EB37-4324-AD4E-5DD8C200BD13}">
      <x15:tableSlicerCache tableId="7" column="2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62E770B-2D11-4B4D-84AD-F3EDEF2A0130}" sourceName="FECHA">
  <extLst>
    <x:ext xmlns:x15="http://schemas.microsoft.com/office/spreadsheetml/2010/11/main" uri="{2F2917AC-EB37-4324-AD4E-5DD8C200BD13}">
      <x15:tableSlicerCache tableId="7" column="5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EEDOR" xr10:uid="{073FE5E0-7C9D-4A9D-8403-17C4BDDED618}" sourceName="PROVEEDOR">
  <extLst>
    <x:ext xmlns:x15="http://schemas.microsoft.com/office/spreadsheetml/2010/11/main" uri="{2F2917AC-EB37-4324-AD4E-5DD8C200BD13}">
      <x15:tableSlicerCache tableId="7" column="11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1" xr10:uid="{C59E6A00-2DCC-4FCA-9336-3159ED075D88}" sourceName="FECHA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QUINARIA" xr10:uid="{54AF539F-52DC-4237-B00D-F614825F0F7E}" sourceName="MAQUINARIA">
  <extLst>
    <x:ext xmlns:x15="http://schemas.microsoft.com/office/spreadsheetml/2010/11/main" uri="{2F2917AC-EB37-4324-AD4E-5DD8C200BD13}">
      <x15:tableSlicerCache tableId="3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ASE VEHICULO" xr10:uid="{65AB17A4-2EBB-4F2B-BAC5-93435BAEC150}" cache="SegmentaciónDeDatos_CLASE_VEHICULO" caption="CLASE VEHICULO" startItem="3" rowHeight="247650"/>
  <slicer name="FECHA" xr10:uid="{432DB3EE-24AD-4565-A4AF-219DB4DB85BC}" cache="SegmentaciónDeDatos_FECHA" caption="FECHA" startItem="6" rowHeight="247650"/>
  <slicer name="PROVEEDOR" xr10:uid="{6D8F1ED2-6E5C-4F1C-A5D0-133D940702C6}" cache="SegmentaciónDeDatos_PROVEEDOR" caption="PROVEEDOR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1" xr10:uid="{73A97E49-F3A7-4605-A7D0-584983B365EA}" cache="SegmentaciónDeDatos_FECHA1" caption="FECHA" rowHeight="247650"/>
  <slicer name="MAQUINARIA" xr10:uid="{80598C51-BE47-4C91-8D07-3CCDFD7E1BCC}" cache="SegmentaciónDeDatos_MAQUINARIA" caption="MAQUINARIA" startItem="1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3E4275-2250-4A6A-A3EF-E84E0B983E05}" name="resumen" displayName="resumen" ref="A8:V257" totalsRowShown="0" headerRowDxfId="33" tableBorderDxfId="32">
  <autoFilter ref="A8:V257" xr:uid="{4C3E4275-2250-4A6A-A3EF-E84E0B983E05}">
    <filterColumn colId="11">
      <customFilters>
        <customFilter operator="notEqual" val=" "/>
      </customFilters>
    </filterColumn>
  </autoFilter>
  <tableColumns count="22">
    <tableColumn id="1" xr3:uid="{9019D95D-C276-494D-84D3-A05FC526A7E1}" name="N°" dataDxfId="31"/>
    <tableColumn id="2" xr3:uid="{CA75C2E8-6DDA-4EC2-BBF9-45C87E2D03E1}" name="CLASE VEHICULO" dataDxfId="30"/>
    <tableColumn id="3" xr3:uid="{4AB78A53-5F2A-4547-AFE9-0B1AF71BBC95}" name="PLACA VEHICULO" dataDxfId="29"/>
    <tableColumn id="4" xr3:uid="{B0268A94-D7AD-4B4B-8997-4B99882155BB}" name="NOMBRE CHOFER" dataDxfId="28"/>
    <tableColumn id="5" xr3:uid="{9A5C7D09-46DA-4FE7-B971-D9EA48209E5C}" name="FECHA" dataDxfId="27"/>
    <tableColumn id="6" xr3:uid="{C0C0ED59-11C8-467A-BE61-76BF1EC019CE}" name="HORA SALIDA" dataDxfId="26"/>
    <tableColumn id="7" xr3:uid="{A02171A5-10DE-40BA-B1D7-C82F75DD9FE5}" name="HORA INGRESO" dataDxfId="25"/>
    <tableColumn id="8" xr3:uid="{03E71A81-4C5E-4420-AF8E-9EA157D2FE23}" name="TOTAL HORAS" dataDxfId="24">
      <calculatedColumnFormula>IF('RESUMEN'!$F9="","",'RESUMEN'!$G9-'RESUMEN'!$F9)</calculatedColumnFormula>
    </tableColumn>
    <tableColumn id="9" xr3:uid="{256B1276-B2E8-4605-B833-9C5E2F858549}" name="MOTIVO" dataDxfId="23"/>
    <tableColumn id="10" xr3:uid="{1775978F-35BB-442D-AC41-E431890332D1}" name="PERTENECE" dataDxfId="22"/>
    <tableColumn id="11" xr3:uid="{8BE9961B-8A83-4BD7-9A20-050416CDBFE5}" name="PROVEEDOR" dataDxfId="21"/>
    <tableColumn id="12" xr3:uid="{605B3107-F49F-4870-9563-03051BF42BA7}" name="HOROMETRO INICIO" dataDxfId="20"/>
    <tableColumn id="13" xr3:uid="{79F35C7B-8BC6-433B-841B-0E6349045A0E}" name="HOROMETRO FINAL" dataDxfId="19"/>
    <tableColumn id="15" xr3:uid="{030F1E2D-5BE8-472D-A75D-D93D92BEA702}" name="HOROMETRO TOTAL" dataDxfId="18">
      <calculatedColumnFormula>IF(M9-L9=0,"",M9-L9)</calculatedColumnFormula>
    </tableColumn>
    <tableColumn id="14" xr3:uid="{6A02B022-C075-4126-8A42-654E8F5731C0}" name="FOTO INICIO"/>
    <tableColumn id="16" xr3:uid="{2B7E69CC-B678-489B-8254-4BB92D5CD987}" name="FOTO FINAL"/>
    <tableColumn id="17" xr3:uid="{651CDC17-E0CB-4DC6-8EB2-B7504E74DC08}" name="VUELTAS VOLQ" dataDxfId="17"/>
    <tableColumn id="18" xr3:uid="{E6AB7F5F-10CE-41F9-8D9C-392D0C5CAD33}" name="TOTAL M3 DESM" dataDxfId="16">
      <calculatedColumnFormula>resumen[[#This Row],[VUELTAS VOLQ]]*15</calculatedColumnFormula>
    </tableColumn>
    <tableColumn id="19" xr3:uid="{F0113EB9-7613-4D2F-BB84-86269DF507D8}" name="OBSERVACIONES" dataDxfId="15"/>
    <tableColumn id="20" xr3:uid="{AACF6C30-1925-4081-ACE2-E69C1DA06E9A}" name="HOROMETRO INICIAL 2" dataDxfId="14"/>
    <tableColumn id="21" xr3:uid="{D3A85B5E-ACBC-4729-A7B6-DBA75E794403}" name="HOROMETRO FINAL 2" dataDxfId="13"/>
    <tableColumn id="22" xr3:uid="{4360EBEC-11B8-4276-8334-A0FA82675F81}" name="HOROMETRO TOTAL 2" dataDxfId="12">
      <calculatedColumnFormula>resumen[[#This Row],[HOROMETRO FINAL 2]]-resumen[[#This Row],[HOROMETRO INICIAL 2]]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E9A343-A0F9-44AD-8994-00FCB0AD92D5}" name="COMBUSTIBLE" displayName="COMBUSTIBLE" ref="B8:M67" totalsRowShown="0" headerRowDxfId="11">
  <autoFilter ref="B8:M67" xr:uid="{40E9A343-A0F9-44AD-8994-00FCB0AD92D5}"/>
  <sortState xmlns:xlrd2="http://schemas.microsoft.com/office/spreadsheetml/2017/richdata2" ref="B9:M67">
    <sortCondition ref="B8:B67"/>
  </sortState>
  <tableColumns count="12">
    <tableColumn id="1" xr3:uid="{6188554F-1242-4363-BD30-7AEC2BC0C313}" name="FECHA" dataDxfId="10"/>
    <tableColumn id="2" xr3:uid="{FBAFDA82-4DF4-45EE-9149-EA249DEEB9F9}" name="MAQUINARIA" dataDxfId="9"/>
    <tableColumn id="3" xr3:uid="{F6CC6AE9-34BB-4A01-9B10-C42FDF357CDC}" name="GLNS ENTREGADO" dataDxfId="8"/>
    <tableColumn id="4" xr3:uid="{53EC3A81-1070-4A2D-81C2-C9570580C99D}" name="RESPONSABLE " dataDxfId="7"/>
    <tableColumn id="5" xr3:uid="{DECE3A4D-3E74-467C-94A7-4D4DA293DDAE}" name="QUIEN RECIBE" dataDxfId="6"/>
    <tableColumn id="6" xr3:uid="{0188FC0C-F4D7-4E09-B165-78AEB770A55C}" name="HORA DE ENTREGA" dataDxfId="5"/>
    <tableColumn id="7" xr3:uid="{638E87A5-FAE1-431F-8469-2054A3602A28}" name="LITROS" dataDxfId="4"/>
    <tableColumn id="8" xr3:uid="{33405F12-3692-4F37-973D-03AFB7FA5E97}" name="GLNS X LITRO" dataDxfId="3">
      <calculatedColumnFormula>$L$1</calculatedColumnFormula>
    </tableColumn>
    <tableColumn id="9" xr3:uid="{9D1867A9-1E32-4DD5-B580-F9ECD3DD3F50}" name="TOTAL GALONES" dataDxfId="2">
      <calculatedColumnFormula>COMBUSTIBLE[[#This Row],[LITROS]]*COMBUSTIBLE[[#This Row],[GLNS X LITRO]]</calculatedColumnFormula>
    </tableColumn>
    <tableColumn id="10" xr3:uid="{DE7AE430-8B6B-4614-92A8-1F62D347A452}" name="GALONES RECIBIDOS"/>
    <tableColumn id="11" xr3:uid="{EC4D894F-9657-4D9E-9D05-F60A4D735174}" name="COSTO X GALON" dataDxfId="1"/>
    <tableColumn id="12" xr3:uid="{8E1CAAD6-0AE5-4026-A563-976CAC7C4EBB}" name="PRECIO TOTAL" dataDxfId="0">
      <calculatedColumnFormula>COMBUSTIBLE[[#This Row],[GLNS ENTREGADO]]*COMBUSTIBLE[[#This Row],[COSTO X GALON]]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EE5578-DF57-4921-924B-353E53699D88}" name="CLASE_VEHICULO" displayName="CLASE_VEHICULO" ref="A1:B22" totalsRowShown="0">
  <autoFilter ref="A1:B22" xr:uid="{18EE5578-DF57-4921-924B-353E53699D88}"/>
  <tableColumns count="2">
    <tableColumn id="1" xr3:uid="{B35191EC-CEDC-41EA-8768-EAF28F261352}" name="CLASE VEHICULO"/>
    <tableColumn id="2" xr3:uid="{972E1E17-2DF9-4D90-8400-EA2B9A43D2D8}" name="PLACA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283D7B-7EF1-455A-8BD8-C97B0CCF16DC}" name="CHOFER" displayName="CHOFER" ref="D1:D18" totalsRowShown="0">
  <autoFilter ref="D1:D18" xr:uid="{79283D7B-7EF1-455A-8BD8-C97B0CCF16DC}"/>
  <tableColumns count="1">
    <tableColumn id="1" xr3:uid="{5B68F931-D3E5-481E-A3D6-44963F0AF474}" name="NOMBRE CHOF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6B2D0-DFFE-4E82-841D-A32A2F0F7EE4}">
  <sheetPr codeName="Hoja1"/>
  <dimension ref="A1:Y257"/>
  <sheetViews>
    <sheetView showGridLines="0" topLeftCell="A8" zoomScaleNormal="100" workbookViewId="0">
      <pane xSplit="3" topLeftCell="F1" activePane="topRight" state="frozen"/>
      <selection activeCell="A9" sqref="A9"/>
      <selection pane="topRight" activeCell="N2" sqref="N2"/>
    </sheetView>
  </sheetViews>
  <sheetFormatPr baseColWidth="10" defaultColWidth="11.42578125" defaultRowHeight="15" x14ac:dyDescent="0.25"/>
  <cols>
    <col min="1" max="1" width="5" customWidth="1"/>
    <col min="2" max="2" width="21.85546875" customWidth="1"/>
    <col min="3" max="3" width="18.42578125" customWidth="1"/>
    <col min="4" max="4" width="31" customWidth="1"/>
    <col min="5" max="5" width="12.5703125" customWidth="1"/>
    <col min="6" max="6" width="14.140625" customWidth="1"/>
    <col min="7" max="7" width="15.85546875" customWidth="1"/>
    <col min="8" max="8" width="16" customWidth="1"/>
    <col min="9" max="9" width="45.85546875" customWidth="1"/>
    <col min="10" max="11" width="15.7109375" customWidth="1"/>
    <col min="13" max="13" width="12.28515625" customWidth="1"/>
    <col min="14" max="14" width="11.5703125" style="54"/>
    <col min="17" max="18" width="11.5703125" style="54"/>
    <col min="19" max="19" width="20.5703125" customWidth="1"/>
  </cols>
  <sheetData>
    <row r="1" spans="1:25" ht="26.25" x14ac:dyDescent="0.4">
      <c r="A1" s="2"/>
      <c r="B1" s="3" t="s">
        <v>0</v>
      </c>
      <c r="C1" s="2"/>
      <c r="D1" s="2"/>
      <c r="E1" s="2"/>
      <c r="F1" s="2"/>
      <c r="G1" s="2"/>
      <c r="H1" s="2"/>
      <c r="I1" s="2"/>
      <c r="J1" s="2"/>
      <c r="K1" s="2"/>
    </row>
    <row r="2" spans="1:25" ht="30" x14ac:dyDescent="0.25">
      <c r="A2" s="82" t="e" vm="1">
        <v>#VALUE!</v>
      </c>
      <c r="B2" s="82"/>
      <c r="M2" s="38" t="s">
        <v>1</v>
      </c>
      <c r="N2" s="54">
        <f>SUM(resumen[HOROMETRO TOTAL])</f>
        <v>233.5300000000006</v>
      </c>
      <c r="Q2" s="38" t="s">
        <v>2</v>
      </c>
      <c r="R2" s="54">
        <f>SUM(resumen[VUELTAS VOLQ])</f>
        <v>65</v>
      </c>
    </row>
    <row r="3" spans="1:25" ht="36" x14ac:dyDescent="0.55000000000000004">
      <c r="A3" s="82"/>
      <c r="B3" s="82"/>
      <c r="C3" s="6" t="s">
        <v>3</v>
      </c>
      <c r="D3" s="4"/>
      <c r="E3" s="4"/>
      <c r="F3" s="4"/>
      <c r="G3" s="4"/>
      <c r="H3" s="4"/>
      <c r="I3" s="4"/>
      <c r="J3" s="4"/>
      <c r="K3" s="4"/>
    </row>
    <row r="4" spans="1:25" ht="3" customHeight="1" x14ac:dyDescent="0.25">
      <c r="A4" s="82"/>
      <c r="B4" s="82"/>
      <c r="C4" s="4"/>
      <c r="D4" s="4"/>
      <c r="E4" s="4"/>
      <c r="F4" s="4"/>
      <c r="G4" s="4"/>
      <c r="H4" s="4"/>
      <c r="I4" s="4"/>
      <c r="J4" s="4"/>
      <c r="K4" s="4"/>
    </row>
    <row r="5" spans="1:25" ht="30" x14ac:dyDescent="0.35">
      <c r="A5" s="82"/>
      <c r="B5" s="82"/>
      <c r="C5" s="7" t="s">
        <v>4</v>
      </c>
      <c r="D5" s="5"/>
      <c r="E5" s="5"/>
      <c r="F5" s="5"/>
      <c r="G5" s="5"/>
      <c r="H5" s="5"/>
      <c r="I5" s="5"/>
      <c r="J5" s="5"/>
      <c r="K5" s="5"/>
      <c r="M5" s="38" t="s">
        <v>5</v>
      </c>
      <c r="N5" s="54">
        <f>SUBTOTAL(109,resumen[HOROMETRO TOTAL])</f>
        <v>233.5300000000006</v>
      </c>
      <c r="Q5" s="38" t="s">
        <v>6</v>
      </c>
      <c r="R5" s="54">
        <f>SUBTOTAL(109,resumen[TOTAL M3 DESM])</f>
        <v>975</v>
      </c>
    </row>
    <row r="6" spans="1:25" ht="3" customHeight="1" x14ac:dyDescent="0.25">
      <c r="A6" s="82"/>
      <c r="B6" s="82"/>
    </row>
    <row r="7" spans="1:25" x14ac:dyDescent="0.25">
      <c r="A7" s="83"/>
      <c r="B7" s="83"/>
      <c r="C7">
        <v>3</v>
      </c>
      <c r="D7">
        <v>4</v>
      </c>
      <c r="E7">
        <v>5</v>
      </c>
      <c r="F7">
        <v>6</v>
      </c>
      <c r="G7">
        <v>7</v>
      </c>
      <c r="H7">
        <v>8</v>
      </c>
      <c r="I7">
        <v>9</v>
      </c>
      <c r="J7">
        <v>10</v>
      </c>
      <c r="K7">
        <v>11</v>
      </c>
      <c r="L7">
        <v>12</v>
      </c>
      <c r="M7">
        <v>13</v>
      </c>
      <c r="N7" s="54">
        <v>14</v>
      </c>
      <c r="O7">
        <v>15</v>
      </c>
      <c r="P7">
        <v>16</v>
      </c>
      <c r="Q7" s="54">
        <v>17</v>
      </c>
      <c r="R7" s="54">
        <v>18</v>
      </c>
      <c r="S7" s="54">
        <v>19</v>
      </c>
      <c r="T7" s="54">
        <v>20</v>
      </c>
      <c r="U7" s="54">
        <v>21</v>
      </c>
      <c r="V7" s="54">
        <v>22</v>
      </c>
    </row>
    <row r="8" spans="1:25" ht="46.9" customHeight="1" thickBot="1" x14ac:dyDescent="0.3">
      <c r="A8" s="10" t="s">
        <v>7</v>
      </c>
      <c r="B8" s="11" t="s">
        <v>8</v>
      </c>
      <c r="C8" s="10" t="s">
        <v>9</v>
      </c>
      <c r="D8" s="11" t="s">
        <v>10</v>
      </c>
      <c r="E8" s="11" t="s">
        <v>11</v>
      </c>
      <c r="F8" s="11" t="s">
        <v>12</v>
      </c>
      <c r="G8" s="11" t="s">
        <v>13</v>
      </c>
      <c r="H8" s="11" t="s">
        <v>1</v>
      </c>
      <c r="I8" s="11" t="s">
        <v>14</v>
      </c>
      <c r="J8" s="11" t="s">
        <v>15</v>
      </c>
      <c r="K8" s="12" t="s">
        <v>16</v>
      </c>
      <c r="L8" s="11" t="s">
        <v>17</v>
      </c>
      <c r="M8" s="11" t="s">
        <v>18</v>
      </c>
      <c r="N8" s="11" t="s">
        <v>19</v>
      </c>
      <c r="O8" s="11" t="s">
        <v>20</v>
      </c>
      <c r="P8" s="11" t="s">
        <v>21</v>
      </c>
      <c r="Q8" s="11" t="s">
        <v>22</v>
      </c>
      <c r="R8" s="11" t="s">
        <v>23</v>
      </c>
      <c r="S8" s="11" t="s">
        <v>24</v>
      </c>
      <c r="T8" s="11" t="s">
        <v>25</v>
      </c>
      <c r="U8" s="11" t="s">
        <v>26</v>
      </c>
      <c r="V8" s="11" t="s">
        <v>27</v>
      </c>
    </row>
    <row r="9" spans="1:25" ht="30" hidden="1" customHeight="1" thickBot="1" x14ac:dyDescent="0.3">
      <c r="A9" s="8">
        <v>1</v>
      </c>
      <c r="B9" s="9" t="s">
        <v>28</v>
      </c>
      <c r="C9" s="22" t="s">
        <v>29</v>
      </c>
      <c r="D9" s="23" t="s">
        <v>30</v>
      </c>
      <c r="E9" s="24">
        <v>45909</v>
      </c>
      <c r="F9" s="25">
        <v>0.33333333333333331</v>
      </c>
      <c r="G9" s="25">
        <v>0.39583333333333331</v>
      </c>
      <c r="H9" s="26">
        <f>IF('RESUMEN'!$F9="","",'RESUMEN'!$G9-'RESUMEN'!$F9)</f>
        <v>6.25E-2</v>
      </c>
      <c r="I9" s="29" t="s">
        <v>31</v>
      </c>
      <c r="J9" s="27" t="s">
        <v>32</v>
      </c>
      <c r="K9" s="27" t="s">
        <v>33</v>
      </c>
      <c r="L9" s="31"/>
      <c r="M9" s="30"/>
      <c r="N9" s="38" t="str">
        <f t="shared" ref="N9:N40" si="0">IF(M9-L9=0,"",M9-L9)</f>
        <v/>
      </c>
      <c r="O9" s="1" t="e" vm="2">
        <v>#VALUE!</v>
      </c>
      <c r="P9" s="1" t="e" vm="2">
        <v>#VALUE!</v>
      </c>
      <c r="Q9" s="1"/>
      <c r="R9" s="1">
        <f>resumen[[#This Row],[VUELTAS VOLQ]]*15</f>
        <v>0</v>
      </c>
      <c r="S9" s="55"/>
      <c r="T9" s="58"/>
      <c r="U9" s="58"/>
      <c r="V9" s="1">
        <f>resumen[[#This Row],[HOROMETRO FINAL 2]]-resumen[[#This Row],[HOROMETRO INICIAL 2]]</f>
        <v>0</v>
      </c>
      <c r="W9" s="1"/>
      <c r="X9" s="1"/>
      <c r="Y9" s="1"/>
    </row>
    <row r="10" spans="1:25" ht="30" hidden="1" customHeight="1" thickBot="1" x14ac:dyDescent="0.3">
      <c r="A10" s="8">
        <v>2</v>
      </c>
      <c r="B10" s="9" t="s">
        <v>28</v>
      </c>
      <c r="C10" s="22" t="s">
        <v>29</v>
      </c>
      <c r="D10" s="23" t="s">
        <v>30</v>
      </c>
      <c r="E10" s="24">
        <v>45909</v>
      </c>
      <c r="F10" s="25">
        <v>0.60416666666666663</v>
      </c>
      <c r="G10" s="25">
        <v>0.66666666666666663</v>
      </c>
      <c r="H10" s="26">
        <f>IF('RESUMEN'!$F10="","",'RESUMEN'!$G10-'RESUMEN'!$F10)</f>
        <v>6.25E-2</v>
      </c>
      <c r="I10" s="29" t="s">
        <v>31</v>
      </c>
      <c r="J10" s="27" t="s">
        <v>32</v>
      </c>
      <c r="K10" s="27" t="s">
        <v>33</v>
      </c>
      <c r="L10" s="32"/>
      <c r="M10" s="33"/>
      <c r="N10" s="38" t="str">
        <f t="shared" si="0"/>
        <v/>
      </c>
      <c r="O10" t="e" vm="2">
        <v>#VALUE!</v>
      </c>
      <c r="P10" s="1" t="e" vm="2">
        <v>#VALUE!</v>
      </c>
      <c r="R10" s="54">
        <f>resumen[[#This Row],[VUELTAS VOLQ]]*15</f>
        <v>0</v>
      </c>
      <c r="S10" s="56"/>
      <c r="T10" s="52"/>
      <c r="U10" s="52"/>
      <c r="V10" s="54">
        <f>resumen[[#This Row],[HOROMETRO FINAL 2]]-resumen[[#This Row],[HOROMETRO INICIAL 2]]</f>
        <v>0</v>
      </c>
    </row>
    <row r="11" spans="1:25" ht="30" hidden="1" customHeight="1" thickBot="1" x14ac:dyDescent="0.3">
      <c r="A11" s="8">
        <v>3</v>
      </c>
      <c r="B11" s="9" t="s">
        <v>28</v>
      </c>
      <c r="C11" s="22" t="s">
        <v>29</v>
      </c>
      <c r="D11" s="23" t="s">
        <v>30</v>
      </c>
      <c r="E11" s="24">
        <v>45911</v>
      </c>
      <c r="F11" s="25">
        <v>0.4375</v>
      </c>
      <c r="G11" s="25">
        <v>0.5</v>
      </c>
      <c r="H11" s="26">
        <f>IF('RESUMEN'!$F11="","",'RESUMEN'!$G11-'RESUMEN'!$F11)</f>
        <v>6.25E-2</v>
      </c>
      <c r="I11" s="29" t="s">
        <v>34</v>
      </c>
      <c r="J11" s="27" t="s">
        <v>32</v>
      </c>
      <c r="K11" s="27" t="s">
        <v>33</v>
      </c>
      <c r="L11" s="32"/>
      <c r="M11" s="33"/>
      <c r="N11" s="38" t="str">
        <f t="shared" si="0"/>
        <v/>
      </c>
      <c r="O11" t="e" vm="2">
        <v>#VALUE!</v>
      </c>
      <c r="P11" s="1" t="e" vm="2">
        <v>#VALUE!</v>
      </c>
      <c r="R11" s="54">
        <f>resumen[[#This Row],[VUELTAS VOLQ]]*15</f>
        <v>0</v>
      </c>
      <c r="S11" s="56"/>
      <c r="T11" s="52"/>
      <c r="U11" s="52"/>
      <c r="V11" s="54">
        <f>resumen[[#This Row],[HOROMETRO FINAL 2]]-resumen[[#This Row],[HOROMETRO INICIAL 2]]</f>
        <v>0</v>
      </c>
    </row>
    <row r="12" spans="1:25" ht="30" hidden="1" customHeight="1" thickBot="1" x14ac:dyDescent="0.3">
      <c r="A12" s="8">
        <v>4</v>
      </c>
      <c r="B12" s="9" t="s">
        <v>28</v>
      </c>
      <c r="C12" s="22" t="s">
        <v>29</v>
      </c>
      <c r="D12" s="23" t="s">
        <v>30</v>
      </c>
      <c r="E12" s="24">
        <v>45911</v>
      </c>
      <c r="F12" s="25">
        <v>0.10416666666666667</v>
      </c>
      <c r="G12" s="25">
        <v>0.16666666666666666</v>
      </c>
      <c r="H12" s="26">
        <f>IF('RESUMEN'!$F12="","",'RESUMEN'!$G12-'RESUMEN'!$F12)</f>
        <v>6.2499999999999986E-2</v>
      </c>
      <c r="I12" s="29" t="s">
        <v>34</v>
      </c>
      <c r="J12" s="27" t="s">
        <v>32</v>
      </c>
      <c r="K12" s="27" t="s">
        <v>33</v>
      </c>
      <c r="L12" s="32"/>
      <c r="M12" s="33"/>
      <c r="N12" s="38" t="str">
        <f t="shared" si="0"/>
        <v/>
      </c>
      <c r="O12" t="e" vm="2">
        <v>#VALUE!</v>
      </c>
      <c r="P12" s="1" t="e" vm="2">
        <v>#VALUE!</v>
      </c>
      <c r="R12" s="54">
        <f>resumen[[#This Row],[VUELTAS VOLQ]]*15</f>
        <v>0</v>
      </c>
      <c r="S12" s="56"/>
      <c r="T12" s="52"/>
      <c r="U12" s="52"/>
      <c r="V12" s="54">
        <f>resumen[[#This Row],[HOROMETRO FINAL 2]]-resumen[[#This Row],[HOROMETRO INICIAL 2]]</f>
        <v>0</v>
      </c>
    </row>
    <row r="13" spans="1:25" ht="30" hidden="1" customHeight="1" thickBot="1" x14ac:dyDescent="0.3">
      <c r="A13" s="8">
        <v>5</v>
      </c>
      <c r="B13" s="9" t="s">
        <v>35</v>
      </c>
      <c r="C13" s="22"/>
      <c r="D13" s="23" t="s">
        <v>36</v>
      </c>
      <c r="E13" s="24">
        <v>45911</v>
      </c>
      <c r="F13" s="25"/>
      <c r="G13" s="25"/>
      <c r="H13" s="26" t="str">
        <f>IF('RESUMEN'!$F13="","",'RESUMEN'!$G13-'RESUMEN'!$F13)</f>
        <v/>
      </c>
      <c r="I13" s="29" t="s">
        <v>37</v>
      </c>
      <c r="J13" s="27" t="s">
        <v>38</v>
      </c>
      <c r="K13" s="27"/>
      <c r="L13" s="32"/>
      <c r="M13" s="33"/>
      <c r="N13" s="38" t="str">
        <f t="shared" si="0"/>
        <v/>
      </c>
      <c r="R13" s="54">
        <f>resumen[[#This Row],[VUELTAS VOLQ]]*15</f>
        <v>0</v>
      </c>
      <c r="S13" s="56"/>
      <c r="T13" s="52"/>
      <c r="U13" s="52"/>
      <c r="V13" s="54">
        <f>resumen[[#This Row],[HOROMETRO FINAL 2]]-resumen[[#This Row],[HOROMETRO INICIAL 2]]</f>
        <v>0</v>
      </c>
    </row>
    <row r="14" spans="1:25" ht="30" hidden="1" customHeight="1" thickBot="1" x14ac:dyDescent="0.3">
      <c r="A14" s="8">
        <v>6</v>
      </c>
      <c r="B14" s="9" t="s">
        <v>39</v>
      </c>
      <c r="C14" s="22" t="s">
        <v>40</v>
      </c>
      <c r="D14" s="23" t="s">
        <v>41</v>
      </c>
      <c r="E14" s="24">
        <v>45915</v>
      </c>
      <c r="F14" s="25">
        <v>0.22916666666666666</v>
      </c>
      <c r="G14" s="25">
        <v>0.25</v>
      </c>
      <c r="H14" s="26">
        <f>IF('RESUMEN'!$F14="","",'RESUMEN'!$G14-'RESUMEN'!$F14)</f>
        <v>2.0833333333333343E-2</v>
      </c>
      <c r="I14" s="29" t="s">
        <v>42</v>
      </c>
      <c r="J14" s="27" t="s">
        <v>32</v>
      </c>
      <c r="K14" s="27" t="s">
        <v>33</v>
      </c>
      <c r="L14" s="32"/>
      <c r="M14" s="33"/>
      <c r="N14" s="38" t="str">
        <f t="shared" si="0"/>
        <v/>
      </c>
      <c r="R14" s="54">
        <f>resumen[[#This Row],[VUELTAS VOLQ]]*15</f>
        <v>0</v>
      </c>
      <c r="S14" s="56"/>
      <c r="T14" s="52"/>
      <c r="U14" s="52"/>
      <c r="V14" s="54">
        <f>resumen[[#This Row],[HOROMETRO FINAL 2]]-resumen[[#This Row],[HOROMETRO INICIAL 2]]</f>
        <v>0</v>
      </c>
    </row>
    <row r="15" spans="1:25" ht="30" hidden="1" customHeight="1" thickBot="1" x14ac:dyDescent="0.3">
      <c r="A15" s="8">
        <v>7</v>
      </c>
      <c r="B15" s="9" t="s">
        <v>39</v>
      </c>
      <c r="C15" s="22" t="s">
        <v>40</v>
      </c>
      <c r="D15" s="23" t="s">
        <v>41</v>
      </c>
      <c r="E15" s="24">
        <v>45915</v>
      </c>
      <c r="F15" s="25">
        <v>0.47569444444444442</v>
      </c>
      <c r="G15" s="25">
        <v>0.50347222222222221</v>
      </c>
      <c r="H15" s="26">
        <f>IF('RESUMEN'!$F15="","",'RESUMEN'!$G15-'RESUMEN'!$F15)</f>
        <v>2.777777777777779E-2</v>
      </c>
      <c r="I15" s="29" t="s">
        <v>43</v>
      </c>
      <c r="J15" s="27" t="s">
        <v>32</v>
      </c>
      <c r="K15" s="27" t="s">
        <v>33</v>
      </c>
      <c r="L15" s="32"/>
      <c r="M15" s="33"/>
      <c r="N15" s="38" t="str">
        <f t="shared" si="0"/>
        <v/>
      </c>
      <c r="R15" s="54">
        <f>resumen[[#This Row],[VUELTAS VOLQ]]*15</f>
        <v>0</v>
      </c>
      <c r="S15" s="56"/>
      <c r="T15" s="52"/>
      <c r="U15" s="52"/>
      <c r="V15" s="54">
        <f>resumen[[#This Row],[HOROMETRO FINAL 2]]-resumen[[#This Row],[HOROMETRO INICIAL 2]]</f>
        <v>0</v>
      </c>
    </row>
    <row r="16" spans="1:25" ht="30" hidden="1" customHeight="1" thickBot="1" x14ac:dyDescent="0.3">
      <c r="A16" s="8">
        <v>8</v>
      </c>
      <c r="B16" s="9" t="s">
        <v>28</v>
      </c>
      <c r="C16" s="22" t="s">
        <v>29</v>
      </c>
      <c r="D16" s="23" t="s">
        <v>30</v>
      </c>
      <c r="E16" s="24">
        <v>45915</v>
      </c>
      <c r="F16" s="25">
        <v>0.54861111111111116</v>
      </c>
      <c r="G16" s="25">
        <v>0.73958333333333337</v>
      </c>
      <c r="H16" s="26">
        <f>IF('RESUMEN'!$F16="","",'RESUMEN'!$G16-'RESUMEN'!$F16)</f>
        <v>0.19097222222222221</v>
      </c>
      <c r="I16" s="29" t="s">
        <v>44</v>
      </c>
      <c r="J16" s="27" t="s">
        <v>32</v>
      </c>
      <c r="K16" s="27" t="s">
        <v>45</v>
      </c>
      <c r="L16" s="32"/>
      <c r="M16" s="33"/>
      <c r="N16" s="38" t="str">
        <f t="shared" si="0"/>
        <v/>
      </c>
      <c r="O16" t="e" vm="2">
        <v>#VALUE!</v>
      </c>
      <c r="P16" s="1" t="e" vm="2">
        <v>#VALUE!</v>
      </c>
      <c r="R16" s="54">
        <f>resumen[[#This Row],[VUELTAS VOLQ]]*15</f>
        <v>0</v>
      </c>
      <c r="S16" s="56"/>
      <c r="T16" s="52"/>
      <c r="U16" s="52"/>
      <c r="V16" s="54">
        <f>resumen[[#This Row],[HOROMETRO FINAL 2]]-resumen[[#This Row],[HOROMETRO INICIAL 2]]</f>
        <v>0</v>
      </c>
    </row>
    <row r="17" spans="1:22" ht="30" hidden="1" customHeight="1" thickBot="1" x14ac:dyDescent="0.3">
      <c r="A17" s="8">
        <v>9</v>
      </c>
      <c r="B17" s="9" t="s">
        <v>39</v>
      </c>
      <c r="C17" s="22" t="s">
        <v>40</v>
      </c>
      <c r="D17" s="23" t="s">
        <v>41</v>
      </c>
      <c r="E17" s="24">
        <v>45915</v>
      </c>
      <c r="F17" s="25">
        <v>0.5625</v>
      </c>
      <c r="G17" s="25">
        <v>0.58680555555555558</v>
      </c>
      <c r="H17" s="26">
        <f>IF('RESUMEN'!$F17="","",'RESUMEN'!$G17-'RESUMEN'!$F17)</f>
        <v>2.430555555555558E-2</v>
      </c>
      <c r="I17" s="29" t="s">
        <v>46</v>
      </c>
      <c r="J17" s="27" t="s">
        <v>32</v>
      </c>
      <c r="K17" s="27" t="s">
        <v>33</v>
      </c>
      <c r="L17" s="32"/>
      <c r="M17" s="33"/>
      <c r="N17" s="38" t="str">
        <f t="shared" si="0"/>
        <v/>
      </c>
      <c r="R17" s="54">
        <f>resumen[[#This Row],[VUELTAS VOLQ]]*15</f>
        <v>0</v>
      </c>
      <c r="S17" s="56"/>
      <c r="T17" s="52"/>
      <c r="U17" s="52"/>
      <c r="V17" s="54">
        <f>resumen[[#This Row],[HOROMETRO FINAL 2]]-resumen[[#This Row],[HOROMETRO INICIAL 2]]</f>
        <v>0</v>
      </c>
    </row>
    <row r="18" spans="1:22" ht="30" hidden="1" customHeight="1" thickBot="1" x14ac:dyDescent="0.3">
      <c r="A18" s="8">
        <v>10</v>
      </c>
      <c r="B18" s="9" t="s">
        <v>39</v>
      </c>
      <c r="C18" s="22" t="s">
        <v>40</v>
      </c>
      <c r="D18" s="23" t="s">
        <v>41</v>
      </c>
      <c r="E18" s="24">
        <v>45915</v>
      </c>
      <c r="F18" s="25">
        <v>0.64236111111111116</v>
      </c>
      <c r="G18" s="25">
        <v>0.65625</v>
      </c>
      <c r="H18" s="26">
        <f>IF('RESUMEN'!$F18="","",'RESUMEN'!$G18-'RESUMEN'!$F18)</f>
        <v>1.388888888888884E-2</v>
      </c>
      <c r="I18" s="29" t="s">
        <v>47</v>
      </c>
      <c r="J18" s="27" t="s">
        <v>32</v>
      </c>
      <c r="K18" s="27" t="s">
        <v>33</v>
      </c>
      <c r="L18" s="32"/>
      <c r="M18" s="33"/>
      <c r="N18" s="38" t="str">
        <f t="shared" si="0"/>
        <v/>
      </c>
      <c r="R18" s="54">
        <f>resumen[[#This Row],[VUELTAS VOLQ]]*15</f>
        <v>0</v>
      </c>
      <c r="S18" s="56"/>
      <c r="T18" s="52"/>
      <c r="U18" s="52"/>
      <c r="V18" s="54">
        <f>resumen[[#This Row],[HOROMETRO FINAL 2]]-resumen[[#This Row],[HOROMETRO INICIAL 2]]</f>
        <v>0</v>
      </c>
    </row>
    <row r="19" spans="1:22" ht="30" hidden="1" customHeight="1" thickBot="1" x14ac:dyDescent="0.3">
      <c r="A19" s="8">
        <v>11</v>
      </c>
      <c r="B19" s="9" t="s">
        <v>39</v>
      </c>
      <c r="C19" s="22" t="s">
        <v>40</v>
      </c>
      <c r="D19" s="23" t="s">
        <v>41</v>
      </c>
      <c r="E19" s="24">
        <v>45915</v>
      </c>
      <c r="F19" s="25">
        <v>0.72569444444444442</v>
      </c>
      <c r="G19" s="25">
        <v>0.75</v>
      </c>
      <c r="H19" s="26">
        <f>IF('RESUMEN'!$F19="","",'RESUMEN'!$G19-'RESUMEN'!$F19)</f>
        <v>2.430555555555558E-2</v>
      </c>
      <c r="I19" s="29" t="s">
        <v>48</v>
      </c>
      <c r="J19" s="27" t="s">
        <v>32</v>
      </c>
      <c r="K19" s="27" t="s">
        <v>33</v>
      </c>
      <c r="L19" s="32"/>
      <c r="M19" s="33"/>
      <c r="N19" s="38" t="str">
        <f t="shared" si="0"/>
        <v/>
      </c>
      <c r="R19" s="54">
        <f>resumen[[#This Row],[VUELTAS VOLQ]]*15</f>
        <v>0</v>
      </c>
      <c r="S19" s="56"/>
      <c r="T19" s="52"/>
      <c r="U19" s="52"/>
      <c r="V19" s="54">
        <f>resumen[[#This Row],[HOROMETRO FINAL 2]]-resumen[[#This Row],[HOROMETRO INICIAL 2]]</f>
        <v>0</v>
      </c>
    </row>
    <row r="20" spans="1:22" ht="30" hidden="1" customHeight="1" thickBot="1" x14ac:dyDescent="0.3">
      <c r="A20" s="8">
        <v>12</v>
      </c>
      <c r="B20" s="9" t="s">
        <v>39</v>
      </c>
      <c r="C20" s="22" t="s">
        <v>40</v>
      </c>
      <c r="D20" s="23" t="s">
        <v>41</v>
      </c>
      <c r="E20" s="24">
        <v>45916</v>
      </c>
      <c r="F20" s="25">
        <v>0.22916666666666666</v>
      </c>
      <c r="G20" s="25">
        <v>0.25</v>
      </c>
      <c r="H20" s="26">
        <f>IF('RESUMEN'!$F20="","",'RESUMEN'!$G20-'RESUMEN'!$F20)</f>
        <v>2.0833333333333343E-2</v>
      </c>
      <c r="I20" s="29" t="s">
        <v>49</v>
      </c>
      <c r="J20" s="27" t="s">
        <v>32</v>
      </c>
      <c r="K20" s="27" t="s">
        <v>33</v>
      </c>
      <c r="L20" s="32"/>
      <c r="M20" s="33"/>
      <c r="N20" s="38" t="str">
        <f t="shared" si="0"/>
        <v/>
      </c>
      <c r="R20" s="54">
        <f>resumen[[#This Row],[VUELTAS VOLQ]]*15</f>
        <v>0</v>
      </c>
      <c r="S20" s="56"/>
      <c r="T20" s="52"/>
      <c r="U20" s="52"/>
      <c r="V20" s="54">
        <f>resumen[[#This Row],[HOROMETRO FINAL 2]]-resumen[[#This Row],[HOROMETRO INICIAL 2]]</f>
        <v>0</v>
      </c>
    </row>
    <row r="21" spans="1:22" ht="30" hidden="1" customHeight="1" thickBot="1" x14ac:dyDescent="0.3">
      <c r="A21" s="8">
        <v>13</v>
      </c>
      <c r="B21" s="28" t="s">
        <v>28</v>
      </c>
      <c r="C21" s="22" t="s">
        <v>29</v>
      </c>
      <c r="D21" s="23" t="s">
        <v>30</v>
      </c>
      <c r="E21" s="24">
        <v>45916</v>
      </c>
      <c r="F21" s="25">
        <v>0.38958333333333334</v>
      </c>
      <c r="G21" s="25">
        <v>0.52083333333333337</v>
      </c>
      <c r="H21" s="26">
        <f>IF('RESUMEN'!$F21="","",'RESUMEN'!$G21-'RESUMEN'!$F21)</f>
        <v>0.13125000000000003</v>
      </c>
      <c r="I21" s="29" t="s">
        <v>50</v>
      </c>
      <c r="J21" s="27" t="s">
        <v>32</v>
      </c>
      <c r="K21" s="27" t="s">
        <v>33</v>
      </c>
      <c r="L21" s="32"/>
      <c r="M21" s="33"/>
      <c r="N21" s="38" t="str">
        <f t="shared" si="0"/>
        <v/>
      </c>
      <c r="O21" t="e" vm="2">
        <v>#VALUE!</v>
      </c>
      <c r="P21" s="1" t="e" vm="2">
        <v>#VALUE!</v>
      </c>
      <c r="R21" s="54">
        <f>resumen[[#This Row],[VUELTAS VOLQ]]*15</f>
        <v>0</v>
      </c>
      <c r="S21" s="56"/>
      <c r="T21" s="52"/>
      <c r="U21" s="52"/>
      <c r="V21" s="54">
        <f>resumen[[#This Row],[HOROMETRO FINAL 2]]-resumen[[#This Row],[HOROMETRO INICIAL 2]]</f>
        <v>0</v>
      </c>
    </row>
    <row r="22" spans="1:22" ht="30" hidden="1" customHeight="1" thickBot="1" x14ac:dyDescent="0.3">
      <c r="A22" s="8">
        <v>14</v>
      </c>
      <c r="B22" s="9" t="s">
        <v>39</v>
      </c>
      <c r="C22" s="22" t="s">
        <v>40</v>
      </c>
      <c r="D22" s="23" t="s">
        <v>41</v>
      </c>
      <c r="E22" s="24">
        <v>45916</v>
      </c>
      <c r="F22" s="25">
        <v>0.47222222222222221</v>
      </c>
      <c r="G22" s="25">
        <v>0.50347222222222221</v>
      </c>
      <c r="H22" s="26">
        <f>IF('RESUMEN'!$F22="","",'RESUMEN'!$G22-'RESUMEN'!$F22)</f>
        <v>3.125E-2</v>
      </c>
      <c r="I22" s="29" t="s">
        <v>51</v>
      </c>
      <c r="J22" s="27" t="s">
        <v>32</v>
      </c>
      <c r="K22" s="27" t="s">
        <v>33</v>
      </c>
      <c r="L22" s="32"/>
      <c r="M22" s="33"/>
      <c r="N22" s="38" t="str">
        <f t="shared" si="0"/>
        <v/>
      </c>
      <c r="R22" s="54">
        <f>resumen[[#This Row],[VUELTAS VOLQ]]*15</f>
        <v>0</v>
      </c>
      <c r="S22" s="56"/>
      <c r="T22" s="52"/>
      <c r="U22" s="52"/>
      <c r="V22" s="54">
        <f>resumen[[#This Row],[HOROMETRO FINAL 2]]-resumen[[#This Row],[HOROMETRO INICIAL 2]]</f>
        <v>0</v>
      </c>
    </row>
    <row r="23" spans="1:22" ht="30" hidden="1" customHeight="1" thickBot="1" x14ac:dyDescent="0.3">
      <c r="A23" s="8">
        <v>15</v>
      </c>
      <c r="B23" s="9" t="s">
        <v>39</v>
      </c>
      <c r="C23" s="22" t="s">
        <v>40</v>
      </c>
      <c r="D23" s="23" t="s">
        <v>41</v>
      </c>
      <c r="E23" s="24">
        <v>45916</v>
      </c>
      <c r="F23" s="25">
        <v>0.57986111111111116</v>
      </c>
      <c r="G23" s="25">
        <v>0.61458333333333337</v>
      </c>
      <c r="H23" s="26">
        <f>IF('RESUMEN'!$F23="","",'RESUMEN'!$G23-'RESUMEN'!$F23)</f>
        <v>3.472222222222221E-2</v>
      </c>
      <c r="I23" s="29" t="s">
        <v>52</v>
      </c>
      <c r="J23" s="27" t="s">
        <v>32</v>
      </c>
      <c r="K23" s="27" t="s">
        <v>33</v>
      </c>
      <c r="L23" s="32"/>
      <c r="M23" s="33"/>
      <c r="N23" s="38" t="str">
        <f t="shared" si="0"/>
        <v/>
      </c>
      <c r="R23" s="54">
        <f>resumen[[#This Row],[VUELTAS VOLQ]]*15</f>
        <v>0</v>
      </c>
      <c r="S23" s="56"/>
      <c r="T23" s="52"/>
      <c r="U23" s="52"/>
      <c r="V23" s="54">
        <f>resumen[[#This Row],[HOROMETRO FINAL 2]]-resumen[[#This Row],[HOROMETRO INICIAL 2]]</f>
        <v>0</v>
      </c>
    </row>
    <row r="24" spans="1:22" ht="30" hidden="1" customHeight="1" thickBot="1" x14ac:dyDescent="0.3">
      <c r="A24" s="8">
        <v>16</v>
      </c>
      <c r="B24" s="9" t="s">
        <v>39</v>
      </c>
      <c r="C24" s="22" t="s">
        <v>40</v>
      </c>
      <c r="D24" s="23" t="s">
        <v>41</v>
      </c>
      <c r="E24" s="24">
        <v>45916</v>
      </c>
      <c r="F24" s="25">
        <v>0.61805555555555558</v>
      </c>
      <c r="G24" s="25">
        <v>0.64236111111111116</v>
      </c>
      <c r="H24" s="26">
        <f>IF('RESUMEN'!$F24="","",'RESUMEN'!$G24-'RESUMEN'!$F24)</f>
        <v>2.430555555555558E-2</v>
      </c>
      <c r="I24" s="29" t="s">
        <v>53</v>
      </c>
      <c r="J24" s="27" t="s">
        <v>32</v>
      </c>
      <c r="K24" s="27" t="s">
        <v>33</v>
      </c>
      <c r="L24" s="32"/>
      <c r="M24" s="33"/>
      <c r="N24" s="38" t="str">
        <f t="shared" si="0"/>
        <v/>
      </c>
      <c r="R24" s="54">
        <f>resumen[[#This Row],[VUELTAS VOLQ]]*15</f>
        <v>0</v>
      </c>
      <c r="S24" s="56"/>
      <c r="T24" s="52"/>
      <c r="U24" s="52"/>
      <c r="V24" s="54">
        <f>resumen[[#This Row],[HOROMETRO FINAL 2]]-resumen[[#This Row],[HOROMETRO INICIAL 2]]</f>
        <v>0</v>
      </c>
    </row>
    <row r="25" spans="1:22" ht="30" hidden="1" customHeight="1" thickBot="1" x14ac:dyDescent="0.3">
      <c r="A25" s="8">
        <v>17</v>
      </c>
      <c r="B25" s="9" t="s">
        <v>39</v>
      </c>
      <c r="C25" s="22" t="s">
        <v>40</v>
      </c>
      <c r="D25" s="23" t="s">
        <v>41</v>
      </c>
      <c r="E25" s="24">
        <v>45916</v>
      </c>
      <c r="F25" s="25">
        <v>0.72916666666666663</v>
      </c>
      <c r="G25" s="25">
        <v>0.75347222222222221</v>
      </c>
      <c r="H25" s="26">
        <f>IF('RESUMEN'!$F25="","",'RESUMEN'!$G25-'RESUMEN'!$F25)</f>
        <v>2.430555555555558E-2</v>
      </c>
      <c r="I25" s="29" t="s">
        <v>54</v>
      </c>
      <c r="J25" s="27" t="s">
        <v>32</v>
      </c>
      <c r="K25" s="27" t="s">
        <v>33</v>
      </c>
      <c r="L25" s="32"/>
      <c r="M25" s="33"/>
      <c r="N25" s="38" t="str">
        <f t="shared" si="0"/>
        <v/>
      </c>
      <c r="R25" s="54">
        <f>resumen[[#This Row],[VUELTAS VOLQ]]*15</f>
        <v>0</v>
      </c>
      <c r="S25" s="56"/>
      <c r="T25" s="52"/>
      <c r="U25" s="52"/>
      <c r="V25" s="54">
        <f>resumen[[#This Row],[HOROMETRO FINAL 2]]-resumen[[#This Row],[HOROMETRO INICIAL 2]]</f>
        <v>0</v>
      </c>
    </row>
    <row r="26" spans="1:22" ht="30" hidden="1" customHeight="1" thickBot="1" x14ac:dyDescent="0.3">
      <c r="A26" s="8">
        <v>18</v>
      </c>
      <c r="B26" s="9" t="s">
        <v>39</v>
      </c>
      <c r="C26" s="22" t="s">
        <v>40</v>
      </c>
      <c r="D26" s="23" t="s">
        <v>41</v>
      </c>
      <c r="E26" s="24">
        <v>45917</v>
      </c>
      <c r="F26" s="25">
        <v>0.22916666666666666</v>
      </c>
      <c r="G26" s="25">
        <v>0.25138888888888888</v>
      </c>
      <c r="H26" s="26">
        <f>IF('RESUMEN'!$F26="","",'RESUMEN'!$G26-'RESUMEN'!$F26)</f>
        <v>2.2222222222222227E-2</v>
      </c>
      <c r="I26" s="29" t="s">
        <v>49</v>
      </c>
      <c r="J26" s="27" t="s">
        <v>32</v>
      </c>
      <c r="K26" s="27" t="s">
        <v>33</v>
      </c>
      <c r="L26" s="32"/>
      <c r="M26" s="33"/>
      <c r="N26" s="38" t="str">
        <f t="shared" si="0"/>
        <v/>
      </c>
      <c r="R26" s="54">
        <f>resumen[[#This Row],[VUELTAS VOLQ]]*15</f>
        <v>0</v>
      </c>
      <c r="S26" s="56"/>
      <c r="T26" s="52"/>
      <c r="U26" s="52"/>
      <c r="V26" s="54">
        <f>resumen[[#This Row],[HOROMETRO FINAL 2]]-resumen[[#This Row],[HOROMETRO INICIAL 2]]</f>
        <v>0</v>
      </c>
    </row>
    <row r="27" spans="1:22" ht="30" hidden="1" customHeight="1" thickBot="1" x14ac:dyDescent="0.3">
      <c r="A27" s="8">
        <v>19</v>
      </c>
      <c r="B27" s="9" t="s">
        <v>39</v>
      </c>
      <c r="C27" s="22" t="s">
        <v>40</v>
      </c>
      <c r="D27" s="23" t="s">
        <v>41</v>
      </c>
      <c r="E27" s="24">
        <v>45917</v>
      </c>
      <c r="F27" s="25">
        <v>0.30208333333333331</v>
      </c>
      <c r="G27" s="25">
        <v>0.33333333333333331</v>
      </c>
      <c r="H27" s="26">
        <f>IF('RESUMEN'!$F27="","",'RESUMEN'!$G27-'RESUMEN'!$F27)</f>
        <v>3.125E-2</v>
      </c>
      <c r="I27" s="29" t="s">
        <v>55</v>
      </c>
      <c r="J27" s="27" t="s">
        <v>32</v>
      </c>
      <c r="K27" s="27" t="s">
        <v>33</v>
      </c>
      <c r="L27" s="32"/>
      <c r="M27" s="33"/>
      <c r="N27" s="38" t="str">
        <f t="shared" si="0"/>
        <v/>
      </c>
      <c r="R27" s="54">
        <f>resumen[[#This Row],[VUELTAS VOLQ]]*15</f>
        <v>0</v>
      </c>
      <c r="S27" s="56"/>
      <c r="T27" s="52"/>
      <c r="U27" s="52"/>
      <c r="V27" s="54">
        <f>resumen[[#This Row],[HOROMETRO FINAL 2]]-resumen[[#This Row],[HOROMETRO INICIAL 2]]</f>
        <v>0</v>
      </c>
    </row>
    <row r="28" spans="1:22" ht="30" hidden="1" customHeight="1" thickBot="1" x14ac:dyDescent="0.3">
      <c r="A28" s="8">
        <v>20</v>
      </c>
      <c r="B28" s="9" t="s">
        <v>39</v>
      </c>
      <c r="C28" s="22" t="s">
        <v>40</v>
      </c>
      <c r="D28" s="23" t="s">
        <v>41</v>
      </c>
      <c r="E28" s="24">
        <v>45917</v>
      </c>
      <c r="F28" s="25">
        <v>0.47916666666666669</v>
      </c>
      <c r="G28" s="25">
        <v>0.50694444444444442</v>
      </c>
      <c r="H28" s="26">
        <f>IF('RESUMEN'!$F28="","",'RESUMEN'!$G28-'RESUMEN'!$F28)</f>
        <v>2.7777777777777735E-2</v>
      </c>
      <c r="I28" s="29" t="s">
        <v>56</v>
      </c>
      <c r="J28" s="27" t="s">
        <v>32</v>
      </c>
      <c r="K28" s="27" t="s">
        <v>33</v>
      </c>
      <c r="L28" s="32"/>
      <c r="M28" s="33"/>
      <c r="N28" s="38" t="str">
        <f t="shared" si="0"/>
        <v/>
      </c>
      <c r="R28" s="54">
        <f>resumen[[#This Row],[VUELTAS VOLQ]]*15</f>
        <v>0</v>
      </c>
      <c r="S28" s="56"/>
      <c r="T28" s="52"/>
      <c r="U28" s="52"/>
      <c r="V28" s="54">
        <f>resumen[[#This Row],[HOROMETRO FINAL 2]]-resumen[[#This Row],[HOROMETRO INICIAL 2]]</f>
        <v>0</v>
      </c>
    </row>
    <row r="29" spans="1:22" ht="30" hidden="1" customHeight="1" thickBot="1" x14ac:dyDescent="0.3">
      <c r="A29" s="8">
        <v>21</v>
      </c>
      <c r="B29" s="9" t="s">
        <v>39</v>
      </c>
      <c r="C29" s="22" t="s">
        <v>40</v>
      </c>
      <c r="D29" s="23" t="s">
        <v>41</v>
      </c>
      <c r="E29" s="24">
        <v>45917</v>
      </c>
      <c r="F29" s="25">
        <v>0.72916666666666663</v>
      </c>
      <c r="G29" s="25">
        <v>0.75347222222222221</v>
      </c>
      <c r="H29" s="26">
        <f>IF('RESUMEN'!$F29="","",'RESUMEN'!$G29-'RESUMEN'!$F29)</f>
        <v>2.430555555555558E-2</v>
      </c>
      <c r="I29" s="29" t="s">
        <v>57</v>
      </c>
      <c r="J29" s="27" t="s">
        <v>32</v>
      </c>
      <c r="K29" s="27" t="s">
        <v>33</v>
      </c>
      <c r="L29" s="32"/>
      <c r="M29" s="33"/>
      <c r="N29" s="38" t="str">
        <f t="shared" si="0"/>
        <v/>
      </c>
      <c r="R29" s="54">
        <f>resumen[[#This Row],[VUELTAS VOLQ]]*15</f>
        <v>0</v>
      </c>
      <c r="S29" s="56"/>
      <c r="T29" s="52"/>
      <c r="U29" s="52"/>
      <c r="V29" s="54">
        <f>resumen[[#This Row],[HOROMETRO FINAL 2]]-resumen[[#This Row],[HOROMETRO INICIAL 2]]</f>
        <v>0</v>
      </c>
    </row>
    <row r="30" spans="1:22" ht="30" hidden="1" customHeight="1" thickBot="1" x14ac:dyDescent="0.3">
      <c r="A30" s="8">
        <v>22</v>
      </c>
      <c r="B30" s="9" t="s">
        <v>39</v>
      </c>
      <c r="C30" s="22" t="s">
        <v>40</v>
      </c>
      <c r="D30" s="23" t="s">
        <v>41</v>
      </c>
      <c r="E30" s="24">
        <v>45917</v>
      </c>
      <c r="F30" s="25">
        <v>0.8125</v>
      </c>
      <c r="G30" s="25">
        <v>0.82291666666666663</v>
      </c>
      <c r="H30" s="26">
        <f>IF('RESUMEN'!$F30="","",'RESUMEN'!$G30-'RESUMEN'!$F30)</f>
        <v>1.041666666666663E-2</v>
      </c>
      <c r="I30" s="29" t="s">
        <v>58</v>
      </c>
      <c r="J30" s="27" t="s">
        <v>32</v>
      </c>
      <c r="K30" s="27" t="s">
        <v>33</v>
      </c>
      <c r="L30" s="32"/>
      <c r="M30" s="33"/>
      <c r="N30" s="38" t="str">
        <f t="shared" si="0"/>
        <v/>
      </c>
      <c r="R30" s="54">
        <f>resumen[[#This Row],[VUELTAS VOLQ]]*15</f>
        <v>0</v>
      </c>
      <c r="S30" s="56"/>
      <c r="T30" s="52"/>
      <c r="U30" s="52"/>
      <c r="V30" s="54">
        <f>resumen[[#This Row],[HOROMETRO FINAL 2]]-resumen[[#This Row],[HOROMETRO INICIAL 2]]</f>
        <v>0</v>
      </c>
    </row>
    <row r="31" spans="1:22" ht="30" hidden="1" customHeight="1" thickBot="1" x14ac:dyDescent="0.3">
      <c r="A31" s="8">
        <v>23</v>
      </c>
      <c r="B31" s="9" t="s">
        <v>39</v>
      </c>
      <c r="C31" s="22" t="s">
        <v>40</v>
      </c>
      <c r="D31" s="23" t="s">
        <v>41</v>
      </c>
      <c r="E31" s="24">
        <v>45918</v>
      </c>
      <c r="F31" s="25">
        <v>0.2326388888888889</v>
      </c>
      <c r="G31" s="25">
        <v>0.25347222222222221</v>
      </c>
      <c r="H31" s="26">
        <f>IF('RESUMEN'!$F31="","",'RESUMEN'!$G31-'RESUMEN'!$F31)</f>
        <v>2.0833333333333315E-2</v>
      </c>
      <c r="I31" s="29" t="s">
        <v>42</v>
      </c>
      <c r="J31" s="27" t="s">
        <v>32</v>
      </c>
      <c r="K31" s="27" t="s">
        <v>33</v>
      </c>
      <c r="L31" s="32"/>
      <c r="M31" s="33"/>
      <c r="N31" s="38" t="str">
        <f t="shared" si="0"/>
        <v/>
      </c>
      <c r="R31" s="54">
        <f>resumen[[#This Row],[VUELTAS VOLQ]]*15</f>
        <v>0</v>
      </c>
      <c r="S31" s="56"/>
      <c r="T31" s="52"/>
      <c r="U31" s="52"/>
      <c r="V31" s="54">
        <f>resumen[[#This Row],[HOROMETRO FINAL 2]]-resumen[[#This Row],[HOROMETRO INICIAL 2]]</f>
        <v>0</v>
      </c>
    </row>
    <row r="32" spans="1:22" ht="30" hidden="1" customHeight="1" thickBot="1" x14ac:dyDescent="0.3">
      <c r="A32" s="8">
        <v>24</v>
      </c>
      <c r="B32" s="9" t="s">
        <v>35</v>
      </c>
      <c r="C32" s="22" t="s">
        <v>59</v>
      </c>
      <c r="D32" s="23" t="s">
        <v>36</v>
      </c>
      <c r="E32" s="24">
        <v>45918</v>
      </c>
      <c r="F32" s="25">
        <v>0.39583333333333331</v>
      </c>
      <c r="G32" s="25">
        <v>0.4375</v>
      </c>
      <c r="H32" s="26">
        <f>IF('RESUMEN'!$F32="","",'RESUMEN'!$G32-'RESUMEN'!$F32)</f>
        <v>4.1666666666666685E-2</v>
      </c>
      <c r="I32" s="29" t="s">
        <v>60</v>
      </c>
      <c r="J32" s="27" t="s">
        <v>38</v>
      </c>
      <c r="K32" s="27"/>
      <c r="L32" s="32"/>
      <c r="M32" s="33"/>
      <c r="N32" s="38" t="str">
        <f t="shared" si="0"/>
        <v/>
      </c>
      <c r="R32" s="54">
        <f>resumen[[#This Row],[VUELTAS VOLQ]]*15</f>
        <v>0</v>
      </c>
      <c r="S32" s="56"/>
      <c r="T32" s="52"/>
      <c r="U32" s="52"/>
      <c r="V32" s="54">
        <f>resumen[[#This Row],[HOROMETRO FINAL 2]]-resumen[[#This Row],[HOROMETRO INICIAL 2]]</f>
        <v>0</v>
      </c>
    </row>
    <row r="33" spans="1:22" ht="30" hidden="1" customHeight="1" thickBot="1" x14ac:dyDescent="0.3">
      <c r="A33" s="8">
        <v>25</v>
      </c>
      <c r="B33" s="9" t="s">
        <v>39</v>
      </c>
      <c r="C33" s="22" t="s">
        <v>40</v>
      </c>
      <c r="D33" s="23" t="s">
        <v>41</v>
      </c>
      <c r="E33" s="24">
        <v>45918</v>
      </c>
      <c r="F33" s="25">
        <v>0.36458333333333331</v>
      </c>
      <c r="G33" s="25">
        <v>0.41666666666666669</v>
      </c>
      <c r="H33" s="26">
        <f>IF('RESUMEN'!$F33="","",'RESUMEN'!$G33-'RESUMEN'!$F33)</f>
        <v>5.208333333333337E-2</v>
      </c>
      <c r="I33" s="29" t="s">
        <v>61</v>
      </c>
      <c r="J33" s="27" t="s">
        <v>32</v>
      </c>
      <c r="K33" s="27" t="s">
        <v>33</v>
      </c>
      <c r="L33" s="32"/>
      <c r="M33" s="33"/>
      <c r="N33" s="38" t="str">
        <f t="shared" si="0"/>
        <v/>
      </c>
      <c r="R33" s="54">
        <f>resumen[[#This Row],[VUELTAS VOLQ]]*15</f>
        <v>0</v>
      </c>
      <c r="S33" s="56"/>
      <c r="T33" s="52"/>
      <c r="U33" s="52"/>
      <c r="V33" s="54">
        <f>resumen[[#This Row],[HOROMETRO FINAL 2]]-resumen[[#This Row],[HOROMETRO INICIAL 2]]</f>
        <v>0</v>
      </c>
    </row>
    <row r="34" spans="1:22" ht="30" hidden="1" customHeight="1" thickBot="1" x14ac:dyDescent="0.3">
      <c r="A34" s="8">
        <v>26</v>
      </c>
      <c r="B34" s="9" t="s">
        <v>39</v>
      </c>
      <c r="C34" s="22" t="s">
        <v>40</v>
      </c>
      <c r="D34" s="23" t="s">
        <v>41</v>
      </c>
      <c r="E34" s="24">
        <v>45918</v>
      </c>
      <c r="F34" s="25">
        <v>0.47916666666666669</v>
      </c>
      <c r="G34" s="25">
        <v>0.5</v>
      </c>
      <c r="H34" s="26">
        <f>IF('RESUMEN'!$F34="","",'RESUMEN'!$G34-'RESUMEN'!$F34)</f>
        <v>2.0833333333333315E-2</v>
      </c>
      <c r="I34" s="29" t="s">
        <v>62</v>
      </c>
      <c r="J34" s="27" t="s">
        <v>32</v>
      </c>
      <c r="K34" s="27" t="s">
        <v>33</v>
      </c>
      <c r="L34" s="32"/>
      <c r="M34" s="33"/>
      <c r="N34" s="38" t="str">
        <f t="shared" si="0"/>
        <v/>
      </c>
      <c r="R34" s="54">
        <f>resumen[[#This Row],[VUELTAS VOLQ]]*15</f>
        <v>0</v>
      </c>
      <c r="S34" s="56"/>
      <c r="T34" s="52"/>
      <c r="U34" s="52"/>
      <c r="V34" s="54">
        <f>resumen[[#This Row],[HOROMETRO FINAL 2]]-resumen[[#This Row],[HOROMETRO INICIAL 2]]</f>
        <v>0</v>
      </c>
    </row>
    <row r="35" spans="1:22" ht="30" hidden="1" customHeight="1" thickBot="1" x14ac:dyDescent="0.3">
      <c r="A35" s="8">
        <v>27</v>
      </c>
      <c r="B35" s="9" t="s">
        <v>39</v>
      </c>
      <c r="C35" s="22" t="s">
        <v>40</v>
      </c>
      <c r="D35" s="23" t="s">
        <v>41</v>
      </c>
      <c r="E35" s="24">
        <v>45918</v>
      </c>
      <c r="F35" s="25">
        <v>0.63541666666666663</v>
      </c>
      <c r="G35" s="25">
        <v>0.65625</v>
      </c>
      <c r="H35" s="26">
        <f>IF('RESUMEN'!$F35="","",'RESUMEN'!$G35-'RESUMEN'!$F35)</f>
        <v>2.083333333333337E-2</v>
      </c>
      <c r="I35" s="29" t="s">
        <v>63</v>
      </c>
      <c r="J35" s="27" t="s">
        <v>32</v>
      </c>
      <c r="K35" s="27" t="s">
        <v>33</v>
      </c>
      <c r="L35" s="32"/>
      <c r="M35" s="33"/>
      <c r="N35" s="38" t="str">
        <f t="shared" si="0"/>
        <v/>
      </c>
      <c r="R35" s="54">
        <f>resumen[[#This Row],[VUELTAS VOLQ]]*15</f>
        <v>0</v>
      </c>
      <c r="S35" s="56"/>
      <c r="T35" s="52"/>
      <c r="U35" s="52"/>
      <c r="V35" s="54">
        <f>resumen[[#This Row],[HOROMETRO FINAL 2]]-resumen[[#This Row],[HOROMETRO INICIAL 2]]</f>
        <v>0</v>
      </c>
    </row>
    <row r="36" spans="1:22" ht="30" hidden="1" customHeight="1" thickBot="1" x14ac:dyDescent="0.3">
      <c r="A36" s="8">
        <v>28</v>
      </c>
      <c r="B36" s="9" t="s">
        <v>39</v>
      </c>
      <c r="C36" s="22" t="s">
        <v>40</v>
      </c>
      <c r="D36" s="23" t="s">
        <v>41</v>
      </c>
      <c r="E36" s="24">
        <v>45918</v>
      </c>
      <c r="F36" s="25">
        <v>0.69791666666666663</v>
      </c>
      <c r="G36" s="25">
        <v>0.73958333333333337</v>
      </c>
      <c r="H36" s="26">
        <f>IF('RESUMEN'!$F36="","",'RESUMEN'!$G36-'RESUMEN'!$F36)</f>
        <v>4.1666666666666741E-2</v>
      </c>
      <c r="I36" s="29" t="s">
        <v>64</v>
      </c>
      <c r="J36" s="27" t="s">
        <v>32</v>
      </c>
      <c r="K36" s="27" t="s">
        <v>33</v>
      </c>
      <c r="L36" s="32"/>
      <c r="M36" s="33"/>
      <c r="N36" s="38" t="str">
        <f t="shared" si="0"/>
        <v/>
      </c>
      <c r="R36" s="54">
        <f>resumen[[#This Row],[VUELTAS VOLQ]]*15</f>
        <v>0</v>
      </c>
      <c r="S36" s="56"/>
      <c r="T36" s="52"/>
      <c r="U36" s="52"/>
      <c r="V36" s="54">
        <f>resumen[[#This Row],[HOROMETRO FINAL 2]]-resumen[[#This Row],[HOROMETRO INICIAL 2]]</f>
        <v>0</v>
      </c>
    </row>
    <row r="37" spans="1:22" ht="30" hidden="1" customHeight="1" thickBot="1" x14ac:dyDescent="0.3">
      <c r="A37" s="8">
        <v>29</v>
      </c>
      <c r="B37" s="9" t="s">
        <v>39</v>
      </c>
      <c r="C37" s="22" t="s">
        <v>40</v>
      </c>
      <c r="D37" s="23" t="s">
        <v>41</v>
      </c>
      <c r="E37" s="24">
        <v>45919</v>
      </c>
      <c r="F37" s="25">
        <v>0.2326388888888889</v>
      </c>
      <c r="G37" s="25">
        <v>0.25</v>
      </c>
      <c r="H37" s="26">
        <f>IF('RESUMEN'!$F37="","",'RESUMEN'!$G37-'RESUMEN'!$F37)</f>
        <v>1.7361111111111105E-2</v>
      </c>
      <c r="I37" s="29" t="s">
        <v>65</v>
      </c>
      <c r="J37" s="27" t="s">
        <v>32</v>
      </c>
      <c r="K37" s="27" t="s">
        <v>33</v>
      </c>
      <c r="L37" s="32"/>
      <c r="M37" s="33"/>
      <c r="N37" s="38" t="str">
        <f t="shared" si="0"/>
        <v/>
      </c>
      <c r="R37" s="54">
        <f>resumen[[#This Row],[VUELTAS VOLQ]]*15</f>
        <v>0</v>
      </c>
      <c r="S37" s="56"/>
      <c r="T37" s="52"/>
      <c r="U37" s="52"/>
      <c r="V37" s="54">
        <f>resumen[[#This Row],[HOROMETRO FINAL 2]]-resumen[[#This Row],[HOROMETRO INICIAL 2]]</f>
        <v>0</v>
      </c>
    </row>
    <row r="38" spans="1:22" ht="30" customHeight="1" thickBot="1" x14ac:dyDescent="0.3">
      <c r="A38" s="8">
        <v>30</v>
      </c>
      <c r="B38" s="9" t="s">
        <v>66</v>
      </c>
      <c r="C38" s="22"/>
      <c r="D38" s="23" t="s">
        <v>67</v>
      </c>
      <c r="E38" s="24">
        <v>45919</v>
      </c>
      <c r="F38" s="25">
        <v>0.32291666666666669</v>
      </c>
      <c r="G38" s="25">
        <v>0.70833333333333337</v>
      </c>
      <c r="H38" s="26">
        <f>IF('RESUMEN'!$F38="","",'RESUMEN'!$G38-'RESUMEN'!$F38)</f>
        <v>0.38541666666666669</v>
      </c>
      <c r="I38" s="29" t="s">
        <v>68</v>
      </c>
      <c r="J38" s="27" t="s">
        <v>38</v>
      </c>
      <c r="K38" s="27" t="s">
        <v>36</v>
      </c>
      <c r="L38" s="32">
        <v>1797</v>
      </c>
      <c r="M38" s="33">
        <v>1805</v>
      </c>
      <c r="N38" s="38">
        <f>IF(M38-L38=0,"",M38-L38)</f>
        <v>8</v>
      </c>
      <c r="O38" t="e" vm="3">
        <v>#VALUE!</v>
      </c>
      <c r="P38" t="e" vm="4">
        <v>#VALUE!</v>
      </c>
      <c r="R38" s="54">
        <f>resumen[[#This Row],[VUELTAS VOLQ]]*15</f>
        <v>0</v>
      </c>
      <c r="S38" s="56" t="s">
        <v>69</v>
      </c>
      <c r="T38" s="52">
        <v>192.2</v>
      </c>
      <c r="U38" s="52">
        <v>199.8</v>
      </c>
      <c r="V38" s="54">
        <f>resumen[[#This Row],[HOROMETRO FINAL 2]]-resumen[[#This Row],[HOROMETRO INICIAL 2]]</f>
        <v>7.6000000000000227</v>
      </c>
    </row>
    <row r="39" spans="1:22" ht="30" hidden="1" customHeight="1" thickBot="1" x14ac:dyDescent="0.3">
      <c r="A39" s="8">
        <v>31</v>
      </c>
      <c r="B39" s="9" t="s">
        <v>39</v>
      </c>
      <c r="C39" s="22" t="s">
        <v>40</v>
      </c>
      <c r="D39" s="23" t="s">
        <v>41</v>
      </c>
      <c r="E39" s="24">
        <v>45919</v>
      </c>
      <c r="F39" s="25">
        <v>0.45833333333333331</v>
      </c>
      <c r="G39" s="25">
        <v>0.48958333333333331</v>
      </c>
      <c r="H39" s="26">
        <f>IF('RESUMEN'!$F39="","",'RESUMEN'!$G39-'RESUMEN'!$F39)</f>
        <v>3.125E-2</v>
      </c>
      <c r="I39" s="29" t="s">
        <v>70</v>
      </c>
      <c r="J39" s="27" t="s">
        <v>32</v>
      </c>
      <c r="K39" s="27" t="s">
        <v>33</v>
      </c>
      <c r="L39" s="32"/>
      <c r="M39" s="33"/>
      <c r="R39" s="54">
        <f>resumen[[#This Row],[VUELTAS VOLQ]]*15</f>
        <v>0</v>
      </c>
      <c r="S39" s="56"/>
      <c r="T39" s="52"/>
      <c r="U39" s="52"/>
      <c r="V39" s="54">
        <f>resumen[[#This Row],[HOROMETRO FINAL 2]]-resumen[[#This Row],[HOROMETRO INICIAL 2]]</f>
        <v>0</v>
      </c>
    </row>
    <row r="40" spans="1:22" ht="30" hidden="1" customHeight="1" thickBot="1" x14ac:dyDescent="0.3">
      <c r="A40" s="8">
        <v>32</v>
      </c>
      <c r="B40" s="9" t="s">
        <v>35</v>
      </c>
      <c r="C40" s="22" t="s">
        <v>71</v>
      </c>
      <c r="D40" s="23" t="s">
        <v>36</v>
      </c>
      <c r="E40" s="24">
        <v>45919</v>
      </c>
      <c r="F40" s="25">
        <v>0.63541666666666663</v>
      </c>
      <c r="G40" s="25">
        <v>0.67708333333333337</v>
      </c>
      <c r="H40" s="26">
        <f>IF('RESUMEN'!$F40="","",'RESUMEN'!$G40-'RESUMEN'!$F40)</f>
        <v>4.1666666666666741E-2</v>
      </c>
      <c r="I40" s="29" t="s">
        <v>72</v>
      </c>
      <c r="J40" s="27" t="s">
        <v>38</v>
      </c>
      <c r="K40" s="27" t="s">
        <v>33</v>
      </c>
      <c r="L40" s="32"/>
      <c r="M40" s="33"/>
      <c r="N40" s="38" t="str">
        <f t="shared" si="0"/>
        <v/>
      </c>
      <c r="R40" s="54">
        <f>resumen[[#This Row],[VUELTAS VOLQ]]*15</f>
        <v>0</v>
      </c>
      <c r="S40" s="56"/>
      <c r="T40" s="52"/>
      <c r="U40" s="52"/>
      <c r="V40" s="54">
        <f>resumen[[#This Row],[HOROMETRO FINAL 2]]-resumen[[#This Row],[HOROMETRO INICIAL 2]]</f>
        <v>0</v>
      </c>
    </row>
    <row r="41" spans="1:22" ht="30" hidden="1" customHeight="1" thickBot="1" x14ac:dyDescent="0.3">
      <c r="A41" s="8">
        <v>33</v>
      </c>
      <c r="B41" s="9" t="s">
        <v>39</v>
      </c>
      <c r="C41" s="22" t="s">
        <v>40</v>
      </c>
      <c r="D41" s="23" t="s">
        <v>41</v>
      </c>
      <c r="E41" s="24">
        <v>45920</v>
      </c>
      <c r="F41" s="25">
        <v>0.22916666666666666</v>
      </c>
      <c r="G41" s="25">
        <v>0.25</v>
      </c>
      <c r="H41" s="26">
        <f>IF('RESUMEN'!$F41="","",'RESUMEN'!$G41-'RESUMEN'!$F41)</f>
        <v>2.0833333333333343E-2</v>
      </c>
      <c r="I41" s="29" t="s">
        <v>42</v>
      </c>
      <c r="J41" s="27" t="s">
        <v>32</v>
      </c>
      <c r="K41" s="27" t="s">
        <v>33</v>
      </c>
      <c r="L41" s="32"/>
      <c r="M41" s="33"/>
      <c r="N41" s="38" t="str">
        <f t="shared" ref="N41:N65" si="1">IF(M41-L41=0,"",M41-L41)</f>
        <v/>
      </c>
      <c r="R41" s="54">
        <f>resumen[[#This Row],[VUELTAS VOLQ]]*15</f>
        <v>0</v>
      </c>
      <c r="S41" s="56"/>
      <c r="T41" s="52"/>
      <c r="U41" s="52"/>
      <c r="V41" s="54">
        <f>resumen[[#This Row],[HOROMETRO FINAL 2]]-resumen[[#This Row],[HOROMETRO INICIAL 2]]</f>
        <v>0</v>
      </c>
    </row>
    <row r="42" spans="1:22" ht="30" customHeight="1" thickBot="1" x14ac:dyDescent="0.3">
      <c r="A42" s="8">
        <v>34</v>
      </c>
      <c r="B42" s="9" t="s">
        <v>73</v>
      </c>
      <c r="C42" s="22"/>
      <c r="D42" s="23" t="s">
        <v>67</v>
      </c>
      <c r="E42" s="24">
        <v>45920</v>
      </c>
      <c r="F42" s="25"/>
      <c r="G42" s="25"/>
      <c r="H42" s="26" t="str">
        <f>IF('RESUMEN'!$F42="","",'RESUMEN'!$G42-'RESUMEN'!$F42)</f>
        <v/>
      </c>
      <c r="I42" s="29" t="s">
        <v>74</v>
      </c>
      <c r="J42" s="27" t="s">
        <v>38</v>
      </c>
      <c r="K42" s="27" t="s">
        <v>36</v>
      </c>
      <c r="L42" s="73">
        <v>44.86</v>
      </c>
      <c r="M42" s="75">
        <v>49.15</v>
      </c>
      <c r="N42" s="78">
        <f t="shared" si="1"/>
        <v>4.2899999999999991</v>
      </c>
      <c r="O42" t="e" vm="5">
        <v>#VALUE!</v>
      </c>
      <c r="P42" t="e" vm="6">
        <v>#VALUE!</v>
      </c>
      <c r="R42" s="54">
        <f>resumen[[#This Row],[VUELTAS VOLQ]]*15</f>
        <v>0</v>
      </c>
      <c r="S42" s="56" t="s">
        <v>69</v>
      </c>
      <c r="T42" s="52"/>
      <c r="U42" s="52"/>
      <c r="V42" s="54">
        <f>resumen[[#This Row],[HOROMETRO FINAL 2]]-resumen[[#This Row],[HOROMETRO INICIAL 2]]</f>
        <v>0</v>
      </c>
    </row>
    <row r="43" spans="1:22" ht="30" customHeight="1" thickBot="1" x14ac:dyDescent="0.3">
      <c r="A43" s="8">
        <v>35</v>
      </c>
      <c r="B43" s="9" t="s">
        <v>28</v>
      </c>
      <c r="C43" s="22" t="s">
        <v>29</v>
      </c>
      <c r="D43" s="23" t="s">
        <v>30</v>
      </c>
      <c r="E43" s="24">
        <v>45920</v>
      </c>
      <c r="F43" s="25"/>
      <c r="G43" s="25"/>
      <c r="H43" s="26" t="str">
        <f>IF('RESUMEN'!$F43="","",'RESUMEN'!$G43-'RESUMEN'!$F43)</f>
        <v/>
      </c>
      <c r="I43" s="29" t="s">
        <v>75</v>
      </c>
      <c r="J43" s="27" t="s">
        <v>32</v>
      </c>
      <c r="K43" s="27" t="s">
        <v>33</v>
      </c>
      <c r="L43" s="32">
        <v>2665.5</v>
      </c>
      <c r="M43" s="33">
        <v>2669.1</v>
      </c>
      <c r="N43" s="38">
        <f t="shared" si="1"/>
        <v>3.5999999999999091</v>
      </c>
      <c r="O43" t="e" vm="7">
        <v>#VALUE!</v>
      </c>
      <c r="P43" t="e" vm="8">
        <v>#VALUE!</v>
      </c>
      <c r="Q43" s="54">
        <v>6</v>
      </c>
      <c r="R43" s="54">
        <f>resumen[[#This Row],[VUELTAS VOLQ]]*15</f>
        <v>90</v>
      </c>
      <c r="S43" s="56"/>
      <c r="T43" s="52"/>
      <c r="U43" s="52"/>
      <c r="V43" s="54">
        <f>resumen[[#This Row],[HOROMETRO FINAL 2]]-resumen[[#This Row],[HOROMETRO INICIAL 2]]</f>
        <v>0</v>
      </c>
    </row>
    <row r="44" spans="1:22" ht="30" customHeight="1" thickBot="1" x14ac:dyDescent="0.3">
      <c r="A44" s="8"/>
      <c r="B44" s="9" t="s">
        <v>66</v>
      </c>
      <c r="C44" s="22"/>
      <c r="D44" s="23" t="s">
        <v>67</v>
      </c>
      <c r="E44" s="24">
        <v>45920</v>
      </c>
      <c r="F44" s="25"/>
      <c r="G44" s="25"/>
      <c r="H44" s="34" t="str">
        <f>IF('RESUMEN'!$F44="","",'RESUMEN'!$G44-'RESUMEN'!$F44)</f>
        <v/>
      </c>
      <c r="I44" s="29"/>
      <c r="J44" s="35" t="s">
        <v>38</v>
      </c>
      <c r="K44" s="36" t="s">
        <v>36</v>
      </c>
      <c r="L44" s="32">
        <v>4</v>
      </c>
      <c r="M44" s="37">
        <v>7</v>
      </c>
      <c r="N44" s="38">
        <f>IF(M44-L44=0,"",M44-L44)</f>
        <v>3</v>
      </c>
      <c r="O44" t="e" vm="9">
        <v>#VALUE!</v>
      </c>
      <c r="P44" t="e" vm="9">
        <v>#VALUE!</v>
      </c>
      <c r="R44" s="54">
        <f>resumen[[#This Row],[VUELTAS VOLQ]]*15</f>
        <v>0</v>
      </c>
      <c r="S44" s="56" t="s">
        <v>76</v>
      </c>
      <c r="T44" s="52"/>
      <c r="U44" s="52"/>
      <c r="V44" s="54">
        <f>resumen[[#This Row],[HOROMETRO FINAL 2]]-resumen[[#This Row],[HOROMETRO INICIAL 2]]</f>
        <v>0</v>
      </c>
    </row>
    <row r="45" spans="1:22" ht="30" hidden="1" customHeight="1" thickBot="1" x14ac:dyDescent="0.3">
      <c r="A45" s="8">
        <v>36</v>
      </c>
      <c r="B45" s="9" t="s">
        <v>39</v>
      </c>
      <c r="C45" s="22" t="s">
        <v>40</v>
      </c>
      <c r="D45" s="23" t="s">
        <v>41</v>
      </c>
      <c r="E45" s="24">
        <v>45922</v>
      </c>
      <c r="F45" s="25">
        <v>0.21875</v>
      </c>
      <c r="G45" s="25">
        <v>0.23958333333333334</v>
      </c>
      <c r="H45" s="26">
        <f>IF('RESUMEN'!$F45="","",'RESUMEN'!$G45-'RESUMEN'!$F45)</f>
        <v>2.0833333333333343E-2</v>
      </c>
      <c r="I45" s="29" t="s">
        <v>42</v>
      </c>
      <c r="J45" s="27" t="s">
        <v>32</v>
      </c>
      <c r="K45" s="27" t="s">
        <v>33</v>
      </c>
      <c r="L45" s="32"/>
      <c r="M45" s="33"/>
      <c r="N45" s="38" t="str">
        <f t="shared" si="1"/>
        <v/>
      </c>
      <c r="R45" s="54">
        <f>resumen[[#This Row],[VUELTAS VOLQ]]*15</f>
        <v>0</v>
      </c>
      <c r="S45" s="56"/>
      <c r="T45" s="52"/>
      <c r="U45" s="52"/>
      <c r="V45" s="54">
        <f>resumen[[#This Row],[HOROMETRO FINAL 2]]-resumen[[#This Row],[HOROMETRO INICIAL 2]]</f>
        <v>0</v>
      </c>
    </row>
    <row r="46" spans="1:22" ht="30" hidden="1" customHeight="1" thickBot="1" x14ac:dyDescent="0.3">
      <c r="A46" s="8">
        <v>37</v>
      </c>
      <c r="B46" s="9" t="s">
        <v>39</v>
      </c>
      <c r="C46" s="22" t="s">
        <v>40</v>
      </c>
      <c r="D46" s="23" t="s">
        <v>41</v>
      </c>
      <c r="E46" s="24">
        <v>45922</v>
      </c>
      <c r="F46" s="25">
        <v>0.35416666666666669</v>
      </c>
      <c r="G46" s="25">
        <v>0.375</v>
      </c>
      <c r="H46" s="26">
        <f>IF('RESUMEN'!$F46="","",'RESUMEN'!$G46-'RESUMEN'!$F46)</f>
        <v>2.0833333333333315E-2</v>
      </c>
      <c r="I46" s="29" t="s">
        <v>77</v>
      </c>
      <c r="J46" s="27" t="s">
        <v>32</v>
      </c>
      <c r="K46" s="27" t="s">
        <v>33</v>
      </c>
      <c r="L46" s="32"/>
      <c r="M46" s="33"/>
      <c r="N46" s="38" t="str">
        <f t="shared" si="1"/>
        <v/>
      </c>
      <c r="R46" s="54">
        <f>resumen[[#This Row],[VUELTAS VOLQ]]*15</f>
        <v>0</v>
      </c>
      <c r="S46" s="56"/>
      <c r="T46" s="52"/>
      <c r="U46" s="52"/>
      <c r="V46" s="54">
        <f>resumen[[#This Row],[HOROMETRO FINAL 2]]-resumen[[#This Row],[HOROMETRO INICIAL 2]]</f>
        <v>0</v>
      </c>
    </row>
    <row r="47" spans="1:22" ht="30" customHeight="1" thickBot="1" x14ac:dyDescent="0.3">
      <c r="A47" s="8">
        <v>38</v>
      </c>
      <c r="B47" s="9" t="s">
        <v>28</v>
      </c>
      <c r="C47" s="22" t="s">
        <v>29</v>
      </c>
      <c r="D47" s="23" t="s">
        <v>30</v>
      </c>
      <c r="E47" s="24">
        <v>45922</v>
      </c>
      <c r="F47" s="25"/>
      <c r="G47" s="25"/>
      <c r="H47" s="26" t="str">
        <f>IF('RESUMEN'!$F47="","",'RESUMEN'!$G47-'RESUMEN'!$F47)</f>
        <v/>
      </c>
      <c r="I47" s="29" t="s">
        <v>78</v>
      </c>
      <c r="J47" s="27" t="s">
        <v>32</v>
      </c>
      <c r="K47" s="27" t="s">
        <v>33</v>
      </c>
      <c r="L47" s="32">
        <v>2669.2</v>
      </c>
      <c r="M47" s="33">
        <v>2674.6</v>
      </c>
      <c r="N47" s="38">
        <f t="shared" si="1"/>
        <v>5.4000000000000909</v>
      </c>
      <c r="O47" t="e" vm="10">
        <v>#VALUE!</v>
      </c>
      <c r="P47" t="e" vm="11">
        <v>#VALUE!</v>
      </c>
      <c r="Q47" s="54">
        <v>8</v>
      </c>
      <c r="R47" s="54">
        <f>resumen[[#This Row],[VUELTAS VOLQ]]*15</f>
        <v>120</v>
      </c>
      <c r="S47" s="56"/>
      <c r="T47" s="52"/>
      <c r="U47" s="52"/>
      <c r="V47" s="54">
        <f>resumen[[#This Row],[HOROMETRO FINAL 2]]-resumen[[#This Row],[HOROMETRO INICIAL 2]]</f>
        <v>0</v>
      </c>
    </row>
    <row r="48" spans="1:22" ht="30" customHeight="1" thickBot="1" x14ac:dyDescent="0.3">
      <c r="A48" s="8">
        <v>39</v>
      </c>
      <c r="B48" s="9" t="s">
        <v>73</v>
      </c>
      <c r="C48" s="22"/>
      <c r="D48" s="23" t="s">
        <v>67</v>
      </c>
      <c r="E48" s="24">
        <v>45922</v>
      </c>
      <c r="F48" s="25"/>
      <c r="G48" s="25"/>
      <c r="H48" s="26" t="str">
        <f>IF('RESUMEN'!$F48="","",'RESUMEN'!$G48-'RESUMEN'!$F48)</f>
        <v/>
      </c>
      <c r="I48" s="29" t="s">
        <v>78</v>
      </c>
      <c r="J48" s="27" t="s">
        <v>38</v>
      </c>
      <c r="K48" s="27" t="s">
        <v>36</v>
      </c>
      <c r="L48" s="73">
        <v>49.15</v>
      </c>
      <c r="M48" s="75">
        <v>53.51</v>
      </c>
      <c r="N48" s="78">
        <f t="shared" si="1"/>
        <v>4.3599999999999994</v>
      </c>
      <c r="O48" t="e" vm="12">
        <v>#VALUE!</v>
      </c>
      <c r="P48" t="e" vm="13">
        <v>#VALUE!</v>
      </c>
      <c r="R48" s="54">
        <f>resumen[[#This Row],[VUELTAS VOLQ]]*15</f>
        <v>0</v>
      </c>
      <c r="S48" s="56" t="s">
        <v>69</v>
      </c>
      <c r="T48" s="52"/>
      <c r="U48" s="52"/>
      <c r="V48" s="54">
        <f>resumen[[#This Row],[HOROMETRO FINAL 2]]-resumen[[#This Row],[HOROMETRO INICIAL 2]]</f>
        <v>0</v>
      </c>
    </row>
    <row r="49" spans="1:22" ht="30" customHeight="1" thickBot="1" x14ac:dyDescent="0.3">
      <c r="A49" s="8">
        <v>40</v>
      </c>
      <c r="B49" s="9" t="s">
        <v>66</v>
      </c>
      <c r="C49" s="22"/>
      <c r="D49" s="23" t="s">
        <v>67</v>
      </c>
      <c r="E49" s="24">
        <v>45922</v>
      </c>
      <c r="F49" s="25"/>
      <c r="G49" s="25"/>
      <c r="H49" s="26" t="str">
        <f>IF('RESUMEN'!$F49="","",'RESUMEN'!$G49-'RESUMEN'!$F49)</f>
        <v/>
      </c>
      <c r="I49" s="29" t="s">
        <v>68</v>
      </c>
      <c r="J49" s="27" t="s">
        <v>38</v>
      </c>
      <c r="K49" s="27" t="s">
        <v>36</v>
      </c>
      <c r="L49" s="32">
        <v>1805</v>
      </c>
      <c r="M49" s="33">
        <v>1806</v>
      </c>
      <c r="N49" s="38">
        <f t="shared" si="1"/>
        <v>1</v>
      </c>
      <c r="O49" t="e" vm="14">
        <v>#VALUE!</v>
      </c>
      <c r="P49" t="e" vm="15">
        <v>#VALUE!</v>
      </c>
      <c r="R49" s="54">
        <f>resumen[[#This Row],[VUELTAS VOLQ]]*15</f>
        <v>0</v>
      </c>
      <c r="S49" s="56" t="s">
        <v>69</v>
      </c>
      <c r="T49" s="52">
        <v>199.8</v>
      </c>
      <c r="U49" s="52">
        <v>201.2</v>
      </c>
      <c r="V49" s="54">
        <f>resumen[[#This Row],[HOROMETRO FINAL 2]]-resumen[[#This Row],[HOROMETRO INICIAL 2]]</f>
        <v>1.3999999999999773</v>
      </c>
    </row>
    <row r="50" spans="1:22" ht="30" hidden="1" customHeight="1" thickBot="1" x14ac:dyDescent="0.3">
      <c r="A50" s="8">
        <v>41</v>
      </c>
      <c r="B50" s="9" t="s">
        <v>39</v>
      </c>
      <c r="C50" s="22" t="s">
        <v>40</v>
      </c>
      <c r="D50" s="23" t="s">
        <v>41</v>
      </c>
      <c r="E50" s="24">
        <v>45922</v>
      </c>
      <c r="F50" s="25">
        <v>0.4826388888888889</v>
      </c>
      <c r="G50" s="25">
        <v>0.50694444444444442</v>
      </c>
      <c r="H50" s="26">
        <f>IF('RESUMEN'!$F50="","",'RESUMEN'!$G50-'RESUMEN'!$F50)</f>
        <v>2.4305555555555525E-2</v>
      </c>
      <c r="I50" s="29" t="s">
        <v>43</v>
      </c>
      <c r="J50" s="27" t="s">
        <v>32</v>
      </c>
      <c r="K50" s="27" t="s">
        <v>33</v>
      </c>
      <c r="L50" s="32"/>
      <c r="M50" s="33"/>
      <c r="N50" s="38" t="str">
        <f t="shared" si="1"/>
        <v/>
      </c>
      <c r="R50" s="54">
        <f>resumen[[#This Row],[VUELTAS VOLQ]]*15</f>
        <v>0</v>
      </c>
      <c r="S50" s="56"/>
      <c r="T50" s="52"/>
      <c r="U50" s="52"/>
      <c r="V50" s="54">
        <f>resumen[[#This Row],[HOROMETRO FINAL 2]]-resumen[[#This Row],[HOROMETRO INICIAL 2]]</f>
        <v>0</v>
      </c>
    </row>
    <row r="51" spans="1:22" ht="30" hidden="1" customHeight="1" thickBot="1" x14ac:dyDescent="0.3">
      <c r="A51" s="8">
        <v>42</v>
      </c>
      <c r="B51" s="9" t="s">
        <v>39</v>
      </c>
      <c r="C51" s="22" t="s">
        <v>40</v>
      </c>
      <c r="D51" s="23" t="s">
        <v>41</v>
      </c>
      <c r="E51" s="24">
        <v>45922</v>
      </c>
      <c r="F51" s="25">
        <v>0.59375</v>
      </c>
      <c r="G51" s="25">
        <v>0.61458333333333337</v>
      </c>
      <c r="H51" s="26">
        <f>IF('RESUMEN'!$F51="","",'RESUMEN'!$G51-'RESUMEN'!$F51)</f>
        <v>2.083333333333337E-2</v>
      </c>
      <c r="I51" s="29" t="s">
        <v>77</v>
      </c>
      <c r="J51" s="27" t="s">
        <v>32</v>
      </c>
      <c r="K51" s="27" t="s">
        <v>33</v>
      </c>
      <c r="L51" s="32"/>
      <c r="M51" s="33"/>
      <c r="N51" s="38" t="str">
        <f t="shared" si="1"/>
        <v/>
      </c>
      <c r="R51" s="54">
        <f>resumen[[#This Row],[VUELTAS VOLQ]]*15</f>
        <v>0</v>
      </c>
      <c r="S51" s="56"/>
      <c r="T51" s="52"/>
      <c r="U51" s="52"/>
      <c r="V51" s="54">
        <f>resumen[[#This Row],[HOROMETRO FINAL 2]]-resumen[[#This Row],[HOROMETRO INICIAL 2]]</f>
        <v>0</v>
      </c>
    </row>
    <row r="52" spans="1:22" ht="30" hidden="1" customHeight="1" thickBot="1" x14ac:dyDescent="0.3">
      <c r="A52" s="8">
        <v>43</v>
      </c>
      <c r="B52" s="9" t="s">
        <v>39</v>
      </c>
      <c r="C52" s="22" t="s">
        <v>40</v>
      </c>
      <c r="D52" s="23" t="s">
        <v>41</v>
      </c>
      <c r="E52" s="24">
        <v>45922</v>
      </c>
      <c r="F52" s="25">
        <v>0.71875</v>
      </c>
      <c r="G52" s="25">
        <v>0.85416666666666663</v>
      </c>
      <c r="H52" s="26">
        <f>IF('RESUMEN'!$F52="","",'RESUMEN'!$G52-'RESUMEN'!$F52)</f>
        <v>0.13541666666666663</v>
      </c>
      <c r="I52" s="29" t="s">
        <v>79</v>
      </c>
      <c r="J52" s="27" t="s">
        <v>32</v>
      </c>
      <c r="K52" s="27" t="s">
        <v>33</v>
      </c>
      <c r="L52" s="32"/>
      <c r="M52" s="33"/>
      <c r="N52" s="38" t="str">
        <f t="shared" si="1"/>
        <v/>
      </c>
      <c r="R52" s="54">
        <f>resumen[[#This Row],[VUELTAS VOLQ]]*15</f>
        <v>0</v>
      </c>
      <c r="S52" s="56"/>
      <c r="T52" s="52"/>
      <c r="U52" s="52"/>
      <c r="V52" s="54">
        <f>resumen[[#This Row],[HOROMETRO FINAL 2]]-resumen[[#This Row],[HOROMETRO INICIAL 2]]</f>
        <v>0</v>
      </c>
    </row>
    <row r="53" spans="1:22" ht="30" hidden="1" customHeight="1" thickBot="1" x14ac:dyDescent="0.3">
      <c r="A53" s="8">
        <v>44</v>
      </c>
      <c r="B53" s="9" t="s">
        <v>39</v>
      </c>
      <c r="C53" s="22" t="s">
        <v>40</v>
      </c>
      <c r="D53" s="23" t="s">
        <v>41</v>
      </c>
      <c r="E53" s="24">
        <v>45923</v>
      </c>
      <c r="F53" s="25">
        <v>0.22916666666666666</v>
      </c>
      <c r="G53" s="25">
        <v>0.25</v>
      </c>
      <c r="H53" s="26">
        <f>IF('RESUMEN'!$F53="","",'RESUMEN'!$G53-'RESUMEN'!$F53)</f>
        <v>2.0833333333333343E-2</v>
      </c>
      <c r="I53" s="29" t="s">
        <v>42</v>
      </c>
      <c r="J53" s="27" t="s">
        <v>32</v>
      </c>
      <c r="K53" s="27" t="s">
        <v>33</v>
      </c>
      <c r="L53" s="32"/>
      <c r="M53" s="33"/>
      <c r="N53" s="38" t="str">
        <f t="shared" si="1"/>
        <v/>
      </c>
      <c r="R53" s="54">
        <f>resumen[[#This Row],[VUELTAS VOLQ]]*15</f>
        <v>0</v>
      </c>
      <c r="S53" s="56"/>
      <c r="T53" s="52"/>
      <c r="U53" s="52"/>
      <c r="V53" s="54">
        <f>resumen[[#This Row],[HOROMETRO FINAL 2]]-resumen[[#This Row],[HOROMETRO INICIAL 2]]</f>
        <v>0</v>
      </c>
    </row>
    <row r="54" spans="1:22" ht="30" customHeight="1" thickBot="1" x14ac:dyDescent="0.3">
      <c r="A54" s="8">
        <v>45</v>
      </c>
      <c r="B54" s="9" t="s">
        <v>66</v>
      </c>
      <c r="C54" s="22"/>
      <c r="D54" s="23" t="s">
        <v>67</v>
      </c>
      <c r="E54" s="24">
        <v>45923</v>
      </c>
      <c r="F54" s="25">
        <v>0.3125</v>
      </c>
      <c r="G54" s="25"/>
      <c r="H54" s="26">
        <f>IF('RESUMEN'!$F54="","",'RESUMEN'!$G54-'RESUMEN'!$F54)</f>
        <v>-0.3125</v>
      </c>
      <c r="I54" s="29" t="s">
        <v>75</v>
      </c>
      <c r="J54" s="27" t="s">
        <v>38</v>
      </c>
      <c r="K54" s="27" t="s">
        <v>36</v>
      </c>
      <c r="L54" s="32">
        <v>1806</v>
      </c>
      <c r="M54" s="33">
        <v>1809</v>
      </c>
      <c r="N54" s="38">
        <f t="shared" si="1"/>
        <v>3</v>
      </c>
      <c r="O54" t="e" vm="15">
        <v>#VALUE!</v>
      </c>
      <c r="P54" t="e" vm="16">
        <v>#VALUE!</v>
      </c>
      <c r="R54" s="54">
        <f>resumen[[#This Row],[VUELTAS VOLQ]]*15</f>
        <v>0</v>
      </c>
      <c r="S54" s="56" t="s">
        <v>69</v>
      </c>
      <c r="T54" s="52">
        <v>201.2</v>
      </c>
      <c r="U54" s="52">
        <v>203.4</v>
      </c>
      <c r="V54" s="54">
        <f>resumen[[#This Row],[HOROMETRO FINAL 2]]-resumen[[#This Row],[HOROMETRO INICIAL 2]]</f>
        <v>2.2000000000000171</v>
      </c>
    </row>
    <row r="55" spans="1:22" ht="30" customHeight="1" thickBot="1" x14ac:dyDescent="0.3">
      <c r="A55" s="8">
        <v>46</v>
      </c>
      <c r="B55" s="9" t="s">
        <v>28</v>
      </c>
      <c r="C55" s="22" t="s">
        <v>29</v>
      </c>
      <c r="D55" s="23" t="s">
        <v>30</v>
      </c>
      <c r="E55" s="24">
        <v>45923</v>
      </c>
      <c r="F55" s="25"/>
      <c r="G55" s="25"/>
      <c r="H55" s="26" t="str">
        <f>IF('RESUMEN'!$F55="","",'RESUMEN'!$G55-'RESUMEN'!$F55)</f>
        <v/>
      </c>
      <c r="I55" s="29" t="s">
        <v>80</v>
      </c>
      <c r="J55" s="27" t="s">
        <v>32</v>
      </c>
      <c r="K55" s="27" t="s">
        <v>33</v>
      </c>
      <c r="L55" s="32">
        <v>2674.6</v>
      </c>
      <c r="M55" s="33">
        <v>2681.8</v>
      </c>
      <c r="N55" s="38">
        <f t="shared" si="1"/>
        <v>7.2000000000002728</v>
      </c>
      <c r="O55" t="e" vm="11">
        <v>#VALUE!</v>
      </c>
      <c r="P55" t="e" vm="17">
        <v>#VALUE!</v>
      </c>
      <c r="Q55" s="54">
        <v>9</v>
      </c>
      <c r="R55" s="54">
        <f>resumen[[#This Row],[VUELTAS VOLQ]]*15</f>
        <v>135</v>
      </c>
      <c r="S55" s="56"/>
      <c r="T55" s="52"/>
      <c r="U55" s="52"/>
      <c r="V55" s="54">
        <f>resumen[[#This Row],[HOROMETRO FINAL 2]]-resumen[[#This Row],[HOROMETRO INICIAL 2]]</f>
        <v>0</v>
      </c>
    </row>
    <row r="56" spans="1:22" ht="30" customHeight="1" thickBot="1" x14ac:dyDescent="0.3">
      <c r="A56" s="8">
        <v>47</v>
      </c>
      <c r="B56" s="9" t="s">
        <v>73</v>
      </c>
      <c r="C56" s="22"/>
      <c r="D56" s="23" t="s">
        <v>67</v>
      </c>
      <c r="E56" s="24">
        <v>45923</v>
      </c>
      <c r="F56" s="25"/>
      <c r="G56" s="25"/>
      <c r="H56" s="26" t="str">
        <f>IF('RESUMEN'!$F56="","",'RESUMEN'!$G56-'RESUMEN'!$F56)</f>
        <v/>
      </c>
      <c r="I56" s="29" t="s">
        <v>75</v>
      </c>
      <c r="J56" s="27" t="s">
        <v>38</v>
      </c>
      <c r="K56" s="27" t="s">
        <v>36</v>
      </c>
      <c r="L56" s="73">
        <v>53.51</v>
      </c>
      <c r="M56" s="75">
        <v>59.43</v>
      </c>
      <c r="N56" s="78">
        <f t="shared" si="1"/>
        <v>5.9200000000000017</v>
      </c>
      <c r="O56" t="e" vm="18">
        <v>#VALUE!</v>
      </c>
      <c r="P56" t="e" vm="19">
        <v>#VALUE!</v>
      </c>
      <c r="R56" s="54">
        <f>resumen[[#This Row],[VUELTAS VOLQ]]*15</f>
        <v>0</v>
      </c>
      <c r="S56" s="56" t="s">
        <v>69</v>
      </c>
      <c r="T56" s="52"/>
      <c r="U56" s="52"/>
      <c r="V56" s="54">
        <f>resumen[[#This Row],[HOROMETRO FINAL 2]]-resumen[[#This Row],[HOROMETRO INICIAL 2]]</f>
        <v>0</v>
      </c>
    </row>
    <row r="57" spans="1:22" ht="30" hidden="1" customHeight="1" thickBot="1" x14ac:dyDescent="0.3">
      <c r="A57" s="8">
        <v>48</v>
      </c>
      <c r="B57" s="9" t="s">
        <v>39</v>
      </c>
      <c r="C57" s="22" t="s">
        <v>40</v>
      </c>
      <c r="D57" s="23" t="s">
        <v>41</v>
      </c>
      <c r="E57" s="24">
        <v>45923</v>
      </c>
      <c r="F57" s="25">
        <v>0.35416666666666669</v>
      </c>
      <c r="G57" s="25">
        <v>0.39583333333333331</v>
      </c>
      <c r="H57" s="26">
        <f>IF('RESUMEN'!$F57="","",'RESUMEN'!$G57-'RESUMEN'!$F57)</f>
        <v>4.166666666666663E-2</v>
      </c>
      <c r="I57" s="29" t="s">
        <v>81</v>
      </c>
      <c r="J57" s="27" t="s">
        <v>32</v>
      </c>
      <c r="K57" s="27" t="s">
        <v>33</v>
      </c>
      <c r="L57" s="32"/>
      <c r="M57" s="33"/>
      <c r="N57" s="38" t="str">
        <f t="shared" si="1"/>
        <v/>
      </c>
      <c r="R57" s="54">
        <f>resumen[[#This Row],[VUELTAS VOLQ]]*15</f>
        <v>0</v>
      </c>
      <c r="S57" s="56"/>
      <c r="T57" s="52"/>
      <c r="U57" s="52"/>
      <c r="V57" s="54">
        <f>resumen[[#This Row],[HOROMETRO FINAL 2]]-resumen[[#This Row],[HOROMETRO INICIAL 2]]</f>
        <v>0</v>
      </c>
    </row>
    <row r="58" spans="1:22" ht="30" hidden="1" customHeight="1" thickBot="1" x14ac:dyDescent="0.3">
      <c r="A58" s="8">
        <v>49</v>
      </c>
      <c r="B58" s="9" t="s">
        <v>39</v>
      </c>
      <c r="C58" s="22" t="s">
        <v>40</v>
      </c>
      <c r="D58" s="23" t="s">
        <v>41</v>
      </c>
      <c r="E58" s="24">
        <v>45923</v>
      </c>
      <c r="F58" s="25">
        <v>0.5625</v>
      </c>
      <c r="G58" s="25">
        <v>0.59722222222222221</v>
      </c>
      <c r="H58" s="26">
        <f>IF('RESUMEN'!$F58="","",'RESUMEN'!$G58-'RESUMEN'!$F58)</f>
        <v>3.472222222222221E-2</v>
      </c>
      <c r="I58" s="29" t="s">
        <v>82</v>
      </c>
      <c r="J58" s="27" t="s">
        <v>32</v>
      </c>
      <c r="K58" s="27" t="s">
        <v>33</v>
      </c>
      <c r="L58" s="32"/>
      <c r="M58" s="33"/>
      <c r="N58" s="38" t="str">
        <f t="shared" si="1"/>
        <v/>
      </c>
      <c r="R58" s="54">
        <f>resumen[[#This Row],[VUELTAS VOLQ]]*15</f>
        <v>0</v>
      </c>
      <c r="S58" s="56"/>
      <c r="T58" s="52"/>
      <c r="U58" s="52"/>
      <c r="V58" s="54">
        <f>resumen[[#This Row],[HOROMETRO FINAL 2]]-resumen[[#This Row],[HOROMETRO INICIAL 2]]</f>
        <v>0</v>
      </c>
    </row>
    <row r="59" spans="1:22" ht="30" hidden="1" customHeight="1" thickBot="1" x14ac:dyDescent="0.3">
      <c r="A59" s="8">
        <v>50</v>
      </c>
      <c r="B59" s="9" t="s">
        <v>39</v>
      </c>
      <c r="C59" s="22" t="s">
        <v>40</v>
      </c>
      <c r="D59" s="23" t="s">
        <v>41</v>
      </c>
      <c r="E59" s="24">
        <v>45923</v>
      </c>
      <c r="F59" s="25">
        <v>0.71875</v>
      </c>
      <c r="G59" s="25">
        <v>0.74652777777777779</v>
      </c>
      <c r="H59" s="26">
        <f>IF('RESUMEN'!$F59="","",'RESUMEN'!$G59-'RESUMEN'!$F59)</f>
        <v>2.777777777777779E-2</v>
      </c>
      <c r="I59" s="29" t="s">
        <v>83</v>
      </c>
      <c r="J59" s="27" t="s">
        <v>32</v>
      </c>
      <c r="K59" s="27" t="s">
        <v>33</v>
      </c>
      <c r="L59" s="32"/>
      <c r="M59" s="33"/>
      <c r="N59" s="38" t="str">
        <f t="shared" si="1"/>
        <v/>
      </c>
      <c r="R59" s="54">
        <f>resumen[[#This Row],[VUELTAS VOLQ]]*15</f>
        <v>0</v>
      </c>
      <c r="S59" s="56"/>
      <c r="T59" s="52"/>
      <c r="U59" s="52"/>
      <c r="V59" s="54">
        <f>resumen[[#This Row],[HOROMETRO FINAL 2]]-resumen[[#This Row],[HOROMETRO INICIAL 2]]</f>
        <v>0</v>
      </c>
    </row>
    <row r="60" spans="1:22" ht="30" hidden="1" customHeight="1" thickBot="1" x14ac:dyDescent="0.3">
      <c r="A60" s="8">
        <v>51</v>
      </c>
      <c r="B60" s="9" t="s">
        <v>39</v>
      </c>
      <c r="C60" s="22" t="s">
        <v>40</v>
      </c>
      <c r="D60" s="23" t="s">
        <v>41</v>
      </c>
      <c r="E60" s="24">
        <v>45924</v>
      </c>
      <c r="F60" s="25">
        <v>0.22916666666666666</v>
      </c>
      <c r="G60" s="25">
        <v>0.25347222222222221</v>
      </c>
      <c r="H60" s="26">
        <f>IF('RESUMEN'!$F60="","",'RESUMEN'!$G60-'RESUMEN'!$F60)</f>
        <v>2.4305555555555552E-2</v>
      </c>
      <c r="I60" s="29" t="s">
        <v>84</v>
      </c>
      <c r="J60" s="27" t="s">
        <v>32</v>
      </c>
      <c r="K60" s="27" t="s">
        <v>33</v>
      </c>
      <c r="L60" s="32"/>
      <c r="M60" s="33"/>
      <c r="N60" s="38" t="str">
        <f t="shared" si="1"/>
        <v/>
      </c>
      <c r="R60" s="54">
        <f>resumen[[#This Row],[VUELTAS VOLQ]]*15</f>
        <v>0</v>
      </c>
      <c r="S60" s="56"/>
      <c r="T60" s="52"/>
      <c r="U60" s="52"/>
      <c r="V60" s="54">
        <f>resumen[[#This Row],[HOROMETRO FINAL 2]]-resumen[[#This Row],[HOROMETRO INICIAL 2]]</f>
        <v>0</v>
      </c>
    </row>
    <row r="61" spans="1:22" ht="30" customHeight="1" thickBot="1" x14ac:dyDescent="0.3">
      <c r="A61" s="8">
        <v>52</v>
      </c>
      <c r="B61" s="9" t="s">
        <v>28</v>
      </c>
      <c r="C61" s="22" t="s">
        <v>29</v>
      </c>
      <c r="D61" s="23" t="s">
        <v>30</v>
      </c>
      <c r="E61" s="24">
        <v>45924</v>
      </c>
      <c r="F61" s="25">
        <v>0.2986111111111111</v>
      </c>
      <c r="G61" s="25"/>
      <c r="H61" s="26">
        <f>IF('RESUMEN'!$F61="","",'RESUMEN'!$G61-'RESUMEN'!$F61)</f>
        <v>-0.2986111111111111</v>
      </c>
      <c r="I61" s="29" t="s">
        <v>85</v>
      </c>
      <c r="J61" s="27" t="s">
        <v>32</v>
      </c>
      <c r="K61" s="27" t="s">
        <v>33</v>
      </c>
      <c r="L61" s="32">
        <v>2681.9</v>
      </c>
      <c r="M61" s="33">
        <v>2686.4</v>
      </c>
      <c r="N61" s="38">
        <f t="shared" si="1"/>
        <v>4.5</v>
      </c>
      <c r="O61" t="e" vm="20">
        <v>#VALUE!</v>
      </c>
      <c r="P61" t="e" vm="21">
        <v>#VALUE!</v>
      </c>
      <c r="Q61" s="54">
        <v>5</v>
      </c>
      <c r="R61" s="54">
        <f>resumen[[#This Row],[VUELTAS VOLQ]]*15</f>
        <v>75</v>
      </c>
      <c r="S61" s="56"/>
      <c r="T61" s="52"/>
      <c r="U61" s="52"/>
      <c r="V61" s="54">
        <f>resumen[[#This Row],[HOROMETRO FINAL 2]]-resumen[[#This Row],[HOROMETRO INICIAL 2]]</f>
        <v>0</v>
      </c>
    </row>
    <row r="62" spans="1:22" ht="30" customHeight="1" thickBot="1" x14ac:dyDescent="0.3">
      <c r="A62" s="8">
        <v>53</v>
      </c>
      <c r="B62" s="28" t="s">
        <v>66</v>
      </c>
      <c r="C62" s="22"/>
      <c r="D62" s="23" t="s">
        <v>67</v>
      </c>
      <c r="E62" s="24">
        <v>45924</v>
      </c>
      <c r="F62" s="25">
        <v>0.30208333333333331</v>
      </c>
      <c r="G62" s="25"/>
      <c r="H62" s="26">
        <f>IF('RESUMEN'!$F62="","",'RESUMEN'!$G62-'RESUMEN'!$F62)</f>
        <v>-0.30208333333333331</v>
      </c>
      <c r="I62" s="29" t="s">
        <v>68</v>
      </c>
      <c r="J62" s="27" t="s">
        <v>38</v>
      </c>
      <c r="K62" s="27" t="s">
        <v>36</v>
      </c>
      <c r="L62" s="32">
        <v>1809</v>
      </c>
      <c r="M62" s="33">
        <v>1812</v>
      </c>
      <c r="N62" s="38">
        <f t="shared" si="1"/>
        <v>3</v>
      </c>
      <c r="O62" t="e" vm="22">
        <v>#VALUE!</v>
      </c>
      <c r="P62" t="e" vm="23">
        <v>#VALUE!</v>
      </c>
      <c r="R62" s="54">
        <f>resumen[[#This Row],[VUELTAS VOLQ]]*15</f>
        <v>0</v>
      </c>
      <c r="S62" s="56" t="s">
        <v>69</v>
      </c>
      <c r="T62" s="52">
        <v>203.4</v>
      </c>
      <c r="U62" s="52">
        <v>207</v>
      </c>
      <c r="V62" s="54">
        <f>resumen[[#This Row],[HOROMETRO FINAL 2]]-resumen[[#This Row],[HOROMETRO INICIAL 2]]</f>
        <v>3.5999999999999943</v>
      </c>
    </row>
    <row r="63" spans="1:22" ht="30" customHeight="1" thickBot="1" x14ac:dyDescent="0.3">
      <c r="A63" s="8">
        <v>54</v>
      </c>
      <c r="B63" s="9" t="s">
        <v>28</v>
      </c>
      <c r="C63" s="22" t="s">
        <v>29</v>
      </c>
      <c r="D63" s="23" t="s">
        <v>30</v>
      </c>
      <c r="E63" s="24">
        <v>45925</v>
      </c>
      <c r="F63" s="25"/>
      <c r="G63" s="25"/>
      <c r="H63" s="26" t="str">
        <f>IF('RESUMEN'!$F63="","",'RESUMEN'!$G63-'RESUMEN'!$F63)</f>
        <v/>
      </c>
      <c r="I63" s="29" t="s">
        <v>85</v>
      </c>
      <c r="J63" s="27" t="s">
        <v>32</v>
      </c>
      <c r="K63" s="27" t="s">
        <v>33</v>
      </c>
      <c r="L63" s="32">
        <v>2686.6</v>
      </c>
      <c r="M63" s="33">
        <v>2688.7</v>
      </c>
      <c r="N63" s="38">
        <f t="shared" si="1"/>
        <v>2.0999999999999091</v>
      </c>
      <c r="O63" t="e" vm="24">
        <v>#VALUE!</v>
      </c>
      <c r="P63" t="e" vm="25">
        <v>#VALUE!</v>
      </c>
      <c r="Q63" s="54">
        <v>2</v>
      </c>
      <c r="R63" s="54">
        <f>resumen[[#This Row],[VUELTAS VOLQ]]*15</f>
        <v>30</v>
      </c>
      <c r="S63" s="56"/>
      <c r="T63" s="52"/>
      <c r="U63" s="52"/>
      <c r="V63" s="54">
        <f>resumen[[#This Row],[HOROMETRO FINAL 2]]-resumen[[#This Row],[HOROMETRO INICIAL 2]]</f>
        <v>0</v>
      </c>
    </row>
    <row r="64" spans="1:22" ht="30" customHeight="1" thickBot="1" x14ac:dyDescent="0.3">
      <c r="A64" s="8">
        <v>55</v>
      </c>
      <c r="B64" s="9" t="s">
        <v>73</v>
      </c>
      <c r="C64" s="22"/>
      <c r="D64" s="23" t="s">
        <v>67</v>
      </c>
      <c r="E64" s="24">
        <v>45924</v>
      </c>
      <c r="F64" s="25"/>
      <c r="G64" s="25"/>
      <c r="H64" s="26" t="str">
        <f>IF('RESUMEN'!$F64="","",'RESUMEN'!$G64-'RESUMEN'!$F64)</f>
        <v/>
      </c>
      <c r="I64" s="29" t="s">
        <v>85</v>
      </c>
      <c r="J64" s="27" t="s">
        <v>38</v>
      </c>
      <c r="K64" s="27" t="s">
        <v>36</v>
      </c>
      <c r="L64" s="73">
        <v>59.43</v>
      </c>
      <c r="M64" s="75">
        <v>63.2</v>
      </c>
      <c r="N64" s="78">
        <f t="shared" si="1"/>
        <v>3.7700000000000031</v>
      </c>
      <c r="O64" t="e" vm="26">
        <v>#VALUE!</v>
      </c>
      <c r="P64" t="e" vm="27">
        <v>#VALUE!</v>
      </c>
      <c r="R64" s="54">
        <f>resumen[[#This Row],[VUELTAS VOLQ]]*15</f>
        <v>0</v>
      </c>
      <c r="S64" s="56" t="s">
        <v>69</v>
      </c>
      <c r="T64" s="52"/>
      <c r="U64" s="52"/>
      <c r="V64" s="54">
        <f>resumen[[#This Row],[HOROMETRO FINAL 2]]-resumen[[#This Row],[HOROMETRO INICIAL 2]]</f>
        <v>0</v>
      </c>
    </row>
    <row r="65" spans="1:22" ht="30" customHeight="1" thickBot="1" x14ac:dyDescent="0.3">
      <c r="A65" s="13">
        <v>56</v>
      </c>
      <c r="B65" s="14" t="s">
        <v>73</v>
      </c>
      <c r="C65" s="22"/>
      <c r="D65" s="23" t="s">
        <v>67</v>
      </c>
      <c r="E65" s="24">
        <v>45925</v>
      </c>
      <c r="F65" s="25"/>
      <c r="G65" s="25"/>
      <c r="H65" s="26" t="str">
        <f>IF('RESUMEN'!$F65="","",'RESUMEN'!$G65-'RESUMEN'!$F65)</f>
        <v/>
      </c>
      <c r="I65" s="29" t="s">
        <v>85</v>
      </c>
      <c r="J65" s="27" t="s">
        <v>38</v>
      </c>
      <c r="K65" s="27" t="s">
        <v>36</v>
      </c>
      <c r="L65" s="74">
        <v>63.2</v>
      </c>
      <c r="M65" s="76">
        <v>65.150000000000006</v>
      </c>
      <c r="N65" s="78">
        <f t="shared" si="1"/>
        <v>1.9500000000000028</v>
      </c>
      <c r="O65" t="e" vm="28">
        <v>#VALUE!</v>
      </c>
      <c r="P65" t="e" vm="29">
        <v>#VALUE!</v>
      </c>
      <c r="R65" s="54">
        <f>resumen[[#This Row],[VUELTAS VOLQ]]*15</f>
        <v>0</v>
      </c>
      <c r="S65" s="56" t="s">
        <v>69</v>
      </c>
      <c r="T65" s="52"/>
      <c r="U65" s="52"/>
      <c r="V65" s="54">
        <f>resumen[[#This Row],[HOROMETRO FINAL 2]]-resumen[[#This Row],[HOROMETRO INICIAL 2]]</f>
        <v>0</v>
      </c>
    </row>
    <row r="66" spans="1:22" ht="30" customHeight="1" thickBot="1" x14ac:dyDescent="0.3">
      <c r="A66" s="13">
        <v>57</v>
      </c>
      <c r="B66" s="14" t="s">
        <v>66</v>
      </c>
      <c r="C66" s="22"/>
      <c r="D66" s="23" t="s">
        <v>67</v>
      </c>
      <c r="E66" s="24">
        <v>45925</v>
      </c>
      <c r="F66" s="25"/>
      <c r="G66" s="25"/>
      <c r="H66" s="34" t="str">
        <f>IF('RESUMEN'!$F66="","",'RESUMEN'!$G66-'RESUMEN'!$F66)</f>
        <v/>
      </c>
      <c r="I66" s="29"/>
      <c r="J66" s="35" t="s">
        <v>38</v>
      </c>
      <c r="K66" s="36" t="s">
        <v>36</v>
      </c>
      <c r="L66" s="32">
        <v>3541</v>
      </c>
      <c r="M66" s="37">
        <v>3547</v>
      </c>
      <c r="N66" s="54">
        <f t="shared" ref="N66:N76" si="2">IF(M66-L66=0,"",M66-L66)</f>
        <v>6</v>
      </c>
      <c r="O66" t="e" vm="30">
        <v>#VALUE!</v>
      </c>
      <c r="P66" t="e" vm="31">
        <v>#VALUE!</v>
      </c>
      <c r="R66" s="54">
        <f>resumen[[#This Row],[VUELTAS VOLQ]]*15</f>
        <v>0</v>
      </c>
      <c r="S66" s="56" t="s">
        <v>69</v>
      </c>
      <c r="T66" s="52">
        <v>792.6</v>
      </c>
      <c r="U66" s="52">
        <v>798.4</v>
      </c>
      <c r="V66" s="54">
        <f>resumen[[#This Row],[HOROMETRO FINAL 2]]-resumen[[#This Row],[HOROMETRO INICIAL 2]]</f>
        <v>5.7999999999999545</v>
      </c>
    </row>
    <row r="67" spans="1:22" ht="30" hidden="1" customHeight="1" thickBot="1" x14ac:dyDescent="0.3">
      <c r="A67" s="13">
        <v>58</v>
      </c>
      <c r="B67" s="14" t="s">
        <v>39</v>
      </c>
      <c r="C67" s="22" t="s">
        <v>40</v>
      </c>
      <c r="D67" s="23" t="s">
        <v>41</v>
      </c>
      <c r="E67" s="24">
        <v>45925</v>
      </c>
      <c r="F67" s="25">
        <v>0.69791666666666663</v>
      </c>
      <c r="G67" s="25">
        <v>0.73958333333333337</v>
      </c>
      <c r="H67" s="34">
        <f>IF('RESUMEN'!$F67="","",'RESUMEN'!$G67-'RESUMEN'!$F67)</f>
        <v>4.1666666666666741E-2</v>
      </c>
      <c r="I67" s="29" t="s">
        <v>86</v>
      </c>
      <c r="J67" s="35" t="s">
        <v>32</v>
      </c>
      <c r="K67" s="36" t="s">
        <v>33</v>
      </c>
      <c r="L67" s="32"/>
      <c r="M67" s="37"/>
      <c r="N67" s="54" t="str">
        <f t="shared" si="2"/>
        <v/>
      </c>
      <c r="R67" s="54">
        <f>resumen[[#This Row],[VUELTAS VOLQ]]*15</f>
        <v>0</v>
      </c>
      <c r="S67" s="56"/>
      <c r="T67" s="52"/>
      <c r="U67" s="52"/>
      <c r="V67" s="54">
        <f>resumen[[#This Row],[HOROMETRO FINAL 2]]-resumen[[#This Row],[HOROMETRO INICIAL 2]]</f>
        <v>0</v>
      </c>
    </row>
    <row r="68" spans="1:22" ht="30" hidden="1" customHeight="1" thickBot="1" x14ac:dyDescent="0.3">
      <c r="A68" s="13">
        <v>59</v>
      </c>
      <c r="B68" s="14" t="s">
        <v>39</v>
      </c>
      <c r="C68" s="22" t="s">
        <v>40</v>
      </c>
      <c r="D68" s="23" t="s">
        <v>41</v>
      </c>
      <c r="E68" s="24">
        <v>45925</v>
      </c>
      <c r="F68" s="25">
        <v>0.78125</v>
      </c>
      <c r="G68" s="25">
        <v>0.80902777777777779</v>
      </c>
      <c r="H68" s="34">
        <f>IF('RESUMEN'!$F68="","",'RESUMEN'!$G68-'RESUMEN'!$F68)</f>
        <v>2.777777777777779E-2</v>
      </c>
      <c r="I68" s="29" t="s">
        <v>87</v>
      </c>
      <c r="J68" s="35" t="s">
        <v>32</v>
      </c>
      <c r="K68" s="36" t="s">
        <v>33</v>
      </c>
      <c r="L68" s="32"/>
      <c r="M68" s="37"/>
      <c r="N68" s="54" t="str">
        <f t="shared" si="2"/>
        <v/>
      </c>
      <c r="R68" s="54">
        <f>resumen[[#This Row],[VUELTAS VOLQ]]*15</f>
        <v>0</v>
      </c>
      <c r="S68" s="56"/>
      <c r="T68" s="52"/>
      <c r="U68" s="52"/>
      <c r="V68" s="54">
        <f>resumen[[#This Row],[HOROMETRO FINAL 2]]-resumen[[#This Row],[HOROMETRO INICIAL 2]]</f>
        <v>0</v>
      </c>
    </row>
    <row r="69" spans="1:22" ht="30" hidden="1" customHeight="1" thickBot="1" x14ac:dyDescent="0.3">
      <c r="A69" s="13">
        <v>60</v>
      </c>
      <c r="B69" s="14" t="s">
        <v>39</v>
      </c>
      <c r="C69" s="22" t="s">
        <v>40</v>
      </c>
      <c r="D69" s="23" t="s">
        <v>41</v>
      </c>
      <c r="E69" s="24">
        <v>45926</v>
      </c>
      <c r="F69" s="25">
        <v>0.22916666666666666</v>
      </c>
      <c r="G69" s="25">
        <v>0.24652777777777779</v>
      </c>
      <c r="H69" s="34">
        <f>IF('RESUMEN'!$F69="","",'RESUMEN'!$G69-'RESUMEN'!$F69)</f>
        <v>1.7361111111111133E-2</v>
      </c>
      <c r="I69" s="29" t="s">
        <v>84</v>
      </c>
      <c r="J69" s="35" t="s">
        <v>32</v>
      </c>
      <c r="K69" s="36" t="s">
        <v>33</v>
      </c>
      <c r="L69" s="32"/>
      <c r="M69" s="37"/>
      <c r="N69" s="54" t="str">
        <f t="shared" si="2"/>
        <v/>
      </c>
      <c r="R69" s="54">
        <f>resumen[[#This Row],[VUELTAS VOLQ]]*15</f>
        <v>0</v>
      </c>
      <c r="S69" s="56"/>
      <c r="T69" s="52"/>
      <c r="U69" s="52"/>
      <c r="V69" s="54">
        <f>resumen[[#This Row],[HOROMETRO FINAL 2]]-resumen[[#This Row],[HOROMETRO INICIAL 2]]</f>
        <v>0</v>
      </c>
    </row>
    <row r="70" spans="1:22" ht="30" customHeight="1" thickBot="1" x14ac:dyDescent="0.3">
      <c r="A70" s="13">
        <v>61</v>
      </c>
      <c r="B70" s="14" t="s">
        <v>66</v>
      </c>
      <c r="C70" s="22"/>
      <c r="D70" s="23" t="s">
        <v>67</v>
      </c>
      <c r="E70" s="24">
        <v>45926</v>
      </c>
      <c r="F70" s="25"/>
      <c r="G70" s="25"/>
      <c r="H70" s="34" t="str">
        <f>IF('RESUMEN'!$F70="","",'RESUMEN'!$G70-'RESUMEN'!$F70)</f>
        <v/>
      </c>
      <c r="I70" s="29"/>
      <c r="J70" s="35" t="s">
        <v>38</v>
      </c>
      <c r="K70" s="36" t="s">
        <v>36</v>
      </c>
      <c r="L70" s="32">
        <v>3547</v>
      </c>
      <c r="M70" s="37">
        <v>3550</v>
      </c>
      <c r="N70" s="54">
        <f t="shared" si="2"/>
        <v>3</v>
      </c>
      <c r="O70" t="e" vm="32">
        <v>#VALUE!</v>
      </c>
      <c r="P70" t="e" vm="33">
        <v>#VALUE!</v>
      </c>
      <c r="R70" s="54">
        <f>resumen[[#This Row],[VUELTAS VOLQ]]*15</f>
        <v>0</v>
      </c>
      <c r="S70" s="56" t="s">
        <v>69</v>
      </c>
      <c r="T70" s="52">
        <v>798.4</v>
      </c>
      <c r="U70" s="52">
        <v>801.2</v>
      </c>
      <c r="V70" s="54">
        <f>resumen[[#This Row],[HOROMETRO FINAL 2]]-resumen[[#This Row],[HOROMETRO INICIAL 2]]</f>
        <v>2.8000000000000682</v>
      </c>
    </row>
    <row r="71" spans="1:22" ht="30" customHeight="1" thickBot="1" x14ac:dyDescent="0.3">
      <c r="A71" s="13">
        <v>62</v>
      </c>
      <c r="B71" s="14" t="s">
        <v>73</v>
      </c>
      <c r="C71" s="22"/>
      <c r="D71" s="23" t="s">
        <v>67</v>
      </c>
      <c r="E71" s="24">
        <v>45926</v>
      </c>
      <c r="F71" s="25"/>
      <c r="G71" s="25"/>
      <c r="H71" s="34" t="str">
        <f>IF('RESUMEN'!$F71="","",'RESUMEN'!$G71-'RESUMEN'!$F71)</f>
        <v/>
      </c>
      <c r="I71" s="29"/>
      <c r="J71" s="35" t="s">
        <v>38</v>
      </c>
      <c r="K71" s="36" t="s">
        <v>36</v>
      </c>
      <c r="L71" s="73">
        <v>65.150000000000006</v>
      </c>
      <c r="M71" s="77">
        <v>67.87</v>
      </c>
      <c r="N71" s="79">
        <f t="shared" si="2"/>
        <v>2.7199999999999989</v>
      </c>
      <c r="O71" t="e" vm="29">
        <v>#VALUE!</v>
      </c>
      <c r="P71" t="e" vm="34">
        <v>#VALUE!</v>
      </c>
      <c r="R71" s="54">
        <f>resumen[[#This Row],[VUELTAS VOLQ]]*15</f>
        <v>0</v>
      </c>
      <c r="S71" s="56" t="s">
        <v>69</v>
      </c>
      <c r="T71" s="52"/>
      <c r="U71" s="52"/>
      <c r="V71" s="54">
        <f>resumen[[#This Row],[HOROMETRO FINAL 2]]-resumen[[#This Row],[HOROMETRO INICIAL 2]]</f>
        <v>0</v>
      </c>
    </row>
    <row r="72" spans="1:22" ht="30" customHeight="1" thickBot="1" x14ac:dyDescent="0.3">
      <c r="A72" s="13">
        <v>63</v>
      </c>
      <c r="B72" s="14" t="s">
        <v>28</v>
      </c>
      <c r="C72" s="22" t="s">
        <v>29</v>
      </c>
      <c r="D72" s="23" t="s">
        <v>30</v>
      </c>
      <c r="E72" s="24">
        <v>45926</v>
      </c>
      <c r="F72" s="25"/>
      <c r="G72" s="25"/>
      <c r="H72" s="34" t="str">
        <f>IF('RESUMEN'!$F72="","",'RESUMEN'!$G72-'RESUMEN'!$F72)</f>
        <v/>
      </c>
      <c r="I72" s="29"/>
      <c r="J72" s="35" t="s">
        <v>32</v>
      </c>
      <c r="K72" s="36" t="s">
        <v>33</v>
      </c>
      <c r="L72" s="32">
        <v>2689.3</v>
      </c>
      <c r="M72" s="37">
        <v>2695.4</v>
      </c>
      <c r="N72" s="54">
        <f t="shared" si="2"/>
        <v>6.0999999999999091</v>
      </c>
      <c r="O72" t="e" vm="35">
        <v>#VALUE!</v>
      </c>
      <c r="P72" t="e" vm="36">
        <v>#VALUE!</v>
      </c>
      <c r="Q72" s="54">
        <v>2</v>
      </c>
      <c r="R72" s="54">
        <f>resumen[[#This Row],[VUELTAS VOLQ]]*15</f>
        <v>30</v>
      </c>
      <c r="S72" s="56" t="s">
        <v>88</v>
      </c>
      <c r="T72" s="52"/>
      <c r="U72" s="52"/>
      <c r="V72" s="54">
        <f>resumen[[#This Row],[HOROMETRO FINAL 2]]-resumen[[#This Row],[HOROMETRO INICIAL 2]]</f>
        <v>0</v>
      </c>
    </row>
    <row r="73" spans="1:22" ht="30" hidden="1" customHeight="1" thickBot="1" x14ac:dyDescent="0.3">
      <c r="A73" s="13">
        <v>64</v>
      </c>
      <c r="B73" s="14" t="s">
        <v>39</v>
      </c>
      <c r="C73" s="22" t="s">
        <v>40</v>
      </c>
      <c r="D73" s="23" t="s">
        <v>41</v>
      </c>
      <c r="E73" s="24">
        <v>45926</v>
      </c>
      <c r="F73" s="25">
        <v>0.35416666666666669</v>
      </c>
      <c r="G73" s="25">
        <v>0.37152777777777779</v>
      </c>
      <c r="H73" s="34">
        <f>IF('RESUMEN'!$F73="","",'RESUMEN'!$G73-'RESUMEN'!$F73)</f>
        <v>1.7361111111111105E-2</v>
      </c>
      <c r="I73" s="29" t="s">
        <v>89</v>
      </c>
      <c r="J73" s="35" t="s">
        <v>32</v>
      </c>
      <c r="K73" s="36" t="s">
        <v>33</v>
      </c>
      <c r="L73" s="32"/>
      <c r="M73" s="37"/>
      <c r="N73" s="54" t="str">
        <f t="shared" si="2"/>
        <v/>
      </c>
      <c r="R73" s="54">
        <f>resumen[[#This Row],[VUELTAS VOLQ]]*15</f>
        <v>0</v>
      </c>
      <c r="S73" s="56"/>
      <c r="T73" s="52"/>
      <c r="U73" s="52"/>
      <c r="V73" s="54">
        <f>resumen[[#This Row],[HOROMETRO FINAL 2]]-resumen[[#This Row],[HOROMETRO INICIAL 2]]</f>
        <v>0</v>
      </c>
    </row>
    <row r="74" spans="1:22" ht="30" hidden="1" customHeight="1" thickBot="1" x14ac:dyDescent="0.3">
      <c r="A74" s="13">
        <v>65</v>
      </c>
      <c r="B74" s="14" t="s">
        <v>39</v>
      </c>
      <c r="C74" s="22" t="s">
        <v>40</v>
      </c>
      <c r="D74" s="23" t="s">
        <v>41</v>
      </c>
      <c r="E74" s="24">
        <v>45926</v>
      </c>
      <c r="F74" s="25">
        <v>0.45833333333333331</v>
      </c>
      <c r="G74" s="25">
        <v>0.48958333333333331</v>
      </c>
      <c r="H74" s="34">
        <f>IF('RESUMEN'!$F74="","",'RESUMEN'!$G74-'RESUMEN'!$F74)</f>
        <v>3.125E-2</v>
      </c>
      <c r="I74" s="29" t="s">
        <v>90</v>
      </c>
      <c r="J74" s="35" t="s">
        <v>32</v>
      </c>
      <c r="K74" s="36" t="s">
        <v>33</v>
      </c>
      <c r="L74" s="32"/>
      <c r="M74" s="37"/>
      <c r="N74" s="54" t="str">
        <f t="shared" si="2"/>
        <v/>
      </c>
      <c r="R74" s="54">
        <f>resumen[[#This Row],[VUELTAS VOLQ]]*15</f>
        <v>0</v>
      </c>
      <c r="S74" s="56"/>
      <c r="T74" s="52"/>
      <c r="U74" s="52"/>
      <c r="V74" s="54">
        <f>resumen[[#This Row],[HOROMETRO FINAL 2]]-resumen[[#This Row],[HOROMETRO INICIAL 2]]</f>
        <v>0</v>
      </c>
    </row>
    <row r="75" spans="1:22" ht="30" hidden="1" customHeight="1" thickBot="1" x14ac:dyDescent="0.3">
      <c r="A75" s="13">
        <v>66</v>
      </c>
      <c r="B75" s="14" t="s">
        <v>39</v>
      </c>
      <c r="C75" s="22" t="s">
        <v>40</v>
      </c>
      <c r="D75" s="23" t="s">
        <v>41</v>
      </c>
      <c r="E75" s="24">
        <v>45926</v>
      </c>
      <c r="F75" s="25">
        <v>0.63194444444444442</v>
      </c>
      <c r="G75" s="25">
        <v>0.65972222222222221</v>
      </c>
      <c r="H75" s="34">
        <f>IF('RESUMEN'!$F75="","",'RESUMEN'!$G75-'RESUMEN'!$F75)</f>
        <v>2.777777777777779E-2</v>
      </c>
      <c r="I75" s="29" t="s">
        <v>91</v>
      </c>
      <c r="J75" s="35" t="s">
        <v>32</v>
      </c>
      <c r="K75" s="36" t="s">
        <v>33</v>
      </c>
      <c r="L75" s="32"/>
      <c r="M75" s="37"/>
      <c r="N75" s="54" t="str">
        <f t="shared" si="2"/>
        <v/>
      </c>
      <c r="R75" s="54">
        <f>resumen[[#This Row],[VUELTAS VOLQ]]*15</f>
        <v>0</v>
      </c>
      <c r="S75" s="56"/>
      <c r="T75" s="52"/>
      <c r="U75" s="52"/>
      <c r="V75" s="54">
        <f>resumen[[#This Row],[HOROMETRO FINAL 2]]-resumen[[#This Row],[HOROMETRO INICIAL 2]]</f>
        <v>0</v>
      </c>
    </row>
    <row r="76" spans="1:22" ht="30" hidden="1" customHeight="1" thickBot="1" x14ac:dyDescent="0.3">
      <c r="A76" s="13">
        <v>67</v>
      </c>
      <c r="B76" s="14" t="s">
        <v>39</v>
      </c>
      <c r="C76" s="22" t="s">
        <v>40</v>
      </c>
      <c r="D76" s="23" t="s">
        <v>41</v>
      </c>
      <c r="E76" s="24">
        <v>45926</v>
      </c>
      <c r="F76" s="25">
        <v>0.71875</v>
      </c>
      <c r="G76" s="25">
        <v>0.74652777777777779</v>
      </c>
      <c r="H76" s="34">
        <f>IF('RESUMEN'!$F76="","",'RESUMEN'!$G76-'RESUMEN'!$F76)</f>
        <v>2.777777777777779E-2</v>
      </c>
      <c r="I76" s="29" t="s">
        <v>92</v>
      </c>
      <c r="J76" s="35" t="s">
        <v>32</v>
      </c>
      <c r="K76" s="36" t="s">
        <v>33</v>
      </c>
      <c r="L76" s="32"/>
      <c r="M76" s="37"/>
      <c r="N76" s="54" t="str">
        <f t="shared" si="2"/>
        <v/>
      </c>
      <c r="R76" s="54">
        <f>resumen[[#This Row],[VUELTAS VOLQ]]*15</f>
        <v>0</v>
      </c>
      <c r="S76" s="56"/>
      <c r="T76" s="52"/>
      <c r="U76" s="52"/>
      <c r="V76" s="54">
        <f>resumen[[#This Row],[HOROMETRO FINAL 2]]-resumen[[#This Row],[HOROMETRO INICIAL 2]]</f>
        <v>0</v>
      </c>
    </row>
    <row r="77" spans="1:22" ht="30" hidden="1" customHeight="1" thickBot="1" x14ac:dyDescent="0.3">
      <c r="A77" s="13">
        <v>68</v>
      </c>
      <c r="B77" s="14" t="s">
        <v>39</v>
      </c>
      <c r="C77" s="22" t="s">
        <v>40</v>
      </c>
      <c r="D77" s="23" t="s">
        <v>41</v>
      </c>
      <c r="E77" s="24">
        <v>45927</v>
      </c>
      <c r="F77" s="25">
        <v>0.20833333333333334</v>
      </c>
      <c r="G77" s="25">
        <v>0.22916666666666666</v>
      </c>
      <c r="H77" s="34">
        <f>IF('RESUMEN'!$F77="","",'RESUMEN'!$G77-'RESUMEN'!$F77)</f>
        <v>2.0833333333333315E-2</v>
      </c>
      <c r="I77" s="29" t="s">
        <v>84</v>
      </c>
      <c r="J77" s="35" t="s">
        <v>32</v>
      </c>
      <c r="K77" s="36" t="s">
        <v>33</v>
      </c>
      <c r="L77" s="32"/>
      <c r="M77" s="37"/>
      <c r="N77" s="54" t="str">
        <f t="shared" ref="N77:N83" si="3">IF(M77-L77=0,"",M77-L77)</f>
        <v/>
      </c>
      <c r="R77" s="54">
        <f>resumen[[#This Row],[VUELTAS VOLQ]]*15</f>
        <v>0</v>
      </c>
      <c r="S77" s="56"/>
      <c r="T77" s="52"/>
      <c r="U77" s="52"/>
      <c r="V77" s="54">
        <f>resumen[[#This Row],[HOROMETRO FINAL 2]]-resumen[[#This Row],[HOROMETRO INICIAL 2]]</f>
        <v>0</v>
      </c>
    </row>
    <row r="78" spans="1:22" ht="30" customHeight="1" thickBot="1" x14ac:dyDescent="0.3">
      <c r="A78" s="8"/>
      <c r="B78" s="9" t="s">
        <v>73</v>
      </c>
      <c r="C78" s="22"/>
      <c r="D78" s="23" t="s">
        <v>67</v>
      </c>
      <c r="E78" s="24">
        <v>45927</v>
      </c>
      <c r="F78" s="25"/>
      <c r="G78" s="25"/>
      <c r="H78" s="34" t="str">
        <f>IF('RESUMEN'!$F78="","",'RESUMEN'!$G78-'RESUMEN'!$F78)</f>
        <v/>
      </c>
      <c r="I78" s="29"/>
      <c r="J78" s="35" t="s">
        <v>38</v>
      </c>
      <c r="K78" s="36" t="s">
        <v>36</v>
      </c>
      <c r="L78" s="73">
        <v>4</v>
      </c>
      <c r="M78" s="77">
        <v>7</v>
      </c>
      <c r="N78" s="79">
        <f>IF(M78-L78=0,"",M78-L78)</f>
        <v>3</v>
      </c>
      <c r="O78" t="e" vm="37">
        <v>#VALUE!</v>
      </c>
      <c r="P78" t="e" vm="37">
        <v>#VALUE!</v>
      </c>
      <c r="R78" s="54">
        <f>resumen[[#This Row],[VUELTAS VOLQ]]*15</f>
        <v>0</v>
      </c>
      <c r="S78" s="56" t="s">
        <v>76</v>
      </c>
      <c r="T78" s="52"/>
      <c r="U78" s="52"/>
      <c r="V78" s="54">
        <f>resumen[[#This Row],[HOROMETRO FINAL 2]]-resumen[[#This Row],[HOROMETRO INICIAL 2]]</f>
        <v>0</v>
      </c>
    </row>
    <row r="79" spans="1:22" ht="30" customHeight="1" thickBot="1" x14ac:dyDescent="0.3">
      <c r="A79" s="8"/>
      <c r="B79" s="9" t="s">
        <v>66</v>
      </c>
      <c r="C79" s="22"/>
      <c r="D79" s="23" t="s">
        <v>67</v>
      </c>
      <c r="E79" s="24">
        <v>45927</v>
      </c>
      <c r="F79" s="25"/>
      <c r="G79" s="25"/>
      <c r="H79" s="34" t="str">
        <f>IF('RESUMEN'!$F79="","",'RESUMEN'!$G79-'RESUMEN'!$F79)</f>
        <v/>
      </c>
      <c r="I79" s="29"/>
      <c r="J79" s="35" t="s">
        <v>38</v>
      </c>
      <c r="K79" s="36" t="s">
        <v>36</v>
      </c>
      <c r="L79" s="32">
        <v>4</v>
      </c>
      <c r="M79" s="37">
        <v>7</v>
      </c>
      <c r="N79" s="54">
        <f>IF(M79-L79=0,"",M79-L79)</f>
        <v>3</v>
      </c>
      <c r="O79" t="e" vm="9">
        <v>#VALUE!</v>
      </c>
      <c r="P79" t="e" vm="9">
        <v>#VALUE!</v>
      </c>
      <c r="R79" s="54">
        <f>resumen[[#This Row],[VUELTAS VOLQ]]*15</f>
        <v>0</v>
      </c>
      <c r="S79" s="56" t="s">
        <v>76</v>
      </c>
      <c r="T79" s="52"/>
      <c r="U79" s="52"/>
      <c r="V79" s="54">
        <f>resumen[[#This Row],[HOROMETRO FINAL 2]]-resumen[[#This Row],[HOROMETRO INICIAL 2]]</f>
        <v>0</v>
      </c>
    </row>
    <row r="80" spans="1:22" ht="30" hidden="1" customHeight="1" thickBot="1" x14ac:dyDescent="0.3">
      <c r="A80" s="13">
        <v>69</v>
      </c>
      <c r="B80" s="14" t="s">
        <v>39</v>
      </c>
      <c r="C80" s="22" t="s">
        <v>40</v>
      </c>
      <c r="D80" s="23" t="s">
        <v>41</v>
      </c>
      <c r="E80" s="24">
        <v>45929</v>
      </c>
      <c r="F80" s="25">
        <v>0.22222222222222221</v>
      </c>
      <c r="G80" s="25">
        <v>0.23958333333333334</v>
      </c>
      <c r="H80" s="34">
        <f>IF('RESUMEN'!$F80="","",'RESUMEN'!$G80-'RESUMEN'!$F80)</f>
        <v>1.7361111111111133E-2</v>
      </c>
      <c r="I80" s="29" t="s">
        <v>84</v>
      </c>
      <c r="J80" s="35" t="s">
        <v>32</v>
      </c>
      <c r="K80" s="36" t="s">
        <v>33</v>
      </c>
      <c r="L80" s="32"/>
      <c r="M80" s="37"/>
      <c r="N80" s="54" t="str">
        <f t="shared" si="3"/>
        <v/>
      </c>
      <c r="R80" s="54">
        <f>resumen[[#This Row],[VUELTAS VOLQ]]*15</f>
        <v>0</v>
      </c>
      <c r="S80" s="56"/>
      <c r="T80" s="52"/>
      <c r="U80" s="52"/>
      <c r="V80" s="54">
        <f>resumen[[#This Row],[HOROMETRO FINAL 2]]-resumen[[#This Row],[HOROMETRO INICIAL 2]]</f>
        <v>0</v>
      </c>
    </row>
    <row r="81" spans="1:22" ht="30" hidden="1" customHeight="1" thickBot="1" x14ac:dyDescent="0.3">
      <c r="A81" s="13">
        <v>70</v>
      </c>
      <c r="B81" s="14" t="s">
        <v>39</v>
      </c>
      <c r="C81" s="22" t="s">
        <v>40</v>
      </c>
      <c r="D81" s="23" t="s">
        <v>41</v>
      </c>
      <c r="E81" s="24">
        <v>45929</v>
      </c>
      <c r="F81" s="25">
        <v>0.45833333333333331</v>
      </c>
      <c r="G81" s="25">
        <v>0.49305555555555558</v>
      </c>
      <c r="H81" s="34">
        <f>IF('RESUMEN'!$F81="","",'RESUMEN'!$G81-'RESUMEN'!$F81)</f>
        <v>3.4722222222222265E-2</v>
      </c>
      <c r="I81" s="29" t="s">
        <v>90</v>
      </c>
      <c r="J81" s="35" t="s">
        <v>32</v>
      </c>
      <c r="K81" s="36" t="s">
        <v>33</v>
      </c>
      <c r="L81" s="32"/>
      <c r="M81" s="37"/>
      <c r="N81" s="54" t="str">
        <f t="shared" si="3"/>
        <v/>
      </c>
      <c r="R81" s="54">
        <f>resumen[[#This Row],[VUELTAS VOLQ]]*15</f>
        <v>0</v>
      </c>
      <c r="S81" s="56"/>
      <c r="T81" s="52"/>
      <c r="U81" s="52"/>
      <c r="V81" s="54">
        <f>resumen[[#This Row],[HOROMETRO FINAL 2]]-resumen[[#This Row],[HOROMETRO INICIAL 2]]</f>
        <v>0</v>
      </c>
    </row>
    <row r="82" spans="1:22" ht="30" hidden="1" customHeight="1" thickBot="1" x14ac:dyDescent="0.3">
      <c r="A82" s="13">
        <v>71</v>
      </c>
      <c r="B82" s="14" t="s">
        <v>39</v>
      </c>
      <c r="C82" s="22" t="s">
        <v>40</v>
      </c>
      <c r="D82" s="23" t="s">
        <v>41</v>
      </c>
      <c r="E82" s="24">
        <v>45929</v>
      </c>
      <c r="F82" s="25">
        <v>0.625</v>
      </c>
      <c r="G82" s="25">
        <v>0.65277777777777779</v>
      </c>
      <c r="H82" s="34">
        <f>IF('RESUMEN'!$F82="","",'RESUMEN'!$G82-'RESUMEN'!$F82)</f>
        <v>2.777777777777779E-2</v>
      </c>
      <c r="I82" s="29" t="s">
        <v>93</v>
      </c>
      <c r="J82" s="35" t="s">
        <v>32</v>
      </c>
      <c r="K82" s="36" t="s">
        <v>33</v>
      </c>
      <c r="L82" s="32"/>
      <c r="M82" s="37"/>
      <c r="N82" s="54" t="str">
        <f t="shared" si="3"/>
        <v/>
      </c>
      <c r="R82" s="54">
        <f>resumen[[#This Row],[VUELTAS VOLQ]]*15</f>
        <v>0</v>
      </c>
      <c r="S82" s="56"/>
      <c r="T82" s="52"/>
      <c r="U82" s="52"/>
      <c r="V82" s="54">
        <f>resumen[[#This Row],[HOROMETRO FINAL 2]]-resumen[[#This Row],[HOROMETRO INICIAL 2]]</f>
        <v>0</v>
      </c>
    </row>
    <row r="83" spans="1:22" ht="30" hidden="1" customHeight="1" thickBot="1" x14ac:dyDescent="0.3">
      <c r="A83" s="13">
        <v>72</v>
      </c>
      <c r="B83" s="14" t="s">
        <v>39</v>
      </c>
      <c r="C83" s="22" t="s">
        <v>40</v>
      </c>
      <c r="D83" s="23" t="s">
        <v>41</v>
      </c>
      <c r="E83" s="24">
        <v>45929</v>
      </c>
      <c r="F83" s="25">
        <v>0.70833333333333337</v>
      </c>
      <c r="G83" s="25">
        <v>0.73958333333333337</v>
      </c>
      <c r="H83" s="34">
        <f>IF('RESUMEN'!$F83="","",'RESUMEN'!$G83-'RESUMEN'!$F83)</f>
        <v>3.125E-2</v>
      </c>
      <c r="I83" s="29" t="s">
        <v>92</v>
      </c>
      <c r="J83" s="35" t="s">
        <v>32</v>
      </c>
      <c r="K83" s="36" t="s">
        <v>33</v>
      </c>
      <c r="L83" s="32"/>
      <c r="M83" s="37"/>
      <c r="N83" s="54" t="str">
        <f t="shared" si="3"/>
        <v/>
      </c>
      <c r="R83" s="54">
        <f>resumen[[#This Row],[VUELTAS VOLQ]]*15</f>
        <v>0</v>
      </c>
      <c r="S83" s="56"/>
      <c r="T83" s="52"/>
      <c r="U83" s="52"/>
      <c r="V83" s="54">
        <f>resumen[[#This Row],[HOROMETRO FINAL 2]]-resumen[[#This Row],[HOROMETRO INICIAL 2]]</f>
        <v>0</v>
      </c>
    </row>
    <row r="84" spans="1:22" ht="30" customHeight="1" thickBot="1" x14ac:dyDescent="0.3">
      <c r="A84" s="13">
        <v>73</v>
      </c>
      <c r="B84" s="14" t="s">
        <v>73</v>
      </c>
      <c r="C84" s="22"/>
      <c r="D84" s="23" t="s">
        <v>67</v>
      </c>
      <c r="E84" s="24">
        <v>45929</v>
      </c>
      <c r="F84" s="25"/>
      <c r="G84" s="25"/>
      <c r="H84" s="34" t="str">
        <f>IF('RESUMEN'!$F84="","",'RESUMEN'!$G84-'RESUMEN'!$F84)</f>
        <v/>
      </c>
      <c r="I84" s="29" t="s">
        <v>94</v>
      </c>
      <c r="J84" s="35" t="s">
        <v>38</v>
      </c>
      <c r="K84" s="36" t="s">
        <v>36</v>
      </c>
      <c r="L84" s="73">
        <v>67.87</v>
      </c>
      <c r="M84" s="77">
        <v>68.37</v>
      </c>
      <c r="N84" s="79">
        <f t="shared" ref="N84:N96" si="4">IF(M84-L84=0,"",M84-L84)</f>
        <v>0.5</v>
      </c>
      <c r="O84" t="e" vm="38">
        <v>#VALUE!</v>
      </c>
      <c r="P84" t="e" vm="39">
        <v>#VALUE!</v>
      </c>
      <c r="R84" s="54">
        <f>resumen[[#This Row],[VUELTAS VOLQ]]*15</f>
        <v>0</v>
      </c>
      <c r="S84" s="56" t="s">
        <v>69</v>
      </c>
      <c r="T84" s="52"/>
      <c r="U84" s="52"/>
      <c r="V84" s="54">
        <f>resumen[[#This Row],[HOROMETRO FINAL 2]]-resumen[[#This Row],[HOROMETRO INICIAL 2]]</f>
        <v>0</v>
      </c>
    </row>
    <row r="85" spans="1:22" ht="30" customHeight="1" thickBot="1" x14ac:dyDescent="0.3">
      <c r="A85" s="13">
        <v>74</v>
      </c>
      <c r="B85" s="14" t="s">
        <v>66</v>
      </c>
      <c r="C85" s="22"/>
      <c r="D85" s="23" t="s">
        <v>67</v>
      </c>
      <c r="E85" s="24">
        <v>45929</v>
      </c>
      <c r="F85" s="25"/>
      <c r="G85" s="25"/>
      <c r="H85" s="34" t="str">
        <f>IF('RESUMEN'!$F85="","",'RESUMEN'!$G85-'RESUMEN'!$F85)</f>
        <v/>
      </c>
      <c r="I85" s="29" t="s">
        <v>94</v>
      </c>
      <c r="J85" s="35" t="s">
        <v>38</v>
      </c>
      <c r="K85" s="36" t="s">
        <v>36</v>
      </c>
      <c r="L85" s="32">
        <v>3550</v>
      </c>
      <c r="M85" s="37">
        <v>3554</v>
      </c>
      <c r="N85" s="54">
        <f t="shared" si="4"/>
        <v>4</v>
      </c>
      <c r="O85" t="e" vm="40">
        <v>#VALUE!</v>
      </c>
      <c r="P85" t="e" vm="41">
        <v>#VALUE!</v>
      </c>
      <c r="R85" s="54">
        <f>resumen[[#This Row],[VUELTAS VOLQ]]*15</f>
        <v>0</v>
      </c>
      <c r="S85" s="56" t="s">
        <v>69</v>
      </c>
      <c r="T85" s="52">
        <v>801.2</v>
      </c>
      <c r="U85" s="52">
        <v>805.2</v>
      </c>
      <c r="V85" s="54">
        <f>resumen[[#This Row],[HOROMETRO FINAL 2]]-resumen[[#This Row],[HOROMETRO INICIAL 2]]</f>
        <v>4</v>
      </c>
    </row>
    <row r="86" spans="1:22" ht="30" hidden="1" customHeight="1" thickBot="1" x14ac:dyDescent="0.3">
      <c r="A86" s="13">
        <v>75</v>
      </c>
      <c r="B86" s="14" t="s">
        <v>39</v>
      </c>
      <c r="C86" s="22" t="s">
        <v>40</v>
      </c>
      <c r="D86" s="23" t="s">
        <v>41</v>
      </c>
      <c r="E86" s="24">
        <v>45930</v>
      </c>
      <c r="F86" s="25">
        <v>0.21875</v>
      </c>
      <c r="G86" s="25">
        <v>0.23958333333333334</v>
      </c>
      <c r="H86" s="34">
        <f>IF('RESUMEN'!$F86="","",'RESUMEN'!$G86-'RESUMEN'!$F86)</f>
        <v>2.0833333333333343E-2</v>
      </c>
      <c r="I86" s="29" t="s">
        <v>42</v>
      </c>
      <c r="J86" s="35" t="s">
        <v>32</v>
      </c>
      <c r="K86" s="36" t="s">
        <v>33</v>
      </c>
      <c r="L86" s="32"/>
      <c r="M86" s="37"/>
      <c r="N86" s="54" t="str">
        <f t="shared" si="4"/>
        <v/>
      </c>
      <c r="R86" s="54">
        <f>resumen[[#This Row],[VUELTAS VOLQ]]*15</f>
        <v>0</v>
      </c>
      <c r="S86" s="56"/>
      <c r="T86" s="52"/>
      <c r="U86" s="52"/>
      <c r="V86" s="54">
        <f>resumen[[#This Row],[HOROMETRO FINAL 2]]-resumen[[#This Row],[HOROMETRO INICIAL 2]]</f>
        <v>0</v>
      </c>
    </row>
    <row r="87" spans="1:22" ht="30" hidden="1" customHeight="1" thickBot="1" x14ac:dyDescent="0.3">
      <c r="A87" s="13">
        <v>76</v>
      </c>
      <c r="B87" s="14" t="s">
        <v>39</v>
      </c>
      <c r="C87" s="22" t="s">
        <v>40</v>
      </c>
      <c r="D87" s="23" t="s">
        <v>41</v>
      </c>
      <c r="E87" s="24">
        <v>45930</v>
      </c>
      <c r="F87" s="25">
        <v>0.35416666666666669</v>
      </c>
      <c r="G87" s="25">
        <v>0.375</v>
      </c>
      <c r="H87" s="34">
        <f>IF('RESUMEN'!$F87="","",'RESUMEN'!$G87-'RESUMEN'!$F87)</f>
        <v>2.0833333333333315E-2</v>
      </c>
      <c r="I87" s="29" t="s">
        <v>89</v>
      </c>
      <c r="J87" s="35" t="s">
        <v>32</v>
      </c>
      <c r="K87" s="36" t="s">
        <v>33</v>
      </c>
      <c r="L87" s="32"/>
      <c r="M87" s="37"/>
      <c r="N87" s="54" t="str">
        <f t="shared" si="4"/>
        <v/>
      </c>
      <c r="R87" s="54">
        <f>resumen[[#This Row],[VUELTAS VOLQ]]*15</f>
        <v>0</v>
      </c>
      <c r="S87" s="56"/>
      <c r="T87" s="52"/>
      <c r="U87" s="52"/>
      <c r="V87" s="54">
        <f>resumen[[#This Row],[HOROMETRO FINAL 2]]-resumen[[#This Row],[HOROMETRO INICIAL 2]]</f>
        <v>0</v>
      </c>
    </row>
    <row r="88" spans="1:22" ht="30" hidden="1" customHeight="1" thickBot="1" x14ac:dyDescent="0.3">
      <c r="A88" s="13">
        <v>77</v>
      </c>
      <c r="B88" s="14" t="s">
        <v>39</v>
      </c>
      <c r="C88" s="22" t="s">
        <v>40</v>
      </c>
      <c r="D88" s="23" t="s">
        <v>41</v>
      </c>
      <c r="E88" s="24">
        <v>45930</v>
      </c>
      <c r="F88" s="25">
        <v>0.45833333333333331</v>
      </c>
      <c r="G88" s="25">
        <v>0.47916666666666669</v>
      </c>
      <c r="H88" s="34">
        <f>IF('RESUMEN'!$F88="","",'RESUMEN'!$G88-'RESUMEN'!$F88)</f>
        <v>2.083333333333337E-2</v>
      </c>
      <c r="I88" s="29" t="s">
        <v>95</v>
      </c>
      <c r="J88" s="35" t="s">
        <v>32</v>
      </c>
      <c r="K88" s="36" t="s">
        <v>33</v>
      </c>
      <c r="L88" s="32"/>
      <c r="M88" s="37"/>
      <c r="N88" s="54" t="str">
        <f t="shared" si="4"/>
        <v/>
      </c>
      <c r="R88" s="54">
        <f>resumen[[#This Row],[VUELTAS VOLQ]]*15</f>
        <v>0</v>
      </c>
      <c r="S88" s="56"/>
      <c r="T88" s="52"/>
      <c r="U88" s="52"/>
      <c r="V88" s="54">
        <f>resumen[[#This Row],[HOROMETRO FINAL 2]]-resumen[[#This Row],[HOROMETRO INICIAL 2]]</f>
        <v>0</v>
      </c>
    </row>
    <row r="89" spans="1:22" ht="30" hidden="1" customHeight="1" thickBot="1" x14ac:dyDescent="0.3">
      <c r="A89" s="13">
        <v>78</v>
      </c>
      <c r="B89" s="14" t="s">
        <v>39</v>
      </c>
      <c r="C89" s="22" t="s">
        <v>40</v>
      </c>
      <c r="D89" s="23" t="s">
        <v>41</v>
      </c>
      <c r="E89" s="24">
        <v>45930</v>
      </c>
      <c r="F89" s="25">
        <v>0.64583333333333337</v>
      </c>
      <c r="G89" s="25">
        <v>0.69444444444444442</v>
      </c>
      <c r="H89" s="34">
        <f>IF('RESUMEN'!$F89="","",'RESUMEN'!$G89-'RESUMEN'!$F89)</f>
        <v>4.8611111111111049E-2</v>
      </c>
      <c r="I89" s="29" t="s">
        <v>96</v>
      </c>
      <c r="J89" s="35" t="s">
        <v>32</v>
      </c>
      <c r="K89" s="36" t="s">
        <v>33</v>
      </c>
      <c r="L89" s="32"/>
      <c r="M89" s="37"/>
      <c r="N89" s="54" t="str">
        <f t="shared" si="4"/>
        <v/>
      </c>
      <c r="R89" s="54">
        <f>resumen[[#This Row],[VUELTAS VOLQ]]*15</f>
        <v>0</v>
      </c>
      <c r="S89" s="56"/>
      <c r="T89" s="52"/>
      <c r="U89" s="52"/>
      <c r="V89" s="54">
        <f>resumen[[#This Row],[HOROMETRO FINAL 2]]-resumen[[#This Row],[HOROMETRO INICIAL 2]]</f>
        <v>0</v>
      </c>
    </row>
    <row r="90" spans="1:22" ht="30" hidden="1" customHeight="1" thickBot="1" x14ac:dyDescent="0.3">
      <c r="A90" s="13">
        <v>79</v>
      </c>
      <c r="B90" s="14" t="s">
        <v>39</v>
      </c>
      <c r="C90" s="22" t="s">
        <v>40</v>
      </c>
      <c r="D90" s="23" t="s">
        <v>41</v>
      </c>
      <c r="E90" s="24">
        <v>45930</v>
      </c>
      <c r="F90" s="25">
        <v>0.75</v>
      </c>
      <c r="G90" s="25">
        <v>0.77083333333333337</v>
      </c>
      <c r="H90" s="34">
        <f>IF('RESUMEN'!$F90="","",'RESUMEN'!$G90-'RESUMEN'!$F90)</f>
        <v>2.083333333333337E-2</v>
      </c>
      <c r="I90" s="29" t="s">
        <v>57</v>
      </c>
      <c r="J90" s="35" t="s">
        <v>32</v>
      </c>
      <c r="K90" s="36" t="s">
        <v>33</v>
      </c>
      <c r="L90" s="32"/>
      <c r="M90" s="37"/>
      <c r="N90" s="54" t="str">
        <f t="shared" si="4"/>
        <v/>
      </c>
      <c r="R90" s="54">
        <f>resumen[[#This Row],[VUELTAS VOLQ]]*15</f>
        <v>0</v>
      </c>
      <c r="S90" s="56"/>
      <c r="T90" s="52"/>
      <c r="U90" s="52"/>
      <c r="V90" s="54">
        <f>resumen[[#This Row],[HOROMETRO FINAL 2]]-resumen[[#This Row],[HOROMETRO INICIAL 2]]</f>
        <v>0</v>
      </c>
    </row>
    <row r="91" spans="1:22" ht="30" hidden="1" customHeight="1" thickBot="1" x14ac:dyDescent="0.3">
      <c r="A91" s="13">
        <v>80</v>
      </c>
      <c r="B91" s="14" t="s">
        <v>39</v>
      </c>
      <c r="C91" s="22" t="s">
        <v>40</v>
      </c>
      <c r="D91" s="23" t="s">
        <v>41</v>
      </c>
      <c r="E91" s="24">
        <v>45930</v>
      </c>
      <c r="F91" s="25">
        <v>0.8125</v>
      </c>
      <c r="G91" s="25">
        <v>0.83333333333333337</v>
      </c>
      <c r="H91" s="34">
        <f>IF('RESUMEN'!$F91="","",'RESUMEN'!$G91-'RESUMEN'!$F91)</f>
        <v>2.083333333333337E-2</v>
      </c>
      <c r="I91" s="29" t="s">
        <v>97</v>
      </c>
      <c r="J91" s="35" t="s">
        <v>32</v>
      </c>
      <c r="K91" s="36" t="s">
        <v>33</v>
      </c>
      <c r="L91" s="32"/>
      <c r="M91" s="37"/>
      <c r="N91" s="54" t="str">
        <f t="shared" si="4"/>
        <v/>
      </c>
      <c r="R91" s="54">
        <f>resumen[[#This Row],[VUELTAS VOLQ]]*15</f>
        <v>0</v>
      </c>
      <c r="S91" s="56"/>
      <c r="T91" s="52"/>
      <c r="U91" s="52"/>
      <c r="V91" s="54">
        <f>resumen[[#This Row],[HOROMETRO FINAL 2]]-resumen[[#This Row],[HOROMETRO INICIAL 2]]</f>
        <v>0</v>
      </c>
    </row>
    <row r="92" spans="1:22" ht="30" customHeight="1" thickBot="1" x14ac:dyDescent="0.3">
      <c r="A92" s="13">
        <v>81</v>
      </c>
      <c r="B92" s="14" t="s">
        <v>66</v>
      </c>
      <c r="C92" s="22"/>
      <c r="D92" s="23" t="s">
        <v>67</v>
      </c>
      <c r="E92" s="24">
        <v>45930</v>
      </c>
      <c r="F92" s="25"/>
      <c r="G92" s="25"/>
      <c r="H92" s="34" t="str">
        <f>IF('RESUMEN'!$F92="","",'RESUMEN'!$G92-'RESUMEN'!$F92)</f>
        <v/>
      </c>
      <c r="I92" s="29" t="s">
        <v>98</v>
      </c>
      <c r="J92" s="35" t="s">
        <v>38</v>
      </c>
      <c r="K92" s="36" t="s">
        <v>36</v>
      </c>
      <c r="L92" s="32">
        <v>3554</v>
      </c>
      <c r="M92" s="37">
        <v>3557</v>
      </c>
      <c r="N92" s="54">
        <f t="shared" si="4"/>
        <v>3</v>
      </c>
      <c r="O92" t="e" vm="42">
        <v>#VALUE!</v>
      </c>
      <c r="P92" t="e" vm="43">
        <v>#VALUE!</v>
      </c>
      <c r="R92" s="54">
        <f>resumen[[#This Row],[VUELTAS VOLQ]]*15</f>
        <v>0</v>
      </c>
      <c r="S92" s="56" t="s">
        <v>69</v>
      </c>
      <c r="T92" s="52">
        <v>805.2</v>
      </c>
      <c r="U92" s="52">
        <v>808.1</v>
      </c>
      <c r="V92" s="54">
        <f>resumen[[#This Row],[HOROMETRO FINAL 2]]-resumen[[#This Row],[HOROMETRO INICIAL 2]]</f>
        <v>2.8999999999999773</v>
      </c>
    </row>
    <row r="93" spans="1:22" ht="30" customHeight="1" thickBot="1" x14ac:dyDescent="0.3">
      <c r="A93" s="13">
        <v>82</v>
      </c>
      <c r="B93" s="14" t="s">
        <v>73</v>
      </c>
      <c r="C93" s="22"/>
      <c r="D93" s="23" t="s">
        <v>67</v>
      </c>
      <c r="E93" s="24">
        <v>45930</v>
      </c>
      <c r="F93" s="25"/>
      <c r="G93" s="25"/>
      <c r="H93" s="34" t="str">
        <f>IF('RESUMEN'!$F93="","",'RESUMEN'!$G93-'RESUMEN'!$F93)</f>
        <v/>
      </c>
      <c r="I93" s="29" t="s">
        <v>98</v>
      </c>
      <c r="J93" s="35" t="s">
        <v>38</v>
      </c>
      <c r="K93" s="36" t="s">
        <v>36</v>
      </c>
      <c r="L93" s="73">
        <v>68.37</v>
      </c>
      <c r="M93" s="77">
        <v>72.61</v>
      </c>
      <c r="N93" s="79">
        <f t="shared" si="4"/>
        <v>4.2399999999999949</v>
      </c>
      <c r="O93" t="e" vm="44">
        <v>#VALUE!</v>
      </c>
      <c r="P93" t="e" vm="45">
        <v>#VALUE!</v>
      </c>
      <c r="R93" s="54">
        <f>resumen[[#This Row],[VUELTAS VOLQ]]*15</f>
        <v>0</v>
      </c>
      <c r="S93" s="56" t="s">
        <v>69</v>
      </c>
      <c r="T93" s="52"/>
      <c r="U93" s="52"/>
      <c r="V93" s="54">
        <f>resumen[[#This Row],[HOROMETRO FINAL 2]]-resumen[[#This Row],[HOROMETRO INICIAL 2]]</f>
        <v>0</v>
      </c>
    </row>
    <row r="94" spans="1:22" ht="30" customHeight="1" thickBot="1" x14ac:dyDescent="0.3">
      <c r="A94" s="13">
        <v>83</v>
      </c>
      <c r="B94" s="14" t="s">
        <v>28</v>
      </c>
      <c r="C94" s="22" t="s">
        <v>29</v>
      </c>
      <c r="D94" s="23" t="s">
        <v>30</v>
      </c>
      <c r="E94" s="24">
        <v>45930</v>
      </c>
      <c r="F94" s="25"/>
      <c r="G94" s="25"/>
      <c r="H94" s="34" t="str">
        <f>IF('RESUMEN'!$F94="","",'RESUMEN'!$G94-'RESUMEN'!$F94)</f>
        <v/>
      </c>
      <c r="I94" s="29" t="s">
        <v>99</v>
      </c>
      <c r="J94" s="35" t="s">
        <v>32</v>
      </c>
      <c r="K94" s="36" t="s">
        <v>33</v>
      </c>
      <c r="L94" s="32">
        <v>2695.6</v>
      </c>
      <c r="M94" s="37">
        <v>2697.8</v>
      </c>
      <c r="N94" s="54">
        <f t="shared" si="4"/>
        <v>2.2000000000002728</v>
      </c>
      <c r="O94" t="e" vm="46">
        <v>#VALUE!</v>
      </c>
      <c r="P94" t="e" vm="47">
        <v>#VALUE!</v>
      </c>
      <c r="Q94" s="54">
        <v>1</v>
      </c>
      <c r="R94" s="54">
        <f>resumen[[#This Row],[VUELTAS VOLQ]]*15</f>
        <v>15</v>
      </c>
      <c r="S94" s="56" t="s">
        <v>100</v>
      </c>
      <c r="T94" s="52"/>
      <c r="U94" s="52"/>
      <c r="V94" s="54">
        <f>resumen[[#This Row],[HOROMETRO FINAL 2]]-resumen[[#This Row],[HOROMETRO INICIAL 2]]</f>
        <v>0</v>
      </c>
    </row>
    <row r="95" spans="1:22" ht="30" hidden="1" customHeight="1" thickBot="1" x14ac:dyDescent="0.3">
      <c r="A95" s="13">
        <v>84</v>
      </c>
      <c r="B95" s="14" t="s">
        <v>39</v>
      </c>
      <c r="C95" s="22" t="s">
        <v>40</v>
      </c>
      <c r="D95" s="23" t="s">
        <v>41</v>
      </c>
      <c r="E95" s="24">
        <v>45931</v>
      </c>
      <c r="F95" s="25">
        <v>0.22222222222222221</v>
      </c>
      <c r="G95" s="25">
        <v>0.23958333333333334</v>
      </c>
      <c r="H95" s="34">
        <f>IF('RESUMEN'!$F95="","",'RESUMEN'!$G95-'RESUMEN'!$F95)</f>
        <v>1.7361111111111133E-2</v>
      </c>
      <c r="I95" s="29" t="s">
        <v>49</v>
      </c>
      <c r="J95" s="35" t="s">
        <v>32</v>
      </c>
      <c r="K95" s="36" t="s">
        <v>33</v>
      </c>
      <c r="L95" s="32"/>
      <c r="M95" s="37"/>
      <c r="N95" s="54" t="str">
        <f t="shared" si="4"/>
        <v/>
      </c>
      <c r="R95" s="54">
        <f>resumen[[#This Row],[VUELTAS VOLQ]]*15</f>
        <v>0</v>
      </c>
      <c r="S95" s="56"/>
      <c r="T95" s="52"/>
      <c r="U95" s="52"/>
      <c r="V95" s="54">
        <f>resumen[[#This Row],[HOROMETRO FINAL 2]]-resumen[[#This Row],[HOROMETRO INICIAL 2]]</f>
        <v>0</v>
      </c>
    </row>
    <row r="96" spans="1:22" ht="30" hidden="1" customHeight="1" thickBot="1" x14ac:dyDescent="0.3">
      <c r="A96" s="13">
        <v>85</v>
      </c>
      <c r="B96" s="14" t="s">
        <v>39</v>
      </c>
      <c r="C96" s="22" t="s">
        <v>40</v>
      </c>
      <c r="D96" s="23" t="s">
        <v>41</v>
      </c>
      <c r="E96" s="24">
        <v>45931</v>
      </c>
      <c r="F96" s="25">
        <v>0.45833333333333331</v>
      </c>
      <c r="G96" s="25">
        <v>0.4826388888888889</v>
      </c>
      <c r="H96" s="34">
        <f>IF('RESUMEN'!$F96="","",'RESUMEN'!$G96-'RESUMEN'!$F96)</f>
        <v>2.430555555555558E-2</v>
      </c>
      <c r="I96" s="29" t="s">
        <v>95</v>
      </c>
      <c r="J96" s="35" t="s">
        <v>32</v>
      </c>
      <c r="K96" s="36" t="s">
        <v>33</v>
      </c>
      <c r="L96" s="32"/>
      <c r="M96" s="37"/>
      <c r="N96" s="54" t="str">
        <f t="shared" si="4"/>
        <v/>
      </c>
      <c r="R96" s="54">
        <f>resumen[[#This Row],[VUELTAS VOLQ]]*15</f>
        <v>0</v>
      </c>
      <c r="S96" s="56"/>
      <c r="T96" s="52"/>
      <c r="U96" s="52"/>
      <c r="V96" s="54">
        <f>resumen[[#This Row],[HOROMETRO FINAL 2]]-resumen[[#This Row],[HOROMETRO INICIAL 2]]</f>
        <v>0</v>
      </c>
    </row>
    <row r="97" spans="1:22" ht="30" hidden="1" customHeight="1" thickBot="1" x14ac:dyDescent="0.3">
      <c r="A97" s="13">
        <v>86</v>
      </c>
      <c r="B97" s="14" t="s">
        <v>39</v>
      </c>
      <c r="C97" s="22" t="s">
        <v>40</v>
      </c>
      <c r="D97" s="23" t="s">
        <v>41</v>
      </c>
      <c r="E97" s="24">
        <v>45931</v>
      </c>
      <c r="F97" s="25">
        <v>0.59722222222222221</v>
      </c>
      <c r="G97" s="25">
        <v>0.625</v>
      </c>
      <c r="H97" s="34">
        <f>IF('RESUMEN'!$F97="","",'RESUMEN'!$G97-'RESUMEN'!$F97)</f>
        <v>2.777777777777779E-2</v>
      </c>
      <c r="I97" s="29" t="s">
        <v>93</v>
      </c>
      <c r="J97" s="35" t="s">
        <v>32</v>
      </c>
      <c r="K97" s="36" t="s">
        <v>33</v>
      </c>
      <c r="L97" s="32"/>
      <c r="M97" s="37"/>
      <c r="N97" s="54" t="str">
        <f t="shared" ref="N97:N111" si="5">IF(M97-L97=0,"",M97-L97)</f>
        <v/>
      </c>
      <c r="R97" s="54">
        <f>resumen[[#This Row],[VUELTAS VOLQ]]*15</f>
        <v>0</v>
      </c>
      <c r="S97" s="56"/>
      <c r="T97" s="52"/>
      <c r="U97" s="52"/>
      <c r="V97" s="54">
        <f>resumen[[#This Row],[HOROMETRO FINAL 2]]-resumen[[#This Row],[HOROMETRO INICIAL 2]]</f>
        <v>0</v>
      </c>
    </row>
    <row r="98" spans="1:22" ht="30" hidden="1" customHeight="1" thickBot="1" x14ac:dyDescent="0.3">
      <c r="A98" s="13">
        <v>87</v>
      </c>
      <c r="B98" s="14" t="s">
        <v>39</v>
      </c>
      <c r="C98" s="22" t="s">
        <v>40</v>
      </c>
      <c r="D98" s="23" t="s">
        <v>41</v>
      </c>
      <c r="E98" s="24">
        <v>45931</v>
      </c>
      <c r="F98" s="25">
        <v>0.75</v>
      </c>
      <c r="G98" s="25">
        <v>0.76736111111111116</v>
      </c>
      <c r="H98" s="34">
        <f>IF('RESUMEN'!$F98="","",'RESUMEN'!$G98-'RESUMEN'!$F98)</f>
        <v>1.736111111111116E-2</v>
      </c>
      <c r="I98" s="29" t="s">
        <v>92</v>
      </c>
      <c r="J98" s="35" t="s">
        <v>32</v>
      </c>
      <c r="K98" s="36" t="s">
        <v>33</v>
      </c>
      <c r="L98" s="32"/>
      <c r="M98" s="37"/>
      <c r="N98" s="54" t="str">
        <f t="shared" si="5"/>
        <v/>
      </c>
      <c r="R98" s="54">
        <f>resumen[[#This Row],[VUELTAS VOLQ]]*15</f>
        <v>0</v>
      </c>
      <c r="S98" s="56"/>
      <c r="T98" s="52"/>
      <c r="U98" s="52"/>
      <c r="V98" s="54">
        <f>resumen[[#This Row],[HOROMETRO FINAL 2]]-resumen[[#This Row],[HOROMETRO INICIAL 2]]</f>
        <v>0</v>
      </c>
    </row>
    <row r="99" spans="1:22" ht="30" hidden="1" customHeight="1" thickBot="1" x14ac:dyDescent="0.3">
      <c r="A99" s="13">
        <v>89</v>
      </c>
      <c r="B99" s="14" t="s">
        <v>39</v>
      </c>
      <c r="C99" s="22" t="s">
        <v>40</v>
      </c>
      <c r="D99" s="23" t="s">
        <v>41</v>
      </c>
      <c r="E99" s="24">
        <v>45931</v>
      </c>
      <c r="F99" s="25">
        <v>0.8125</v>
      </c>
      <c r="G99" s="25">
        <v>0.83333333333333337</v>
      </c>
      <c r="H99" s="34">
        <f>IF('RESUMEN'!$F99="","",'RESUMEN'!$G99-'RESUMEN'!$F99)</f>
        <v>2.083333333333337E-2</v>
      </c>
      <c r="I99" s="29" t="s">
        <v>97</v>
      </c>
      <c r="J99" s="35" t="s">
        <v>32</v>
      </c>
      <c r="K99" s="36" t="s">
        <v>33</v>
      </c>
      <c r="L99" s="32"/>
      <c r="M99" s="37"/>
      <c r="N99" s="54" t="str">
        <f t="shared" si="5"/>
        <v/>
      </c>
      <c r="R99" s="54">
        <f>resumen[[#This Row],[VUELTAS VOLQ]]*15</f>
        <v>0</v>
      </c>
      <c r="S99" s="56"/>
      <c r="T99" s="52"/>
      <c r="U99" s="52"/>
      <c r="V99" s="54">
        <f>resumen[[#This Row],[HOROMETRO FINAL 2]]-resumen[[#This Row],[HOROMETRO INICIAL 2]]</f>
        <v>0</v>
      </c>
    </row>
    <row r="100" spans="1:22" ht="30" customHeight="1" thickBot="1" x14ac:dyDescent="0.3">
      <c r="A100" s="8"/>
      <c r="B100" s="9" t="s">
        <v>73</v>
      </c>
      <c r="C100" s="22"/>
      <c r="D100" s="23" t="s">
        <v>67</v>
      </c>
      <c r="E100" s="24">
        <v>45931</v>
      </c>
      <c r="F100" s="25"/>
      <c r="G100" s="25"/>
      <c r="H100" s="34" t="str">
        <f>IF('RESUMEN'!$F100="","",'RESUMEN'!$G100-'RESUMEN'!$F100)</f>
        <v/>
      </c>
      <c r="I100" s="29"/>
      <c r="J100" s="35" t="s">
        <v>38</v>
      </c>
      <c r="K100" s="36" t="s">
        <v>36</v>
      </c>
      <c r="L100" s="73">
        <v>4</v>
      </c>
      <c r="M100" s="77">
        <v>7</v>
      </c>
      <c r="N100" s="79">
        <f>IF(M100-L100=0,"",M100-L100)</f>
        <v>3</v>
      </c>
      <c r="O100" t="e" vm="37">
        <v>#VALUE!</v>
      </c>
      <c r="P100" t="e" vm="37">
        <v>#VALUE!</v>
      </c>
      <c r="R100" s="54">
        <f>resumen[[#This Row],[VUELTAS VOLQ]]*15</f>
        <v>0</v>
      </c>
      <c r="S100" s="56" t="s">
        <v>76</v>
      </c>
      <c r="T100" s="52"/>
      <c r="U100" s="52"/>
      <c r="V100" s="54">
        <f>resumen[[#This Row],[HOROMETRO FINAL 2]]-resumen[[#This Row],[HOROMETRO INICIAL 2]]</f>
        <v>0</v>
      </c>
    </row>
    <row r="101" spans="1:22" ht="30" customHeight="1" thickBot="1" x14ac:dyDescent="0.3">
      <c r="A101" s="13">
        <v>90</v>
      </c>
      <c r="B101" s="14" t="s">
        <v>66</v>
      </c>
      <c r="C101" s="22"/>
      <c r="D101" s="23" t="s">
        <v>67</v>
      </c>
      <c r="E101" s="24">
        <v>45931</v>
      </c>
      <c r="F101" s="25"/>
      <c r="G101" s="25"/>
      <c r="H101" s="34" t="str">
        <f>IF('RESUMEN'!$F101="","",'RESUMEN'!$G101-'RESUMEN'!$F101)</f>
        <v/>
      </c>
      <c r="I101" s="29"/>
      <c r="J101" s="35" t="s">
        <v>38</v>
      </c>
      <c r="K101" s="36" t="s">
        <v>36</v>
      </c>
      <c r="L101" s="32">
        <v>3557</v>
      </c>
      <c r="M101" s="37">
        <v>3559</v>
      </c>
      <c r="N101" s="54">
        <f t="shared" si="5"/>
        <v>2</v>
      </c>
      <c r="O101" t="e" vm="48">
        <v>#VALUE!</v>
      </c>
      <c r="P101" t="e" vm="49">
        <v>#VALUE!</v>
      </c>
      <c r="R101" s="54">
        <f>resumen[[#This Row],[VUELTAS VOLQ]]*15</f>
        <v>0</v>
      </c>
      <c r="S101" s="56" t="s">
        <v>69</v>
      </c>
      <c r="T101" s="52">
        <v>808.1</v>
      </c>
      <c r="U101" s="52">
        <v>809.8</v>
      </c>
      <c r="V101" s="54">
        <f>resumen[[#This Row],[HOROMETRO FINAL 2]]-resumen[[#This Row],[HOROMETRO INICIAL 2]]</f>
        <v>1.6999999999999318</v>
      </c>
    </row>
    <row r="102" spans="1:22" ht="30" hidden="1" customHeight="1" thickBot="1" x14ac:dyDescent="0.3">
      <c r="A102" s="13">
        <v>91</v>
      </c>
      <c r="B102" s="14" t="s">
        <v>39</v>
      </c>
      <c r="C102" s="22" t="s">
        <v>40</v>
      </c>
      <c r="D102" s="23" t="s">
        <v>41</v>
      </c>
      <c r="E102" s="24">
        <v>45932</v>
      </c>
      <c r="F102" s="25">
        <v>0.22916666666666666</v>
      </c>
      <c r="G102" s="25">
        <v>0.24652777777777779</v>
      </c>
      <c r="H102" s="34">
        <f>IF('RESUMEN'!$F102="","",'RESUMEN'!$G102-'RESUMEN'!$F102)</f>
        <v>1.7361111111111133E-2</v>
      </c>
      <c r="I102" s="29" t="s">
        <v>84</v>
      </c>
      <c r="J102" s="35" t="s">
        <v>32</v>
      </c>
      <c r="K102" s="36" t="s">
        <v>33</v>
      </c>
      <c r="L102" s="32"/>
      <c r="M102" s="37"/>
      <c r="N102" s="54" t="str">
        <f t="shared" si="5"/>
        <v/>
      </c>
      <c r="R102" s="54">
        <f>resumen[[#This Row],[VUELTAS VOLQ]]*15</f>
        <v>0</v>
      </c>
      <c r="S102" s="56"/>
      <c r="T102" s="52"/>
      <c r="U102" s="52"/>
      <c r="V102" s="54">
        <f>resumen[[#This Row],[HOROMETRO FINAL 2]]-resumen[[#This Row],[HOROMETRO INICIAL 2]]</f>
        <v>0</v>
      </c>
    </row>
    <row r="103" spans="1:22" ht="30" hidden="1" customHeight="1" thickBot="1" x14ac:dyDescent="0.3">
      <c r="A103" s="13">
        <v>92</v>
      </c>
      <c r="B103" s="14" t="s">
        <v>39</v>
      </c>
      <c r="C103" s="22" t="s">
        <v>40</v>
      </c>
      <c r="D103" s="23" t="s">
        <v>41</v>
      </c>
      <c r="E103" s="24">
        <v>45932</v>
      </c>
      <c r="F103" s="25">
        <v>0.36458333333333331</v>
      </c>
      <c r="G103" s="25">
        <v>0.38541666666666669</v>
      </c>
      <c r="H103" s="34">
        <f>IF('RESUMEN'!$F103="","",'RESUMEN'!$G103-'RESUMEN'!$F103)</f>
        <v>2.083333333333337E-2</v>
      </c>
      <c r="I103" s="29" t="s">
        <v>101</v>
      </c>
      <c r="J103" s="35" t="s">
        <v>32</v>
      </c>
      <c r="K103" s="36" t="s">
        <v>33</v>
      </c>
      <c r="L103" s="32"/>
      <c r="M103" s="37"/>
      <c r="N103" s="54" t="str">
        <f t="shared" si="5"/>
        <v/>
      </c>
      <c r="R103" s="54">
        <f>resumen[[#This Row],[VUELTAS VOLQ]]*15</f>
        <v>0</v>
      </c>
      <c r="S103" s="56"/>
      <c r="T103" s="52"/>
      <c r="U103" s="52"/>
      <c r="V103" s="54">
        <f>resumen[[#This Row],[HOROMETRO FINAL 2]]-resumen[[#This Row],[HOROMETRO INICIAL 2]]</f>
        <v>0</v>
      </c>
    </row>
    <row r="104" spans="1:22" ht="30" hidden="1" customHeight="1" thickBot="1" x14ac:dyDescent="0.3">
      <c r="A104" s="13">
        <v>93</v>
      </c>
      <c r="B104" s="14" t="s">
        <v>39</v>
      </c>
      <c r="C104" s="22" t="s">
        <v>40</v>
      </c>
      <c r="D104" s="23" t="s">
        <v>41</v>
      </c>
      <c r="E104" s="24">
        <v>45932</v>
      </c>
      <c r="F104" s="25">
        <v>0.45833333333333331</v>
      </c>
      <c r="G104" s="25">
        <v>0.4826388888888889</v>
      </c>
      <c r="H104" s="34">
        <f>IF('RESUMEN'!$F104="","",'RESUMEN'!$G104-'RESUMEN'!$F104)</f>
        <v>2.430555555555558E-2</v>
      </c>
      <c r="I104" s="29" t="s">
        <v>90</v>
      </c>
      <c r="J104" s="35" t="s">
        <v>32</v>
      </c>
      <c r="K104" s="36" t="s">
        <v>33</v>
      </c>
      <c r="L104" s="32"/>
      <c r="M104" s="37"/>
      <c r="N104" s="54" t="str">
        <f t="shared" si="5"/>
        <v/>
      </c>
      <c r="R104" s="54">
        <f>resumen[[#This Row],[VUELTAS VOLQ]]*15</f>
        <v>0</v>
      </c>
      <c r="S104" s="56"/>
      <c r="T104" s="52"/>
      <c r="U104" s="52"/>
      <c r="V104" s="54">
        <f>resumen[[#This Row],[HOROMETRO FINAL 2]]-resumen[[#This Row],[HOROMETRO INICIAL 2]]</f>
        <v>0</v>
      </c>
    </row>
    <row r="105" spans="1:22" ht="30" hidden="1" customHeight="1" thickBot="1" x14ac:dyDescent="0.3">
      <c r="A105" s="13">
        <v>94</v>
      </c>
      <c r="B105" s="14" t="s">
        <v>39</v>
      </c>
      <c r="C105" s="22" t="s">
        <v>40</v>
      </c>
      <c r="D105" s="23" t="s">
        <v>41</v>
      </c>
      <c r="E105" s="24">
        <v>45932</v>
      </c>
      <c r="F105" s="25">
        <v>0.60416666666666663</v>
      </c>
      <c r="G105" s="25">
        <v>0.63194444444444442</v>
      </c>
      <c r="H105" s="34">
        <f>IF('RESUMEN'!$F105="","",'RESUMEN'!$G105-'RESUMEN'!$F105)</f>
        <v>2.777777777777779E-2</v>
      </c>
      <c r="I105" s="29" t="s">
        <v>93</v>
      </c>
      <c r="J105" s="35" t="s">
        <v>32</v>
      </c>
      <c r="K105" s="36" t="s">
        <v>33</v>
      </c>
      <c r="L105" s="32"/>
      <c r="M105" s="37"/>
      <c r="N105" s="54" t="str">
        <f t="shared" si="5"/>
        <v/>
      </c>
      <c r="R105" s="54">
        <f>resumen[[#This Row],[VUELTAS VOLQ]]*15</f>
        <v>0</v>
      </c>
      <c r="S105" s="56"/>
      <c r="T105" s="52"/>
      <c r="U105" s="52"/>
      <c r="V105" s="54">
        <f>resumen[[#This Row],[HOROMETRO FINAL 2]]-resumen[[#This Row],[HOROMETRO INICIAL 2]]</f>
        <v>0</v>
      </c>
    </row>
    <row r="106" spans="1:22" ht="30" hidden="1" customHeight="1" thickBot="1" x14ac:dyDescent="0.3">
      <c r="A106" s="13">
        <v>95</v>
      </c>
      <c r="B106" s="14" t="s">
        <v>39</v>
      </c>
      <c r="C106" s="22" t="s">
        <v>40</v>
      </c>
      <c r="D106" s="23" t="s">
        <v>41</v>
      </c>
      <c r="E106" s="24">
        <v>45932</v>
      </c>
      <c r="F106" s="25">
        <v>0.75</v>
      </c>
      <c r="G106" s="25">
        <v>0.77083333333333337</v>
      </c>
      <c r="H106" s="34">
        <f>IF('RESUMEN'!$F106="","",'RESUMEN'!$G106-'RESUMEN'!$F106)</f>
        <v>2.083333333333337E-2</v>
      </c>
      <c r="I106" s="29" t="s">
        <v>92</v>
      </c>
      <c r="J106" s="35" t="s">
        <v>32</v>
      </c>
      <c r="K106" s="36" t="s">
        <v>33</v>
      </c>
      <c r="L106" s="32"/>
      <c r="M106" s="37"/>
      <c r="N106" s="54" t="str">
        <f t="shared" si="5"/>
        <v/>
      </c>
      <c r="R106" s="54">
        <f>resumen[[#This Row],[VUELTAS VOLQ]]*15</f>
        <v>0</v>
      </c>
      <c r="S106" s="56"/>
      <c r="T106" s="52"/>
      <c r="U106" s="52"/>
      <c r="V106" s="54">
        <f>resumen[[#This Row],[HOROMETRO FINAL 2]]-resumen[[#This Row],[HOROMETRO INICIAL 2]]</f>
        <v>0</v>
      </c>
    </row>
    <row r="107" spans="1:22" ht="30" customHeight="1" thickBot="1" x14ac:dyDescent="0.3">
      <c r="A107" s="13">
        <v>96</v>
      </c>
      <c r="B107" s="14" t="s">
        <v>73</v>
      </c>
      <c r="C107" s="22"/>
      <c r="D107" s="23" t="s">
        <v>67</v>
      </c>
      <c r="E107" s="24">
        <v>45932</v>
      </c>
      <c r="F107" s="25"/>
      <c r="G107" s="25"/>
      <c r="H107" s="34" t="str">
        <f>IF('RESUMEN'!$F107="","",'RESUMEN'!$G107-'RESUMEN'!$F107)</f>
        <v/>
      </c>
      <c r="I107" s="29"/>
      <c r="J107" s="35" t="s">
        <v>38</v>
      </c>
      <c r="K107" s="36" t="s">
        <v>36</v>
      </c>
      <c r="L107" s="73">
        <v>72.61</v>
      </c>
      <c r="M107" s="77">
        <v>75.180000000000007</v>
      </c>
      <c r="N107" s="79">
        <f t="shared" si="5"/>
        <v>2.5700000000000074</v>
      </c>
      <c r="O107" t="e" vm="50">
        <v>#VALUE!</v>
      </c>
      <c r="P107" t="e" vm="51">
        <v>#VALUE!</v>
      </c>
      <c r="R107" s="54">
        <f>resumen[[#This Row],[VUELTAS VOLQ]]*15</f>
        <v>0</v>
      </c>
      <c r="S107" s="56" t="s">
        <v>69</v>
      </c>
      <c r="T107" s="52"/>
      <c r="U107" s="52"/>
      <c r="V107" s="54">
        <f>resumen[[#This Row],[HOROMETRO FINAL 2]]-resumen[[#This Row],[HOROMETRO INICIAL 2]]</f>
        <v>0</v>
      </c>
    </row>
    <row r="108" spans="1:22" ht="30" customHeight="1" thickBot="1" x14ac:dyDescent="0.3">
      <c r="A108" s="8"/>
      <c r="B108" s="9" t="s">
        <v>66</v>
      </c>
      <c r="C108" s="22"/>
      <c r="D108" s="23" t="s">
        <v>67</v>
      </c>
      <c r="E108" s="24">
        <v>45932</v>
      </c>
      <c r="F108" s="25"/>
      <c r="G108" s="25"/>
      <c r="H108" s="34" t="str">
        <f>IF('RESUMEN'!$F108="","",'RESUMEN'!$G108-'RESUMEN'!$F108)</f>
        <v/>
      </c>
      <c r="I108" s="29"/>
      <c r="J108" s="35" t="s">
        <v>38</v>
      </c>
      <c r="K108" s="36" t="s">
        <v>36</v>
      </c>
      <c r="L108" s="32">
        <v>4</v>
      </c>
      <c r="M108" s="37">
        <v>7</v>
      </c>
      <c r="N108" s="54">
        <f>IF(M108-L108=0,"",M108-L108)</f>
        <v>3</v>
      </c>
      <c r="O108" t="e" vm="9">
        <v>#VALUE!</v>
      </c>
      <c r="P108" t="e" vm="9">
        <v>#VALUE!</v>
      </c>
      <c r="R108" s="54">
        <f>resumen[[#This Row],[VUELTAS VOLQ]]*15</f>
        <v>0</v>
      </c>
      <c r="S108" s="56" t="s">
        <v>76</v>
      </c>
      <c r="T108" s="52"/>
      <c r="U108" s="52"/>
      <c r="V108" s="54">
        <f>resumen[[#This Row],[HOROMETRO FINAL 2]]-resumen[[#This Row],[HOROMETRO INICIAL 2]]</f>
        <v>0</v>
      </c>
    </row>
    <row r="109" spans="1:22" ht="30" hidden="1" customHeight="1" thickBot="1" x14ac:dyDescent="0.3">
      <c r="A109" s="13">
        <v>97</v>
      </c>
      <c r="B109" s="14" t="s">
        <v>39</v>
      </c>
      <c r="C109" s="22" t="s">
        <v>40</v>
      </c>
      <c r="D109" s="23" t="s">
        <v>41</v>
      </c>
      <c r="E109" s="24">
        <v>45933</v>
      </c>
      <c r="F109" s="25">
        <v>0.22222222222222221</v>
      </c>
      <c r="G109" s="25">
        <v>0.24305555555555555</v>
      </c>
      <c r="H109" s="34">
        <f>IF('RESUMEN'!$F109="","",'RESUMEN'!$G109-'RESUMEN'!$F109)</f>
        <v>2.0833333333333343E-2</v>
      </c>
      <c r="I109" s="29" t="s">
        <v>84</v>
      </c>
      <c r="J109" s="35" t="s">
        <v>32</v>
      </c>
      <c r="K109" s="36" t="s">
        <v>33</v>
      </c>
      <c r="L109" s="32"/>
      <c r="M109" s="37"/>
      <c r="N109" s="54" t="str">
        <f t="shared" si="5"/>
        <v/>
      </c>
      <c r="R109" s="54">
        <f>resumen[[#This Row],[VUELTAS VOLQ]]*15</f>
        <v>0</v>
      </c>
      <c r="S109" s="56"/>
      <c r="T109" s="52"/>
      <c r="U109" s="52"/>
      <c r="V109" s="54">
        <f>resumen[[#This Row],[HOROMETRO FINAL 2]]-resumen[[#This Row],[HOROMETRO INICIAL 2]]</f>
        <v>0</v>
      </c>
    </row>
    <row r="110" spans="1:22" ht="30" hidden="1" customHeight="1" thickBot="1" x14ac:dyDescent="0.3">
      <c r="A110" s="13">
        <v>98</v>
      </c>
      <c r="B110" s="14" t="s">
        <v>39</v>
      </c>
      <c r="C110" s="22" t="s">
        <v>40</v>
      </c>
      <c r="D110" s="23" t="s">
        <v>41</v>
      </c>
      <c r="E110" s="24">
        <v>45933</v>
      </c>
      <c r="F110" s="25">
        <v>0.45833333333333331</v>
      </c>
      <c r="G110" s="25">
        <v>0.4861111111111111</v>
      </c>
      <c r="H110" s="34">
        <f>IF('RESUMEN'!$F110="","",'RESUMEN'!$G110-'RESUMEN'!$F110)</f>
        <v>2.777777777777779E-2</v>
      </c>
      <c r="I110" s="29" t="s">
        <v>90</v>
      </c>
      <c r="J110" s="35" t="s">
        <v>32</v>
      </c>
      <c r="K110" s="36" t="s">
        <v>33</v>
      </c>
      <c r="L110" s="32"/>
      <c r="M110" s="37"/>
      <c r="N110" s="54" t="str">
        <f t="shared" si="5"/>
        <v/>
      </c>
      <c r="R110" s="54">
        <f>resumen[[#This Row],[VUELTAS VOLQ]]*15</f>
        <v>0</v>
      </c>
      <c r="S110" s="56"/>
      <c r="T110" s="52"/>
      <c r="U110" s="52"/>
      <c r="V110" s="54">
        <f>resumen[[#This Row],[HOROMETRO FINAL 2]]-resumen[[#This Row],[HOROMETRO INICIAL 2]]</f>
        <v>0</v>
      </c>
    </row>
    <row r="111" spans="1:22" ht="30" customHeight="1" thickBot="1" x14ac:dyDescent="0.3">
      <c r="A111" s="13">
        <v>99</v>
      </c>
      <c r="B111" s="14" t="s">
        <v>28</v>
      </c>
      <c r="C111" s="22" t="s">
        <v>29</v>
      </c>
      <c r="D111" s="23" t="s">
        <v>30</v>
      </c>
      <c r="E111" s="24">
        <v>45933</v>
      </c>
      <c r="F111" s="25"/>
      <c r="G111" s="25"/>
      <c r="H111" s="34" t="str">
        <f>IF('RESUMEN'!$F111="","",'RESUMEN'!$G111-'RESUMEN'!$F111)</f>
        <v/>
      </c>
      <c r="I111" s="29"/>
      <c r="J111" s="35" t="s">
        <v>32</v>
      </c>
      <c r="K111" s="36" t="s">
        <v>33</v>
      </c>
      <c r="L111" s="32">
        <v>2697.8</v>
      </c>
      <c r="M111" s="37">
        <v>2700.5</v>
      </c>
      <c r="N111" s="54">
        <f t="shared" si="5"/>
        <v>2.6999999999998181</v>
      </c>
      <c r="O111" t="e" vm="52">
        <v>#VALUE!</v>
      </c>
      <c r="P111" t="e" vm="53">
        <v>#VALUE!</v>
      </c>
      <c r="Q111" s="54">
        <v>2</v>
      </c>
      <c r="R111" s="54">
        <f>resumen[[#This Row],[VUELTAS VOLQ]]*15</f>
        <v>30</v>
      </c>
      <c r="S111" s="56"/>
      <c r="T111" s="52"/>
      <c r="U111" s="52"/>
      <c r="V111" s="54">
        <f>resumen[[#This Row],[HOROMETRO FINAL 2]]-resumen[[#This Row],[HOROMETRO INICIAL 2]]</f>
        <v>0</v>
      </c>
    </row>
    <row r="112" spans="1:22" ht="30" customHeight="1" thickBot="1" x14ac:dyDescent="0.3">
      <c r="A112" s="13">
        <v>100</v>
      </c>
      <c r="B112" s="14" t="s">
        <v>73</v>
      </c>
      <c r="C112" s="22"/>
      <c r="D112" s="23" t="s">
        <v>67</v>
      </c>
      <c r="E112" s="24">
        <v>45933</v>
      </c>
      <c r="F112" s="25"/>
      <c r="G112" s="25"/>
      <c r="H112" s="34" t="str">
        <f>IF('RESUMEN'!$F112="","",'RESUMEN'!$G112-'RESUMEN'!$F112)</f>
        <v/>
      </c>
      <c r="I112" s="29"/>
      <c r="J112" s="35" t="s">
        <v>38</v>
      </c>
      <c r="K112" s="36" t="s">
        <v>36</v>
      </c>
      <c r="L112" s="73">
        <v>75.180000000000007</v>
      </c>
      <c r="M112" s="77">
        <v>81.239999999999995</v>
      </c>
      <c r="N112" s="79">
        <f t="shared" ref="N112:N156" si="6">IF(M112-L112=0,"",M112-L112)</f>
        <v>6.0599999999999881</v>
      </c>
      <c r="O112" t="e" vm="54">
        <v>#VALUE!</v>
      </c>
      <c r="P112" t="e" vm="55">
        <v>#VALUE!</v>
      </c>
      <c r="R112" s="54">
        <f>resumen[[#This Row],[VUELTAS VOLQ]]*15</f>
        <v>0</v>
      </c>
      <c r="S112" s="56" t="s">
        <v>69</v>
      </c>
      <c r="T112" s="52"/>
      <c r="U112" s="52"/>
      <c r="V112" s="54">
        <f>resumen[[#This Row],[HOROMETRO FINAL 2]]-resumen[[#This Row],[HOROMETRO INICIAL 2]]</f>
        <v>0</v>
      </c>
    </row>
    <row r="113" spans="1:22" ht="30" customHeight="1" thickBot="1" x14ac:dyDescent="0.3">
      <c r="A113" s="8"/>
      <c r="B113" s="9" t="s">
        <v>66</v>
      </c>
      <c r="C113" s="22"/>
      <c r="D113" s="23" t="s">
        <v>67</v>
      </c>
      <c r="E113" s="24">
        <v>45933</v>
      </c>
      <c r="F113" s="25"/>
      <c r="G113" s="25"/>
      <c r="H113" s="34" t="str">
        <f>IF('RESUMEN'!$F113="","",'RESUMEN'!$G113-'RESUMEN'!$F113)</f>
        <v/>
      </c>
      <c r="I113" s="29"/>
      <c r="J113" s="35" t="s">
        <v>38</v>
      </c>
      <c r="K113" s="36" t="s">
        <v>36</v>
      </c>
      <c r="L113" s="32">
        <v>4</v>
      </c>
      <c r="M113" s="37">
        <v>7</v>
      </c>
      <c r="N113" s="54">
        <f>IF(M113-L113=0,"",M113-L113)</f>
        <v>3</v>
      </c>
      <c r="O113" t="e" vm="9">
        <v>#VALUE!</v>
      </c>
      <c r="P113" t="e" vm="9">
        <v>#VALUE!</v>
      </c>
      <c r="R113" s="54">
        <f>resumen[[#This Row],[VUELTAS VOLQ]]*15</f>
        <v>0</v>
      </c>
      <c r="S113" s="56" t="s">
        <v>76</v>
      </c>
      <c r="T113" s="52"/>
      <c r="U113" s="52"/>
      <c r="V113" s="54">
        <f>resumen[[#This Row],[HOROMETRO FINAL 2]]-resumen[[#This Row],[HOROMETRO INICIAL 2]]</f>
        <v>0</v>
      </c>
    </row>
    <row r="114" spans="1:22" ht="30" hidden="1" customHeight="1" thickBot="1" x14ac:dyDescent="0.3">
      <c r="A114" s="13">
        <v>101</v>
      </c>
      <c r="B114" s="14" t="s">
        <v>39</v>
      </c>
      <c r="C114" s="22" t="s">
        <v>40</v>
      </c>
      <c r="D114" s="23" t="s">
        <v>41</v>
      </c>
      <c r="E114" s="24">
        <v>45936</v>
      </c>
      <c r="F114" s="25">
        <v>0.21527777777777779</v>
      </c>
      <c r="G114" s="25">
        <v>0.2361111111111111</v>
      </c>
      <c r="H114" s="34">
        <f>IF('RESUMEN'!$F114="","",'RESUMEN'!$G114-'RESUMEN'!$F114)</f>
        <v>2.0833333333333315E-2</v>
      </c>
      <c r="I114" s="29" t="s">
        <v>84</v>
      </c>
      <c r="J114" s="35" t="s">
        <v>32</v>
      </c>
      <c r="K114" s="36" t="s">
        <v>33</v>
      </c>
      <c r="L114" s="32"/>
      <c r="M114" s="37"/>
      <c r="N114" s="54" t="str">
        <f t="shared" si="6"/>
        <v/>
      </c>
      <c r="R114" s="54">
        <f>resumen[[#This Row],[VUELTAS VOLQ]]*15</f>
        <v>0</v>
      </c>
      <c r="S114" s="56"/>
      <c r="T114" s="52"/>
      <c r="U114" s="52"/>
      <c r="V114" s="54">
        <f>resumen[[#This Row],[HOROMETRO FINAL 2]]-resumen[[#This Row],[HOROMETRO INICIAL 2]]</f>
        <v>0</v>
      </c>
    </row>
    <row r="115" spans="1:22" ht="30" hidden="1" customHeight="1" thickBot="1" x14ac:dyDescent="0.3">
      <c r="A115" s="13">
        <v>102</v>
      </c>
      <c r="B115" s="14" t="s">
        <v>39</v>
      </c>
      <c r="C115" s="22" t="s">
        <v>40</v>
      </c>
      <c r="D115" s="23" t="s">
        <v>41</v>
      </c>
      <c r="E115" s="24">
        <v>45936</v>
      </c>
      <c r="F115" s="25">
        <v>0.35416666666666669</v>
      </c>
      <c r="G115" s="25">
        <v>0.375</v>
      </c>
      <c r="H115" s="34">
        <f>IF('RESUMEN'!$F115="","",'RESUMEN'!$G115-'RESUMEN'!$F115)</f>
        <v>2.0833333333333315E-2</v>
      </c>
      <c r="I115" s="29" t="s">
        <v>101</v>
      </c>
      <c r="J115" s="35" t="s">
        <v>32</v>
      </c>
      <c r="K115" s="36" t="s">
        <v>33</v>
      </c>
      <c r="L115" s="32"/>
      <c r="M115" s="37"/>
      <c r="N115" s="54" t="str">
        <f t="shared" si="6"/>
        <v/>
      </c>
      <c r="R115" s="54">
        <f>resumen[[#This Row],[VUELTAS VOLQ]]*15</f>
        <v>0</v>
      </c>
      <c r="S115" s="56"/>
      <c r="T115" s="52"/>
      <c r="U115" s="52"/>
      <c r="V115" s="54">
        <f>resumen[[#This Row],[HOROMETRO FINAL 2]]-resumen[[#This Row],[HOROMETRO INICIAL 2]]</f>
        <v>0</v>
      </c>
    </row>
    <row r="116" spans="1:22" ht="30" hidden="1" customHeight="1" thickBot="1" x14ac:dyDescent="0.3">
      <c r="A116" s="13">
        <v>103</v>
      </c>
      <c r="B116" s="14" t="s">
        <v>39</v>
      </c>
      <c r="C116" s="22" t="s">
        <v>40</v>
      </c>
      <c r="D116" s="23" t="s">
        <v>41</v>
      </c>
      <c r="E116" s="24">
        <v>45936</v>
      </c>
      <c r="F116" s="25">
        <v>0.45833333333333331</v>
      </c>
      <c r="G116" s="25">
        <v>0.4826388888888889</v>
      </c>
      <c r="H116" s="34">
        <f>IF('RESUMEN'!$F116="","",'RESUMEN'!$G116-'RESUMEN'!$F116)</f>
        <v>2.430555555555558E-2</v>
      </c>
      <c r="I116" s="29" t="s">
        <v>90</v>
      </c>
      <c r="J116" s="35" t="s">
        <v>32</v>
      </c>
      <c r="K116" s="36" t="s">
        <v>33</v>
      </c>
      <c r="L116" s="32"/>
      <c r="M116" s="37"/>
      <c r="N116" s="54" t="str">
        <f t="shared" si="6"/>
        <v/>
      </c>
      <c r="R116" s="54">
        <f>resumen[[#This Row],[VUELTAS VOLQ]]*15</f>
        <v>0</v>
      </c>
      <c r="S116" s="56"/>
      <c r="T116" s="52"/>
      <c r="U116" s="52"/>
      <c r="V116" s="54">
        <f>resumen[[#This Row],[HOROMETRO FINAL 2]]-resumen[[#This Row],[HOROMETRO INICIAL 2]]</f>
        <v>0</v>
      </c>
    </row>
    <row r="117" spans="1:22" ht="30" hidden="1" customHeight="1" thickBot="1" x14ac:dyDescent="0.3">
      <c r="A117" s="13">
        <v>104</v>
      </c>
      <c r="B117" s="14" t="s">
        <v>39</v>
      </c>
      <c r="C117" s="22" t="s">
        <v>40</v>
      </c>
      <c r="D117" s="23" t="s">
        <v>41</v>
      </c>
      <c r="E117" s="24">
        <v>45936</v>
      </c>
      <c r="F117" s="25">
        <v>0.59722222222222221</v>
      </c>
      <c r="G117" s="25">
        <v>0.625</v>
      </c>
      <c r="H117" s="34">
        <f>IF('RESUMEN'!$F117="","",'RESUMEN'!$G117-'RESUMEN'!$F117)</f>
        <v>2.777777777777779E-2</v>
      </c>
      <c r="I117" s="29" t="s">
        <v>93</v>
      </c>
      <c r="J117" s="35" t="s">
        <v>32</v>
      </c>
      <c r="K117" s="36" t="s">
        <v>33</v>
      </c>
      <c r="L117" s="32"/>
      <c r="M117" s="37"/>
      <c r="N117" s="54" t="str">
        <f t="shared" si="6"/>
        <v/>
      </c>
      <c r="R117" s="54">
        <f>resumen[[#This Row],[VUELTAS VOLQ]]*15</f>
        <v>0</v>
      </c>
      <c r="S117" s="56"/>
      <c r="T117" s="52"/>
      <c r="U117" s="52"/>
      <c r="V117" s="54">
        <f>resumen[[#This Row],[HOROMETRO FINAL 2]]-resumen[[#This Row],[HOROMETRO INICIAL 2]]</f>
        <v>0</v>
      </c>
    </row>
    <row r="118" spans="1:22" ht="30" hidden="1" customHeight="1" thickBot="1" x14ac:dyDescent="0.3">
      <c r="A118" s="13">
        <v>105</v>
      </c>
      <c r="B118" s="14" t="s">
        <v>39</v>
      </c>
      <c r="C118" s="22" t="s">
        <v>40</v>
      </c>
      <c r="D118" s="23" t="s">
        <v>41</v>
      </c>
      <c r="E118" s="24">
        <v>45936</v>
      </c>
      <c r="F118" s="25">
        <v>0.75</v>
      </c>
      <c r="G118" s="25">
        <v>0.77083333333333337</v>
      </c>
      <c r="H118" s="34">
        <f>IF('RESUMEN'!$F118="","",'RESUMEN'!$G118-'RESUMEN'!$F118)</f>
        <v>2.083333333333337E-2</v>
      </c>
      <c r="I118" s="29" t="s">
        <v>92</v>
      </c>
      <c r="J118" s="35" t="s">
        <v>32</v>
      </c>
      <c r="K118" s="36" t="s">
        <v>33</v>
      </c>
      <c r="L118" s="32"/>
      <c r="M118" s="37"/>
      <c r="N118" s="54" t="str">
        <f t="shared" si="6"/>
        <v/>
      </c>
      <c r="R118" s="54">
        <f>resumen[[#This Row],[VUELTAS VOLQ]]*15</f>
        <v>0</v>
      </c>
      <c r="S118" s="56"/>
      <c r="T118" s="52"/>
      <c r="U118" s="52"/>
      <c r="V118" s="54">
        <f>resumen[[#This Row],[HOROMETRO FINAL 2]]-resumen[[#This Row],[HOROMETRO INICIAL 2]]</f>
        <v>0</v>
      </c>
    </row>
    <row r="119" spans="1:22" ht="30" hidden="1" customHeight="1" thickBot="1" x14ac:dyDescent="0.3">
      <c r="A119" s="13">
        <v>106</v>
      </c>
      <c r="B119" s="14" t="s">
        <v>39</v>
      </c>
      <c r="C119" s="22" t="s">
        <v>40</v>
      </c>
      <c r="D119" s="23" t="s">
        <v>41</v>
      </c>
      <c r="E119" s="24">
        <v>45936</v>
      </c>
      <c r="F119" s="25">
        <v>0.83333333333333337</v>
      </c>
      <c r="G119" s="25">
        <v>0.85416666666666663</v>
      </c>
      <c r="H119" s="34">
        <f>IF('RESUMEN'!$F119="","",'RESUMEN'!$G119-'RESUMEN'!$F119)</f>
        <v>2.0833333333333259E-2</v>
      </c>
      <c r="I119" s="29" t="s">
        <v>97</v>
      </c>
      <c r="J119" s="35" t="s">
        <v>32</v>
      </c>
      <c r="K119" s="36" t="s">
        <v>33</v>
      </c>
      <c r="L119" s="32"/>
      <c r="M119" s="37"/>
      <c r="N119" s="54" t="str">
        <f t="shared" si="6"/>
        <v/>
      </c>
      <c r="R119" s="54">
        <f>resumen[[#This Row],[VUELTAS VOLQ]]*15</f>
        <v>0</v>
      </c>
      <c r="S119" s="56"/>
      <c r="T119" s="52"/>
      <c r="U119" s="52"/>
      <c r="V119" s="54">
        <f>resumen[[#This Row],[HOROMETRO FINAL 2]]-resumen[[#This Row],[HOROMETRO INICIAL 2]]</f>
        <v>0</v>
      </c>
    </row>
    <row r="120" spans="1:22" ht="30" customHeight="1" thickBot="1" x14ac:dyDescent="0.3">
      <c r="A120" s="13">
        <v>107</v>
      </c>
      <c r="B120" s="14" t="s">
        <v>66</v>
      </c>
      <c r="C120" s="22"/>
      <c r="D120" s="23" t="s">
        <v>67</v>
      </c>
      <c r="E120" s="24">
        <v>45936</v>
      </c>
      <c r="F120" s="25"/>
      <c r="G120" s="25"/>
      <c r="H120" s="34" t="str">
        <f>IF('RESUMEN'!$F120="","",'RESUMEN'!$G120-'RESUMEN'!$F120)</f>
        <v/>
      </c>
      <c r="I120" s="29"/>
      <c r="J120" s="35" t="s">
        <v>38</v>
      </c>
      <c r="K120" s="36" t="s">
        <v>36</v>
      </c>
      <c r="L120" s="32">
        <v>3559</v>
      </c>
      <c r="M120" s="37">
        <v>3563</v>
      </c>
      <c r="N120" s="54">
        <f t="shared" si="6"/>
        <v>4</v>
      </c>
      <c r="O120" t="e" vm="56">
        <v>#VALUE!</v>
      </c>
      <c r="P120" t="e" vm="57">
        <v>#VALUE!</v>
      </c>
      <c r="R120" s="54">
        <f>resumen[[#This Row],[VUELTAS VOLQ]]*15</f>
        <v>0</v>
      </c>
      <c r="S120" s="56" t="s">
        <v>69</v>
      </c>
      <c r="T120" s="52">
        <v>810.5</v>
      </c>
      <c r="U120" s="52">
        <v>814.6</v>
      </c>
      <c r="V120" s="54">
        <f>resumen[[#This Row],[HOROMETRO FINAL 2]]-resumen[[#This Row],[HOROMETRO INICIAL 2]]</f>
        <v>4.1000000000000227</v>
      </c>
    </row>
    <row r="121" spans="1:22" ht="30" customHeight="1" thickBot="1" x14ac:dyDescent="0.3">
      <c r="A121" s="13">
        <v>108</v>
      </c>
      <c r="B121" s="14" t="s">
        <v>73</v>
      </c>
      <c r="C121" s="22"/>
      <c r="D121" s="23" t="s">
        <v>67</v>
      </c>
      <c r="E121" s="24">
        <v>45936</v>
      </c>
      <c r="F121" s="25"/>
      <c r="G121" s="25"/>
      <c r="H121" s="34" t="str">
        <f>IF('RESUMEN'!$F121="","",'RESUMEN'!$G121-'RESUMEN'!$F121)</f>
        <v/>
      </c>
      <c r="I121" s="29"/>
      <c r="J121" s="35" t="s">
        <v>38</v>
      </c>
      <c r="K121" s="36" t="s">
        <v>36</v>
      </c>
      <c r="L121" s="73">
        <v>81.239999999999995</v>
      </c>
      <c r="M121" s="77">
        <v>82.65</v>
      </c>
      <c r="N121" s="79">
        <f t="shared" si="6"/>
        <v>1.4100000000000108</v>
      </c>
      <c r="O121" t="e" vm="58">
        <v>#VALUE!</v>
      </c>
      <c r="P121" t="e" vm="59">
        <v>#VALUE!</v>
      </c>
      <c r="R121" s="54">
        <f>resumen[[#This Row],[VUELTAS VOLQ]]*15</f>
        <v>0</v>
      </c>
      <c r="S121" s="56" t="s">
        <v>69</v>
      </c>
      <c r="T121" s="52"/>
      <c r="U121" s="52"/>
      <c r="V121" s="54">
        <f>resumen[[#This Row],[HOROMETRO FINAL 2]]-resumen[[#This Row],[HOROMETRO INICIAL 2]]</f>
        <v>0</v>
      </c>
    </row>
    <row r="122" spans="1:22" ht="30" customHeight="1" thickBot="1" x14ac:dyDescent="0.3">
      <c r="A122" s="13">
        <v>109</v>
      </c>
      <c r="B122" s="14" t="s">
        <v>28</v>
      </c>
      <c r="C122" s="22" t="s">
        <v>29</v>
      </c>
      <c r="D122" s="23" t="s">
        <v>30</v>
      </c>
      <c r="E122" s="24">
        <v>45936</v>
      </c>
      <c r="F122" s="25"/>
      <c r="G122" s="25"/>
      <c r="H122" s="34" t="str">
        <f>IF('RESUMEN'!$F122="","",'RESUMEN'!$G122-'RESUMEN'!$F122)</f>
        <v/>
      </c>
      <c r="I122" s="29"/>
      <c r="J122" s="35" t="s">
        <v>32</v>
      </c>
      <c r="K122" s="36" t="s">
        <v>33</v>
      </c>
      <c r="L122" s="32">
        <v>2700.5</v>
      </c>
      <c r="M122" s="37">
        <v>2705.6</v>
      </c>
      <c r="N122" s="54">
        <f t="shared" si="6"/>
        <v>5.0999999999999091</v>
      </c>
      <c r="O122" t="e" vm="60">
        <v>#VALUE!</v>
      </c>
      <c r="P122" t="e" vm="61">
        <v>#VALUE!</v>
      </c>
      <c r="Q122" s="54">
        <v>4</v>
      </c>
      <c r="R122" s="54">
        <f>resumen[[#This Row],[VUELTAS VOLQ]]*15</f>
        <v>60</v>
      </c>
      <c r="S122" s="56"/>
      <c r="T122" s="52"/>
      <c r="U122" s="52"/>
      <c r="V122" s="54">
        <f>resumen[[#This Row],[HOROMETRO FINAL 2]]-resumen[[#This Row],[HOROMETRO INICIAL 2]]</f>
        <v>0</v>
      </c>
    </row>
    <row r="123" spans="1:22" ht="30" hidden="1" customHeight="1" thickBot="1" x14ac:dyDescent="0.3">
      <c r="A123" s="13">
        <v>110</v>
      </c>
      <c r="B123" s="14" t="s">
        <v>39</v>
      </c>
      <c r="C123" s="22" t="s">
        <v>40</v>
      </c>
      <c r="D123" s="23" t="s">
        <v>41</v>
      </c>
      <c r="E123" s="24">
        <v>45937</v>
      </c>
      <c r="F123" s="25">
        <v>0.21875</v>
      </c>
      <c r="G123" s="25">
        <v>0.23958333333333334</v>
      </c>
      <c r="H123" s="34">
        <f>IF('RESUMEN'!$F123="","",'RESUMEN'!$G123-'RESUMEN'!$F123)</f>
        <v>2.0833333333333343E-2</v>
      </c>
      <c r="I123" s="29" t="s">
        <v>84</v>
      </c>
      <c r="J123" s="35" t="s">
        <v>32</v>
      </c>
      <c r="K123" s="36" t="s">
        <v>33</v>
      </c>
      <c r="L123" s="32"/>
      <c r="M123" s="37"/>
      <c r="N123" s="54" t="str">
        <f t="shared" si="6"/>
        <v/>
      </c>
      <c r="R123" s="54">
        <f>resumen[[#This Row],[VUELTAS VOLQ]]*15</f>
        <v>0</v>
      </c>
      <c r="S123" s="56"/>
      <c r="T123" s="52"/>
      <c r="U123" s="52"/>
      <c r="V123" s="54">
        <f>resumen[[#This Row],[HOROMETRO FINAL 2]]-resumen[[#This Row],[HOROMETRO INICIAL 2]]</f>
        <v>0</v>
      </c>
    </row>
    <row r="124" spans="1:22" ht="30" hidden="1" customHeight="1" thickBot="1" x14ac:dyDescent="0.3">
      <c r="A124" s="13">
        <v>111</v>
      </c>
      <c r="B124" s="14" t="s">
        <v>39</v>
      </c>
      <c r="C124" s="22" t="s">
        <v>40</v>
      </c>
      <c r="D124" s="23" t="s">
        <v>41</v>
      </c>
      <c r="E124" s="24">
        <v>45937</v>
      </c>
      <c r="F124" s="25">
        <v>0.35416666666666669</v>
      </c>
      <c r="G124" s="25">
        <v>0.375</v>
      </c>
      <c r="H124" s="34">
        <f>IF('RESUMEN'!$F124="","",'RESUMEN'!$G124-'RESUMEN'!$F124)</f>
        <v>2.0833333333333315E-2</v>
      </c>
      <c r="I124" s="29" t="s">
        <v>101</v>
      </c>
      <c r="J124" s="35" t="s">
        <v>32</v>
      </c>
      <c r="K124" s="36" t="s">
        <v>33</v>
      </c>
      <c r="L124" s="32"/>
      <c r="M124" s="37"/>
      <c r="N124" s="54" t="str">
        <f t="shared" si="6"/>
        <v/>
      </c>
      <c r="R124" s="54">
        <f>resumen[[#This Row],[VUELTAS VOLQ]]*15</f>
        <v>0</v>
      </c>
      <c r="S124" s="56"/>
      <c r="T124" s="52"/>
      <c r="U124" s="52"/>
      <c r="V124" s="54">
        <f>resumen[[#This Row],[HOROMETRO FINAL 2]]-resumen[[#This Row],[HOROMETRO INICIAL 2]]</f>
        <v>0</v>
      </c>
    </row>
    <row r="125" spans="1:22" ht="30" hidden="1" customHeight="1" thickBot="1" x14ac:dyDescent="0.3">
      <c r="A125" s="13">
        <v>112</v>
      </c>
      <c r="B125" s="14" t="s">
        <v>39</v>
      </c>
      <c r="C125" s="22" t="s">
        <v>40</v>
      </c>
      <c r="D125" s="23" t="s">
        <v>41</v>
      </c>
      <c r="E125" s="24">
        <v>45937</v>
      </c>
      <c r="F125" s="25">
        <v>0.45833333333333331</v>
      </c>
      <c r="G125" s="25">
        <v>0.4826388888888889</v>
      </c>
      <c r="H125" s="34">
        <f>IF('RESUMEN'!$F125="","",'RESUMEN'!$G125-'RESUMEN'!$F125)</f>
        <v>2.430555555555558E-2</v>
      </c>
      <c r="I125" s="29" t="s">
        <v>90</v>
      </c>
      <c r="J125" s="35" t="s">
        <v>32</v>
      </c>
      <c r="K125" s="36" t="s">
        <v>33</v>
      </c>
      <c r="L125" s="32"/>
      <c r="M125" s="37"/>
      <c r="N125" s="54" t="str">
        <f t="shared" si="6"/>
        <v/>
      </c>
      <c r="R125" s="54">
        <f>resumen[[#This Row],[VUELTAS VOLQ]]*15</f>
        <v>0</v>
      </c>
      <c r="S125" s="56"/>
      <c r="T125" s="52"/>
      <c r="U125" s="52"/>
      <c r="V125" s="54">
        <f>resumen[[#This Row],[HOROMETRO FINAL 2]]-resumen[[#This Row],[HOROMETRO INICIAL 2]]</f>
        <v>0</v>
      </c>
    </row>
    <row r="126" spans="1:22" ht="30" hidden="1" customHeight="1" thickBot="1" x14ac:dyDescent="0.3">
      <c r="A126" s="13">
        <v>113</v>
      </c>
      <c r="B126" s="14" t="s">
        <v>39</v>
      </c>
      <c r="C126" s="22" t="s">
        <v>40</v>
      </c>
      <c r="D126" s="23" t="s">
        <v>41</v>
      </c>
      <c r="E126" s="24">
        <v>45937</v>
      </c>
      <c r="F126" s="25">
        <v>0.59722222222222221</v>
      </c>
      <c r="G126" s="25">
        <v>0.61458333333333337</v>
      </c>
      <c r="H126" s="34">
        <f>IF('RESUMEN'!$F126="","",'RESUMEN'!$G126-'RESUMEN'!$F126)</f>
        <v>1.736111111111116E-2</v>
      </c>
      <c r="I126" s="29" t="s">
        <v>93</v>
      </c>
      <c r="J126" s="35" t="s">
        <v>32</v>
      </c>
      <c r="K126" s="36" t="s">
        <v>33</v>
      </c>
      <c r="L126" s="32"/>
      <c r="M126" s="37"/>
      <c r="N126" s="54" t="str">
        <f t="shared" si="6"/>
        <v/>
      </c>
      <c r="R126" s="54">
        <f>resumen[[#This Row],[VUELTAS VOLQ]]*15</f>
        <v>0</v>
      </c>
      <c r="S126" s="56"/>
      <c r="T126" s="52"/>
      <c r="U126" s="52"/>
      <c r="V126" s="54">
        <f>resumen[[#This Row],[HOROMETRO FINAL 2]]-resumen[[#This Row],[HOROMETRO INICIAL 2]]</f>
        <v>0</v>
      </c>
    </row>
    <row r="127" spans="1:22" ht="30" hidden="1" customHeight="1" thickBot="1" x14ac:dyDescent="0.3">
      <c r="A127" s="13">
        <v>114</v>
      </c>
      <c r="B127" s="14" t="s">
        <v>39</v>
      </c>
      <c r="C127" s="22" t="s">
        <v>40</v>
      </c>
      <c r="D127" s="23" t="s">
        <v>41</v>
      </c>
      <c r="E127" s="24">
        <v>45937</v>
      </c>
      <c r="F127" s="25">
        <v>0.75</v>
      </c>
      <c r="G127" s="25">
        <v>0.77083333333333337</v>
      </c>
      <c r="H127" s="34">
        <f>IF('RESUMEN'!$F127="","",'RESUMEN'!$G127-'RESUMEN'!$F127)</f>
        <v>2.083333333333337E-2</v>
      </c>
      <c r="I127" s="29" t="s">
        <v>92</v>
      </c>
      <c r="J127" s="35" t="s">
        <v>32</v>
      </c>
      <c r="K127" s="36" t="s">
        <v>33</v>
      </c>
      <c r="L127" s="32"/>
      <c r="M127" s="37"/>
      <c r="N127" s="54" t="str">
        <f t="shared" si="6"/>
        <v/>
      </c>
      <c r="R127" s="54">
        <f>resumen[[#This Row],[VUELTAS VOLQ]]*15</f>
        <v>0</v>
      </c>
      <c r="S127" s="56"/>
      <c r="T127" s="52"/>
      <c r="U127" s="52"/>
      <c r="V127" s="54">
        <f>resumen[[#This Row],[HOROMETRO FINAL 2]]-resumen[[#This Row],[HOROMETRO INICIAL 2]]</f>
        <v>0</v>
      </c>
    </row>
    <row r="128" spans="1:22" ht="30" customHeight="1" thickBot="1" x14ac:dyDescent="0.3">
      <c r="A128" s="13">
        <v>115</v>
      </c>
      <c r="B128" s="14" t="s">
        <v>28</v>
      </c>
      <c r="C128" s="22" t="s">
        <v>29</v>
      </c>
      <c r="D128" s="23" t="s">
        <v>30</v>
      </c>
      <c r="E128" s="24">
        <v>45937</v>
      </c>
      <c r="F128" s="25"/>
      <c r="G128" s="25"/>
      <c r="H128" s="34" t="str">
        <f>IF('RESUMEN'!$F128="","",'RESUMEN'!$G128-'RESUMEN'!$F128)</f>
        <v/>
      </c>
      <c r="I128" s="29"/>
      <c r="J128" s="35" t="s">
        <v>32</v>
      </c>
      <c r="K128" s="36" t="s">
        <v>33</v>
      </c>
      <c r="L128" s="32">
        <v>2705.9</v>
      </c>
      <c r="M128" s="37">
        <v>2712.8</v>
      </c>
      <c r="N128" s="54">
        <f t="shared" si="6"/>
        <v>6.9000000000000909</v>
      </c>
      <c r="O128" t="e" vm="62">
        <v>#VALUE!</v>
      </c>
      <c r="P128" t="e" vm="63">
        <v>#VALUE!</v>
      </c>
      <c r="Q128" s="54">
        <v>7</v>
      </c>
      <c r="R128" s="54">
        <f>resumen[[#This Row],[VUELTAS VOLQ]]*15</f>
        <v>105</v>
      </c>
      <c r="S128" s="56"/>
      <c r="T128" s="52"/>
      <c r="U128" s="52"/>
      <c r="V128" s="54">
        <f>resumen[[#This Row],[HOROMETRO FINAL 2]]-resumen[[#This Row],[HOROMETRO INICIAL 2]]</f>
        <v>0</v>
      </c>
    </row>
    <row r="129" spans="1:22" ht="30" customHeight="1" thickBot="1" x14ac:dyDescent="0.3">
      <c r="A129" s="8"/>
      <c r="B129" s="9" t="s">
        <v>73</v>
      </c>
      <c r="C129" s="22"/>
      <c r="D129" s="23" t="s">
        <v>67</v>
      </c>
      <c r="E129" s="24">
        <v>45937</v>
      </c>
      <c r="F129" s="25"/>
      <c r="G129" s="25"/>
      <c r="H129" s="34" t="str">
        <f>IF('RESUMEN'!$F129="","",'RESUMEN'!$G129-'RESUMEN'!$F129)</f>
        <v/>
      </c>
      <c r="I129" s="29"/>
      <c r="J129" s="35" t="s">
        <v>38</v>
      </c>
      <c r="K129" s="36" t="s">
        <v>36</v>
      </c>
      <c r="L129" s="73">
        <v>82.65</v>
      </c>
      <c r="M129" s="77">
        <v>85.47</v>
      </c>
      <c r="N129" s="79">
        <f>IF(M129-L129=0,"",M129-L129)</f>
        <v>2.8199999999999932</v>
      </c>
      <c r="O129" t="e" vm="59">
        <v>#VALUE!</v>
      </c>
      <c r="P129" t="e" vm="64">
        <v>#VALUE!</v>
      </c>
      <c r="R129" s="54">
        <f>resumen[[#This Row],[VUELTAS VOLQ]]*15</f>
        <v>0</v>
      </c>
      <c r="S129" s="56" t="s">
        <v>69</v>
      </c>
      <c r="T129" s="52"/>
      <c r="U129" s="52"/>
      <c r="V129" s="54">
        <f>resumen[[#This Row],[HOROMETRO FINAL 2]]-resumen[[#This Row],[HOROMETRO INICIAL 2]]</f>
        <v>0</v>
      </c>
    </row>
    <row r="130" spans="1:22" ht="30" customHeight="1" thickBot="1" x14ac:dyDescent="0.3">
      <c r="A130" s="8"/>
      <c r="B130" s="9" t="s">
        <v>66</v>
      </c>
      <c r="C130" s="22"/>
      <c r="D130" s="23" t="s">
        <v>67</v>
      </c>
      <c r="E130" s="24">
        <v>45937</v>
      </c>
      <c r="F130" s="25"/>
      <c r="G130" s="25"/>
      <c r="H130" s="34" t="str">
        <f>IF('RESUMEN'!$F130="","",'RESUMEN'!$G130-'RESUMEN'!$F130)</f>
        <v/>
      </c>
      <c r="I130" s="29"/>
      <c r="J130" s="35" t="s">
        <v>38</v>
      </c>
      <c r="K130" s="36" t="s">
        <v>36</v>
      </c>
      <c r="L130" s="32">
        <v>3563</v>
      </c>
      <c r="M130" s="37">
        <v>3569</v>
      </c>
      <c r="N130" s="54">
        <f>IF(M130-L130=0,"",M130-L130)</f>
        <v>6</v>
      </c>
      <c r="R130" s="54">
        <f>resumen[[#This Row],[VUELTAS VOLQ]]*15</f>
        <v>0</v>
      </c>
      <c r="S130" s="56" t="s">
        <v>69</v>
      </c>
      <c r="T130" s="52">
        <v>814.6</v>
      </c>
      <c r="U130" s="52">
        <v>820.7</v>
      </c>
      <c r="V130" s="54">
        <f>resumen[[#This Row],[HOROMETRO FINAL 2]]-resumen[[#This Row],[HOROMETRO INICIAL 2]]</f>
        <v>6.1000000000000227</v>
      </c>
    </row>
    <row r="131" spans="1:22" ht="30" hidden="1" customHeight="1" thickBot="1" x14ac:dyDescent="0.3">
      <c r="A131" s="13">
        <v>116</v>
      </c>
      <c r="B131" s="14" t="s">
        <v>39</v>
      </c>
      <c r="C131" s="22" t="s">
        <v>40</v>
      </c>
      <c r="D131" s="23" t="s">
        <v>41</v>
      </c>
      <c r="E131" s="24">
        <v>45938</v>
      </c>
      <c r="F131" s="25">
        <v>0.22222222222222221</v>
      </c>
      <c r="G131" s="25">
        <v>0.24305555555555555</v>
      </c>
      <c r="H131" s="34">
        <f>IF('RESUMEN'!$F131="","",'RESUMEN'!$G131-'RESUMEN'!$F131)</f>
        <v>2.0833333333333343E-2</v>
      </c>
      <c r="I131" s="29" t="s">
        <v>102</v>
      </c>
      <c r="J131" s="35" t="s">
        <v>32</v>
      </c>
      <c r="K131" s="36" t="s">
        <v>33</v>
      </c>
      <c r="L131" s="32"/>
      <c r="M131" s="37"/>
      <c r="N131" s="54" t="str">
        <f t="shared" si="6"/>
        <v/>
      </c>
      <c r="R131" s="54">
        <f>resumen[[#This Row],[VUELTAS VOLQ]]*15</f>
        <v>0</v>
      </c>
      <c r="S131" s="56"/>
      <c r="T131" s="52"/>
      <c r="U131" s="52"/>
      <c r="V131" s="54">
        <f>resumen[[#This Row],[HOROMETRO FINAL 2]]-resumen[[#This Row],[HOROMETRO INICIAL 2]]</f>
        <v>0</v>
      </c>
    </row>
    <row r="132" spans="1:22" ht="30" hidden="1" customHeight="1" thickBot="1" x14ac:dyDescent="0.3">
      <c r="A132" s="13">
        <v>117</v>
      </c>
      <c r="B132" s="14" t="s">
        <v>39</v>
      </c>
      <c r="C132" s="22" t="s">
        <v>40</v>
      </c>
      <c r="D132" s="23" t="s">
        <v>41</v>
      </c>
      <c r="E132" s="24">
        <v>45938</v>
      </c>
      <c r="F132" s="25">
        <v>0.35416666666666669</v>
      </c>
      <c r="G132" s="25">
        <v>0.375</v>
      </c>
      <c r="H132" s="34">
        <f>IF('RESUMEN'!$F132="","",'RESUMEN'!$G132-'RESUMEN'!$F132)</f>
        <v>2.0833333333333315E-2</v>
      </c>
      <c r="I132" s="29" t="s">
        <v>101</v>
      </c>
      <c r="J132" s="35" t="s">
        <v>32</v>
      </c>
      <c r="K132" s="36" t="s">
        <v>33</v>
      </c>
      <c r="L132" s="32"/>
      <c r="M132" s="37"/>
      <c r="N132" s="54" t="str">
        <f t="shared" si="6"/>
        <v/>
      </c>
      <c r="R132" s="54">
        <f>resumen[[#This Row],[VUELTAS VOLQ]]*15</f>
        <v>0</v>
      </c>
      <c r="S132" s="56"/>
      <c r="T132" s="52"/>
      <c r="U132" s="52"/>
      <c r="V132" s="54">
        <f>resumen[[#This Row],[HOROMETRO FINAL 2]]-resumen[[#This Row],[HOROMETRO INICIAL 2]]</f>
        <v>0</v>
      </c>
    </row>
    <row r="133" spans="1:22" ht="30" hidden="1" customHeight="1" thickBot="1" x14ac:dyDescent="0.3">
      <c r="A133" s="13">
        <v>118</v>
      </c>
      <c r="B133" s="14" t="s">
        <v>39</v>
      </c>
      <c r="C133" s="22" t="s">
        <v>40</v>
      </c>
      <c r="D133" s="23" t="s">
        <v>41</v>
      </c>
      <c r="E133" s="24">
        <v>45938</v>
      </c>
      <c r="F133" s="25">
        <v>0.45833333333333331</v>
      </c>
      <c r="G133" s="25">
        <v>0.4826388888888889</v>
      </c>
      <c r="H133" s="34">
        <f>IF('RESUMEN'!$F133="","",'RESUMEN'!$G133-'RESUMEN'!$F133)</f>
        <v>2.430555555555558E-2</v>
      </c>
      <c r="I133" s="29" t="s">
        <v>90</v>
      </c>
      <c r="J133" s="35" t="s">
        <v>32</v>
      </c>
      <c r="K133" s="36" t="s">
        <v>33</v>
      </c>
      <c r="L133" s="32"/>
      <c r="M133" s="37"/>
      <c r="N133" s="54" t="str">
        <f t="shared" si="6"/>
        <v/>
      </c>
      <c r="R133" s="54">
        <f>resumen[[#This Row],[VUELTAS VOLQ]]*15</f>
        <v>0</v>
      </c>
      <c r="S133" s="56"/>
      <c r="T133" s="52"/>
      <c r="U133" s="52"/>
      <c r="V133" s="54">
        <f>resumen[[#This Row],[HOROMETRO FINAL 2]]-resumen[[#This Row],[HOROMETRO INICIAL 2]]</f>
        <v>0</v>
      </c>
    </row>
    <row r="134" spans="1:22" ht="30" hidden="1" customHeight="1" thickBot="1" x14ac:dyDescent="0.3">
      <c r="A134" s="13">
        <v>119</v>
      </c>
      <c r="B134" s="14" t="s">
        <v>39</v>
      </c>
      <c r="C134" s="22" t="s">
        <v>40</v>
      </c>
      <c r="D134" s="23" t="s">
        <v>41</v>
      </c>
      <c r="E134" s="24">
        <v>45938</v>
      </c>
      <c r="F134" s="25">
        <v>0.60416666666666663</v>
      </c>
      <c r="G134" s="25">
        <v>0.625</v>
      </c>
      <c r="H134" s="34">
        <f>IF('RESUMEN'!$F134="","",'RESUMEN'!$G134-'RESUMEN'!$F134)</f>
        <v>2.083333333333337E-2</v>
      </c>
      <c r="I134" s="29" t="s">
        <v>93</v>
      </c>
      <c r="J134" s="35" t="s">
        <v>32</v>
      </c>
      <c r="K134" s="36" t="s">
        <v>33</v>
      </c>
      <c r="L134" s="32"/>
      <c r="M134" s="37"/>
      <c r="N134" s="54" t="str">
        <f t="shared" si="6"/>
        <v/>
      </c>
      <c r="R134" s="54">
        <f>resumen[[#This Row],[VUELTAS VOLQ]]*15</f>
        <v>0</v>
      </c>
      <c r="S134" s="56"/>
      <c r="T134" s="52"/>
      <c r="U134" s="52"/>
      <c r="V134" s="54">
        <f>resumen[[#This Row],[HOROMETRO FINAL 2]]-resumen[[#This Row],[HOROMETRO INICIAL 2]]</f>
        <v>0</v>
      </c>
    </row>
    <row r="135" spans="1:22" ht="30" hidden="1" customHeight="1" thickBot="1" x14ac:dyDescent="0.3">
      <c r="A135" s="13">
        <v>120</v>
      </c>
      <c r="B135" s="14" t="s">
        <v>39</v>
      </c>
      <c r="C135" s="22" t="s">
        <v>40</v>
      </c>
      <c r="D135" s="23" t="s">
        <v>41</v>
      </c>
      <c r="E135" s="24">
        <v>45938</v>
      </c>
      <c r="F135" s="25">
        <v>0.75</v>
      </c>
      <c r="G135" s="25">
        <v>0.77083333333333337</v>
      </c>
      <c r="H135" s="34">
        <f>IF('RESUMEN'!$F135="","",'RESUMEN'!$G135-'RESUMEN'!$F135)</f>
        <v>2.083333333333337E-2</v>
      </c>
      <c r="I135" s="29" t="s">
        <v>103</v>
      </c>
      <c r="J135" s="35" t="s">
        <v>32</v>
      </c>
      <c r="K135" s="36" t="s">
        <v>33</v>
      </c>
      <c r="L135" s="32"/>
      <c r="M135" s="37"/>
      <c r="N135" s="54" t="str">
        <f t="shared" si="6"/>
        <v/>
      </c>
      <c r="R135" s="54">
        <f>resumen[[#This Row],[VUELTAS VOLQ]]*15</f>
        <v>0</v>
      </c>
      <c r="S135" s="56"/>
      <c r="T135" s="52"/>
      <c r="U135" s="52"/>
      <c r="V135" s="54">
        <f>resumen[[#This Row],[HOROMETRO FINAL 2]]-resumen[[#This Row],[HOROMETRO INICIAL 2]]</f>
        <v>0</v>
      </c>
    </row>
    <row r="136" spans="1:22" ht="30" customHeight="1" thickBot="1" x14ac:dyDescent="0.3">
      <c r="A136" s="13">
        <v>121</v>
      </c>
      <c r="B136" s="14" t="s">
        <v>66</v>
      </c>
      <c r="C136" s="22"/>
      <c r="D136" s="23" t="s">
        <v>67</v>
      </c>
      <c r="E136" s="24">
        <v>45938</v>
      </c>
      <c r="F136" s="25"/>
      <c r="G136" s="25"/>
      <c r="H136" s="34" t="str">
        <f>IF('RESUMEN'!$F136="","",'RESUMEN'!$G136-'RESUMEN'!$F136)</f>
        <v/>
      </c>
      <c r="I136" s="29"/>
      <c r="J136" s="35" t="s">
        <v>38</v>
      </c>
      <c r="K136" s="36" t="s">
        <v>36</v>
      </c>
      <c r="L136" s="32">
        <v>3569</v>
      </c>
      <c r="M136" s="37">
        <v>3577</v>
      </c>
      <c r="N136" s="54">
        <f t="shared" si="6"/>
        <v>8</v>
      </c>
      <c r="O136" t="e" vm="65">
        <v>#VALUE!</v>
      </c>
      <c r="P136" t="e" vm="66">
        <v>#VALUE!</v>
      </c>
      <c r="R136" s="54">
        <f>resumen[[#This Row],[VUELTAS VOLQ]]*15</f>
        <v>0</v>
      </c>
      <c r="S136" s="56" t="s">
        <v>69</v>
      </c>
      <c r="T136" s="52">
        <v>820.7</v>
      </c>
      <c r="U136" s="52">
        <v>828.4</v>
      </c>
      <c r="V136" s="54">
        <f>resumen[[#This Row],[HOROMETRO FINAL 2]]-resumen[[#This Row],[HOROMETRO INICIAL 2]]</f>
        <v>7.6999999999999318</v>
      </c>
    </row>
    <row r="137" spans="1:22" ht="30" customHeight="1" thickBot="1" x14ac:dyDescent="0.3">
      <c r="A137" s="13">
        <v>122</v>
      </c>
      <c r="B137" s="14" t="s">
        <v>28</v>
      </c>
      <c r="C137" s="22" t="s">
        <v>29</v>
      </c>
      <c r="D137" s="23" t="s">
        <v>30</v>
      </c>
      <c r="E137" s="24">
        <v>45938</v>
      </c>
      <c r="F137" s="25"/>
      <c r="G137" s="25"/>
      <c r="H137" s="34" t="str">
        <f>IF('RESUMEN'!$F137="","",'RESUMEN'!$G137-'RESUMEN'!$F137)</f>
        <v/>
      </c>
      <c r="I137" s="29"/>
      <c r="J137" s="35" t="s">
        <v>32</v>
      </c>
      <c r="K137" s="36" t="s">
        <v>33</v>
      </c>
      <c r="L137" s="32">
        <v>2713.3</v>
      </c>
      <c r="M137" s="37">
        <v>2723.4</v>
      </c>
      <c r="N137" s="54">
        <f t="shared" si="6"/>
        <v>10.099999999999909</v>
      </c>
      <c r="O137" t="e" vm="67">
        <v>#VALUE!</v>
      </c>
      <c r="P137" t="e" vm="68">
        <v>#VALUE!</v>
      </c>
      <c r="Q137" s="54">
        <v>14</v>
      </c>
      <c r="R137" s="54">
        <f>resumen[[#This Row],[VUELTAS VOLQ]]*15</f>
        <v>210</v>
      </c>
      <c r="S137" s="56"/>
      <c r="T137" s="52"/>
      <c r="U137" s="52"/>
      <c r="V137" s="54">
        <f>resumen[[#This Row],[HOROMETRO FINAL 2]]-resumen[[#This Row],[HOROMETRO INICIAL 2]]</f>
        <v>0</v>
      </c>
    </row>
    <row r="138" spans="1:22" ht="30" customHeight="1" thickBot="1" x14ac:dyDescent="0.3">
      <c r="A138" s="13">
        <v>123</v>
      </c>
      <c r="B138" s="14" t="s">
        <v>104</v>
      </c>
      <c r="C138" s="22"/>
      <c r="D138" s="23" t="s">
        <v>105</v>
      </c>
      <c r="E138" s="24">
        <v>45938</v>
      </c>
      <c r="F138" s="25"/>
      <c r="G138" s="25"/>
      <c r="H138" s="34" t="str">
        <f>IF('RESUMEN'!$F138="","",'RESUMEN'!$G138-'RESUMEN'!$F138)</f>
        <v/>
      </c>
      <c r="I138" s="29"/>
      <c r="J138" s="35" t="s">
        <v>32</v>
      </c>
      <c r="K138" s="36" t="s">
        <v>33</v>
      </c>
      <c r="L138" s="32">
        <v>2362.5</v>
      </c>
      <c r="M138" s="37">
        <v>2372.9</v>
      </c>
      <c r="N138" s="54">
        <f t="shared" si="6"/>
        <v>10.400000000000091</v>
      </c>
      <c r="O138" t="e" vm="69">
        <v>#VALUE!</v>
      </c>
      <c r="P138" t="e" vm="70">
        <v>#VALUE!</v>
      </c>
      <c r="R138" s="54">
        <f>resumen[[#This Row],[VUELTAS VOLQ]]*15</f>
        <v>0</v>
      </c>
      <c r="S138" s="56"/>
      <c r="T138" s="52"/>
      <c r="U138" s="52"/>
      <c r="V138" s="54">
        <f>resumen[[#This Row],[HOROMETRO FINAL 2]]-resumen[[#This Row],[HOROMETRO INICIAL 2]]</f>
        <v>0</v>
      </c>
    </row>
    <row r="139" spans="1:22" ht="30" customHeight="1" thickBot="1" x14ac:dyDescent="0.3">
      <c r="A139" s="8"/>
      <c r="B139" s="9" t="s">
        <v>73</v>
      </c>
      <c r="C139" s="22"/>
      <c r="D139" s="23" t="s">
        <v>67</v>
      </c>
      <c r="E139" s="24">
        <v>45938</v>
      </c>
      <c r="F139" s="25"/>
      <c r="G139" s="25"/>
      <c r="H139" s="34" t="str">
        <f>IF('RESUMEN'!$F139="","",'RESUMEN'!$G139-'RESUMEN'!$F139)</f>
        <v/>
      </c>
      <c r="I139" s="29"/>
      <c r="J139" s="35" t="s">
        <v>38</v>
      </c>
      <c r="K139" s="36" t="s">
        <v>36</v>
      </c>
      <c r="L139" s="73">
        <v>4</v>
      </c>
      <c r="M139" s="77">
        <v>7</v>
      </c>
      <c r="N139" s="79">
        <f>IF(M139-L139=0,"",M139-L139)</f>
        <v>3</v>
      </c>
      <c r="O139" t="e" vm="37">
        <v>#VALUE!</v>
      </c>
      <c r="P139" t="e" vm="37">
        <v>#VALUE!</v>
      </c>
      <c r="R139" s="54">
        <f>resumen[[#This Row],[VUELTAS VOLQ]]*15</f>
        <v>0</v>
      </c>
      <c r="S139" s="56" t="s">
        <v>76</v>
      </c>
      <c r="T139" s="52"/>
      <c r="U139" s="52"/>
      <c r="V139" s="54">
        <f>resumen[[#This Row],[HOROMETRO FINAL 2]]-resumen[[#This Row],[HOROMETRO INICIAL 2]]</f>
        <v>0</v>
      </c>
    </row>
    <row r="140" spans="1:22" ht="30" hidden="1" customHeight="1" thickBot="1" x14ac:dyDescent="0.3">
      <c r="A140" s="13">
        <v>124</v>
      </c>
      <c r="B140" s="14" t="s">
        <v>39</v>
      </c>
      <c r="C140" s="22" t="s">
        <v>40</v>
      </c>
      <c r="D140" s="23" t="s">
        <v>41</v>
      </c>
      <c r="E140" s="24">
        <v>45939</v>
      </c>
      <c r="F140" s="25">
        <v>0.21875</v>
      </c>
      <c r="G140" s="25">
        <v>0.23958333333333334</v>
      </c>
      <c r="H140" s="34">
        <f>IF('RESUMEN'!$F140="","",'RESUMEN'!$G140-'RESUMEN'!$F140)</f>
        <v>2.0833333333333343E-2</v>
      </c>
      <c r="I140" s="29" t="s">
        <v>84</v>
      </c>
      <c r="J140" s="35" t="s">
        <v>32</v>
      </c>
      <c r="K140" s="36" t="s">
        <v>33</v>
      </c>
      <c r="L140" s="32"/>
      <c r="M140" s="37"/>
      <c r="N140" s="54" t="str">
        <f t="shared" si="6"/>
        <v/>
      </c>
      <c r="R140" s="54">
        <f>resumen[[#This Row],[VUELTAS VOLQ]]*15</f>
        <v>0</v>
      </c>
      <c r="S140" s="56"/>
      <c r="T140" s="52"/>
      <c r="U140" s="52"/>
      <c r="V140" s="54">
        <f>resumen[[#This Row],[HOROMETRO FINAL 2]]-resumen[[#This Row],[HOROMETRO INICIAL 2]]</f>
        <v>0</v>
      </c>
    </row>
    <row r="141" spans="1:22" ht="30" hidden="1" customHeight="1" thickBot="1" x14ac:dyDescent="0.3">
      <c r="A141" s="13">
        <v>125</v>
      </c>
      <c r="B141" s="14" t="s">
        <v>39</v>
      </c>
      <c r="C141" s="22" t="s">
        <v>40</v>
      </c>
      <c r="D141" s="23" t="s">
        <v>41</v>
      </c>
      <c r="E141" s="24">
        <v>45939</v>
      </c>
      <c r="F141" s="25">
        <v>0.35416666666666669</v>
      </c>
      <c r="G141" s="25">
        <v>0.375</v>
      </c>
      <c r="H141" s="34">
        <f>IF('RESUMEN'!$F141="","",'RESUMEN'!$G141-'RESUMEN'!$F141)</f>
        <v>2.0833333333333315E-2</v>
      </c>
      <c r="I141" s="29" t="s">
        <v>101</v>
      </c>
      <c r="J141" s="35" t="s">
        <v>32</v>
      </c>
      <c r="K141" s="36" t="s">
        <v>33</v>
      </c>
      <c r="L141" s="32"/>
      <c r="M141" s="37"/>
      <c r="N141" s="54" t="str">
        <f t="shared" si="6"/>
        <v/>
      </c>
      <c r="R141" s="54">
        <f>resumen[[#This Row],[VUELTAS VOLQ]]*15</f>
        <v>0</v>
      </c>
      <c r="S141" s="56"/>
      <c r="T141" s="52"/>
      <c r="U141" s="52"/>
      <c r="V141" s="54">
        <f>resumen[[#This Row],[HOROMETRO FINAL 2]]-resumen[[#This Row],[HOROMETRO INICIAL 2]]</f>
        <v>0</v>
      </c>
    </row>
    <row r="142" spans="1:22" ht="30" hidden="1" customHeight="1" thickBot="1" x14ac:dyDescent="0.3">
      <c r="A142" s="13">
        <v>126</v>
      </c>
      <c r="B142" s="14" t="s">
        <v>39</v>
      </c>
      <c r="C142" s="22" t="s">
        <v>40</v>
      </c>
      <c r="D142" s="23" t="s">
        <v>41</v>
      </c>
      <c r="E142" s="24">
        <v>45939</v>
      </c>
      <c r="F142" s="25">
        <v>0.45833333333333331</v>
      </c>
      <c r="G142" s="25">
        <v>0.47916666666666669</v>
      </c>
      <c r="H142" s="34">
        <f>IF('RESUMEN'!$F142="","",'RESUMEN'!$G142-'RESUMEN'!$F142)</f>
        <v>2.083333333333337E-2</v>
      </c>
      <c r="I142" s="29" t="s">
        <v>90</v>
      </c>
      <c r="J142" s="35" t="s">
        <v>32</v>
      </c>
      <c r="K142" s="36" t="s">
        <v>33</v>
      </c>
      <c r="L142" s="32"/>
      <c r="M142" s="37"/>
      <c r="N142" s="54" t="str">
        <f t="shared" si="6"/>
        <v/>
      </c>
      <c r="R142" s="54">
        <f>resumen[[#This Row],[VUELTAS VOLQ]]*15</f>
        <v>0</v>
      </c>
      <c r="S142" s="56"/>
      <c r="T142" s="52"/>
      <c r="U142" s="52"/>
      <c r="V142" s="54">
        <f>resumen[[#This Row],[HOROMETRO FINAL 2]]-resumen[[#This Row],[HOROMETRO INICIAL 2]]</f>
        <v>0</v>
      </c>
    </row>
    <row r="143" spans="1:22" ht="30" hidden="1" customHeight="1" thickBot="1" x14ac:dyDescent="0.3">
      <c r="A143" s="13">
        <v>127</v>
      </c>
      <c r="B143" s="14" t="s">
        <v>39</v>
      </c>
      <c r="C143" s="22" t="s">
        <v>40</v>
      </c>
      <c r="D143" s="23" t="s">
        <v>41</v>
      </c>
      <c r="E143" s="24">
        <v>45939</v>
      </c>
      <c r="F143" s="25">
        <v>0.60416666666666663</v>
      </c>
      <c r="G143" s="25">
        <v>0.625</v>
      </c>
      <c r="H143" s="34">
        <f>IF('RESUMEN'!$F143="","",'RESUMEN'!$G143-'RESUMEN'!$F143)</f>
        <v>2.083333333333337E-2</v>
      </c>
      <c r="I143" s="29" t="s">
        <v>93</v>
      </c>
      <c r="J143" s="35" t="s">
        <v>32</v>
      </c>
      <c r="K143" s="36" t="s">
        <v>33</v>
      </c>
      <c r="L143" s="32"/>
      <c r="M143" s="37"/>
      <c r="N143" s="54" t="str">
        <f t="shared" si="6"/>
        <v/>
      </c>
      <c r="R143" s="54">
        <f>resumen[[#This Row],[VUELTAS VOLQ]]*15</f>
        <v>0</v>
      </c>
      <c r="S143" s="56"/>
      <c r="T143" s="52"/>
      <c r="U143" s="52"/>
      <c r="V143" s="54">
        <f>resumen[[#This Row],[HOROMETRO FINAL 2]]-resumen[[#This Row],[HOROMETRO INICIAL 2]]</f>
        <v>0</v>
      </c>
    </row>
    <row r="144" spans="1:22" ht="30" hidden="1" customHeight="1" thickBot="1" x14ac:dyDescent="0.3">
      <c r="A144" s="13">
        <v>128</v>
      </c>
      <c r="B144" s="14" t="s">
        <v>39</v>
      </c>
      <c r="C144" s="22" t="s">
        <v>40</v>
      </c>
      <c r="D144" s="23" t="s">
        <v>41</v>
      </c>
      <c r="E144" s="24">
        <v>45939</v>
      </c>
      <c r="F144" s="25">
        <v>0.75</v>
      </c>
      <c r="G144" s="25">
        <v>0.77083333333333337</v>
      </c>
      <c r="H144" s="34">
        <f>IF('RESUMEN'!$F144="","",'RESUMEN'!$G144-'RESUMEN'!$F144)</f>
        <v>2.083333333333337E-2</v>
      </c>
      <c r="I144" s="29" t="s">
        <v>92</v>
      </c>
      <c r="J144" s="35" t="s">
        <v>32</v>
      </c>
      <c r="K144" s="36" t="s">
        <v>33</v>
      </c>
      <c r="L144" s="32"/>
      <c r="M144" s="37"/>
      <c r="N144" s="54" t="str">
        <f t="shared" si="6"/>
        <v/>
      </c>
      <c r="R144" s="54">
        <f>resumen[[#This Row],[VUELTAS VOLQ]]*15</f>
        <v>0</v>
      </c>
      <c r="S144" s="56"/>
      <c r="T144" s="52"/>
      <c r="U144" s="52"/>
      <c r="V144" s="54">
        <f>resumen[[#This Row],[HOROMETRO FINAL 2]]-resumen[[#This Row],[HOROMETRO INICIAL 2]]</f>
        <v>0</v>
      </c>
    </row>
    <row r="145" spans="1:22" ht="30" hidden="1" customHeight="1" thickBot="1" x14ac:dyDescent="0.3">
      <c r="A145" s="13">
        <v>129</v>
      </c>
      <c r="B145" s="14" t="s">
        <v>39</v>
      </c>
      <c r="C145" s="22" t="s">
        <v>40</v>
      </c>
      <c r="D145" s="23" t="s">
        <v>41</v>
      </c>
      <c r="E145" s="24">
        <v>45939</v>
      </c>
      <c r="F145" s="25">
        <v>0.83333333333333337</v>
      </c>
      <c r="G145" s="25">
        <v>0.85416666666666663</v>
      </c>
      <c r="H145" s="34">
        <f>IF('RESUMEN'!$F145="","",'RESUMEN'!$G145-'RESUMEN'!$F145)</f>
        <v>2.0833333333333259E-2</v>
      </c>
      <c r="I145" s="29" t="s">
        <v>97</v>
      </c>
      <c r="J145" s="35" t="s">
        <v>32</v>
      </c>
      <c r="K145" s="36" t="s">
        <v>33</v>
      </c>
      <c r="L145" s="32"/>
      <c r="M145" s="37"/>
      <c r="N145" s="54" t="str">
        <f t="shared" si="6"/>
        <v/>
      </c>
      <c r="R145" s="54">
        <f>resumen[[#This Row],[VUELTAS VOLQ]]*15</f>
        <v>0</v>
      </c>
      <c r="S145" s="56"/>
      <c r="T145" s="52"/>
      <c r="U145" s="52"/>
      <c r="V145" s="54">
        <f>resumen[[#This Row],[HOROMETRO FINAL 2]]-resumen[[#This Row],[HOROMETRO INICIAL 2]]</f>
        <v>0</v>
      </c>
    </row>
    <row r="146" spans="1:22" ht="30" customHeight="1" thickBot="1" x14ac:dyDescent="0.3">
      <c r="A146" s="13">
        <v>130</v>
      </c>
      <c r="B146" s="14" t="s">
        <v>104</v>
      </c>
      <c r="C146" s="22"/>
      <c r="D146" s="23" t="s">
        <v>105</v>
      </c>
      <c r="E146" s="24">
        <v>45939</v>
      </c>
      <c r="F146" s="25"/>
      <c r="G146" s="25"/>
      <c r="H146" s="34" t="str">
        <f>IF('RESUMEN'!$F146="","",'RESUMEN'!$G146-'RESUMEN'!$F146)</f>
        <v/>
      </c>
      <c r="I146" s="29"/>
      <c r="J146" s="35" t="s">
        <v>32</v>
      </c>
      <c r="K146" s="36" t="s">
        <v>33</v>
      </c>
      <c r="L146" s="32">
        <v>2373.1999999999998</v>
      </c>
      <c r="M146" s="37">
        <v>2384.4</v>
      </c>
      <c r="N146" s="54">
        <f t="shared" si="6"/>
        <v>11.200000000000273</v>
      </c>
      <c r="O146" t="e" vm="71">
        <v>#VALUE!</v>
      </c>
      <c r="P146" t="e" vm="72">
        <v>#VALUE!</v>
      </c>
      <c r="R146" s="54">
        <f>resumen[[#This Row],[VUELTAS VOLQ]]*15</f>
        <v>0</v>
      </c>
      <c r="S146" s="56"/>
      <c r="T146" s="52"/>
      <c r="U146" s="52"/>
      <c r="V146" s="54">
        <f>resumen[[#This Row],[HOROMETRO FINAL 2]]-resumen[[#This Row],[HOROMETRO INICIAL 2]]</f>
        <v>0</v>
      </c>
    </row>
    <row r="147" spans="1:22" ht="30" customHeight="1" thickBot="1" x14ac:dyDescent="0.3">
      <c r="A147" s="13">
        <v>131</v>
      </c>
      <c r="B147" s="14" t="s">
        <v>28</v>
      </c>
      <c r="C147" s="22" t="s">
        <v>29</v>
      </c>
      <c r="D147" s="23" t="s">
        <v>30</v>
      </c>
      <c r="E147" s="24">
        <v>45939</v>
      </c>
      <c r="F147" s="25"/>
      <c r="G147" s="25"/>
      <c r="H147" s="34" t="str">
        <f>IF('RESUMEN'!$F147="","",'RESUMEN'!$G147-'RESUMEN'!$F147)</f>
        <v/>
      </c>
      <c r="I147" s="29"/>
      <c r="J147" s="35" t="s">
        <v>32</v>
      </c>
      <c r="K147" s="36" t="s">
        <v>33</v>
      </c>
      <c r="L147" s="32">
        <v>2723.4</v>
      </c>
      <c r="M147" s="37">
        <v>2733.8</v>
      </c>
      <c r="N147" s="54">
        <f t="shared" si="6"/>
        <v>10.400000000000091</v>
      </c>
      <c r="O147" t="e" vm="68">
        <v>#VALUE!</v>
      </c>
      <c r="P147" t="e" vm="73">
        <v>#VALUE!</v>
      </c>
      <c r="Q147" s="54">
        <v>5</v>
      </c>
      <c r="R147" s="54">
        <f>resumen[[#This Row],[VUELTAS VOLQ]]*15</f>
        <v>75</v>
      </c>
      <c r="S147" s="56"/>
      <c r="T147" s="52"/>
      <c r="U147" s="52"/>
      <c r="V147" s="54">
        <f>resumen[[#This Row],[HOROMETRO FINAL 2]]-resumen[[#This Row],[HOROMETRO INICIAL 2]]</f>
        <v>0</v>
      </c>
    </row>
    <row r="148" spans="1:22" ht="30" customHeight="1" thickBot="1" x14ac:dyDescent="0.3">
      <c r="A148" s="13">
        <v>132</v>
      </c>
      <c r="B148" s="14" t="s">
        <v>66</v>
      </c>
      <c r="C148" s="22"/>
      <c r="D148" s="23" t="s">
        <v>67</v>
      </c>
      <c r="E148" s="24">
        <v>45939</v>
      </c>
      <c r="F148" s="25"/>
      <c r="G148" s="25"/>
      <c r="H148" s="34" t="str">
        <f>IF('RESUMEN'!$F148="","",'RESUMEN'!$G148-'RESUMEN'!$F148)</f>
        <v/>
      </c>
      <c r="I148" s="29"/>
      <c r="J148" s="35" t="s">
        <v>38</v>
      </c>
      <c r="K148" s="36" t="s">
        <v>36</v>
      </c>
      <c r="L148" s="32">
        <v>3577</v>
      </c>
      <c r="M148" s="37">
        <v>3584</v>
      </c>
      <c r="N148" s="54">
        <f t="shared" si="6"/>
        <v>7</v>
      </c>
      <c r="O148" t="e" vm="74">
        <v>#VALUE!</v>
      </c>
      <c r="P148" t="e" vm="75">
        <v>#VALUE!</v>
      </c>
      <c r="R148" s="54">
        <f>resumen[[#This Row],[VUELTAS VOLQ]]*15</f>
        <v>0</v>
      </c>
      <c r="S148" s="56" t="s">
        <v>69</v>
      </c>
      <c r="T148" s="52">
        <v>828.4</v>
      </c>
      <c r="U148" s="52">
        <v>835.4</v>
      </c>
      <c r="V148" s="54">
        <f>resumen[[#This Row],[HOROMETRO FINAL 2]]-resumen[[#This Row],[HOROMETRO INICIAL 2]]</f>
        <v>7</v>
      </c>
    </row>
    <row r="149" spans="1:22" ht="30" customHeight="1" thickBot="1" x14ac:dyDescent="0.3">
      <c r="A149" s="8"/>
      <c r="B149" s="9" t="s">
        <v>73</v>
      </c>
      <c r="C149" s="22"/>
      <c r="D149" s="23" t="s">
        <v>67</v>
      </c>
      <c r="E149" s="24">
        <v>45939</v>
      </c>
      <c r="F149" s="25"/>
      <c r="G149" s="25"/>
      <c r="H149" s="34" t="str">
        <f>IF('RESUMEN'!$F149="","",'RESUMEN'!$G149-'RESUMEN'!$F149)</f>
        <v/>
      </c>
      <c r="I149" s="29"/>
      <c r="J149" s="35" t="s">
        <v>38</v>
      </c>
      <c r="K149" s="36" t="s">
        <v>36</v>
      </c>
      <c r="L149" s="73">
        <v>85.47</v>
      </c>
      <c r="M149" s="77">
        <v>85.77</v>
      </c>
      <c r="N149" s="79">
        <f>IF(M149-L149=0,"",M149-L149)</f>
        <v>0.29999999999999716</v>
      </c>
      <c r="R149" s="54">
        <f>resumen[[#This Row],[VUELTAS VOLQ]]*15</f>
        <v>0</v>
      </c>
      <c r="S149" s="56" t="s">
        <v>69</v>
      </c>
      <c r="T149" s="52"/>
      <c r="U149" s="52"/>
      <c r="V149" s="54">
        <f>resumen[[#This Row],[HOROMETRO FINAL 2]]-resumen[[#This Row],[HOROMETRO INICIAL 2]]</f>
        <v>0</v>
      </c>
    </row>
    <row r="150" spans="1:22" ht="30" hidden="1" customHeight="1" thickBot="1" x14ac:dyDescent="0.3">
      <c r="A150" s="13">
        <v>133</v>
      </c>
      <c r="B150" s="14" t="s">
        <v>39</v>
      </c>
      <c r="C150" s="22" t="s">
        <v>40</v>
      </c>
      <c r="D150" s="23" t="s">
        <v>41</v>
      </c>
      <c r="E150" s="24">
        <v>45940</v>
      </c>
      <c r="F150" s="25">
        <v>0.22222222222222221</v>
      </c>
      <c r="G150" s="25">
        <v>0.24305555555555555</v>
      </c>
      <c r="H150" s="34">
        <f>IF('RESUMEN'!$F150="","",'RESUMEN'!$G150-'RESUMEN'!$F150)</f>
        <v>2.0833333333333343E-2</v>
      </c>
      <c r="I150" s="29" t="s">
        <v>84</v>
      </c>
      <c r="J150" s="35" t="s">
        <v>32</v>
      </c>
      <c r="K150" s="36" t="s">
        <v>33</v>
      </c>
      <c r="L150" s="32"/>
      <c r="M150" s="37"/>
      <c r="N150" s="54" t="str">
        <f t="shared" si="6"/>
        <v/>
      </c>
      <c r="R150" s="54">
        <f>resumen[[#This Row],[VUELTAS VOLQ]]*15</f>
        <v>0</v>
      </c>
      <c r="S150" s="56"/>
      <c r="T150" s="52"/>
      <c r="U150" s="52"/>
      <c r="V150" s="54">
        <f>resumen[[#This Row],[HOROMETRO FINAL 2]]-resumen[[#This Row],[HOROMETRO INICIAL 2]]</f>
        <v>0</v>
      </c>
    </row>
    <row r="151" spans="1:22" ht="30" hidden="1" customHeight="1" thickBot="1" x14ac:dyDescent="0.3">
      <c r="A151" s="13">
        <v>134</v>
      </c>
      <c r="B151" s="14" t="s">
        <v>39</v>
      </c>
      <c r="C151" s="22" t="s">
        <v>40</v>
      </c>
      <c r="D151" s="23" t="s">
        <v>41</v>
      </c>
      <c r="E151" s="24">
        <v>45940</v>
      </c>
      <c r="F151" s="25">
        <v>0.35416666666666669</v>
      </c>
      <c r="G151" s="25">
        <v>0.375</v>
      </c>
      <c r="H151" s="34">
        <f>IF('RESUMEN'!$F151="","",'RESUMEN'!$G151-'RESUMEN'!$F151)</f>
        <v>2.0833333333333315E-2</v>
      </c>
      <c r="I151" s="29" t="s">
        <v>101</v>
      </c>
      <c r="J151" s="35" t="s">
        <v>32</v>
      </c>
      <c r="K151" s="36" t="s">
        <v>33</v>
      </c>
      <c r="L151" s="32"/>
      <c r="M151" s="37"/>
      <c r="N151" s="54" t="str">
        <f t="shared" si="6"/>
        <v/>
      </c>
      <c r="R151" s="54">
        <f>resumen[[#This Row],[VUELTAS VOLQ]]*15</f>
        <v>0</v>
      </c>
      <c r="S151" s="56"/>
      <c r="T151" s="52"/>
      <c r="U151" s="52"/>
      <c r="V151" s="54">
        <f>resumen[[#This Row],[HOROMETRO FINAL 2]]-resumen[[#This Row],[HOROMETRO INICIAL 2]]</f>
        <v>0</v>
      </c>
    </row>
    <row r="152" spans="1:22" ht="30" hidden="1" customHeight="1" thickBot="1" x14ac:dyDescent="0.3">
      <c r="A152" s="13">
        <v>135</v>
      </c>
      <c r="B152" s="14" t="s">
        <v>39</v>
      </c>
      <c r="C152" s="22" t="s">
        <v>40</v>
      </c>
      <c r="D152" s="23" t="s">
        <v>41</v>
      </c>
      <c r="E152" s="24">
        <v>45940</v>
      </c>
      <c r="F152" s="25">
        <v>0.46875</v>
      </c>
      <c r="G152" s="25">
        <v>0.49305555555555558</v>
      </c>
      <c r="H152" s="34">
        <f>IF('RESUMEN'!$F152="","",'RESUMEN'!$G152-'RESUMEN'!$F152)</f>
        <v>2.430555555555558E-2</v>
      </c>
      <c r="I152" s="29" t="s">
        <v>90</v>
      </c>
      <c r="J152" s="35" t="s">
        <v>32</v>
      </c>
      <c r="K152" s="36" t="s">
        <v>33</v>
      </c>
      <c r="L152" s="32"/>
      <c r="M152" s="37"/>
      <c r="N152" s="54" t="str">
        <f t="shared" si="6"/>
        <v/>
      </c>
      <c r="R152" s="54">
        <f>resumen[[#This Row],[VUELTAS VOLQ]]*15</f>
        <v>0</v>
      </c>
      <c r="S152" s="56"/>
      <c r="T152" s="52"/>
      <c r="U152" s="52"/>
      <c r="V152" s="54">
        <f>resumen[[#This Row],[HOROMETRO FINAL 2]]-resumen[[#This Row],[HOROMETRO INICIAL 2]]</f>
        <v>0</v>
      </c>
    </row>
    <row r="153" spans="1:22" ht="30" hidden="1" customHeight="1" thickBot="1" x14ac:dyDescent="0.3">
      <c r="A153" s="13">
        <v>136</v>
      </c>
      <c r="B153" s="14" t="s">
        <v>28</v>
      </c>
      <c r="C153" s="22" t="s">
        <v>29</v>
      </c>
      <c r="D153" s="23" t="s">
        <v>30</v>
      </c>
      <c r="E153" s="24">
        <v>45940</v>
      </c>
      <c r="F153" s="25"/>
      <c r="G153" s="25"/>
      <c r="H153" s="34" t="str">
        <f>IF('RESUMEN'!$F153="","",'RESUMEN'!$G153-'RESUMEN'!$F153)</f>
        <v/>
      </c>
      <c r="I153" s="29"/>
      <c r="J153" s="35" t="s">
        <v>32</v>
      </c>
      <c r="K153" s="36" t="s">
        <v>33</v>
      </c>
      <c r="L153" s="32"/>
      <c r="M153" s="37"/>
      <c r="N153" s="54" t="str">
        <f t="shared" si="6"/>
        <v/>
      </c>
      <c r="O153" t="e" vm="76">
        <v>#VALUE!</v>
      </c>
      <c r="R153" s="54">
        <f>resumen[[#This Row],[VUELTAS VOLQ]]*15</f>
        <v>0</v>
      </c>
      <c r="S153" s="56"/>
      <c r="T153" s="52"/>
      <c r="U153" s="52"/>
      <c r="V153" s="54">
        <f>resumen[[#This Row],[HOROMETRO FINAL 2]]-resumen[[#This Row],[HOROMETRO INICIAL 2]]</f>
        <v>0</v>
      </c>
    </row>
    <row r="154" spans="1:22" ht="30" hidden="1" customHeight="1" thickBot="1" x14ac:dyDescent="0.3">
      <c r="A154" s="13">
        <v>137</v>
      </c>
      <c r="B154" s="14" t="s">
        <v>104</v>
      </c>
      <c r="C154" s="22"/>
      <c r="D154" s="23" t="s">
        <v>105</v>
      </c>
      <c r="E154" s="24">
        <v>45940</v>
      </c>
      <c r="F154" s="25"/>
      <c r="G154" s="25"/>
      <c r="H154" s="34" t="str">
        <f>IF('RESUMEN'!$F154="","",'RESUMEN'!$G154-'RESUMEN'!$F154)</f>
        <v/>
      </c>
      <c r="I154" s="29"/>
      <c r="J154" s="35" t="s">
        <v>32</v>
      </c>
      <c r="K154" s="36" t="s">
        <v>33</v>
      </c>
      <c r="L154" s="32"/>
      <c r="M154" s="37"/>
      <c r="N154" s="54" t="str">
        <f t="shared" si="6"/>
        <v/>
      </c>
      <c r="R154" s="54">
        <f>resumen[[#This Row],[VUELTAS VOLQ]]*15</f>
        <v>0</v>
      </c>
      <c r="S154" s="56"/>
      <c r="T154" s="52"/>
      <c r="U154" s="52"/>
      <c r="V154" s="54">
        <f>resumen[[#This Row],[HOROMETRO FINAL 2]]-resumen[[#This Row],[HOROMETRO INICIAL 2]]</f>
        <v>0</v>
      </c>
    </row>
    <row r="155" spans="1:22" ht="30" customHeight="1" thickBot="1" x14ac:dyDescent="0.3">
      <c r="A155" s="13">
        <v>138</v>
      </c>
      <c r="B155" s="14" t="s">
        <v>66</v>
      </c>
      <c r="C155" s="22"/>
      <c r="D155" s="23" t="s">
        <v>67</v>
      </c>
      <c r="E155" s="24">
        <v>45940</v>
      </c>
      <c r="F155" s="25"/>
      <c r="G155" s="25"/>
      <c r="H155" s="34" t="str">
        <f>IF('RESUMEN'!$F155="","",'RESUMEN'!$G155-'RESUMEN'!$F155)</f>
        <v/>
      </c>
      <c r="I155" s="29"/>
      <c r="J155" s="35" t="s">
        <v>38</v>
      </c>
      <c r="K155" s="36" t="s">
        <v>36</v>
      </c>
      <c r="L155" s="32">
        <v>3584</v>
      </c>
      <c r="M155" s="37">
        <v>3588</v>
      </c>
      <c r="N155" s="54">
        <f t="shared" si="6"/>
        <v>4</v>
      </c>
      <c r="O155" t="e" vm="77">
        <v>#VALUE!</v>
      </c>
      <c r="P155" t="e" vm="78">
        <v>#VALUE!</v>
      </c>
      <c r="R155" s="54">
        <f>resumen[[#This Row],[VUELTAS VOLQ]]*15</f>
        <v>0</v>
      </c>
      <c r="S155" s="56" t="s">
        <v>69</v>
      </c>
      <c r="T155" s="52">
        <v>835.4</v>
      </c>
      <c r="U155" s="52">
        <v>838.8</v>
      </c>
      <c r="V155" s="54">
        <f>resumen[[#This Row],[HOROMETRO FINAL 2]]-resumen[[#This Row],[HOROMETRO INICIAL 2]]</f>
        <v>3.3999999999999773</v>
      </c>
    </row>
    <row r="156" spans="1:22" ht="30" hidden="1" customHeight="1" thickBot="1" x14ac:dyDescent="0.3">
      <c r="A156" s="13">
        <v>139</v>
      </c>
      <c r="B156" s="14" t="s">
        <v>73</v>
      </c>
      <c r="C156" s="22"/>
      <c r="D156" s="23" t="s">
        <v>67</v>
      </c>
      <c r="E156" s="24">
        <v>45940</v>
      </c>
      <c r="F156" s="25"/>
      <c r="G156" s="25"/>
      <c r="H156" s="34" t="str">
        <f>IF('RESUMEN'!$F156="","",'RESUMEN'!$G156-'RESUMEN'!$F156)</f>
        <v/>
      </c>
      <c r="I156" s="29" t="s">
        <v>106</v>
      </c>
      <c r="J156" s="35" t="s">
        <v>38</v>
      </c>
      <c r="K156" s="36" t="s">
        <v>36</v>
      </c>
      <c r="L156" s="73"/>
      <c r="M156" s="77"/>
      <c r="N156" s="79" t="str">
        <f t="shared" si="6"/>
        <v/>
      </c>
      <c r="O156" t="e" vm="37">
        <v>#VALUE!</v>
      </c>
      <c r="P156" t="e" vm="37">
        <v>#VALUE!</v>
      </c>
      <c r="R156" s="54">
        <f>resumen[[#This Row],[VUELTAS VOLQ]]*15</f>
        <v>0</v>
      </c>
      <c r="S156" s="29" t="s">
        <v>106</v>
      </c>
      <c r="T156" s="52"/>
      <c r="U156" s="52"/>
      <c r="V156" s="54">
        <f>resumen[[#This Row],[HOROMETRO FINAL 2]]-resumen[[#This Row],[HOROMETRO INICIAL 2]]</f>
        <v>0</v>
      </c>
    </row>
    <row r="157" spans="1:22" ht="30" hidden="1" customHeight="1" thickBot="1" x14ac:dyDescent="0.3">
      <c r="A157" s="13">
        <v>140</v>
      </c>
      <c r="B157" s="14" t="s">
        <v>39</v>
      </c>
      <c r="C157" s="22" t="s">
        <v>40</v>
      </c>
      <c r="D157" s="23" t="s">
        <v>41</v>
      </c>
      <c r="E157" s="24">
        <v>45943</v>
      </c>
      <c r="F157" s="25">
        <v>0.22916666666666666</v>
      </c>
      <c r="G157" s="25">
        <v>0.24305555555555555</v>
      </c>
      <c r="H157" s="34">
        <f>IF('RESUMEN'!$F157="","",'RESUMEN'!$G157-'RESUMEN'!$F157)</f>
        <v>1.3888888888888895E-2</v>
      </c>
      <c r="I157" s="29" t="s">
        <v>107</v>
      </c>
      <c r="J157" s="35" t="s">
        <v>32</v>
      </c>
      <c r="K157" s="36" t="s">
        <v>33</v>
      </c>
      <c r="L157" s="32"/>
      <c r="M157" s="37"/>
      <c r="N157" s="54" t="str">
        <f t="shared" ref="N157:N198" si="7">IF(M157-L157=0,"",M157-L157)</f>
        <v/>
      </c>
      <c r="R157" s="54">
        <f>resumen[[#This Row],[VUELTAS VOLQ]]*15</f>
        <v>0</v>
      </c>
      <c r="S157" s="56"/>
      <c r="T157" s="52"/>
      <c r="U157" s="52"/>
      <c r="V157" s="54">
        <f>resumen[[#This Row],[HOROMETRO FINAL 2]]-resumen[[#This Row],[HOROMETRO INICIAL 2]]</f>
        <v>0</v>
      </c>
    </row>
    <row r="158" spans="1:22" ht="30" hidden="1" customHeight="1" thickBot="1" x14ac:dyDescent="0.3">
      <c r="A158" s="13">
        <v>141</v>
      </c>
      <c r="B158" s="14" t="s">
        <v>39</v>
      </c>
      <c r="C158" s="22" t="s">
        <v>40</v>
      </c>
      <c r="D158" s="23" t="s">
        <v>41</v>
      </c>
      <c r="E158" s="24">
        <v>45943</v>
      </c>
      <c r="F158" s="25">
        <v>0.33333333333333331</v>
      </c>
      <c r="G158" s="25">
        <v>0.35416666666666669</v>
      </c>
      <c r="H158" s="34">
        <f>IF('RESUMEN'!$F158="","",'RESUMEN'!$G158-'RESUMEN'!$F158)</f>
        <v>2.083333333333337E-2</v>
      </c>
      <c r="I158" s="29" t="s">
        <v>108</v>
      </c>
      <c r="J158" s="35" t="s">
        <v>32</v>
      </c>
      <c r="K158" s="36" t="s">
        <v>33</v>
      </c>
      <c r="L158" s="32"/>
      <c r="M158" s="37"/>
      <c r="N158" s="54" t="str">
        <f t="shared" si="7"/>
        <v/>
      </c>
      <c r="R158" s="54">
        <f>resumen[[#This Row],[VUELTAS VOLQ]]*15</f>
        <v>0</v>
      </c>
      <c r="S158" s="56"/>
      <c r="T158" s="52"/>
      <c r="U158" s="52"/>
      <c r="V158" s="54">
        <f>resumen[[#This Row],[HOROMETRO FINAL 2]]-resumen[[#This Row],[HOROMETRO INICIAL 2]]</f>
        <v>0</v>
      </c>
    </row>
    <row r="159" spans="1:22" ht="30" hidden="1" customHeight="1" thickBot="1" x14ac:dyDescent="0.3">
      <c r="A159" s="13">
        <v>142</v>
      </c>
      <c r="B159" s="14" t="s">
        <v>39</v>
      </c>
      <c r="C159" s="22" t="s">
        <v>40</v>
      </c>
      <c r="D159" s="23" t="s">
        <v>41</v>
      </c>
      <c r="E159" s="24">
        <v>45943</v>
      </c>
      <c r="F159" s="25">
        <v>0.45833333333333331</v>
      </c>
      <c r="G159" s="25">
        <v>0.48958333333333331</v>
      </c>
      <c r="H159" s="34">
        <f>IF('RESUMEN'!$F159="","",'RESUMEN'!$G159-'RESUMEN'!$F159)</f>
        <v>3.125E-2</v>
      </c>
      <c r="I159" s="29" t="s">
        <v>109</v>
      </c>
      <c r="J159" s="35" t="s">
        <v>32</v>
      </c>
      <c r="K159" s="36" t="s">
        <v>33</v>
      </c>
      <c r="L159" s="32"/>
      <c r="M159" s="37"/>
      <c r="N159" s="54" t="str">
        <f t="shared" si="7"/>
        <v/>
      </c>
      <c r="R159" s="54">
        <f>resumen[[#This Row],[VUELTAS VOLQ]]*15</f>
        <v>0</v>
      </c>
      <c r="S159" s="56"/>
      <c r="T159" s="52"/>
      <c r="U159" s="52"/>
      <c r="V159" s="54">
        <f>resumen[[#This Row],[HOROMETRO FINAL 2]]-resumen[[#This Row],[HOROMETRO INICIAL 2]]</f>
        <v>0</v>
      </c>
    </row>
    <row r="160" spans="1:22" ht="30" hidden="1" customHeight="1" thickBot="1" x14ac:dyDescent="0.3">
      <c r="A160" s="13">
        <v>143</v>
      </c>
      <c r="B160" s="14" t="s">
        <v>39</v>
      </c>
      <c r="C160" s="22" t="s">
        <v>40</v>
      </c>
      <c r="D160" s="23" t="s">
        <v>41</v>
      </c>
      <c r="E160" s="24">
        <v>45943</v>
      </c>
      <c r="F160" s="25">
        <v>0.58333333333333337</v>
      </c>
      <c r="G160" s="25">
        <v>0.60416666666666663</v>
      </c>
      <c r="H160" s="34">
        <f>IF('RESUMEN'!$F160="","",'RESUMEN'!$G160-'RESUMEN'!$F160)</f>
        <v>2.0833333333333259E-2</v>
      </c>
      <c r="I160" s="29" t="s">
        <v>93</v>
      </c>
      <c r="J160" s="35" t="s">
        <v>32</v>
      </c>
      <c r="K160" s="36" t="s">
        <v>33</v>
      </c>
      <c r="L160" s="32"/>
      <c r="M160" s="37"/>
      <c r="N160" s="54" t="str">
        <f t="shared" si="7"/>
        <v/>
      </c>
      <c r="R160" s="54">
        <f>resumen[[#This Row],[VUELTAS VOLQ]]*15</f>
        <v>0</v>
      </c>
      <c r="S160" s="56"/>
      <c r="T160" s="52"/>
      <c r="U160" s="52"/>
      <c r="V160" s="54">
        <f>resumen[[#This Row],[HOROMETRO FINAL 2]]-resumen[[#This Row],[HOROMETRO INICIAL 2]]</f>
        <v>0</v>
      </c>
    </row>
    <row r="161" spans="1:22" ht="30" hidden="1" customHeight="1" thickBot="1" x14ac:dyDescent="0.3">
      <c r="A161" s="13">
        <v>144</v>
      </c>
      <c r="B161" s="14" t="s">
        <v>39</v>
      </c>
      <c r="C161" s="22" t="s">
        <v>40</v>
      </c>
      <c r="D161" s="23" t="s">
        <v>41</v>
      </c>
      <c r="E161" s="24">
        <v>45943</v>
      </c>
      <c r="F161" s="25">
        <v>0.75</v>
      </c>
      <c r="G161" s="25">
        <v>0.77430555555555558</v>
      </c>
      <c r="H161" s="34">
        <f>IF('RESUMEN'!$F161="","",'RESUMEN'!$G161-'RESUMEN'!$F161)</f>
        <v>2.430555555555558E-2</v>
      </c>
      <c r="I161" s="29" t="s">
        <v>92</v>
      </c>
      <c r="J161" s="35" t="s">
        <v>32</v>
      </c>
      <c r="K161" s="36" t="s">
        <v>33</v>
      </c>
      <c r="L161" s="32"/>
      <c r="M161" s="37"/>
      <c r="N161" s="54" t="str">
        <f t="shared" si="7"/>
        <v/>
      </c>
      <c r="R161" s="54">
        <f>resumen[[#This Row],[VUELTAS VOLQ]]*15</f>
        <v>0</v>
      </c>
      <c r="S161" s="56"/>
      <c r="T161" s="52"/>
      <c r="U161" s="52"/>
      <c r="V161" s="54">
        <f>resumen[[#This Row],[HOROMETRO FINAL 2]]-resumen[[#This Row],[HOROMETRO INICIAL 2]]</f>
        <v>0</v>
      </c>
    </row>
    <row r="162" spans="1:22" ht="30" hidden="1" customHeight="1" thickBot="1" x14ac:dyDescent="0.3">
      <c r="A162" s="13">
        <v>145</v>
      </c>
      <c r="B162" s="14" t="s">
        <v>39</v>
      </c>
      <c r="C162" s="22" t="s">
        <v>40</v>
      </c>
      <c r="D162" s="23" t="s">
        <v>41</v>
      </c>
      <c r="E162" s="24">
        <v>45943</v>
      </c>
      <c r="F162" s="25">
        <v>0.8125</v>
      </c>
      <c r="G162" s="25">
        <v>0.83333333333333337</v>
      </c>
      <c r="H162" s="34">
        <f>IF('RESUMEN'!$F162="","",'RESUMEN'!$G162-'RESUMEN'!$F162)</f>
        <v>2.083333333333337E-2</v>
      </c>
      <c r="I162" s="29" t="s">
        <v>97</v>
      </c>
      <c r="J162" s="35" t="s">
        <v>32</v>
      </c>
      <c r="K162" s="36" t="s">
        <v>33</v>
      </c>
      <c r="L162" s="32"/>
      <c r="M162" s="37"/>
      <c r="N162" s="54" t="str">
        <f t="shared" si="7"/>
        <v/>
      </c>
      <c r="R162" s="54">
        <f>resumen[[#This Row],[VUELTAS VOLQ]]*15</f>
        <v>0</v>
      </c>
      <c r="S162" s="56"/>
      <c r="T162" s="52"/>
      <c r="U162" s="52"/>
      <c r="V162" s="54">
        <f>resumen[[#This Row],[HOROMETRO FINAL 2]]-resumen[[#This Row],[HOROMETRO INICIAL 2]]</f>
        <v>0</v>
      </c>
    </row>
    <row r="163" spans="1:22" ht="30" hidden="1" customHeight="1" thickBot="1" x14ac:dyDescent="0.3">
      <c r="A163" s="13">
        <v>146</v>
      </c>
      <c r="B163" s="14" t="s">
        <v>28</v>
      </c>
      <c r="C163" s="22" t="s">
        <v>29</v>
      </c>
      <c r="D163" s="23" t="s">
        <v>30</v>
      </c>
      <c r="E163" s="24">
        <v>45943</v>
      </c>
      <c r="F163" s="25"/>
      <c r="G163" s="25"/>
      <c r="H163" s="34" t="str">
        <f>IF('RESUMEN'!$F163="","",'RESUMEN'!$G163-'RESUMEN'!$F163)</f>
        <v/>
      </c>
      <c r="I163" s="29"/>
      <c r="J163" s="35" t="s">
        <v>32</v>
      </c>
      <c r="K163" s="36" t="s">
        <v>33</v>
      </c>
      <c r="L163" s="32"/>
      <c r="M163" s="37"/>
      <c r="N163" s="54" t="str">
        <f t="shared" si="7"/>
        <v/>
      </c>
      <c r="R163" s="54">
        <f>resumen[[#This Row],[VUELTAS VOLQ]]*15</f>
        <v>0</v>
      </c>
      <c r="S163" s="56"/>
      <c r="T163" s="52"/>
      <c r="U163" s="52"/>
      <c r="V163" s="54">
        <f>resumen[[#This Row],[HOROMETRO FINAL 2]]-resumen[[#This Row],[HOROMETRO INICIAL 2]]</f>
        <v>0</v>
      </c>
    </row>
    <row r="164" spans="1:22" ht="30" hidden="1" customHeight="1" thickBot="1" x14ac:dyDescent="0.3">
      <c r="A164" s="13">
        <v>147</v>
      </c>
      <c r="B164" s="14" t="s">
        <v>73</v>
      </c>
      <c r="C164" s="22"/>
      <c r="D164" s="23" t="s">
        <v>67</v>
      </c>
      <c r="E164" s="24">
        <v>45943</v>
      </c>
      <c r="F164" s="25"/>
      <c r="G164" s="25"/>
      <c r="H164" s="34" t="str">
        <f>IF('RESUMEN'!$F164="","",'RESUMEN'!$G164-'RESUMEN'!$F164)</f>
        <v/>
      </c>
      <c r="I164" s="29"/>
      <c r="J164" s="35" t="s">
        <v>38</v>
      </c>
      <c r="K164" s="36" t="s">
        <v>36</v>
      </c>
      <c r="L164" s="73"/>
      <c r="M164" s="77"/>
      <c r="N164" s="79" t="str">
        <f t="shared" si="7"/>
        <v/>
      </c>
      <c r="O164" t="e" vm="37">
        <v>#VALUE!</v>
      </c>
      <c r="P164" t="e" vm="37">
        <v>#VALUE!</v>
      </c>
      <c r="R164" s="54">
        <f>resumen[[#This Row],[VUELTAS VOLQ]]*15</f>
        <v>0</v>
      </c>
      <c r="S164" s="56" t="s">
        <v>110</v>
      </c>
      <c r="T164" s="52"/>
      <c r="U164" s="52"/>
      <c r="V164" s="54">
        <f>resumen[[#This Row],[HOROMETRO FINAL 2]]-resumen[[#This Row],[HOROMETRO INICIAL 2]]</f>
        <v>0</v>
      </c>
    </row>
    <row r="165" spans="1:22" ht="30" hidden="1" customHeight="1" thickBot="1" x14ac:dyDescent="0.3">
      <c r="A165" s="13">
        <v>148</v>
      </c>
      <c r="B165" s="14" t="s">
        <v>66</v>
      </c>
      <c r="C165" s="22"/>
      <c r="D165" s="23" t="s">
        <v>67</v>
      </c>
      <c r="E165" s="24">
        <v>45943</v>
      </c>
      <c r="F165" s="25"/>
      <c r="G165" s="25"/>
      <c r="H165" s="34" t="str">
        <f>IF('RESUMEN'!$F165="","",'RESUMEN'!$G165-'RESUMEN'!$F165)</f>
        <v/>
      </c>
      <c r="I165" s="29"/>
      <c r="J165" s="35" t="s">
        <v>38</v>
      </c>
      <c r="K165" s="36" t="s">
        <v>36</v>
      </c>
      <c r="L165" s="32"/>
      <c r="M165" s="37"/>
      <c r="N165" s="54" t="str">
        <f t="shared" si="7"/>
        <v/>
      </c>
      <c r="R165" s="54">
        <f>resumen[[#This Row],[VUELTAS VOLQ]]*15</f>
        <v>0</v>
      </c>
      <c r="S165" s="56"/>
      <c r="T165" s="52"/>
      <c r="U165" s="52"/>
      <c r="V165" s="54">
        <f>resumen[[#This Row],[HOROMETRO FINAL 2]]-resumen[[#This Row],[HOROMETRO INICIAL 2]]</f>
        <v>0</v>
      </c>
    </row>
    <row r="166" spans="1:22" ht="30" hidden="1" customHeight="1" thickBot="1" x14ac:dyDescent="0.3">
      <c r="A166" s="13">
        <v>149</v>
      </c>
      <c r="B166" s="14" t="s">
        <v>104</v>
      </c>
      <c r="C166" s="22"/>
      <c r="D166" s="23" t="s">
        <v>105</v>
      </c>
      <c r="E166" s="24">
        <v>45943</v>
      </c>
      <c r="F166" s="25"/>
      <c r="G166" s="25"/>
      <c r="H166" s="34" t="str">
        <f>IF('RESUMEN'!$F166="","",'RESUMEN'!$G166-'RESUMEN'!$F166)</f>
        <v/>
      </c>
      <c r="I166" s="29"/>
      <c r="J166" s="35" t="s">
        <v>32</v>
      </c>
      <c r="K166" s="36" t="s">
        <v>33</v>
      </c>
      <c r="L166" s="32"/>
      <c r="M166" s="37"/>
      <c r="N166" s="54" t="str">
        <f t="shared" si="7"/>
        <v/>
      </c>
      <c r="R166" s="54">
        <f>resumen[[#This Row],[VUELTAS VOLQ]]*15</f>
        <v>0</v>
      </c>
      <c r="S166" s="56"/>
      <c r="T166" s="52"/>
      <c r="U166" s="52"/>
      <c r="V166" s="54">
        <f>resumen[[#This Row],[HOROMETRO FINAL 2]]-resumen[[#This Row],[HOROMETRO INICIAL 2]]</f>
        <v>0</v>
      </c>
    </row>
    <row r="167" spans="1:22" ht="30" hidden="1" customHeight="1" thickBot="1" x14ac:dyDescent="0.3">
      <c r="A167" s="13">
        <v>150</v>
      </c>
      <c r="B167" s="14" t="s">
        <v>39</v>
      </c>
      <c r="C167" s="22" t="s">
        <v>40</v>
      </c>
      <c r="D167" s="23" t="s">
        <v>41</v>
      </c>
      <c r="E167" s="24">
        <v>45944</v>
      </c>
      <c r="F167" s="25">
        <v>0.45833333333333331</v>
      </c>
      <c r="G167" s="25">
        <v>0.4861111111111111</v>
      </c>
      <c r="H167" s="34">
        <f>IF('RESUMEN'!$F167="","",'RESUMEN'!$G167-'RESUMEN'!$F167)</f>
        <v>2.777777777777779E-2</v>
      </c>
      <c r="I167" s="29" t="s">
        <v>90</v>
      </c>
      <c r="J167" s="35" t="s">
        <v>32</v>
      </c>
      <c r="K167" s="36" t="s">
        <v>33</v>
      </c>
      <c r="L167" s="32"/>
      <c r="M167" s="37"/>
      <c r="N167" s="54" t="str">
        <f t="shared" si="7"/>
        <v/>
      </c>
      <c r="R167" s="54">
        <f>resumen[[#This Row],[VUELTAS VOLQ]]*15</f>
        <v>0</v>
      </c>
      <c r="S167" s="56"/>
      <c r="T167" s="52"/>
      <c r="U167" s="52"/>
      <c r="V167" s="54">
        <f>resumen[[#This Row],[HOROMETRO FINAL 2]]-resumen[[#This Row],[HOROMETRO INICIAL 2]]</f>
        <v>0</v>
      </c>
    </row>
    <row r="168" spans="1:22" ht="30" hidden="1" customHeight="1" thickBot="1" x14ac:dyDescent="0.3">
      <c r="A168" s="13">
        <v>151</v>
      </c>
      <c r="B168" s="14" t="s">
        <v>39</v>
      </c>
      <c r="C168" s="22" t="s">
        <v>40</v>
      </c>
      <c r="D168" s="23" t="s">
        <v>41</v>
      </c>
      <c r="E168" s="24">
        <v>45944</v>
      </c>
      <c r="F168" s="25">
        <v>0.58333333333333337</v>
      </c>
      <c r="G168" s="25">
        <v>0.6069444444444444</v>
      </c>
      <c r="H168" s="34">
        <f>IF('RESUMEN'!$F168="","",'RESUMEN'!$G168-'RESUMEN'!$F168)</f>
        <v>2.3611111111111027E-2</v>
      </c>
      <c r="I168" s="29" t="s">
        <v>93</v>
      </c>
      <c r="J168" s="35" t="s">
        <v>32</v>
      </c>
      <c r="K168" s="36" t="s">
        <v>33</v>
      </c>
      <c r="L168" s="32"/>
      <c r="M168" s="37"/>
      <c r="N168" s="54" t="str">
        <f t="shared" si="7"/>
        <v/>
      </c>
      <c r="R168" s="54">
        <f>resumen[[#This Row],[VUELTAS VOLQ]]*15</f>
        <v>0</v>
      </c>
      <c r="S168" s="56"/>
      <c r="T168" s="52"/>
      <c r="U168" s="52"/>
      <c r="V168" s="54">
        <f>resumen[[#This Row],[HOROMETRO FINAL 2]]-resumen[[#This Row],[HOROMETRO INICIAL 2]]</f>
        <v>0</v>
      </c>
    </row>
    <row r="169" spans="1:22" ht="30" hidden="1" customHeight="1" thickBot="1" x14ac:dyDescent="0.3">
      <c r="A169" s="13">
        <v>152</v>
      </c>
      <c r="B169" s="14" t="s">
        <v>39</v>
      </c>
      <c r="C169" s="22" t="s">
        <v>40</v>
      </c>
      <c r="D169" s="23" t="s">
        <v>41</v>
      </c>
      <c r="E169" s="24">
        <v>45944</v>
      </c>
      <c r="F169" s="25">
        <v>0.75</v>
      </c>
      <c r="G169" s="25">
        <v>0.77083333333333337</v>
      </c>
      <c r="H169" s="34">
        <f>IF('RESUMEN'!$F169="","",'RESUMEN'!$G169-'RESUMEN'!$F169)</f>
        <v>2.083333333333337E-2</v>
      </c>
      <c r="I169" s="29" t="s">
        <v>92</v>
      </c>
      <c r="J169" s="35" t="s">
        <v>32</v>
      </c>
      <c r="K169" s="36" t="s">
        <v>33</v>
      </c>
      <c r="L169" s="32"/>
      <c r="M169" s="37"/>
      <c r="N169" s="54" t="str">
        <f t="shared" si="7"/>
        <v/>
      </c>
      <c r="R169" s="54">
        <f>resumen[[#This Row],[VUELTAS VOLQ]]*15</f>
        <v>0</v>
      </c>
      <c r="S169" s="56"/>
      <c r="T169" s="52"/>
      <c r="U169" s="52"/>
      <c r="V169" s="54">
        <f>resumen[[#This Row],[HOROMETRO FINAL 2]]-resumen[[#This Row],[HOROMETRO INICIAL 2]]</f>
        <v>0</v>
      </c>
    </row>
    <row r="170" spans="1:22" ht="30" hidden="1" customHeight="1" thickBot="1" x14ac:dyDescent="0.3">
      <c r="A170" s="13">
        <v>153</v>
      </c>
      <c r="B170" s="14" t="s">
        <v>39</v>
      </c>
      <c r="C170" s="22" t="s">
        <v>40</v>
      </c>
      <c r="D170" s="23" t="s">
        <v>41</v>
      </c>
      <c r="E170" s="24">
        <v>45944</v>
      </c>
      <c r="F170" s="25">
        <v>0.8125</v>
      </c>
      <c r="G170" s="25">
        <v>0.83333333333333337</v>
      </c>
      <c r="H170" s="34">
        <f>IF('RESUMEN'!$F170="","",'RESUMEN'!$G170-'RESUMEN'!$F170)</f>
        <v>2.083333333333337E-2</v>
      </c>
      <c r="I170" s="29" t="s">
        <v>93</v>
      </c>
      <c r="J170" s="35" t="s">
        <v>32</v>
      </c>
      <c r="K170" s="36" t="s">
        <v>33</v>
      </c>
      <c r="L170" s="32"/>
      <c r="M170" s="37"/>
      <c r="N170" s="54" t="str">
        <f t="shared" si="7"/>
        <v/>
      </c>
      <c r="R170" s="54">
        <f>resumen[[#This Row],[VUELTAS VOLQ]]*15</f>
        <v>0</v>
      </c>
      <c r="S170" s="56"/>
      <c r="T170" s="52"/>
      <c r="U170" s="52"/>
      <c r="V170" s="54">
        <f>resumen[[#This Row],[HOROMETRO FINAL 2]]-resumen[[#This Row],[HOROMETRO INICIAL 2]]</f>
        <v>0</v>
      </c>
    </row>
    <row r="171" spans="1:22" ht="30" hidden="1" customHeight="1" thickBot="1" x14ac:dyDescent="0.3">
      <c r="A171" s="13">
        <v>154</v>
      </c>
      <c r="B171" s="14" t="s">
        <v>28</v>
      </c>
      <c r="C171" s="22" t="s">
        <v>29</v>
      </c>
      <c r="D171" s="23" t="s">
        <v>30</v>
      </c>
      <c r="E171" s="24">
        <v>45944</v>
      </c>
      <c r="F171" s="25"/>
      <c r="G171" s="25"/>
      <c r="H171" s="34" t="str">
        <f>IF('RESUMEN'!$F171="","",'RESUMEN'!$G171-'RESUMEN'!$F171)</f>
        <v/>
      </c>
      <c r="I171" s="29"/>
      <c r="J171" s="35" t="s">
        <v>32</v>
      </c>
      <c r="K171" s="36" t="s">
        <v>33</v>
      </c>
      <c r="L171" s="32"/>
      <c r="M171" s="37"/>
      <c r="N171" s="54" t="str">
        <f t="shared" si="7"/>
        <v/>
      </c>
      <c r="R171" s="54">
        <f>resumen[[#This Row],[VUELTAS VOLQ]]*15</f>
        <v>0</v>
      </c>
      <c r="S171" s="56"/>
      <c r="T171" s="52"/>
      <c r="U171" s="52"/>
      <c r="V171" s="54">
        <f>resumen[[#This Row],[HOROMETRO FINAL 2]]-resumen[[#This Row],[HOROMETRO INICIAL 2]]</f>
        <v>0</v>
      </c>
    </row>
    <row r="172" spans="1:22" ht="30" hidden="1" customHeight="1" thickBot="1" x14ac:dyDescent="0.3">
      <c r="A172" s="13">
        <v>155</v>
      </c>
      <c r="B172" s="14" t="s">
        <v>73</v>
      </c>
      <c r="C172" s="22"/>
      <c r="D172" s="23" t="s">
        <v>67</v>
      </c>
      <c r="E172" s="24">
        <v>45944</v>
      </c>
      <c r="F172" s="25"/>
      <c r="G172" s="25"/>
      <c r="H172" s="34" t="str">
        <f>IF('RESUMEN'!$F172="","",'RESUMEN'!$G172-'RESUMEN'!$F172)</f>
        <v/>
      </c>
      <c r="I172" s="29"/>
      <c r="J172" s="35" t="s">
        <v>38</v>
      </c>
      <c r="K172" s="36" t="s">
        <v>36</v>
      </c>
      <c r="L172" s="73"/>
      <c r="M172" s="77"/>
      <c r="N172" s="79" t="str">
        <f t="shared" si="7"/>
        <v/>
      </c>
      <c r="O172" t="e" vm="37">
        <v>#VALUE!</v>
      </c>
      <c r="P172" t="e" vm="37">
        <v>#VALUE!</v>
      </c>
      <c r="R172" s="54">
        <f>resumen[[#This Row],[VUELTAS VOLQ]]*15</f>
        <v>0</v>
      </c>
      <c r="S172" s="56" t="s">
        <v>111</v>
      </c>
      <c r="T172" s="52"/>
      <c r="U172" s="52"/>
      <c r="V172" s="54">
        <f>resumen[[#This Row],[HOROMETRO FINAL 2]]-resumen[[#This Row],[HOROMETRO INICIAL 2]]</f>
        <v>0</v>
      </c>
    </row>
    <row r="173" spans="1:22" ht="30" hidden="1" customHeight="1" thickBot="1" x14ac:dyDescent="0.3">
      <c r="A173" s="13">
        <v>156</v>
      </c>
      <c r="B173" s="14" t="s">
        <v>66</v>
      </c>
      <c r="C173" s="22"/>
      <c r="D173" s="23" t="s">
        <v>67</v>
      </c>
      <c r="E173" s="24">
        <v>45944</v>
      </c>
      <c r="F173" s="25"/>
      <c r="G173" s="25"/>
      <c r="H173" s="34" t="str">
        <f>IF('RESUMEN'!$F173="","",'RESUMEN'!$G173-'RESUMEN'!$F173)</f>
        <v/>
      </c>
      <c r="I173" s="29"/>
      <c r="J173" s="35" t="s">
        <v>38</v>
      </c>
      <c r="K173" s="36" t="s">
        <v>36</v>
      </c>
      <c r="L173" s="32"/>
      <c r="M173" s="37"/>
      <c r="N173" s="54" t="str">
        <f t="shared" si="7"/>
        <v/>
      </c>
      <c r="R173" s="54">
        <f>resumen[[#This Row],[VUELTAS VOLQ]]*15</f>
        <v>0</v>
      </c>
      <c r="S173" s="56"/>
      <c r="T173" s="52"/>
      <c r="U173" s="52"/>
      <c r="V173" s="54">
        <f>resumen[[#This Row],[HOROMETRO FINAL 2]]-resumen[[#This Row],[HOROMETRO INICIAL 2]]</f>
        <v>0</v>
      </c>
    </row>
    <row r="174" spans="1:22" ht="30" hidden="1" customHeight="1" thickBot="1" x14ac:dyDescent="0.3">
      <c r="A174" s="13">
        <v>157</v>
      </c>
      <c r="B174" s="14" t="s">
        <v>104</v>
      </c>
      <c r="C174" s="22"/>
      <c r="D174" s="23" t="s">
        <v>105</v>
      </c>
      <c r="E174" s="24">
        <v>45944</v>
      </c>
      <c r="F174" s="25"/>
      <c r="G174" s="25"/>
      <c r="H174" s="34" t="str">
        <f>IF('RESUMEN'!$F174="","",'RESUMEN'!$G174-'RESUMEN'!$F174)</f>
        <v/>
      </c>
      <c r="I174" s="29"/>
      <c r="J174" s="35" t="s">
        <v>32</v>
      </c>
      <c r="K174" s="36" t="s">
        <v>33</v>
      </c>
      <c r="L174" s="32"/>
      <c r="M174" s="37"/>
      <c r="N174" s="54" t="str">
        <f t="shared" si="7"/>
        <v/>
      </c>
      <c r="R174" s="54">
        <f>resumen[[#This Row],[VUELTAS VOLQ]]*15</f>
        <v>0</v>
      </c>
      <c r="S174" s="56"/>
      <c r="T174" s="52"/>
      <c r="U174" s="52"/>
      <c r="V174" s="54">
        <f>resumen[[#This Row],[HOROMETRO FINAL 2]]-resumen[[#This Row],[HOROMETRO INICIAL 2]]</f>
        <v>0</v>
      </c>
    </row>
    <row r="175" spans="1:22" ht="30" hidden="1" customHeight="1" thickBot="1" x14ac:dyDescent="0.3">
      <c r="A175" s="13">
        <v>158</v>
      </c>
      <c r="B175" s="14" t="s">
        <v>39</v>
      </c>
      <c r="C175" s="22" t="s">
        <v>40</v>
      </c>
      <c r="D175" s="23" t="s">
        <v>41</v>
      </c>
      <c r="E175" s="24">
        <v>45945</v>
      </c>
      <c r="F175" s="25">
        <v>0.22222222222222221</v>
      </c>
      <c r="G175" s="25">
        <v>0.24305555555555555</v>
      </c>
      <c r="H175" s="34">
        <f>IF('RESUMEN'!$F175="","",'RESUMEN'!$G175-'RESUMEN'!$F175)</f>
        <v>2.0833333333333343E-2</v>
      </c>
      <c r="I175" s="29" t="s">
        <v>84</v>
      </c>
      <c r="J175" s="35" t="s">
        <v>32</v>
      </c>
      <c r="K175" s="36" t="s">
        <v>33</v>
      </c>
      <c r="L175" s="32"/>
      <c r="M175" s="37"/>
      <c r="N175" s="54" t="str">
        <f t="shared" si="7"/>
        <v/>
      </c>
      <c r="R175" s="54">
        <f>resumen[[#This Row],[VUELTAS VOLQ]]*15</f>
        <v>0</v>
      </c>
      <c r="S175" s="56"/>
      <c r="T175" s="52"/>
      <c r="U175" s="52"/>
      <c r="V175" s="54">
        <f>resumen[[#This Row],[HOROMETRO FINAL 2]]-resumen[[#This Row],[HOROMETRO INICIAL 2]]</f>
        <v>0</v>
      </c>
    </row>
    <row r="176" spans="1:22" ht="30" hidden="1" customHeight="1" thickBot="1" x14ac:dyDescent="0.3">
      <c r="A176" s="13">
        <v>159</v>
      </c>
      <c r="B176" s="14" t="s">
        <v>39</v>
      </c>
      <c r="C176" s="22" t="s">
        <v>40</v>
      </c>
      <c r="D176" s="23" t="s">
        <v>41</v>
      </c>
      <c r="E176" s="24">
        <v>45945</v>
      </c>
      <c r="F176" s="25">
        <v>0.35416666666666669</v>
      </c>
      <c r="G176" s="25">
        <v>0.375</v>
      </c>
      <c r="H176" s="34">
        <f>IF('RESUMEN'!$F176="","",'RESUMEN'!$G176-'RESUMEN'!$F176)</f>
        <v>2.0833333333333315E-2</v>
      </c>
      <c r="I176" s="29" t="s">
        <v>101</v>
      </c>
      <c r="J176" s="35" t="s">
        <v>32</v>
      </c>
      <c r="K176" s="36" t="s">
        <v>33</v>
      </c>
      <c r="L176" s="32"/>
      <c r="M176" s="37"/>
      <c r="N176" s="54" t="str">
        <f t="shared" si="7"/>
        <v/>
      </c>
      <c r="R176" s="54">
        <f>resumen[[#This Row],[VUELTAS VOLQ]]*15</f>
        <v>0</v>
      </c>
      <c r="S176" s="56"/>
      <c r="T176" s="52"/>
      <c r="U176" s="52"/>
      <c r="V176" s="54">
        <f>resumen[[#This Row],[HOROMETRO FINAL 2]]-resumen[[#This Row],[HOROMETRO INICIAL 2]]</f>
        <v>0</v>
      </c>
    </row>
    <row r="177" spans="1:22" ht="30" hidden="1" customHeight="1" thickBot="1" x14ac:dyDescent="0.3">
      <c r="A177" s="13">
        <v>160</v>
      </c>
      <c r="B177" s="14" t="s">
        <v>39</v>
      </c>
      <c r="C177" s="22" t="s">
        <v>40</v>
      </c>
      <c r="D177" s="23" t="s">
        <v>41</v>
      </c>
      <c r="E177" s="24">
        <v>45945</v>
      </c>
      <c r="F177" s="25">
        <v>0.45833333333333331</v>
      </c>
      <c r="G177" s="25">
        <v>0.47916666666666669</v>
      </c>
      <c r="H177" s="34">
        <f>IF('RESUMEN'!$F177="","",'RESUMEN'!$G177-'RESUMEN'!$F177)</f>
        <v>2.083333333333337E-2</v>
      </c>
      <c r="I177" s="29" t="s">
        <v>90</v>
      </c>
      <c r="J177" s="35" t="s">
        <v>32</v>
      </c>
      <c r="K177" s="36" t="s">
        <v>33</v>
      </c>
      <c r="L177" s="32"/>
      <c r="M177" s="37"/>
      <c r="N177" s="54" t="str">
        <f t="shared" si="7"/>
        <v/>
      </c>
      <c r="R177" s="54">
        <f>resumen[[#This Row],[VUELTAS VOLQ]]*15</f>
        <v>0</v>
      </c>
      <c r="S177" s="56"/>
      <c r="T177" s="52"/>
      <c r="U177" s="52"/>
      <c r="V177" s="54">
        <f>resumen[[#This Row],[HOROMETRO FINAL 2]]-resumen[[#This Row],[HOROMETRO INICIAL 2]]</f>
        <v>0</v>
      </c>
    </row>
    <row r="178" spans="1:22" ht="30" hidden="1" customHeight="1" thickBot="1" x14ac:dyDescent="0.3">
      <c r="A178" s="13">
        <v>161</v>
      </c>
      <c r="B178" s="14" t="s">
        <v>39</v>
      </c>
      <c r="C178" s="22" t="s">
        <v>40</v>
      </c>
      <c r="D178" s="23" t="s">
        <v>41</v>
      </c>
      <c r="E178" s="24">
        <v>45945</v>
      </c>
      <c r="F178" s="25">
        <v>0.58333333333333337</v>
      </c>
      <c r="G178" s="25">
        <v>0.60416666666666663</v>
      </c>
      <c r="H178" s="34">
        <f>IF('RESUMEN'!$F178="","",'RESUMEN'!$G178-'RESUMEN'!$F178)</f>
        <v>2.0833333333333259E-2</v>
      </c>
      <c r="I178" s="29" t="s">
        <v>93</v>
      </c>
      <c r="J178" s="35" t="s">
        <v>32</v>
      </c>
      <c r="K178" s="36" t="s">
        <v>33</v>
      </c>
      <c r="L178" s="32"/>
      <c r="M178" s="37"/>
      <c r="N178" s="54" t="str">
        <f t="shared" si="7"/>
        <v/>
      </c>
      <c r="R178" s="54">
        <f>resumen[[#This Row],[VUELTAS VOLQ]]*15</f>
        <v>0</v>
      </c>
      <c r="S178" s="56"/>
      <c r="T178" s="52"/>
      <c r="U178" s="52"/>
      <c r="V178" s="54">
        <f>resumen[[#This Row],[HOROMETRO FINAL 2]]-resumen[[#This Row],[HOROMETRO INICIAL 2]]</f>
        <v>0</v>
      </c>
    </row>
    <row r="179" spans="1:22" ht="30" hidden="1" customHeight="1" thickBot="1" x14ac:dyDescent="0.3">
      <c r="A179" s="13">
        <v>162</v>
      </c>
      <c r="B179" s="14" t="s">
        <v>39</v>
      </c>
      <c r="C179" s="22" t="s">
        <v>40</v>
      </c>
      <c r="D179" s="23" t="s">
        <v>41</v>
      </c>
      <c r="E179" s="24">
        <v>45945</v>
      </c>
      <c r="F179" s="25">
        <v>0.75</v>
      </c>
      <c r="G179" s="25">
        <v>0.77430555555555558</v>
      </c>
      <c r="H179" s="34">
        <f>IF('RESUMEN'!$F179="","",'RESUMEN'!$G179-'RESUMEN'!$F179)</f>
        <v>2.430555555555558E-2</v>
      </c>
      <c r="I179" s="29" t="s">
        <v>92</v>
      </c>
      <c r="J179" s="35" t="s">
        <v>32</v>
      </c>
      <c r="K179" s="36" t="s">
        <v>33</v>
      </c>
      <c r="L179" s="32"/>
      <c r="M179" s="37"/>
      <c r="N179" s="54" t="str">
        <f t="shared" si="7"/>
        <v/>
      </c>
      <c r="R179" s="54">
        <f>resumen[[#This Row],[VUELTAS VOLQ]]*15</f>
        <v>0</v>
      </c>
      <c r="S179" s="56"/>
      <c r="T179" s="52"/>
      <c r="U179" s="52"/>
      <c r="V179" s="54">
        <f>resumen[[#This Row],[HOROMETRO FINAL 2]]-resumen[[#This Row],[HOROMETRO INICIAL 2]]</f>
        <v>0</v>
      </c>
    </row>
    <row r="180" spans="1:22" ht="30" hidden="1" customHeight="1" thickBot="1" x14ac:dyDescent="0.3">
      <c r="A180" s="13">
        <v>163</v>
      </c>
      <c r="B180" s="14" t="s">
        <v>28</v>
      </c>
      <c r="C180" s="22" t="s">
        <v>29</v>
      </c>
      <c r="D180" s="23" t="s">
        <v>30</v>
      </c>
      <c r="E180" s="24">
        <v>45945</v>
      </c>
      <c r="F180" s="25"/>
      <c r="G180" s="25"/>
      <c r="H180" s="34" t="str">
        <f>IF('RESUMEN'!$F180="","",'RESUMEN'!$G180-'RESUMEN'!$F180)</f>
        <v/>
      </c>
      <c r="I180" s="29"/>
      <c r="J180" s="35" t="s">
        <v>32</v>
      </c>
      <c r="K180" s="36" t="s">
        <v>33</v>
      </c>
      <c r="L180" s="32"/>
      <c r="M180" s="37"/>
      <c r="N180" s="54" t="str">
        <f t="shared" si="7"/>
        <v/>
      </c>
      <c r="R180" s="54">
        <f>resumen[[#This Row],[VUELTAS VOLQ]]*15</f>
        <v>0</v>
      </c>
      <c r="S180" s="56"/>
      <c r="T180" s="52"/>
      <c r="U180" s="52"/>
      <c r="V180" s="54">
        <f>resumen[[#This Row],[HOROMETRO FINAL 2]]-resumen[[#This Row],[HOROMETRO INICIAL 2]]</f>
        <v>0</v>
      </c>
    </row>
    <row r="181" spans="1:22" ht="30" customHeight="1" thickBot="1" x14ac:dyDescent="0.3">
      <c r="A181" s="13">
        <v>164</v>
      </c>
      <c r="B181" s="14" t="s">
        <v>73</v>
      </c>
      <c r="C181" s="22"/>
      <c r="D181" s="23" t="s">
        <v>67</v>
      </c>
      <c r="E181" s="24">
        <v>45945</v>
      </c>
      <c r="F181" s="25"/>
      <c r="G181" s="25"/>
      <c r="H181" s="34" t="str">
        <f>IF('RESUMEN'!$F181="","",'RESUMEN'!$G181-'RESUMEN'!$F181)</f>
        <v/>
      </c>
      <c r="I181" s="29"/>
      <c r="J181" s="35" t="s">
        <v>38</v>
      </c>
      <c r="K181" s="36" t="s">
        <v>36</v>
      </c>
      <c r="L181" s="73">
        <v>96.96</v>
      </c>
      <c r="M181" s="77">
        <v>101.18</v>
      </c>
      <c r="N181" s="79">
        <f t="shared" si="7"/>
        <v>4.2200000000000131</v>
      </c>
      <c r="R181" s="54">
        <f>resumen[[#This Row],[VUELTAS VOLQ]]*15</f>
        <v>0</v>
      </c>
      <c r="S181" s="56" t="s">
        <v>69</v>
      </c>
      <c r="T181" s="52"/>
      <c r="U181" s="52"/>
      <c r="V181" s="54">
        <f>resumen[[#This Row],[HOROMETRO FINAL 2]]-resumen[[#This Row],[HOROMETRO INICIAL 2]]</f>
        <v>0</v>
      </c>
    </row>
    <row r="182" spans="1:22" ht="30" hidden="1" customHeight="1" thickBot="1" x14ac:dyDescent="0.3">
      <c r="A182" s="13">
        <v>165</v>
      </c>
      <c r="B182" s="14" t="s">
        <v>66</v>
      </c>
      <c r="C182" s="22"/>
      <c r="D182" s="23" t="s">
        <v>67</v>
      </c>
      <c r="E182" s="24">
        <v>45945</v>
      </c>
      <c r="F182" s="25"/>
      <c r="G182" s="25"/>
      <c r="H182" s="34" t="str">
        <f>IF('RESUMEN'!$F182="","",'RESUMEN'!$G182-'RESUMEN'!$F182)</f>
        <v/>
      </c>
      <c r="I182" s="29"/>
      <c r="J182" s="35" t="s">
        <v>38</v>
      </c>
      <c r="K182" s="36" t="s">
        <v>36</v>
      </c>
      <c r="L182" s="32"/>
      <c r="M182" s="37"/>
      <c r="N182" s="54" t="str">
        <f t="shared" si="7"/>
        <v/>
      </c>
      <c r="R182" s="54">
        <f>resumen[[#This Row],[VUELTAS VOLQ]]*15</f>
        <v>0</v>
      </c>
      <c r="S182" s="56"/>
      <c r="T182" s="52"/>
      <c r="U182" s="52"/>
      <c r="V182" s="54">
        <f>resumen[[#This Row],[HOROMETRO FINAL 2]]-resumen[[#This Row],[HOROMETRO INICIAL 2]]</f>
        <v>0</v>
      </c>
    </row>
    <row r="183" spans="1:22" ht="30" hidden="1" customHeight="1" thickBot="1" x14ac:dyDescent="0.3">
      <c r="A183" s="13">
        <v>166</v>
      </c>
      <c r="B183" s="14" t="s">
        <v>104</v>
      </c>
      <c r="C183" s="22"/>
      <c r="D183" s="23" t="s">
        <v>105</v>
      </c>
      <c r="E183" s="24">
        <v>45945</v>
      </c>
      <c r="F183" s="25"/>
      <c r="G183" s="25"/>
      <c r="H183" s="34" t="str">
        <f>IF('RESUMEN'!$F183="","",'RESUMEN'!$G183-'RESUMEN'!$F183)</f>
        <v/>
      </c>
      <c r="I183" s="29"/>
      <c r="J183" s="35" t="s">
        <v>32</v>
      </c>
      <c r="K183" s="36" t="s">
        <v>33</v>
      </c>
      <c r="L183" s="32"/>
      <c r="M183" s="37"/>
      <c r="N183" s="54" t="str">
        <f t="shared" si="7"/>
        <v/>
      </c>
      <c r="R183" s="54">
        <f>resumen[[#This Row],[VUELTAS VOLQ]]*15</f>
        <v>0</v>
      </c>
      <c r="S183" s="56"/>
      <c r="T183" s="52"/>
      <c r="U183" s="52"/>
      <c r="V183" s="54">
        <f>resumen[[#This Row],[HOROMETRO FINAL 2]]-resumen[[#This Row],[HOROMETRO INICIAL 2]]</f>
        <v>0</v>
      </c>
    </row>
    <row r="184" spans="1:22" ht="30" hidden="1" customHeight="1" thickBot="1" x14ac:dyDescent="0.3">
      <c r="A184" s="13">
        <v>167</v>
      </c>
      <c r="B184" s="14" t="s">
        <v>39</v>
      </c>
      <c r="C184" s="22" t="s">
        <v>40</v>
      </c>
      <c r="D184" s="23" t="s">
        <v>41</v>
      </c>
      <c r="E184" s="24">
        <v>45946</v>
      </c>
      <c r="F184" s="25">
        <v>0.22222222222222221</v>
      </c>
      <c r="G184" s="25">
        <v>0.24652777777777779</v>
      </c>
      <c r="H184" s="34">
        <f>IF('RESUMEN'!$F184="","",'RESUMEN'!$G184-'RESUMEN'!$F184)</f>
        <v>2.430555555555558E-2</v>
      </c>
      <c r="I184" s="29" t="s">
        <v>84</v>
      </c>
      <c r="J184" s="35" t="s">
        <v>32</v>
      </c>
      <c r="K184" s="36" t="s">
        <v>33</v>
      </c>
      <c r="L184" s="32"/>
      <c r="M184" s="37"/>
      <c r="N184" s="54" t="str">
        <f t="shared" si="7"/>
        <v/>
      </c>
      <c r="R184" s="54">
        <f>resumen[[#This Row],[VUELTAS VOLQ]]*15</f>
        <v>0</v>
      </c>
      <c r="S184" s="56"/>
      <c r="T184" s="52"/>
      <c r="U184" s="52"/>
      <c r="V184" s="54">
        <f>resumen[[#This Row],[HOROMETRO FINAL 2]]-resumen[[#This Row],[HOROMETRO INICIAL 2]]</f>
        <v>0</v>
      </c>
    </row>
    <row r="185" spans="1:22" ht="30" hidden="1" customHeight="1" thickBot="1" x14ac:dyDescent="0.3">
      <c r="A185" s="13">
        <v>168</v>
      </c>
      <c r="B185" s="14" t="s">
        <v>39</v>
      </c>
      <c r="C185" s="22" t="s">
        <v>40</v>
      </c>
      <c r="D185" s="23" t="s">
        <v>41</v>
      </c>
      <c r="E185" s="24">
        <v>45946</v>
      </c>
      <c r="F185" s="25">
        <v>0.33333333333333331</v>
      </c>
      <c r="G185" s="25">
        <v>0.35416666666666669</v>
      </c>
      <c r="H185" s="34">
        <f>IF('RESUMEN'!$F185="","",'RESUMEN'!$G185-'RESUMEN'!$F185)</f>
        <v>2.083333333333337E-2</v>
      </c>
      <c r="I185" s="29" t="s">
        <v>101</v>
      </c>
      <c r="J185" s="35" t="s">
        <v>32</v>
      </c>
      <c r="K185" s="36" t="s">
        <v>33</v>
      </c>
      <c r="L185" s="32"/>
      <c r="M185" s="37"/>
      <c r="N185" s="54" t="str">
        <f t="shared" si="7"/>
        <v/>
      </c>
      <c r="R185" s="54">
        <f>resumen[[#This Row],[VUELTAS VOLQ]]*15</f>
        <v>0</v>
      </c>
      <c r="S185" s="56"/>
      <c r="T185" s="52"/>
      <c r="U185" s="52"/>
      <c r="V185" s="54">
        <f>resumen[[#This Row],[HOROMETRO FINAL 2]]-resumen[[#This Row],[HOROMETRO INICIAL 2]]</f>
        <v>0</v>
      </c>
    </row>
    <row r="186" spans="1:22" ht="30" hidden="1" customHeight="1" thickBot="1" x14ac:dyDescent="0.3">
      <c r="A186" s="13">
        <v>169</v>
      </c>
      <c r="B186" s="14" t="s">
        <v>39</v>
      </c>
      <c r="C186" s="22" t="s">
        <v>40</v>
      </c>
      <c r="D186" s="23" t="s">
        <v>41</v>
      </c>
      <c r="E186" s="24">
        <v>45946</v>
      </c>
      <c r="F186" s="25">
        <v>0.46527777777777779</v>
      </c>
      <c r="G186" s="25">
        <v>0.48958333333333331</v>
      </c>
      <c r="H186" s="34">
        <f>IF('RESUMEN'!$F186="","",'RESUMEN'!$G186-'RESUMEN'!$F186)</f>
        <v>2.4305555555555525E-2</v>
      </c>
      <c r="I186" s="29" t="s">
        <v>90</v>
      </c>
      <c r="J186" s="35" t="s">
        <v>32</v>
      </c>
      <c r="K186" s="36" t="s">
        <v>33</v>
      </c>
      <c r="L186" s="32"/>
      <c r="M186" s="37"/>
      <c r="N186" s="54" t="str">
        <f t="shared" si="7"/>
        <v/>
      </c>
      <c r="R186" s="54">
        <f>resumen[[#This Row],[VUELTAS VOLQ]]*15</f>
        <v>0</v>
      </c>
      <c r="S186" s="56"/>
      <c r="T186" s="52"/>
      <c r="U186" s="52"/>
      <c r="V186" s="54">
        <f>resumen[[#This Row],[HOROMETRO FINAL 2]]-resumen[[#This Row],[HOROMETRO INICIAL 2]]</f>
        <v>0</v>
      </c>
    </row>
    <row r="187" spans="1:22" ht="30" hidden="1" customHeight="1" thickBot="1" x14ac:dyDescent="0.3">
      <c r="A187" s="13">
        <v>170</v>
      </c>
      <c r="B187" s="14" t="s">
        <v>39</v>
      </c>
      <c r="C187" s="22" t="s">
        <v>40</v>
      </c>
      <c r="D187" s="23" t="s">
        <v>41</v>
      </c>
      <c r="E187" s="24">
        <v>45946</v>
      </c>
      <c r="F187" s="25">
        <v>0.60416666666666663</v>
      </c>
      <c r="G187" s="25">
        <v>0.625</v>
      </c>
      <c r="H187" s="34">
        <f>IF('RESUMEN'!$F187="","",'RESUMEN'!$G187-'RESUMEN'!$F187)</f>
        <v>2.083333333333337E-2</v>
      </c>
      <c r="I187" s="29" t="s">
        <v>93</v>
      </c>
      <c r="J187" s="35" t="s">
        <v>32</v>
      </c>
      <c r="K187" s="36" t="s">
        <v>33</v>
      </c>
      <c r="L187" s="32"/>
      <c r="M187" s="37"/>
      <c r="N187" s="54" t="str">
        <f t="shared" si="7"/>
        <v/>
      </c>
      <c r="R187" s="54">
        <f>resumen[[#This Row],[VUELTAS VOLQ]]*15</f>
        <v>0</v>
      </c>
      <c r="S187" s="56"/>
      <c r="T187" s="52"/>
      <c r="U187" s="52"/>
      <c r="V187" s="54">
        <f>resumen[[#This Row],[HOROMETRO FINAL 2]]-resumen[[#This Row],[HOROMETRO INICIAL 2]]</f>
        <v>0</v>
      </c>
    </row>
    <row r="188" spans="1:22" ht="30" hidden="1" customHeight="1" thickBot="1" x14ac:dyDescent="0.3">
      <c r="A188" s="13">
        <v>171</v>
      </c>
      <c r="B188" s="14" t="s">
        <v>39</v>
      </c>
      <c r="C188" s="22" t="s">
        <v>40</v>
      </c>
      <c r="D188" s="23" t="s">
        <v>41</v>
      </c>
      <c r="E188" s="24">
        <v>45946</v>
      </c>
      <c r="F188" s="25">
        <v>0.75</v>
      </c>
      <c r="G188" s="25">
        <v>0.77777777777777779</v>
      </c>
      <c r="H188" s="34">
        <f>IF('RESUMEN'!$F188="","",'RESUMEN'!$G188-'RESUMEN'!$F188)</f>
        <v>2.777777777777779E-2</v>
      </c>
      <c r="I188" s="29" t="s">
        <v>92</v>
      </c>
      <c r="J188" s="35" t="s">
        <v>32</v>
      </c>
      <c r="K188" s="36" t="s">
        <v>33</v>
      </c>
      <c r="L188" s="32"/>
      <c r="M188" s="37"/>
      <c r="N188" s="54" t="str">
        <f t="shared" si="7"/>
        <v/>
      </c>
      <c r="R188" s="54">
        <f>resumen[[#This Row],[VUELTAS VOLQ]]*15</f>
        <v>0</v>
      </c>
      <c r="S188" s="56"/>
      <c r="T188" s="52"/>
      <c r="U188" s="52"/>
      <c r="V188" s="54">
        <f>resumen[[#This Row],[HOROMETRO FINAL 2]]-resumen[[#This Row],[HOROMETRO INICIAL 2]]</f>
        <v>0</v>
      </c>
    </row>
    <row r="189" spans="1:22" ht="30" hidden="1" customHeight="1" thickBot="1" x14ac:dyDescent="0.3">
      <c r="A189" s="13">
        <v>172</v>
      </c>
      <c r="B189" s="14" t="s">
        <v>39</v>
      </c>
      <c r="C189" s="22" t="s">
        <v>40</v>
      </c>
      <c r="D189" s="23" t="s">
        <v>41</v>
      </c>
      <c r="E189" s="24">
        <v>45946</v>
      </c>
      <c r="F189" s="25">
        <v>0.8125</v>
      </c>
      <c r="G189" s="25">
        <v>0.83333333333333337</v>
      </c>
      <c r="H189" s="34">
        <f>IF('RESUMEN'!$F189="","",'RESUMEN'!$G189-'RESUMEN'!$F189)</f>
        <v>2.083333333333337E-2</v>
      </c>
      <c r="I189" s="29" t="s">
        <v>97</v>
      </c>
      <c r="J189" s="35" t="s">
        <v>32</v>
      </c>
      <c r="K189" s="36" t="s">
        <v>33</v>
      </c>
      <c r="L189" s="32"/>
      <c r="M189" s="37"/>
      <c r="N189" s="54" t="str">
        <f t="shared" si="7"/>
        <v/>
      </c>
      <c r="R189" s="54">
        <f>resumen[[#This Row],[VUELTAS VOLQ]]*15</f>
        <v>0</v>
      </c>
      <c r="S189" s="56"/>
      <c r="T189" s="52"/>
      <c r="U189" s="52"/>
      <c r="V189" s="54">
        <f>resumen[[#This Row],[HOROMETRO FINAL 2]]-resumen[[#This Row],[HOROMETRO INICIAL 2]]</f>
        <v>0</v>
      </c>
    </row>
    <row r="190" spans="1:22" ht="30" hidden="1" customHeight="1" thickBot="1" x14ac:dyDescent="0.3">
      <c r="A190" s="13">
        <v>173</v>
      </c>
      <c r="B190" s="14" t="s">
        <v>28</v>
      </c>
      <c r="C190" s="22" t="s">
        <v>29</v>
      </c>
      <c r="D190" s="23" t="s">
        <v>30</v>
      </c>
      <c r="E190" s="24">
        <v>45946</v>
      </c>
      <c r="F190" s="25"/>
      <c r="G190" s="25"/>
      <c r="H190" s="34" t="str">
        <f>IF('RESUMEN'!$F190="","",'RESUMEN'!$G190-'RESUMEN'!$F190)</f>
        <v/>
      </c>
      <c r="I190" s="29"/>
      <c r="J190" s="35"/>
      <c r="K190" s="36"/>
      <c r="L190" s="32"/>
      <c r="M190" s="37"/>
      <c r="N190" s="54" t="str">
        <f t="shared" si="7"/>
        <v/>
      </c>
      <c r="R190" s="54">
        <f>resumen[[#This Row],[VUELTAS VOLQ]]*15</f>
        <v>0</v>
      </c>
      <c r="S190" s="56"/>
      <c r="T190" s="52"/>
      <c r="U190" s="52"/>
      <c r="V190" s="54">
        <f>resumen[[#This Row],[HOROMETRO FINAL 2]]-resumen[[#This Row],[HOROMETRO INICIAL 2]]</f>
        <v>0</v>
      </c>
    </row>
    <row r="191" spans="1:22" ht="30" customHeight="1" thickBot="1" x14ac:dyDescent="0.3">
      <c r="A191" s="13">
        <v>174</v>
      </c>
      <c r="B191" s="14" t="s">
        <v>73</v>
      </c>
      <c r="C191" s="22"/>
      <c r="D191" s="23" t="s">
        <v>67</v>
      </c>
      <c r="E191" s="24">
        <v>45946</v>
      </c>
      <c r="F191" s="25"/>
      <c r="G191" s="25"/>
      <c r="H191" s="34" t="str">
        <f>IF('RESUMEN'!$F191="","",'RESUMEN'!$G191-'RESUMEN'!$F191)</f>
        <v/>
      </c>
      <c r="I191" s="29"/>
      <c r="J191" s="35" t="s">
        <v>38</v>
      </c>
      <c r="K191" s="36" t="s">
        <v>36</v>
      </c>
      <c r="L191" s="73">
        <v>101.18</v>
      </c>
      <c r="M191" s="77">
        <v>108.13</v>
      </c>
      <c r="N191" s="79">
        <f t="shared" si="7"/>
        <v>6.9499999999999886</v>
      </c>
      <c r="R191" s="54">
        <f>resumen[[#This Row],[VUELTAS VOLQ]]*15</f>
        <v>0</v>
      </c>
      <c r="S191" s="56" t="s">
        <v>69</v>
      </c>
      <c r="T191" s="52"/>
      <c r="U191" s="52"/>
      <c r="V191" s="54">
        <f>resumen[[#This Row],[HOROMETRO FINAL 2]]-resumen[[#This Row],[HOROMETRO INICIAL 2]]</f>
        <v>0</v>
      </c>
    </row>
    <row r="192" spans="1:22" ht="30" hidden="1" customHeight="1" thickBot="1" x14ac:dyDescent="0.3">
      <c r="A192" s="13">
        <v>175</v>
      </c>
      <c r="B192" s="14" t="s">
        <v>66</v>
      </c>
      <c r="C192" s="22"/>
      <c r="D192" s="23" t="s">
        <v>67</v>
      </c>
      <c r="E192" s="24">
        <v>45946</v>
      </c>
      <c r="F192" s="25"/>
      <c r="G192" s="25"/>
      <c r="H192" s="34" t="str">
        <f>IF('RESUMEN'!$F192="","",'RESUMEN'!$G192-'RESUMEN'!$F192)</f>
        <v/>
      </c>
      <c r="I192" s="29"/>
      <c r="J192" s="35" t="s">
        <v>38</v>
      </c>
      <c r="K192" s="36" t="s">
        <v>36</v>
      </c>
      <c r="L192" s="32"/>
      <c r="M192" s="37"/>
      <c r="N192" s="54" t="str">
        <f t="shared" si="7"/>
        <v/>
      </c>
      <c r="R192" s="54">
        <f>resumen[[#This Row],[VUELTAS VOLQ]]*15</f>
        <v>0</v>
      </c>
      <c r="S192" s="56"/>
      <c r="T192" s="52"/>
      <c r="U192" s="52"/>
      <c r="V192" s="54">
        <f>resumen[[#This Row],[HOROMETRO FINAL 2]]-resumen[[#This Row],[HOROMETRO INICIAL 2]]</f>
        <v>0</v>
      </c>
    </row>
    <row r="193" spans="1:22" ht="30" hidden="1" customHeight="1" thickBot="1" x14ac:dyDescent="0.3">
      <c r="A193" s="13">
        <v>176</v>
      </c>
      <c r="B193" s="14" t="s">
        <v>104</v>
      </c>
      <c r="C193" s="22"/>
      <c r="D193" s="23"/>
      <c r="E193" s="24">
        <v>45946</v>
      </c>
      <c r="F193" s="25"/>
      <c r="G193" s="25"/>
      <c r="H193" s="34" t="str">
        <f>IF('RESUMEN'!$F193="","",'RESUMEN'!$G193-'RESUMEN'!$F193)</f>
        <v/>
      </c>
      <c r="I193" s="29"/>
      <c r="J193" s="35"/>
      <c r="K193" s="36"/>
      <c r="L193" s="32"/>
      <c r="M193" s="37"/>
      <c r="N193" s="54" t="str">
        <f t="shared" si="7"/>
        <v/>
      </c>
      <c r="R193" s="54">
        <f>resumen[[#This Row],[VUELTAS VOLQ]]*15</f>
        <v>0</v>
      </c>
      <c r="S193" s="56"/>
      <c r="T193" s="52"/>
      <c r="U193" s="52"/>
      <c r="V193" s="54">
        <f>resumen[[#This Row],[HOROMETRO FINAL 2]]-resumen[[#This Row],[HOROMETRO INICIAL 2]]</f>
        <v>0</v>
      </c>
    </row>
    <row r="194" spans="1:22" ht="30" hidden="1" customHeight="1" thickBot="1" x14ac:dyDescent="0.3">
      <c r="A194" s="13">
        <v>177</v>
      </c>
      <c r="B194" s="14" t="s">
        <v>39</v>
      </c>
      <c r="C194" s="22" t="s">
        <v>40</v>
      </c>
      <c r="D194" s="23" t="s">
        <v>41</v>
      </c>
      <c r="E194" s="24">
        <v>45947</v>
      </c>
      <c r="F194" s="25">
        <v>0.22569444444444445</v>
      </c>
      <c r="G194" s="25">
        <v>0.24652777777777779</v>
      </c>
      <c r="H194" s="34">
        <f>IF('RESUMEN'!$F194="","",'RESUMEN'!$G194-'RESUMEN'!$F194)</f>
        <v>2.0833333333333343E-2</v>
      </c>
      <c r="I194" s="29" t="s">
        <v>84</v>
      </c>
      <c r="J194" s="35" t="s">
        <v>32</v>
      </c>
      <c r="K194" s="36" t="s">
        <v>33</v>
      </c>
      <c r="L194" s="32"/>
      <c r="M194" s="37"/>
      <c r="N194" s="54" t="str">
        <f t="shared" si="7"/>
        <v/>
      </c>
      <c r="R194" s="54">
        <f>resumen[[#This Row],[VUELTAS VOLQ]]*15</f>
        <v>0</v>
      </c>
      <c r="S194" s="56"/>
      <c r="T194" s="52"/>
      <c r="U194" s="52"/>
      <c r="V194" s="54">
        <f>resumen[[#This Row],[HOROMETRO FINAL 2]]-resumen[[#This Row],[HOROMETRO INICIAL 2]]</f>
        <v>0</v>
      </c>
    </row>
    <row r="195" spans="1:22" ht="30" hidden="1" customHeight="1" thickBot="1" x14ac:dyDescent="0.3">
      <c r="A195" s="13">
        <v>178</v>
      </c>
      <c r="B195" s="14" t="s">
        <v>39</v>
      </c>
      <c r="C195" s="22" t="s">
        <v>40</v>
      </c>
      <c r="D195" s="23" t="s">
        <v>41</v>
      </c>
      <c r="E195" s="24">
        <v>45947</v>
      </c>
      <c r="F195" s="25">
        <v>0.45833333333333331</v>
      </c>
      <c r="G195" s="25">
        <v>0.4826388888888889</v>
      </c>
      <c r="H195" s="34">
        <f>IF('RESUMEN'!$F195="","",'RESUMEN'!$G195-'RESUMEN'!$F195)</f>
        <v>2.430555555555558E-2</v>
      </c>
      <c r="I195" s="29" t="s">
        <v>112</v>
      </c>
      <c r="J195" s="35" t="s">
        <v>32</v>
      </c>
      <c r="K195" s="36" t="s">
        <v>33</v>
      </c>
      <c r="L195" s="32"/>
      <c r="M195" s="37"/>
      <c r="N195" s="54" t="str">
        <f t="shared" si="7"/>
        <v/>
      </c>
      <c r="R195" s="54">
        <f>resumen[[#This Row],[VUELTAS VOLQ]]*15</f>
        <v>0</v>
      </c>
      <c r="S195" s="56"/>
      <c r="T195" s="52"/>
      <c r="U195" s="52"/>
      <c r="V195" s="54">
        <f>resumen[[#This Row],[HOROMETRO FINAL 2]]-resumen[[#This Row],[HOROMETRO INICIAL 2]]</f>
        <v>0</v>
      </c>
    </row>
    <row r="196" spans="1:22" ht="30" hidden="1" customHeight="1" thickBot="1" x14ac:dyDescent="0.3">
      <c r="A196" s="13">
        <v>179</v>
      </c>
      <c r="B196" s="14" t="s">
        <v>39</v>
      </c>
      <c r="C196" s="22" t="s">
        <v>40</v>
      </c>
      <c r="D196" s="23" t="s">
        <v>41</v>
      </c>
      <c r="E196" s="24">
        <v>45947</v>
      </c>
      <c r="F196" s="25">
        <v>0.75</v>
      </c>
      <c r="G196" s="25">
        <v>0.77430555555555558</v>
      </c>
      <c r="H196" s="34">
        <f>IF('RESUMEN'!$F196="","",'RESUMEN'!$G196-'RESUMEN'!$F196)</f>
        <v>2.430555555555558E-2</v>
      </c>
      <c r="I196" s="29" t="s">
        <v>92</v>
      </c>
      <c r="J196" s="35" t="s">
        <v>32</v>
      </c>
      <c r="K196" s="36" t="s">
        <v>33</v>
      </c>
      <c r="L196" s="32"/>
      <c r="M196" s="37"/>
      <c r="N196" s="54" t="str">
        <f t="shared" si="7"/>
        <v/>
      </c>
      <c r="R196" s="54">
        <f>resumen[[#This Row],[VUELTAS VOLQ]]*15</f>
        <v>0</v>
      </c>
      <c r="S196" s="56"/>
      <c r="T196" s="52"/>
      <c r="U196" s="52"/>
      <c r="V196" s="54">
        <f>resumen[[#This Row],[HOROMETRO FINAL 2]]-resumen[[#This Row],[HOROMETRO INICIAL 2]]</f>
        <v>0</v>
      </c>
    </row>
    <row r="197" spans="1:22" ht="30" hidden="1" customHeight="1" thickBot="1" x14ac:dyDescent="0.3">
      <c r="A197" s="13">
        <v>180</v>
      </c>
      <c r="B197" s="14" t="s">
        <v>39</v>
      </c>
      <c r="C197" s="22" t="s">
        <v>40</v>
      </c>
      <c r="D197" s="23" t="s">
        <v>41</v>
      </c>
      <c r="E197" s="24">
        <v>45947</v>
      </c>
      <c r="F197" s="25">
        <v>0.8125</v>
      </c>
      <c r="G197" s="25">
        <v>0.83333333333333337</v>
      </c>
      <c r="H197" s="34">
        <f>IF('RESUMEN'!$F197="","",'RESUMEN'!$G197-'RESUMEN'!$F197)</f>
        <v>2.083333333333337E-2</v>
      </c>
      <c r="I197" s="29" t="s">
        <v>87</v>
      </c>
      <c r="J197" s="35" t="s">
        <v>32</v>
      </c>
      <c r="K197" s="36" t="s">
        <v>33</v>
      </c>
      <c r="L197" s="32"/>
      <c r="M197" s="37"/>
      <c r="N197" s="54" t="str">
        <f t="shared" si="7"/>
        <v/>
      </c>
      <c r="R197" s="54">
        <f>resumen[[#This Row],[VUELTAS VOLQ]]*15</f>
        <v>0</v>
      </c>
      <c r="S197" s="56"/>
      <c r="T197" s="52"/>
      <c r="U197" s="52"/>
      <c r="V197" s="54">
        <f>resumen[[#This Row],[HOROMETRO FINAL 2]]-resumen[[#This Row],[HOROMETRO INICIAL 2]]</f>
        <v>0</v>
      </c>
    </row>
    <row r="198" spans="1:22" ht="30" hidden="1" customHeight="1" thickBot="1" x14ac:dyDescent="0.3">
      <c r="A198" s="13">
        <v>181</v>
      </c>
      <c r="B198" s="14" t="s">
        <v>28</v>
      </c>
      <c r="C198" s="22" t="s">
        <v>29</v>
      </c>
      <c r="D198" s="23" t="s">
        <v>30</v>
      </c>
      <c r="E198" s="24">
        <v>45947</v>
      </c>
      <c r="F198" s="25"/>
      <c r="G198" s="25"/>
      <c r="H198" s="34" t="str">
        <f>IF('RESUMEN'!$F198="","",'RESUMEN'!$G198-'RESUMEN'!$F198)</f>
        <v/>
      </c>
      <c r="I198" s="29"/>
      <c r="J198" s="35" t="s">
        <v>32</v>
      </c>
      <c r="K198" s="36" t="s">
        <v>33</v>
      </c>
      <c r="L198" s="32"/>
      <c r="M198" s="37"/>
      <c r="N198" s="54" t="str">
        <f t="shared" si="7"/>
        <v/>
      </c>
      <c r="R198" s="54">
        <f>resumen[[#This Row],[VUELTAS VOLQ]]*15</f>
        <v>0</v>
      </c>
      <c r="S198" s="56"/>
      <c r="T198" s="52"/>
      <c r="U198" s="52"/>
      <c r="V198" s="54">
        <f>resumen[[#This Row],[HOROMETRO FINAL 2]]-resumen[[#This Row],[HOROMETRO INICIAL 2]]</f>
        <v>0</v>
      </c>
    </row>
    <row r="199" spans="1:22" ht="30" customHeight="1" thickBot="1" x14ac:dyDescent="0.3">
      <c r="A199" s="13"/>
      <c r="B199" s="14" t="s">
        <v>73</v>
      </c>
      <c r="C199" s="22"/>
      <c r="D199" s="23" t="s">
        <v>67</v>
      </c>
      <c r="E199" s="24">
        <v>45947</v>
      </c>
      <c r="F199" s="25"/>
      <c r="G199" s="25"/>
      <c r="H199" s="34" t="str">
        <f>IF('RESUMEN'!$F199="","",'RESUMEN'!$G199-'RESUMEN'!$F199)</f>
        <v/>
      </c>
      <c r="I199" s="29"/>
      <c r="J199" s="35" t="s">
        <v>38</v>
      </c>
      <c r="K199" s="36" t="s">
        <v>36</v>
      </c>
      <c r="L199" s="73">
        <v>108.13</v>
      </c>
      <c r="M199" s="77">
        <v>113.68</v>
      </c>
      <c r="N199" s="79">
        <f t="shared" ref="N199:N237" si="8">IF(M199-L199=0,"",M199-L199)</f>
        <v>5.5500000000000114</v>
      </c>
      <c r="R199" s="54">
        <f>resumen[[#This Row],[VUELTAS VOLQ]]*15</f>
        <v>0</v>
      </c>
      <c r="S199" s="56" t="s">
        <v>69</v>
      </c>
      <c r="T199" s="52"/>
      <c r="U199" s="52"/>
      <c r="V199" s="54">
        <f>resumen[[#This Row],[HOROMETRO FINAL 2]]-resumen[[#This Row],[HOROMETRO INICIAL 2]]</f>
        <v>0</v>
      </c>
    </row>
    <row r="200" spans="1:22" ht="30" customHeight="1" thickBot="1" x14ac:dyDescent="0.3">
      <c r="A200" s="13"/>
      <c r="B200" s="14" t="s">
        <v>66</v>
      </c>
      <c r="C200" s="22"/>
      <c r="D200" s="23" t="s">
        <v>67</v>
      </c>
      <c r="E200" s="24">
        <v>45947</v>
      </c>
      <c r="F200" s="25"/>
      <c r="G200" s="25"/>
      <c r="H200" s="34" t="str">
        <f>IF('RESUMEN'!$F200="","",'RESUMEN'!$G200-'RESUMEN'!$F200)</f>
        <v/>
      </c>
      <c r="I200" s="29"/>
      <c r="J200" s="35" t="s">
        <v>38</v>
      </c>
      <c r="K200" s="36" t="s">
        <v>36</v>
      </c>
      <c r="L200" s="32">
        <v>3590</v>
      </c>
      <c r="M200" s="37">
        <v>3592</v>
      </c>
      <c r="N200" s="54">
        <f t="shared" si="8"/>
        <v>2</v>
      </c>
      <c r="R200" s="54">
        <f>resumen[[#This Row],[VUELTAS VOLQ]]*15</f>
        <v>0</v>
      </c>
      <c r="S200" s="56" t="s">
        <v>69</v>
      </c>
      <c r="T200" s="52">
        <v>841.4</v>
      </c>
      <c r="U200" s="52">
        <v>843.7</v>
      </c>
      <c r="V200" s="54">
        <f>resumen[[#This Row],[HOROMETRO FINAL 2]]-resumen[[#This Row],[HOROMETRO INICIAL 2]]</f>
        <v>2.3000000000000682</v>
      </c>
    </row>
    <row r="201" spans="1:22" ht="30" hidden="1" customHeight="1" thickBot="1" x14ac:dyDescent="0.3">
      <c r="A201" s="13"/>
      <c r="B201" s="14" t="s">
        <v>104</v>
      </c>
      <c r="C201" s="22"/>
      <c r="D201" s="23" t="s">
        <v>105</v>
      </c>
      <c r="E201" s="24">
        <v>45947</v>
      </c>
      <c r="F201" s="25"/>
      <c r="G201" s="25"/>
      <c r="H201" s="34" t="str">
        <f>IF('RESUMEN'!$F201="","",'RESUMEN'!$G201-'RESUMEN'!$F201)</f>
        <v/>
      </c>
      <c r="I201" s="29"/>
      <c r="J201" s="35" t="s">
        <v>38</v>
      </c>
      <c r="K201" s="36" t="s">
        <v>36</v>
      </c>
      <c r="L201" s="32"/>
      <c r="M201" s="37"/>
      <c r="N201" s="54" t="str">
        <f t="shared" si="8"/>
        <v/>
      </c>
      <c r="R201" s="54">
        <f>resumen[[#This Row],[VUELTAS VOLQ]]*15</f>
        <v>0</v>
      </c>
      <c r="S201" s="56"/>
      <c r="T201" s="52"/>
      <c r="U201" s="52"/>
      <c r="V201" s="54">
        <f>resumen[[#This Row],[HOROMETRO FINAL 2]]-resumen[[#This Row],[HOROMETRO INICIAL 2]]</f>
        <v>0</v>
      </c>
    </row>
    <row r="202" spans="1:22" ht="30" hidden="1" customHeight="1" thickBot="1" x14ac:dyDescent="0.3">
      <c r="A202" s="13"/>
      <c r="B202" s="14" t="s">
        <v>39</v>
      </c>
      <c r="C202" s="22" t="s">
        <v>40</v>
      </c>
      <c r="D202" s="23" t="s">
        <v>41</v>
      </c>
      <c r="E202" s="24">
        <v>45950</v>
      </c>
      <c r="F202" s="25">
        <v>0.22569444444444445</v>
      </c>
      <c r="G202" s="25">
        <v>0.24652777777777779</v>
      </c>
      <c r="H202" s="34">
        <f>IF('RESUMEN'!$F202="","",'RESUMEN'!$G202-'RESUMEN'!$F202)</f>
        <v>2.0833333333333343E-2</v>
      </c>
      <c r="I202" s="29" t="s">
        <v>84</v>
      </c>
      <c r="J202" s="35" t="s">
        <v>32</v>
      </c>
      <c r="K202" s="36" t="s">
        <v>33</v>
      </c>
      <c r="L202" s="32"/>
      <c r="M202" s="37"/>
      <c r="N202" s="54" t="str">
        <f t="shared" si="8"/>
        <v/>
      </c>
      <c r="R202" s="54">
        <f>resumen[[#This Row],[VUELTAS VOLQ]]*15</f>
        <v>0</v>
      </c>
      <c r="S202" s="56"/>
      <c r="T202" s="52"/>
      <c r="U202" s="52"/>
      <c r="V202" s="54">
        <f>resumen[[#This Row],[HOROMETRO FINAL 2]]-resumen[[#This Row],[HOROMETRO INICIAL 2]]</f>
        <v>0</v>
      </c>
    </row>
    <row r="203" spans="1:22" ht="30" hidden="1" customHeight="1" thickBot="1" x14ac:dyDescent="0.3">
      <c r="A203" s="13"/>
      <c r="B203" s="14" t="s">
        <v>39</v>
      </c>
      <c r="C203" s="22" t="s">
        <v>40</v>
      </c>
      <c r="D203" s="23" t="s">
        <v>41</v>
      </c>
      <c r="E203" s="24">
        <v>45950</v>
      </c>
      <c r="F203" s="25">
        <v>0.33333333333333331</v>
      </c>
      <c r="G203" s="25">
        <v>0.3576388888888889</v>
      </c>
      <c r="H203" s="34">
        <f>IF('RESUMEN'!$F203="","",'RESUMEN'!$G203-'RESUMEN'!$F203)</f>
        <v>2.430555555555558E-2</v>
      </c>
      <c r="I203" s="29" t="s">
        <v>101</v>
      </c>
      <c r="J203" s="35" t="s">
        <v>32</v>
      </c>
      <c r="K203" s="36" t="s">
        <v>33</v>
      </c>
      <c r="L203" s="32"/>
      <c r="M203" s="37"/>
      <c r="N203" s="54" t="str">
        <f t="shared" si="8"/>
        <v/>
      </c>
      <c r="R203" s="54">
        <f>resumen[[#This Row],[VUELTAS VOLQ]]*15</f>
        <v>0</v>
      </c>
      <c r="S203" s="56"/>
      <c r="T203" s="52"/>
      <c r="U203" s="52"/>
      <c r="V203" s="54">
        <f>resumen[[#This Row],[HOROMETRO FINAL 2]]-resumen[[#This Row],[HOROMETRO INICIAL 2]]</f>
        <v>0</v>
      </c>
    </row>
    <row r="204" spans="1:22" ht="30" hidden="1" customHeight="1" thickBot="1" x14ac:dyDescent="0.3">
      <c r="A204" s="13"/>
      <c r="B204" s="14" t="s">
        <v>39</v>
      </c>
      <c r="C204" s="22" t="s">
        <v>40</v>
      </c>
      <c r="D204" s="23" t="s">
        <v>41</v>
      </c>
      <c r="E204" s="24">
        <v>45950</v>
      </c>
      <c r="F204" s="25">
        <v>0.45833333333333331</v>
      </c>
      <c r="G204" s="25">
        <v>0.4861111111111111</v>
      </c>
      <c r="H204" s="34">
        <f>IF('RESUMEN'!$F204="","",'RESUMEN'!$G204-'RESUMEN'!$F204)</f>
        <v>2.777777777777779E-2</v>
      </c>
      <c r="I204" s="29" t="s">
        <v>113</v>
      </c>
      <c r="J204" s="35" t="s">
        <v>32</v>
      </c>
      <c r="K204" s="36" t="s">
        <v>33</v>
      </c>
      <c r="L204" s="32"/>
      <c r="M204" s="37"/>
      <c r="N204" s="54" t="str">
        <f t="shared" si="8"/>
        <v/>
      </c>
      <c r="R204" s="54">
        <f>resumen[[#This Row],[VUELTAS VOLQ]]*15</f>
        <v>0</v>
      </c>
      <c r="S204" s="56"/>
      <c r="T204" s="52"/>
      <c r="U204" s="52"/>
      <c r="V204" s="54">
        <f>resumen[[#This Row],[HOROMETRO FINAL 2]]-resumen[[#This Row],[HOROMETRO INICIAL 2]]</f>
        <v>0</v>
      </c>
    </row>
    <row r="205" spans="1:22" ht="30" hidden="1" customHeight="1" thickBot="1" x14ac:dyDescent="0.3">
      <c r="A205" s="13"/>
      <c r="B205" s="14" t="s">
        <v>39</v>
      </c>
      <c r="C205" s="22" t="s">
        <v>40</v>
      </c>
      <c r="D205" s="23" t="s">
        <v>41</v>
      </c>
      <c r="E205" s="24">
        <v>45950</v>
      </c>
      <c r="F205" s="25">
        <v>0.625</v>
      </c>
      <c r="G205" s="25">
        <v>0.64583333333333337</v>
      </c>
      <c r="H205" s="34">
        <f>IF('RESUMEN'!$F205="","",'RESUMEN'!$G205-'RESUMEN'!$F205)</f>
        <v>2.083333333333337E-2</v>
      </c>
      <c r="I205" s="29" t="s">
        <v>93</v>
      </c>
      <c r="J205" s="35" t="s">
        <v>32</v>
      </c>
      <c r="K205" s="36" t="s">
        <v>33</v>
      </c>
      <c r="L205" s="32"/>
      <c r="M205" s="37"/>
      <c r="N205" s="54" t="str">
        <f t="shared" si="8"/>
        <v/>
      </c>
      <c r="R205" s="54">
        <f>resumen[[#This Row],[VUELTAS VOLQ]]*15</f>
        <v>0</v>
      </c>
      <c r="S205" s="56"/>
      <c r="T205" s="52"/>
      <c r="U205" s="52"/>
      <c r="V205" s="54">
        <f>resumen[[#This Row],[HOROMETRO FINAL 2]]-resumen[[#This Row],[HOROMETRO INICIAL 2]]</f>
        <v>0</v>
      </c>
    </row>
    <row r="206" spans="1:22" ht="30" hidden="1" customHeight="1" thickBot="1" x14ac:dyDescent="0.3">
      <c r="A206" s="13"/>
      <c r="B206" s="14" t="s">
        <v>39</v>
      </c>
      <c r="C206" s="22" t="s">
        <v>40</v>
      </c>
      <c r="D206" s="23" t="s">
        <v>41</v>
      </c>
      <c r="E206" s="24">
        <v>45950</v>
      </c>
      <c r="F206" s="25">
        <v>0.75</v>
      </c>
      <c r="G206" s="25">
        <v>0.77083333333333337</v>
      </c>
      <c r="H206" s="34">
        <f>IF('RESUMEN'!$F206="","",'RESUMEN'!$G206-'RESUMEN'!$F206)</f>
        <v>2.083333333333337E-2</v>
      </c>
      <c r="I206" s="29" t="s">
        <v>92</v>
      </c>
      <c r="J206" s="35" t="s">
        <v>32</v>
      </c>
      <c r="K206" s="36" t="s">
        <v>33</v>
      </c>
      <c r="L206" s="32"/>
      <c r="M206" s="37"/>
      <c r="N206" s="54" t="str">
        <f t="shared" si="8"/>
        <v/>
      </c>
      <c r="R206" s="54">
        <f>resumen[[#This Row],[VUELTAS VOLQ]]*15</f>
        <v>0</v>
      </c>
      <c r="S206" s="56"/>
      <c r="T206" s="52"/>
      <c r="U206" s="52"/>
      <c r="V206" s="54">
        <f>resumen[[#This Row],[HOROMETRO FINAL 2]]-resumen[[#This Row],[HOROMETRO INICIAL 2]]</f>
        <v>0</v>
      </c>
    </row>
    <row r="207" spans="1:22" ht="30" hidden="1" customHeight="1" thickBot="1" x14ac:dyDescent="0.3">
      <c r="A207" s="13"/>
      <c r="B207" s="14" t="s">
        <v>39</v>
      </c>
      <c r="C207" s="22" t="s">
        <v>40</v>
      </c>
      <c r="D207" s="23" t="s">
        <v>41</v>
      </c>
      <c r="E207" s="24">
        <v>45950</v>
      </c>
      <c r="F207" s="25">
        <v>0.82291666666666663</v>
      </c>
      <c r="G207" s="25">
        <v>0.85416666666666663</v>
      </c>
      <c r="H207" s="34">
        <f>IF('RESUMEN'!$F207="","",'RESUMEN'!$G207-'RESUMEN'!$F207)</f>
        <v>3.125E-2</v>
      </c>
      <c r="I207" s="29" t="s">
        <v>97</v>
      </c>
      <c r="J207" s="35" t="s">
        <v>32</v>
      </c>
      <c r="K207" s="36" t="s">
        <v>33</v>
      </c>
      <c r="L207" s="32"/>
      <c r="M207" s="37"/>
      <c r="N207" s="54" t="str">
        <f t="shared" si="8"/>
        <v/>
      </c>
      <c r="R207" s="54">
        <f>resumen[[#This Row],[VUELTAS VOLQ]]*15</f>
        <v>0</v>
      </c>
      <c r="S207" s="56"/>
      <c r="T207" s="52"/>
      <c r="U207" s="52"/>
      <c r="V207" s="54">
        <f>resumen[[#This Row],[HOROMETRO FINAL 2]]-resumen[[#This Row],[HOROMETRO INICIAL 2]]</f>
        <v>0</v>
      </c>
    </row>
    <row r="208" spans="1:22" ht="30" hidden="1" customHeight="1" thickBot="1" x14ac:dyDescent="0.3">
      <c r="A208" s="13"/>
      <c r="B208" s="14" t="s">
        <v>28</v>
      </c>
      <c r="C208" s="22" t="s">
        <v>29</v>
      </c>
      <c r="D208" s="23" t="s">
        <v>30</v>
      </c>
      <c r="E208" s="24">
        <v>45950</v>
      </c>
      <c r="F208" s="25"/>
      <c r="G208" s="25"/>
      <c r="H208" s="34" t="str">
        <f>IF('RESUMEN'!$F208="","",'RESUMEN'!$G208-'RESUMEN'!$F208)</f>
        <v/>
      </c>
      <c r="I208" s="29"/>
      <c r="J208" s="35" t="s">
        <v>32</v>
      </c>
      <c r="K208" s="36" t="s">
        <v>33</v>
      </c>
      <c r="L208" s="32"/>
      <c r="M208" s="37"/>
      <c r="N208" s="54" t="str">
        <f t="shared" si="8"/>
        <v/>
      </c>
      <c r="R208" s="54">
        <f>resumen[[#This Row],[VUELTAS VOLQ]]*15</f>
        <v>0</v>
      </c>
      <c r="S208" s="56"/>
      <c r="T208" s="52"/>
      <c r="U208" s="52"/>
      <c r="V208" s="54">
        <f>resumen[[#This Row],[HOROMETRO FINAL 2]]-resumen[[#This Row],[HOROMETRO INICIAL 2]]</f>
        <v>0</v>
      </c>
    </row>
    <row r="209" spans="1:22" ht="30" hidden="1" customHeight="1" thickBot="1" x14ac:dyDescent="0.3">
      <c r="A209" s="13"/>
      <c r="B209" s="14" t="s">
        <v>104</v>
      </c>
      <c r="C209" s="22"/>
      <c r="D209" s="23" t="s">
        <v>105</v>
      </c>
      <c r="E209" s="24">
        <v>45950</v>
      </c>
      <c r="F209" s="25"/>
      <c r="G209" s="25"/>
      <c r="H209" s="34" t="str">
        <f>IF('RESUMEN'!$F209="","",'RESUMEN'!$G209-'RESUMEN'!$F209)</f>
        <v/>
      </c>
      <c r="I209" s="29"/>
      <c r="J209" s="35" t="s">
        <v>32</v>
      </c>
      <c r="K209" s="36" t="s">
        <v>33</v>
      </c>
      <c r="L209" s="32"/>
      <c r="M209" s="37"/>
      <c r="N209" s="54" t="str">
        <f t="shared" si="8"/>
        <v/>
      </c>
      <c r="R209" s="54">
        <f>resumen[[#This Row],[VUELTAS VOLQ]]*15</f>
        <v>0</v>
      </c>
      <c r="S209" s="56"/>
      <c r="T209" s="52"/>
      <c r="U209" s="52"/>
      <c r="V209" s="54">
        <f>resumen[[#This Row],[HOROMETRO FINAL 2]]-resumen[[#This Row],[HOROMETRO INICIAL 2]]</f>
        <v>0</v>
      </c>
    </row>
    <row r="210" spans="1:22" ht="30" hidden="1" customHeight="1" thickBot="1" x14ac:dyDescent="0.3">
      <c r="A210" s="13"/>
      <c r="B210" s="14" t="s">
        <v>73</v>
      </c>
      <c r="C210" s="22"/>
      <c r="D210" s="23" t="s">
        <v>67</v>
      </c>
      <c r="E210" s="24">
        <v>45950</v>
      </c>
      <c r="F210" s="25"/>
      <c r="G210" s="25"/>
      <c r="H210" s="34" t="str">
        <f>IF('RESUMEN'!$F210="","",'RESUMEN'!$G210-'RESUMEN'!$F210)</f>
        <v/>
      </c>
      <c r="I210" s="29"/>
      <c r="J210" s="35" t="s">
        <v>38</v>
      </c>
      <c r="K210" s="36" t="s">
        <v>36</v>
      </c>
      <c r="L210" s="32"/>
      <c r="M210" s="37"/>
      <c r="N210" s="54" t="str">
        <f t="shared" si="8"/>
        <v/>
      </c>
      <c r="R210" s="54">
        <f>resumen[[#This Row],[VUELTAS VOLQ]]*15</f>
        <v>0</v>
      </c>
      <c r="S210" s="56"/>
      <c r="T210" s="52"/>
      <c r="U210" s="52"/>
      <c r="V210" s="54">
        <f>resumen[[#This Row],[HOROMETRO FINAL 2]]-resumen[[#This Row],[HOROMETRO INICIAL 2]]</f>
        <v>0</v>
      </c>
    </row>
    <row r="211" spans="1:22" ht="30" customHeight="1" x14ac:dyDescent="0.25">
      <c r="A211" s="13"/>
      <c r="B211" s="14" t="s">
        <v>66</v>
      </c>
      <c r="C211" s="22"/>
      <c r="D211" s="23" t="s">
        <v>67</v>
      </c>
      <c r="E211" s="24">
        <v>45950</v>
      </c>
      <c r="F211" s="25"/>
      <c r="G211" s="25"/>
      <c r="H211" s="34" t="str">
        <f>IF('RESUMEN'!$F211="","",'RESUMEN'!$G211-'RESUMEN'!$F211)</f>
        <v/>
      </c>
      <c r="I211" s="29"/>
      <c r="J211" s="35" t="s">
        <v>38</v>
      </c>
      <c r="K211" s="36" t="s">
        <v>36</v>
      </c>
      <c r="L211" s="32">
        <v>3592</v>
      </c>
      <c r="M211" s="37">
        <v>3595</v>
      </c>
      <c r="N211" s="54">
        <f t="shared" si="8"/>
        <v>3</v>
      </c>
      <c r="R211" s="54">
        <f>resumen[[#This Row],[VUELTAS VOLQ]]*15</f>
        <v>0</v>
      </c>
      <c r="S211" s="56" t="s">
        <v>69</v>
      </c>
      <c r="T211" s="52">
        <v>843.7</v>
      </c>
      <c r="U211" s="52">
        <v>846.7</v>
      </c>
      <c r="V211" s="54">
        <f>resumen[[#This Row],[HOROMETRO FINAL 2]]-resumen[[#This Row],[HOROMETRO INICIAL 2]]</f>
        <v>3</v>
      </c>
    </row>
    <row r="212" spans="1:22" ht="30" hidden="1" customHeight="1" thickBot="1" x14ac:dyDescent="0.3">
      <c r="A212" s="13"/>
      <c r="B212" s="14" t="s">
        <v>35</v>
      </c>
      <c r="C212" s="22"/>
      <c r="D212" s="23" t="s">
        <v>67</v>
      </c>
      <c r="E212" s="24">
        <v>45950</v>
      </c>
      <c r="F212" s="25"/>
      <c r="G212" s="25"/>
      <c r="H212" s="34" t="str">
        <f>IF('RESUMEN'!$F212="","",'RESUMEN'!$G212-'RESUMEN'!$F212)</f>
        <v/>
      </c>
      <c r="I212" s="29"/>
      <c r="J212" s="35" t="s">
        <v>38</v>
      </c>
      <c r="K212" s="36" t="s">
        <v>36</v>
      </c>
      <c r="L212" s="32"/>
      <c r="M212" s="37"/>
      <c r="N212" s="54" t="str">
        <f t="shared" si="8"/>
        <v/>
      </c>
      <c r="R212" s="54">
        <f>resumen[[#This Row],[VUELTAS VOLQ]]*15</f>
        <v>0</v>
      </c>
      <c r="S212" s="56"/>
      <c r="T212" s="52"/>
      <c r="U212" s="52"/>
      <c r="V212" s="54">
        <f>resumen[[#This Row],[HOROMETRO FINAL 2]]-resumen[[#This Row],[HOROMETRO INICIAL 2]]</f>
        <v>0</v>
      </c>
    </row>
    <row r="213" spans="1:22" ht="30" hidden="1" customHeight="1" thickBot="1" x14ac:dyDescent="0.25">
      <c r="A213" s="13"/>
      <c r="B213" s="14" t="s">
        <v>114</v>
      </c>
      <c r="C213" s="22"/>
      <c r="D213" s="23" t="s">
        <v>67</v>
      </c>
      <c r="E213" s="24">
        <v>45950</v>
      </c>
      <c r="F213" s="25"/>
      <c r="G213" s="25"/>
      <c r="H213" s="34" t="str">
        <f>IF('RESUMEN'!$F213="","",'RESUMEN'!$G213-'RESUMEN'!$F213)</f>
        <v/>
      </c>
      <c r="I213" s="29"/>
      <c r="J213" s="35" t="s">
        <v>38</v>
      </c>
      <c r="K213" s="36" t="s">
        <v>36</v>
      </c>
      <c r="L213" s="32"/>
      <c r="M213" s="37"/>
      <c r="N213" s="54" t="str">
        <f t="shared" si="8"/>
        <v/>
      </c>
      <c r="R213" s="54">
        <f>resumen[[#This Row],[VUELTAS VOLQ]]*15</f>
        <v>0</v>
      </c>
      <c r="S213" s="56"/>
      <c r="T213" s="52"/>
      <c r="U213" s="52"/>
      <c r="V213" s="54">
        <f>resumen[[#This Row],[HOROMETRO FINAL 2]]-resumen[[#This Row],[HOROMETRO INICIAL 2]]</f>
        <v>0</v>
      </c>
    </row>
    <row r="214" spans="1:22" ht="30" hidden="1" customHeight="1" thickBot="1" x14ac:dyDescent="0.25">
      <c r="A214" s="13"/>
      <c r="B214" s="14" t="s">
        <v>39</v>
      </c>
      <c r="C214" s="22" t="s">
        <v>40</v>
      </c>
      <c r="D214" s="23" t="s">
        <v>41</v>
      </c>
      <c r="E214" s="24">
        <v>45951</v>
      </c>
      <c r="F214" s="25">
        <v>0.22569444444444445</v>
      </c>
      <c r="G214" s="25">
        <v>0.24305555555555555</v>
      </c>
      <c r="H214" s="34">
        <f>IF('RESUMEN'!$F214="","",'RESUMEN'!$G214-'RESUMEN'!$F214)</f>
        <v>1.7361111111111105E-2</v>
      </c>
      <c r="I214" s="29" t="s">
        <v>42</v>
      </c>
      <c r="J214" s="35" t="s">
        <v>32</v>
      </c>
      <c r="K214" s="36" t="s">
        <v>33</v>
      </c>
      <c r="L214" s="32"/>
      <c r="M214" s="37"/>
      <c r="N214" s="54" t="str">
        <f t="shared" si="8"/>
        <v/>
      </c>
      <c r="R214" s="54">
        <f>resumen[[#This Row],[VUELTAS VOLQ]]*15</f>
        <v>0</v>
      </c>
      <c r="S214" s="56"/>
      <c r="T214" s="52"/>
      <c r="U214" s="52"/>
      <c r="V214" s="54">
        <f>resumen[[#This Row],[HOROMETRO FINAL 2]]-resumen[[#This Row],[HOROMETRO INICIAL 2]]</f>
        <v>0</v>
      </c>
    </row>
    <row r="215" spans="1:22" ht="30" hidden="1" customHeight="1" thickBot="1" x14ac:dyDescent="0.25">
      <c r="A215" s="13"/>
      <c r="B215" s="14" t="s">
        <v>39</v>
      </c>
      <c r="C215" s="22" t="s">
        <v>40</v>
      </c>
      <c r="D215" s="23" t="s">
        <v>41</v>
      </c>
      <c r="E215" s="24">
        <v>45951</v>
      </c>
      <c r="F215" s="25">
        <v>0.35416666666666669</v>
      </c>
      <c r="G215" s="25">
        <v>0.38541666666666669</v>
      </c>
      <c r="H215" s="34">
        <f>IF('RESUMEN'!$F215="","",'RESUMEN'!$G215-'RESUMEN'!$F215)</f>
        <v>3.125E-2</v>
      </c>
      <c r="I215" s="29" t="s">
        <v>101</v>
      </c>
      <c r="J215" s="35" t="s">
        <v>32</v>
      </c>
      <c r="K215" s="36" t="s">
        <v>33</v>
      </c>
      <c r="L215" s="32"/>
      <c r="M215" s="37"/>
      <c r="N215" s="54" t="str">
        <f t="shared" si="8"/>
        <v/>
      </c>
      <c r="R215" s="54">
        <f>resumen[[#This Row],[VUELTAS VOLQ]]*15</f>
        <v>0</v>
      </c>
      <c r="S215" s="56"/>
      <c r="T215" s="52"/>
      <c r="U215" s="52"/>
      <c r="V215" s="54">
        <f>resumen[[#This Row],[HOROMETRO FINAL 2]]-resumen[[#This Row],[HOROMETRO INICIAL 2]]</f>
        <v>0</v>
      </c>
    </row>
    <row r="216" spans="1:22" ht="30" hidden="1" customHeight="1" thickBot="1" x14ac:dyDescent="0.25">
      <c r="A216" s="13"/>
      <c r="B216" s="14" t="s">
        <v>39</v>
      </c>
      <c r="C216" s="22" t="s">
        <v>40</v>
      </c>
      <c r="D216" s="23" t="s">
        <v>41</v>
      </c>
      <c r="E216" s="24">
        <v>45951</v>
      </c>
      <c r="F216" s="25">
        <v>0.45833333333333331</v>
      </c>
      <c r="G216" s="25">
        <v>0.48958333333333331</v>
      </c>
      <c r="H216" s="34">
        <f>IF('RESUMEN'!$F216="","",'RESUMEN'!$G216-'RESUMEN'!$F216)</f>
        <v>3.125E-2</v>
      </c>
      <c r="I216" s="29" t="s">
        <v>43</v>
      </c>
      <c r="J216" s="35" t="s">
        <v>32</v>
      </c>
      <c r="K216" s="36" t="s">
        <v>33</v>
      </c>
      <c r="L216" s="32"/>
      <c r="M216" s="37"/>
      <c r="N216" s="54" t="str">
        <f t="shared" si="8"/>
        <v/>
      </c>
      <c r="R216" s="54">
        <f>resumen[[#This Row],[VUELTAS VOLQ]]*15</f>
        <v>0</v>
      </c>
      <c r="S216" s="56"/>
      <c r="T216" s="52"/>
      <c r="U216" s="52"/>
      <c r="V216" s="54">
        <f>resumen[[#This Row],[HOROMETRO FINAL 2]]-resumen[[#This Row],[HOROMETRO INICIAL 2]]</f>
        <v>0</v>
      </c>
    </row>
    <row r="217" spans="1:22" ht="30" hidden="1" customHeight="1" thickBot="1" x14ac:dyDescent="0.25">
      <c r="A217" s="13"/>
      <c r="B217" s="14" t="s">
        <v>39</v>
      </c>
      <c r="C217" s="22" t="s">
        <v>40</v>
      </c>
      <c r="D217" s="23" t="s">
        <v>41</v>
      </c>
      <c r="E217" s="24">
        <v>45951</v>
      </c>
      <c r="F217" s="25">
        <v>0.625</v>
      </c>
      <c r="G217" s="25">
        <v>0.64930555555555558</v>
      </c>
      <c r="H217" s="34">
        <f>IF('RESUMEN'!$F217="","",'RESUMEN'!$G217-'RESUMEN'!$F217)</f>
        <v>2.430555555555558E-2</v>
      </c>
      <c r="I217" s="29" t="s">
        <v>93</v>
      </c>
      <c r="J217" s="35" t="s">
        <v>32</v>
      </c>
      <c r="K217" s="36" t="s">
        <v>33</v>
      </c>
      <c r="L217" s="32"/>
      <c r="M217" s="37"/>
      <c r="N217" s="54" t="str">
        <f t="shared" si="8"/>
        <v/>
      </c>
      <c r="R217" s="54">
        <f>resumen[[#This Row],[VUELTAS VOLQ]]*15</f>
        <v>0</v>
      </c>
      <c r="S217" s="56"/>
      <c r="T217" s="52"/>
      <c r="U217" s="52"/>
      <c r="V217" s="54">
        <f>resumen[[#This Row],[HOROMETRO FINAL 2]]-resumen[[#This Row],[HOROMETRO INICIAL 2]]</f>
        <v>0</v>
      </c>
    </row>
    <row r="218" spans="1:22" ht="30" hidden="1" customHeight="1" thickBot="1" x14ac:dyDescent="0.25">
      <c r="A218" s="13"/>
      <c r="B218" s="14" t="s">
        <v>39</v>
      </c>
      <c r="C218" s="22" t="s">
        <v>40</v>
      </c>
      <c r="D218" s="23" t="s">
        <v>41</v>
      </c>
      <c r="E218" s="24">
        <v>45951</v>
      </c>
      <c r="F218" s="25">
        <v>0.75</v>
      </c>
      <c r="G218" s="25">
        <v>0.78125</v>
      </c>
      <c r="H218" s="34">
        <f>IF('RESUMEN'!$F218="","",'RESUMEN'!$G218-'RESUMEN'!$F218)</f>
        <v>3.125E-2</v>
      </c>
      <c r="I218" s="29" t="s">
        <v>92</v>
      </c>
      <c r="J218" s="35" t="s">
        <v>32</v>
      </c>
      <c r="K218" s="36" t="s">
        <v>33</v>
      </c>
      <c r="L218" s="32"/>
      <c r="M218" s="37"/>
      <c r="N218" s="54" t="str">
        <f t="shared" si="8"/>
        <v/>
      </c>
      <c r="R218" s="54">
        <f>resumen[[#This Row],[VUELTAS VOLQ]]*15</f>
        <v>0</v>
      </c>
      <c r="S218" s="56"/>
      <c r="T218" s="52"/>
      <c r="U218" s="52"/>
      <c r="V218" s="54">
        <f>resumen[[#This Row],[HOROMETRO FINAL 2]]-resumen[[#This Row],[HOROMETRO INICIAL 2]]</f>
        <v>0</v>
      </c>
    </row>
    <row r="219" spans="1:22" ht="30" hidden="1" customHeight="1" thickBot="1" x14ac:dyDescent="0.25">
      <c r="A219" s="13"/>
      <c r="B219" s="14" t="s">
        <v>39</v>
      </c>
      <c r="C219" s="22" t="s">
        <v>40</v>
      </c>
      <c r="D219" s="23" t="s">
        <v>41</v>
      </c>
      <c r="E219" s="24">
        <v>45951</v>
      </c>
      <c r="F219" s="25">
        <v>0.82291666666666663</v>
      </c>
      <c r="G219" s="25">
        <v>0.85416666666666663</v>
      </c>
      <c r="H219" s="34">
        <f>IF('RESUMEN'!$F219="","",'RESUMEN'!$G219-'RESUMEN'!$F219)</f>
        <v>3.125E-2</v>
      </c>
      <c r="I219" s="29" t="s">
        <v>97</v>
      </c>
      <c r="J219" s="35" t="s">
        <v>32</v>
      </c>
      <c r="K219" s="36" t="s">
        <v>33</v>
      </c>
      <c r="L219" s="32"/>
      <c r="M219" s="37"/>
      <c r="N219" s="54" t="str">
        <f t="shared" si="8"/>
        <v/>
      </c>
      <c r="R219" s="54">
        <f>resumen[[#This Row],[VUELTAS VOLQ]]*15</f>
        <v>0</v>
      </c>
      <c r="S219" s="56"/>
      <c r="T219" s="52"/>
      <c r="U219" s="52"/>
      <c r="V219" s="54">
        <f>resumen[[#This Row],[HOROMETRO FINAL 2]]-resumen[[#This Row],[HOROMETRO INICIAL 2]]</f>
        <v>0</v>
      </c>
    </row>
    <row r="220" spans="1:22" ht="30" hidden="1" customHeight="1" thickBot="1" x14ac:dyDescent="0.25">
      <c r="A220" s="13"/>
      <c r="B220" s="14" t="s">
        <v>28</v>
      </c>
      <c r="C220" s="22" t="s">
        <v>29</v>
      </c>
      <c r="D220" s="23"/>
      <c r="E220" s="24">
        <v>45951</v>
      </c>
      <c r="F220" s="25"/>
      <c r="G220" s="25"/>
      <c r="H220" s="34" t="str">
        <f>IF('RESUMEN'!$F220="","",'RESUMEN'!$G220-'RESUMEN'!$F220)</f>
        <v/>
      </c>
      <c r="I220" s="29"/>
      <c r="J220" s="35" t="s">
        <v>32</v>
      </c>
      <c r="K220" s="36" t="s">
        <v>33</v>
      </c>
      <c r="L220" s="32"/>
      <c r="M220" s="37"/>
      <c r="N220" s="54" t="str">
        <f t="shared" si="8"/>
        <v/>
      </c>
      <c r="R220" s="54">
        <f>resumen[[#This Row],[VUELTAS VOLQ]]*15</f>
        <v>0</v>
      </c>
      <c r="S220" s="56"/>
      <c r="T220" s="52"/>
      <c r="U220" s="52"/>
      <c r="V220" s="54">
        <f>resumen[[#This Row],[HOROMETRO FINAL 2]]-resumen[[#This Row],[HOROMETRO INICIAL 2]]</f>
        <v>0</v>
      </c>
    </row>
    <row r="221" spans="1:22" ht="30" hidden="1" customHeight="1" thickBot="1" x14ac:dyDescent="0.25">
      <c r="A221" s="13"/>
      <c r="B221" s="14" t="s">
        <v>66</v>
      </c>
      <c r="C221" s="22"/>
      <c r="D221" s="23" t="s">
        <v>67</v>
      </c>
      <c r="E221" s="24">
        <v>45951</v>
      </c>
      <c r="F221" s="25"/>
      <c r="G221" s="25"/>
      <c r="H221" s="34" t="str">
        <f>IF('RESUMEN'!$F221="","",'RESUMEN'!$G221-'RESUMEN'!$F221)</f>
        <v/>
      </c>
      <c r="I221" s="29"/>
      <c r="J221" s="35" t="s">
        <v>38</v>
      </c>
      <c r="K221" s="36" t="s">
        <v>36</v>
      </c>
      <c r="L221" s="32"/>
      <c r="M221" s="37"/>
      <c r="N221" s="54" t="str">
        <f t="shared" si="8"/>
        <v/>
      </c>
      <c r="R221" s="54">
        <f>resumen[[#This Row],[VUELTAS VOLQ]]*15</f>
        <v>0</v>
      </c>
      <c r="S221" s="56"/>
      <c r="T221" s="52"/>
      <c r="U221" s="52"/>
      <c r="V221" s="54">
        <f>resumen[[#This Row],[HOROMETRO FINAL 2]]-resumen[[#This Row],[HOROMETRO INICIAL 2]]</f>
        <v>0</v>
      </c>
    </row>
    <row r="222" spans="1:22" ht="30" hidden="1" customHeight="1" thickBot="1" x14ac:dyDescent="0.25">
      <c r="A222" s="13"/>
      <c r="B222" s="14" t="s">
        <v>104</v>
      </c>
      <c r="C222" s="22"/>
      <c r="D222" s="23" t="s">
        <v>105</v>
      </c>
      <c r="E222" s="24">
        <v>45951</v>
      </c>
      <c r="F222" s="25"/>
      <c r="G222" s="25"/>
      <c r="H222" s="34" t="str">
        <f>IF('RESUMEN'!$F222="","",'RESUMEN'!$G222-'RESUMEN'!$F222)</f>
        <v/>
      </c>
      <c r="I222" s="29"/>
      <c r="J222" s="35" t="s">
        <v>32</v>
      </c>
      <c r="K222" s="36" t="s">
        <v>33</v>
      </c>
      <c r="L222" s="32"/>
      <c r="M222" s="37"/>
      <c r="N222" s="54" t="str">
        <f t="shared" si="8"/>
        <v/>
      </c>
      <c r="R222" s="54">
        <f>resumen[[#This Row],[VUELTAS VOLQ]]*15</f>
        <v>0</v>
      </c>
      <c r="S222" s="56"/>
      <c r="T222" s="52"/>
      <c r="U222" s="52"/>
      <c r="V222" s="54">
        <f>resumen[[#This Row],[HOROMETRO FINAL 2]]-resumen[[#This Row],[HOROMETRO INICIAL 2]]</f>
        <v>0</v>
      </c>
    </row>
    <row r="223" spans="1:22" ht="30" hidden="1" customHeight="1" thickBot="1" x14ac:dyDescent="0.25">
      <c r="A223" s="13"/>
      <c r="B223" s="14" t="s">
        <v>73</v>
      </c>
      <c r="C223" s="22"/>
      <c r="D223" s="23" t="s">
        <v>67</v>
      </c>
      <c r="E223" s="24">
        <v>45951</v>
      </c>
      <c r="F223" s="25"/>
      <c r="G223" s="25"/>
      <c r="H223" s="34" t="str">
        <f>IF('RESUMEN'!$F223="","",'RESUMEN'!$G223-'RESUMEN'!$F223)</f>
        <v/>
      </c>
      <c r="I223" s="29"/>
      <c r="J223" s="35" t="s">
        <v>38</v>
      </c>
      <c r="K223" s="36" t="s">
        <v>36</v>
      </c>
      <c r="L223" s="32"/>
      <c r="M223" s="37"/>
      <c r="N223" s="54" t="str">
        <f t="shared" si="8"/>
        <v/>
      </c>
      <c r="R223" s="54">
        <f>resumen[[#This Row],[VUELTAS VOLQ]]*15</f>
        <v>0</v>
      </c>
      <c r="S223" s="56"/>
      <c r="T223" s="52"/>
      <c r="U223" s="52"/>
      <c r="V223" s="54">
        <f>resumen[[#This Row],[HOROMETRO FINAL 2]]-resumen[[#This Row],[HOROMETRO INICIAL 2]]</f>
        <v>0</v>
      </c>
    </row>
    <row r="224" spans="1:22" ht="30" hidden="1" customHeight="1" thickBot="1" x14ac:dyDescent="0.25">
      <c r="A224" s="13"/>
      <c r="B224" s="14" t="s">
        <v>35</v>
      </c>
      <c r="C224" s="22"/>
      <c r="D224" s="23" t="s">
        <v>67</v>
      </c>
      <c r="E224" s="24">
        <v>45951</v>
      </c>
      <c r="F224" s="25"/>
      <c r="G224" s="25"/>
      <c r="H224" s="34" t="str">
        <f>IF('RESUMEN'!$F224="","",'RESUMEN'!$G224-'RESUMEN'!$F224)</f>
        <v/>
      </c>
      <c r="I224" s="29"/>
      <c r="J224" s="35" t="s">
        <v>38</v>
      </c>
      <c r="K224" s="36" t="s">
        <v>36</v>
      </c>
      <c r="L224" s="32"/>
      <c r="M224" s="37"/>
      <c r="N224" s="54" t="str">
        <f t="shared" si="8"/>
        <v/>
      </c>
      <c r="R224" s="54">
        <f>resumen[[#This Row],[VUELTAS VOLQ]]*15</f>
        <v>0</v>
      </c>
      <c r="S224" s="56"/>
      <c r="T224" s="52"/>
      <c r="U224" s="52"/>
      <c r="V224" s="54">
        <f>resumen[[#This Row],[HOROMETRO FINAL 2]]-resumen[[#This Row],[HOROMETRO INICIAL 2]]</f>
        <v>0</v>
      </c>
    </row>
    <row r="225" spans="1:22" ht="30" hidden="1" customHeight="1" thickBot="1" x14ac:dyDescent="0.25">
      <c r="A225" s="13"/>
      <c r="B225" s="14" t="s">
        <v>114</v>
      </c>
      <c r="C225" s="22"/>
      <c r="D225" s="23" t="s">
        <v>67</v>
      </c>
      <c r="E225" s="24">
        <v>45951</v>
      </c>
      <c r="F225" s="25"/>
      <c r="G225" s="25"/>
      <c r="H225" s="34" t="str">
        <f>IF('RESUMEN'!$F225="","",'RESUMEN'!$G225-'RESUMEN'!$F225)</f>
        <v/>
      </c>
      <c r="I225" s="29"/>
      <c r="J225" s="35" t="s">
        <v>38</v>
      </c>
      <c r="K225" s="36" t="s">
        <v>36</v>
      </c>
      <c r="L225" s="32"/>
      <c r="M225" s="37"/>
      <c r="N225" s="54" t="str">
        <f t="shared" si="8"/>
        <v/>
      </c>
      <c r="R225" s="54">
        <f>resumen[[#This Row],[VUELTAS VOLQ]]*15</f>
        <v>0</v>
      </c>
      <c r="S225" s="56"/>
      <c r="T225" s="52"/>
      <c r="U225" s="52"/>
      <c r="V225" s="54">
        <f>resumen[[#This Row],[HOROMETRO FINAL 2]]-resumen[[#This Row],[HOROMETRO INICIAL 2]]</f>
        <v>0</v>
      </c>
    </row>
    <row r="226" spans="1:22" ht="30" hidden="1" customHeight="1" thickBot="1" x14ac:dyDescent="0.25">
      <c r="A226" s="13"/>
      <c r="B226" s="14" t="s">
        <v>39</v>
      </c>
      <c r="C226" s="22" t="s">
        <v>40</v>
      </c>
      <c r="D226" s="23" t="s">
        <v>41</v>
      </c>
      <c r="E226" s="24">
        <v>45952</v>
      </c>
      <c r="F226" s="25">
        <v>0.22569444444444445</v>
      </c>
      <c r="G226" s="25">
        <v>0.24652777777777779</v>
      </c>
      <c r="H226" s="34">
        <f>IF('RESUMEN'!$F226="","",'RESUMEN'!$G226-'RESUMEN'!$F226)</f>
        <v>2.0833333333333343E-2</v>
      </c>
      <c r="I226" s="29" t="s">
        <v>42</v>
      </c>
      <c r="J226" s="35" t="s">
        <v>32</v>
      </c>
      <c r="K226" s="36" t="s">
        <v>33</v>
      </c>
      <c r="L226" s="32"/>
      <c r="M226" s="37"/>
      <c r="N226" s="54" t="str">
        <f t="shared" si="8"/>
        <v/>
      </c>
      <c r="R226" s="54">
        <f>resumen[[#This Row],[VUELTAS VOLQ]]*15</f>
        <v>0</v>
      </c>
      <c r="S226" s="56"/>
      <c r="T226" s="52"/>
      <c r="U226" s="52"/>
      <c r="V226" s="54">
        <f>resumen[[#This Row],[HOROMETRO FINAL 2]]-resumen[[#This Row],[HOROMETRO INICIAL 2]]</f>
        <v>0</v>
      </c>
    </row>
    <row r="227" spans="1:22" ht="30" hidden="1" customHeight="1" thickBot="1" x14ac:dyDescent="0.25">
      <c r="A227" s="13"/>
      <c r="B227" s="14" t="s">
        <v>39</v>
      </c>
      <c r="C227" s="22" t="s">
        <v>40</v>
      </c>
      <c r="D227" s="23" t="s">
        <v>41</v>
      </c>
      <c r="E227" s="24">
        <v>45952</v>
      </c>
      <c r="F227" s="25">
        <v>0.33333333333333331</v>
      </c>
      <c r="G227" s="25">
        <v>0.36458333333333331</v>
      </c>
      <c r="H227" s="34">
        <f>IF('RESUMEN'!$F227="","",'RESUMEN'!$G227-'RESUMEN'!$F227)</f>
        <v>3.125E-2</v>
      </c>
      <c r="I227" s="29" t="s">
        <v>101</v>
      </c>
      <c r="J227" s="35" t="s">
        <v>32</v>
      </c>
      <c r="K227" s="36" t="s">
        <v>33</v>
      </c>
      <c r="L227" s="32"/>
      <c r="M227" s="37"/>
      <c r="N227" s="54" t="str">
        <f t="shared" si="8"/>
        <v/>
      </c>
      <c r="R227" s="54">
        <f>resumen[[#This Row],[VUELTAS VOLQ]]*15</f>
        <v>0</v>
      </c>
      <c r="S227" s="56"/>
      <c r="T227" s="52"/>
      <c r="U227" s="52"/>
      <c r="V227" s="54">
        <f>resumen[[#This Row],[HOROMETRO FINAL 2]]-resumen[[#This Row],[HOROMETRO INICIAL 2]]</f>
        <v>0</v>
      </c>
    </row>
    <row r="228" spans="1:22" ht="30" hidden="1" customHeight="1" thickBot="1" x14ac:dyDescent="0.25">
      <c r="A228" s="13"/>
      <c r="B228" s="14" t="s">
        <v>39</v>
      </c>
      <c r="C228" s="22" t="s">
        <v>40</v>
      </c>
      <c r="D228" s="23" t="s">
        <v>41</v>
      </c>
      <c r="E228" s="24">
        <v>45952</v>
      </c>
      <c r="F228" s="25">
        <v>0.45833333333333331</v>
      </c>
      <c r="G228" s="25">
        <v>0.48958333333333331</v>
      </c>
      <c r="H228" s="34">
        <f>IF('RESUMEN'!$F228="","",'RESUMEN'!$G228-'RESUMEN'!$F228)</f>
        <v>3.125E-2</v>
      </c>
      <c r="I228" s="29" t="s">
        <v>43</v>
      </c>
      <c r="J228" s="35" t="s">
        <v>32</v>
      </c>
      <c r="K228" s="36" t="s">
        <v>33</v>
      </c>
      <c r="L228" s="32"/>
      <c r="M228" s="37"/>
      <c r="N228" s="54" t="str">
        <f t="shared" si="8"/>
        <v/>
      </c>
      <c r="R228" s="54">
        <f>resumen[[#This Row],[VUELTAS VOLQ]]*15</f>
        <v>0</v>
      </c>
      <c r="S228" s="56"/>
      <c r="T228" s="52"/>
      <c r="U228" s="52"/>
      <c r="V228" s="54">
        <f>resumen[[#This Row],[HOROMETRO FINAL 2]]-resumen[[#This Row],[HOROMETRO INICIAL 2]]</f>
        <v>0</v>
      </c>
    </row>
    <row r="229" spans="1:22" ht="30" hidden="1" customHeight="1" thickBot="1" x14ac:dyDescent="0.25">
      <c r="A229" s="13"/>
      <c r="B229" s="14" t="s">
        <v>39</v>
      </c>
      <c r="C229" s="22" t="s">
        <v>40</v>
      </c>
      <c r="D229" s="23" t="s">
        <v>41</v>
      </c>
      <c r="E229" s="24">
        <v>45952</v>
      </c>
      <c r="F229" s="25">
        <v>0.75</v>
      </c>
      <c r="G229" s="25">
        <v>0.78125</v>
      </c>
      <c r="H229" s="34">
        <f>IF('RESUMEN'!$F229="","",'RESUMEN'!$G229-'RESUMEN'!$F229)</f>
        <v>3.125E-2</v>
      </c>
      <c r="I229" s="29" t="s">
        <v>48</v>
      </c>
      <c r="J229" s="35" t="s">
        <v>32</v>
      </c>
      <c r="K229" s="36" t="s">
        <v>33</v>
      </c>
      <c r="L229" s="32"/>
      <c r="M229" s="37"/>
      <c r="N229" s="54" t="str">
        <f t="shared" si="8"/>
        <v/>
      </c>
      <c r="R229" s="54">
        <f>resumen[[#This Row],[VUELTAS VOLQ]]*15</f>
        <v>0</v>
      </c>
      <c r="S229" s="56"/>
      <c r="T229" s="52"/>
      <c r="U229" s="52"/>
      <c r="V229" s="54">
        <f>resumen[[#This Row],[HOROMETRO FINAL 2]]-resumen[[#This Row],[HOROMETRO INICIAL 2]]</f>
        <v>0</v>
      </c>
    </row>
    <row r="230" spans="1:22" ht="30" hidden="1" customHeight="1" thickBot="1" x14ac:dyDescent="0.25">
      <c r="A230" s="13"/>
      <c r="B230" s="14" t="s">
        <v>28</v>
      </c>
      <c r="C230" s="22" t="s">
        <v>29</v>
      </c>
      <c r="D230" s="23" t="s">
        <v>115</v>
      </c>
      <c r="E230" s="24">
        <v>45952</v>
      </c>
      <c r="F230" s="25"/>
      <c r="G230" s="25"/>
      <c r="H230" s="34" t="str">
        <f>IF('RESUMEN'!$F230="","",'RESUMEN'!$G230-'RESUMEN'!$F230)</f>
        <v/>
      </c>
      <c r="I230" s="29"/>
      <c r="J230" s="35" t="s">
        <v>32</v>
      </c>
      <c r="K230" s="36" t="s">
        <v>33</v>
      </c>
      <c r="L230" s="32"/>
      <c r="M230" s="37"/>
      <c r="N230" s="54" t="str">
        <f t="shared" si="8"/>
        <v/>
      </c>
      <c r="R230" s="54">
        <f>resumen[[#This Row],[VUELTAS VOLQ]]*15</f>
        <v>0</v>
      </c>
      <c r="S230" s="56"/>
      <c r="T230" s="52"/>
      <c r="U230" s="52"/>
      <c r="V230" s="54">
        <f>resumen[[#This Row],[HOROMETRO FINAL 2]]-resumen[[#This Row],[HOROMETRO INICIAL 2]]</f>
        <v>0</v>
      </c>
    </row>
    <row r="231" spans="1:22" ht="30" hidden="1" customHeight="1" thickBot="1" x14ac:dyDescent="0.25">
      <c r="A231" s="13"/>
      <c r="B231" s="14" t="s">
        <v>104</v>
      </c>
      <c r="C231" s="22"/>
      <c r="D231" s="23" t="s">
        <v>105</v>
      </c>
      <c r="E231" s="24">
        <v>45952</v>
      </c>
      <c r="F231" s="25"/>
      <c r="G231" s="25"/>
      <c r="H231" s="34" t="str">
        <f>IF('RESUMEN'!$F231="","",'RESUMEN'!$G231-'RESUMEN'!$F231)</f>
        <v/>
      </c>
      <c r="I231" s="29"/>
      <c r="J231" s="35" t="s">
        <v>32</v>
      </c>
      <c r="K231" s="36" t="s">
        <v>33</v>
      </c>
      <c r="L231" s="32"/>
      <c r="M231" s="37"/>
      <c r="N231" s="54" t="str">
        <f t="shared" si="8"/>
        <v/>
      </c>
      <c r="R231" s="54">
        <f>resumen[[#This Row],[VUELTAS VOLQ]]*15</f>
        <v>0</v>
      </c>
      <c r="S231" s="56"/>
      <c r="T231" s="52"/>
      <c r="U231" s="52"/>
      <c r="V231" s="54">
        <f>resumen[[#This Row],[HOROMETRO FINAL 2]]-resumen[[#This Row],[HOROMETRO INICIAL 2]]</f>
        <v>0</v>
      </c>
    </row>
    <row r="232" spans="1:22" ht="30" hidden="1" customHeight="1" thickBot="1" x14ac:dyDescent="0.25">
      <c r="A232" s="13"/>
      <c r="B232" s="14" t="s">
        <v>66</v>
      </c>
      <c r="C232" s="22"/>
      <c r="D232" s="23" t="s">
        <v>67</v>
      </c>
      <c r="E232" s="24">
        <v>45952</v>
      </c>
      <c r="F232" s="25"/>
      <c r="G232" s="25"/>
      <c r="H232" s="34" t="str">
        <f>IF('RESUMEN'!$F232="","",'RESUMEN'!$G232-'RESUMEN'!$F232)</f>
        <v/>
      </c>
      <c r="I232" s="29"/>
      <c r="J232" s="35" t="s">
        <v>38</v>
      </c>
      <c r="K232" s="36" t="s">
        <v>36</v>
      </c>
      <c r="L232" s="32"/>
      <c r="M232" s="37"/>
      <c r="N232" s="54" t="str">
        <f t="shared" si="8"/>
        <v/>
      </c>
      <c r="R232" s="54">
        <f>resumen[[#This Row],[VUELTAS VOLQ]]*15</f>
        <v>0</v>
      </c>
      <c r="S232" s="56"/>
      <c r="T232" s="52"/>
      <c r="U232" s="52"/>
      <c r="V232" s="54">
        <f>resumen[[#This Row],[HOROMETRO FINAL 2]]-resumen[[#This Row],[HOROMETRO INICIAL 2]]</f>
        <v>0</v>
      </c>
    </row>
    <row r="233" spans="1:22" ht="30" hidden="1" customHeight="1" thickBot="1" x14ac:dyDescent="0.25">
      <c r="A233" s="13"/>
      <c r="B233" s="14" t="s">
        <v>73</v>
      </c>
      <c r="C233" s="22"/>
      <c r="D233" s="23" t="s">
        <v>67</v>
      </c>
      <c r="E233" s="24">
        <v>45952</v>
      </c>
      <c r="F233" s="25"/>
      <c r="G233" s="25"/>
      <c r="H233" s="34" t="str">
        <f>IF('RESUMEN'!$F233="","",'RESUMEN'!$G233-'RESUMEN'!$F233)</f>
        <v/>
      </c>
      <c r="I233" s="29"/>
      <c r="J233" s="35" t="s">
        <v>38</v>
      </c>
      <c r="K233" s="36" t="s">
        <v>36</v>
      </c>
      <c r="L233" s="32"/>
      <c r="M233" s="37"/>
      <c r="N233" s="54" t="str">
        <f t="shared" si="8"/>
        <v/>
      </c>
      <c r="R233" s="54">
        <f>resumen[[#This Row],[VUELTAS VOLQ]]*15</f>
        <v>0</v>
      </c>
      <c r="S233" s="56"/>
      <c r="T233" s="52"/>
      <c r="U233" s="52"/>
      <c r="V233" s="54">
        <f>resumen[[#This Row],[HOROMETRO FINAL 2]]-resumen[[#This Row],[HOROMETRO INICIAL 2]]</f>
        <v>0</v>
      </c>
    </row>
    <row r="234" spans="1:22" ht="30" hidden="1" customHeight="1" thickBot="1" x14ac:dyDescent="0.25">
      <c r="A234" s="13"/>
      <c r="B234" s="14" t="s">
        <v>35</v>
      </c>
      <c r="C234" s="22"/>
      <c r="D234" s="23" t="s">
        <v>67</v>
      </c>
      <c r="E234" s="24">
        <v>45952</v>
      </c>
      <c r="F234" s="25"/>
      <c r="G234" s="25"/>
      <c r="H234" s="34" t="str">
        <f>IF('RESUMEN'!$F234="","",'RESUMEN'!$G234-'RESUMEN'!$F234)</f>
        <v/>
      </c>
      <c r="I234" s="29"/>
      <c r="J234" s="35" t="s">
        <v>38</v>
      </c>
      <c r="K234" s="36" t="s">
        <v>36</v>
      </c>
      <c r="L234" s="32"/>
      <c r="M234" s="37"/>
      <c r="N234" s="54" t="str">
        <f t="shared" si="8"/>
        <v/>
      </c>
      <c r="R234" s="54">
        <f>resumen[[#This Row],[VUELTAS VOLQ]]*15</f>
        <v>0</v>
      </c>
      <c r="S234" s="56"/>
      <c r="T234" s="52"/>
      <c r="U234" s="52"/>
      <c r="V234" s="54">
        <f>resumen[[#This Row],[HOROMETRO FINAL 2]]-resumen[[#This Row],[HOROMETRO INICIAL 2]]</f>
        <v>0</v>
      </c>
    </row>
    <row r="235" spans="1:22" ht="30" hidden="1" customHeight="1" thickBot="1" x14ac:dyDescent="0.25">
      <c r="A235" s="13"/>
      <c r="B235" s="14" t="s">
        <v>114</v>
      </c>
      <c r="C235" s="22"/>
      <c r="D235" s="23" t="s">
        <v>67</v>
      </c>
      <c r="E235" s="24">
        <v>45952</v>
      </c>
      <c r="F235" s="25"/>
      <c r="G235" s="25"/>
      <c r="H235" s="34" t="str">
        <f>IF('RESUMEN'!$F235="","",'RESUMEN'!$G235-'RESUMEN'!$F235)</f>
        <v/>
      </c>
      <c r="I235" s="29"/>
      <c r="J235" s="35" t="s">
        <v>38</v>
      </c>
      <c r="K235" s="36" t="s">
        <v>36</v>
      </c>
      <c r="L235" s="32"/>
      <c r="M235" s="37"/>
      <c r="N235" s="54" t="str">
        <f t="shared" si="8"/>
        <v/>
      </c>
      <c r="R235" s="54">
        <f>resumen[[#This Row],[VUELTAS VOLQ]]*15</f>
        <v>0</v>
      </c>
      <c r="S235" s="56"/>
      <c r="T235" s="52"/>
      <c r="U235" s="52"/>
      <c r="V235" s="54">
        <f>resumen[[#This Row],[HOROMETRO FINAL 2]]-resumen[[#This Row],[HOROMETRO INICIAL 2]]</f>
        <v>0</v>
      </c>
    </row>
    <row r="236" spans="1:22" ht="30" hidden="1" customHeight="1" thickBot="1" x14ac:dyDescent="0.25">
      <c r="A236" s="13"/>
      <c r="B236" s="14" t="s">
        <v>39</v>
      </c>
      <c r="C236" s="22" t="s">
        <v>40</v>
      </c>
      <c r="D236" s="23" t="s">
        <v>41</v>
      </c>
      <c r="E236" s="24">
        <v>45953</v>
      </c>
      <c r="F236" s="25">
        <v>0.22916666666666666</v>
      </c>
      <c r="G236" s="25">
        <v>0.25</v>
      </c>
      <c r="H236" s="34">
        <f>IF('RESUMEN'!$F236="","",'RESUMEN'!$G236-'RESUMEN'!$F236)</f>
        <v>2.0833333333333343E-2</v>
      </c>
      <c r="I236" s="29" t="s">
        <v>49</v>
      </c>
      <c r="J236" s="35" t="s">
        <v>32</v>
      </c>
      <c r="K236" s="36" t="s">
        <v>33</v>
      </c>
      <c r="L236" s="32"/>
      <c r="M236" s="37"/>
      <c r="N236" s="54" t="str">
        <f t="shared" si="8"/>
        <v/>
      </c>
      <c r="R236" s="54">
        <f>resumen[[#This Row],[VUELTAS VOLQ]]*15</f>
        <v>0</v>
      </c>
      <c r="S236" s="56"/>
      <c r="T236" s="52"/>
      <c r="U236" s="52"/>
      <c r="V236" s="54">
        <f>resumen[[#This Row],[HOROMETRO FINAL 2]]-resumen[[#This Row],[HOROMETRO INICIAL 2]]</f>
        <v>0</v>
      </c>
    </row>
    <row r="237" spans="1:22" ht="30" hidden="1" customHeight="1" thickBot="1" x14ac:dyDescent="0.25">
      <c r="A237" s="13"/>
      <c r="B237" s="14" t="s">
        <v>39</v>
      </c>
      <c r="C237" s="22" t="s">
        <v>40</v>
      </c>
      <c r="D237" s="23" t="s">
        <v>41</v>
      </c>
      <c r="E237" s="24">
        <v>45953</v>
      </c>
      <c r="F237" s="25">
        <v>0.45833333333333331</v>
      </c>
      <c r="G237" s="25">
        <v>0.48958333333333331</v>
      </c>
      <c r="H237" s="34">
        <f>IF('RESUMEN'!$F237="","",'RESUMEN'!$G237-'RESUMEN'!$F237)</f>
        <v>3.125E-2</v>
      </c>
      <c r="I237" s="29" t="s">
        <v>116</v>
      </c>
      <c r="J237" s="35" t="s">
        <v>32</v>
      </c>
      <c r="K237" s="36" t="s">
        <v>33</v>
      </c>
      <c r="L237" s="32"/>
      <c r="M237" s="37"/>
      <c r="N237" s="54" t="str">
        <f t="shared" si="8"/>
        <v/>
      </c>
      <c r="R237" s="54">
        <f>resumen[[#This Row],[VUELTAS VOLQ]]*15</f>
        <v>0</v>
      </c>
      <c r="S237" s="56"/>
      <c r="T237" s="52"/>
      <c r="U237" s="52"/>
      <c r="V237" s="54">
        <f>resumen[[#This Row],[HOROMETRO FINAL 2]]-resumen[[#This Row],[HOROMETRO INICIAL 2]]</f>
        <v>0</v>
      </c>
    </row>
    <row r="238" spans="1:22" ht="30" hidden="1" customHeight="1" thickBot="1" x14ac:dyDescent="0.25">
      <c r="A238" s="13"/>
      <c r="B238" s="14" t="s">
        <v>39</v>
      </c>
      <c r="C238" s="22" t="s">
        <v>40</v>
      </c>
      <c r="D238" s="23" t="s">
        <v>41</v>
      </c>
      <c r="E238" s="24">
        <v>45953</v>
      </c>
      <c r="F238" s="25">
        <v>0.59722222222222221</v>
      </c>
      <c r="G238" s="25">
        <v>0.625</v>
      </c>
      <c r="H238" s="34">
        <f>IF('RESUMEN'!$F238="","",'RESUMEN'!$G238-'RESUMEN'!$F238)</f>
        <v>2.777777777777779E-2</v>
      </c>
      <c r="I238" s="29" t="s">
        <v>91</v>
      </c>
      <c r="J238" s="35" t="s">
        <v>32</v>
      </c>
      <c r="K238" s="36" t="s">
        <v>33</v>
      </c>
      <c r="L238" s="32"/>
      <c r="M238" s="37"/>
      <c r="N238" s="54" t="str">
        <f t="shared" ref="N238:N257" si="9">IF(M238-L238=0,"",M238-L238)</f>
        <v/>
      </c>
      <c r="R238" s="54">
        <f>resumen[[#This Row],[VUELTAS VOLQ]]*15</f>
        <v>0</v>
      </c>
      <c r="S238" s="56"/>
      <c r="T238" s="52"/>
      <c r="U238" s="52"/>
      <c r="V238" s="54">
        <f>resumen[[#This Row],[HOROMETRO FINAL 2]]-resumen[[#This Row],[HOROMETRO INICIAL 2]]</f>
        <v>0</v>
      </c>
    </row>
    <row r="239" spans="1:22" ht="30" hidden="1" customHeight="1" thickBot="1" x14ac:dyDescent="0.25">
      <c r="A239" s="13"/>
      <c r="B239" s="14" t="s">
        <v>39</v>
      </c>
      <c r="C239" s="22" t="s">
        <v>40</v>
      </c>
      <c r="D239" s="23" t="s">
        <v>41</v>
      </c>
      <c r="E239" s="24">
        <v>45953</v>
      </c>
      <c r="F239" s="25">
        <v>0.75</v>
      </c>
      <c r="G239" s="25">
        <v>0.77083333333333337</v>
      </c>
      <c r="H239" s="34">
        <f>IF('RESUMEN'!$F239="","",'RESUMEN'!$G239-'RESUMEN'!$F239)</f>
        <v>2.083333333333337E-2</v>
      </c>
      <c r="I239" s="29" t="s">
        <v>48</v>
      </c>
      <c r="J239" s="35" t="s">
        <v>32</v>
      </c>
      <c r="K239" s="36" t="s">
        <v>33</v>
      </c>
      <c r="L239" s="32"/>
      <c r="M239" s="37"/>
      <c r="N239" s="54" t="str">
        <f t="shared" si="9"/>
        <v/>
      </c>
      <c r="R239" s="54">
        <f>resumen[[#This Row],[VUELTAS VOLQ]]*15</f>
        <v>0</v>
      </c>
      <c r="S239" s="56"/>
      <c r="T239" s="52"/>
      <c r="U239" s="52"/>
      <c r="V239" s="54">
        <f>resumen[[#This Row],[HOROMETRO FINAL 2]]-resumen[[#This Row],[HOROMETRO INICIAL 2]]</f>
        <v>0</v>
      </c>
    </row>
    <row r="240" spans="1:22" ht="30" hidden="1" customHeight="1" thickBot="1" x14ac:dyDescent="0.25">
      <c r="A240" s="13"/>
      <c r="B240" s="14" t="s">
        <v>39</v>
      </c>
      <c r="C240" s="22" t="s">
        <v>40</v>
      </c>
      <c r="D240" s="23" t="s">
        <v>41</v>
      </c>
      <c r="E240" s="24">
        <v>45953</v>
      </c>
      <c r="F240" s="25">
        <v>0.8125</v>
      </c>
      <c r="G240" s="25">
        <v>0.83333333333333337</v>
      </c>
      <c r="H240" s="34">
        <f>IF('RESUMEN'!$F240="","",'RESUMEN'!$G240-'RESUMEN'!$F240)</f>
        <v>2.083333333333337E-2</v>
      </c>
      <c r="I240" s="29" t="s">
        <v>87</v>
      </c>
      <c r="J240" s="35" t="s">
        <v>32</v>
      </c>
      <c r="K240" s="36" t="s">
        <v>33</v>
      </c>
      <c r="L240" s="32"/>
      <c r="M240" s="37"/>
      <c r="N240" s="54" t="str">
        <f t="shared" si="9"/>
        <v/>
      </c>
      <c r="R240" s="54">
        <f>resumen[[#This Row],[VUELTAS VOLQ]]*15</f>
        <v>0</v>
      </c>
      <c r="S240" s="56"/>
      <c r="T240" s="52"/>
      <c r="U240" s="52"/>
      <c r="V240" s="54">
        <f>resumen[[#This Row],[HOROMETRO FINAL 2]]-resumen[[#This Row],[HOROMETRO INICIAL 2]]</f>
        <v>0</v>
      </c>
    </row>
    <row r="241" spans="1:22" ht="30" hidden="1" customHeight="1" thickBot="1" x14ac:dyDescent="0.25">
      <c r="A241" s="13"/>
      <c r="B241" s="14" t="s">
        <v>28</v>
      </c>
      <c r="C241" s="22" t="s">
        <v>29</v>
      </c>
      <c r="D241" s="23" t="s">
        <v>115</v>
      </c>
      <c r="E241" s="24">
        <v>45953</v>
      </c>
      <c r="F241" s="25"/>
      <c r="G241" s="25"/>
      <c r="H241" s="34" t="str">
        <f>IF('RESUMEN'!$F241="","",'RESUMEN'!$G241-'RESUMEN'!$F241)</f>
        <v/>
      </c>
      <c r="I241" s="29"/>
      <c r="J241" s="35" t="s">
        <v>32</v>
      </c>
      <c r="K241" s="36" t="s">
        <v>33</v>
      </c>
      <c r="L241" s="32"/>
      <c r="M241" s="37"/>
      <c r="N241" s="54" t="str">
        <f t="shared" si="9"/>
        <v/>
      </c>
      <c r="R241" s="54">
        <f>resumen[[#This Row],[VUELTAS VOLQ]]*15</f>
        <v>0</v>
      </c>
      <c r="S241" s="56"/>
      <c r="T241" s="52"/>
      <c r="U241" s="52"/>
      <c r="V241" s="54">
        <f>resumen[[#This Row],[HOROMETRO FINAL 2]]-resumen[[#This Row],[HOROMETRO INICIAL 2]]</f>
        <v>0</v>
      </c>
    </row>
    <row r="242" spans="1:22" ht="30" hidden="1" customHeight="1" thickBot="1" x14ac:dyDescent="0.25">
      <c r="A242" s="13"/>
      <c r="B242" s="14" t="s">
        <v>104</v>
      </c>
      <c r="C242" s="22"/>
      <c r="D242" s="23" t="s">
        <v>105</v>
      </c>
      <c r="E242" s="24">
        <v>45953</v>
      </c>
      <c r="F242" s="25"/>
      <c r="G242" s="25"/>
      <c r="H242" s="34" t="str">
        <f>IF('RESUMEN'!$F242="","",'RESUMEN'!$G242-'RESUMEN'!$F242)</f>
        <v/>
      </c>
      <c r="I242" s="29"/>
      <c r="J242" s="35" t="s">
        <v>32</v>
      </c>
      <c r="K242" s="36" t="s">
        <v>33</v>
      </c>
      <c r="L242" s="32"/>
      <c r="M242" s="37"/>
      <c r="N242" s="54" t="str">
        <f t="shared" si="9"/>
        <v/>
      </c>
      <c r="R242" s="54">
        <f>resumen[[#This Row],[VUELTAS VOLQ]]*15</f>
        <v>0</v>
      </c>
      <c r="S242" s="56"/>
      <c r="T242" s="52"/>
      <c r="U242" s="52"/>
      <c r="V242" s="54">
        <f>resumen[[#This Row],[HOROMETRO FINAL 2]]-resumen[[#This Row],[HOROMETRO INICIAL 2]]</f>
        <v>0</v>
      </c>
    </row>
    <row r="243" spans="1:22" ht="30" hidden="1" customHeight="1" thickBot="1" x14ac:dyDescent="0.25">
      <c r="A243" s="13"/>
      <c r="B243" s="14" t="s">
        <v>73</v>
      </c>
      <c r="C243" s="22"/>
      <c r="D243" s="23" t="s">
        <v>67</v>
      </c>
      <c r="E243" s="24">
        <v>45953</v>
      </c>
      <c r="F243" s="25"/>
      <c r="G243" s="25"/>
      <c r="H243" s="34" t="str">
        <f>IF('RESUMEN'!$F243="","",'RESUMEN'!$G243-'RESUMEN'!$F243)</f>
        <v/>
      </c>
      <c r="I243" s="29"/>
      <c r="J243" s="35" t="s">
        <v>38</v>
      </c>
      <c r="K243" s="36" t="s">
        <v>36</v>
      </c>
      <c r="L243" s="32"/>
      <c r="M243" s="37"/>
      <c r="N243" s="54" t="str">
        <f t="shared" si="9"/>
        <v/>
      </c>
      <c r="R243" s="54">
        <f>resumen[[#This Row],[VUELTAS VOLQ]]*15</f>
        <v>0</v>
      </c>
      <c r="S243" s="56"/>
      <c r="T243" s="52"/>
      <c r="U243" s="52"/>
      <c r="V243" s="54">
        <f>resumen[[#This Row],[HOROMETRO FINAL 2]]-resumen[[#This Row],[HOROMETRO INICIAL 2]]</f>
        <v>0</v>
      </c>
    </row>
    <row r="244" spans="1:22" ht="30" hidden="1" customHeight="1" thickBot="1" x14ac:dyDescent="0.25">
      <c r="A244" s="13"/>
      <c r="B244" s="14" t="s">
        <v>66</v>
      </c>
      <c r="C244" s="22"/>
      <c r="D244" s="23" t="s">
        <v>67</v>
      </c>
      <c r="E244" s="24">
        <v>45953</v>
      </c>
      <c r="F244" s="25"/>
      <c r="G244" s="25"/>
      <c r="H244" s="34" t="str">
        <f>IF('RESUMEN'!$F244="","",'RESUMEN'!$G244-'RESUMEN'!$F244)</f>
        <v/>
      </c>
      <c r="I244" s="29"/>
      <c r="J244" s="35" t="s">
        <v>38</v>
      </c>
      <c r="K244" s="36" t="s">
        <v>36</v>
      </c>
      <c r="L244" s="32"/>
      <c r="M244" s="37"/>
      <c r="N244" s="54" t="str">
        <f t="shared" si="9"/>
        <v/>
      </c>
      <c r="R244" s="54">
        <f>resumen[[#This Row],[VUELTAS VOLQ]]*15</f>
        <v>0</v>
      </c>
      <c r="S244" s="56"/>
      <c r="T244" s="52"/>
      <c r="U244" s="52"/>
      <c r="V244" s="54">
        <f>resumen[[#This Row],[HOROMETRO FINAL 2]]-resumen[[#This Row],[HOROMETRO INICIAL 2]]</f>
        <v>0</v>
      </c>
    </row>
    <row r="245" spans="1:22" ht="30" hidden="1" customHeight="1" thickBot="1" x14ac:dyDescent="0.25">
      <c r="A245" s="13"/>
      <c r="B245" s="14" t="s">
        <v>35</v>
      </c>
      <c r="C245" s="22"/>
      <c r="D245" s="23" t="s">
        <v>67</v>
      </c>
      <c r="E245" s="24">
        <v>45953</v>
      </c>
      <c r="F245" s="25"/>
      <c r="G245" s="25"/>
      <c r="H245" s="34" t="str">
        <f>IF('RESUMEN'!$F245="","",'RESUMEN'!$G245-'RESUMEN'!$F245)</f>
        <v/>
      </c>
      <c r="I245" s="29"/>
      <c r="J245" s="35" t="s">
        <v>38</v>
      </c>
      <c r="K245" s="36" t="s">
        <v>36</v>
      </c>
      <c r="L245" s="32"/>
      <c r="M245" s="37"/>
      <c r="N245" s="54" t="str">
        <f t="shared" si="9"/>
        <v/>
      </c>
      <c r="R245" s="54">
        <f>resumen[[#This Row],[VUELTAS VOLQ]]*15</f>
        <v>0</v>
      </c>
      <c r="S245" s="56"/>
      <c r="T245" s="52"/>
      <c r="U245" s="52"/>
      <c r="V245" s="54">
        <f>resumen[[#This Row],[HOROMETRO FINAL 2]]-resumen[[#This Row],[HOROMETRO INICIAL 2]]</f>
        <v>0</v>
      </c>
    </row>
    <row r="246" spans="1:22" ht="30" hidden="1" customHeight="1" thickBot="1" x14ac:dyDescent="0.25">
      <c r="A246" s="13"/>
      <c r="B246" s="14" t="s">
        <v>114</v>
      </c>
      <c r="C246" s="22"/>
      <c r="D246" s="23"/>
      <c r="E246" s="24">
        <v>45953</v>
      </c>
      <c r="F246" s="25"/>
      <c r="G246" s="25"/>
      <c r="H246" s="34" t="str">
        <f>IF('RESUMEN'!$F246="","",'RESUMEN'!$G246-'RESUMEN'!$F246)</f>
        <v/>
      </c>
      <c r="I246" s="29"/>
      <c r="J246" s="35" t="s">
        <v>38</v>
      </c>
      <c r="K246" s="36" t="s">
        <v>36</v>
      </c>
      <c r="L246" s="32"/>
      <c r="M246" s="37"/>
      <c r="N246" s="54" t="str">
        <f t="shared" si="9"/>
        <v/>
      </c>
      <c r="R246" s="54">
        <f>resumen[[#This Row],[VUELTAS VOLQ]]*15</f>
        <v>0</v>
      </c>
      <c r="S246" s="56"/>
      <c r="T246" s="52"/>
      <c r="U246" s="52"/>
      <c r="V246" s="54">
        <f>resumen[[#This Row],[HOROMETRO FINAL 2]]-resumen[[#This Row],[HOROMETRO INICIAL 2]]</f>
        <v>0</v>
      </c>
    </row>
    <row r="247" spans="1:22" ht="30" hidden="1" customHeight="1" thickBot="1" x14ac:dyDescent="0.25">
      <c r="A247" s="13"/>
      <c r="B247" s="14" t="s">
        <v>39</v>
      </c>
      <c r="C247" s="22" t="s">
        <v>40</v>
      </c>
      <c r="D247" s="23" t="s">
        <v>41</v>
      </c>
      <c r="E247" s="24">
        <v>45954</v>
      </c>
      <c r="F247" s="25">
        <v>0.22222222222222221</v>
      </c>
      <c r="G247" s="25">
        <v>0.24305555555555555</v>
      </c>
      <c r="H247" s="34">
        <f>IF('RESUMEN'!$F247="","",'RESUMEN'!$G247-'RESUMEN'!$F247)</f>
        <v>2.0833333333333343E-2</v>
      </c>
      <c r="I247" s="29" t="s">
        <v>42</v>
      </c>
      <c r="J247" s="35" t="s">
        <v>32</v>
      </c>
      <c r="K247" s="36" t="s">
        <v>33</v>
      </c>
      <c r="L247" s="32"/>
      <c r="M247" s="37"/>
      <c r="N247" s="54" t="str">
        <f t="shared" si="9"/>
        <v/>
      </c>
      <c r="R247" s="54">
        <f>resumen[[#This Row],[VUELTAS VOLQ]]*15</f>
        <v>0</v>
      </c>
      <c r="S247" s="56"/>
      <c r="T247" s="52"/>
      <c r="U247" s="52"/>
      <c r="V247" s="54">
        <f>resumen[[#This Row],[HOROMETRO FINAL 2]]-resumen[[#This Row],[HOROMETRO INICIAL 2]]</f>
        <v>0</v>
      </c>
    </row>
    <row r="248" spans="1:22" ht="30" hidden="1" customHeight="1" thickBot="1" x14ac:dyDescent="0.25">
      <c r="A248" s="13"/>
      <c r="B248" s="14" t="s">
        <v>39</v>
      </c>
      <c r="C248" s="22" t="s">
        <v>40</v>
      </c>
      <c r="D248" s="23" t="s">
        <v>41</v>
      </c>
      <c r="E248" s="24">
        <v>45954</v>
      </c>
      <c r="F248" s="25">
        <v>0.35416666666666669</v>
      </c>
      <c r="G248" s="25">
        <v>0.375</v>
      </c>
      <c r="H248" s="34">
        <f>IF('RESUMEN'!$F248="","",'RESUMEN'!$G248-'RESUMEN'!$F248)</f>
        <v>2.0833333333333315E-2</v>
      </c>
      <c r="I248" s="29" t="s">
        <v>89</v>
      </c>
      <c r="J248" s="35" t="s">
        <v>32</v>
      </c>
      <c r="K248" s="36" t="s">
        <v>33</v>
      </c>
      <c r="L248" s="32"/>
      <c r="M248" s="37"/>
      <c r="N248" s="54" t="str">
        <f t="shared" si="9"/>
        <v/>
      </c>
      <c r="R248" s="54">
        <f>resumen[[#This Row],[VUELTAS VOLQ]]*15</f>
        <v>0</v>
      </c>
      <c r="S248" s="56"/>
      <c r="T248" s="52"/>
      <c r="U248" s="52"/>
      <c r="V248" s="54">
        <f>resumen[[#This Row],[HOROMETRO FINAL 2]]-resumen[[#This Row],[HOROMETRO INICIAL 2]]</f>
        <v>0</v>
      </c>
    </row>
    <row r="249" spans="1:22" ht="30" hidden="1" customHeight="1" thickBot="1" x14ac:dyDescent="0.25">
      <c r="A249" s="13"/>
      <c r="B249" s="14" t="s">
        <v>28</v>
      </c>
      <c r="C249" s="22" t="s">
        <v>29</v>
      </c>
      <c r="D249" s="23" t="s">
        <v>115</v>
      </c>
      <c r="E249" s="24">
        <v>45954</v>
      </c>
      <c r="F249" s="25"/>
      <c r="G249" s="25"/>
      <c r="H249" s="34" t="str">
        <f>IF('RESUMEN'!$F249="","",'RESUMEN'!$G249-'RESUMEN'!$F249)</f>
        <v/>
      </c>
      <c r="I249" s="29"/>
      <c r="J249" s="35" t="s">
        <v>32</v>
      </c>
      <c r="K249" s="36" t="s">
        <v>33</v>
      </c>
      <c r="L249" s="32"/>
      <c r="M249" s="37"/>
      <c r="N249" s="54" t="str">
        <f t="shared" si="9"/>
        <v/>
      </c>
      <c r="R249" s="54">
        <f>resumen[[#This Row],[VUELTAS VOLQ]]*15</f>
        <v>0</v>
      </c>
      <c r="S249" s="56"/>
      <c r="T249" s="52"/>
      <c r="U249" s="52"/>
      <c r="V249" s="54">
        <f>resumen[[#This Row],[HOROMETRO FINAL 2]]-resumen[[#This Row],[HOROMETRO INICIAL 2]]</f>
        <v>0</v>
      </c>
    </row>
    <row r="250" spans="1:22" ht="30" hidden="1" customHeight="1" thickBot="1" x14ac:dyDescent="0.25">
      <c r="A250" s="13"/>
      <c r="B250" s="14" t="s">
        <v>104</v>
      </c>
      <c r="C250" s="22"/>
      <c r="D250" s="23" t="s">
        <v>105</v>
      </c>
      <c r="E250" s="24">
        <v>45954</v>
      </c>
      <c r="F250" s="25"/>
      <c r="G250" s="25"/>
      <c r="H250" s="34" t="str">
        <f>IF('RESUMEN'!$F250="","",'RESUMEN'!$G250-'RESUMEN'!$F250)</f>
        <v/>
      </c>
      <c r="I250" s="29"/>
      <c r="J250" s="35" t="s">
        <v>32</v>
      </c>
      <c r="K250" s="36" t="s">
        <v>33</v>
      </c>
      <c r="L250" s="32"/>
      <c r="M250" s="37"/>
      <c r="N250" s="54" t="str">
        <f t="shared" si="9"/>
        <v/>
      </c>
      <c r="R250" s="54">
        <f>resumen[[#This Row],[VUELTAS VOLQ]]*15</f>
        <v>0</v>
      </c>
      <c r="S250" s="56"/>
      <c r="T250" s="52"/>
      <c r="U250" s="52"/>
      <c r="V250" s="54">
        <f>resumen[[#This Row],[HOROMETRO FINAL 2]]-resumen[[#This Row],[HOROMETRO INICIAL 2]]</f>
        <v>0</v>
      </c>
    </row>
    <row r="251" spans="1:22" ht="30" hidden="1" customHeight="1" thickBot="1" x14ac:dyDescent="0.25">
      <c r="A251" s="13"/>
      <c r="B251" s="14" t="s">
        <v>73</v>
      </c>
      <c r="C251" s="22"/>
      <c r="D251" s="23" t="s">
        <v>67</v>
      </c>
      <c r="E251" s="24">
        <v>45954</v>
      </c>
      <c r="F251" s="25"/>
      <c r="G251" s="25"/>
      <c r="H251" s="34" t="str">
        <f>IF('RESUMEN'!$F251="","",'RESUMEN'!$G251-'RESUMEN'!$F251)</f>
        <v/>
      </c>
      <c r="I251" s="29"/>
      <c r="J251" s="35" t="s">
        <v>38</v>
      </c>
      <c r="K251" s="36" t="s">
        <v>36</v>
      </c>
      <c r="L251" s="32"/>
      <c r="M251" s="37"/>
      <c r="N251" s="54" t="str">
        <f t="shared" si="9"/>
        <v/>
      </c>
      <c r="R251" s="54">
        <f>resumen[[#This Row],[VUELTAS VOLQ]]*15</f>
        <v>0</v>
      </c>
      <c r="S251" s="56"/>
      <c r="T251" s="52"/>
      <c r="U251" s="52"/>
      <c r="V251" s="54">
        <f>resumen[[#This Row],[HOROMETRO FINAL 2]]-resumen[[#This Row],[HOROMETRO INICIAL 2]]</f>
        <v>0</v>
      </c>
    </row>
    <row r="252" spans="1:22" ht="30" hidden="1" customHeight="1" thickBot="1" x14ac:dyDescent="0.25">
      <c r="A252" s="13"/>
      <c r="B252" s="14" t="s">
        <v>66</v>
      </c>
      <c r="C252" s="22"/>
      <c r="D252" s="23" t="s">
        <v>67</v>
      </c>
      <c r="E252" s="24">
        <v>45954</v>
      </c>
      <c r="F252" s="25"/>
      <c r="G252" s="25"/>
      <c r="H252" s="34" t="str">
        <f>IF('RESUMEN'!$F252="","",'RESUMEN'!$G252-'RESUMEN'!$F252)</f>
        <v/>
      </c>
      <c r="I252" s="29"/>
      <c r="J252" s="35" t="s">
        <v>38</v>
      </c>
      <c r="K252" s="36" t="s">
        <v>36</v>
      </c>
      <c r="L252" s="32"/>
      <c r="M252" s="37"/>
      <c r="N252" s="54" t="str">
        <f t="shared" si="9"/>
        <v/>
      </c>
      <c r="R252" s="54">
        <f>resumen[[#This Row],[VUELTAS VOLQ]]*15</f>
        <v>0</v>
      </c>
      <c r="S252" s="56"/>
      <c r="T252" s="52"/>
      <c r="U252" s="52"/>
      <c r="V252" s="54">
        <f>resumen[[#This Row],[HOROMETRO FINAL 2]]-resumen[[#This Row],[HOROMETRO INICIAL 2]]</f>
        <v>0</v>
      </c>
    </row>
    <row r="253" spans="1:22" ht="30" hidden="1" customHeight="1" thickBot="1" x14ac:dyDescent="0.25">
      <c r="A253" s="13"/>
      <c r="B253" s="14" t="s">
        <v>35</v>
      </c>
      <c r="C253" s="22"/>
      <c r="D253" s="23" t="s">
        <v>67</v>
      </c>
      <c r="E253" s="24">
        <v>45954</v>
      </c>
      <c r="F253" s="25"/>
      <c r="G253" s="25"/>
      <c r="H253" s="34" t="str">
        <f>IF('RESUMEN'!$F253="","",'RESUMEN'!$G253-'RESUMEN'!$F253)</f>
        <v/>
      </c>
      <c r="I253" s="29"/>
      <c r="J253" s="35" t="s">
        <v>38</v>
      </c>
      <c r="K253" s="36" t="s">
        <v>36</v>
      </c>
      <c r="L253" s="32"/>
      <c r="M253" s="37"/>
      <c r="N253" s="54" t="str">
        <f t="shared" si="9"/>
        <v/>
      </c>
      <c r="R253" s="54">
        <f>resumen[[#This Row],[VUELTAS VOLQ]]*15</f>
        <v>0</v>
      </c>
      <c r="S253" s="56"/>
      <c r="T253" s="52"/>
      <c r="U253" s="52"/>
      <c r="V253" s="54">
        <f>resumen[[#This Row],[HOROMETRO FINAL 2]]-resumen[[#This Row],[HOROMETRO INICIAL 2]]</f>
        <v>0</v>
      </c>
    </row>
    <row r="254" spans="1:22" ht="30" hidden="1" customHeight="1" thickBot="1" x14ac:dyDescent="0.25">
      <c r="A254" s="13"/>
      <c r="B254" s="14" t="s">
        <v>114</v>
      </c>
      <c r="C254" s="22"/>
      <c r="D254" s="23" t="s">
        <v>67</v>
      </c>
      <c r="E254" s="24">
        <v>45954</v>
      </c>
      <c r="F254" s="25"/>
      <c r="G254" s="25"/>
      <c r="H254" s="34" t="str">
        <f>IF('RESUMEN'!$F254="","",'RESUMEN'!$G254-'RESUMEN'!$F254)</f>
        <v/>
      </c>
      <c r="I254" s="29"/>
      <c r="J254" s="35" t="s">
        <v>38</v>
      </c>
      <c r="K254" s="36" t="s">
        <v>36</v>
      </c>
      <c r="L254" s="32"/>
      <c r="M254" s="37"/>
      <c r="N254" s="54" t="str">
        <f t="shared" si="9"/>
        <v/>
      </c>
      <c r="R254" s="54">
        <f>resumen[[#This Row],[VUELTAS VOLQ]]*15</f>
        <v>0</v>
      </c>
      <c r="S254" s="56"/>
      <c r="T254" s="52"/>
      <c r="U254" s="52"/>
      <c r="V254" s="54">
        <f>resumen[[#This Row],[HOROMETRO FINAL 2]]-resumen[[#This Row],[HOROMETRO INICIAL 2]]</f>
        <v>0</v>
      </c>
    </row>
    <row r="255" spans="1:22" ht="15.75" hidden="1" x14ac:dyDescent="0.25">
      <c r="A255" s="13"/>
      <c r="B255" s="14" t="s">
        <v>39</v>
      </c>
      <c r="C255" s="22" t="s">
        <v>40</v>
      </c>
      <c r="D255" s="23" t="s">
        <v>41</v>
      </c>
      <c r="E255" s="24">
        <v>45957</v>
      </c>
      <c r="F255" s="25">
        <v>0.22569444444444445</v>
      </c>
      <c r="G255" s="25">
        <v>0.24652777777777779</v>
      </c>
      <c r="H255" s="34">
        <f>IF('RESUMEN'!$F255="","",'RESUMEN'!$G255-'RESUMEN'!$F255)</f>
        <v>2.0833333333333343E-2</v>
      </c>
      <c r="I255" s="29" t="s">
        <v>42</v>
      </c>
      <c r="J255" s="35" t="s">
        <v>32</v>
      </c>
      <c r="K255" s="36" t="s">
        <v>33</v>
      </c>
      <c r="L255" s="32"/>
      <c r="M255" s="37"/>
      <c r="N255" s="54" t="str">
        <f t="shared" si="9"/>
        <v/>
      </c>
      <c r="R255" s="54">
        <f>resumen[[#This Row],[VUELTAS VOLQ]]*15</f>
        <v>0</v>
      </c>
      <c r="S255" s="56"/>
      <c r="T255" s="52"/>
      <c r="U255" s="52"/>
      <c r="V255" s="54">
        <f>resumen[[#This Row],[HOROMETRO FINAL 2]]-resumen[[#This Row],[HOROMETRO INICIAL 2]]</f>
        <v>0</v>
      </c>
    </row>
    <row r="256" spans="1:22" ht="15.75" hidden="1" x14ac:dyDescent="0.25">
      <c r="A256" s="13"/>
      <c r="B256" s="14" t="s">
        <v>39</v>
      </c>
      <c r="C256" s="22" t="s">
        <v>40</v>
      </c>
      <c r="D256" s="23" t="s">
        <v>41</v>
      </c>
      <c r="E256" s="24">
        <v>45957</v>
      </c>
      <c r="F256" s="25">
        <v>0.47222222222222221</v>
      </c>
      <c r="G256" s="25">
        <v>0.49652777777777779</v>
      </c>
      <c r="H256" s="34">
        <f>IF('RESUMEN'!$F256="","",'RESUMEN'!$G256-'RESUMEN'!$F256)</f>
        <v>2.430555555555558E-2</v>
      </c>
      <c r="I256" s="29" t="s">
        <v>43</v>
      </c>
      <c r="J256" s="35" t="s">
        <v>32</v>
      </c>
      <c r="K256" s="36" t="s">
        <v>33</v>
      </c>
      <c r="L256" s="32"/>
      <c r="M256" s="37"/>
      <c r="N256" s="54" t="str">
        <f t="shared" si="9"/>
        <v/>
      </c>
      <c r="R256" s="54">
        <f>resumen[[#This Row],[VUELTAS VOLQ]]*15</f>
        <v>0</v>
      </c>
      <c r="S256" s="56"/>
      <c r="T256" s="52"/>
      <c r="U256" s="52"/>
      <c r="V256" s="54">
        <f>resumen[[#This Row],[HOROMETRO FINAL 2]]-resumen[[#This Row],[HOROMETRO INICIAL 2]]</f>
        <v>0</v>
      </c>
    </row>
    <row r="257" spans="1:22" hidden="1" x14ac:dyDescent="0.25">
      <c r="A257" s="13"/>
      <c r="B257" s="14" t="s">
        <v>39</v>
      </c>
      <c r="C257" s="22" t="s">
        <v>40</v>
      </c>
      <c r="D257" s="23" t="s">
        <v>41</v>
      </c>
      <c r="E257" s="24">
        <v>45957</v>
      </c>
      <c r="F257" s="25">
        <v>0.625</v>
      </c>
      <c r="G257" s="25">
        <v>0.64583333333333337</v>
      </c>
      <c r="H257" s="34">
        <f>IF('RESUMEN'!$F257="","",'RESUMEN'!$G257-'RESUMEN'!$F257)</f>
        <v>2.083333333333337E-2</v>
      </c>
      <c r="I257" s="29" t="s">
        <v>91</v>
      </c>
      <c r="J257" s="35" t="s">
        <v>32</v>
      </c>
      <c r="K257" s="36" t="s">
        <v>33</v>
      </c>
      <c r="L257" s="32"/>
      <c r="M257" s="37"/>
      <c r="N257" s="54" t="str">
        <f t="shared" si="9"/>
        <v/>
      </c>
      <c r="R257" s="54">
        <f>resumen[[#This Row],[VUELTAS VOLQ]]*15</f>
        <v>0</v>
      </c>
      <c r="S257" s="56"/>
      <c r="T257" s="52"/>
      <c r="U257" s="52"/>
      <c r="V257" s="54">
        <f>resumen[[#This Row],[HOROMETRO FINAL 2]]-resumen[[#This Row],[HOROMETRO INICIAL 2]]</f>
        <v>0</v>
      </c>
    </row>
  </sheetData>
  <mergeCells count="1">
    <mergeCell ref="A2:B7"/>
  </mergeCells>
  <phoneticPr fontId="5" type="noConversion"/>
  <pageMargins left="0.25" right="0.28999999999999998" top="0.41" bottom="0.75" header="0.3" footer="0.3"/>
  <pageSetup orientation="landscape" horizontalDpi="4294967293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1405750-F84D-4A9A-A573-9583141D3A3C}">
          <x14:formula1>
            <xm:f>TABLAS!$A$2:$A$22</xm:f>
          </x14:formula1>
          <xm:sqref>B9:B257</xm:sqref>
        </x14:dataValidation>
        <x14:dataValidation type="list" allowBlank="1" showInputMessage="1" showErrorMessage="1" xr:uid="{7F6291CE-4D1F-4E25-A503-8DBBE2F7E1D0}">
          <x14:formula1>
            <xm:f>TABLAS!$F$2:$F$20</xm:f>
          </x14:formula1>
          <xm:sqref>J9:J257</xm:sqref>
        </x14:dataValidation>
        <x14:dataValidation type="list" allowBlank="1" showInputMessage="1" showErrorMessage="1" xr:uid="{C0E790FA-0263-414B-A376-13ED5DC90971}">
          <x14:formula1>
            <xm:f>TABLAS!$H$2:$H$38</xm:f>
          </x14:formula1>
          <xm:sqref>K9:K257</xm:sqref>
        </x14:dataValidation>
        <x14:dataValidation type="list" allowBlank="1" showInputMessage="1" showErrorMessage="1" xr:uid="{53602DA9-BF3D-4512-B211-11137BDDB665}">
          <x14:formula1>
            <xm:f>TABLAS!$D$2:$D$18</xm:f>
          </x14:formula1>
          <xm:sqref>D9:D257</xm:sqref>
        </x14:dataValidation>
      </x14:dataValidations>
    </ex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94C7-41C4-4684-A6A2-982B26933348}">
  <dimension ref="C3:I4"/>
  <sheetViews>
    <sheetView workbookViewId="0">
      <selection activeCell="H4" sqref="H4"/>
    </sheetView>
  </sheetViews>
  <sheetFormatPr baseColWidth="10" defaultColWidth="11.42578125" defaultRowHeight="15" x14ac:dyDescent="0.25"/>
  <sheetData>
    <row r="3" spans="3:9" x14ac:dyDescent="0.25">
      <c r="C3">
        <v>3541</v>
      </c>
      <c r="D3">
        <v>3547</v>
      </c>
      <c r="F3">
        <f>D3-C3</f>
        <v>6</v>
      </c>
      <c r="H3" t="s">
        <v>117</v>
      </c>
    </row>
    <row r="4" spans="3:9" x14ac:dyDescent="0.25">
      <c r="C4">
        <v>792.6</v>
      </c>
      <c r="D4">
        <v>798.4</v>
      </c>
      <c r="F4">
        <f>D4-C4</f>
        <v>5.7999999999999545</v>
      </c>
      <c r="H4" t="s">
        <v>118</v>
      </c>
      <c r="I4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0577-26B2-4089-B93D-C66FC16809D5}">
  <sheetPr codeName="Hoja2"/>
  <dimension ref="A1:M49"/>
  <sheetViews>
    <sheetView showGridLines="0" zoomScale="107" zoomScaleNormal="107" workbookViewId="0">
      <selection activeCell="A15" sqref="A15:H19"/>
    </sheetView>
  </sheetViews>
  <sheetFormatPr baseColWidth="10" defaultColWidth="11.42578125" defaultRowHeight="15" x14ac:dyDescent="0.25"/>
  <cols>
    <col min="1" max="1" width="9.7109375" customWidth="1"/>
    <col min="2" max="2" width="7.140625" customWidth="1"/>
    <col min="6" max="6" width="10" customWidth="1"/>
    <col min="7" max="7" width="8.7109375" customWidth="1"/>
  </cols>
  <sheetData>
    <row r="1" spans="1:11" ht="26.25" x14ac:dyDescent="0.4">
      <c r="A1" s="2"/>
      <c r="B1" s="3" t="s">
        <v>0</v>
      </c>
      <c r="C1" s="2"/>
      <c r="D1" s="2"/>
      <c r="E1" s="2"/>
      <c r="F1" s="2"/>
      <c r="G1" s="2"/>
      <c r="H1" s="2"/>
    </row>
    <row r="2" spans="1:11" ht="10.15" customHeight="1" thickBot="1" x14ac:dyDescent="0.3"/>
    <row r="3" spans="1:11" ht="30" customHeight="1" thickBot="1" x14ac:dyDescent="0.3">
      <c r="A3" s="17" t="s">
        <v>120</v>
      </c>
      <c r="B3" s="85">
        <v>45916</v>
      </c>
      <c r="C3" s="86"/>
      <c r="E3" s="17" t="s">
        <v>121</v>
      </c>
      <c r="F3" s="92" t="s">
        <v>40</v>
      </c>
      <c r="G3" s="93"/>
    </row>
    <row r="4" spans="1:11" ht="6" customHeight="1" x14ac:dyDescent="0.25"/>
    <row r="5" spans="1:11" ht="6" customHeight="1" thickBot="1" x14ac:dyDescent="0.3"/>
    <row r="6" spans="1:11" ht="30.6" customHeight="1" thickBot="1" x14ac:dyDescent="0.3">
      <c r="A6" s="20" t="s">
        <v>122</v>
      </c>
      <c r="B6" s="87" t="s">
        <v>41</v>
      </c>
      <c r="C6" s="88"/>
      <c r="E6" s="18" t="s">
        <v>123</v>
      </c>
      <c r="F6" s="89" t="s">
        <v>39</v>
      </c>
      <c r="G6" s="90"/>
      <c r="H6" s="91"/>
      <c r="I6" s="16"/>
      <c r="J6" s="16"/>
      <c r="K6" s="16"/>
    </row>
    <row r="7" spans="1:11" ht="6" customHeight="1" x14ac:dyDescent="0.25"/>
    <row r="8" spans="1:11" ht="6" customHeight="1" thickBot="1" x14ac:dyDescent="0.3"/>
    <row r="9" spans="1:11" ht="30" customHeight="1" thickBot="1" x14ac:dyDescent="0.3">
      <c r="A9" s="21" t="s">
        <v>124</v>
      </c>
      <c r="B9" s="87" t="s">
        <v>125</v>
      </c>
      <c r="C9" s="88"/>
      <c r="D9" s="16"/>
      <c r="E9" s="18" t="s">
        <v>126</v>
      </c>
      <c r="F9" s="87" t="s">
        <v>127</v>
      </c>
      <c r="G9" s="88"/>
      <c r="H9" s="16"/>
      <c r="I9" s="16"/>
    </row>
    <row r="10" spans="1:11" ht="6" customHeight="1" x14ac:dyDescent="0.25"/>
    <row r="11" spans="1:11" ht="6" customHeight="1" thickBot="1" x14ac:dyDescent="0.3"/>
    <row r="12" spans="1:11" ht="30" customHeight="1" thickBot="1" x14ac:dyDescent="0.3">
      <c r="A12" s="19" t="s">
        <v>128</v>
      </c>
      <c r="B12" s="94" t="s">
        <v>32</v>
      </c>
      <c r="C12" s="86"/>
      <c r="E12" s="17" t="s">
        <v>129</v>
      </c>
      <c r="F12" s="89" t="s">
        <v>130</v>
      </c>
      <c r="G12" s="90"/>
      <c r="H12" s="91"/>
    </row>
    <row r="13" spans="1:11" ht="10.15" customHeight="1" x14ac:dyDescent="0.25"/>
    <row r="14" spans="1:11" ht="15.75" thickBot="1" x14ac:dyDescent="0.3">
      <c r="A14" s="84" t="s">
        <v>131</v>
      </c>
      <c r="B14" s="84"/>
      <c r="C14" s="84"/>
    </row>
    <row r="15" spans="1:11" x14ac:dyDescent="0.25">
      <c r="A15" s="98" t="s">
        <v>132</v>
      </c>
      <c r="B15" s="99"/>
      <c r="C15" s="99"/>
      <c r="D15" s="99"/>
      <c r="E15" s="99"/>
      <c r="F15" s="99"/>
      <c r="G15" s="99"/>
      <c r="H15" s="100"/>
    </row>
    <row r="16" spans="1:11" x14ac:dyDescent="0.25">
      <c r="A16" s="101"/>
      <c r="B16" s="102"/>
      <c r="C16" s="102"/>
      <c r="D16" s="102"/>
      <c r="E16" s="102"/>
      <c r="F16" s="102"/>
      <c r="G16" s="102"/>
      <c r="H16" s="103"/>
    </row>
    <row r="17" spans="1:13" x14ac:dyDescent="0.25">
      <c r="A17" s="101"/>
      <c r="B17" s="102"/>
      <c r="C17" s="102"/>
      <c r="D17" s="102"/>
      <c r="E17" s="102"/>
      <c r="F17" s="102"/>
      <c r="G17" s="102"/>
      <c r="H17" s="103"/>
    </row>
    <row r="18" spans="1:13" x14ac:dyDescent="0.25">
      <c r="A18" s="101"/>
      <c r="B18" s="102"/>
      <c r="C18" s="102"/>
      <c r="D18" s="102"/>
      <c r="E18" s="102"/>
      <c r="F18" s="102"/>
      <c r="G18" s="102"/>
      <c r="H18" s="103"/>
    </row>
    <row r="19" spans="1:13" ht="15.75" thickBot="1" x14ac:dyDescent="0.3">
      <c r="A19" s="104"/>
      <c r="B19" s="105"/>
      <c r="C19" s="105"/>
      <c r="D19" s="105"/>
      <c r="E19" s="105"/>
      <c r="F19" s="105"/>
      <c r="G19" s="105"/>
      <c r="H19" s="106"/>
    </row>
    <row r="21" spans="1:13" x14ac:dyDescent="0.25">
      <c r="A21" s="1"/>
      <c r="B21" s="1"/>
      <c r="C21" s="1"/>
      <c r="D21" s="1"/>
      <c r="E21" s="1"/>
      <c r="F21" s="1"/>
      <c r="G21" s="1"/>
      <c r="H21" s="15"/>
      <c r="I21" s="15"/>
      <c r="J21" s="15"/>
      <c r="K21" s="15"/>
      <c r="L21" s="1"/>
      <c r="M21" s="1"/>
    </row>
    <row r="23" spans="1:13" x14ac:dyDescent="0.25">
      <c r="A23" s="4" t="s">
        <v>133</v>
      </c>
      <c r="B23" s="4"/>
      <c r="C23" s="4"/>
    </row>
    <row r="27" spans="1:13" ht="26.25" x14ac:dyDescent="0.4">
      <c r="A27" s="2"/>
      <c r="B27" s="3" t="s">
        <v>0</v>
      </c>
      <c r="C27" s="2"/>
      <c r="D27" s="2"/>
      <c r="E27" s="2"/>
      <c r="F27" s="2"/>
      <c r="G27" s="2"/>
      <c r="H27" s="2"/>
    </row>
    <row r="28" spans="1:13" ht="10.15" customHeight="1" thickBot="1" x14ac:dyDescent="0.3"/>
    <row r="29" spans="1:13" ht="29.45" customHeight="1" thickBot="1" x14ac:dyDescent="0.3">
      <c r="A29" s="17" t="s">
        <v>120</v>
      </c>
      <c r="B29" s="95"/>
      <c r="C29" s="96"/>
      <c r="E29" s="17" t="s">
        <v>121</v>
      </c>
      <c r="F29" s="95"/>
      <c r="G29" s="96"/>
    </row>
    <row r="30" spans="1:13" ht="6" customHeight="1" x14ac:dyDescent="0.25"/>
    <row r="31" spans="1:13" ht="6" customHeight="1" thickBot="1" x14ac:dyDescent="0.3"/>
    <row r="32" spans="1:13" ht="29.45" customHeight="1" thickBot="1" x14ac:dyDescent="0.3">
      <c r="A32" s="20" t="s">
        <v>122</v>
      </c>
      <c r="B32" s="87"/>
      <c r="C32" s="88"/>
      <c r="E32" s="18" t="s">
        <v>123</v>
      </c>
      <c r="F32" s="95"/>
      <c r="G32" s="97"/>
      <c r="H32" s="96"/>
    </row>
    <row r="33" spans="1:8" ht="6" customHeight="1" x14ac:dyDescent="0.25"/>
    <row r="34" spans="1:8" ht="6" customHeight="1" thickBot="1" x14ac:dyDescent="0.3"/>
    <row r="35" spans="1:8" ht="27.75" thickBot="1" x14ac:dyDescent="0.3">
      <c r="A35" s="21" t="s">
        <v>124</v>
      </c>
      <c r="B35" s="87"/>
      <c r="C35" s="88"/>
      <c r="D35" s="16"/>
      <c r="E35" s="18" t="s">
        <v>126</v>
      </c>
      <c r="F35" s="87"/>
      <c r="G35" s="88"/>
      <c r="H35" s="16"/>
    </row>
    <row r="36" spans="1:8" ht="6" customHeight="1" x14ac:dyDescent="0.25"/>
    <row r="37" spans="1:8" ht="6" customHeight="1" thickBot="1" x14ac:dyDescent="0.3"/>
    <row r="38" spans="1:8" ht="29.45" customHeight="1" thickBot="1" x14ac:dyDescent="0.3">
      <c r="A38" s="19" t="s">
        <v>128</v>
      </c>
      <c r="B38" s="95"/>
      <c r="C38" s="96"/>
      <c r="E38" s="17" t="s">
        <v>129</v>
      </c>
      <c r="F38" s="115"/>
      <c r="G38" s="116"/>
      <c r="H38" s="117"/>
    </row>
    <row r="39" spans="1:8" ht="10.15" customHeight="1" x14ac:dyDescent="0.25"/>
    <row r="40" spans="1:8" ht="15.75" thickBot="1" x14ac:dyDescent="0.3">
      <c r="A40" s="84" t="s">
        <v>131</v>
      </c>
      <c r="B40" s="84"/>
      <c r="C40" s="84"/>
    </row>
    <row r="41" spans="1:8" x14ac:dyDescent="0.25">
      <c r="A41" s="107"/>
      <c r="B41" s="108"/>
      <c r="C41" s="108"/>
      <c r="D41" s="108"/>
      <c r="E41" s="108"/>
      <c r="F41" s="108"/>
      <c r="G41" s="108"/>
      <c r="H41" s="109"/>
    </row>
    <row r="42" spans="1:8" x14ac:dyDescent="0.25">
      <c r="A42" s="110"/>
      <c r="B42" s="82"/>
      <c r="C42" s="82"/>
      <c r="D42" s="82"/>
      <c r="E42" s="82"/>
      <c r="F42" s="82"/>
      <c r="G42" s="82"/>
      <c r="H42" s="111"/>
    </row>
    <row r="43" spans="1:8" x14ac:dyDescent="0.25">
      <c r="A43" s="110"/>
      <c r="B43" s="82"/>
      <c r="C43" s="82"/>
      <c r="D43" s="82"/>
      <c r="E43" s="82"/>
      <c r="F43" s="82"/>
      <c r="G43" s="82"/>
      <c r="H43" s="111"/>
    </row>
    <row r="44" spans="1:8" x14ac:dyDescent="0.25">
      <c r="A44" s="110"/>
      <c r="B44" s="82"/>
      <c r="C44" s="82"/>
      <c r="D44" s="82"/>
      <c r="E44" s="82"/>
      <c r="F44" s="82"/>
      <c r="G44" s="82"/>
      <c r="H44" s="111"/>
    </row>
    <row r="45" spans="1:8" ht="15.75" thickBot="1" x14ac:dyDescent="0.3">
      <c r="A45" s="112"/>
      <c r="B45" s="113"/>
      <c r="C45" s="113"/>
      <c r="D45" s="113"/>
      <c r="E45" s="113"/>
      <c r="F45" s="113"/>
      <c r="G45" s="113"/>
      <c r="H45" s="114"/>
    </row>
    <row r="47" spans="1:8" x14ac:dyDescent="0.25">
      <c r="A47" s="1"/>
      <c r="B47" s="1"/>
      <c r="C47" s="1"/>
      <c r="D47" s="1"/>
      <c r="E47" s="1"/>
      <c r="F47" s="1"/>
      <c r="G47" s="1"/>
      <c r="H47" s="15"/>
    </row>
    <row r="49" spans="1:3" x14ac:dyDescent="0.25">
      <c r="A49" s="4" t="s">
        <v>133</v>
      </c>
      <c r="B49" s="4"/>
      <c r="C49" s="4"/>
    </row>
  </sheetData>
  <mergeCells count="20">
    <mergeCell ref="A40:C40"/>
    <mergeCell ref="A41:H45"/>
    <mergeCell ref="B35:C35"/>
    <mergeCell ref="F35:G35"/>
    <mergeCell ref="B38:C38"/>
    <mergeCell ref="F38:H38"/>
    <mergeCell ref="B29:C29"/>
    <mergeCell ref="F29:G29"/>
    <mergeCell ref="B32:C32"/>
    <mergeCell ref="F32:H32"/>
    <mergeCell ref="A15:H19"/>
    <mergeCell ref="A14:C14"/>
    <mergeCell ref="B3:C3"/>
    <mergeCell ref="F9:G9"/>
    <mergeCell ref="B6:C6"/>
    <mergeCell ref="B9:C9"/>
    <mergeCell ref="F6:H6"/>
    <mergeCell ref="F3:G3"/>
    <mergeCell ref="B12:C12"/>
    <mergeCell ref="F12:H12"/>
  </mergeCells>
  <pageMargins left="0.7" right="0.7" top="0.36" bottom="0.18" header="0.18" footer="0.15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E0E4C-A566-4F09-9385-45402EF3BE5C}">
  <dimension ref="A1:M67"/>
  <sheetViews>
    <sheetView showGridLines="0" zoomScale="112" zoomScaleNormal="112" workbookViewId="0">
      <selection activeCell="D19" sqref="D19"/>
    </sheetView>
  </sheetViews>
  <sheetFormatPr baseColWidth="10" defaultColWidth="11.42578125" defaultRowHeight="15" x14ac:dyDescent="0.25"/>
  <cols>
    <col min="1" max="1" width="2.28515625" customWidth="1"/>
    <col min="2" max="2" width="13" customWidth="1"/>
    <col min="3" max="3" width="24.7109375" customWidth="1"/>
    <col min="4" max="4" width="13.7109375" customWidth="1"/>
    <col min="5" max="5" width="33.7109375" customWidth="1"/>
    <col min="6" max="6" width="26.5703125" customWidth="1"/>
    <col min="7" max="7" width="15.5703125" customWidth="1"/>
  </cols>
  <sheetData>
    <row r="1" spans="1:13" ht="30.6" customHeight="1" x14ac:dyDescent="0.25">
      <c r="A1" s="39"/>
      <c r="B1" s="40" t="s">
        <v>134</v>
      </c>
      <c r="C1" s="39"/>
      <c r="D1" s="39"/>
      <c r="E1" s="39"/>
      <c r="F1" s="39"/>
      <c r="G1" s="39"/>
      <c r="L1">
        <v>0.26417200000000002</v>
      </c>
    </row>
    <row r="2" spans="1:13" x14ac:dyDescent="0.25">
      <c r="A2" s="41"/>
      <c r="B2" s="42" t="s">
        <v>135</v>
      </c>
      <c r="C2" s="41"/>
      <c r="D2" s="41"/>
      <c r="E2" s="41"/>
      <c r="F2" s="41"/>
      <c r="G2" s="41"/>
    </row>
    <row r="4" spans="1:13" x14ac:dyDescent="0.25">
      <c r="F4" t="s">
        <v>136</v>
      </c>
      <c r="G4" s="52">
        <f>SUM(COMBUSTIBLE[GALONES RECIBIDOS])</f>
        <v>3000</v>
      </c>
      <c r="I4" t="s">
        <v>137</v>
      </c>
      <c r="J4">
        <f>G4-G6</f>
        <v>1055</v>
      </c>
      <c r="M4" s="60">
        <f>SUBTOTAL(109,COMBUSTIBLE[PRECIO TOTAL])</f>
        <v>29915</v>
      </c>
    </row>
    <row r="6" spans="1:13" ht="30" x14ac:dyDescent="0.25">
      <c r="F6" t="s">
        <v>138</v>
      </c>
      <c r="G6" s="52">
        <f>SUM(COMBUSTIBLE[GLNS ENTREGADO])</f>
        <v>1945</v>
      </c>
      <c r="I6" s="57" t="s">
        <v>139</v>
      </c>
      <c r="J6" s="52">
        <f>SUBTOTAL(109,COMBUSTIBLE[GLNS ENTREGADO])</f>
        <v>1945</v>
      </c>
      <c r="M6" s="60">
        <f>SUM(COMBUSTIBLE[PRECIO TOTAL])</f>
        <v>29915</v>
      </c>
    </row>
    <row r="8" spans="1:13" ht="38.450000000000003" customHeight="1" x14ac:dyDescent="0.25">
      <c r="B8" s="38" t="s">
        <v>11</v>
      </c>
      <c r="C8" s="38" t="s">
        <v>140</v>
      </c>
      <c r="D8" s="38" t="s">
        <v>141</v>
      </c>
      <c r="E8" s="38" t="s">
        <v>142</v>
      </c>
      <c r="F8" s="38" t="s">
        <v>143</v>
      </c>
      <c r="G8" s="38" t="s">
        <v>144</v>
      </c>
      <c r="H8" s="38" t="s">
        <v>145</v>
      </c>
      <c r="I8" s="38" t="s">
        <v>146</v>
      </c>
      <c r="J8" s="38" t="s">
        <v>147</v>
      </c>
      <c r="K8" s="38" t="s">
        <v>148</v>
      </c>
      <c r="L8" s="38" t="s">
        <v>149</v>
      </c>
      <c r="M8" s="38" t="s">
        <v>150</v>
      </c>
    </row>
    <row r="9" spans="1:13" ht="18" customHeight="1" x14ac:dyDescent="0.25">
      <c r="B9" s="43">
        <v>45910</v>
      </c>
      <c r="C9" s="44" t="s">
        <v>66</v>
      </c>
      <c r="D9" s="45">
        <v>43</v>
      </c>
      <c r="E9" s="46" t="s">
        <v>151</v>
      </c>
      <c r="F9" s="46" t="s">
        <v>67</v>
      </c>
      <c r="G9" s="80">
        <v>0.29166666666666669</v>
      </c>
      <c r="H9" s="52">
        <v>160</v>
      </c>
      <c r="I9" s="52">
        <f t="shared" ref="I9:I40" si="0">$L$1</f>
        <v>0.26417200000000002</v>
      </c>
      <c r="J9" s="53">
        <f>COMBUSTIBLE[[#This Row],[LITROS]]*COMBUSTIBLE[[#This Row],[GLNS X LITRO]]</f>
        <v>42.267520000000005</v>
      </c>
      <c r="L9" s="60">
        <v>15.5</v>
      </c>
      <c r="M9" s="60">
        <f>COMBUSTIBLE[[#This Row],[GLNS ENTREGADO]]*COMBUSTIBLE[[#This Row],[COSTO X GALON]]</f>
        <v>666.5</v>
      </c>
    </row>
    <row r="10" spans="1:13" ht="18" customHeight="1" x14ac:dyDescent="0.25">
      <c r="B10" s="47">
        <v>45910</v>
      </c>
      <c r="C10" s="48" t="s">
        <v>152</v>
      </c>
      <c r="D10" s="49">
        <v>2</v>
      </c>
      <c r="E10" s="50" t="s">
        <v>151</v>
      </c>
      <c r="F10" s="50" t="s">
        <v>115</v>
      </c>
      <c r="G10" s="51"/>
      <c r="H10" s="52"/>
      <c r="I10" s="52">
        <f t="shared" si="0"/>
        <v>0.26417200000000002</v>
      </c>
      <c r="J10" s="53">
        <f>COMBUSTIBLE[[#This Row],[LITROS]]*COMBUSTIBLE[[#This Row],[GLNS X LITRO]]</f>
        <v>0</v>
      </c>
      <c r="L10" s="60">
        <v>15.5</v>
      </c>
      <c r="M10" s="60">
        <f>COMBUSTIBLE[[#This Row],[GLNS ENTREGADO]]*COMBUSTIBLE[[#This Row],[COSTO X GALON]]</f>
        <v>31</v>
      </c>
    </row>
    <row r="11" spans="1:13" ht="18" customHeight="1" x14ac:dyDescent="0.25">
      <c r="B11" s="47">
        <v>45910</v>
      </c>
      <c r="C11" s="48" t="s">
        <v>39</v>
      </c>
      <c r="D11" s="49">
        <v>8</v>
      </c>
      <c r="E11" s="50" t="s">
        <v>151</v>
      </c>
      <c r="F11" s="50" t="s">
        <v>153</v>
      </c>
      <c r="G11" s="51">
        <v>0.6875</v>
      </c>
      <c r="H11" s="52"/>
      <c r="I11" s="52">
        <f t="shared" si="0"/>
        <v>0.26417200000000002</v>
      </c>
      <c r="J11" s="53">
        <f>COMBUSTIBLE[[#This Row],[LITROS]]*COMBUSTIBLE[[#This Row],[GLNS X LITRO]]</f>
        <v>0</v>
      </c>
      <c r="L11" s="60">
        <v>15.5</v>
      </c>
      <c r="M11" s="60">
        <f>COMBUSTIBLE[[#This Row],[GLNS ENTREGADO]]*COMBUSTIBLE[[#This Row],[COSTO X GALON]]</f>
        <v>124</v>
      </c>
    </row>
    <row r="12" spans="1:13" ht="18" customHeight="1" x14ac:dyDescent="0.25">
      <c r="B12" s="47">
        <v>45919</v>
      </c>
      <c r="C12" s="48" t="s">
        <v>66</v>
      </c>
      <c r="D12" s="49">
        <v>83</v>
      </c>
      <c r="E12" s="50" t="s">
        <v>41</v>
      </c>
      <c r="F12" s="50" t="s">
        <v>67</v>
      </c>
      <c r="G12" s="81">
        <v>0.64583333333333337</v>
      </c>
      <c r="H12" s="52"/>
      <c r="I12" s="52">
        <f t="shared" si="0"/>
        <v>0.26417200000000002</v>
      </c>
      <c r="J12" s="53">
        <f>COMBUSTIBLE[[#This Row],[LITROS]]*COMBUSTIBLE[[#This Row],[GLNS X LITRO]]</f>
        <v>0</v>
      </c>
      <c r="L12" s="60">
        <v>15.5</v>
      </c>
      <c r="M12" s="60">
        <f>COMBUSTIBLE[[#This Row],[GLNS ENTREGADO]]*COMBUSTIBLE[[#This Row],[COSTO X GALON]]</f>
        <v>1286.5</v>
      </c>
    </row>
    <row r="13" spans="1:13" ht="18" customHeight="1" x14ac:dyDescent="0.25">
      <c r="B13" s="47">
        <v>45919</v>
      </c>
      <c r="C13" s="48" t="s">
        <v>154</v>
      </c>
      <c r="D13" s="49"/>
      <c r="E13" s="50" t="s">
        <v>41</v>
      </c>
      <c r="F13" s="50" t="s">
        <v>36</v>
      </c>
      <c r="G13" s="51">
        <v>0.66666666666666663</v>
      </c>
      <c r="H13" s="52"/>
      <c r="I13" s="52">
        <f t="shared" si="0"/>
        <v>0.26417200000000002</v>
      </c>
      <c r="J13" s="53">
        <f>COMBUSTIBLE[[#This Row],[LITROS]]*COMBUSTIBLE[[#This Row],[GLNS X LITRO]]</f>
        <v>0</v>
      </c>
      <c r="K13">
        <v>1500</v>
      </c>
      <c r="L13" s="60"/>
      <c r="M13" s="60">
        <f>COMBUSTIBLE[[#This Row],[GLNS ENTREGADO]]*COMBUSTIBLE[[#This Row],[COSTO X GALON]]</f>
        <v>0</v>
      </c>
    </row>
    <row r="14" spans="1:13" ht="18" customHeight="1" x14ac:dyDescent="0.25">
      <c r="B14" s="47">
        <v>45920</v>
      </c>
      <c r="C14" s="48" t="s">
        <v>73</v>
      </c>
      <c r="D14" s="49">
        <v>31</v>
      </c>
      <c r="E14" s="50" t="s">
        <v>41</v>
      </c>
      <c r="F14" s="50" t="s">
        <v>67</v>
      </c>
      <c r="G14" s="51">
        <v>0.32291666666666669</v>
      </c>
      <c r="H14" s="52"/>
      <c r="I14" s="52">
        <f t="shared" si="0"/>
        <v>0.26417200000000002</v>
      </c>
      <c r="J14" s="53">
        <f>COMBUSTIBLE[[#This Row],[LITROS]]*COMBUSTIBLE[[#This Row],[GLNS X LITRO]]</f>
        <v>0</v>
      </c>
      <c r="L14" s="60">
        <v>15.5</v>
      </c>
      <c r="M14" s="60">
        <f>COMBUSTIBLE[[#This Row],[GLNS ENTREGADO]]*COMBUSTIBLE[[#This Row],[COSTO X GALON]]</f>
        <v>480.5</v>
      </c>
    </row>
    <row r="15" spans="1:13" ht="18" customHeight="1" x14ac:dyDescent="0.25">
      <c r="B15" s="47">
        <v>45923</v>
      </c>
      <c r="C15" s="48" t="s">
        <v>28</v>
      </c>
      <c r="D15" s="49">
        <v>43</v>
      </c>
      <c r="E15" s="50" t="s">
        <v>41</v>
      </c>
      <c r="F15" s="50" t="s">
        <v>30</v>
      </c>
      <c r="G15" s="51">
        <v>0.30208333333333331</v>
      </c>
      <c r="H15" s="52">
        <v>160</v>
      </c>
      <c r="I15" s="52">
        <f t="shared" si="0"/>
        <v>0.26417200000000002</v>
      </c>
      <c r="J15" s="53">
        <f>COMBUSTIBLE[[#This Row],[LITROS]]*COMBUSTIBLE[[#This Row],[GLNS X LITRO]]</f>
        <v>42.267520000000005</v>
      </c>
      <c r="L15" s="60">
        <v>15.5</v>
      </c>
      <c r="M15" s="60">
        <f>COMBUSTIBLE[[#This Row],[GLNS ENTREGADO]]*COMBUSTIBLE[[#This Row],[COSTO X GALON]]</f>
        <v>666.5</v>
      </c>
    </row>
    <row r="16" spans="1:13" ht="18" customHeight="1" x14ac:dyDescent="0.25">
      <c r="B16" s="47">
        <v>45923</v>
      </c>
      <c r="C16" s="48" t="s">
        <v>73</v>
      </c>
      <c r="D16" s="49">
        <v>43</v>
      </c>
      <c r="E16" s="50" t="s">
        <v>41</v>
      </c>
      <c r="F16" s="50" t="s">
        <v>67</v>
      </c>
      <c r="G16" s="51">
        <v>0.47222222222222221</v>
      </c>
      <c r="H16" s="52">
        <v>160</v>
      </c>
      <c r="I16" s="52">
        <f t="shared" si="0"/>
        <v>0.26417200000000002</v>
      </c>
      <c r="J16" s="53">
        <f>COMBUSTIBLE[[#This Row],[LITROS]]*COMBUSTIBLE[[#This Row],[GLNS X LITRO]]</f>
        <v>42.267520000000005</v>
      </c>
      <c r="L16" s="60">
        <v>15.5</v>
      </c>
      <c r="M16" s="60">
        <f>COMBUSTIBLE[[#This Row],[GLNS ENTREGADO]]*COMBUSTIBLE[[#This Row],[COSTO X GALON]]</f>
        <v>666.5</v>
      </c>
    </row>
    <row r="17" spans="2:13" ht="18" customHeight="1" x14ac:dyDescent="0.25">
      <c r="B17" s="47">
        <v>45926</v>
      </c>
      <c r="C17" s="48" t="s">
        <v>66</v>
      </c>
      <c r="D17" s="49">
        <v>43</v>
      </c>
      <c r="E17" s="50" t="s">
        <v>151</v>
      </c>
      <c r="F17" s="50" t="s">
        <v>67</v>
      </c>
      <c r="G17" s="51">
        <v>0.39583333333333331</v>
      </c>
      <c r="H17" s="52">
        <v>160</v>
      </c>
      <c r="I17" s="52">
        <f t="shared" si="0"/>
        <v>0.26417200000000002</v>
      </c>
      <c r="J17" s="53">
        <f>COMBUSTIBLE[[#This Row],[LITROS]]*COMBUSTIBLE[[#This Row],[GLNS X LITRO]]</f>
        <v>42.267520000000005</v>
      </c>
      <c r="L17" s="60">
        <v>15.5</v>
      </c>
      <c r="M17" s="60">
        <f>COMBUSTIBLE[[#This Row],[GLNS ENTREGADO]]*COMBUSTIBLE[[#This Row],[COSTO X GALON]]</f>
        <v>666.5</v>
      </c>
    </row>
    <row r="18" spans="2:13" ht="18" customHeight="1" x14ac:dyDescent="0.25">
      <c r="B18" s="47">
        <v>45926</v>
      </c>
      <c r="C18" s="48" t="s">
        <v>28</v>
      </c>
      <c r="D18" s="49">
        <v>37</v>
      </c>
      <c r="E18" s="50" t="s">
        <v>151</v>
      </c>
      <c r="F18" s="50" t="s">
        <v>30</v>
      </c>
      <c r="G18" s="51">
        <v>0.40277777777777779</v>
      </c>
      <c r="H18" s="52">
        <v>140</v>
      </c>
      <c r="I18" s="52">
        <f t="shared" si="0"/>
        <v>0.26417200000000002</v>
      </c>
      <c r="J18" s="53">
        <f>COMBUSTIBLE[[#This Row],[LITROS]]*COMBUSTIBLE[[#This Row],[GLNS X LITRO]]</f>
        <v>36.984080000000006</v>
      </c>
      <c r="L18" s="60">
        <v>15.5</v>
      </c>
      <c r="M18" s="60">
        <f>COMBUSTIBLE[[#This Row],[GLNS ENTREGADO]]*COMBUSTIBLE[[#This Row],[COSTO X GALON]]</f>
        <v>573.5</v>
      </c>
    </row>
    <row r="19" spans="2:13" ht="18" customHeight="1" x14ac:dyDescent="0.25">
      <c r="B19" s="47">
        <v>45931</v>
      </c>
      <c r="C19" s="48" t="s">
        <v>66</v>
      </c>
      <c r="D19" s="49">
        <v>43</v>
      </c>
      <c r="E19" s="50" t="s">
        <v>151</v>
      </c>
      <c r="F19" s="50" t="s">
        <v>67</v>
      </c>
      <c r="G19" s="51">
        <v>0.60416666666666663</v>
      </c>
      <c r="H19" s="52">
        <v>160</v>
      </c>
      <c r="I19" s="52">
        <f t="shared" si="0"/>
        <v>0.26417200000000002</v>
      </c>
      <c r="J19" s="53">
        <f>COMBUSTIBLE[[#This Row],[LITROS]]*COMBUSTIBLE[[#This Row],[GLNS X LITRO]]</f>
        <v>42.267520000000005</v>
      </c>
      <c r="L19" s="60">
        <v>15.5</v>
      </c>
      <c r="M19" s="60">
        <f>COMBUSTIBLE[[#This Row],[GLNS ENTREGADO]]*COMBUSTIBLE[[#This Row],[COSTO X GALON]]</f>
        <v>666.5</v>
      </c>
    </row>
    <row r="20" spans="2:13" ht="18" customHeight="1" x14ac:dyDescent="0.25">
      <c r="B20" s="47">
        <v>45931</v>
      </c>
      <c r="C20" s="48" t="s">
        <v>39</v>
      </c>
      <c r="D20" s="49">
        <v>11</v>
      </c>
      <c r="E20" s="50" t="s">
        <v>151</v>
      </c>
      <c r="F20" s="50" t="s">
        <v>155</v>
      </c>
      <c r="G20" s="51">
        <v>0.67708333333333337</v>
      </c>
      <c r="H20" s="52">
        <v>40</v>
      </c>
      <c r="I20" s="52">
        <f t="shared" si="0"/>
        <v>0.26417200000000002</v>
      </c>
      <c r="J20" s="53">
        <f>COMBUSTIBLE[[#This Row],[LITROS]]*COMBUSTIBLE[[#This Row],[GLNS X LITRO]]</f>
        <v>10.566880000000001</v>
      </c>
      <c r="L20" s="60">
        <v>15.5</v>
      </c>
      <c r="M20" s="60">
        <f>COMBUSTIBLE[[#This Row],[GLNS ENTREGADO]]*COMBUSTIBLE[[#This Row],[COSTO X GALON]]</f>
        <v>170.5</v>
      </c>
    </row>
    <row r="21" spans="2:13" ht="18" customHeight="1" x14ac:dyDescent="0.25">
      <c r="B21" s="47">
        <v>45932</v>
      </c>
      <c r="C21" s="48" t="s">
        <v>156</v>
      </c>
      <c r="D21" s="49">
        <v>120</v>
      </c>
      <c r="E21" s="50" t="s">
        <v>151</v>
      </c>
      <c r="F21" s="50" t="s">
        <v>157</v>
      </c>
      <c r="G21" s="51">
        <v>0.66666666666666663</v>
      </c>
      <c r="H21" s="52"/>
      <c r="I21" s="52">
        <f t="shared" si="0"/>
        <v>0.26417200000000002</v>
      </c>
      <c r="J21" s="53">
        <f>COMBUSTIBLE[[#This Row],[LITROS]]*COMBUSTIBLE[[#This Row],[GLNS X LITRO]]</f>
        <v>0</v>
      </c>
      <c r="L21" s="60">
        <v>15.5</v>
      </c>
      <c r="M21" s="60">
        <f>COMBUSTIBLE[[#This Row],[GLNS ENTREGADO]]*COMBUSTIBLE[[#This Row],[COSTO X GALON]]</f>
        <v>1860</v>
      </c>
    </row>
    <row r="22" spans="2:13" ht="18" customHeight="1" x14ac:dyDescent="0.25">
      <c r="B22" s="47">
        <v>45937</v>
      </c>
      <c r="C22" s="48" t="s">
        <v>28</v>
      </c>
      <c r="D22" s="49">
        <v>32</v>
      </c>
      <c r="E22" s="50" t="s">
        <v>151</v>
      </c>
      <c r="F22" s="50" t="s">
        <v>30</v>
      </c>
      <c r="G22" s="51">
        <v>0.29166666666666669</v>
      </c>
      <c r="H22" s="52">
        <v>120</v>
      </c>
      <c r="I22" s="52">
        <f t="shared" si="0"/>
        <v>0.26417200000000002</v>
      </c>
      <c r="J22" s="53">
        <f>COMBUSTIBLE[[#This Row],[LITROS]]*COMBUSTIBLE[[#This Row],[GLNS X LITRO]]</f>
        <v>31.700640000000003</v>
      </c>
      <c r="L22" s="60">
        <v>15.5</v>
      </c>
      <c r="M22" s="60">
        <f>COMBUSTIBLE[[#This Row],[GLNS ENTREGADO]]*COMBUSTIBLE[[#This Row],[COSTO X GALON]]</f>
        <v>496</v>
      </c>
    </row>
    <row r="23" spans="2:13" ht="18" customHeight="1" x14ac:dyDescent="0.25">
      <c r="B23" s="47">
        <v>45937</v>
      </c>
      <c r="C23" s="48" t="s">
        <v>73</v>
      </c>
      <c r="D23" s="49">
        <v>43</v>
      </c>
      <c r="E23" s="50" t="s">
        <v>151</v>
      </c>
      <c r="F23" s="50" t="s">
        <v>67</v>
      </c>
      <c r="G23" s="51">
        <v>0.3125</v>
      </c>
      <c r="H23" s="52">
        <v>160</v>
      </c>
      <c r="I23" s="52">
        <f t="shared" si="0"/>
        <v>0.26417200000000002</v>
      </c>
      <c r="J23" s="53">
        <f>COMBUSTIBLE[[#This Row],[LITROS]]*COMBUSTIBLE[[#This Row],[GLNS X LITRO]]</f>
        <v>42.267520000000005</v>
      </c>
      <c r="L23" s="60">
        <v>15.5</v>
      </c>
      <c r="M23" s="60">
        <f>COMBUSTIBLE[[#This Row],[GLNS ENTREGADO]]*COMBUSTIBLE[[#This Row],[COSTO X GALON]]</f>
        <v>666.5</v>
      </c>
    </row>
    <row r="24" spans="2:13" ht="18" customHeight="1" x14ac:dyDescent="0.25">
      <c r="B24" s="47">
        <v>45937</v>
      </c>
      <c r="C24" s="48" t="s">
        <v>28</v>
      </c>
      <c r="D24" s="49">
        <v>43</v>
      </c>
      <c r="E24" s="50" t="s">
        <v>151</v>
      </c>
      <c r="F24" s="50" t="s">
        <v>30</v>
      </c>
      <c r="G24" s="51"/>
      <c r="H24" s="52">
        <v>160</v>
      </c>
      <c r="I24" s="52">
        <f t="shared" si="0"/>
        <v>0.26417200000000002</v>
      </c>
      <c r="J24" s="53">
        <f>COMBUSTIBLE[[#This Row],[LITROS]]*COMBUSTIBLE[[#This Row],[GLNS X LITRO]]</f>
        <v>42.267520000000005</v>
      </c>
      <c r="L24" s="60">
        <v>15.5</v>
      </c>
      <c r="M24" s="60">
        <f>COMBUSTIBLE[[#This Row],[GLNS ENTREGADO]]*COMBUSTIBLE[[#This Row],[COSTO X GALON]]</f>
        <v>666.5</v>
      </c>
    </row>
    <row r="25" spans="2:13" ht="18" customHeight="1" x14ac:dyDescent="0.25">
      <c r="B25" s="47">
        <v>45938</v>
      </c>
      <c r="C25" s="48" t="s">
        <v>66</v>
      </c>
      <c r="D25" s="49">
        <v>43</v>
      </c>
      <c r="E25" s="50" t="s">
        <v>151</v>
      </c>
      <c r="F25" s="50" t="s">
        <v>67</v>
      </c>
      <c r="G25" s="51">
        <v>0.29166666666666669</v>
      </c>
      <c r="H25" s="52">
        <v>160</v>
      </c>
      <c r="I25" s="52">
        <f t="shared" si="0"/>
        <v>0.26417200000000002</v>
      </c>
      <c r="J25" s="53">
        <f>COMBUSTIBLE[[#This Row],[LITROS]]*COMBUSTIBLE[[#This Row],[GLNS X LITRO]]</f>
        <v>42.267520000000005</v>
      </c>
      <c r="L25" s="60">
        <v>15.5</v>
      </c>
      <c r="M25" s="60">
        <f>COMBUSTIBLE[[#This Row],[GLNS ENTREGADO]]*COMBUSTIBLE[[#This Row],[COSTO X GALON]]</f>
        <v>666.5</v>
      </c>
    </row>
    <row r="26" spans="2:13" ht="18" customHeight="1" x14ac:dyDescent="0.25">
      <c r="B26" s="47">
        <v>45938</v>
      </c>
      <c r="C26" s="48" t="s">
        <v>104</v>
      </c>
      <c r="D26" s="49">
        <v>27</v>
      </c>
      <c r="E26" s="50" t="s">
        <v>151</v>
      </c>
      <c r="F26" s="50" t="s">
        <v>105</v>
      </c>
      <c r="G26" s="51">
        <v>0.75</v>
      </c>
      <c r="H26" s="52">
        <v>100</v>
      </c>
      <c r="I26" s="52">
        <f t="shared" si="0"/>
        <v>0.26417200000000002</v>
      </c>
      <c r="J26" s="53">
        <f>COMBUSTIBLE[[#This Row],[LITROS]]*COMBUSTIBLE[[#This Row],[GLNS X LITRO]]</f>
        <v>26.417200000000001</v>
      </c>
      <c r="L26" s="60">
        <v>15.5</v>
      </c>
      <c r="M26" s="60">
        <f>COMBUSTIBLE[[#This Row],[GLNS ENTREGADO]]*COMBUSTIBLE[[#This Row],[COSTO X GALON]]</f>
        <v>418.5</v>
      </c>
    </row>
    <row r="27" spans="2:13" ht="18" customHeight="1" x14ac:dyDescent="0.25">
      <c r="B27" s="47">
        <v>45939</v>
      </c>
      <c r="C27" s="48" t="s">
        <v>104</v>
      </c>
      <c r="D27" s="49">
        <v>19</v>
      </c>
      <c r="E27" s="50" t="s">
        <v>151</v>
      </c>
      <c r="F27" s="50" t="s">
        <v>105</v>
      </c>
      <c r="G27" s="51">
        <v>0.29166666666666669</v>
      </c>
      <c r="H27" s="52">
        <v>70</v>
      </c>
      <c r="I27" s="52">
        <f t="shared" si="0"/>
        <v>0.26417200000000002</v>
      </c>
      <c r="J27" s="53">
        <f>COMBUSTIBLE[[#This Row],[LITROS]]*COMBUSTIBLE[[#This Row],[GLNS X LITRO]]</f>
        <v>18.492040000000003</v>
      </c>
      <c r="L27" s="60">
        <v>15.5</v>
      </c>
      <c r="M27" s="60">
        <f>COMBUSTIBLE[[#This Row],[GLNS ENTREGADO]]*COMBUSTIBLE[[#This Row],[COSTO X GALON]]</f>
        <v>294.5</v>
      </c>
    </row>
    <row r="28" spans="2:13" ht="18" customHeight="1" x14ac:dyDescent="0.25">
      <c r="B28" s="47">
        <v>45939</v>
      </c>
      <c r="C28" s="48" t="s">
        <v>66</v>
      </c>
      <c r="D28" s="49">
        <v>43</v>
      </c>
      <c r="E28" s="50" t="s">
        <v>151</v>
      </c>
      <c r="F28" s="50" t="s">
        <v>67</v>
      </c>
      <c r="G28" s="51">
        <v>0.3125</v>
      </c>
      <c r="H28" s="52">
        <v>160</v>
      </c>
      <c r="I28" s="52">
        <f t="shared" si="0"/>
        <v>0.26417200000000002</v>
      </c>
      <c r="J28" s="53">
        <f>COMBUSTIBLE[[#This Row],[LITROS]]*COMBUSTIBLE[[#This Row],[GLNS X LITRO]]</f>
        <v>42.267520000000005</v>
      </c>
      <c r="L28" s="60">
        <v>15.5</v>
      </c>
      <c r="M28" s="60">
        <f>COMBUSTIBLE[[#This Row],[GLNS ENTREGADO]]*COMBUSTIBLE[[#This Row],[COSTO X GALON]]</f>
        <v>666.5</v>
      </c>
    </row>
    <row r="29" spans="2:13" ht="18" customHeight="1" x14ac:dyDescent="0.25">
      <c r="B29" s="47">
        <v>45939</v>
      </c>
      <c r="C29" s="48" t="s">
        <v>28</v>
      </c>
      <c r="D29" s="49">
        <v>32</v>
      </c>
      <c r="E29" s="50" t="s">
        <v>151</v>
      </c>
      <c r="F29" s="50" t="s">
        <v>30</v>
      </c>
      <c r="G29" s="51">
        <v>0.33333333333333331</v>
      </c>
      <c r="H29" s="52">
        <v>120</v>
      </c>
      <c r="I29" s="52">
        <f t="shared" si="0"/>
        <v>0.26417200000000002</v>
      </c>
      <c r="J29" s="53">
        <f>COMBUSTIBLE[[#This Row],[LITROS]]*COMBUSTIBLE[[#This Row],[GLNS X LITRO]]</f>
        <v>31.700640000000003</v>
      </c>
      <c r="L29" s="60">
        <v>15.5</v>
      </c>
      <c r="M29" s="60">
        <f>COMBUSTIBLE[[#This Row],[GLNS ENTREGADO]]*COMBUSTIBLE[[#This Row],[COSTO X GALON]]</f>
        <v>496</v>
      </c>
    </row>
    <row r="30" spans="2:13" ht="18" customHeight="1" x14ac:dyDescent="0.25">
      <c r="B30" s="47">
        <v>45944</v>
      </c>
      <c r="C30" s="48" t="s">
        <v>28</v>
      </c>
      <c r="D30" s="49">
        <v>61</v>
      </c>
      <c r="E30" s="50" t="s">
        <v>151</v>
      </c>
      <c r="F30" s="50" t="s">
        <v>30</v>
      </c>
      <c r="G30" s="51">
        <v>0.33333333333333331</v>
      </c>
      <c r="H30" s="52">
        <v>230</v>
      </c>
      <c r="I30" s="52">
        <f t="shared" si="0"/>
        <v>0.26417200000000002</v>
      </c>
      <c r="J30" s="53">
        <f>COMBUSTIBLE[[#This Row],[LITROS]]*COMBUSTIBLE[[#This Row],[GLNS X LITRO]]</f>
        <v>60.759560000000008</v>
      </c>
      <c r="L30" s="60">
        <v>15.5</v>
      </c>
      <c r="M30" s="60">
        <f>COMBUSTIBLE[[#This Row],[GLNS ENTREGADO]]*COMBUSTIBLE[[#This Row],[COSTO X GALON]]</f>
        <v>945.5</v>
      </c>
    </row>
    <row r="31" spans="2:13" ht="18" customHeight="1" x14ac:dyDescent="0.25">
      <c r="B31" s="47">
        <v>45944</v>
      </c>
      <c r="C31" s="48" t="s">
        <v>39</v>
      </c>
      <c r="D31" s="49">
        <v>11</v>
      </c>
      <c r="E31" s="50" t="s">
        <v>151</v>
      </c>
      <c r="F31" s="50" t="s">
        <v>153</v>
      </c>
      <c r="G31" s="51">
        <v>0.72916666666666663</v>
      </c>
      <c r="H31" s="52">
        <v>40</v>
      </c>
      <c r="I31" s="52">
        <f t="shared" si="0"/>
        <v>0.26417200000000002</v>
      </c>
      <c r="J31" s="53">
        <f>COMBUSTIBLE[[#This Row],[LITROS]]*COMBUSTIBLE[[#This Row],[GLNS X LITRO]]</f>
        <v>10.566880000000001</v>
      </c>
      <c r="L31" s="60">
        <v>15.5</v>
      </c>
      <c r="M31" s="60">
        <f>COMBUSTIBLE[[#This Row],[GLNS ENTREGADO]]*COMBUSTIBLE[[#This Row],[COSTO X GALON]]</f>
        <v>170.5</v>
      </c>
    </row>
    <row r="32" spans="2:13" ht="18" customHeight="1" x14ac:dyDescent="0.25">
      <c r="B32" s="47">
        <v>45944</v>
      </c>
      <c r="C32" s="48" t="s">
        <v>104</v>
      </c>
      <c r="D32" s="49">
        <v>21</v>
      </c>
      <c r="E32" s="50" t="s">
        <v>151</v>
      </c>
      <c r="F32" s="50" t="s">
        <v>105</v>
      </c>
      <c r="G32" s="51">
        <v>0.27083333333333331</v>
      </c>
      <c r="H32" s="52">
        <v>80</v>
      </c>
      <c r="I32" s="52">
        <f t="shared" si="0"/>
        <v>0.26417200000000002</v>
      </c>
      <c r="J32" s="53">
        <f>COMBUSTIBLE[[#This Row],[LITROS]]*COMBUSTIBLE[[#This Row],[GLNS X LITRO]]</f>
        <v>21.133760000000002</v>
      </c>
      <c r="L32" s="60">
        <v>15.5</v>
      </c>
      <c r="M32" s="60">
        <f>COMBUSTIBLE[[#This Row],[GLNS ENTREGADO]]*COMBUSTIBLE[[#This Row],[COSTO X GALON]]</f>
        <v>325.5</v>
      </c>
    </row>
    <row r="33" spans="2:13" ht="18" customHeight="1" x14ac:dyDescent="0.25">
      <c r="B33" s="47">
        <v>45945</v>
      </c>
      <c r="C33" s="48" t="s">
        <v>156</v>
      </c>
      <c r="D33" s="49">
        <v>55</v>
      </c>
      <c r="E33" s="50" t="s">
        <v>151</v>
      </c>
      <c r="F33" s="50" t="s">
        <v>155</v>
      </c>
      <c r="G33" s="51">
        <v>0.70833333333333337</v>
      </c>
      <c r="H33" s="52"/>
      <c r="I33" s="52">
        <f t="shared" si="0"/>
        <v>0.26417200000000002</v>
      </c>
      <c r="J33" s="53">
        <f>COMBUSTIBLE[[#This Row],[LITROS]]*COMBUSTIBLE[[#This Row],[GLNS X LITRO]]</f>
        <v>0</v>
      </c>
      <c r="L33" s="60">
        <v>15.5</v>
      </c>
      <c r="M33" s="60">
        <f>COMBUSTIBLE[[#This Row],[GLNS ENTREGADO]]*COMBUSTIBLE[[#This Row],[COSTO X GALON]]</f>
        <v>852.5</v>
      </c>
    </row>
    <row r="34" spans="2:13" ht="18" customHeight="1" x14ac:dyDescent="0.25">
      <c r="B34" s="47">
        <v>45947</v>
      </c>
      <c r="C34" s="48" t="s">
        <v>28</v>
      </c>
      <c r="D34" s="49">
        <v>32</v>
      </c>
      <c r="E34" s="50" t="s">
        <v>151</v>
      </c>
      <c r="F34" s="50" t="s">
        <v>30</v>
      </c>
      <c r="G34" s="51">
        <v>0.29166666666666669</v>
      </c>
      <c r="H34" s="52">
        <v>120</v>
      </c>
      <c r="I34" s="52">
        <f t="shared" si="0"/>
        <v>0.26417200000000002</v>
      </c>
      <c r="J34" s="53">
        <f>COMBUSTIBLE[[#This Row],[LITROS]]*COMBUSTIBLE[[#This Row],[GLNS X LITRO]]</f>
        <v>31.700640000000003</v>
      </c>
      <c r="L34" s="60">
        <v>15.5</v>
      </c>
      <c r="M34" s="60">
        <f>COMBUSTIBLE[[#This Row],[GLNS ENTREGADO]]*COMBUSTIBLE[[#This Row],[COSTO X GALON]]</f>
        <v>496</v>
      </c>
    </row>
    <row r="35" spans="2:13" ht="18" customHeight="1" x14ac:dyDescent="0.25">
      <c r="B35" s="47">
        <v>45947</v>
      </c>
      <c r="C35" s="48" t="s">
        <v>39</v>
      </c>
      <c r="D35" s="49">
        <v>12</v>
      </c>
      <c r="E35" s="50" t="s">
        <v>151</v>
      </c>
      <c r="F35" s="50" t="s">
        <v>153</v>
      </c>
      <c r="G35" s="51">
        <v>0.30555555555555558</v>
      </c>
      <c r="H35" s="52">
        <v>40</v>
      </c>
      <c r="I35" s="52">
        <f t="shared" si="0"/>
        <v>0.26417200000000002</v>
      </c>
      <c r="J35" s="53">
        <f>COMBUSTIBLE[[#This Row],[LITROS]]*COMBUSTIBLE[[#This Row],[GLNS X LITRO]]</f>
        <v>10.566880000000001</v>
      </c>
      <c r="L35" s="60">
        <v>15.5</v>
      </c>
      <c r="M35" s="60">
        <f>COMBUSTIBLE[[#This Row],[GLNS ENTREGADO]]*COMBUSTIBLE[[#This Row],[COSTO X GALON]]</f>
        <v>186</v>
      </c>
    </row>
    <row r="36" spans="2:13" ht="18" customHeight="1" x14ac:dyDescent="0.25">
      <c r="B36" s="47">
        <v>45947</v>
      </c>
      <c r="C36" s="48" t="s">
        <v>104</v>
      </c>
      <c r="D36" s="49">
        <v>15</v>
      </c>
      <c r="E36" s="50" t="s">
        <v>151</v>
      </c>
      <c r="F36" s="50" t="s">
        <v>105</v>
      </c>
      <c r="G36" s="51">
        <v>0.31944444444444442</v>
      </c>
      <c r="H36" s="52">
        <v>60</v>
      </c>
      <c r="I36" s="52">
        <f t="shared" si="0"/>
        <v>0.26417200000000002</v>
      </c>
      <c r="J36" s="53">
        <f>COMBUSTIBLE[[#This Row],[LITROS]]*COMBUSTIBLE[[#This Row],[GLNS X LITRO]]</f>
        <v>15.850320000000002</v>
      </c>
      <c r="L36" s="60">
        <v>15.5</v>
      </c>
      <c r="M36" s="60">
        <f>COMBUSTIBLE[[#This Row],[GLNS ENTREGADO]]*COMBUSTIBLE[[#This Row],[COSTO X GALON]]</f>
        <v>232.5</v>
      </c>
    </row>
    <row r="37" spans="2:13" ht="18" customHeight="1" x14ac:dyDescent="0.25">
      <c r="B37" s="47">
        <v>45947</v>
      </c>
      <c r="C37" s="48" t="s">
        <v>154</v>
      </c>
      <c r="D37" s="49"/>
      <c r="E37" s="50" t="s">
        <v>151</v>
      </c>
      <c r="F37" s="50" t="s">
        <v>36</v>
      </c>
      <c r="G37" s="51">
        <v>0.33333333333333331</v>
      </c>
      <c r="H37" s="52"/>
      <c r="I37" s="52">
        <f t="shared" si="0"/>
        <v>0.26417200000000002</v>
      </c>
      <c r="J37" s="53">
        <f>COMBUSTIBLE[[#This Row],[LITROS]]*COMBUSTIBLE[[#This Row],[GLNS X LITRO]]</f>
        <v>0</v>
      </c>
      <c r="K37">
        <v>1500</v>
      </c>
      <c r="L37" s="60">
        <v>15.5</v>
      </c>
      <c r="M37" s="60">
        <f>COMBUSTIBLE[[#This Row],[GLNS ENTREGADO]]*COMBUSTIBLE[[#This Row],[COSTO X GALON]]</f>
        <v>0</v>
      </c>
    </row>
    <row r="38" spans="2:13" ht="18" customHeight="1" x14ac:dyDescent="0.25">
      <c r="B38" s="47">
        <v>45947</v>
      </c>
      <c r="C38" s="48" t="s">
        <v>73</v>
      </c>
      <c r="D38" s="49">
        <v>20</v>
      </c>
      <c r="E38" s="50" t="s">
        <v>151</v>
      </c>
      <c r="F38" s="50" t="s">
        <v>67</v>
      </c>
      <c r="G38" s="51">
        <v>0.45833333333333331</v>
      </c>
      <c r="H38" s="52"/>
      <c r="I38" s="52">
        <f t="shared" si="0"/>
        <v>0.26417200000000002</v>
      </c>
      <c r="J38" s="53">
        <f>COMBUSTIBLE[[#This Row],[LITROS]]*COMBUSTIBLE[[#This Row],[GLNS X LITRO]]</f>
        <v>0</v>
      </c>
      <c r="L38" s="60">
        <v>15.5</v>
      </c>
      <c r="M38" s="60">
        <f>COMBUSTIBLE[[#This Row],[GLNS ENTREGADO]]*COMBUSTIBLE[[#This Row],[COSTO X GALON]]</f>
        <v>310</v>
      </c>
    </row>
    <row r="39" spans="2:13" ht="18" customHeight="1" x14ac:dyDescent="0.25">
      <c r="B39" s="47">
        <v>45947</v>
      </c>
      <c r="C39" s="48" t="s">
        <v>66</v>
      </c>
      <c r="D39" s="49">
        <v>30</v>
      </c>
      <c r="E39" s="50" t="s">
        <v>151</v>
      </c>
      <c r="F39" s="50" t="s">
        <v>67</v>
      </c>
      <c r="G39" s="51">
        <v>0.46527777777777779</v>
      </c>
      <c r="H39" s="52"/>
      <c r="I39" s="52">
        <f t="shared" si="0"/>
        <v>0.26417200000000002</v>
      </c>
      <c r="J39" s="53">
        <f>COMBUSTIBLE[[#This Row],[LITROS]]*COMBUSTIBLE[[#This Row],[GLNS X LITRO]]</f>
        <v>0</v>
      </c>
      <c r="L39" s="60">
        <v>15.5</v>
      </c>
      <c r="M39" s="60">
        <f>COMBUSTIBLE[[#This Row],[GLNS ENTREGADO]]*COMBUSTIBLE[[#This Row],[COSTO X GALON]]</f>
        <v>465</v>
      </c>
    </row>
    <row r="40" spans="2:13" ht="18" customHeight="1" x14ac:dyDescent="0.25">
      <c r="B40" s="47">
        <v>45947</v>
      </c>
      <c r="C40" s="48" t="s">
        <v>39</v>
      </c>
      <c r="D40" s="49">
        <v>11</v>
      </c>
      <c r="E40" s="50" t="s">
        <v>151</v>
      </c>
      <c r="F40" s="50" t="s">
        <v>155</v>
      </c>
      <c r="G40" s="51">
        <v>0.66666666666666663</v>
      </c>
      <c r="H40" s="52">
        <v>40</v>
      </c>
      <c r="I40" s="52">
        <f t="shared" si="0"/>
        <v>0.26417200000000002</v>
      </c>
      <c r="J40" s="53">
        <f>COMBUSTIBLE[[#This Row],[LITROS]]*COMBUSTIBLE[[#This Row],[GLNS X LITRO]]</f>
        <v>10.566880000000001</v>
      </c>
      <c r="L40" s="60">
        <v>15.5</v>
      </c>
      <c r="M40" s="60">
        <f>COMBUSTIBLE[[#This Row],[GLNS ENTREGADO]]*COMBUSTIBLE[[#This Row],[COSTO X GALON]]</f>
        <v>170.5</v>
      </c>
    </row>
    <row r="41" spans="2:13" ht="18" customHeight="1" x14ac:dyDescent="0.25">
      <c r="B41" s="47">
        <v>45948</v>
      </c>
      <c r="C41" s="48" t="s">
        <v>39</v>
      </c>
      <c r="D41" s="49">
        <v>5</v>
      </c>
      <c r="E41" s="50" t="s">
        <v>151</v>
      </c>
      <c r="F41" s="50" t="s">
        <v>153</v>
      </c>
      <c r="G41" s="51">
        <v>0.79166666666666663</v>
      </c>
      <c r="H41" s="52">
        <v>20</v>
      </c>
      <c r="I41" s="52">
        <f t="shared" ref="I41:I67" si="1">$L$1</f>
        <v>0.26417200000000002</v>
      </c>
      <c r="J41" s="53">
        <f>COMBUSTIBLE[[#This Row],[LITROS]]*COMBUSTIBLE[[#This Row],[GLNS X LITRO]]</f>
        <v>5.2834400000000006</v>
      </c>
      <c r="L41" s="60">
        <v>15.5</v>
      </c>
      <c r="M41" s="60">
        <f>COMBUSTIBLE[[#This Row],[GLNS ENTREGADO]]*COMBUSTIBLE[[#This Row],[COSTO X GALON]]</f>
        <v>77.5</v>
      </c>
    </row>
    <row r="42" spans="2:13" ht="18" customHeight="1" x14ac:dyDescent="0.25">
      <c r="B42" s="47">
        <v>45951</v>
      </c>
      <c r="C42" s="48" t="s">
        <v>156</v>
      </c>
      <c r="D42" s="49">
        <v>60</v>
      </c>
      <c r="E42" s="50" t="s">
        <v>151</v>
      </c>
      <c r="F42" s="50" t="s">
        <v>155</v>
      </c>
      <c r="G42" s="51"/>
      <c r="H42" s="52"/>
      <c r="I42" s="52">
        <f t="shared" si="1"/>
        <v>0.26417200000000002</v>
      </c>
      <c r="J42" s="53">
        <f>COMBUSTIBLE[[#This Row],[LITROS]]*COMBUSTIBLE[[#This Row],[GLNS X LITRO]]</f>
        <v>0</v>
      </c>
      <c r="L42" s="60">
        <v>15.5</v>
      </c>
      <c r="M42" s="60">
        <f>COMBUSTIBLE[[#This Row],[GLNS ENTREGADO]]*COMBUSTIBLE[[#This Row],[COSTO X GALON]]</f>
        <v>930</v>
      </c>
    </row>
    <row r="43" spans="2:13" ht="18" customHeight="1" x14ac:dyDescent="0.25">
      <c r="B43" s="47">
        <v>45951</v>
      </c>
      <c r="C43" s="48" t="s">
        <v>104</v>
      </c>
      <c r="D43" s="49">
        <v>13</v>
      </c>
      <c r="E43" s="50" t="s">
        <v>151</v>
      </c>
      <c r="F43" s="50" t="s">
        <v>105</v>
      </c>
      <c r="G43" s="51"/>
      <c r="H43" s="52"/>
      <c r="I43" s="52">
        <f t="shared" si="1"/>
        <v>0.26417200000000002</v>
      </c>
      <c r="J43" s="53">
        <f>COMBUSTIBLE[[#This Row],[LITROS]]*COMBUSTIBLE[[#This Row],[GLNS X LITRO]]</f>
        <v>0</v>
      </c>
      <c r="L43" s="60">
        <v>15.5</v>
      </c>
      <c r="M43" s="60">
        <f>COMBUSTIBLE[[#This Row],[GLNS ENTREGADO]]*COMBUSTIBLE[[#This Row],[COSTO X GALON]]</f>
        <v>201.5</v>
      </c>
    </row>
    <row r="44" spans="2:13" ht="18" customHeight="1" x14ac:dyDescent="0.25">
      <c r="B44" s="47">
        <v>45953</v>
      </c>
      <c r="C44" s="48" t="s">
        <v>28</v>
      </c>
      <c r="D44" s="49">
        <v>27</v>
      </c>
      <c r="E44" s="50" t="s">
        <v>151</v>
      </c>
      <c r="F44" s="50" t="s">
        <v>115</v>
      </c>
      <c r="G44" s="51">
        <v>0.29166666666666669</v>
      </c>
      <c r="H44" s="52"/>
      <c r="I44" s="52">
        <f t="shared" si="1"/>
        <v>0.26417200000000002</v>
      </c>
      <c r="J44" s="53">
        <f>COMBUSTIBLE[[#This Row],[LITROS]]*COMBUSTIBLE[[#This Row],[GLNS X LITRO]]</f>
        <v>0</v>
      </c>
      <c r="L44" s="60">
        <v>15.5</v>
      </c>
      <c r="M44" s="60">
        <f>COMBUSTIBLE[[#This Row],[GLNS ENTREGADO]]*COMBUSTIBLE[[#This Row],[COSTO X GALON]]</f>
        <v>418.5</v>
      </c>
    </row>
    <row r="45" spans="2:13" ht="18" customHeight="1" x14ac:dyDescent="0.25">
      <c r="B45" s="47">
        <v>45953</v>
      </c>
      <c r="C45" s="48" t="s">
        <v>104</v>
      </c>
      <c r="D45" s="49">
        <v>23</v>
      </c>
      <c r="E45" s="50" t="s">
        <v>151</v>
      </c>
      <c r="F45" s="50" t="s">
        <v>105</v>
      </c>
      <c r="G45" s="51">
        <v>0.3125</v>
      </c>
      <c r="H45" s="52"/>
      <c r="I45" s="52">
        <f t="shared" si="1"/>
        <v>0.26417200000000002</v>
      </c>
      <c r="J45" s="53">
        <f>COMBUSTIBLE[[#This Row],[LITROS]]*COMBUSTIBLE[[#This Row],[GLNS X LITRO]]</f>
        <v>0</v>
      </c>
      <c r="L45" s="60">
        <v>15.5</v>
      </c>
      <c r="M45" s="60">
        <f>COMBUSTIBLE[[#This Row],[GLNS ENTREGADO]]*COMBUSTIBLE[[#This Row],[COSTO X GALON]]</f>
        <v>356.5</v>
      </c>
    </row>
    <row r="46" spans="2:13" ht="18" customHeight="1" x14ac:dyDescent="0.25">
      <c r="B46" s="47">
        <v>45953</v>
      </c>
      <c r="C46" s="48" t="s">
        <v>28</v>
      </c>
      <c r="D46" s="49">
        <v>12</v>
      </c>
      <c r="E46" s="50" t="s">
        <v>151</v>
      </c>
      <c r="F46" s="50" t="s">
        <v>36</v>
      </c>
      <c r="G46" s="51"/>
      <c r="H46" s="52"/>
      <c r="I46" s="52">
        <f t="shared" si="1"/>
        <v>0.26417200000000002</v>
      </c>
      <c r="J46" s="53">
        <f>COMBUSTIBLE[[#This Row],[LITROS]]*COMBUSTIBLE[[#This Row],[GLNS X LITRO]]</f>
        <v>0</v>
      </c>
      <c r="L46" s="60">
        <v>15.5</v>
      </c>
      <c r="M46" s="60">
        <f>COMBUSTIBLE[[#This Row],[GLNS ENTREGADO]]*COMBUSTIBLE[[#This Row],[COSTO X GALON]]</f>
        <v>186</v>
      </c>
    </row>
    <row r="47" spans="2:13" ht="18" customHeight="1" x14ac:dyDescent="0.25">
      <c r="B47" s="47">
        <v>45954</v>
      </c>
      <c r="C47" s="48" t="s">
        <v>39</v>
      </c>
      <c r="D47" s="49">
        <v>12</v>
      </c>
      <c r="E47" s="50" t="s">
        <v>151</v>
      </c>
      <c r="F47" s="50" t="s">
        <v>153</v>
      </c>
      <c r="G47" s="51"/>
      <c r="H47" s="52"/>
      <c r="I47" s="52">
        <f t="shared" si="1"/>
        <v>0.26417200000000002</v>
      </c>
      <c r="J47" s="53">
        <f>COMBUSTIBLE[[#This Row],[LITROS]]*COMBUSTIBLE[[#This Row],[GLNS X LITRO]]</f>
        <v>0</v>
      </c>
      <c r="L47" s="60">
        <v>15.5</v>
      </c>
      <c r="M47" s="60">
        <f>COMBUSTIBLE[[#This Row],[GLNS ENTREGADO]]*COMBUSTIBLE[[#This Row],[COSTO X GALON]]</f>
        <v>186</v>
      </c>
    </row>
    <row r="48" spans="2:13" ht="18" customHeight="1" x14ac:dyDescent="0.25">
      <c r="B48" s="47">
        <v>45957</v>
      </c>
      <c r="C48" s="48" t="s">
        <v>104</v>
      </c>
      <c r="D48" s="49">
        <v>20</v>
      </c>
      <c r="E48" s="50" t="s">
        <v>151</v>
      </c>
      <c r="F48" s="50" t="s">
        <v>105</v>
      </c>
      <c r="G48" s="51"/>
      <c r="H48" s="52"/>
      <c r="I48" s="52">
        <f t="shared" si="1"/>
        <v>0.26417200000000002</v>
      </c>
      <c r="J48" s="53">
        <f>COMBUSTIBLE[[#This Row],[LITROS]]*COMBUSTIBLE[[#This Row],[GLNS X LITRO]]</f>
        <v>0</v>
      </c>
      <c r="L48" s="60">
        <v>15.5</v>
      </c>
      <c r="M48" s="60">
        <f>COMBUSTIBLE[[#This Row],[GLNS ENTREGADO]]*COMBUSTIBLE[[#This Row],[COSTO X GALON]]</f>
        <v>310</v>
      </c>
    </row>
    <row r="49" spans="2:13" ht="18" customHeight="1" x14ac:dyDescent="0.25">
      <c r="B49" s="47">
        <v>45957</v>
      </c>
      <c r="C49" s="48" t="s">
        <v>156</v>
      </c>
      <c r="D49" s="49">
        <v>110</v>
      </c>
      <c r="E49" s="50" t="s">
        <v>151</v>
      </c>
      <c r="F49" s="50" t="s">
        <v>155</v>
      </c>
      <c r="G49" s="51"/>
      <c r="H49" s="52"/>
      <c r="I49" s="52">
        <f t="shared" si="1"/>
        <v>0.26417200000000002</v>
      </c>
      <c r="J49" s="53">
        <f>COMBUSTIBLE[[#This Row],[LITROS]]*COMBUSTIBLE[[#This Row],[GLNS X LITRO]]</f>
        <v>0</v>
      </c>
      <c r="L49" s="60">
        <v>15.5</v>
      </c>
      <c r="M49" s="60">
        <f>COMBUSTIBLE[[#This Row],[GLNS ENTREGADO]]*COMBUSTIBLE[[#This Row],[COSTO X GALON]]</f>
        <v>1705</v>
      </c>
    </row>
    <row r="50" spans="2:13" ht="18" customHeight="1" x14ac:dyDescent="0.25">
      <c r="B50" s="47">
        <v>45957</v>
      </c>
      <c r="C50" s="48" t="s">
        <v>158</v>
      </c>
      <c r="D50" s="49">
        <v>15</v>
      </c>
      <c r="E50" s="50" t="s">
        <v>151</v>
      </c>
      <c r="F50" s="50" t="s">
        <v>159</v>
      </c>
      <c r="G50" s="51"/>
      <c r="H50" s="52">
        <v>56</v>
      </c>
      <c r="I50" s="52">
        <f t="shared" si="1"/>
        <v>0.26417200000000002</v>
      </c>
      <c r="J50" s="53">
        <f>COMBUSTIBLE[[#This Row],[LITROS]]*COMBUSTIBLE[[#This Row],[GLNS X LITRO]]</f>
        <v>14.793632000000001</v>
      </c>
      <c r="L50" s="60"/>
      <c r="M50" s="60">
        <f>COMBUSTIBLE[[#This Row],[GLNS ENTREGADO]]*COMBUSTIBLE[[#This Row],[COSTO X GALON]]</f>
        <v>0</v>
      </c>
    </row>
    <row r="51" spans="2:13" ht="18" customHeight="1" x14ac:dyDescent="0.25">
      <c r="B51" s="47">
        <v>45958</v>
      </c>
      <c r="C51" s="48" t="s">
        <v>114</v>
      </c>
      <c r="D51" s="49">
        <v>43</v>
      </c>
      <c r="E51" s="50" t="s">
        <v>151</v>
      </c>
      <c r="F51" s="50" t="s">
        <v>67</v>
      </c>
      <c r="G51" s="51"/>
      <c r="H51" s="52">
        <v>161</v>
      </c>
      <c r="I51" s="52">
        <f t="shared" si="1"/>
        <v>0.26417200000000002</v>
      </c>
      <c r="J51" s="53">
        <f>COMBUSTIBLE[[#This Row],[LITROS]]*COMBUSTIBLE[[#This Row],[GLNS X LITRO]]</f>
        <v>42.531692</v>
      </c>
      <c r="L51" s="60">
        <v>15.5</v>
      </c>
      <c r="M51" s="60">
        <f>COMBUSTIBLE[[#This Row],[GLNS ENTREGADO]]*COMBUSTIBLE[[#This Row],[COSTO X GALON]]</f>
        <v>666.5</v>
      </c>
    </row>
    <row r="52" spans="2:13" ht="18" customHeight="1" x14ac:dyDescent="0.25">
      <c r="B52" s="47">
        <v>45958</v>
      </c>
      <c r="C52" s="48" t="s">
        <v>39</v>
      </c>
      <c r="D52" s="49">
        <v>14</v>
      </c>
      <c r="E52" s="50" t="s">
        <v>151</v>
      </c>
      <c r="F52" s="50" t="s">
        <v>153</v>
      </c>
      <c r="G52" s="51"/>
      <c r="H52" s="52">
        <v>54</v>
      </c>
      <c r="I52" s="52">
        <f t="shared" si="1"/>
        <v>0.26417200000000002</v>
      </c>
      <c r="J52" s="53">
        <f>COMBUSTIBLE[[#This Row],[LITROS]]*COMBUSTIBLE[[#This Row],[GLNS X LITRO]]</f>
        <v>14.265288000000002</v>
      </c>
      <c r="L52" s="60">
        <v>15.5</v>
      </c>
      <c r="M52" s="60">
        <f>COMBUSTIBLE[[#This Row],[GLNS ENTREGADO]]*COMBUSTIBLE[[#This Row],[COSTO X GALON]]</f>
        <v>217</v>
      </c>
    </row>
    <row r="53" spans="2:13" ht="18" customHeight="1" x14ac:dyDescent="0.25">
      <c r="B53" s="47">
        <v>45958</v>
      </c>
      <c r="C53" s="48" t="s">
        <v>104</v>
      </c>
      <c r="D53" s="49">
        <v>16</v>
      </c>
      <c r="E53" s="50" t="s">
        <v>151</v>
      </c>
      <c r="F53" s="50" t="s">
        <v>105</v>
      </c>
      <c r="G53" s="51"/>
      <c r="H53" s="52">
        <v>61</v>
      </c>
      <c r="I53" s="52">
        <f t="shared" si="1"/>
        <v>0.26417200000000002</v>
      </c>
      <c r="J53" s="53">
        <f>COMBUSTIBLE[[#This Row],[LITROS]]*COMBUSTIBLE[[#This Row],[GLNS X LITRO]]</f>
        <v>16.114492000000002</v>
      </c>
      <c r="L53" s="60">
        <v>15.5</v>
      </c>
      <c r="M53" s="60">
        <f>COMBUSTIBLE[[#This Row],[GLNS ENTREGADO]]*COMBUSTIBLE[[#This Row],[COSTO X GALON]]</f>
        <v>248</v>
      </c>
    </row>
    <row r="54" spans="2:13" ht="18" customHeight="1" x14ac:dyDescent="0.25">
      <c r="B54" s="47">
        <v>45959</v>
      </c>
      <c r="C54" s="48" t="s">
        <v>39</v>
      </c>
      <c r="D54" s="49">
        <v>10</v>
      </c>
      <c r="E54" s="50" t="s">
        <v>151</v>
      </c>
      <c r="F54" s="50" t="s">
        <v>153</v>
      </c>
      <c r="G54" s="51"/>
      <c r="H54" s="52">
        <v>36</v>
      </c>
      <c r="I54" s="52">
        <f t="shared" si="1"/>
        <v>0.26417200000000002</v>
      </c>
      <c r="J54" s="53">
        <f>COMBUSTIBLE[[#This Row],[LITROS]]*COMBUSTIBLE[[#This Row],[GLNS X LITRO]]</f>
        <v>9.510192</v>
      </c>
      <c r="L54" s="60">
        <v>15.5</v>
      </c>
      <c r="M54" s="60">
        <f>COMBUSTIBLE[[#This Row],[GLNS ENTREGADO]]*COMBUSTIBLE[[#This Row],[COSTO X GALON]]</f>
        <v>155</v>
      </c>
    </row>
    <row r="55" spans="2:13" ht="18" customHeight="1" x14ac:dyDescent="0.25">
      <c r="B55" s="47">
        <v>45960</v>
      </c>
      <c r="C55" s="48" t="s">
        <v>158</v>
      </c>
      <c r="D55" s="49">
        <v>14</v>
      </c>
      <c r="E55" s="50" t="s">
        <v>151</v>
      </c>
      <c r="F55" s="50" t="s">
        <v>159</v>
      </c>
      <c r="G55" s="51"/>
      <c r="H55" s="52">
        <v>52</v>
      </c>
      <c r="I55" s="52">
        <f t="shared" si="1"/>
        <v>0.26417200000000002</v>
      </c>
      <c r="J55" s="53">
        <f>COMBUSTIBLE[[#This Row],[LITROS]]*COMBUSTIBLE[[#This Row],[GLNS X LITRO]]</f>
        <v>13.736944000000001</v>
      </c>
      <c r="L55" s="60">
        <v>15.5</v>
      </c>
      <c r="M55" s="60">
        <f>COMBUSTIBLE[[#This Row],[GLNS ENTREGADO]]*COMBUSTIBLE[[#This Row],[COSTO X GALON]]</f>
        <v>217</v>
      </c>
    </row>
    <row r="56" spans="2:13" ht="18" customHeight="1" x14ac:dyDescent="0.25">
      <c r="B56" s="47">
        <v>45960</v>
      </c>
      <c r="C56" s="48" t="s">
        <v>28</v>
      </c>
      <c r="D56" s="49">
        <v>37</v>
      </c>
      <c r="E56" s="50" t="s">
        <v>151</v>
      </c>
      <c r="F56" s="50" t="s">
        <v>115</v>
      </c>
      <c r="G56" s="51"/>
      <c r="H56" s="52">
        <v>139</v>
      </c>
      <c r="I56" s="52">
        <f t="shared" si="1"/>
        <v>0.26417200000000002</v>
      </c>
      <c r="J56" s="53">
        <f>COMBUSTIBLE[[#This Row],[LITROS]]*COMBUSTIBLE[[#This Row],[GLNS X LITRO]]</f>
        <v>36.719908000000004</v>
      </c>
      <c r="L56" s="60">
        <v>15.5</v>
      </c>
      <c r="M56" s="60">
        <f>COMBUSTIBLE[[#This Row],[GLNS ENTREGADO]]*COMBUSTIBLE[[#This Row],[COSTO X GALON]]</f>
        <v>573.5</v>
      </c>
    </row>
    <row r="57" spans="2:13" ht="18" customHeight="1" x14ac:dyDescent="0.25">
      <c r="B57" s="47">
        <v>45961</v>
      </c>
      <c r="C57" s="48" t="s">
        <v>104</v>
      </c>
      <c r="D57" s="49">
        <v>25</v>
      </c>
      <c r="E57" s="50" t="s">
        <v>151</v>
      </c>
      <c r="F57" s="50" t="s">
        <v>105</v>
      </c>
      <c r="G57" s="51"/>
      <c r="H57" s="52"/>
      <c r="I57" s="52">
        <f t="shared" si="1"/>
        <v>0.26417200000000002</v>
      </c>
      <c r="J57" s="53">
        <f>COMBUSTIBLE[[#This Row],[LITROS]]*COMBUSTIBLE[[#This Row],[GLNS X LITRO]]</f>
        <v>0</v>
      </c>
      <c r="L57" s="60">
        <v>15.5</v>
      </c>
      <c r="M57" s="60">
        <f>COMBUSTIBLE[[#This Row],[GLNS ENTREGADO]]*COMBUSTIBLE[[#This Row],[COSTO X GALON]]</f>
        <v>387.5</v>
      </c>
    </row>
    <row r="58" spans="2:13" ht="18" customHeight="1" x14ac:dyDescent="0.25">
      <c r="B58" s="47">
        <v>45964</v>
      </c>
      <c r="C58" s="48" t="s">
        <v>156</v>
      </c>
      <c r="D58" s="49">
        <v>117</v>
      </c>
      <c r="E58" s="50" t="s">
        <v>151</v>
      </c>
      <c r="F58" s="50" t="s">
        <v>155</v>
      </c>
      <c r="G58" s="51"/>
      <c r="H58" s="52">
        <v>440</v>
      </c>
      <c r="I58" s="52">
        <f t="shared" si="1"/>
        <v>0.26417200000000002</v>
      </c>
      <c r="J58" s="53">
        <f>COMBUSTIBLE[[#This Row],[LITROS]]*COMBUSTIBLE[[#This Row],[GLNS X LITRO]]</f>
        <v>116.23568</v>
      </c>
      <c r="L58" s="60">
        <v>15.5</v>
      </c>
      <c r="M58" s="60">
        <f>COMBUSTIBLE[[#This Row],[GLNS ENTREGADO]]*COMBUSTIBLE[[#This Row],[COSTO X GALON]]</f>
        <v>1813.5</v>
      </c>
    </row>
    <row r="59" spans="2:13" ht="18" customHeight="1" x14ac:dyDescent="0.25">
      <c r="B59" s="47">
        <v>45965</v>
      </c>
      <c r="C59" s="48" t="s">
        <v>66</v>
      </c>
      <c r="D59" s="49">
        <v>109</v>
      </c>
      <c r="E59" s="50" t="s">
        <v>151</v>
      </c>
      <c r="F59" s="50" t="s">
        <v>67</v>
      </c>
      <c r="G59" s="51"/>
      <c r="H59" s="52">
        <v>410</v>
      </c>
      <c r="I59" s="52">
        <f t="shared" si="1"/>
        <v>0.26417200000000002</v>
      </c>
      <c r="J59" s="53">
        <f>COMBUSTIBLE[[#This Row],[LITROS]]*COMBUSTIBLE[[#This Row],[GLNS X LITRO]]</f>
        <v>108.31052000000001</v>
      </c>
      <c r="L59" s="60">
        <v>15.5</v>
      </c>
      <c r="M59" s="60">
        <f>COMBUSTIBLE[[#This Row],[GLNS ENTREGADO]]*COMBUSTIBLE[[#This Row],[COSTO X GALON]]</f>
        <v>1689.5</v>
      </c>
    </row>
    <row r="60" spans="2:13" ht="18" customHeight="1" x14ac:dyDescent="0.25">
      <c r="B60" s="47">
        <v>45965</v>
      </c>
      <c r="C60" s="48" t="s">
        <v>104</v>
      </c>
      <c r="D60" s="49">
        <v>30</v>
      </c>
      <c r="E60" s="50" t="s">
        <v>151</v>
      </c>
      <c r="F60" s="50" t="s">
        <v>105</v>
      </c>
      <c r="G60" s="51"/>
      <c r="H60" s="52">
        <v>110</v>
      </c>
      <c r="I60" s="52">
        <f t="shared" si="1"/>
        <v>0.26417200000000002</v>
      </c>
      <c r="J60" s="53">
        <f>COMBUSTIBLE[[#This Row],[LITROS]]*COMBUSTIBLE[[#This Row],[GLNS X LITRO]]</f>
        <v>29.058920000000001</v>
      </c>
      <c r="L60" s="60">
        <v>15.5</v>
      </c>
      <c r="M60" s="60">
        <f>COMBUSTIBLE[[#This Row],[GLNS ENTREGADO]]*COMBUSTIBLE[[#This Row],[COSTO X GALON]]</f>
        <v>465</v>
      </c>
    </row>
    <row r="61" spans="2:13" ht="18" customHeight="1" x14ac:dyDescent="0.25">
      <c r="B61" s="47">
        <v>45966</v>
      </c>
      <c r="C61" s="48" t="s">
        <v>28</v>
      </c>
      <c r="D61" s="49">
        <v>30</v>
      </c>
      <c r="E61" s="50" t="s">
        <v>151</v>
      </c>
      <c r="F61" s="50" t="s">
        <v>115</v>
      </c>
      <c r="G61" s="51"/>
      <c r="H61" s="52">
        <v>110</v>
      </c>
      <c r="I61" s="52">
        <f t="shared" si="1"/>
        <v>0.26417200000000002</v>
      </c>
      <c r="J61" s="53">
        <f>COMBUSTIBLE[[#This Row],[LITROS]]*COMBUSTIBLE[[#This Row],[GLNS X LITRO]]</f>
        <v>29.058920000000001</v>
      </c>
      <c r="L61" s="60">
        <v>15.5</v>
      </c>
      <c r="M61" s="60">
        <f>COMBUSTIBLE[[#This Row],[GLNS ENTREGADO]]*COMBUSTIBLE[[#This Row],[COSTO X GALON]]</f>
        <v>465</v>
      </c>
    </row>
    <row r="62" spans="2:13" ht="18" customHeight="1" x14ac:dyDescent="0.25">
      <c r="B62" s="47">
        <v>45967</v>
      </c>
      <c r="C62" s="48" t="s">
        <v>104</v>
      </c>
      <c r="D62" s="49">
        <v>20</v>
      </c>
      <c r="E62" s="50" t="s">
        <v>151</v>
      </c>
      <c r="F62" s="50" t="s">
        <v>105</v>
      </c>
      <c r="G62" s="51"/>
      <c r="H62" s="52">
        <v>75</v>
      </c>
      <c r="I62" s="52">
        <f t="shared" si="1"/>
        <v>0.26417200000000002</v>
      </c>
      <c r="J62" s="53">
        <f>COMBUSTIBLE[[#This Row],[LITROS]]*COMBUSTIBLE[[#This Row],[GLNS X LITRO]]</f>
        <v>19.812900000000003</v>
      </c>
      <c r="L62" s="60">
        <v>15.5</v>
      </c>
      <c r="M62" s="60">
        <f>COMBUSTIBLE[[#This Row],[GLNS ENTREGADO]]*COMBUSTIBLE[[#This Row],[COSTO X GALON]]</f>
        <v>310</v>
      </c>
    </row>
    <row r="63" spans="2:13" ht="18" customHeight="1" x14ac:dyDescent="0.25">
      <c r="B63" s="47">
        <v>45968</v>
      </c>
      <c r="C63" s="48" t="s">
        <v>39</v>
      </c>
      <c r="D63" s="49">
        <v>8</v>
      </c>
      <c r="E63" s="50" t="s">
        <v>151</v>
      </c>
      <c r="F63" s="50" t="s">
        <v>153</v>
      </c>
      <c r="G63" s="51"/>
      <c r="H63" s="52">
        <v>30</v>
      </c>
      <c r="I63" s="52">
        <f t="shared" si="1"/>
        <v>0.26417200000000002</v>
      </c>
      <c r="J63" s="53">
        <f>COMBUSTIBLE[[#This Row],[LITROS]]*COMBUSTIBLE[[#This Row],[GLNS X LITRO]]</f>
        <v>7.9251600000000009</v>
      </c>
      <c r="L63" s="60">
        <v>15.5</v>
      </c>
      <c r="M63" s="60">
        <f>COMBUSTIBLE[[#This Row],[GLNS ENTREGADO]]*COMBUSTIBLE[[#This Row],[COSTO X GALON]]</f>
        <v>124</v>
      </c>
    </row>
    <row r="64" spans="2:13" ht="18" customHeight="1" x14ac:dyDescent="0.25">
      <c r="B64" s="47">
        <v>45968</v>
      </c>
      <c r="C64" s="48" t="s">
        <v>160</v>
      </c>
      <c r="D64" s="49">
        <v>3</v>
      </c>
      <c r="E64" s="50" t="s">
        <v>151</v>
      </c>
      <c r="F64" s="50" t="s">
        <v>36</v>
      </c>
      <c r="G64" s="51"/>
      <c r="H64" s="52"/>
      <c r="I64" s="52">
        <f t="shared" si="1"/>
        <v>0.26417200000000002</v>
      </c>
      <c r="J64" s="53">
        <f>COMBUSTIBLE[[#This Row],[LITROS]]*COMBUSTIBLE[[#This Row],[GLNS X LITRO]]</f>
        <v>0</v>
      </c>
      <c r="L64" s="60">
        <v>15.5</v>
      </c>
      <c r="M64" s="60">
        <f>COMBUSTIBLE[[#This Row],[GLNS ENTREGADO]]*COMBUSTIBLE[[#This Row],[COSTO X GALON]]</f>
        <v>46.5</v>
      </c>
    </row>
    <row r="65" spans="2:13" ht="18" customHeight="1" x14ac:dyDescent="0.25">
      <c r="B65" s="47">
        <v>45971</v>
      </c>
      <c r="C65" s="48" t="s">
        <v>104</v>
      </c>
      <c r="D65" s="49">
        <v>21</v>
      </c>
      <c r="E65" s="50" t="s">
        <v>151</v>
      </c>
      <c r="F65" s="50" t="s">
        <v>105</v>
      </c>
      <c r="G65" s="51"/>
      <c r="H65" s="52">
        <v>77</v>
      </c>
      <c r="I65" s="52">
        <f t="shared" si="1"/>
        <v>0.26417200000000002</v>
      </c>
      <c r="J65" s="53">
        <f>COMBUSTIBLE[[#This Row],[LITROS]]*COMBUSTIBLE[[#This Row],[GLNS X LITRO]]</f>
        <v>20.341244</v>
      </c>
      <c r="L65" s="60">
        <v>15.5</v>
      </c>
      <c r="M65" s="60">
        <f>COMBUSTIBLE[[#This Row],[GLNS ENTREGADO]]*COMBUSTIBLE[[#This Row],[COSTO X GALON]]</f>
        <v>325.5</v>
      </c>
    </row>
    <row r="66" spans="2:13" ht="18" customHeight="1" x14ac:dyDescent="0.25">
      <c r="B66" s="47">
        <v>45971</v>
      </c>
      <c r="C66" s="48" t="s">
        <v>28</v>
      </c>
      <c r="D66" s="49">
        <v>40</v>
      </c>
      <c r="E66" s="50" t="s">
        <v>151</v>
      </c>
      <c r="F66" s="50" t="s">
        <v>115</v>
      </c>
      <c r="G66" s="51"/>
      <c r="H66" s="52">
        <v>148</v>
      </c>
      <c r="I66" s="52">
        <f t="shared" si="1"/>
        <v>0.26417200000000002</v>
      </c>
      <c r="J66" s="53">
        <f>COMBUSTIBLE[[#This Row],[LITROS]]*COMBUSTIBLE[[#This Row],[GLNS X LITRO]]</f>
        <v>39.097456000000001</v>
      </c>
      <c r="L66" s="60">
        <v>15.5</v>
      </c>
      <c r="M66" s="60">
        <f>COMBUSTIBLE[[#This Row],[GLNS ENTREGADO]]*COMBUSTIBLE[[#This Row],[COSTO X GALON]]</f>
        <v>620</v>
      </c>
    </row>
    <row r="67" spans="2:13" ht="18" customHeight="1" x14ac:dyDescent="0.25">
      <c r="B67" s="47">
        <v>45971</v>
      </c>
      <c r="C67" s="48" t="s">
        <v>114</v>
      </c>
      <c r="D67" s="49">
        <v>54</v>
      </c>
      <c r="E67" s="50" t="s">
        <v>151</v>
      </c>
      <c r="F67" s="50" t="s">
        <v>115</v>
      </c>
      <c r="G67" s="51"/>
      <c r="H67" s="52">
        <v>201</v>
      </c>
      <c r="I67" s="52">
        <f t="shared" si="1"/>
        <v>0.26417200000000002</v>
      </c>
      <c r="J67" s="53">
        <f>COMBUSTIBLE[[#This Row],[LITROS]]*COMBUSTIBLE[[#This Row],[GLNS X LITRO]]</f>
        <v>53.098572000000004</v>
      </c>
      <c r="L67" s="60">
        <v>15.5</v>
      </c>
      <c r="M67" s="60">
        <f>COMBUSTIBLE[[#This Row],[GLNS ENTREGADO]]*COMBUSTIBLE[[#This Row],[COSTO X GALON]]</f>
        <v>837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D7F8CF5A-22A7-44A8-B404-831AC2F82907}">
          <x14:formula1>
            <xm:f>TABLAS!$A$2:$A$22</xm:f>
          </x14:formula1>
          <xm:sqref>C9:C67</xm:sqref>
        </x14:dataValidation>
        <x14:dataValidation type="list" allowBlank="1" showInputMessage="1" showErrorMessage="1" xr:uid="{88C95A27-0A83-46F2-A0B1-0AEC37FECBDF}">
          <x14:formula1>
            <xm:f>TABLAS!$D$2:$D$18</xm:f>
          </x14:formula1>
          <xm:sqref>E9:E67</xm:sqref>
        </x14:dataValidation>
        <x14:dataValidation type="list" allowBlank="1" showInputMessage="1" showErrorMessage="1" xr:uid="{D79D5BF7-4559-471D-BA40-0A466E41DF24}">
          <x14:formula1>
            <xm:f>TABLAS!$J$1:$J$15</xm:f>
          </x14:formula1>
          <xm:sqref>F9:F67</xm:sqref>
        </x14:dataValidation>
      </x14:dataValidations>
    </ex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3DA45-1EEC-492E-A59B-FFD25D43C890}">
  <sheetPr codeName="Hoja3"/>
  <dimension ref="A1:J19"/>
  <sheetViews>
    <sheetView workbookViewId="0">
      <selection activeCell="F3" sqref="F3"/>
    </sheetView>
  </sheetViews>
  <sheetFormatPr baseColWidth="10" defaultColWidth="11.42578125" defaultRowHeight="15" x14ac:dyDescent="0.25"/>
  <cols>
    <col min="1" max="1" width="21.5703125" customWidth="1"/>
    <col min="4" max="4" width="17.5703125" customWidth="1"/>
    <col min="6" max="6" width="17.85546875" customWidth="1"/>
    <col min="10" max="10" width="17.7109375" customWidth="1"/>
  </cols>
  <sheetData>
    <row r="1" spans="1:10" x14ac:dyDescent="0.25">
      <c r="A1" t="s">
        <v>8</v>
      </c>
      <c r="B1" t="s">
        <v>161</v>
      </c>
      <c r="D1" t="s">
        <v>10</v>
      </c>
      <c r="F1" t="s">
        <v>15</v>
      </c>
      <c r="H1" t="s">
        <v>16</v>
      </c>
      <c r="J1" t="s">
        <v>67</v>
      </c>
    </row>
    <row r="2" spans="1:10" x14ac:dyDescent="0.25">
      <c r="A2" t="s">
        <v>39</v>
      </c>
      <c r="B2" t="s">
        <v>40</v>
      </c>
      <c r="D2" t="s">
        <v>41</v>
      </c>
      <c r="F2" t="s">
        <v>32</v>
      </c>
      <c r="H2" t="s">
        <v>33</v>
      </c>
      <c r="J2" t="s">
        <v>30</v>
      </c>
    </row>
    <row r="3" spans="1:10" x14ac:dyDescent="0.25">
      <c r="A3" t="s">
        <v>28</v>
      </c>
      <c r="B3" t="s">
        <v>59</v>
      </c>
      <c r="D3" t="s">
        <v>30</v>
      </c>
      <c r="F3" t="s">
        <v>162</v>
      </c>
      <c r="H3" t="s">
        <v>45</v>
      </c>
      <c r="J3" t="s">
        <v>155</v>
      </c>
    </row>
    <row r="4" spans="1:10" x14ac:dyDescent="0.25">
      <c r="A4" t="s">
        <v>104</v>
      </c>
      <c r="D4" t="s">
        <v>115</v>
      </c>
      <c r="F4" t="s">
        <v>38</v>
      </c>
      <c r="H4" t="s">
        <v>36</v>
      </c>
      <c r="J4" t="s">
        <v>157</v>
      </c>
    </row>
    <row r="5" spans="1:10" x14ac:dyDescent="0.25">
      <c r="A5" t="s">
        <v>163</v>
      </c>
      <c r="D5" t="s">
        <v>67</v>
      </c>
      <c r="J5" t="s">
        <v>105</v>
      </c>
    </row>
    <row r="6" spans="1:10" x14ac:dyDescent="0.25">
      <c r="A6" t="s">
        <v>164</v>
      </c>
      <c r="D6" t="s">
        <v>151</v>
      </c>
      <c r="J6" t="s">
        <v>36</v>
      </c>
    </row>
    <row r="7" spans="1:10" x14ac:dyDescent="0.25">
      <c r="A7" t="s">
        <v>165</v>
      </c>
      <c r="D7" t="s">
        <v>155</v>
      </c>
      <c r="J7" t="s">
        <v>115</v>
      </c>
    </row>
    <row r="8" spans="1:10" x14ac:dyDescent="0.25">
      <c r="A8" t="s">
        <v>66</v>
      </c>
      <c r="D8" t="s">
        <v>157</v>
      </c>
      <c r="J8" t="s">
        <v>153</v>
      </c>
    </row>
    <row r="9" spans="1:10" x14ac:dyDescent="0.25">
      <c r="A9" t="s">
        <v>166</v>
      </c>
      <c r="D9" t="s">
        <v>105</v>
      </c>
      <c r="J9" t="s">
        <v>159</v>
      </c>
    </row>
    <row r="10" spans="1:10" x14ac:dyDescent="0.25">
      <c r="A10" t="s">
        <v>73</v>
      </c>
      <c r="D10" t="s">
        <v>153</v>
      </c>
    </row>
    <row r="11" spans="1:10" x14ac:dyDescent="0.25">
      <c r="A11" t="s">
        <v>167</v>
      </c>
    </row>
    <row r="12" spans="1:10" x14ac:dyDescent="0.25">
      <c r="A12" t="s">
        <v>168</v>
      </c>
    </row>
    <row r="13" spans="1:10" x14ac:dyDescent="0.25">
      <c r="A13" t="s">
        <v>35</v>
      </c>
    </row>
    <row r="14" spans="1:10" x14ac:dyDescent="0.25">
      <c r="A14" t="s">
        <v>156</v>
      </c>
    </row>
    <row r="15" spans="1:10" x14ac:dyDescent="0.25">
      <c r="A15" t="s">
        <v>154</v>
      </c>
    </row>
    <row r="16" spans="1:10" x14ac:dyDescent="0.25">
      <c r="A16" t="s">
        <v>152</v>
      </c>
    </row>
    <row r="17" spans="1:1" x14ac:dyDescent="0.25">
      <c r="A17" t="s">
        <v>114</v>
      </c>
    </row>
    <row r="18" spans="1:1" x14ac:dyDescent="0.25">
      <c r="A18" t="s">
        <v>158</v>
      </c>
    </row>
    <row r="19" spans="1:1" x14ac:dyDescent="0.25">
      <c r="A19" t="s">
        <v>160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BFBE6-4238-4242-BC0D-922590E4B2D6}">
  <dimension ref="B1:P1108"/>
  <sheetViews>
    <sheetView tabSelected="1" zoomScale="98" zoomScaleNormal="98" workbookViewId="0">
      <selection activeCell="D4" sqref="D4"/>
    </sheetView>
  </sheetViews>
  <sheetFormatPr baseColWidth="10" defaultColWidth="11.42578125" defaultRowHeight="15" x14ac:dyDescent="0.25"/>
  <cols>
    <col min="1" max="1" width="2.140625" customWidth="1"/>
    <col min="2" max="2" width="20.28515625" customWidth="1"/>
    <col min="4" max="5" width="20.7109375" style="52" customWidth="1"/>
    <col min="6" max="7" width="18.7109375" style="52" customWidth="1"/>
    <col min="8" max="9" width="11.5703125" style="52"/>
    <col min="11" max="11" width="40.140625" customWidth="1"/>
    <col min="12" max="13" width="19.7109375" customWidth="1"/>
  </cols>
  <sheetData>
    <row r="1" spans="2:16" ht="25.15" customHeight="1" x14ac:dyDescent="0.25">
      <c r="B1" s="67" t="s">
        <v>169</v>
      </c>
      <c r="C1" s="64"/>
      <c r="D1" s="65"/>
      <c r="E1" s="65"/>
      <c r="F1" s="65"/>
      <c r="G1" s="65"/>
      <c r="H1" s="65"/>
      <c r="I1" s="65"/>
      <c r="J1" s="64"/>
      <c r="K1" s="64"/>
      <c r="L1" s="64"/>
      <c r="M1" s="64"/>
      <c r="N1" s="64"/>
      <c r="O1" s="64"/>
    </row>
    <row r="2" spans="2:16" x14ac:dyDescent="0.25">
      <c r="I2" s="118" t="e" vm="37">
        <v>#VALUE!</v>
      </c>
      <c r="J2" s="118"/>
      <c r="N2" t="s">
        <v>170</v>
      </c>
      <c r="O2" s="60">
        <f>SUM(O7:O80)</f>
        <v>16020</v>
      </c>
    </row>
    <row r="3" spans="2:16" x14ac:dyDescent="0.25">
      <c r="I3" s="118"/>
      <c r="J3" s="118"/>
    </row>
    <row r="4" spans="2:16" ht="21" customHeight="1" x14ac:dyDescent="0.25">
      <c r="B4" s="66" t="s">
        <v>8</v>
      </c>
      <c r="D4" s="66" t="s">
        <v>66</v>
      </c>
      <c r="I4" s="118"/>
      <c r="J4" s="118"/>
      <c r="L4">
        <f>SUBTOTAL(109,L7:L171)</f>
        <v>79</v>
      </c>
      <c r="N4" t="s">
        <v>171</v>
      </c>
      <c r="O4" s="60">
        <f>SUBTOTAL(109,O7:O34)</f>
        <v>16020</v>
      </c>
    </row>
    <row r="5" spans="2:16" x14ac:dyDescent="0.25">
      <c r="I5" s="118"/>
      <c r="J5" s="118"/>
    </row>
    <row r="6" spans="2:16" ht="34.15" customHeight="1" x14ac:dyDescent="0.25">
      <c r="B6" s="61" t="s">
        <v>10</v>
      </c>
      <c r="C6" s="61" t="s">
        <v>11</v>
      </c>
      <c r="D6" s="61" t="s">
        <v>15</v>
      </c>
      <c r="E6" s="61" t="s">
        <v>16</v>
      </c>
      <c r="F6" s="61" t="s">
        <v>20</v>
      </c>
      <c r="G6" s="61" t="s">
        <v>21</v>
      </c>
      <c r="H6" s="61" t="s">
        <v>172</v>
      </c>
      <c r="I6" s="61" t="s">
        <v>18</v>
      </c>
      <c r="J6" s="61" t="s">
        <v>19</v>
      </c>
      <c r="K6" s="61" t="s">
        <v>173</v>
      </c>
      <c r="L6" s="61" t="s">
        <v>174</v>
      </c>
      <c r="M6" s="61" t="s">
        <v>175</v>
      </c>
      <c r="N6" s="61" t="s">
        <v>176</v>
      </c>
      <c r="O6" s="61" t="s">
        <v>177</v>
      </c>
    </row>
    <row r="7" spans="2:16" ht="19.899999999999999" customHeight="1" x14ac:dyDescent="0.25">
      <c r="B7" s="52" t="str" cm="1">
        <f t="array" ref="B7:K34">_xlfn._xlws.FILTER(_xlfn.CHOOSECOLS(resumen[],4,5,10,11,15,16,12,13,14,19),resumen[CLASE VEHICULO]=D4)</f>
        <v>ROGER VILLEGAS</v>
      </c>
      <c r="C7" s="59">
        <v>45919</v>
      </c>
      <c r="D7" s="52" t="str">
        <v>EXTERNO</v>
      </c>
      <c r="E7" s="52" t="str">
        <v>OTROS</v>
      </c>
      <c r="F7" s="52" t="e" vm="79">
        <v>#VALUE!</v>
      </c>
      <c r="G7" s="52" t="e" vm="80">
        <v>#VALUE!</v>
      </c>
      <c r="H7" s="52">
        <v>1797</v>
      </c>
      <c r="I7" s="52">
        <v>1805</v>
      </c>
      <c r="J7" s="54">
        <v>8</v>
      </c>
      <c r="K7" s="62" t="str">
        <v>TRABAJO NORMAL</v>
      </c>
      <c r="L7" s="63">
        <f>IF(J7="",0,J7)</f>
        <v>8</v>
      </c>
      <c r="M7" s="38">
        <f>IF(L7&gt;3,L7,3)</f>
        <v>8</v>
      </c>
      <c r="N7" s="69">
        <v>180</v>
      </c>
      <c r="O7" s="60">
        <f>M7*N7</f>
        <v>1440</v>
      </c>
      <c r="P7" s="60"/>
    </row>
    <row r="8" spans="2:16" ht="19.899999999999999" customHeight="1" x14ac:dyDescent="0.25">
      <c r="B8" s="52" t="str">
        <v>ROGER VILLEGAS</v>
      </c>
      <c r="C8" s="59">
        <v>45920</v>
      </c>
      <c r="D8" s="52" t="str">
        <v>EXTERNO</v>
      </c>
      <c r="E8" s="52" t="str">
        <v>OTROS</v>
      </c>
      <c r="F8" s="52" t="e" vm="81">
        <v>#VALUE!</v>
      </c>
      <c r="G8" s="52" t="e" vm="81">
        <v>#VALUE!</v>
      </c>
      <c r="H8" s="52">
        <v>4</v>
      </c>
      <c r="I8" s="52">
        <v>7</v>
      </c>
      <c r="J8" s="54">
        <v>3</v>
      </c>
      <c r="K8" s="62" t="str">
        <v>NO TRABAJO, HORAS MINIMAS</v>
      </c>
      <c r="L8" s="63">
        <f t="shared" ref="L8:L27" si="0">IF(J8="",0,J8)</f>
        <v>3</v>
      </c>
      <c r="M8" s="38">
        <f t="shared" ref="M8:M71" si="1">IF(L8&gt;3,L8,3)</f>
        <v>3</v>
      </c>
      <c r="N8" s="69">
        <v>180</v>
      </c>
      <c r="O8" s="60">
        <f t="shared" ref="O8:O28" si="2">M8*N8</f>
        <v>540</v>
      </c>
      <c r="P8" s="60"/>
    </row>
    <row r="9" spans="2:16" ht="19.899999999999999" customHeight="1" x14ac:dyDescent="0.25">
      <c r="B9" s="52" t="str">
        <v>ROGER VILLEGAS</v>
      </c>
      <c r="C9" s="59">
        <v>45922</v>
      </c>
      <c r="D9" s="52" t="str">
        <v>EXTERNO</v>
      </c>
      <c r="E9" s="52" t="str">
        <v>OTROS</v>
      </c>
      <c r="F9" s="52" t="e" vm="82">
        <v>#VALUE!</v>
      </c>
      <c r="G9" s="52" t="e" vm="83">
        <v>#VALUE!</v>
      </c>
      <c r="H9" s="52">
        <v>1805</v>
      </c>
      <c r="I9" s="52">
        <v>1806</v>
      </c>
      <c r="J9" s="54">
        <v>1</v>
      </c>
      <c r="K9" s="62" t="str">
        <v>TRABAJO NORMAL</v>
      </c>
      <c r="L9" s="63">
        <f t="shared" si="0"/>
        <v>1</v>
      </c>
      <c r="M9" s="38">
        <f t="shared" si="1"/>
        <v>3</v>
      </c>
      <c r="N9" s="69">
        <v>180</v>
      </c>
      <c r="O9" s="60">
        <f t="shared" si="2"/>
        <v>540</v>
      </c>
      <c r="P9" s="60"/>
    </row>
    <row r="10" spans="2:16" ht="19.899999999999999" customHeight="1" x14ac:dyDescent="0.25">
      <c r="B10" s="52" t="str">
        <v>ROGER VILLEGAS</v>
      </c>
      <c r="C10" s="59">
        <v>45923</v>
      </c>
      <c r="D10" s="52" t="str">
        <v>EXTERNO</v>
      </c>
      <c r="E10" s="52" t="str">
        <v>OTROS</v>
      </c>
      <c r="F10" s="52" t="e" vm="83">
        <v>#VALUE!</v>
      </c>
      <c r="G10" s="52" t="e" vm="84">
        <v>#VALUE!</v>
      </c>
      <c r="H10" s="52">
        <v>1806</v>
      </c>
      <c r="I10" s="52">
        <v>1809</v>
      </c>
      <c r="J10" s="54">
        <v>3</v>
      </c>
      <c r="K10" s="62" t="str">
        <v>TRABAJO NORMAL</v>
      </c>
      <c r="L10" s="63">
        <f t="shared" si="0"/>
        <v>3</v>
      </c>
      <c r="M10" s="38">
        <f t="shared" si="1"/>
        <v>3</v>
      </c>
      <c r="N10" s="69">
        <v>180</v>
      </c>
      <c r="O10" s="60">
        <f t="shared" si="2"/>
        <v>540</v>
      </c>
      <c r="P10" s="60"/>
    </row>
    <row r="11" spans="2:16" ht="19.899999999999999" customHeight="1" x14ac:dyDescent="0.25">
      <c r="B11" s="52" t="str">
        <v>ROGER VILLEGAS</v>
      </c>
      <c r="C11" s="59">
        <v>45924</v>
      </c>
      <c r="D11" s="52" t="str">
        <v>EXTERNO</v>
      </c>
      <c r="E11" s="52" t="str">
        <v>OTROS</v>
      </c>
      <c r="F11" s="52" t="e" vm="85">
        <v>#VALUE!</v>
      </c>
      <c r="G11" s="52" t="e" vm="86">
        <v>#VALUE!</v>
      </c>
      <c r="H11" s="52">
        <v>1809</v>
      </c>
      <c r="I11" s="52">
        <v>1812</v>
      </c>
      <c r="J11" s="54">
        <v>3</v>
      </c>
      <c r="K11" s="62" t="str">
        <v>TRABAJO NORMAL</v>
      </c>
      <c r="L11" s="63">
        <f t="shared" si="0"/>
        <v>3</v>
      </c>
      <c r="M11" s="38">
        <f t="shared" si="1"/>
        <v>3</v>
      </c>
      <c r="N11" s="69">
        <v>180</v>
      </c>
      <c r="O11" s="60">
        <f t="shared" si="2"/>
        <v>540</v>
      </c>
      <c r="P11" s="60"/>
    </row>
    <row r="12" spans="2:16" ht="19.899999999999999" customHeight="1" x14ac:dyDescent="0.25">
      <c r="B12" s="52" t="str">
        <v>ROGER VILLEGAS</v>
      </c>
      <c r="C12" s="59">
        <v>45925</v>
      </c>
      <c r="D12" s="52" t="str">
        <v>EXTERNO</v>
      </c>
      <c r="E12" s="52" t="str">
        <v>OTROS</v>
      </c>
      <c r="F12" s="52" t="e" vm="87">
        <v>#VALUE!</v>
      </c>
      <c r="G12" s="52" t="e" vm="88">
        <v>#VALUE!</v>
      </c>
      <c r="H12" s="52">
        <v>3541</v>
      </c>
      <c r="I12" s="52">
        <v>3547</v>
      </c>
      <c r="J12" s="54">
        <v>6</v>
      </c>
      <c r="K12" s="62" t="str">
        <v>TRABAJO NORMAL</v>
      </c>
      <c r="L12" s="63">
        <f t="shared" si="0"/>
        <v>6</v>
      </c>
      <c r="M12" s="38">
        <f t="shared" si="1"/>
        <v>6</v>
      </c>
      <c r="N12" s="69">
        <v>180</v>
      </c>
      <c r="O12" s="60">
        <f t="shared" si="2"/>
        <v>1080</v>
      </c>
      <c r="P12" s="60"/>
    </row>
    <row r="13" spans="2:16" ht="19.899999999999999" customHeight="1" x14ac:dyDescent="0.25">
      <c r="B13" s="52" t="str">
        <v>ROGER VILLEGAS</v>
      </c>
      <c r="C13" s="59">
        <v>45926</v>
      </c>
      <c r="D13" s="52" t="str">
        <v>EXTERNO</v>
      </c>
      <c r="E13" s="52" t="str">
        <v>OTROS</v>
      </c>
      <c r="F13" s="52" t="e" vm="89">
        <v>#VALUE!</v>
      </c>
      <c r="G13" s="52" t="e" vm="90">
        <v>#VALUE!</v>
      </c>
      <c r="H13" s="52">
        <v>3547</v>
      </c>
      <c r="I13" s="52">
        <v>3550</v>
      </c>
      <c r="J13" s="54">
        <v>3</v>
      </c>
      <c r="K13" s="62" t="str">
        <v>TRABAJO NORMAL</v>
      </c>
      <c r="L13" s="63">
        <f t="shared" si="0"/>
        <v>3</v>
      </c>
      <c r="M13" s="38">
        <f t="shared" si="1"/>
        <v>3</v>
      </c>
      <c r="N13" s="69">
        <v>180</v>
      </c>
      <c r="O13" s="60">
        <f t="shared" si="2"/>
        <v>540</v>
      </c>
    </row>
    <row r="14" spans="2:16" ht="19.899999999999999" customHeight="1" x14ac:dyDescent="0.25">
      <c r="B14" s="52" t="str">
        <v>ROGER VILLEGAS</v>
      </c>
      <c r="C14" s="59">
        <v>45927</v>
      </c>
      <c r="D14" s="52" t="str">
        <v>EXTERNO</v>
      </c>
      <c r="E14" s="52" t="str">
        <v>OTROS</v>
      </c>
      <c r="F14" s="52" t="e" vm="81">
        <v>#VALUE!</v>
      </c>
      <c r="G14" s="52" t="e" vm="81">
        <v>#VALUE!</v>
      </c>
      <c r="H14" s="52">
        <v>4</v>
      </c>
      <c r="I14" s="52">
        <v>7</v>
      </c>
      <c r="J14" s="54">
        <v>3</v>
      </c>
      <c r="K14" s="62" t="str">
        <v>NO TRABAJO, HORAS MINIMAS</v>
      </c>
      <c r="L14" s="63">
        <f t="shared" si="0"/>
        <v>3</v>
      </c>
      <c r="M14" s="38">
        <f t="shared" si="1"/>
        <v>3</v>
      </c>
      <c r="N14" s="69">
        <v>180</v>
      </c>
      <c r="O14" s="60">
        <f t="shared" si="2"/>
        <v>540</v>
      </c>
      <c r="P14" s="60"/>
    </row>
    <row r="15" spans="2:16" ht="19.899999999999999" customHeight="1" x14ac:dyDescent="0.25">
      <c r="B15" s="52" t="str">
        <v>ROGER VILLEGAS</v>
      </c>
      <c r="C15" s="59">
        <v>45929</v>
      </c>
      <c r="D15" s="52" t="str">
        <v>EXTERNO</v>
      </c>
      <c r="E15" s="52" t="str">
        <v>OTROS</v>
      </c>
      <c r="F15" s="52" t="e" vm="91">
        <v>#VALUE!</v>
      </c>
      <c r="G15" s="52" t="e" vm="92">
        <v>#VALUE!</v>
      </c>
      <c r="H15" s="52">
        <v>3550</v>
      </c>
      <c r="I15" s="52">
        <v>3554</v>
      </c>
      <c r="J15" s="54">
        <v>4</v>
      </c>
      <c r="K15" s="62" t="str">
        <v>TRABAJO NORMAL</v>
      </c>
      <c r="L15" s="63">
        <f t="shared" si="0"/>
        <v>4</v>
      </c>
      <c r="M15" s="38">
        <f t="shared" si="1"/>
        <v>4</v>
      </c>
      <c r="N15" s="69">
        <v>180</v>
      </c>
      <c r="O15" s="60">
        <f t="shared" si="2"/>
        <v>720</v>
      </c>
      <c r="P15" s="60"/>
    </row>
    <row r="16" spans="2:16" ht="19.899999999999999" customHeight="1" x14ac:dyDescent="0.25">
      <c r="B16" s="52" t="str">
        <v>ROGER VILLEGAS</v>
      </c>
      <c r="C16" s="59">
        <v>45930</v>
      </c>
      <c r="D16" s="52" t="str">
        <v>EXTERNO</v>
      </c>
      <c r="E16" s="52" t="str">
        <v>OTROS</v>
      </c>
      <c r="F16" s="52" t="e" vm="93">
        <v>#VALUE!</v>
      </c>
      <c r="G16" s="52" t="e" vm="94">
        <v>#VALUE!</v>
      </c>
      <c r="H16" s="52">
        <v>3554</v>
      </c>
      <c r="I16" s="52">
        <v>3557</v>
      </c>
      <c r="J16" s="54">
        <v>3</v>
      </c>
      <c r="K16" s="62" t="str">
        <v>TRABAJO NORMAL</v>
      </c>
      <c r="L16" s="63">
        <f t="shared" si="0"/>
        <v>3</v>
      </c>
      <c r="M16" s="38">
        <f t="shared" si="1"/>
        <v>3</v>
      </c>
      <c r="N16" s="69">
        <v>180</v>
      </c>
      <c r="O16" s="60">
        <f t="shared" si="2"/>
        <v>540</v>
      </c>
    </row>
    <row r="17" spans="2:16" ht="19.899999999999999" customHeight="1" x14ac:dyDescent="0.25">
      <c r="B17" s="52" t="str">
        <v>ROGER VILLEGAS</v>
      </c>
      <c r="C17" s="59">
        <v>45931</v>
      </c>
      <c r="D17" s="52" t="str">
        <v>EXTERNO</v>
      </c>
      <c r="E17" s="52" t="str">
        <v>OTROS</v>
      </c>
      <c r="F17" s="52" t="e" vm="95">
        <v>#VALUE!</v>
      </c>
      <c r="G17" s="52" t="e" vm="96">
        <v>#VALUE!</v>
      </c>
      <c r="H17" s="52">
        <v>3557</v>
      </c>
      <c r="I17" s="52">
        <v>3559</v>
      </c>
      <c r="J17" s="54">
        <v>2</v>
      </c>
      <c r="K17" s="62" t="str">
        <v>TRABAJO NORMAL</v>
      </c>
      <c r="L17" s="63">
        <f t="shared" si="0"/>
        <v>2</v>
      </c>
      <c r="M17" s="38">
        <f t="shared" si="1"/>
        <v>3</v>
      </c>
      <c r="N17" s="69">
        <v>180</v>
      </c>
      <c r="O17" s="60">
        <f t="shared" si="2"/>
        <v>540</v>
      </c>
      <c r="P17" s="60"/>
    </row>
    <row r="18" spans="2:16" ht="19.899999999999999" customHeight="1" x14ac:dyDescent="0.25">
      <c r="B18" s="52" t="str">
        <v>ROGER VILLEGAS</v>
      </c>
      <c r="C18" s="59">
        <v>45932</v>
      </c>
      <c r="D18" s="52" t="str">
        <v>EXTERNO</v>
      </c>
      <c r="E18" s="52" t="str">
        <v>OTROS</v>
      </c>
      <c r="F18" s="52" t="e" vm="81">
        <v>#VALUE!</v>
      </c>
      <c r="G18" s="52" t="e" vm="81">
        <v>#VALUE!</v>
      </c>
      <c r="H18" s="52">
        <v>4</v>
      </c>
      <c r="I18" s="52">
        <v>7</v>
      </c>
      <c r="J18" s="54">
        <v>3</v>
      </c>
      <c r="K18" s="62" t="str">
        <v>NO TRABAJO, HORAS MINIMAS</v>
      </c>
      <c r="L18" s="63">
        <f t="shared" si="0"/>
        <v>3</v>
      </c>
      <c r="M18" s="38">
        <f t="shared" si="1"/>
        <v>3</v>
      </c>
      <c r="N18" s="69">
        <v>180</v>
      </c>
      <c r="O18" s="60">
        <f t="shared" si="2"/>
        <v>540</v>
      </c>
      <c r="P18" s="60"/>
    </row>
    <row r="19" spans="2:16" ht="19.899999999999999" customHeight="1" x14ac:dyDescent="0.25">
      <c r="B19" s="52" t="str">
        <v>ROGER VILLEGAS</v>
      </c>
      <c r="C19" s="59">
        <v>45933</v>
      </c>
      <c r="D19" s="52" t="str">
        <v>EXTERNO</v>
      </c>
      <c r="E19" s="52" t="str">
        <v>OTROS</v>
      </c>
      <c r="F19" s="52" t="e" vm="81">
        <v>#VALUE!</v>
      </c>
      <c r="G19" s="52" t="e" vm="81">
        <v>#VALUE!</v>
      </c>
      <c r="H19" s="52">
        <v>4</v>
      </c>
      <c r="I19" s="52">
        <v>7</v>
      </c>
      <c r="J19" s="54">
        <v>3</v>
      </c>
      <c r="K19" s="62" t="str">
        <v>NO TRABAJO, HORAS MINIMAS</v>
      </c>
      <c r="L19" s="63">
        <f t="shared" si="0"/>
        <v>3</v>
      </c>
      <c r="M19" s="38">
        <f t="shared" si="1"/>
        <v>3</v>
      </c>
      <c r="N19" s="69">
        <v>180</v>
      </c>
      <c r="O19" s="60">
        <f t="shared" si="2"/>
        <v>540</v>
      </c>
      <c r="P19" s="60"/>
    </row>
    <row r="20" spans="2:16" ht="19.899999999999999" customHeight="1" x14ac:dyDescent="0.25">
      <c r="B20" s="52" t="str">
        <v>ROGER VILLEGAS</v>
      </c>
      <c r="C20" s="59">
        <v>45936</v>
      </c>
      <c r="D20" s="52" t="str">
        <v>EXTERNO</v>
      </c>
      <c r="E20" s="52" t="str">
        <v>OTROS</v>
      </c>
      <c r="F20" s="52" t="e" vm="97">
        <v>#VALUE!</v>
      </c>
      <c r="G20" s="52" t="e" vm="98">
        <v>#VALUE!</v>
      </c>
      <c r="H20" s="52">
        <v>3559</v>
      </c>
      <c r="I20" s="52">
        <v>3563</v>
      </c>
      <c r="J20" s="54">
        <v>4</v>
      </c>
      <c r="K20" s="62" t="str">
        <v>TRABAJO NORMAL</v>
      </c>
      <c r="L20" s="63">
        <f t="shared" si="0"/>
        <v>4</v>
      </c>
      <c r="M20" s="38">
        <f t="shared" si="1"/>
        <v>4</v>
      </c>
      <c r="N20" s="69">
        <v>180</v>
      </c>
      <c r="O20" s="60">
        <f t="shared" si="2"/>
        <v>720</v>
      </c>
      <c r="P20" s="60"/>
    </row>
    <row r="21" spans="2:16" ht="19.899999999999999" customHeight="1" x14ac:dyDescent="0.25">
      <c r="B21" s="52" t="str">
        <v>ROGER VILLEGAS</v>
      </c>
      <c r="C21" s="59">
        <v>45937</v>
      </c>
      <c r="D21" s="52" t="str">
        <v>EXTERNO</v>
      </c>
      <c r="E21" s="52" t="str">
        <v>OTROS</v>
      </c>
      <c r="F21" s="52">
        <v>0</v>
      </c>
      <c r="G21" s="52">
        <v>0</v>
      </c>
      <c r="H21" s="52">
        <v>3563</v>
      </c>
      <c r="I21" s="52">
        <v>3569</v>
      </c>
      <c r="J21" s="54">
        <v>6</v>
      </c>
      <c r="K21" s="62" t="str">
        <v>TRABAJO NORMAL</v>
      </c>
      <c r="L21" s="63">
        <f t="shared" si="0"/>
        <v>6</v>
      </c>
      <c r="M21" s="38">
        <f t="shared" si="1"/>
        <v>6</v>
      </c>
      <c r="N21" s="69">
        <v>180</v>
      </c>
      <c r="O21" s="60">
        <f t="shared" si="2"/>
        <v>1080</v>
      </c>
    </row>
    <row r="22" spans="2:16" ht="19.899999999999999" customHeight="1" x14ac:dyDescent="0.25">
      <c r="B22" s="52" t="str">
        <v>ROGER VILLEGAS</v>
      </c>
      <c r="C22" s="59">
        <v>45938</v>
      </c>
      <c r="D22" s="52" t="str">
        <v>EXTERNO</v>
      </c>
      <c r="E22" s="52" t="str">
        <v>OTROS</v>
      </c>
      <c r="F22" s="52" t="e" vm="99">
        <v>#VALUE!</v>
      </c>
      <c r="G22" s="52" t="e" vm="100">
        <v>#VALUE!</v>
      </c>
      <c r="H22" s="52">
        <v>3569</v>
      </c>
      <c r="I22" s="52">
        <v>3577</v>
      </c>
      <c r="J22" s="54">
        <v>8</v>
      </c>
      <c r="K22" s="62" t="str">
        <v>TRABAJO NORMAL</v>
      </c>
      <c r="L22" s="63">
        <f t="shared" si="0"/>
        <v>8</v>
      </c>
      <c r="M22" s="38">
        <f t="shared" si="1"/>
        <v>8</v>
      </c>
      <c r="N22" s="69">
        <v>180</v>
      </c>
      <c r="O22" s="60">
        <f t="shared" si="2"/>
        <v>1440</v>
      </c>
      <c r="P22" s="60"/>
    </row>
    <row r="23" spans="2:16" ht="19.899999999999999" customHeight="1" x14ac:dyDescent="0.25">
      <c r="B23" s="52" t="str">
        <v>ROGER VILLEGAS</v>
      </c>
      <c r="C23" s="59">
        <v>45939</v>
      </c>
      <c r="D23" s="52" t="str">
        <v>EXTERNO</v>
      </c>
      <c r="E23" s="52" t="str">
        <v>OTROS</v>
      </c>
      <c r="F23" s="52" t="e" vm="101">
        <v>#VALUE!</v>
      </c>
      <c r="G23" s="52" t="e" vm="102">
        <v>#VALUE!</v>
      </c>
      <c r="H23" s="52">
        <v>3577</v>
      </c>
      <c r="I23" s="52">
        <v>3584</v>
      </c>
      <c r="J23" s="54">
        <v>7</v>
      </c>
      <c r="K23" s="62" t="str">
        <v>TRABAJO NORMAL</v>
      </c>
      <c r="L23" s="63">
        <f t="shared" si="0"/>
        <v>7</v>
      </c>
      <c r="M23" s="38">
        <f t="shared" si="1"/>
        <v>7</v>
      </c>
      <c r="N23" s="69">
        <v>180</v>
      </c>
      <c r="O23" s="60">
        <f t="shared" si="2"/>
        <v>1260</v>
      </c>
    </row>
    <row r="24" spans="2:16" ht="19.899999999999999" customHeight="1" x14ac:dyDescent="0.25">
      <c r="B24" s="52" t="str">
        <v>ROGER VILLEGAS</v>
      </c>
      <c r="C24" s="59">
        <v>45940</v>
      </c>
      <c r="D24" s="52" t="str">
        <v>EXTERNO</v>
      </c>
      <c r="E24" s="52" t="str">
        <v>OTROS</v>
      </c>
      <c r="F24" s="52" t="e" vm="103">
        <v>#VALUE!</v>
      </c>
      <c r="G24" s="52" t="e" vm="104">
        <v>#VALUE!</v>
      </c>
      <c r="H24" s="52">
        <v>3584</v>
      </c>
      <c r="I24" s="52">
        <v>3588</v>
      </c>
      <c r="J24" s="54">
        <v>4</v>
      </c>
      <c r="K24" s="62" t="str">
        <v>TRABAJO NORMAL</v>
      </c>
      <c r="L24" s="63">
        <f t="shared" si="0"/>
        <v>4</v>
      </c>
      <c r="M24" s="38">
        <f t="shared" si="1"/>
        <v>4</v>
      </c>
      <c r="N24" s="69">
        <v>180</v>
      </c>
      <c r="O24" s="60">
        <f t="shared" si="2"/>
        <v>720</v>
      </c>
    </row>
    <row r="25" spans="2:16" ht="19.899999999999999" customHeight="1" x14ac:dyDescent="0.25">
      <c r="B25" s="52" t="str">
        <v>ROGER VILLEGAS</v>
      </c>
      <c r="C25" s="59">
        <v>45943</v>
      </c>
      <c r="D25" s="52" t="str">
        <v>EXTERNO</v>
      </c>
      <c r="E25" s="52" t="str">
        <v>OTROS</v>
      </c>
      <c r="F25" s="52">
        <v>0</v>
      </c>
      <c r="G25" s="52">
        <v>0</v>
      </c>
      <c r="H25" s="52">
        <v>0</v>
      </c>
      <c r="I25" s="52">
        <v>0</v>
      </c>
      <c r="J25" t="str">
        <v/>
      </c>
      <c r="K25" s="62">
        <v>0</v>
      </c>
      <c r="L25" s="63">
        <f t="shared" si="0"/>
        <v>0</v>
      </c>
      <c r="M25" s="38">
        <f t="shared" si="1"/>
        <v>3</v>
      </c>
      <c r="N25" s="69">
        <v>180</v>
      </c>
      <c r="O25" s="60">
        <f>M25*N25</f>
        <v>540</v>
      </c>
    </row>
    <row r="26" spans="2:16" ht="19.899999999999999" customHeight="1" x14ac:dyDescent="0.25">
      <c r="B26" s="52" t="str">
        <v>ROGER VILLEGAS</v>
      </c>
      <c r="C26" s="59">
        <v>45944</v>
      </c>
      <c r="D26" s="52" t="str">
        <v>EXTERNO</v>
      </c>
      <c r="E26" s="52" t="str">
        <v>OTROS</v>
      </c>
      <c r="F26" s="52">
        <v>0</v>
      </c>
      <c r="G26" s="52">
        <v>0</v>
      </c>
      <c r="H26" s="52">
        <v>0</v>
      </c>
      <c r="I26" s="52">
        <v>0</v>
      </c>
      <c r="J26" s="54" t="str">
        <v/>
      </c>
      <c r="K26" s="62">
        <v>0</v>
      </c>
      <c r="L26" s="63">
        <f t="shared" si="0"/>
        <v>0</v>
      </c>
      <c r="M26" s="38">
        <f t="shared" si="1"/>
        <v>3</v>
      </c>
      <c r="N26" s="69">
        <v>180</v>
      </c>
      <c r="O26" s="60">
        <f t="shared" si="2"/>
        <v>540</v>
      </c>
      <c r="P26" s="60"/>
    </row>
    <row r="27" spans="2:16" ht="19.899999999999999" customHeight="1" x14ac:dyDescent="0.25">
      <c r="B27" s="52" t="str">
        <v>ROGER VILLEGAS</v>
      </c>
      <c r="C27" s="59">
        <v>45945</v>
      </c>
      <c r="D27" s="52" t="str">
        <v>EXTERNO</v>
      </c>
      <c r="E27" s="52" t="str">
        <v>OTROS</v>
      </c>
      <c r="F27" s="52">
        <v>0</v>
      </c>
      <c r="G27" s="52">
        <v>0</v>
      </c>
      <c r="H27" s="52">
        <v>0</v>
      </c>
      <c r="I27" s="52">
        <v>0</v>
      </c>
      <c r="J27" s="54" t="str">
        <v/>
      </c>
      <c r="K27" s="62">
        <v>0</v>
      </c>
      <c r="L27" s="63">
        <f t="shared" si="0"/>
        <v>0</v>
      </c>
      <c r="M27" s="38">
        <f t="shared" si="1"/>
        <v>3</v>
      </c>
      <c r="N27" s="69">
        <v>180</v>
      </c>
      <c r="O27" s="60">
        <f t="shared" si="2"/>
        <v>540</v>
      </c>
      <c r="P27" s="60"/>
    </row>
    <row r="28" spans="2:16" ht="19.899999999999999" customHeight="1" x14ac:dyDescent="0.25">
      <c r="B28" s="52" t="str">
        <v>ROGER VILLEGAS</v>
      </c>
      <c r="C28" s="59">
        <v>45946</v>
      </c>
      <c r="D28" s="52" t="str">
        <v>EXTERNO</v>
      </c>
      <c r="E28" s="52" t="str">
        <v>OTROS</v>
      </c>
      <c r="F28" s="52">
        <v>0</v>
      </c>
      <c r="G28" s="52">
        <v>0</v>
      </c>
      <c r="H28" s="52">
        <v>0</v>
      </c>
      <c r="I28" s="52">
        <v>0</v>
      </c>
      <c r="J28" s="54" t="str">
        <v/>
      </c>
      <c r="K28" s="62">
        <v>0</v>
      </c>
      <c r="L28" s="63">
        <f>IF(J28="",0,J28)</f>
        <v>0</v>
      </c>
      <c r="M28" s="38">
        <f t="shared" si="1"/>
        <v>3</v>
      </c>
      <c r="N28" s="69">
        <v>180</v>
      </c>
      <c r="O28" s="60">
        <f t="shared" si="2"/>
        <v>540</v>
      </c>
      <c r="P28" s="60"/>
    </row>
    <row r="29" spans="2:16" ht="19.899999999999999" customHeight="1" x14ac:dyDescent="0.25">
      <c r="B29" s="52" t="str">
        <v>ROGER VILLEGAS</v>
      </c>
      <c r="C29" s="59">
        <v>45947</v>
      </c>
      <c r="D29" s="52" t="str">
        <v>EXTERNO</v>
      </c>
      <c r="E29" s="52" t="str">
        <v>OTROS</v>
      </c>
      <c r="F29" s="52">
        <v>0</v>
      </c>
      <c r="G29" s="52">
        <v>0</v>
      </c>
      <c r="H29" s="52">
        <v>3590</v>
      </c>
      <c r="I29" s="52">
        <v>3592</v>
      </c>
      <c r="J29">
        <v>2</v>
      </c>
      <c r="K29" s="62" t="str">
        <v>TRABAJO NORMAL</v>
      </c>
      <c r="L29" s="63">
        <f t="shared" ref="L29:L92" si="3">IF(J29="",0,J29)</f>
        <v>2</v>
      </c>
      <c r="M29" s="38">
        <f t="shared" si="1"/>
        <v>3</v>
      </c>
    </row>
    <row r="30" spans="2:16" ht="19.899999999999999" customHeight="1" x14ac:dyDescent="0.25">
      <c r="B30" t="str">
        <v>ROGER VILLEGAS</v>
      </c>
      <c r="C30" s="59">
        <v>45950</v>
      </c>
      <c r="D30" s="52" t="str">
        <v>EXTERNO</v>
      </c>
      <c r="E30" s="52" t="str">
        <v>OTROS</v>
      </c>
      <c r="F30" s="52">
        <v>0</v>
      </c>
      <c r="G30" s="52">
        <v>0</v>
      </c>
      <c r="H30" s="52">
        <v>3592</v>
      </c>
      <c r="I30" s="52">
        <v>3595</v>
      </c>
      <c r="J30">
        <v>3</v>
      </c>
      <c r="K30" s="62" t="str">
        <v>TRABAJO NORMAL</v>
      </c>
      <c r="L30" s="63">
        <f t="shared" si="3"/>
        <v>3</v>
      </c>
      <c r="M30" s="38">
        <f t="shared" si="1"/>
        <v>3</v>
      </c>
    </row>
    <row r="31" spans="2:16" ht="19.899999999999999" customHeight="1" x14ac:dyDescent="0.25">
      <c r="B31" t="str">
        <v>ROGER VILLEGAS</v>
      </c>
      <c r="C31" s="59">
        <v>45951</v>
      </c>
      <c r="D31" s="52" t="str">
        <v>EXTERNO</v>
      </c>
      <c r="E31" s="52" t="str">
        <v>OTROS</v>
      </c>
      <c r="F31" s="52">
        <v>0</v>
      </c>
      <c r="G31" s="52">
        <v>0</v>
      </c>
      <c r="H31" s="52">
        <v>0</v>
      </c>
      <c r="I31" s="52">
        <v>0</v>
      </c>
      <c r="J31" t="str">
        <v/>
      </c>
      <c r="K31" s="62">
        <v>0</v>
      </c>
      <c r="L31" s="63">
        <f t="shared" si="3"/>
        <v>0</v>
      </c>
      <c r="M31" s="38">
        <f t="shared" si="1"/>
        <v>3</v>
      </c>
    </row>
    <row r="32" spans="2:16" ht="19.899999999999999" customHeight="1" x14ac:dyDescent="0.25">
      <c r="B32" t="str">
        <v>ROGER VILLEGAS</v>
      </c>
      <c r="C32" s="59">
        <v>45952</v>
      </c>
      <c r="D32" s="52" t="str">
        <v>EXTERNO</v>
      </c>
      <c r="E32" s="52" t="str">
        <v>OTROS</v>
      </c>
      <c r="F32" s="52">
        <v>0</v>
      </c>
      <c r="G32" s="52">
        <v>0</v>
      </c>
      <c r="H32" s="52">
        <v>0</v>
      </c>
      <c r="I32" s="52">
        <v>0</v>
      </c>
      <c r="J32" t="str">
        <v/>
      </c>
      <c r="K32" s="62">
        <v>0</v>
      </c>
      <c r="L32" s="63">
        <f t="shared" si="3"/>
        <v>0</v>
      </c>
      <c r="M32" s="38">
        <f t="shared" si="1"/>
        <v>3</v>
      </c>
    </row>
    <row r="33" spans="2:13" ht="19.899999999999999" customHeight="1" x14ac:dyDescent="0.25">
      <c r="B33" t="str">
        <v>ROGER VILLEGAS</v>
      </c>
      <c r="C33" s="59">
        <v>45953</v>
      </c>
      <c r="D33" s="52" t="str">
        <v>EXTERNO</v>
      </c>
      <c r="E33" s="52" t="str">
        <v>OTROS</v>
      </c>
      <c r="F33" s="52">
        <v>0</v>
      </c>
      <c r="G33" s="52">
        <v>0</v>
      </c>
      <c r="H33" s="52">
        <v>0</v>
      </c>
      <c r="I33" s="52">
        <v>0</v>
      </c>
      <c r="J33" t="str">
        <v/>
      </c>
      <c r="K33" s="62">
        <v>0</v>
      </c>
      <c r="L33" s="63">
        <f t="shared" si="3"/>
        <v>0</v>
      </c>
      <c r="M33" s="38">
        <f t="shared" si="1"/>
        <v>3</v>
      </c>
    </row>
    <row r="34" spans="2:13" ht="19.899999999999999" customHeight="1" x14ac:dyDescent="0.25">
      <c r="B34" t="str">
        <v>ROGER VILLEGAS</v>
      </c>
      <c r="C34" s="59">
        <v>45954</v>
      </c>
      <c r="D34" s="52" t="str">
        <v>EXTERNO</v>
      </c>
      <c r="E34" s="52" t="str">
        <v>OTROS</v>
      </c>
      <c r="F34" s="52">
        <v>0</v>
      </c>
      <c r="G34" s="52">
        <v>0</v>
      </c>
      <c r="H34" s="52">
        <v>0</v>
      </c>
      <c r="I34" s="52">
        <v>0</v>
      </c>
      <c r="J34" t="str">
        <v/>
      </c>
      <c r="K34" s="62">
        <v>0</v>
      </c>
      <c r="L34" s="63">
        <f t="shared" si="3"/>
        <v>0</v>
      </c>
      <c r="M34" s="38">
        <f t="shared" si="1"/>
        <v>3</v>
      </c>
    </row>
    <row r="35" spans="2:13" ht="19.899999999999999" customHeight="1" x14ac:dyDescent="0.25">
      <c r="C35" s="59"/>
      <c r="K35" s="62"/>
      <c r="L35" s="63">
        <f t="shared" si="3"/>
        <v>0</v>
      </c>
      <c r="M35" s="38">
        <f t="shared" si="1"/>
        <v>3</v>
      </c>
    </row>
    <row r="36" spans="2:13" ht="19.899999999999999" customHeight="1" x14ac:dyDescent="0.25">
      <c r="C36" s="59"/>
      <c r="K36" s="62"/>
      <c r="L36" s="63">
        <f t="shared" si="3"/>
        <v>0</v>
      </c>
      <c r="M36" s="38">
        <f t="shared" si="1"/>
        <v>3</v>
      </c>
    </row>
    <row r="37" spans="2:13" ht="19.899999999999999" customHeight="1" x14ac:dyDescent="0.25">
      <c r="C37" s="59"/>
      <c r="K37" s="62"/>
      <c r="L37" s="63">
        <f t="shared" si="3"/>
        <v>0</v>
      </c>
      <c r="M37" s="38">
        <f t="shared" si="1"/>
        <v>3</v>
      </c>
    </row>
    <row r="38" spans="2:13" ht="19.899999999999999" customHeight="1" x14ac:dyDescent="0.25">
      <c r="C38" s="59"/>
      <c r="K38" s="62"/>
      <c r="L38" s="63">
        <f t="shared" si="3"/>
        <v>0</v>
      </c>
      <c r="M38" s="38">
        <f t="shared" si="1"/>
        <v>3</v>
      </c>
    </row>
    <row r="39" spans="2:13" ht="19.899999999999999" customHeight="1" x14ac:dyDescent="0.25">
      <c r="C39" s="59"/>
      <c r="K39" s="62"/>
      <c r="L39" s="63">
        <f t="shared" si="3"/>
        <v>0</v>
      </c>
      <c r="M39" s="38">
        <f t="shared" si="1"/>
        <v>3</v>
      </c>
    </row>
    <row r="40" spans="2:13" ht="19.899999999999999" customHeight="1" x14ac:dyDescent="0.25">
      <c r="C40" s="59"/>
      <c r="K40" s="62"/>
      <c r="L40" s="63">
        <f t="shared" si="3"/>
        <v>0</v>
      </c>
      <c r="M40" s="38">
        <f t="shared" si="1"/>
        <v>3</v>
      </c>
    </row>
    <row r="41" spans="2:13" ht="19.899999999999999" customHeight="1" x14ac:dyDescent="0.25">
      <c r="C41" s="59"/>
      <c r="K41" s="62"/>
      <c r="L41" s="63">
        <f t="shared" si="3"/>
        <v>0</v>
      </c>
      <c r="M41" s="38">
        <f t="shared" si="1"/>
        <v>3</v>
      </c>
    </row>
    <row r="42" spans="2:13" ht="19.899999999999999" customHeight="1" x14ac:dyDescent="0.25">
      <c r="C42" s="59"/>
      <c r="K42" s="62"/>
      <c r="L42" s="63">
        <f t="shared" si="3"/>
        <v>0</v>
      </c>
      <c r="M42" s="38">
        <f t="shared" si="1"/>
        <v>3</v>
      </c>
    </row>
    <row r="43" spans="2:13" ht="19.899999999999999" customHeight="1" x14ac:dyDescent="0.25">
      <c r="C43" s="59"/>
      <c r="K43" s="62"/>
      <c r="L43" s="63">
        <f t="shared" si="3"/>
        <v>0</v>
      </c>
      <c r="M43" s="38">
        <f t="shared" si="1"/>
        <v>3</v>
      </c>
    </row>
    <row r="44" spans="2:13" ht="19.899999999999999" customHeight="1" x14ac:dyDescent="0.25">
      <c r="C44" s="59"/>
      <c r="K44" s="62"/>
      <c r="L44" s="63">
        <f t="shared" si="3"/>
        <v>0</v>
      </c>
      <c r="M44" s="38">
        <f t="shared" si="1"/>
        <v>3</v>
      </c>
    </row>
    <row r="45" spans="2:13" ht="19.899999999999999" customHeight="1" x14ac:dyDescent="0.25">
      <c r="C45" s="59"/>
      <c r="K45" s="62"/>
      <c r="L45" s="63">
        <f t="shared" si="3"/>
        <v>0</v>
      </c>
      <c r="M45" s="38">
        <f t="shared" si="1"/>
        <v>3</v>
      </c>
    </row>
    <row r="46" spans="2:13" ht="19.899999999999999" customHeight="1" x14ac:dyDescent="0.25">
      <c r="C46" s="59"/>
      <c r="K46" s="62"/>
      <c r="L46" s="63">
        <f t="shared" si="3"/>
        <v>0</v>
      </c>
      <c r="M46" s="38">
        <f t="shared" si="1"/>
        <v>3</v>
      </c>
    </row>
    <row r="47" spans="2:13" ht="19.899999999999999" customHeight="1" x14ac:dyDescent="0.25">
      <c r="C47" s="59"/>
      <c r="K47" s="62"/>
      <c r="L47" s="63">
        <f t="shared" si="3"/>
        <v>0</v>
      </c>
      <c r="M47" s="38">
        <f t="shared" si="1"/>
        <v>3</v>
      </c>
    </row>
    <row r="48" spans="2:13" ht="19.899999999999999" customHeight="1" x14ac:dyDescent="0.25">
      <c r="C48" s="59"/>
      <c r="K48" s="62"/>
      <c r="L48" s="63">
        <f t="shared" si="3"/>
        <v>0</v>
      </c>
      <c r="M48" s="38">
        <f t="shared" si="1"/>
        <v>3</v>
      </c>
    </row>
    <row r="49" spans="3:13" ht="19.899999999999999" customHeight="1" x14ac:dyDescent="0.25">
      <c r="C49" s="59"/>
      <c r="K49" s="62"/>
      <c r="L49" s="63">
        <f t="shared" si="3"/>
        <v>0</v>
      </c>
      <c r="M49" s="38">
        <f t="shared" si="1"/>
        <v>3</v>
      </c>
    </row>
    <row r="50" spans="3:13" ht="19.899999999999999" customHeight="1" x14ac:dyDescent="0.25">
      <c r="C50" s="59"/>
      <c r="K50" s="62"/>
      <c r="L50" s="63">
        <f t="shared" si="3"/>
        <v>0</v>
      </c>
      <c r="M50" s="38">
        <f t="shared" si="1"/>
        <v>3</v>
      </c>
    </row>
    <row r="51" spans="3:13" ht="19.899999999999999" customHeight="1" x14ac:dyDescent="0.25">
      <c r="C51" s="59"/>
      <c r="K51" s="62"/>
      <c r="L51" s="63">
        <f t="shared" si="3"/>
        <v>0</v>
      </c>
      <c r="M51" s="38">
        <f t="shared" si="1"/>
        <v>3</v>
      </c>
    </row>
    <row r="52" spans="3:13" ht="19.899999999999999" customHeight="1" x14ac:dyDescent="0.25">
      <c r="C52" s="59"/>
      <c r="K52" s="62"/>
      <c r="L52" s="63">
        <f t="shared" si="3"/>
        <v>0</v>
      </c>
      <c r="M52" s="38">
        <f t="shared" si="1"/>
        <v>3</v>
      </c>
    </row>
    <row r="53" spans="3:13" ht="19.899999999999999" customHeight="1" x14ac:dyDescent="0.25">
      <c r="C53" s="59"/>
      <c r="K53" s="62"/>
      <c r="L53" s="63">
        <f t="shared" si="3"/>
        <v>0</v>
      </c>
      <c r="M53" s="38">
        <f t="shared" si="1"/>
        <v>3</v>
      </c>
    </row>
    <row r="54" spans="3:13" ht="19.899999999999999" customHeight="1" x14ac:dyDescent="0.25">
      <c r="C54" s="59"/>
      <c r="K54" s="62"/>
      <c r="L54" s="63">
        <f t="shared" si="3"/>
        <v>0</v>
      </c>
      <c r="M54" s="38">
        <f t="shared" si="1"/>
        <v>3</v>
      </c>
    </row>
    <row r="55" spans="3:13" ht="19.899999999999999" customHeight="1" x14ac:dyDescent="0.25">
      <c r="C55" s="59"/>
      <c r="K55" s="62"/>
      <c r="L55" s="63">
        <f t="shared" si="3"/>
        <v>0</v>
      </c>
      <c r="M55" s="38">
        <f t="shared" si="1"/>
        <v>3</v>
      </c>
    </row>
    <row r="56" spans="3:13" ht="19.899999999999999" customHeight="1" x14ac:dyDescent="0.25">
      <c r="C56" s="59"/>
      <c r="K56" s="62"/>
      <c r="L56" s="63">
        <f t="shared" si="3"/>
        <v>0</v>
      </c>
      <c r="M56" s="38">
        <f t="shared" si="1"/>
        <v>3</v>
      </c>
    </row>
    <row r="57" spans="3:13" ht="19.899999999999999" customHeight="1" x14ac:dyDescent="0.25">
      <c r="C57" s="59"/>
      <c r="K57" s="62"/>
      <c r="L57" s="63">
        <f t="shared" si="3"/>
        <v>0</v>
      </c>
      <c r="M57" s="38">
        <f t="shared" si="1"/>
        <v>3</v>
      </c>
    </row>
    <row r="58" spans="3:13" ht="19.899999999999999" customHeight="1" x14ac:dyDescent="0.25">
      <c r="C58" s="59"/>
      <c r="K58" s="62"/>
      <c r="L58" s="63">
        <f t="shared" si="3"/>
        <v>0</v>
      </c>
      <c r="M58" s="38">
        <f t="shared" si="1"/>
        <v>3</v>
      </c>
    </row>
    <row r="59" spans="3:13" ht="19.899999999999999" customHeight="1" x14ac:dyDescent="0.25">
      <c r="C59" s="59"/>
      <c r="K59" s="62"/>
      <c r="L59" s="63">
        <f t="shared" si="3"/>
        <v>0</v>
      </c>
      <c r="M59" s="38">
        <f t="shared" si="1"/>
        <v>3</v>
      </c>
    </row>
    <row r="60" spans="3:13" ht="19.899999999999999" customHeight="1" x14ac:dyDescent="0.25">
      <c r="C60" s="59"/>
      <c r="K60" s="62"/>
      <c r="L60" s="63">
        <f t="shared" si="3"/>
        <v>0</v>
      </c>
      <c r="M60" s="38">
        <f t="shared" si="1"/>
        <v>3</v>
      </c>
    </row>
    <row r="61" spans="3:13" ht="19.899999999999999" customHeight="1" x14ac:dyDescent="0.25">
      <c r="C61" s="59"/>
      <c r="K61" s="62"/>
      <c r="L61" s="63">
        <f t="shared" si="3"/>
        <v>0</v>
      </c>
      <c r="M61" s="38">
        <f t="shared" si="1"/>
        <v>3</v>
      </c>
    </row>
    <row r="62" spans="3:13" ht="19.899999999999999" customHeight="1" x14ac:dyDescent="0.25">
      <c r="C62" s="59"/>
      <c r="K62" s="62"/>
      <c r="L62" s="63">
        <f t="shared" si="3"/>
        <v>0</v>
      </c>
      <c r="M62" s="38">
        <f t="shared" si="1"/>
        <v>3</v>
      </c>
    </row>
    <row r="63" spans="3:13" ht="19.899999999999999" customHeight="1" x14ac:dyDescent="0.25">
      <c r="C63" s="59"/>
      <c r="K63" s="62"/>
      <c r="L63" s="63">
        <f t="shared" si="3"/>
        <v>0</v>
      </c>
      <c r="M63" s="38">
        <f t="shared" si="1"/>
        <v>3</v>
      </c>
    </row>
    <row r="64" spans="3:13" ht="19.899999999999999" customHeight="1" x14ac:dyDescent="0.25">
      <c r="C64" s="59"/>
      <c r="K64" s="62"/>
      <c r="L64" s="63">
        <f t="shared" si="3"/>
        <v>0</v>
      </c>
      <c r="M64" s="38">
        <f t="shared" si="1"/>
        <v>3</v>
      </c>
    </row>
    <row r="65" spans="3:13" ht="19.899999999999999" customHeight="1" x14ac:dyDescent="0.25">
      <c r="C65" s="59"/>
      <c r="K65" s="62"/>
      <c r="L65" s="63">
        <f t="shared" si="3"/>
        <v>0</v>
      </c>
      <c r="M65" s="38">
        <f t="shared" si="1"/>
        <v>3</v>
      </c>
    </row>
    <row r="66" spans="3:13" ht="19.899999999999999" customHeight="1" x14ac:dyDescent="0.25">
      <c r="C66" s="59"/>
      <c r="K66" s="62"/>
      <c r="L66" s="63">
        <f t="shared" si="3"/>
        <v>0</v>
      </c>
      <c r="M66" s="38">
        <f t="shared" si="1"/>
        <v>3</v>
      </c>
    </row>
    <row r="67" spans="3:13" ht="19.899999999999999" customHeight="1" x14ac:dyDescent="0.25">
      <c r="C67" s="59"/>
      <c r="K67" s="62"/>
      <c r="L67" s="63">
        <f t="shared" si="3"/>
        <v>0</v>
      </c>
      <c r="M67" s="38">
        <f t="shared" si="1"/>
        <v>3</v>
      </c>
    </row>
    <row r="68" spans="3:13" ht="19.899999999999999" customHeight="1" x14ac:dyDescent="0.25">
      <c r="C68" s="59"/>
      <c r="K68" s="62"/>
      <c r="L68" s="63">
        <f t="shared" si="3"/>
        <v>0</v>
      </c>
      <c r="M68" s="38">
        <f t="shared" si="1"/>
        <v>3</v>
      </c>
    </row>
    <row r="69" spans="3:13" ht="19.899999999999999" customHeight="1" x14ac:dyDescent="0.25">
      <c r="C69" s="59"/>
      <c r="K69" s="62"/>
      <c r="L69" s="63">
        <f t="shared" si="3"/>
        <v>0</v>
      </c>
      <c r="M69" s="38">
        <f t="shared" si="1"/>
        <v>3</v>
      </c>
    </row>
    <row r="70" spans="3:13" ht="19.899999999999999" customHeight="1" x14ac:dyDescent="0.25">
      <c r="C70" s="59"/>
      <c r="K70" s="62"/>
      <c r="L70" s="63">
        <f t="shared" si="3"/>
        <v>0</v>
      </c>
      <c r="M70" s="38">
        <f t="shared" si="1"/>
        <v>3</v>
      </c>
    </row>
    <row r="71" spans="3:13" ht="19.899999999999999" customHeight="1" x14ac:dyDescent="0.25">
      <c r="C71" s="59"/>
      <c r="K71" s="62"/>
      <c r="L71" s="63">
        <f t="shared" si="3"/>
        <v>0</v>
      </c>
      <c r="M71" s="38">
        <f t="shared" si="1"/>
        <v>3</v>
      </c>
    </row>
    <row r="72" spans="3:13" ht="19.899999999999999" customHeight="1" x14ac:dyDescent="0.25">
      <c r="C72" s="59"/>
      <c r="K72" s="62"/>
      <c r="L72" s="63">
        <f t="shared" si="3"/>
        <v>0</v>
      </c>
      <c r="M72" s="38">
        <f t="shared" ref="M72:M135" si="4">IF(L72&gt;3,L72,3)</f>
        <v>3</v>
      </c>
    </row>
    <row r="73" spans="3:13" ht="19.899999999999999" customHeight="1" x14ac:dyDescent="0.25">
      <c r="C73" s="59"/>
      <c r="K73" s="62"/>
      <c r="L73" s="63">
        <f t="shared" si="3"/>
        <v>0</v>
      </c>
      <c r="M73" s="38">
        <f t="shared" si="4"/>
        <v>3</v>
      </c>
    </row>
    <row r="74" spans="3:13" ht="19.899999999999999" customHeight="1" x14ac:dyDescent="0.25">
      <c r="C74" s="59"/>
      <c r="K74" s="62"/>
      <c r="L74" s="63">
        <f t="shared" si="3"/>
        <v>0</v>
      </c>
      <c r="M74" s="38">
        <f t="shared" si="4"/>
        <v>3</v>
      </c>
    </row>
    <row r="75" spans="3:13" ht="19.899999999999999" customHeight="1" x14ac:dyDescent="0.25">
      <c r="C75" s="59"/>
      <c r="K75" s="62"/>
      <c r="L75" s="63">
        <f t="shared" si="3"/>
        <v>0</v>
      </c>
      <c r="M75" s="38">
        <f t="shared" si="4"/>
        <v>3</v>
      </c>
    </row>
    <row r="76" spans="3:13" ht="19.899999999999999" customHeight="1" x14ac:dyDescent="0.25">
      <c r="C76" s="59"/>
      <c r="K76" s="62"/>
      <c r="L76" s="63">
        <f t="shared" si="3"/>
        <v>0</v>
      </c>
      <c r="M76" s="38">
        <f t="shared" si="4"/>
        <v>3</v>
      </c>
    </row>
    <row r="77" spans="3:13" ht="19.899999999999999" customHeight="1" x14ac:dyDescent="0.25">
      <c r="C77" s="59"/>
      <c r="K77" s="62"/>
      <c r="L77" s="63">
        <f t="shared" si="3"/>
        <v>0</v>
      </c>
      <c r="M77" s="38">
        <f t="shared" si="4"/>
        <v>3</v>
      </c>
    </row>
    <row r="78" spans="3:13" ht="19.899999999999999" customHeight="1" x14ac:dyDescent="0.25">
      <c r="C78" s="59"/>
      <c r="K78" s="62"/>
      <c r="L78" s="63">
        <f t="shared" si="3"/>
        <v>0</v>
      </c>
      <c r="M78" s="38">
        <f t="shared" si="4"/>
        <v>3</v>
      </c>
    </row>
    <row r="79" spans="3:13" ht="19.899999999999999" customHeight="1" x14ac:dyDescent="0.25">
      <c r="C79" s="59"/>
      <c r="K79" s="62"/>
      <c r="L79" s="63">
        <f t="shared" si="3"/>
        <v>0</v>
      </c>
      <c r="M79" s="38">
        <f t="shared" si="4"/>
        <v>3</v>
      </c>
    </row>
    <row r="80" spans="3:13" ht="19.899999999999999" customHeight="1" x14ac:dyDescent="0.25">
      <c r="C80" s="59"/>
      <c r="K80" s="62"/>
      <c r="L80" s="63">
        <f t="shared" si="3"/>
        <v>0</v>
      </c>
      <c r="M80" s="38">
        <f t="shared" si="4"/>
        <v>3</v>
      </c>
    </row>
    <row r="81" spans="3:13" ht="19.899999999999999" customHeight="1" x14ac:dyDescent="0.25">
      <c r="C81" s="59"/>
      <c r="K81" s="62"/>
      <c r="L81" s="63">
        <f t="shared" si="3"/>
        <v>0</v>
      </c>
      <c r="M81" s="38">
        <f t="shared" si="4"/>
        <v>3</v>
      </c>
    </row>
    <row r="82" spans="3:13" ht="19.899999999999999" customHeight="1" x14ac:dyDescent="0.25">
      <c r="C82" s="59"/>
      <c r="K82" s="62"/>
      <c r="L82" s="63">
        <f t="shared" si="3"/>
        <v>0</v>
      </c>
      <c r="M82" s="38">
        <f t="shared" si="4"/>
        <v>3</v>
      </c>
    </row>
    <row r="83" spans="3:13" ht="19.899999999999999" customHeight="1" x14ac:dyDescent="0.25">
      <c r="C83" s="59"/>
      <c r="K83" s="62"/>
      <c r="L83" s="63">
        <f t="shared" si="3"/>
        <v>0</v>
      </c>
      <c r="M83" s="38">
        <f t="shared" si="4"/>
        <v>3</v>
      </c>
    </row>
    <row r="84" spans="3:13" ht="19.899999999999999" customHeight="1" x14ac:dyDescent="0.25">
      <c r="C84" s="59"/>
      <c r="K84" s="62"/>
      <c r="L84" s="63">
        <f t="shared" si="3"/>
        <v>0</v>
      </c>
      <c r="M84" s="38">
        <f t="shared" si="4"/>
        <v>3</v>
      </c>
    </row>
    <row r="85" spans="3:13" ht="19.899999999999999" customHeight="1" x14ac:dyDescent="0.25">
      <c r="C85" s="59"/>
      <c r="K85" s="62"/>
      <c r="L85" s="63">
        <f t="shared" si="3"/>
        <v>0</v>
      </c>
      <c r="M85" s="38">
        <f t="shared" si="4"/>
        <v>3</v>
      </c>
    </row>
    <row r="86" spans="3:13" ht="19.899999999999999" customHeight="1" x14ac:dyDescent="0.25">
      <c r="C86" s="59"/>
      <c r="K86" s="62"/>
      <c r="L86" s="63">
        <f t="shared" si="3"/>
        <v>0</v>
      </c>
      <c r="M86" s="38">
        <f t="shared" si="4"/>
        <v>3</v>
      </c>
    </row>
    <row r="87" spans="3:13" ht="19.899999999999999" customHeight="1" x14ac:dyDescent="0.25">
      <c r="C87" s="59"/>
      <c r="K87" s="62"/>
      <c r="L87" s="63">
        <f t="shared" si="3"/>
        <v>0</v>
      </c>
      <c r="M87" s="38">
        <f t="shared" si="4"/>
        <v>3</v>
      </c>
    </row>
    <row r="88" spans="3:13" ht="19.899999999999999" customHeight="1" x14ac:dyDescent="0.25">
      <c r="C88" s="59"/>
      <c r="K88" s="62"/>
      <c r="L88" s="63">
        <f t="shared" si="3"/>
        <v>0</v>
      </c>
      <c r="M88" s="38">
        <f t="shared" si="4"/>
        <v>3</v>
      </c>
    </row>
    <row r="89" spans="3:13" ht="19.899999999999999" customHeight="1" x14ac:dyDescent="0.25">
      <c r="C89" s="59"/>
      <c r="K89" s="62"/>
      <c r="L89" s="63">
        <f t="shared" si="3"/>
        <v>0</v>
      </c>
      <c r="M89" s="38">
        <f t="shared" si="4"/>
        <v>3</v>
      </c>
    </row>
    <row r="90" spans="3:13" ht="19.899999999999999" customHeight="1" x14ac:dyDescent="0.25">
      <c r="C90" s="59"/>
      <c r="K90" s="62"/>
      <c r="L90" s="63">
        <f t="shared" si="3"/>
        <v>0</v>
      </c>
      <c r="M90" s="38">
        <f t="shared" si="4"/>
        <v>3</v>
      </c>
    </row>
    <row r="91" spans="3:13" ht="19.899999999999999" customHeight="1" x14ac:dyDescent="0.25">
      <c r="C91" s="59"/>
      <c r="K91" s="62"/>
      <c r="L91" s="63">
        <f t="shared" si="3"/>
        <v>0</v>
      </c>
      <c r="M91" s="38">
        <f t="shared" si="4"/>
        <v>3</v>
      </c>
    </row>
    <row r="92" spans="3:13" ht="19.899999999999999" customHeight="1" x14ac:dyDescent="0.25">
      <c r="C92" s="59"/>
      <c r="K92" s="62"/>
      <c r="L92" s="63">
        <f t="shared" si="3"/>
        <v>0</v>
      </c>
      <c r="M92" s="38">
        <f t="shared" si="4"/>
        <v>3</v>
      </c>
    </row>
    <row r="93" spans="3:13" ht="19.899999999999999" customHeight="1" x14ac:dyDescent="0.25">
      <c r="C93" s="59"/>
      <c r="K93" s="62"/>
      <c r="L93" s="63">
        <f t="shared" ref="L93:L156" si="5">IF(J93="",0,J93)</f>
        <v>0</v>
      </c>
      <c r="M93" s="38">
        <f t="shared" si="4"/>
        <v>3</v>
      </c>
    </row>
    <row r="94" spans="3:13" ht="19.899999999999999" customHeight="1" x14ac:dyDescent="0.25">
      <c r="C94" s="59"/>
      <c r="K94" s="62"/>
      <c r="L94" s="63">
        <f t="shared" si="5"/>
        <v>0</v>
      </c>
      <c r="M94" s="38">
        <f t="shared" si="4"/>
        <v>3</v>
      </c>
    </row>
    <row r="95" spans="3:13" ht="19.899999999999999" customHeight="1" x14ac:dyDescent="0.25">
      <c r="C95" s="59"/>
      <c r="K95" s="62"/>
      <c r="L95" s="63">
        <f t="shared" si="5"/>
        <v>0</v>
      </c>
      <c r="M95" s="38">
        <f t="shared" si="4"/>
        <v>3</v>
      </c>
    </row>
    <row r="96" spans="3:13" ht="19.899999999999999" customHeight="1" x14ac:dyDescent="0.25">
      <c r="C96" s="59"/>
      <c r="K96" s="62"/>
      <c r="L96" s="63">
        <f t="shared" si="5"/>
        <v>0</v>
      </c>
      <c r="M96" s="38">
        <f t="shared" si="4"/>
        <v>3</v>
      </c>
    </row>
    <row r="97" spans="3:13" ht="19.899999999999999" customHeight="1" x14ac:dyDescent="0.25">
      <c r="C97" s="59"/>
      <c r="K97" s="62"/>
      <c r="L97" s="63">
        <f t="shared" si="5"/>
        <v>0</v>
      </c>
      <c r="M97" s="38">
        <f t="shared" si="4"/>
        <v>3</v>
      </c>
    </row>
    <row r="98" spans="3:13" ht="19.899999999999999" customHeight="1" x14ac:dyDescent="0.25">
      <c r="C98" s="59"/>
      <c r="K98" s="62"/>
      <c r="L98" s="63">
        <f t="shared" si="5"/>
        <v>0</v>
      </c>
      <c r="M98" s="38">
        <f t="shared" si="4"/>
        <v>3</v>
      </c>
    </row>
    <row r="99" spans="3:13" ht="19.899999999999999" customHeight="1" x14ac:dyDescent="0.25">
      <c r="C99" s="59"/>
      <c r="K99" s="62"/>
      <c r="L99" s="63">
        <f t="shared" si="5"/>
        <v>0</v>
      </c>
      <c r="M99" s="38">
        <f t="shared" si="4"/>
        <v>3</v>
      </c>
    </row>
    <row r="100" spans="3:13" ht="19.899999999999999" customHeight="1" x14ac:dyDescent="0.25">
      <c r="C100" s="59"/>
      <c r="K100" s="62"/>
      <c r="L100" s="63">
        <f t="shared" si="5"/>
        <v>0</v>
      </c>
      <c r="M100" s="38">
        <f t="shared" si="4"/>
        <v>3</v>
      </c>
    </row>
    <row r="101" spans="3:13" ht="19.899999999999999" customHeight="1" x14ac:dyDescent="0.25">
      <c r="C101" s="59"/>
      <c r="K101" s="62"/>
      <c r="L101" s="63">
        <f t="shared" si="5"/>
        <v>0</v>
      </c>
      <c r="M101" s="38">
        <f t="shared" si="4"/>
        <v>3</v>
      </c>
    </row>
    <row r="102" spans="3:13" ht="19.899999999999999" customHeight="1" x14ac:dyDescent="0.25">
      <c r="C102" s="59"/>
      <c r="K102" s="62"/>
      <c r="L102" s="63">
        <f t="shared" si="5"/>
        <v>0</v>
      </c>
      <c r="M102" s="38">
        <f t="shared" si="4"/>
        <v>3</v>
      </c>
    </row>
    <row r="103" spans="3:13" ht="19.899999999999999" customHeight="1" x14ac:dyDescent="0.25">
      <c r="C103" s="59"/>
      <c r="K103" s="62"/>
      <c r="L103" s="63">
        <f t="shared" si="5"/>
        <v>0</v>
      </c>
      <c r="M103" s="38">
        <f t="shared" si="4"/>
        <v>3</v>
      </c>
    </row>
    <row r="104" spans="3:13" ht="19.899999999999999" customHeight="1" x14ac:dyDescent="0.25">
      <c r="C104" s="59"/>
      <c r="K104" s="62"/>
      <c r="L104" s="63">
        <f t="shared" si="5"/>
        <v>0</v>
      </c>
      <c r="M104" s="38">
        <f t="shared" si="4"/>
        <v>3</v>
      </c>
    </row>
    <row r="105" spans="3:13" ht="19.899999999999999" customHeight="1" x14ac:dyDescent="0.25">
      <c r="C105" s="59"/>
      <c r="K105" s="62"/>
      <c r="L105" s="63">
        <f t="shared" si="5"/>
        <v>0</v>
      </c>
      <c r="M105" s="38">
        <f t="shared" si="4"/>
        <v>3</v>
      </c>
    </row>
    <row r="106" spans="3:13" ht="19.899999999999999" customHeight="1" x14ac:dyDescent="0.25">
      <c r="C106" s="59"/>
      <c r="K106" s="62"/>
      <c r="L106" s="63">
        <f t="shared" si="5"/>
        <v>0</v>
      </c>
      <c r="M106" s="38">
        <f t="shared" si="4"/>
        <v>3</v>
      </c>
    </row>
    <row r="107" spans="3:13" ht="19.899999999999999" customHeight="1" x14ac:dyDescent="0.25">
      <c r="C107" s="59"/>
      <c r="K107" s="62"/>
      <c r="L107" s="63">
        <f t="shared" si="5"/>
        <v>0</v>
      </c>
      <c r="M107" s="38">
        <f t="shared" si="4"/>
        <v>3</v>
      </c>
    </row>
    <row r="108" spans="3:13" ht="19.899999999999999" customHeight="1" x14ac:dyDescent="0.25">
      <c r="C108" s="59"/>
      <c r="K108" s="62"/>
      <c r="L108" s="63">
        <f t="shared" si="5"/>
        <v>0</v>
      </c>
      <c r="M108" s="38">
        <f t="shared" si="4"/>
        <v>3</v>
      </c>
    </row>
    <row r="109" spans="3:13" ht="19.899999999999999" customHeight="1" x14ac:dyDescent="0.25">
      <c r="C109" s="59"/>
      <c r="K109" s="62"/>
      <c r="L109" s="63">
        <f t="shared" si="5"/>
        <v>0</v>
      </c>
      <c r="M109" s="38">
        <f t="shared" si="4"/>
        <v>3</v>
      </c>
    </row>
    <row r="110" spans="3:13" ht="19.899999999999999" customHeight="1" x14ac:dyDescent="0.25">
      <c r="C110" s="59"/>
      <c r="K110" s="62"/>
      <c r="L110" s="63">
        <f t="shared" si="5"/>
        <v>0</v>
      </c>
      <c r="M110" s="38">
        <f t="shared" si="4"/>
        <v>3</v>
      </c>
    </row>
    <row r="111" spans="3:13" ht="19.899999999999999" customHeight="1" x14ac:dyDescent="0.25">
      <c r="C111" s="59"/>
      <c r="K111" s="62"/>
      <c r="L111" s="63">
        <f t="shared" si="5"/>
        <v>0</v>
      </c>
      <c r="M111" s="38">
        <f t="shared" si="4"/>
        <v>3</v>
      </c>
    </row>
    <row r="112" spans="3:13" ht="19.899999999999999" customHeight="1" x14ac:dyDescent="0.25">
      <c r="C112" s="59"/>
      <c r="K112" s="62"/>
      <c r="L112" s="63">
        <f t="shared" si="5"/>
        <v>0</v>
      </c>
      <c r="M112" s="38">
        <f t="shared" si="4"/>
        <v>3</v>
      </c>
    </row>
    <row r="113" spans="3:13" ht="19.899999999999999" customHeight="1" x14ac:dyDescent="0.25">
      <c r="C113" s="59"/>
      <c r="K113" s="62"/>
      <c r="L113" s="63">
        <f t="shared" si="5"/>
        <v>0</v>
      </c>
      <c r="M113" s="38">
        <f t="shared" si="4"/>
        <v>3</v>
      </c>
    </row>
    <row r="114" spans="3:13" ht="19.899999999999999" customHeight="1" x14ac:dyDescent="0.25">
      <c r="C114" s="59"/>
      <c r="K114" s="62"/>
      <c r="L114" s="63">
        <f t="shared" si="5"/>
        <v>0</v>
      </c>
      <c r="M114" s="38">
        <f t="shared" si="4"/>
        <v>3</v>
      </c>
    </row>
    <row r="115" spans="3:13" ht="19.899999999999999" customHeight="1" x14ac:dyDescent="0.25">
      <c r="C115" s="59"/>
      <c r="K115" s="62"/>
      <c r="L115" s="63">
        <f t="shared" si="5"/>
        <v>0</v>
      </c>
      <c r="M115" s="38">
        <f t="shared" si="4"/>
        <v>3</v>
      </c>
    </row>
    <row r="116" spans="3:13" ht="19.899999999999999" customHeight="1" x14ac:dyDescent="0.25">
      <c r="C116" s="59"/>
      <c r="K116" s="62"/>
      <c r="L116" s="63">
        <f t="shared" si="5"/>
        <v>0</v>
      </c>
      <c r="M116" s="38">
        <f t="shared" si="4"/>
        <v>3</v>
      </c>
    </row>
    <row r="117" spans="3:13" ht="19.899999999999999" customHeight="1" x14ac:dyDescent="0.25">
      <c r="C117" s="59"/>
      <c r="K117" s="62"/>
      <c r="L117" s="63">
        <f t="shared" si="5"/>
        <v>0</v>
      </c>
      <c r="M117" s="38">
        <f t="shared" si="4"/>
        <v>3</v>
      </c>
    </row>
    <row r="118" spans="3:13" ht="19.899999999999999" customHeight="1" x14ac:dyDescent="0.25">
      <c r="C118" s="59"/>
      <c r="K118" s="62"/>
      <c r="L118" s="63">
        <f t="shared" si="5"/>
        <v>0</v>
      </c>
      <c r="M118" s="38">
        <f t="shared" si="4"/>
        <v>3</v>
      </c>
    </row>
    <row r="119" spans="3:13" ht="19.899999999999999" customHeight="1" x14ac:dyDescent="0.25">
      <c r="C119" s="59"/>
      <c r="K119" s="62"/>
      <c r="L119" s="63">
        <f t="shared" si="5"/>
        <v>0</v>
      </c>
      <c r="M119" s="38">
        <f t="shared" si="4"/>
        <v>3</v>
      </c>
    </row>
    <row r="120" spans="3:13" ht="19.899999999999999" customHeight="1" x14ac:dyDescent="0.25">
      <c r="C120" s="59"/>
      <c r="K120" s="62"/>
      <c r="L120" s="63">
        <f t="shared" si="5"/>
        <v>0</v>
      </c>
      <c r="M120" s="38">
        <f t="shared" si="4"/>
        <v>3</v>
      </c>
    </row>
    <row r="121" spans="3:13" ht="19.899999999999999" customHeight="1" x14ac:dyDescent="0.25">
      <c r="C121" s="59"/>
      <c r="K121" s="62"/>
      <c r="L121" s="63">
        <f t="shared" si="5"/>
        <v>0</v>
      </c>
      <c r="M121" s="38">
        <f t="shared" si="4"/>
        <v>3</v>
      </c>
    </row>
    <row r="122" spans="3:13" ht="19.899999999999999" customHeight="1" x14ac:dyDescent="0.25">
      <c r="C122" s="59"/>
      <c r="K122" s="62"/>
      <c r="L122" s="63">
        <f t="shared" si="5"/>
        <v>0</v>
      </c>
      <c r="M122" s="38">
        <f t="shared" si="4"/>
        <v>3</v>
      </c>
    </row>
    <row r="123" spans="3:13" ht="19.899999999999999" customHeight="1" x14ac:dyDescent="0.25">
      <c r="C123" s="59"/>
      <c r="K123" s="62"/>
      <c r="L123" s="63">
        <f t="shared" si="5"/>
        <v>0</v>
      </c>
      <c r="M123" s="38">
        <f t="shared" si="4"/>
        <v>3</v>
      </c>
    </row>
    <row r="124" spans="3:13" ht="19.899999999999999" customHeight="1" x14ac:dyDescent="0.25">
      <c r="C124" s="59"/>
      <c r="K124" s="62"/>
      <c r="L124" s="63">
        <f t="shared" si="5"/>
        <v>0</v>
      </c>
      <c r="M124" s="38">
        <f t="shared" si="4"/>
        <v>3</v>
      </c>
    </row>
    <row r="125" spans="3:13" ht="19.899999999999999" customHeight="1" x14ac:dyDescent="0.25">
      <c r="C125" s="59"/>
      <c r="K125" s="62"/>
      <c r="L125" s="63">
        <f t="shared" si="5"/>
        <v>0</v>
      </c>
      <c r="M125" s="38">
        <f t="shared" si="4"/>
        <v>3</v>
      </c>
    </row>
    <row r="126" spans="3:13" ht="19.899999999999999" customHeight="1" x14ac:dyDescent="0.25">
      <c r="C126" s="59"/>
      <c r="K126" s="62"/>
      <c r="L126" s="63">
        <f t="shared" si="5"/>
        <v>0</v>
      </c>
      <c r="M126" s="38">
        <f t="shared" si="4"/>
        <v>3</v>
      </c>
    </row>
    <row r="127" spans="3:13" ht="19.899999999999999" customHeight="1" x14ac:dyDescent="0.25">
      <c r="C127" s="59"/>
      <c r="K127" s="62"/>
      <c r="L127" s="63">
        <f t="shared" si="5"/>
        <v>0</v>
      </c>
      <c r="M127" s="38">
        <f t="shared" si="4"/>
        <v>3</v>
      </c>
    </row>
    <row r="128" spans="3:13" ht="19.899999999999999" customHeight="1" x14ac:dyDescent="0.25">
      <c r="C128" s="59"/>
      <c r="K128" s="62"/>
      <c r="L128" s="63">
        <f t="shared" si="5"/>
        <v>0</v>
      </c>
      <c r="M128" s="38">
        <f t="shared" si="4"/>
        <v>3</v>
      </c>
    </row>
    <row r="129" spans="3:13" ht="19.899999999999999" customHeight="1" x14ac:dyDescent="0.25">
      <c r="C129" s="59"/>
      <c r="K129" s="62"/>
      <c r="L129" s="63">
        <f t="shared" si="5"/>
        <v>0</v>
      </c>
      <c r="M129" s="38">
        <f t="shared" si="4"/>
        <v>3</v>
      </c>
    </row>
    <row r="130" spans="3:13" ht="19.899999999999999" customHeight="1" x14ac:dyDescent="0.25">
      <c r="C130" s="59"/>
      <c r="K130" s="62"/>
      <c r="L130" s="63">
        <f t="shared" si="5"/>
        <v>0</v>
      </c>
      <c r="M130" s="38">
        <f t="shared" si="4"/>
        <v>3</v>
      </c>
    </row>
    <row r="131" spans="3:13" ht="19.899999999999999" customHeight="1" x14ac:dyDescent="0.25">
      <c r="C131" s="59"/>
      <c r="K131" s="62"/>
      <c r="L131" s="63">
        <f t="shared" si="5"/>
        <v>0</v>
      </c>
      <c r="M131" s="38">
        <f t="shared" si="4"/>
        <v>3</v>
      </c>
    </row>
    <row r="132" spans="3:13" ht="19.899999999999999" customHeight="1" x14ac:dyDescent="0.25">
      <c r="C132" s="59"/>
      <c r="K132" s="62"/>
      <c r="L132" s="63">
        <f t="shared" si="5"/>
        <v>0</v>
      </c>
      <c r="M132" s="38">
        <f t="shared" si="4"/>
        <v>3</v>
      </c>
    </row>
    <row r="133" spans="3:13" ht="19.899999999999999" customHeight="1" x14ac:dyDescent="0.25">
      <c r="C133" s="59"/>
      <c r="K133" s="62"/>
      <c r="L133" s="63">
        <f t="shared" si="5"/>
        <v>0</v>
      </c>
      <c r="M133" s="38">
        <f t="shared" si="4"/>
        <v>3</v>
      </c>
    </row>
    <row r="134" spans="3:13" ht="19.899999999999999" customHeight="1" x14ac:dyDescent="0.25">
      <c r="C134" s="59"/>
      <c r="K134" s="62"/>
      <c r="L134" s="63">
        <f t="shared" si="5"/>
        <v>0</v>
      </c>
      <c r="M134" s="38">
        <f t="shared" si="4"/>
        <v>3</v>
      </c>
    </row>
    <row r="135" spans="3:13" ht="19.899999999999999" customHeight="1" x14ac:dyDescent="0.25">
      <c r="C135" s="59"/>
      <c r="K135" s="62"/>
      <c r="L135" s="63">
        <f t="shared" si="5"/>
        <v>0</v>
      </c>
      <c r="M135" s="38">
        <f t="shared" si="4"/>
        <v>3</v>
      </c>
    </row>
    <row r="136" spans="3:13" ht="19.899999999999999" customHeight="1" x14ac:dyDescent="0.25">
      <c r="C136" s="59"/>
      <c r="K136" s="62"/>
      <c r="L136" s="63">
        <f t="shared" si="5"/>
        <v>0</v>
      </c>
      <c r="M136" s="38">
        <f t="shared" ref="M136:M171" si="6">IF(L136&gt;3,L136,3)</f>
        <v>3</v>
      </c>
    </row>
    <row r="137" spans="3:13" ht="19.899999999999999" customHeight="1" x14ac:dyDescent="0.25">
      <c r="C137" s="59"/>
      <c r="K137" s="62"/>
      <c r="L137" s="63">
        <f t="shared" si="5"/>
        <v>0</v>
      </c>
      <c r="M137" s="38">
        <f t="shared" si="6"/>
        <v>3</v>
      </c>
    </row>
    <row r="138" spans="3:13" ht="19.899999999999999" customHeight="1" x14ac:dyDescent="0.25">
      <c r="C138" s="59"/>
      <c r="K138" s="62"/>
      <c r="L138" s="63">
        <f t="shared" si="5"/>
        <v>0</v>
      </c>
      <c r="M138" s="38">
        <f t="shared" si="6"/>
        <v>3</v>
      </c>
    </row>
    <row r="139" spans="3:13" ht="19.899999999999999" customHeight="1" x14ac:dyDescent="0.25">
      <c r="C139" s="59"/>
      <c r="K139" s="62"/>
      <c r="L139" s="63">
        <f t="shared" si="5"/>
        <v>0</v>
      </c>
      <c r="M139" s="38">
        <f t="shared" si="6"/>
        <v>3</v>
      </c>
    </row>
    <row r="140" spans="3:13" ht="19.899999999999999" customHeight="1" x14ac:dyDescent="0.25">
      <c r="C140" s="59"/>
      <c r="K140" s="62"/>
      <c r="L140" s="63">
        <f t="shared" si="5"/>
        <v>0</v>
      </c>
      <c r="M140" s="38">
        <f t="shared" si="6"/>
        <v>3</v>
      </c>
    </row>
    <row r="141" spans="3:13" ht="19.899999999999999" customHeight="1" x14ac:dyDescent="0.25">
      <c r="C141" s="59"/>
      <c r="K141" s="62"/>
      <c r="L141" s="63">
        <f t="shared" si="5"/>
        <v>0</v>
      </c>
      <c r="M141" s="38">
        <f t="shared" si="6"/>
        <v>3</v>
      </c>
    </row>
    <row r="142" spans="3:13" ht="19.899999999999999" customHeight="1" x14ac:dyDescent="0.25">
      <c r="C142" s="59"/>
      <c r="K142" s="62"/>
      <c r="L142" s="63">
        <f t="shared" si="5"/>
        <v>0</v>
      </c>
      <c r="M142" s="38">
        <f t="shared" si="6"/>
        <v>3</v>
      </c>
    </row>
    <row r="143" spans="3:13" ht="19.899999999999999" customHeight="1" x14ac:dyDescent="0.25">
      <c r="C143" s="59"/>
      <c r="K143" s="62"/>
      <c r="L143" s="63">
        <f t="shared" si="5"/>
        <v>0</v>
      </c>
      <c r="M143" s="38">
        <f t="shared" si="6"/>
        <v>3</v>
      </c>
    </row>
    <row r="144" spans="3:13" ht="19.899999999999999" customHeight="1" x14ac:dyDescent="0.25">
      <c r="C144" s="59"/>
      <c r="K144" s="62"/>
      <c r="L144" s="63">
        <f t="shared" si="5"/>
        <v>0</v>
      </c>
      <c r="M144" s="38">
        <f t="shared" si="6"/>
        <v>3</v>
      </c>
    </row>
    <row r="145" spans="3:13" ht="19.899999999999999" customHeight="1" x14ac:dyDescent="0.25">
      <c r="C145" s="59"/>
      <c r="K145" s="62"/>
      <c r="L145" s="63">
        <f t="shared" si="5"/>
        <v>0</v>
      </c>
      <c r="M145" s="38">
        <f t="shared" si="6"/>
        <v>3</v>
      </c>
    </row>
    <row r="146" spans="3:13" ht="19.899999999999999" customHeight="1" x14ac:dyDescent="0.25">
      <c r="C146" s="59"/>
      <c r="K146" s="62"/>
      <c r="L146" s="63">
        <f t="shared" si="5"/>
        <v>0</v>
      </c>
      <c r="M146" s="38">
        <f t="shared" si="6"/>
        <v>3</v>
      </c>
    </row>
    <row r="147" spans="3:13" ht="19.899999999999999" customHeight="1" x14ac:dyDescent="0.25">
      <c r="C147" s="59"/>
      <c r="K147" s="62"/>
      <c r="L147" s="63">
        <f t="shared" si="5"/>
        <v>0</v>
      </c>
      <c r="M147" s="38">
        <f t="shared" si="6"/>
        <v>3</v>
      </c>
    </row>
    <row r="148" spans="3:13" ht="19.899999999999999" customHeight="1" x14ac:dyDescent="0.25">
      <c r="C148" s="59"/>
      <c r="K148" s="62"/>
      <c r="L148" s="63">
        <f t="shared" si="5"/>
        <v>0</v>
      </c>
      <c r="M148" s="38">
        <f t="shared" si="6"/>
        <v>3</v>
      </c>
    </row>
    <row r="149" spans="3:13" ht="19.899999999999999" customHeight="1" x14ac:dyDescent="0.25">
      <c r="C149" s="59"/>
      <c r="K149" s="62"/>
      <c r="L149" s="63">
        <f t="shared" si="5"/>
        <v>0</v>
      </c>
      <c r="M149" s="38">
        <f t="shared" si="6"/>
        <v>3</v>
      </c>
    </row>
    <row r="150" spans="3:13" ht="19.899999999999999" customHeight="1" x14ac:dyDescent="0.25">
      <c r="C150" s="59"/>
      <c r="K150" s="62"/>
      <c r="L150" s="63">
        <f t="shared" si="5"/>
        <v>0</v>
      </c>
      <c r="M150" s="38">
        <f t="shared" si="6"/>
        <v>3</v>
      </c>
    </row>
    <row r="151" spans="3:13" ht="19.899999999999999" customHeight="1" x14ac:dyDescent="0.25">
      <c r="C151" s="59"/>
      <c r="K151" s="62"/>
      <c r="L151" s="63">
        <f t="shared" si="5"/>
        <v>0</v>
      </c>
      <c r="M151" s="38">
        <f t="shared" si="6"/>
        <v>3</v>
      </c>
    </row>
    <row r="152" spans="3:13" ht="19.899999999999999" customHeight="1" x14ac:dyDescent="0.25">
      <c r="C152" s="59"/>
      <c r="K152" s="62"/>
      <c r="L152" s="63">
        <f t="shared" si="5"/>
        <v>0</v>
      </c>
      <c r="M152" s="38">
        <f t="shared" si="6"/>
        <v>3</v>
      </c>
    </row>
    <row r="153" spans="3:13" ht="19.899999999999999" customHeight="1" x14ac:dyDescent="0.25">
      <c r="C153" s="59"/>
      <c r="K153" s="62"/>
      <c r="L153" s="63">
        <f t="shared" si="5"/>
        <v>0</v>
      </c>
      <c r="M153" s="38">
        <f t="shared" si="6"/>
        <v>3</v>
      </c>
    </row>
    <row r="154" spans="3:13" ht="19.899999999999999" customHeight="1" x14ac:dyDescent="0.25">
      <c r="C154" s="59"/>
      <c r="K154" s="62"/>
      <c r="L154" s="63">
        <f t="shared" si="5"/>
        <v>0</v>
      </c>
      <c r="M154" s="38">
        <f t="shared" si="6"/>
        <v>3</v>
      </c>
    </row>
    <row r="155" spans="3:13" ht="19.899999999999999" customHeight="1" x14ac:dyDescent="0.25">
      <c r="C155" s="59"/>
      <c r="K155" s="62"/>
      <c r="L155" s="63">
        <f t="shared" si="5"/>
        <v>0</v>
      </c>
      <c r="M155" s="38">
        <f t="shared" si="6"/>
        <v>3</v>
      </c>
    </row>
    <row r="156" spans="3:13" ht="19.899999999999999" customHeight="1" x14ac:dyDescent="0.25">
      <c r="C156" s="59"/>
      <c r="K156" s="62"/>
      <c r="L156" s="63">
        <f t="shared" si="5"/>
        <v>0</v>
      </c>
      <c r="M156" s="38">
        <f t="shared" si="6"/>
        <v>3</v>
      </c>
    </row>
    <row r="157" spans="3:13" ht="19.899999999999999" customHeight="1" x14ac:dyDescent="0.25">
      <c r="C157" s="59"/>
      <c r="K157" s="62"/>
      <c r="L157" s="63">
        <f t="shared" ref="L157:L171" si="7">IF(J157="",0,J157)</f>
        <v>0</v>
      </c>
      <c r="M157" s="38">
        <f t="shared" si="6"/>
        <v>3</v>
      </c>
    </row>
    <row r="158" spans="3:13" ht="19.899999999999999" customHeight="1" x14ac:dyDescent="0.25">
      <c r="C158" s="59"/>
      <c r="K158" s="62"/>
      <c r="L158" s="63">
        <f t="shared" si="7"/>
        <v>0</v>
      </c>
      <c r="M158" s="38">
        <f t="shared" si="6"/>
        <v>3</v>
      </c>
    </row>
    <row r="159" spans="3:13" ht="19.899999999999999" customHeight="1" x14ac:dyDescent="0.25">
      <c r="C159" s="59"/>
      <c r="K159" s="62"/>
      <c r="L159" s="63">
        <f t="shared" si="7"/>
        <v>0</v>
      </c>
      <c r="M159" s="38">
        <f t="shared" si="6"/>
        <v>3</v>
      </c>
    </row>
    <row r="160" spans="3:13" ht="19.899999999999999" customHeight="1" x14ac:dyDescent="0.25">
      <c r="C160" s="59"/>
      <c r="K160" s="62"/>
      <c r="L160" s="63">
        <f t="shared" si="7"/>
        <v>0</v>
      </c>
      <c r="M160" s="38">
        <f t="shared" si="6"/>
        <v>3</v>
      </c>
    </row>
    <row r="161" spans="3:13" ht="19.899999999999999" customHeight="1" x14ac:dyDescent="0.25">
      <c r="C161" s="59"/>
      <c r="K161" s="62"/>
      <c r="L161" s="63">
        <f t="shared" si="7"/>
        <v>0</v>
      </c>
      <c r="M161" s="38">
        <f t="shared" si="6"/>
        <v>3</v>
      </c>
    </row>
    <row r="162" spans="3:13" ht="19.899999999999999" customHeight="1" x14ac:dyDescent="0.25">
      <c r="C162" s="59"/>
      <c r="K162" s="62"/>
      <c r="L162" s="63">
        <f t="shared" si="7"/>
        <v>0</v>
      </c>
      <c r="M162" s="38">
        <f t="shared" si="6"/>
        <v>3</v>
      </c>
    </row>
    <row r="163" spans="3:13" ht="19.899999999999999" customHeight="1" x14ac:dyDescent="0.25">
      <c r="C163" s="59"/>
      <c r="K163" s="62"/>
      <c r="L163" s="63">
        <f t="shared" si="7"/>
        <v>0</v>
      </c>
      <c r="M163" s="38">
        <f t="shared" si="6"/>
        <v>3</v>
      </c>
    </row>
    <row r="164" spans="3:13" ht="19.899999999999999" customHeight="1" x14ac:dyDescent="0.25">
      <c r="C164" s="59"/>
      <c r="K164" s="62"/>
      <c r="L164" s="63">
        <f t="shared" si="7"/>
        <v>0</v>
      </c>
      <c r="M164" s="38">
        <f t="shared" si="6"/>
        <v>3</v>
      </c>
    </row>
    <row r="165" spans="3:13" ht="19.899999999999999" customHeight="1" x14ac:dyDescent="0.25">
      <c r="C165" s="59"/>
      <c r="K165" s="62"/>
      <c r="L165" s="63">
        <f t="shared" si="7"/>
        <v>0</v>
      </c>
      <c r="M165" s="38">
        <f t="shared" si="6"/>
        <v>3</v>
      </c>
    </row>
    <row r="166" spans="3:13" ht="19.899999999999999" customHeight="1" x14ac:dyDescent="0.25">
      <c r="C166" s="59"/>
      <c r="K166" s="62"/>
      <c r="L166" s="63">
        <f t="shared" si="7"/>
        <v>0</v>
      </c>
      <c r="M166" s="38">
        <f t="shared" si="6"/>
        <v>3</v>
      </c>
    </row>
    <row r="167" spans="3:13" ht="19.899999999999999" customHeight="1" x14ac:dyDescent="0.25">
      <c r="C167" s="59"/>
      <c r="K167" s="62"/>
      <c r="L167" s="63">
        <f t="shared" si="7"/>
        <v>0</v>
      </c>
      <c r="M167" s="38">
        <f t="shared" si="6"/>
        <v>3</v>
      </c>
    </row>
    <row r="168" spans="3:13" ht="19.899999999999999" customHeight="1" x14ac:dyDescent="0.25">
      <c r="C168" s="59"/>
      <c r="K168" s="62"/>
      <c r="L168" s="63">
        <f t="shared" si="7"/>
        <v>0</v>
      </c>
      <c r="M168" s="38">
        <f t="shared" si="6"/>
        <v>3</v>
      </c>
    </row>
    <row r="169" spans="3:13" ht="19.899999999999999" customHeight="1" x14ac:dyDescent="0.25">
      <c r="C169" s="59"/>
      <c r="K169" s="62"/>
      <c r="L169" s="63">
        <f t="shared" si="7"/>
        <v>0</v>
      </c>
      <c r="M169" s="38">
        <f t="shared" si="6"/>
        <v>3</v>
      </c>
    </row>
    <row r="170" spans="3:13" ht="19.899999999999999" customHeight="1" x14ac:dyDescent="0.25">
      <c r="C170" s="59"/>
      <c r="K170" s="62"/>
      <c r="L170" s="63">
        <f t="shared" si="7"/>
        <v>0</v>
      </c>
      <c r="M170" s="38">
        <f t="shared" si="6"/>
        <v>3</v>
      </c>
    </row>
    <row r="171" spans="3:13" ht="19.899999999999999" customHeight="1" x14ac:dyDescent="0.25">
      <c r="C171" s="59"/>
      <c r="K171" s="62"/>
      <c r="L171" s="63">
        <f t="shared" si="7"/>
        <v>0</v>
      </c>
      <c r="M171" s="38">
        <f t="shared" si="6"/>
        <v>3</v>
      </c>
    </row>
    <row r="172" spans="3:13" ht="19.899999999999999" customHeight="1" x14ac:dyDescent="0.25">
      <c r="C172" s="59"/>
      <c r="K172" s="62"/>
      <c r="L172" s="57"/>
      <c r="M172" s="57"/>
    </row>
    <row r="173" spans="3:13" ht="19.899999999999999" customHeight="1" x14ac:dyDescent="0.25">
      <c r="C173" s="59"/>
      <c r="K173" s="62"/>
      <c r="L173" s="57"/>
      <c r="M173" s="57"/>
    </row>
    <row r="174" spans="3:13" ht="19.899999999999999" customHeight="1" x14ac:dyDescent="0.25">
      <c r="C174" s="59"/>
      <c r="K174" s="62"/>
      <c r="L174" s="57"/>
      <c r="M174" s="57"/>
    </row>
    <row r="175" spans="3:13" ht="19.899999999999999" customHeight="1" x14ac:dyDescent="0.25">
      <c r="C175" s="59"/>
      <c r="K175" s="62"/>
      <c r="L175" s="57"/>
      <c r="M175" s="57"/>
    </row>
    <row r="176" spans="3:13" ht="19.899999999999999" customHeight="1" x14ac:dyDescent="0.25">
      <c r="C176" s="59"/>
      <c r="K176" s="62"/>
      <c r="L176" s="57"/>
      <c r="M176" s="57"/>
    </row>
    <row r="177" spans="3:13" ht="19.899999999999999" customHeight="1" x14ac:dyDescent="0.25">
      <c r="C177" s="59"/>
      <c r="K177" s="62"/>
      <c r="L177" s="62"/>
      <c r="M177" s="62"/>
    </row>
    <row r="178" spans="3:13" ht="19.899999999999999" customHeight="1" x14ac:dyDescent="0.25">
      <c r="C178" s="59"/>
      <c r="K178" s="62"/>
      <c r="L178" s="62"/>
      <c r="M178" s="62"/>
    </row>
    <row r="179" spans="3:13" ht="19.899999999999999" customHeight="1" x14ac:dyDescent="0.25">
      <c r="C179" s="59"/>
      <c r="K179" s="62"/>
      <c r="L179" s="62"/>
      <c r="M179" s="62"/>
    </row>
    <row r="180" spans="3:13" ht="19.899999999999999" customHeight="1" x14ac:dyDescent="0.25">
      <c r="C180" s="59"/>
      <c r="K180" s="62"/>
      <c r="L180" s="62"/>
      <c r="M180" s="62"/>
    </row>
    <row r="181" spans="3:13" ht="19.899999999999999" customHeight="1" x14ac:dyDescent="0.25">
      <c r="C181" s="59"/>
      <c r="K181" s="62"/>
      <c r="L181" s="62"/>
      <c r="M181" s="62"/>
    </row>
    <row r="182" spans="3:13" ht="19.899999999999999" customHeight="1" x14ac:dyDescent="0.25">
      <c r="C182" s="59"/>
      <c r="K182" s="62"/>
      <c r="L182" s="62"/>
      <c r="M182" s="62"/>
    </row>
    <row r="183" spans="3:13" ht="19.899999999999999" customHeight="1" x14ac:dyDescent="0.25">
      <c r="C183" s="59"/>
      <c r="K183" s="62"/>
      <c r="L183" s="62"/>
      <c r="M183" s="62"/>
    </row>
    <row r="184" spans="3:13" ht="19.899999999999999" customHeight="1" x14ac:dyDescent="0.25">
      <c r="C184" s="59"/>
      <c r="K184" s="62"/>
      <c r="L184" s="62"/>
      <c r="M184" s="62"/>
    </row>
    <row r="185" spans="3:13" ht="19.899999999999999" customHeight="1" x14ac:dyDescent="0.25">
      <c r="C185" s="59"/>
      <c r="K185" s="62"/>
      <c r="L185" s="62"/>
      <c r="M185" s="62"/>
    </row>
    <row r="186" spans="3:13" ht="19.899999999999999" customHeight="1" x14ac:dyDescent="0.25">
      <c r="C186" s="59"/>
      <c r="K186" s="62"/>
      <c r="L186" s="62"/>
      <c r="M186" s="62"/>
    </row>
    <row r="187" spans="3:13" ht="19.899999999999999" customHeight="1" x14ac:dyDescent="0.25">
      <c r="C187" s="59"/>
      <c r="K187" s="62"/>
      <c r="L187" s="62"/>
      <c r="M187" s="62"/>
    </row>
    <row r="188" spans="3:13" ht="19.899999999999999" customHeight="1" x14ac:dyDescent="0.25">
      <c r="C188" s="59"/>
      <c r="K188" s="62"/>
      <c r="L188" s="62"/>
      <c r="M188" s="62"/>
    </row>
    <row r="189" spans="3:13" ht="19.899999999999999" customHeight="1" x14ac:dyDescent="0.25">
      <c r="C189" s="59"/>
      <c r="K189" s="62"/>
      <c r="L189" s="62"/>
      <c r="M189" s="62"/>
    </row>
    <row r="190" spans="3:13" ht="19.899999999999999" customHeight="1" x14ac:dyDescent="0.25">
      <c r="C190" s="59"/>
      <c r="K190" s="62"/>
      <c r="L190" s="62"/>
      <c r="M190" s="62"/>
    </row>
    <row r="191" spans="3:13" ht="19.899999999999999" customHeight="1" x14ac:dyDescent="0.25">
      <c r="C191" s="59"/>
      <c r="K191" s="62"/>
      <c r="L191" s="62"/>
      <c r="M191" s="62"/>
    </row>
    <row r="192" spans="3:13" ht="19.899999999999999" customHeight="1" x14ac:dyDescent="0.25">
      <c r="C192" s="59"/>
      <c r="K192" s="62"/>
      <c r="L192" s="62"/>
      <c r="M192" s="62"/>
    </row>
    <row r="193" spans="3:13" ht="19.899999999999999" customHeight="1" x14ac:dyDescent="0.25">
      <c r="C193" s="59"/>
      <c r="K193" s="62"/>
      <c r="L193" s="62"/>
      <c r="M193" s="62"/>
    </row>
    <row r="194" spans="3:13" ht="19.899999999999999" customHeight="1" x14ac:dyDescent="0.25">
      <c r="C194" s="59"/>
      <c r="K194" s="62"/>
      <c r="L194" s="62"/>
      <c r="M194" s="62"/>
    </row>
    <row r="195" spans="3:13" ht="19.899999999999999" customHeight="1" x14ac:dyDescent="0.25">
      <c r="C195" s="59"/>
      <c r="K195" s="62"/>
      <c r="L195" s="62"/>
      <c r="M195" s="62"/>
    </row>
    <row r="196" spans="3:13" ht="19.899999999999999" customHeight="1" x14ac:dyDescent="0.25">
      <c r="C196" s="59"/>
      <c r="K196" s="62"/>
      <c r="L196" s="62"/>
      <c r="M196" s="62"/>
    </row>
    <row r="197" spans="3:13" ht="19.899999999999999" customHeight="1" x14ac:dyDescent="0.25">
      <c r="C197" s="59"/>
      <c r="K197" s="62"/>
      <c r="L197" s="62"/>
      <c r="M197" s="62"/>
    </row>
    <row r="198" spans="3:13" ht="19.899999999999999" customHeight="1" x14ac:dyDescent="0.25">
      <c r="C198" s="59"/>
      <c r="K198" s="62"/>
      <c r="L198" s="62"/>
      <c r="M198" s="62"/>
    </row>
    <row r="199" spans="3:13" ht="19.899999999999999" customHeight="1" x14ac:dyDescent="0.25">
      <c r="C199" s="59"/>
      <c r="K199" s="62"/>
      <c r="L199" s="62"/>
      <c r="M199" s="62"/>
    </row>
    <row r="200" spans="3:13" ht="19.899999999999999" customHeight="1" x14ac:dyDescent="0.25">
      <c r="C200" s="59"/>
      <c r="K200" s="62"/>
      <c r="L200" s="62"/>
      <c r="M200" s="62"/>
    </row>
    <row r="201" spans="3:13" ht="19.899999999999999" customHeight="1" x14ac:dyDescent="0.25">
      <c r="C201" s="59"/>
      <c r="K201" s="62"/>
      <c r="L201" s="62"/>
      <c r="M201" s="62"/>
    </row>
    <row r="202" spans="3:13" ht="19.899999999999999" customHeight="1" x14ac:dyDescent="0.25">
      <c r="C202" s="59"/>
      <c r="K202" s="62"/>
      <c r="L202" s="62"/>
      <c r="M202" s="62"/>
    </row>
    <row r="203" spans="3:13" ht="19.899999999999999" customHeight="1" x14ac:dyDescent="0.25">
      <c r="C203" s="59"/>
      <c r="K203" s="62"/>
      <c r="L203" s="62"/>
      <c r="M203" s="62"/>
    </row>
    <row r="204" spans="3:13" ht="19.899999999999999" customHeight="1" x14ac:dyDescent="0.25">
      <c r="C204" s="59"/>
      <c r="K204" s="62"/>
      <c r="L204" s="62"/>
      <c r="M204" s="62"/>
    </row>
    <row r="205" spans="3:13" ht="19.899999999999999" customHeight="1" x14ac:dyDescent="0.25">
      <c r="C205" s="59"/>
      <c r="K205" s="62"/>
      <c r="L205" s="62"/>
      <c r="M205" s="62"/>
    </row>
    <row r="206" spans="3:13" ht="19.899999999999999" customHeight="1" x14ac:dyDescent="0.25">
      <c r="C206" s="59"/>
      <c r="K206" s="62"/>
      <c r="L206" s="62"/>
      <c r="M206" s="62"/>
    </row>
    <row r="207" spans="3:13" ht="19.899999999999999" customHeight="1" x14ac:dyDescent="0.25">
      <c r="C207" s="59"/>
      <c r="K207" s="62"/>
      <c r="L207" s="62"/>
      <c r="M207" s="62"/>
    </row>
    <row r="208" spans="3:13" ht="19.899999999999999" customHeight="1" x14ac:dyDescent="0.25">
      <c r="C208" s="59"/>
      <c r="K208" s="62"/>
      <c r="L208" s="62"/>
      <c r="M208" s="62"/>
    </row>
    <row r="209" spans="3:13" ht="19.899999999999999" customHeight="1" x14ac:dyDescent="0.25">
      <c r="C209" s="59"/>
      <c r="K209" s="62"/>
      <c r="L209" s="62"/>
      <c r="M209" s="62"/>
    </row>
    <row r="210" spans="3:13" ht="19.899999999999999" customHeight="1" x14ac:dyDescent="0.25">
      <c r="C210" s="59"/>
      <c r="K210" s="62"/>
      <c r="L210" s="62"/>
      <c r="M210" s="62"/>
    </row>
    <row r="211" spans="3:13" ht="19.899999999999999" customHeight="1" x14ac:dyDescent="0.25">
      <c r="C211" s="59"/>
      <c r="K211" s="62"/>
      <c r="L211" s="62"/>
      <c r="M211" s="62"/>
    </row>
    <row r="212" spans="3:13" ht="19.899999999999999" customHeight="1" x14ac:dyDescent="0.25">
      <c r="C212" s="59"/>
      <c r="K212" s="62"/>
      <c r="L212" s="62"/>
      <c r="M212" s="62"/>
    </row>
    <row r="213" spans="3:13" ht="19.899999999999999" customHeight="1" x14ac:dyDescent="0.25">
      <c r="C213" s="59"/>
      <c r="K213" s="62"/>
      <c r="L213" s="62"/>
      <c r="M213" s="62"/>
    </row>
    <row r="214" spans="3:13" ht="19.899999999999999" customHeight="1" x14ac:dyDescent="0.25">
      <c r="C214" s="59"/>
      <c r="K214" s="62"/>
      <c r="L214" s="62"/>
      <c r="M214" s="62"/>
    </row>
    <row r="215" spans="3:13" ht="19.899999999999999" customHeight="1" x14ac:dyDescent="0.25">
      <c r="C215" s="59"/>
      <c r="K215" s="62"/>
      <c r="L215" s="62"/>
      <c r="M215" s="62"/>
    </row>
    <row r="216" spans="3:13" ht="19.899999999999999" customHeight="1" x14ac:dyDescent="0.25">
      <c r="C216" s="59"/>
      <c r="K216" s="62"/>
      <c r="L216" s="62"/>
      <c r="M216" s="62"/>
    </row>
    <row r="217" spans="3:13" ht="19.899999999999999" customHeight="1" x14ac:dyDescent="0.25">
      <c r="C217" s="59"/>
      <c r="K217" s="62"/>
      <c r="L217" s="62"/>
      <c r="M217" s="62"/>
    </row>
    <row r="218" spans="3:13" ht="19.899999999999999" customHeight="1" x14ac:dyDescent="0.25">
      <c r="C218" s="59"/>
      <c r="K218" s="62"/>
      <c r="L218" s="62"/>
      <c r="M218" s="62"/>
    </row>
    <row r="219" spans="3:13" ht="19.899999999999999" customHeight="1" x14ac:dyDescent="0.25">
      <c r="C219" s="59"/>
      <c r="K219" s="62"/>
      <c r="L219" s="62"/>
      <c r="M219" s="62"/>
    </row>
    <row r="220" spans="3:13" ht="19.899999999999999" customHeight="1" x14ac:dyDescent="0.25">
      <c r="C220" s="59"/>
      <c r="K220" s="62"/>
      <c r="L220" s="62"/>
      <c r="M220" s="62"/>
    </row>
    <row r="221" spans="3:13" ht="19.899999999999999" customHeight="1" x14ac:dyDescent="0.25">
      <c r="C221" s="59"/>
      <c r="K221" s="62"/>
      <c r="L221" s="62"/>
      <c r="M221" s="62"/>
    </row>
    <row r="222" spans="3:13" ht="19.899999999999999" customHeight="1" x14ac:dyDescent="0.25">
      <c r="C222" s="59"/>
      <c r="K222" s="62"/>
      <c r="L222" s="62"/>
      <c r="M222" s="62"/>
    </row>
    <row r="223" spans="3:13" ht="19.899999999999999" customHeight="1" x14ac:dyDescent="0.25">
      <c r="C223" s="59"/>
      <c r="K223" s="62"/>
      <c r="L223" s="62"/>
      <c r="M223" s="62"/>
    </row>
    <row r="224" spans="3:13" ht="19.899999999999999" customHeight="1" x14ac:dyDescent="0.25">
      <c r="C224" s="59"/>
      <c r="K224" s="62"/>
      <c r="L224" s="62"/>
      <c r="M224" s="62"/>
    </row>
    <row r="225" spans="3:13" ht="19.899999999999999" customHeight="1" x14ac:dyDescent="0.25">
      <c r="C225" s="59"/>
      <c r="K225" s="62"/>
      <c r="L225" s="62"/>
      <c r="M225" s="62"/>
    </row>
    <row r="226" spans="3:13" ht="19.899999999999999" customHeight="1" x14ac:dyDescent="0.25">
      <c r="C226" s="59"/>
      <c r="K226" s="62"/>
      <c r="L226" s="62"/>
      <c r="M226" s="62"/>
    </row>
    <row r="227" spans="3:13" ht="19.899999999999999" customHeight="1" x14ac:dyDescent="0.25">
      <c r="C227" s="59"/>
      <c r="K227" s="62"/>
      <c r="L227" s="62"/>
      <c r="M227" s="62"/>
    </row>
    <row r="228" spans="3:13" ht="19.899999999999999" customHeight="1" x14ac:dyDescent="0.25">
      <c r="C228" s="59"/>
      <c r="K228" s="62"/>
      <c r="L228" s="62"/>
      <c r="M228" s="62"/>
    </row>
    <row r="229" spans="3:13" ht="19.899999999999999" customHeight="1" x14ac:dyDescent="0.25">
      <c r="C229" s="59"/>
      <c r="K229" s="62"/>
      <c r="L229" s="62"/>
      <c r="M229" s="62"/>
    </row>
    <row r="230" spans="3:13" ht="19.899999999999999" customHeight="1" x14ac:dyDescent="0.25">
      <c r="C230" s="59"/>
      <c r="K230" s="62"/>
      <c r="L230" s="62"/>
      <c r="M230" s="62"/>
    </row>
    <row r="231" spans="3:13" ht="19.899999999999999" customHeight="1" x14ac:dyDescent="0.25">
      <c r="C231" s="59"/>
      <c r="K231" s="62"/>
      <c r="L231" s="62"/>
      <c r="M231" s="62"/>
    </row>
    <row r="232" spans="3:13" ht="19.899999999999999" customHeight="1" x14ac:dyDescent="0.25">
      <c r="C232" s="59"/>
      <c r="K232" s="62"/>
      <c r="L232" s="62"/>
      <c r="M232" s="62"/>
    </row>
    <row r="233" spans="3:13" ht="19.899999999999999" customHeight="1" x14ac:dyDescent="0.25">
      <c r="C233" s="59"/>
      <c r="K233" s="62"/>
      <c r="L233" s="62"/>
      <c r="M233" s="62"/>
    </row>
    <row r="234" spans="3:13" ht="19.899999999999999" customHeight="1" x14ac:dyDescent="0.25">
      <c r="C234" s="59"/>
      <c r="K234" s="62"/>
      <c r="L234" s="62"/>
      <c r="M234" s="62"/>
    </row>
    <row r="235" spans="3:13" ht="19.899999999999999" customHeight="1" x14ac:dyDescent="0.25">
      <c r="C235" s="59"/>
      <c r="K235" s="62"/>
      <c r="L235" s="62"/>
      <c r="M235" s="62"/>
    </row>
    <row r="236" spans="3:13" ht="19.899999999999999" customHeight="1" x14ac:dyDescent="0.25">
      <c r="C236" s="59"/>
      <c r="K236" s="62"/>
      <c r="L236" s="62"/>
      <c r="M236" s="62"/>
    </row>
    <row r="237" spans="3:13" ht="19.899999999999999" customHeight="1" x14ac:dyDescent="0.25">
      <c r="C237" s="59"/>
      <c r="K237" s="62"/>
      <c r="L237" s="62"/>
      <c r="M237" s="62"/>
    </row>
    <row r="238" spans="3:13" ht="19.899999999999999" customHeight="1" x14ac:dyDescent="0.25">
      <c r="C238" s="59"/>
      <c r="K238" s="62"/>
      <c r="L238" s="62"/>
      <c r="M238" s="62"/>
    </row>
    <row r="239" spans="3:13" ht="19.899999999999999" customHeight="1" x14ac:dyDescent="0.25">
      <c r="C239" s="59"/>
      <c r="K239" s="62"/>
      <c r="L239" s="62"/>
      <c r="M239" s="62"/>
    </row>
    <row r="240" spans="3:13" ht="19.899999999999999" customHeight="1" x14ac:dyDescent="0.25">
      <c r="C240" s="59"/>
      <c r="K240" s="62"/>
      <c r="L240" s="62"/>
      <c r="M240" s="62"/>
    </row>
    <row r="241" spans="3:13" ht="19.899999999999999" customHeight="1" x14ac:dyDescent="0.25">
      <c r="C241" s="59"/>
      <c r="K241" s="62"/>
      <c r="L241" s="62"/>
      <c r="M241" s="62"/>
    </row>
    <row r="242" spans="3:13" ht="19.899999999999999" customHeight="1" x14ac:dyDescent="0.25">
      <c r="C242" s="59"/>
      <c r="K242" s="62"/>
      <c r="L242" s="62"/>
      <c r="M242" s="62"/>
    </row>
    <row r="243" spans="3:13" ht="19.899999999999999" customHeight="1" x14ac:dyDescent="0.25">
      <c r="C243" s="59"/>
      <c r="K243" s="62"/>
      <c r="L243" s="62"/>
      <c r="M243" s="62"/>
    </row>
    <row r="244" spans="3:13" ht="19.899999999999999" customHeight="1" x14ac:dyDescent="0.25">
      <c r="C244" s="59"/>
      <c r="K244" s="62"/>
      <c r="L244" s="62"/>
      <c r="M244" s="62"/>
    </row>
    <row r="245" spans="3:13" ht="19.899999999999999" customHeight="1" x14ac:dyDescent="0.25">
      <c r="C245" s="59"/>
      <c r="K245" s="62"/>
      <c r="L245" s="62"/>
      <c r="M245" s="62"/>
    </row>
    <row r="246" spans="3:13" ht="19.899999999999999" customHeight="1" x14ac:dyDescent="0.25">
      <c r="C246" s="59"/>
      <c r="K246" s="62"/>
      <c r="L246" s="62"/>
      <c r="M246" s="62"/>
    </row>
    <row r="247" spans="3:13" ht="19.899999999999999" customHeight="1" x14ac:dyDescent="0.25">
      <c r="C247" s="59"/>
      <c r="K247" s="62"/>
      <c r="L247" s="62"/>
      <c r="M247" s="62"/>
    </row>
    <row r="248" spans="3:13" ht="19.899999999999999" customHeight="1" x14ac:dyDescent="0.25">
      <c r="C248" s="59"/>
      <c r="K248" s="62"/>
      <c r="L248" s="62"/>
      <c r="M248" s="62"/>
    </row>
    <row r="249" spans="3:13" ht="19.899999999999999" customHeight="1" x14ac:dyDescent="0.25">
      <c r="C249" s="59"/>
      <c r="K249" s="62"/>
      <c r="L249" s="62"/>
      <c r="M249" s="62"/>
    </row>
    <row r="250" spans="3:13" ht="19.899999999999999" customHeight="1" x14ac:dyDescent="0.25">
      <c r="C250" s="59"/>
      <c r="K250" s="62"/>
      <c r="L250" s="62"/>
      <c r="M250" s="62"/>
    </row>
    <row r="251" spans="3:13" ht="19.899999999999999" customHeight="1" x14ac:dyDescent="0.25">
      <c r="C251" s="59"/>
      <c r="K251" s="62"/>
      <c r="L251" s="62"/>
      <c r="M251" s="62"/>
    </row>
    <row r="252" spans="3:13" ht="19.899999999999999" customHeight="1" x14ac:dyDescent="0.25">
      <c r="C252" s="59"/>
      <c r="K252" s="62"/>
      <c r="L252" s="62"/>
      <c r="M252" s="62"/>
    </row>
    <row r="253" spans="3:13" ht="19.899999999999999" customHeight="1" x14ac:dyDescent="0.25">
      <c r="C253" s="59"/>
      <c r="K253" s="62"/>
      <c r="L253" s="62"/>
      <c r="M253" s="62"/>
    </row>
    <row r="254" spans="3:13" ht="19.899999999999999" customHeight="1" x14ac:dyDescent="0.25">
      <c r="C254" s="59"/>
      <c r="K254" s="62"/>
      <c r="L254" s="62"/>
      <c r="M254" s="62"/>
    </row>
    <row r="255" spans="3:13" ht="19.899999999999999" customHeight="1" x14ac:dyDescent="0.25">
      <c r="C255" s="59"/>
      <c r="K255" s="62"/>
      <c r="L255" s="62"/>
      <c r="M255" s="62"/>
    </row>
    <row r="256" spans="3:13" ht="19.899999999999999" customHeight="1" x14ac:dyDescent="0.25">
      <c r="C256" s="59"/>
      <c r="K256" s="62"/>
      <c r="L256" s="62"/>
      <c r="M256" s="62"/>
    </row>
    <row r="257" spans="3:13" ht="19.899999999999999" customHeight="1" x14ac:dyDescent="0.25">
      <c r="C257" s="59"/>
      <c r="K257" s="62"/>
      <c r="L257" s="62"/>
      <c r="M257" s="62"/>
    </row>
    <row r="258" spans="3:13" ht="19.899999999999999" customHeight="1" x14ac:dyDescent="0.25">
      <c r="C258" s="59"/>
      <c r="K258" s="62"/>
      <c r="L258" s="62"/>
      <c r="M258" s="62"/>
    </row>
    <row r="259" spans="3:13" ht="19.899999999999999" customHeight="1" x14ac:dyDescent="0.25">
      <c r="C259" s="59"/>
      <c r="K259" s="62"/>
      <c r="L259" s="62"/>
      <c r="M259" s="62"/>
    </row>
    <row r="260" spans="3:13" ht="19.899999999999999" customHeight="1" x14ac:dyDescent="0.25">
      <c r="C260" s="59"/>
      <c r="K260" s="62"/>
      <c r="L260" s="62"/>
      <c r="M260" s="62"/>
    </row>
    <row r="261" spans="3:13" ht="19.899999999999999" customHeight="1" x14ac:dyDescent="0.25">
      <c r="C261" s="59"/>
      <c r="K261" s="62"/>
      <c r="L261" s="62"/>
      <c r="M261" s="62"/>
    </row>
    <row r="262" spans="3:13" ht="19.899999999999999" customHeight="1" x14ac:dyDescent="0.25">
      <c r="C262" s="59"/>
      <c r="K262" s="62"/>
      <c r="L262" s="62"/>
      <c r="M262" s="62"/>
    </row>
    <row r="263" spans="3:13" ht="19.899999999999999" customHeight="1" x14ac:dyDescent="0.25">
      <c r="C263" s="59"/>
      <c r="K263" s="62"/>
      <c r="L263" s="62"/>
      <c r="M263" s="62"/>
    </row>
    <row r="264" spans="3:13" ht="19.899999999999999" customHeight="1" x14ac:dyDescent="0.25">
      <c r="C264" s="59"/>
      <c r="K264" s="62"/>
      <c r="L264" s="62"/>
      <c r="M264" s="62"/>
    </row>
    <row r="265" spans="3:13" ht="19.899999999999999" customHeight="1" x14ac:dyDescent="0.25">
      <c r="C265" s="59"/>
      <c r="K265" s="62"/>
      <c r="L265" s="62"/>
      <c r="M265" s="62"/>
    </row>
    <row r="266" spans="3:13" ht="19.899999999999999" customHeight="1" x14ac:dyDescent="0.25">
      <c r="C266" s="59"/>
      <c r="K266" s="62"/>
      <c r="L266" s="62"/>
      <c r="M266" s="62"/>
    </row>
    <row r="267" spans="3:13" ht="19.899999999999999" customHeight="1" x14ac:dyDescent="0.25">
      <c r="C267" s="59"/>
      <c r="K267" s="62"/>
      <c r="L267" s="62"/>
      <c r="M267" s="62"/>
    </row>
    <row r="268" spans="3:13" ht="19.899999999999999" customHeight="1" x14ac:dyDescent="0.25">
      <c r="C268" s="59"/>
      <c r="K268" s="62"/>
      <c r="L268" s="62"/>
      <c r="M268" s="62"/>
    </row>
    <row r="269" spans="3:13" ht="19.899999999999999" customHeight="1" x14ac:dyDescent="0.25">
      <c r="C269" s="59"/>
      <c r="K269" s="62"/>
      <c r="L269" s="62"/>
      <c r="M269" s="62"/>
    </row>
    <row r="270" spans="3:13" ht="19.899999999999999" customHeight="1" x14ac:dyDescent="0.25">
      <c r="C270" s="59"/>
      <c r="K270" s="62"/>
      <c r="L270" s="62"/>
      <c r="M270" s="62"/>
    </row>
    <row r="271" spans="3:13" ht="19.899999999999999" customHeight="1" x14ac:dyDescent="0.25">
      <c r="C271" s="59"/>
      <c r="K271" s="62"/>
      <c r="L271" s="62"/>
      <c r="M271" s="62"/>
    </row>
    <row r="272" spans="3:13" ht="19.899999999999999" customHeight="1" x14ac:dyDescent="0.25">
      <c r="C272" s="59"/>
      <c r="K272" s="62"/>
      <c r="L272" s="62"/>
      <c r="M272" s="62"/>
    </row>
    <row r="273" spans="3:13" ht="19.899999999999999" customHeight="1" x14ac:dyDescent="0.25">
      <c r="C273" s="59"/>
      <c r="K273" s="62"/>
      <c r="L273" s="62"/>
      <c r="M273" s="62"/>
    </row>
    <row r="274" spans="3:13" ht="19.899999999999999" customHeight="1" x14ac:dyDescent="0.25">
      <c r="C274" s="59"/>
      <c r="K274" s="62"/>
      <c r="L274" s="62"/>
      <c r="M274" s="62"/>
    </row>
    <row r="275" spans="3:13" ht="19.899999999999999" customHeight="1" x14ac:dyDescent="0.25">
      <c r="C275" s="59"/>
      <c r="K275" s="62"/>
      <c r="L275" s="62"/>
      <c r="M275" s="62"/>
    </row>
    <row r="276" spans="3:13" ht="19.899999999999999" customHeight="1" x14ac:dyDescent="0.25">
      <c r="C276" s="59"/>
      <c r="K276" s="62"/>
      <c r="L276" s="62"/>
      <c r="M276" s="62"/>
    </row>
    <row r="277" spans="3:13" ht="19.899999999999999" customHeight="1" x14ac:dyDescent="0.25">
      <c r="C277" s="59"/>
      <c r="K277" s="62"/>
      <c r="L277" s="62"/>
      <c r="M277" s="62"/>
    </row>
    <row r="278" spans="3:13" ht="19.899999999999999" customHeight="1" x14ac:dyDescent="0.25">
      <c r="C278" s="59"/>
      <c r="K278" s="62"/>
      <c r="L278" s="62"/>
      <c r="M278" s="62"/>
    </row>
    <row r="279" spans="3:13" ht="19.899999999999999" customHeight="1" x14ac:dyDescent="0.25">
      <c r="C279" s="59"/>
      <c r="K279" s="62"/>
      <c r="L279" s="62"/>
      <c r="M279" s="62"/>
    </row>
    <row r="280" spans="3:13" ht="19.899999999999999" customHeight="1" x14ac:dyDescent="0.25">
      <c r="C280" s="59"/>
      <c r="K280" s="62"/>
      <c r="L280" s="62"/>
      <c r="M280" s="62"/>
    </row>
    <row r="281" spans="3:13" ht="19.899999999999999" customHeight="1" x14ac:dyDescent="0.25">
      <c r="C281" s="59"/>
      <c r="K281" s="62"/>
      <c r="L281" s="62"/>
      <c r="M281" s="62"/>
    </row>
    <row r="282" spans="3:13" ht="19.899999999999999" customHeight="1" x14ac:dyDescent="0.25">
      <c r="C282" s="59"/>
      <c r="K282" s="62"/>
      <c r="L282" s="62"/>
      <c r="M282" s="62"/>
    </row>
    <row r="283" spans="3:13" ht="19.899999999999999" customHeight="1" x14ac:dyDescent="0.25">
      <c r="C283" s="59"/>
      <c r="K283" s="62"/>
      <c r="L283" s="62"/>
      <c r="M283" s="62"/>
    </row>
    <row r="284" spans="3:13" ht="19.899999999999999" customHeight="1" x14ac:dyDescent="0.25">
      <c r="C284" s="59"/>
      <c r="K284" s="62"/>
      <c r="L284" s="62"/>
      <c r="M284" s="62"/>
    </row>
    <row r="285" spans="3:13" ht="19.899999999999999" customHeight="1" x14ac:dyDescent="0.25">
      <c r="C285" s="59"/>
      <c r="K285" s="62"/>
      <c r="L285" s="62"/>
      <c r="M285" s="62"/>
    </row>
    <row r="286" spans="3:13" ht="19.899999999999999" customHeight="1" x14ac:dyDescent="0.25">
      <c r="C286" s="59"/>
      <c r="K286" s="62"/>
      <c r="L286" s="62"/>
      <c r="M286" s="62"/>
    </row>
    <row r="287" spans="3:13" ht="19.899999999999999" customHeight="1" x14ac:dyDescent="0.25">
      <c r="C287" s="59"/>
      <c r="K287" s="62"/>
      <c r="L287" s="62"/>
      <c r="M287" s="62"/>
    </row>
    <row r="288" spans="3:13" ht="19.899999999999999" customHeight="1" x14ac:dyDescent="0.25">
      <c r="C288" s="59"/>
      <c r="K288" s="62"/>
      <c r="L288" s="62"/>
      <c r="M288" s="62"/>
    </row>
    <row r="289" spans="3:13" ht="19.899999999999999" customHeight="1" x14ac:dyDescent="0.25">
      <c r="C289" s="59"/>
      <c r="K289" s="62"/>
      <c r="L289" s="62"/>
      <c r="M289" s="62"/>
    </row>
    <row r="290" spans="3:13" ht="19.899999999999999" customHeight="1" x14ac:dyDescent="0.25">
      <c r="C290" s="59"/>
      <c r="K290" s="62"/>
      <c r="L290" s="62"/>
      <c r="M290" s="62"/>
    </row>
    <row r="291" spans="3:13" ht="19.899999999999999" customHeight="1" x14ac:dyDescent="0.25">
      <c r="C291" s="59"/>
      <c r="K291" s="62"/>
      <c r="L291" s="62"/>
      <c r="M291" s="62"/>
    </row>
    <row r="292" spans="3:13" ht="19.899999999999999" customHeight="1" x14ac:dyDescent="0.25">
      <c r="C292" s="59"/>
      <c r="K292" s="62"/>
      <c r="L292" s="62"/>
      <c r="M292" s="62"/>
    </row>
    <row r="293" spans="3:13" ht="19.899999999999999" customHeight="1" x14ac:dyDescent="0.25">
      <c r="C293" s="59"/>
      <c r="K293" s="62"/>
      <c r="L293" s="62"/>
      <c r="M293" s="62"/>
    </row>
    <row r="294" spans="3:13" ht="19.899999999999999" customHeight="1" x14ac:dyDescent="0.25">
      <c r="C294" s="59"/>
      <c r="K294" s="62"/>
      <c r="L294" s="62"/>
      <c r="M294" s="62"/>
    </row>
    <row r="295" spans="3:13" ht="19.899999999999999" customHeight="1" x14ac:dyDescent="0.25">
      <c r="C295" s="59"/>
      <c r="K295" s="62"/>
      <c r="L295" s="62"/>
      <c r="M295" s="62"/>
    </row>
    <row r="296" spans="3:13" ht="19.899999999999999" customHeight="1" x14ac:dyDescent="0.25">
      <c r="C296" s="59"/>
      <c r="K296" s="62"/>
      <c r="L296" s="62"/>
      <c r="M296" s="62"/>
    </row>
    <row r="297" spans="3:13" ht="19.899999999999999" customHeight="1" x14ac:dyDescent="0.25">
      <c r="C297" s="59"/>
      <c r="K297" s="62"/>
      <c r="L297" s="62"/>
      <c r="M297" s="62"/>
    </row>
    <row r="298" spans="3:13" ht="19.899999999999999" customHeight="1" x14ac:dyDescent="0.25">
      <c r="C298" s="59"/>
      <c r="K298" s="62"/>
      <c r="L298" s="62"/>
      <c r="M298" s="62"/>
    </row>
    <row r="299" spans="3:13" ht="19.899999999999999" customHeight="1" x14ac:dyDescent="0.25">
      <c r="C299" s="59"/>
      <c r="K299" s="62"/>
      <c r="L299" s="62"/>
      <c r="M299" s="62"/>
    </row>
    <row r="300" spans="3:13" ht="19.899999999999999" customHeight="1" x14ac:dyDescent="0.25">
      <c r="C300" s="59"/>
      <c r="K300" s="62"/>
      <c r="L300" s="62"/>
      <c r="M300" s="62"/>
    </row>
    <row r="301" spans="3:13" ht="19.899999999999999" customHeight="1" x14ac:dyDescent="0.25">
      <c r="C301" s="59"/>
      <c r="K301" s="62"/>
      <c r="L301" s="62"/>
      <c r="M301" s="62"/>
    </row>
    <row r="302" spans="3:13" ht="19.899999999999999" customHeight="1" x14ac:dyDescent="0.25">
      <c r="C302" s="59"/>
      <c r="K302" s="62"/>
      <c r="L302" s="62"/>
      <c r="M302" s="62"/>
    </row>
    <row r="303" spans="3:13" ht="19.899999999999999" customHeight="1" x14ac:dyDescent="0.25">
      <c r="C303" s="59"/>
      <c r="K303" s="62"/>
      <c r="L303" s="62"/>
      <c r="M303" s="62"/>
    </row>
    <row r="304" spans="3:13" ht="19.899999999999999" customHeight="1" x14ac:dyDescent="0.25">
      <c r="C304" s="59"/>
      <c r="K304" s="62"/>
      <c r="L304" s="62"/>
      <c r="M304" s="62"/>
    </row>
    <row r="305" spans="3:13" ht="19.899999999999999" customHeight="1" x14ac:dyDescent="0.25">
      <c r="C305" s="59"/>
      <c r="K305" s="62"/>
      <c r="L305" s="62"/>
      <c r="M305" s="62"/>
    </row>
    <row r="306" spans="3:13" ht="19.899999999999999" customHeight="1" x14ac:dyDescent="0.25">
      <c r="C306" s="59"/>
      <c r="K306" s="62"/>
      <c r="L306" s="62"/>
      <c r="M306" s="62"/>
    </row>
    <row r="307" spans="3:13" ht="19.899999999999999" customHeight="1" x14ac:dyDescent="0.25">
      <c r="C307" s="59"/>
      <c r="K307" s="62"/>
      <c r="L307" s="62"/>
      <c r="M307" s="62"/>
    </row>
    <row r="308" spans="3:13" ht="19.899999999999999" customHeight="1" x14ac:dyDescent="0.25">
      <c r="C308" s="59"/>
      <c r="K308" s="62"/>
      <c r="L308" s="62"/>
      <c r="M308" s="62"/>
    </row>
    <row r="309" spans="3:13" ht="19.899999999999999" customHeight="1" x14ac:dyDescent="0.25">
      <c r="C309" s="59"/>
      <c r="K309" s="62"/>
      <c r="L309" s="62"/>
      <c r="M309" s="62"/>
    </row>
    <row r="310" spans="3:13" ht="19.899999999999999" customHeight="1" x14ac:dyDescent="0.25">
      <c r="C310" s="59"/>
      <c r="K310" s="62"/>
      <c r="L310" s="62"/>
      <c r="M310" s="62"/>
    </row>
    <row r="311" spans="3:13" ht="19.899999999999999" customHeight="1" x14ac:dyDescent="0.25">
      <c r="C311" s="59"/>
      <c r="K311" s="62"/>
      <c r="L311" s="62"/>
      <c r="M311" s="62"/>
    </row>
    <row r="312" spans="3:13" ht="19.899999999999999" customHeight="1" x14ac:dyDescent="0.25">
      <c r="C312" s="59"/>
      <c r="K312" s="62"/>
      <c r="L312" s="62"/>
      <c r="M312" s="62"/>
    </row>
    <row r="313" spans="3:13" ht="19.899999999999999" customHeight="1" x14ac:dyDescent="0.25">
      <c r="C313" s="59"/>
      <c r="K313" s="62"/>
      <c r="L313" s="62"/>
      <c r="M313" s="62"/>
    </row>
    <row r="314" spans="3:13" ht="19.899999999999999" customHeight="1" x14ac:dyDescent="0.25">
      <c r="C314" s="59"/>
      <c r="K314" s="62"/>
      <c r="L314" s="62"/>
      <c r="M314" s="62"/>
    </row>
    <row r="315" spans="3:13" ht="19.899999999999999" customHeight="1" x14ac:dyDescent="0.25">
      <c r="C315" s="59"/>
      <c r="K315" s="62"/>
      <c r="L315" s="62"/>
      <c r="M315" s="62"/>
    </row>
    <row r="316" spans="3:13" ht="19.899999999999999" customHeight="1" x14ac:dyDescent="0.25">
      <c r="C316" s="59"/>
      <c r="K316" s="62"/>
      <c r="L316" s="62"/>
      <c r="M316" s="62"/>
    </row>
    <row r="317" spans="3:13" ht="19.899999999999999" customHeight="1" x14ac:dyDescent="0.25">
      <c r="C317" s="59"/>
      <c r="K317" s="62"/>
      <c r="L317" s="62"/>
      <c r="M317" s="62"/>
    </row>
    <row r="318" spans="3:13" ht="19.899999999999999" customHeight="1" x14ac:dyDescent="0.25">
      <c r="C318" s="59"/>
      <c r="K318" s="62"/>
      <c r="L318" s="62"/>
      <c r="M318" s="62"/>
    </row>
    <row r="319" spans="3:13" ht="19.899999999999999" customHeight="1" x14ac:dyDescent="0.25">
      <c r="C319" s="59"/>
      <c r="K319" s="62"/>
      <c r="L319" s="62"/>
      <c r="M319" s="62"/>
    </row>
    <row r="320" spans="3:13" ht="19.899999999999999" customHeight="1" x14ac:dyDescent="0.25">
      <c r="C320" s="59"/>
      <c r="K320" s="62"/>
      <c r="L320" s="62"/>
      <c r="M320" s="62"/>
    </row>
    <row r="321" spans="3:13" ht="19.899999999999999" customHeight="1" x14ac:dyDescent="0.25">
      <c r="C321" s="59"/>
      <c r="K321" s="62"/>
      <c r="L321" s="62"/>
      <c r="M321" s="62"/>
    </row>
    <row r="322" spans="3:13" ht="19.899999999999999" customHeight="1" x14ac:dyDescent="0.25">
      <c r="C322" s="59"/>
      <c r="K322" s="62"/>
      <c r="L322" s="62"/>
      <c r="M322" s="62"/>
    </row>
    <row r="323" spans="3:13" ht="19.899999999999999" customHeight="1" x14ac:dyDescent="0.25">
      <c r="C323" s="59"/>
      <c r="K323" s="62"/>
      <c r="L323" s="62"/>
      <c r="M323" s="62"/>
    </row>
    <row r="324" spans="3:13" ht="19.899999999999999" customHeight="1" x14ac:dyDescent="0.25">
      <c r="C324" s="59"/>
      <c r="K324" s="62"/>
      <c r="L324" s="62"/>
      <c r="M324" s="62"/>
    </row>
    <row r="325" spans="3:13" ht="19.899999999999999" customHeight="1" x14ac:dyDescent="0.25">
      <c r="C325" s="59"/>
      <c r="K325" s="62"/>
      <c r="L325" s="62"/>
      <c r="M325" s="62"/>
    </row>
    <row r="326" spans="3:13" ht="19.899999999999999" customHeight="1" x14ac:dyDescent="0.25">
      <c r="C326" s="59"/>
      <c r="K326" s="62"/>
      <c r="L326" s="62"/>
      <c r="M326" s="62"/>
    </row>
    <row r="327" spans="3:13" ht="19.899999999999999" customHeight="1" x14ac:dyDescent="0.25">
      <c r="C327" s="59"/>
      <c r="K327" s="62"/>
      <c r="L327" s="62"/>
      <c r="M327" s="62"/>
    </row>
    <row r="328" spans="3:13" ht="19.899999999999999" customHeight="1" x14ac:dyDescent="0.25">
      <c r="C328" s="59"/>
      <c r="K328" s="62"/>
      <c r="L328" s="62"/>
      <c r="M328" s="62"/>
    </row>
    <row r="329" spans="3:13" ht="19.899999999999999" customHeight="1" x14ac:dyDescent="0.25">
      <c r="C329" s="59"/>
      <c r="K329" s="62"/>
      <c r="L329" s="62"/>
      <c r="M329" s="62"/>
    </row>
    <row r="330" spans="3:13" ht="19.899999999999999" customHeight="1" x14ac:dyDescent="0.25">
      <c r="C330" s="59"/>
      <c r="K330" s="62"/>
      <c r="L330" s="62"/>
      <c r="M330" s="62"/>
    </row>
    <row r="331" spans="3:13" ht="19.899999999999999" customHeight="1" x14ac:dyDescent="0.25">
      <c r="C331" s="59"/>
      <c r="K331" s="62"/>
      <c r="L331" s="62"/>
      <c r="M331" s="62"/>
    </row>
    <row r="332" spans="3:13" ht="19.899999999999999" customHeight="1" x14ac:dyDescent="0.25">
      <c r="C332" s="59"/>
      <c r="K332" s="62"/>
      <c r="L332" s="62"/>
      <c r="M332" s="62"/>
    </row>
    <row r="333" spans="3:13" ht="19.899999999999999" customHeight="1" x14ac:dyDescent="0.25">
      <c r="C333" s="59"/>
      <c r="K333" s="62"/>
      <c r="L333" s="62"/>
      <c r="M333" s="62"/>
    </row>
    <row r="334" spans="3:13" ht="19.899999999999999" customHeight="1" x14ac:dyDescent="0.25">
      <c r="C334" s="59"/>
      <c r="K334" s="62"/>
      <c r="L334" s="62"/>
      <c r="M334" s="62"/>
    </row>
    <row r="335" spans="3:13" ht="19.899999999999999" customHeight="1" x14ac:dyDescent="0.25">
      <c r="C335" s="59"/>
      <c r="K335" s="62"/>
      <c r="L335" s="62"/>
      <c r="M335" s="62"/>
    </row>
    <row r="336" spans="3:13" ht="19.899999999999999" customHeight="1" x14ac:dyDescent="0.25">
      <c r="C336" s="59"/>
      <c r="K336" s="62"/>
      <c r="L336" s="62"/>
      <c r="M336" s="62"/>
    </row>
    <row r="337" spans="3:13" ht="19.899999999999999" customHeight="1" x14ac:dyDescent="0.25">
      <c r="C337" s="59"/>
      <c r="K337" s="62"/>
      <c r="L337" s="62"/>
      <c r="M337" s="62"/>
    </row>
    <row r="338" spans="3:13" ht="19.899999999999999" customHeight="1" x14ac:dyDescent="0.25">
      <c r="C338" s="59"/>
      <c r="K338" s="62"/>
      <c r="L338" s="62"/>
      <c r="M338" s="62"/>
    </row>
    <row r="339" spans="3:13" ht="19.899999999999999" customHeight="1" x14ac:dyDescent="0.25">
      <c r="C339" s="59"/>
      <c r="K339" s="62"/>
      <c r="L339" s="62"/>
      <c r="M339" s="62"/>
    </row>
    <row r="340" spans="3:13" ht="19.899999999999999" customHeight="1" x14ac:dyDescent="0.25">
      <c r="C340" s="59"/>
      <c r="K340" s="62"/>
      <c r="L340" s="62"/>
      <c r="M340" s="62"/>
    </row>
    <row r="341" spans="3:13" ht="19.899999999999999" customHeight="1" x14ac:dyDescent="0.25">
      <c r="C341" s="59"/>
      <c r="K341" s="62"/>
      <c r="L341" s="62"/>
      <c r="M341" s="62"/>
    </row>
    <row r="342" spans="3:13" ht="19.899999999999999" customHeight="1" x14ac:dyDescent="0.25">
      <c r="C342" s="59"/>
      <c r="K342" s="62"/>
      <c r="L342" s="62"/>
      <c r="M342" s="62"/>
    </row>
    <row r="343" spans="3:13" ht="19.899999999999999" customHeight="1" x14ac:dyDescent="0.25">
      <c r="C343" s="59"/>
      <c r="K343" s="62"/>
      <c r="L343" s="62"/>
      <c r="M343" s="62"/>
    </row>
    <row r="344" spans="3:13" ht="19.899999999999999" customHeight="1" x14ac:dyDescent="0.25">
      <c r="C344" s="59"/>
      <c r="K344" s="62"/>
      <c r="L344" s="62"/>
      <c r="M344" s="62"/>
    </row>
    <row r="345" spans="3:13" ht="19.899999999999999" customHeight="1" x14ac:dyDescent="0.25">
      <c r="C345" s="59"/>
      <c r="K345" s="62"/>
      <c r="L345" s="62"/>
      <c r="M345" s="62"/>
    </row>
    <row r="346" spans="3:13" ht="19.899999999999999" customHeight="1" x14ac:dyDescent="0.25">
      <c r="C346" s="59"/>
      <c r="K346" s="62"/>
      <c r="L346" s="62"/>
      <c r="M346" s="62"/>
    </row>
    <row r="347" spans="3:13" ht="19.899999999999999" customHeight="1" x14ac:dyDescent="0.25">
      <c r="C347" s="59"/>
      <c r="K347" s="62"/>
      <c r="L347" s="62"/>
      <c r="M347" s="62"/>
    </row>
    <row r="348" spans="3:13" ht="19.899999999999999" customHeight="1" x14ac:dyDescent="0.25">
      <c r="C348" s="59"/>
      <c r="K348" s="62"/>
      <c r="L348" s="62"/>
      <c r="M348" s="62"/>
    </row>
    <row r="349" spans="3:13" ht="19.899999999999999" customHeight="1" x14ac:dyDescent="0.25">
      <c r="C349" s="59"/>
      <c r="K349" s="62"/>
      <c r="L349" s="62"/>
      <c r="M349" s="62"/>
    </row>
    <row r="350" spans="3:13" ht="19.899999999999999" customHeight="1" x14ac:dyDescent="0.25">
      <c r="C350" s="59"/>
      <c r="K350" s="62"/>
      <c r="L350" s="62"/>
      <c r="M350" s="62"/>
    </row>
    <row r="351" spans="3:13" ht="19.899999999999999" customHeight="1" x14ac:dyDescent="0.25">
      <c r="C351" s="59"/>
      <c r="K351" s="62"/>
      <c r="L351" s="62"/>
      <c r="M351" s="62"/>
    </row>
    <row r="352" spans="3:13" ht="19.899999999999999" customHeight="1" x14ac:dyDescent="0.25">
      <c r="C352" s="59"/>
      <c r="K352" s="62"/>
      <c r="L352" s="62"/>
      <c r="M352" s="62"/>
    </row>
    <row r="353" spans="3:13" ht="19.899999999999999" customHeight="1" x14ac:dyDescent="0.25">
      <c r="C353" s="59"/>
      <c r="K353" s="62"/>
      <c r="L353" s="62"/>
      <c r="M353" s="62"/>
    </row>
    <row r="354" spans="3:13" ht="19.899999999999999" customHeight="1" x14ac:dyDescent="0.25">
      <c r="C354" s="59"/>
      <c r="K354" s="62"/>
      <c r="L354" s="62"/>
      <c r="M354" s="62"/>
    </row>
    <row r="355" spans="3:13" ht="19.899999999999999" customHeight="1" x14ac:dyDescent="0.25">
      <c r="C355" s="59"/>
      <c r="K355" s="62"/>
      <c r="L355" s="62"/>
      <c r="M355" s="62"/>
    </row>
    <row r="356" spans="3:13" ht="19.899999999999999" customHeight="1" x14ac:dyDescent="0.25">
      <c r="C356" s="59"/>
      <c r="K356" s="62"/>
      <c r="L356" s="62"/>
      <c r="M356" s="62"/>
    </row>
    <row r="357" spans="3:13" ht="19.899999999999999" customHeight="1" x14ac:dyDescent="0.25">
      <c r="C357" s="59"/>
      <c r="K357" s="62"/>
      <c r="L357" s="62"/>
      <c r="M357" s="62"/>
    </row>
    <row r="358" spans="3:13" ht="19.899999999999999" customHeight="1" x14ac:dyDescent="0.25">
      <c r="C358" s="59"/>
      <c r="K358" s="62"/>
      <c r="L358" s="62"/>
      <c r="M358" s="62"/>
    </row>
    <row r="359" spans="3:13" ht="19.899999999999999" customHeight="1" x14ac:dyDescent="0.25">
      <c r="C359" s="59"/>
      <c r="K359" s="62"/>
      <c r="L359" s="62"/>
      <c r="M359" s="62"/>
    </row>
    <row r="360" spans="3:13" ht="19.899999999999999" customHeight="1" x14ac:dyDescent="0.25">
      <c r="C360" s="59"/>
      <c r="K360" s="62"/>
      <c r="L360" s="62"/>
      <c r="M360" s="62"/>
    </row>
    <row r="361" spans="3:13" ht="19.899999999999999" customHeight="1" x14ac:dyDescent="0.25">
      <c r="C361" s="59"/>
      <c r="K361" s="62"/>
      <c r="L361" s="62"/>
      <c r="M361" s="62"/>
    </row>
    <row r="362" spans="3:13" ht="19.899999999999999" customHeight="1" x14ac:dyDescent="0.25">
      <c r="C362" s="59"/>
      <c r="K362" s="62"/>
      <c r="L362" s="62"/>
      <c r="M362" s="62"/>
    </row>
    <row r="363" spans="3:13" ht="19.899999999999999" customHeight="1" x14ac:dyDescent="0.25">
      <c r="C363" s="59"/>
      <c r="K363" s="62"/>
      <c r="L363" s="62"/>
      <c r="M363" s="62"/>
    </row>
    <row r="364" spans="3:13" ht="19.899999999999999" customHeight="1" x14ac:dyDescent="0.25">
      <c r="C364" s="59"/>
      <c r="K364" s="62"/>
      <c r="L364" s="62"/>
      <c r="M364" s="62"/>
    </row>
    <row r="365" spans="3:13" ht="19.899999999999999" customHeight="1" x14ac:dyDescent="0.25">
      <c r="C365" s="59"/>
      <c r="K365" s="62"/>
      <c r="L365" s="62"/>
      <c r="M365" s="62"/>
    </row>
    <row r="366" spans="3:13" ht="19.899999999999999" customHeight="1" x14ac:dyDescent="0.25">
      <c r="C366" s="59"/>
      <c r="K366" s="62"/>
      <c r="L366" s="62"/>
      <c r="M366" s="62"/>
    </row>
    <row r="367" spans="3:13" ht="19.899999999999999" customHeight="1" x14ac:dyDescent="0.25">
      <c r="C367" s="59"/>
      <c r="K367" s="62"/>
      <c r="L367" s="62"/>
      <c r="M367" s="62"/>
    </row>
    <row r="368" spans="3:13" ht="19.899999999999999" customHeight="1" x14ac:dyDescent="0.25">
      <c r="C368" s="59"/>
      <c r="K368" s="62"/>
      <c r="L368" s="62"/>
      <c r="M368" s="62"/>
    </row>
    <row r="369" spans="3:13" ht="19.899999999999999" customHeight="1" x14ac:dyDescent="0.25">
      <c r="C369" s="59"/>
      <c r="K369" s="62"/>
      <c r="L369" s="62"/>
      <c r="M369" s="62"/>
    </row>
    <row r="370" spans="3:13" ht="19.899999999999999" customHeight="1" x14ac:dyDescent="0.25">
      <c r="C370" s="59"/>
      <c r="K370" s="62"/>
      <c r="L370" s="62"/>
      <c r="M370" s="62"/>
    </row>
    <row r="371" spans="3:13" ht="19.899999999999999" customHeight="1" x14ac:dyDescent="0.25">
      <c r="C371" s="59"/>
      <c r="K371" s="62"/>
      <c r="L371" s="62"/>
      <c r="M371" s="62"/>
    </row>
    <row r="372" spans="3:13" ht="19.899999999999999" customHeight="1" x14ac:dyDescent="0.25">
      <c r="C372" s="59"/>
      <c r="K372" s="62"/>
      <c r="L372" s="62"/>
      <c r="M372" s="62"/>
    </row>
    <row r="373" spans="3:13" ht="19.899999999999999" customHeight="1" x14ac:dyDescent="0.25">
      <c r="C373" s="59"/>
      <c r="K373" s="62"/>
      <c r="L373" s="62"/>
      <c r="M373" s="62"/>
    </row>
    <row r="374" spans="3:13" ht="19.899999999999999" customHeight="1" x14ac:dyDescent="0.25">
      <c r="C374" s="59"/>
      <c r="K374" s="62"/>
      <c r="L374" s="62"/>
      <c r="M374" s="62"/>
    </row>
    <row r="375" spans="3:13" ht="19.899999999999999" customHeight="1" x14ac:dyDescent="0.25">
      <c r="C375" s="59"/>
      <c r="K375" s="62"/>
      <c r="L375" s="62"/>
      <c r="M375" s="62"/>
    </row>
    <row r="376" spans="3:13" ht="19.899999999999999" customHeight="1" x14ac:dyDescent="0.25">
      <c r="C376" s="59"/>
      <c r="K376" s="62"/>
      <c r="L376" s="62"/>
      <c r="M376" s="62"/>
    </row>
    <row r="377" spans="3:13" ht="19.899999999999999" customHeight="1" x14ac:dyDescent="0.25">
      <c r="C377" s="59"/>
      <c r="K377" s="62"/>
      <c r="L377" s="62"/>
      <c r="M377" s="62"/>
    </row>
    <row r="378" spans="3:13" ht="19.899999999999999" customHeight="1" x14ac:dyDescent="0.25">
      <c r="C378" s="59"/>
      <c r="K378" s="62"/>
      <c r="L378" s="62"/>
      <c r="M378" s="62"/>
    </row>
    <row r="379" spans="3:13" ht="19.899999999999999" customHeight="1" x14ac:dyDescent="0.25">
      <c r="C379" s="59"/>
      <c r="K379" s="62"/>
      <c r="L379" s="62"/>
      <c r="M379" s="62"/>
    </row>
    <row r="380" spans="3:13" ht="19.899999999999999" customHeight="1" x14ac:dyDescent="0.25">
      <c r="C380" s="59"/>
      <c r="K380" s="62"/>
      <c r="L380" s="62"/>
      <c r="M380" s="62"/>
    </row>
    <row r="381" spans="3:13" ht="19.899999999999999" customHeight="1" x14ac:dyDescent="0.25">
      <c r="C381" s="59"/>
      <c r="K381" s="62"/>
      <c r="L381" s="62"/>
      <c r="M381" s="62"/>
    </row>
    <row r="382" spans="3:13" ht="19.899999999999999" customHeight="1" x14ac:dyDescent="0.25">
      <c r="C382" s="59"/>
      <c r="K382" s="62"/>
      <c r="L382" s="62"/>
      <c r="M382" s="62"/>
    </row>
    <row r="383" spans="3:13" ht="19.899999999999999" customHeight="1" x14ac:dyDescent="0.25">
      <c r="C383" s="59"/>
      <c r="K383" s="62"/>
      <c r="L383" s="62"/>
      <c r="M383" s="62"/>
    </row>
    <row r="384" spans="3:13" ht="19.899999999999999" customHeight="1" x14ac:dyDescent="0.25">
      <c r="C384" s="59"/>
      <c r="K384" s="62"/>
      <c r="L384" s="62"/>
      <c r="M384" s="62"/>
    </row>
    <row r="385" spans="3:13" ht="19.899999999999999" customHeight="1" x14ac:dyDescent="0.25">
      <c r="C385" s="59"/>
      <c r="K385" s="62"/>
      <c r="L385" s="62"/>
      <c r="M385" s="62"/>
    </row>
    <row r="386" spans="3:13" ht="19.899999999999999" customHeight="1" x14ac:dyDescent="0.25">
      <c r="C386" s="59"/>
      <c r="K386" s="62"/>
      <c r="L386" s="62"/>
      <c r="M386" s="62"/>
    </row>
    <row r="387" spans="3:13" ht="19.899999999999999" customHeight="1" x14ac:dyDescent="0.25">
      <c r="C387" s="59"/>
      <c r="K387" s="62"/>
      <c r="L387" s="62"/>
      <c r="M387" s="62"/>
    </row>
    <row r="388" spans="3:13" ht="19.899999999999999" customHeight="1" x14ac:dyDescent="0.25">
      <c r="C388" s="59"/>
      <c r="K388" s="62"/>
      <c r="L388" s="62"/>
      <c r="M388" s="62"/>
    </row>
    <row r="389" spans="3:13" ht="19.899999999999999" customHeight="1" x14ac:dyDescent="0.25">
      <c r="C389" s="59"/>
      <c r="K389" s="62"/>
      <c r="L389" s="62"/>
      <c r="M389" s="62"/>
    </row>
    <row r="390" spans="3:13" ht="19.899999999999999" customHeight="1" x14ac:dyDescent="0.25">
      <c r="C390" s="59"/>
      <c r="K390" s="62"/>
      <c r="L390" s="62"/>
      <c r="M390" s="62"/>
    </row>
    <row r="391" spans="3:13" ht="19.899999999999999" customHeight="1" x14ac:dyDescent="0.25">
      <c r="C391" s="59"/>
      <c r="K391" s="62"/>
      <c r="L391" s="62"/>
      <c r="M391" s="62"/>
    </row>
    <row r="392" spans="3:13" ht="19.899999999999999" customHeight="1" x14ac:dyDescent="0.25">
      <c r="C392" s="59"/>
      <c r="K392" s="62"/>
      <c r="L392" s="62"/>
      <c r="M392" s="62"/>
    </row>
    <row r="393" spans="3:13" ht="19.899999999999999" customHeight="1" x14ac:dyDescent="0.25">
      <c r="C393" s="59"/>
      <c r="K393" s="62"/>
      <c r="L393" s="62"/>
      <c r="M393" s="62"/>
    </row>
    <row r="394" spans="3:13" ht="19.899999999999999" customHeight="1" x14ac:dyDescent="0.25">
      <c r="C394" s="59"/>
      <c r="K394" s="62"/>
      <c r="L394" s="62"/>
      <c r="M394" s="62"/>
    </row>
    <row r="395" spans="3:13" ht="19.899999999999999" customHeight="1" x14ac:dyDescent="0.25">
      <c r="C395" s="59"/>
      <c r="K395" s="62"/>
      <c r="L395" s="62"/>
      <c r="M395" s="62"/>
    </row>
    <row r="396" spans="3:13" ht="19.899999999999999" customHeight="1" x14ac:dyDescent="0.25">
      <c r="C396" s="59"/>
      <c r="K396" s="62"/>
      <c r="L396" s="62"/>
      <c r="M396" s="62"/>
    </row>
    <row r="397" spans="3:13" ht="19.899999999999999" customHeight="1" x14ac:dyDescent="0.25">
      <c r="C397" s="59"/>
      <c r="K397" s="62"/>
      <c r="L397" s="62"/>
      <c r="M397" s="62"/>
    </row>
    <row r="398" spans="3:13" ht="19.899999999999999" customHeight="1" x14ac:dyDescent="0.25">
      <c r="C398" s="59"/>
      <c r="K398" s="62"/>
      <c r="L398" s="62"/>
      <c r="M398" s="62"/>
    </row>
    <row r="399" spans="3:13" ht="19.899999999999999" customHeight="1" x14ac:dyDescent="0.25">
      <c r="C399" s="59"/>
      <c r="K399" s="62"/>
      <c r="L399" s="62"/>
      <c r="M399" s="62"/>
    </row>
    <row r="400" spans="3:13" ht="19.899999999999999" customHeight="1" x14ac:dyDescent="0.25">
      <c r="C400" s="59"/>
      <c r="K400" s="62"/>
      <c r="L400" s="62"/>
      <c r="M400" s="62"/>
    </row>
    <row r="401" spans="3:13" ht="19.899999999999999" customHeight="1" x14ac:dyDescent="0.25">
      <c r="C401" s="59"/>
      <c r="K401" s="62"/>
      <c r="L401" s="62"/>
      <c r="M401" s="62"/>
    </row>
    <row r="402" spans="3:13" ht="19.899999999999999" customHeight="1" x14ac:dyDescent="0.25">
      <c r="C402" s="59"/>
      <c r="K402" s="62"/>
      <c r="L402" s="62"/>
      <c r="M402" s="62"/>
    </row>
    <row r="403" spans="3:13" ht="19.899999999999999" customHeight="1" x14ac:dyDescent="0.25">
      <c r="C403" s="59"/>
      <c r="K403" s="62"/>
      <c r="L403" s="62"/>
      <c r="M403" s="62"/>
    </row>
    <row r="404" spans="3:13" ht="19.899999999999999" customHeight="1" x14ac:dyDescent="0.25">
      <c r="C404" s="59"/>
      <c r="K404" s="62"/>
      <c r="L404" s="62"/>
      <c r="M404" s="62"/>
    </row>
    <row r="405" spans="3:13" ht="19.899999999999999" customHeight="1" x14ac:dyDescent="0.25">
      <c r="C405" s="59"/>
      <c r="K405" s="62"/>
      <c r="L405" s="62"/>
      <c r="M405" s="62"/>
    </row>
    <row r="406" spans="3:13" ht="19.899999999999999" customHeight="1" x14ac:dyDescent="0.25">
      <c r="C406" s="59"/>
      <c r="K406" s="62"/>
      <c r="L406" s="62"/>
      <c r="M406" s="62"/>
    </row>
    <row r="407" spans="3:13" ht="19.899999999999999" customHeight="1" x14ac:dyDescent="0.25">
      <c r="C407" s="59"/>
      <c r="K407" s="62"/>
      <c r="L407" s="62"/>
      <c r="M407" s="62"/>
    </row>
    <row r="408" spans="3:13" ht="19.899999999999999" customHeight="1" x14ac:dyDescent="0.25">
      <c r="C408" s="59"/>
      <c r="K408" s="62"/>
      <c r="L408" s="62"/>
      <c r="M408" s="62"/>
    </row>
    <row r="409" spans="3:13" ht="19.899999999999999" customHeight="1" x14ac:dyDescent="0.25">
      <c r="C409" s="59"/>
      <c r="K409" s="62"/>
      <c r="L409" s="62"/>
      <c r="M409" s="62"/>
    </row>
    <row r="410" spans="3:13" ht="19.899999999999999" customHeight="1" x14ac:dyDescent="0.25">
      <c r="C410" s="59"/>
      <c r="K410" s="62"/>
      <c r="L410" s="62"/>
      <c r="M410" s="62"/>
    </row>
    <row r="411" spans="3:13" ht="19.899999999999999" customHeight="1" x14ac:dyDescent="0.25">
      <c r="C411" s="59"/>
      <c r="K411" s="62"/>
      <c r="L411" s="62"/>
      <c r="M411" s="62"/>
    </row>
    <row r="412" spans="3:13" ht="19.899999999999999" customHeight="1" x14ac:dyDescent="0.25">
      <c r="C412" s="59"/>
      <c r="K412" s="62"/>
      <c r="L412" s="62"/>
      <c r="M412" s="62"/>
    </row>
    <row r="413" spans="3:13" ht="19.899999999999999" customHeight="1" x14ac:dyDescent="0.25">
      <c r="C413" s="59"/>
      <c r="K413" s="62"/>
      <c r="L413" s="62"/>
      <c r="M413" s="62"/>
    </row>
    <row r="414" spans="3:13" ht="19.899999999999999" customHeight="1" x14ac:dyDescent="0.25">
      <c r="C414" s="59"/>
      <c r="K414" s="62"/>
      <c r="L414" s="62"/>
      <c r="M414" s="62"/>
    </row>
    <row r="415" spans="3:13" ht="19.899999999999999" customHeight="1" x14ac:dyDescent="0.25">
      <c r="C415" s="59"/>
      <c r="K415" s="62"/>
      <c r="L415" s="62"/>
      <c r="M415" s="62"/>
    </row>
    <row r="416" spans="3:13" ht="19.899999999999999" customHeight="1" x14ac:dyDescent="0.25">
      <c r="C416" s="59"/>
      <c r="K416" s="62"/>
      <c r="L416" s="62"/>
      <c r="M416" s="62"/>
    </row>
    <row r="417" spans="3:13" ht="19.899999999999999" customHeight="1" x14ac:dyDescent="0.25">
      <c r="C417" s="59"/>
      <c r="K417" s="62"/>
      <c r="L417" s="62"/>
      <c r="M417" s="62"/>
    </row>
    <row r="418" spans="3:13" ht="19.899999999999999" customHeight="1" x14ac:dyDescent="0.25">
      <c r="C418" s="59"/>
      <c r="K418" s="62"/>
      <c r="L418" s="62"/>
      <c r="M418" s="62"/>
    </row>
    <row r="419" spans="3:13" ht="19.899999999999999" customHeight="1" x14ac:dyDescent="0.25">
      <c r="C419" s="59"/>
      <c r="K419" s="62"/>
      <c r="L419" s="62"/>
      <c r="M419" s="62"/>
    </row>
    <row r="420" spans="3:13" ht="19.899999999999999" customHeight="1" x14ac:dyDescent="0.25">
      <c r="C420" s="59"/>
      <c r="K420" s="62"/>
      <c r="L420" s="62"/>
      <c r="M420" s="62"/>
    </row>
    <row r="421" spans="3:13" ht="19.899999999999999" customHeight="1" x14ac:dyDescent="0.25">
      <c r="C421" s="59"/>
      <c r="K421" s="62"/>
      <c r="L421" s="62"/>
      <c r="M421" s="62"/>
    </row>
    <row r="422" spans="3:13" ht="19.899999999999999" customHeight="1" x14ac:dyDescent="0.25">
      <c r="C422" s="59"/>
      <c r="K422" s="62"/>
      <c r="L422" s="62"/>
      <c r="M422" s="62"/>
    </row>
    <row r="423" spans="3:13" ht="19.899999999999999" customHeight="1" x14ac:dyDescent="0.25">
      <c r="C423" s="59"/>
      <c r="K423" s="62"/>
      <c r="L423" s="62"/>
      <c r="M423" s="62"/>
    </row>
    <row r="424" spans="3:13" ht="19.899999999999999" customHeight="1" x14ac:dyDescent="0.25">
      <c r="C424" s="59"/>
      <c r="K424" s="62"/>
      <c r="L424" s="62"/>
      <c r="M424" s="62"/>
    </row>
    <row r="425" spans="3:13" ht="19.899999999999999" customHeight="1" x14ac:dyDescent="0.25">
      <c r="C425" s="59"/>
      <c r="K425" s="62"/>
      <c r="L425" s="62"/>
      <c r="M425" s="62"/>
    </row>
    <row r="426" spans="3:13" ht="19.899999999999999" customHeight="1" x14ac:dyDescent="0.25">
      <c r="C426" s="59"/>
      <c r="K426" s="62"/>
      <c r="L426" s="62"/>
      <c r="M426" s="62"/>
    </row>
    <row r="427" spans="3:13" ht="19.899999999999999" customHeight="1" x14ac:dyDescent="0.25">
      <c r="C427" s="59"/>
      <c r="K427" s="62"/>
      <c r="L427" s="62"/>
      <c r="M427" s="62"/>
    </row>
    <row r="428" spans="3:13" ht="19.899999999999999" customHeight="1" x14ac:dyDescent="0.25">
      <c r="C428" s="59"/>
      <c r="K428" s="62"/>
      <c r="L428" s="62"/>
      <c r="M428" s="62"/>
    </row>
    <row r="429" spans="3:13" ht="19.899999999999999" customHeight="1" x14ac:dyDescent="0.25">
      <c r="C429" s="59"/>
      <c r="K429" s="62"/>
      <c r="L429" s="62"/>
      <c r="M429" s="62"/>
    </row>
    <row r="430" spans="3:13" ht="19.899999999999999" customHeight="1" x14ac:dyDescent="0.25">
      <c r="C430" s="59"/>
      <c r="K430" s="62"/>
      <c r="L430" s="62"/>
      <c r="M430" s="62"/>
    </row>
    <row r="431" spans="3:13" ht="19.899999999999999" customHeight="1" x14ac:dyDescent="0.25">
      <c r="C431" s="59"/>
      <c r="K431" s="62"/>
      <c r="L431" s="62"/>
      <c r="M431" s="62"/>
    </row>
    <row r="432" spans="3:13" ht="19.899999999999999" customHeight="1" x14ac:dyDescent="0.25">
      <c r="C432" s="59"/>
      <c r="K432" s="62"/>
      <c r="L432" s="62"/>
      <c r="M432" s="62"/>
    </row>
    <row r="433" spans="3:13" ht="19.899999999999999" customHeight="1" x14ac:dyDescent="0.25">
      <c r="C433" s="59"/>
      <c r="K433" s="62"/>
      <c r="L433" s="62"/>
      <c r="M433" s="62"/>
    </row>
    <row r="434" spans="3:13" ht="19.899999999999999" customHeight="1" x14ac:dyDescent="0.25">
      <c r="C434" s="59"/>
      <c r="K434" s="62"/>
      <c r="L434" s="62"/>
      <c r="M434" s="62"/>
    </row>
    <row r="435" spans="3:13" ht="19.899999999999999" customHeight="1" x14ac:dyDescent="0.25">
      <c r="C435" s="59"/>
      <c r="K435" s="62"/>
      <c r="L435" s="62"/>
      <c r="M435" s="62"/>
    </row>
    <row r="436" spans="3:13" ht="19.899999999999999" customHeight="1" x14ac:dyDescent="0.25">
      <c r="C436" s="59"/>
      <c r="K436" s="62"/>
      <c r="L436" s="62"/>
      <c r="M436" s="62"/>
    </row>
    <row r="437" spans="3:13" ht="19.899999999999999" customHeight="1" x14ac:dyDescent="0.25">
      <c r="C437" s="59"/>
      <c r="K437" s="62"/>
      <c r="L437" s="62"/>
      <c r="M437" s="62"/>
    </row>
    <row r="438" spans="3:13" ht="19.899999999999999" customHeight="1" x14ac:dyDescent="0.25">
      <c r="C438" s="59"/>
      <c r="K438" s="62"/>
      <c r="L438" s="62"/>
      <c r="M438" s="62"/>
    </row>
    <row r="439" spans="3:13" ht="19.899999999999999" customHeight="1" x14ac:dyDescent="0.25">
      <c r="C439" s="59"/>
      <c r="K439" s="62"/>
      <c r="L439" s="62"/>
      <c r="M439" s="62"/>
    </row>
    <row r="440" spans="3:13" ht="19.899999999999999" customHeight="1" x14ac:dyDescent="0.25">
      <c r="C440" s="59"/>
      <c r="K440" s="62"/>
      <c r="L440" s="62"/>
      <c r="M440" s="62"/>
    </row>
    <row r="441" spans="3:13" ht="19.899999999999999" customHeight="1" x14ac:dyDescent="0.25">
      <c r="C441" s="59"/>
      <c r="K441" s="62"/>
      <c r="L441" s="62"/>
      <c r="M441" s="62"/>
    </row>
    <row r="442" spans="3:13" ht="19.899999999999999" customHeight="1" x14ac:dyDescent="0.25">
      <c r="C442" s="59"/>
      <c r="K442" s="62"/>
      <c r="L442" s="62"/>
      <c r="M442" s="62"/>
    </row>
    <row r="443" spans="3:13" ht="19.899999999999999" customHeight="1" x14ac:dyDescent="0.25">
      <c r="C443" s="59"/>
      <c r="K443" s="62"/>
      <c r="L443" s="62"/>
      <c r="M443" s="62"/>
    </row>
    <row r="444" spans="3:13" ht="19.899999999999999" customHeight="1" x14ac:dyDescent="0.25">
      <c r="C444" s="59"/>
      <c r="K444" s="62"/>
      <c r="L444" s="62"/>
      <c r="M444" s="62"/>
    </row>
    <row r="445" spans="3:13" x14ac:dyDescent="0.25">
      <c r="C445" s="59"/>
      <c r="K445" s="62"/>
      <c r="L445" s="62"/>
      <c r="M445" s="62"/>
    </row>
    <row r="446" spans="3:13" x14ac:dyDescent="0.25">
      <c r="C446" s="59"/>
      <c r="K446" s="62"/>
      <c r="L446" s="62"/>
      <c r="M446" s="62"/>
    </row>
    <row r="447" spans="3:13" x14ac:dyDescent="0.25">
      <c r="C447" s="59"/>
      <c r="K447" s="62"/>
      <c r="L447" s="62"/>
      <c r="M447" s="62"/>
    </row>
    <row r="448" spans="3:13" x14ac:dyDescent="0.25">
      <c r="C448" s="59"/>
      <c r="K448" s="62"/>
      <c r="L448" s="62"/>
      <c r="M448" s="62"/>
    </row>
    <row r="449" spans="3:13" x14ac:dyDescent="0.25">
      <c r="C449" s="59"/>
      <c r="K449" s="62"/>
      <c r="L449" s="62"/>
      <c r="M449" s="62"/>
    </row>
    <row r="450" spans="3:13" x14ac:dyDescent="0.25">
      <c r="C450" s="59"/>
      <c r="K450" s="62"/>
      <c r="L450" s="62"/>
      <c r="M450" s="62"/>
    </row>
    <row r="451" spans="3:13" x14ac:dyDescent="0.25">
      <c r="C451" s="59"/>
      <c r="K451" s="62"/>
      <c r="L451" s="62"/>
      <c r="M451" s="62"/>
    </row>
    <row r="452" spans="3:13" x14ac:dyDescent="0.25">
      <c r="C452" s="59"/>
      <c r="K452" s="62"/>
      <c r="L452" s="62"/>
      <c r="M452" s="62"/>
    </row>
    <row r="453" spans="3:13" x14ac:dyDescent="0.25">
      <c r="C453" s="59"/>
      <c r="K453" s="62"/>
      <c r="L453" s="62"/>
      <c r="M453" s="62"/>
    </row>
    <row r="454" spans="3:13" x14ac:dyDescent="0.25">
      <c r="C454" s="59"/>
      <c r="K454" s="62"/>
      <c r="L454" s="62"/>
      <c r="M454" s="62"/>
    </row>
    <row r="455" spans="3:13" x14ac:dyDescent="0.25">
      <c r="C455" s="59"/>
      <c r="K455" s="62"/>
      <c r="L455" s="62"/>
      <c r="M455" s="62"/>
    </row>
    <row r="456" spans="3:13" x14ac:dyDescent="0.25">
      <c r="C456" s="59"/>
      <c r="K456" s="62"/>
      <c r="L456" s="62"/>
      <c r="M456" s="62"/>
    </row>
    <row r="457" spans="3:13" x14ac:dyDescent="0.25">
      <c r="C457" s="59"/>
      <c r="K457" s="62"/>
      <c r="L457" s="62"/>
      <c r="M457" s="62"/>
    </row>
    <row r="458" spans="3:13" x14ac:dyDescent="0.25">
      <c r="C458" s="59"/>
      <c r="K458" s="62"/>
      <c r="L458" s="62"/>
      <c r="M458" s="62"/>
    </row>
    <row r="459" spans="3:13" x14ac:dyDescent="0.25">
      <c r="C459" s="59"/>
      <c r="K459" s="62"/>
      <c r="L459" s="62"/>
      <c r="M459" s="62"/>
    </row>
    <row r="460" spans="3:13" x14ac:dyDescent="0.25">
      <c r="C460" s="59"/>
      <c r="K460" s="62"/>
      <c r="L460" s="62"/>
      <c r="M460" s="62"/>
    </row>
    <row r="461" spans="3:13" x14ac:dyDescent="0.25">
      <c r="C461" s="59"/>
      <c r="K461" s="62"/>
      <c r="L461" s="62"/>
      <c r="M461" s="62"/>
    </row>
    <row r="462" spans="3:13" x14ac:dyDescent="0.25">
      <c r="C462" s="59"/>
      <c r="K462" s="62"/>
      <c r="L462" s="62"/>
      <c r="M462" s="62"/>
    </row>
    <row r="463" spans="3:13" x14ac:dyDescent="0.25">
      <c r="C463" s="59"/>
      <c r="K463" s="62"/>
      <c r="L463" s="62"/>
      <c r="M463" s="62"/>
    </row>
    <row r="464" spans="3:13" x14ac:dyDescent="0.25">
      <c r="C464" s="59"/>
      <c r="K464" s="62"/>
      <c r="L464" s="62"/>
      <c r="M464" s="62"/>
    </row>
    <row r="465" spans="3:13" x14ac:dyDescent="0.25">
      <c r="C465" s="59"/>
      <c r="K465" s="62"/>
      <c r="L465" s="62"/>
      <c r="M465" s="62"/>
    </row>
    <row r="466" spans="3:13" x14ac:dyDescent="0.25">
      <c r="C466" s="59"/>
      <c r="K466" s="62"/>
      <c r="L466" s="62"/>
      <c r="M466" s="62"/>
    </row>
    <row r="467" spans="3:13" x14ac:dyDescent="0.25">
      <c r="C467" s="59"/>
      <c r="K467" s="62"/>
      <c r="L467" s="62"/>
      <c r="M467" s="62"/>
    </row>
    <row r="468" spans="3:13" x14ac:dyDescent="0.25">
      <c r="C468" s="59"/>
      <c r="K468" s="62"/>
      <c r="L468" s="62"/>
      <c r="M468" s="62"/>
    </row>
    <row r="469" spans="3:13" x14ac:dyDescent="0.25">
      <c r="C469" s="59"/>
      <c r="K469" s="62"/>
      <c r="L469" s="62"/>
      <c r="M469" s="62"/>
    </row>
    <row r="470" spans="3:13" x14ac:dyDescent="0.25">
      <c r="C470" s="59"/>
      <c r="K470" s="62"/>
      <c r="L470" s="62"/>
      <c r="M470" s="62"/>
    </row>
    <row r="471" spans="3:13" x14ac:dyDescent="0.25">
      <c r="C471" s="59"/>
      <c r="K471" s="62"/>
      <c r="L471" s="62"/>
      <c r="M471" s="62"/>
    </row>
    <row r="472" spans="3:13" x14ac:dyDescent="0.25">
      <c r="C472" s="59"/>
      <c r="K472" s="62"/>
      <c r="L472" s="62"/>
      <c r="M472" s="62"/>
    </row>
    <row r="473" spans="3:13" x14ac:dyDescent="0.25">
      <c r="C473" s="59"/>
      <c r="K473" s="62"/>
      <c r="L473" s="62"/>
      <c r="M473" s="62"/>
    </row>
    <row r="474" spans="3:13" x14ac:dyDescent="0.25">
      <c r="C474" s="59"/>
      <c r="K474" s="62"/>
      <c r="L474" s="62"/>
      <c r="M474" s="62"/>
    </row>
    <row r="475" spans="3:13" x14ac:dyDescent="0.25">
      <c r="C475" s="59"/>
      <c r="K475" s="62"/>
      <c r="L475" s="62"/>
      <c r="M475" s="62"/>
    </row>
    <row r="476" spans="3:13" x14ac:dyDescent="0.25">
      <c r="C476" s="59"/>
      <c r="K476" s="62"/>
      <c r="L476" s="62"/>
      <c r="M476" s="62"/>
    </row>
    <row r="477" spans="3:13" x14ac:dyDescent="0.25">
      <c r="C477" s="59"/>
      <c r="K477" s="62"/>
      <c r="L477" s="62"/>
      <c r="M477" s="62"/>
    </row>
    <row r="478" spans="3:13" x14ac:dyDescent="0.25">
      <c r="C478" s="59"/>
      <c r="K478" s="62"/>
      <c r="L478" s="62"/>
      <c r="M478" s="62"/>
    </row>
    <row r="479" spans="3:13" x14ac:dyDescent="0.25">
      <c r="C479" s="59"/>
      <c r="K479" s="62"/>
      <c r="L479" s="62"/>
      <c r="M479" s="62"/>
    </row>
    <row r="480" spans="3:13" x14ac:dyDescent="0.25">
      <c r="C480" s="59"/>
      <c r="K480" s="62"/>
      <c r="L480" s="62"/>
      <c r="M480" s="62"/>
    </row>
    <row r="481" spans="3:13" x14ac:dyDescent="0.25">
      <c r="C481" s="59"/>
      <c r="K481" s="62"/>
      <c r="L481" s="62"/>
      <c r="M481" s="62"/>
    </row>
    <row r="482" spans="3:13" x14ac:dyDescent="0.25">
      <c r="C482" s="59"/>
      <c r="K482" s="62"/>
      <c r="L482" s="62"/>
      <c r="M482" s="62"/>
    </row>
    <row r="483" spans="3:13" x14ac:dyDescent="0.25">
      <c r="C483" s="59"/>
      <c r="K483" s="62"/>
      <c r="L483" s="62"/>
      <c r="M483" s="62"/>
    </row>
    <row r="484" spans="3:13" x14ac:dyDescent="0.25">
      <c r="C484" s="59"/>
      <c r="K484" s="62"/>
      <c r="L484" s="62"/>
      <c r="M484" s="62"/>
    </row>
    <row r="485" spans="3:13" x14ac:dyDescent="0.25">
      <c r="C485" s="59"/>
      <c r="K485" s="62"/>
      <c r="L485" s="62"/>
      <c r="M485" s="62"/>
    </row>
    <row r="486" spans="3:13" x14ac:dyDescent="0.25">
      <c r="C486" s="59"/>
      <c r="K486" s="62"/>
      <c r="L486" s="62"/>
      <c r="M486" s="62"/>
    </row>
    <row r="487" spans="3:13" x14ac:dyDescent="0.25">
      <c r="C487" s="59"/>
      <c r="K487" s="62"/>
      <c r="L487" s="62"/>
      <c r="M487" s="62"/>
    </row>
    <row r="488" spans="3:13" x14ac:dyDescent="0.25">
      <c r="C488" s="59"/>
      <c r="K488" s="62"/>
      <c r="L488" s="62"/>
      <c r="M488" s="62"/>
    </row>
    <row r="489" spans="3:13" x14ac:dyDescent="0.25">
      <c r="C489" s="59"/>
      <c r="K489" s="62"/>
      <c r="L489" s="62"/>
      <c r="M489" s="62"/>
    </row>
    <row r="490" spans="3:13" x14ac:dyDescent="0.25">
      <c r="C490" s="59"/>
      <c r="K490" s="62"/>
      <c r="L490" s="62"/>
      <c r="M490" s="62"/>
    </row>
    <row r="491" spans="3:13" x14ac:dyDescent="0.25">
      <c r="C491" s="59"/>
      <c r="K491" s="62"/>
      <c r="L491" s="62"/>
      <c r="M491" s="62"/>
    </row>
    <row r="492" spans="3:13" x14ac:dyDescent="0.25">
      <c r="C492" s="59"/>
      <c r="K492" s="62"/>
      <c r="L492" s="62"/>
      <c r="M492" s="62"/>
    </row>
    <row r="493" spans="3:13" x14ac:dyDescent="0.25">
      <c r="C493" s="59"/>
      <c r="K493" s="62"/>
      <c r="L493" s="62"/>
      <c r="M493" s="62"/>
    </row>
    <row r="494" spans="3:13" x14ac:dyDescent="0.25">
      <c r="C494" s="59"/>
      <c r="K494" s="62"/>
      <c r="L494" s="62"/>
      <c r="M494" s="62"/>
    </row>
    <row r="495" spans="3:13" x14ac:dyDescent="0.25">
      <c r="C495" s="59"/>
      <c r="K495" s="62"/>
      <c r="L495" s="62"/>
      <c r="M495" s="62"/>
    </row>
    <row r="496" spans="3:13" x14ac:dyDescent="0.25">
      <c r="C496" s="59"/>
      <c r="K496" s="62"/>
      <c r="L496" s="62"/>
      <c r="M496" s="62"/>
    </row>
    <row r="497" spans="3:13" x14ac:dyDescent="0.25">
      <c r="C497" s="59"/>
      <c r="K497" s="62"/>
      <c r="L497" s="62"/>
      <c r="M497" s="62"/>
    </row>
    <row r="498" spans="3:13" x14ac:dyDescent="0.25">
      <c r="C498" s="59"/>
      <c r="K498" s="62"/>
      <c r="L498" s="62"/>
      <c r="M498" s="62"/>
    </row>
    <row r="499" spans="3:13" x14ac:dyDescent="0.25">
      <c r="C499" s="59"/>
      <c r="K499" s="62"/>
      <c r="L499" s="62"/>
      <c r="M499" s="62"/>
    </row>
    <row r="500" spans="3:13" x14ac:dyDescent="0.25">
      <c r="C500" s="59"/>
      <c r="K500" s="62"/>
      <c r="L500" s="62"/>
      <c r="M500" s="62"/>
    </row>
    <row r="501" spans="3:13" x14ac:dyDescent="0.25">
      <c r="C501" s="59"/>
      <c r="K501" s="62"/>
      <c r="L501" s="62"/>
      <c r="M501" s="62"/>
    </row>
    <row r="502" spans="3:13" x14ac:dyDescent="0.25">
      <c r="C502" s="59"/>
      <c r="K502" s="62"/>
      <c r="L502" s="62"/>
      <c r="M502" s="62"/>
    </row>
    <row r="503" spans="3:13" x14ac:dyDescent="0.25">
      <c r="C503" s="59"/>
      <c r="K503" s="62"/>
      <c r="L503" s="62"/>
      <c r="M503" s="62"/>
    </row>
    <row r="504" spans="3:13" x14ac:dyDescent="0.25">
      <c r="C504" s="59"/>
      <c r="K504" s="62"/>
      <c r="L504" s="62"/>
      <c r="M504" s="62"/>
    </row>
    <row r="505" spans="3:13" x14ac:dyDescent="0.25">
      <c r="C505" s="59"/>
      <c r="K505" s="62"/>
      <c r="L505" s="62"/>
      <c r="M505" s="62"/>
    </row>
    <row r="506" spans="3:13" x14ac:dyDescent="0.25">
      <c r="C506" s="59"/>
      <c r="K506" s="62"/>
      <c r="L506" s="62"/>
      <c r="M506" s="62"/>
    </row>
    <row r="507" spans="3:13" x14ac:dyDescent="0.25">
      <c r="C507" s="59"/>
      <c r="K507" s="62"/>
      <c r="L507" s="62"/>
      <c r="M507" s="62"/>
    </row>
    <row r="508" spans="3:13" x14ac:dyDescent="0.25">
      <c r="C508" s="59"/>
      <c r="K508" s="62"/>
      <c r="L508" s="62"/>
      <c r="M508" s="62"/>
    </row>
    <row r="509" spans="3:13" x14ac:dyDescent="0.25">
      <c r="C509" s="59"/>
      <c r="K509" s="62"/>
      <c r="L509" s="62"/>
      <c r="M509" s="62"/>
    </row>
    <row r="510" spans="3:13" x14ac:dyDescent="0.25">
      <c r="C510" s="59"/>
      <c r="K510" s="62"/>
      <c r="L510" s="62"/>
      <c r="M510" s="62"/>
    </row>
    <row r="511" spans="3:13" x14ac:dyDescent="0.25">
      <c r="C511" s="59"/>
      <c r="K511" s="62"/>
      <c r="L511" s="62"/>
      <c r="M511" s="62"/>
    </row>
    <row r="512" spans="3:13" x14ac:dyDescent="0.25">
      <c r="C512" s="59"/>
      <c r="K512" s="62"/>
      <c r="L512" s="62"/>
      <c r="M512" s="62"/>
    </row>
    <row r="513" spans="3:13" x14ac:dyDescent="0.25">
      <c r="C513" s="59"/>
      <c r="K513" s="62"/>
      <c r="L513" s="62"/>
      <c r="M513" s="62"/>
    </row>
    <row r="514" spans="3:13" x14ac:dyDescent="0.25">
      <c r="C514" s="59"/>
      <c r="K514" s="62"/>
      <c r="L514" s="62"/>
      <c r="M514" s="62"/>
    </row>
    <row r="515" spans="3:13" x14ac:dyDescent="0.25">
      <c r="C515" s="59"/>
      <c r="K515" s="62"/>
      <c r="L515" s="62"/>
      <c r="M515" s="62"/>
    </row>
    <row r="516" spans="3:13" x14ac:dyDescent="0.25">
      <c r="C516" s="59"/>
      <c r="K516" s="62"/>
      <c r="L516" s="62"/>
      <c r="M516" s="62"/>
    </row>
    <row r="517" spans="3:13" x14ac:dyDescent="0.25">
      <c r="C517" s="59"/>
      <c r="K517" s="62"/>
      <c r="L517" s="62"/>
      <c r="M517" s="62"/>
    </row>
    <row r="518" spans="3:13" x14ac:dyDescent="0.25">
      <c r="C518" s="59"/>
      <c r="K518" s="62"/>
      <c r="L518" s="62"/>
      <c r="M518" s="62"/>
    </row>
    <row r="519" spans="3:13" x14ac:dyDescent="0.25">
      <c r="C519" s="59"/>
      <c r="K519" s="62"/>
      <c r="L519" s="62"/>
      <c r="M519" s="62"/>
    </row>
    <row r="520" spans="3:13" x14ac:dyDescent="0.25">
      <c r="C520" s="59"/>
      <c r="K520" s="62"/>
      <c r="L520" s="62"/>
      <c r="M520" s="62"/>
    </row>
    <row r="521" spans="3:13" x14ac:dyDescent="0.25">
      <c r="C521" s="59"/>
      <c r="K521" s="62"/>
      <c r="L521" s="62"/>
      <c r="M521" s="62"/>
    </row>
    <row r="522" spans="3:13" x14ac:dyDescent="0.25">
      <c r="C522" s="59"/>
      <c r="K522" s="62"/>
      <c r="L522" s="62"/>
      <c r="M522" s="62"/>
    </row>
    <row r="523" spans="3:13" x14ac:dyDescent="0.25">
      <c r="C523" s="59"/>
      <c r="K523" s="62"/>
      <c r="L523" s="62"/>
      <c r="M523" s="62"/>
    </row>
    <row r="524" spans="3:13" x14ac:dyDescent="0.25">
      <c r="C524" s="59"/>
      <c r="K524" s="62"/>
      <c r="L524" s="62"/>
      <c r="M524" s="62"/>
    </row>
    <row r="525" spans="3:13" x14ac:dyDescent="0.25">
      <c r="C525" s="59"/>
      <c r="K525" s="62"/>
      <c r="L525" s="62"/>
      <c r="M525" s="62"/>
    </row>
    <row r="526" spans="3:13" x14ac:dyDescent="0.25">
      <c r="C526" s="59"/>
      <c r="K526" s="62"/>
      <c r="L526" s="62"/>
      <c r="M526" s="62"/>
    </row>
    <row r="527" spans="3:13" x14ac:dyDescent="0.25">
      <c r="C527" s="59"/>
      <c r="K527" s="62"/>
      <c r="L527" s="62"/>
      <c r="M527" s="62"/>
    </row>
    <row r="528" spans="3:13" x14ac:dyDescent="0.25">
      <c r="C528" s="59"/>
      <c r="K528" s="62"/>
      <c r="L528" s="62"/>
      <c r="M528" s="62"/>
    </row>
    <row r="529" spans="3:13" x14ac:dyDescent="0.25">
      <c r="C529" s="59"/>
      <c r="K529" s="62"/>
      <c r="L529" s="62"/>
      <c r="M529" s="62"/>
    </row>
    <row r="530" spans="3:13" x14ac:dyDescent="0.25">
      <c r="C530" s="59"/>
      <c r="K530" s="62"/>
      <c r="L530" s="62"/>
      <c r="M530" s="62"/>
    </row>
    <row r="531" spans="3:13" x14ac:dyDescent="0.25">
      <c r="C531" s="59"/>
      <c r="K531" s="62"/>
      <c r="L531" s="62"/>
      <c r="M531" s="62"/>
    </row>
    <row r="532" spans="3:13" x14ac:dyDescent="0.25">
      <c r="C532" s="59"/>
      <c r="K532" s="62"/>
      <c r="L532" s="62"/>
      <c r="M532" s="62"/>
    </row>
    <row r="533" spans="3:13" x14ac:dyDescent="0.25">
      <c r="C533" s="59"/>
      <c r="K533" s="62"/>
      <c r="L533" s="62"/>
      <c r="M533" s="62"/>
    </row>
    <row r="534" spans="3:13" x14ac:dyDescent="0.25">
      <c r="C534" s="59"/>
      <c r="K534" s="62"/>
      <c r="L534" s="62"/>
      <c r="M534" s="62"/>
    </row>
    <row r="535" spans="3:13" x14ac:dyDescent="0.25">
      <c r="C535" s="59"/>
      <c r="K535" s="62"/>
      <c r="L535" s="62"/>
      <c r="M535" s="62"/>
    </row>
    <row r="536" spans="3:13" x14ac:dyDescent="0.25">
      <c r="C536" s="59"/>
      <c r="K536" s="62"/>
      <c r="L536" s="62"/>
      <c r="M536" s="62"/>
    </row>
    <row r="537" spans="3:13" x14ac:dyDescent="0.25">
      <c r="C537" s="59"/>
      <c r="K537" s="62"/>
      <c r="L537" s="62"/>
      <c r="M537" s="62"/>
    </row>
    <row r="538" spans="3:13" x14ac:dyDescent="0.25">
      <c r="C538" s="59"/>
      <c r="K538" s="62"/>
      <c r="L538" s="62"/>
      <c r="M538" s="62"/>
    </row>
    <row r="539" spans="3:13" x14ac:dyDescent="0.25">
      <c r="C539" s="59"/>
      <c r="K539" s="62"/>
      <c r="L539" s="62"/>
      <c r="M539" s="62"/>
    </row>
    <row r="540" spans="3:13" x14ac:dyDescent="0.25">
      <c r="C540" s="59"/>
      <c r="K540" s="62"/>
      <c r="L540" s="62"/>
      <c r="M540" s="62"/>
    </row>
    <row r="541" spans="3:13" x14ac:dyDescent="0.25">
      <c r="C541" s="59"/>
      <c r="K541" s="62"/>
      <c r="L541" s="62"/>
      <c r="M541" s="62"/>
    </row>
    <row r="542" spans="3:13" x14ac:dyDescent="0.25">
      <c r="C542" s="59"/>
      <c r="K542" s="62"/>
      <c r="L542" s="62"/>
      <c r="M542" s="62"/>
    </row>
    <row r="543" spans="3:13" x14ac:dyDescent="0.25">
      <c r="C543" s="59"/>
      <c r="K543" s="62"/>
      <c r="L543" s="62"/>
      <c r="M543" s="62"/>
    </row>
    <row r="544" spans="3:13" x14ac:dyDescent="0.25">
      <c r="C544" s="59"/>
      <c r="K544" s="62"/>
      <c r="L544" s="62"/>
      <c r="M544" s="62"/>
    </row>
    <row r="545" spans="3:13" x14ac:dyDescent="0.25">
      <c r="C545" s="59"/>
      <c r="K545" s="62"/>
      <c r="L545" s="62"/>
      <c r="M545" s="62"/>
    </row>
    <row r="546" spans="3:13" x14ac:dyDescent="0.25">
      <c r="C546" s="59"/>
      <c r="K546" s="62"/>
      <c r="L546" s="62"/>
      <c r="M546" s="62"/>
    </row>
    <row r="547" spans="3:13" x14ac:dyDescent="0.25">
      <c r="C547" s="59"/>
      <c r="K547" s="62"/>
      <c r="L547" s="62"/>
      <c r="M547" s="62"/>
    </row>
    <row r="548" spans="3:13" x14ac:dyDescent="0.25">
      <c r="C548" s="59"/>
      <c r="K548" s="62"/>
      <c r="L548" s="62"/>
      <c r="M548" s="62"/>
    </row>
    <row r="549" spans="3:13" x14ac:dyDescent="0.25">
      <c r="C549" s="59"/>
      <c r="K549" s="62"/>
      <c r="L549" s="62"/>
      <c r="M549" s="62"/>
    </row>
    <row r="550" spans="3:13" x14ac:dyDescent="0.25">
      <c r="C550" s="59"/>
      <c r="K550" s="62"/>
      <c r="L550" s="62"/>
      <c r="M550" s="62"/>
    </row>
    <row r="551" spans="3:13" x14ac:dyDescent="0.25">
      <c r="C551" s="59"/>
      <c r="K551" s="62"/>
      <c r="L551" s="62"/>
      <c r="M551" s="62"/>
    </row>
    <row r="552" spans="3:13" x14ac:dyDescent="0.25">
      <c r="C552" s="59"/>
      <c r="K552" s="62"/>
      <c r="L552" s="62"/>
      <c r="M552" s="62"/>
    </row>
    <row r="553" spans="3:13" x14ac:dyDescent="0.25">
      <c r="C553" s="59"/>
      <c r="K553" s="62"/>
      <c r="L553" s="62"/>
      <c r="M553" s="62"/>
    </row>
    <row r="554" spans="3:13" x14ac:dyDescent="0.25">
      <c r="C554" s="59"/>
      <c r="K554" s="62"/>
      <c r="L554" s="62"/>
      <c r="M554" s="62"/>
    </row>
    <row r="555" spans="3:13" x14ac:dyDescent="0.25">
      <c r="C555" s="59"/>
      <c r="K555" s="62"/>
      <c r="L555" s="62"/>
      <c r="M555" s="62"/>
    </row>
    <row r="556" spans="3:13" x14ac:dyDescent="0.25">
      <c r="C556" s="59"/>
      <c r="K556" s="62"/>
      <c r="L556" s="62"/>
      <c r="M556" s="62"/>
    </row>
    <row r="557" spans="3:13" x14ac:dyDescent="0.25">
      <c r="C557" s="59"/>
      <c r="K557" s="62"/>
      <c r="L557" s="62"/>
      <c r="M557" s="62"/>
    </row>
    <row r="558" spans="3:13" x14ac:dyDescent="0.25">
      <c r="C558" s="59"/>
      <c r="K558" s="62"/>
      <c r="L558" s="62"/>
      <c r="M558" s="62"/>
    </row>
    <row r="559" spans="3:13" x14ac:dyDescent="0.25">
      <c r="C559" s="59"/>
      <c r="K559" s="62"/>
      <c r="L559" s="62"/>
      <c r="M559" s="62"/>
    </row>
    <row r="560" spans="3:13" x14ac:dyDescent="0.25">
      <c r="C560" s="59"/>
      <c r="K560" s="62"/>
      <c r="L560" s="62"/>
      <c r="M560" s="62"/>
    </row>
    <row r="561" spans="3:13" x14ac:dyDescent="0.25">
      <c r="C561" s="59"/>
      <c r="K561" s="62"/>
      <c r="L561" s="62"/>
      <c r="M561" s="62"/>
    </row>
    <row r="562" spans="3:13" x14ac:dyDescent="0.25">
      <c r="C562" s="59"/>
      <c r="K562" s="62"/>
      <c r="L562" s="62"/>
      <c r="M562" s="62"/>
    </row>
    <row r="563" spans="3:13" x14ac:dyDescent="0.25">
      <c r="C563" s="59"/>
      <c r="K563" s="62"/>
      <c r="L563" s="62"/>
      <c r="M563" s="62"/>
    </row>
    <row r="564" spans="3:13" x14ac:dyDescent="0.25">
      <c r="C564" s="59"/>
      <c r="K564" s="62"/>
      <c r="L564" s="62"/>
      <c r="M564" s="62"/>
    </row>
    <row r="565" spans="3:13" x14ac:dyDescent="0.25">
      <c r="C565" s="59"/>
      <c r="K565" s="62"/>
      <c r="L565" s="62"/>
      <c r="M565" s="62"/>
    </row>
    <row r="566" spans="3:13" x14ac:dyDescent="0.25">
      <c r="C566" s="59"/>
      <c r="K566" s="62"/>
      <c r="L566" s="62"/>
      <c r="M566" s="62"/>
    </row>
    <row r="567" spans="3:13" x14ac:dyDescent="0.25">
      <c r="C567" s="59"/>
      <c r="K567" s="62"/>
      <c r="L567" s="62"/>
      <c r="M567" s="62"/>
    </row>
    <row r="568" spans="3:13" x14ac:dyDescent="0.25">
      <c r="C568" s="59"/>
      <c r="K568" s="62"/>
      <c r="L568" s="62"/>
      <c r="M568" s="62"/>
    </row>
    <row r="569" spans="3:13" x14ac:dyDescent="0.25">
      <c r="C569" s="59"/>
      <c r="K569" s="62"/>
      <c r="L569" s="62"/>
      <c r="M569" s="62"/>
    </row>
    <row r="570" spans="3:13" x14ac:dyDescent="0.25">
      <c r="C570" s="59"/>
      <c r="K570" s="62"/>
      <c r="L570" s="62"/>
      <c r="M570" s="62"/>
    </row>
    <row r="571" spans="3:13" x14ac:dyDescent="0.25">
      <c r="C571" s="59"/>
      <c r="K571" s="62"/>
      <c r="L571" s="62"/>
      <c r="M571" s="62"/>
    </row>
    <row r="572" spans="3:13" x14ac:dyDescent="0.25">
      <c r="C572" s="59"/>
      <c r="K572" s="62"/>
      <c r="L572" s="62"/>
      <c r="M572" s="62"/>
    </row>
    <row r="573" spans="3:13" x14ac:dyDescent="0.25">
      <c r="C573" s="59"/>
      <c r="K573" s="62"/>
      <c r="L573" s="62"/>
      <c r="M573" s="62"/>
    </row>
    <row r="574" spans="3:13" x14ac:dyDescent="0.25">
      <c r="C574" s="59"/>
      <c r="K574" s="62"/>
      <c r="L574" s="62"/>
      <c r="M574" s="62"/>
    </row>
    <row r="575" spans="3:13" x14ac:dyDescent="0.25">
      <c r="C575" s="59"/>
      <c r="K575" s="62"/>
      <c r="L575" s="62"/>
      <c r="M575" s="62"/>
    </row>
    <row r="576" spans="3:13" x14ac:dyDescent="0.25">
      <c r="C576" s="59"/>
      <c r="K576" s="62"/>
      <c r="L576" s="62"/>
      <c r="M576" s="62"/>
    </row>
    <row r="577" spans="3:13" x14ac:dyDescent="0.25">
      <c r="C577" s="59"/>
      <c r="K577" s="62"/>
      <c r="L577" s="62"/>
      <c r="M577" s="62"/>
    </row>
    <row r="578" spans="3:13" x14ac:dyDescent="0.25">
      <c r="C578" s="59"/>
      <c r="K578" s="62"/>
      <c r="L578" s="62"/>
      <c r="M578" s="62"/>
    </row>
    <row r="579" spans="3:13" x14ac:dyDescent="0.25">
      <c r="C579" s="59"/>
      <c r="K579" s="62"/>
      <c r="L579" s="62"/>
      <c r="M579" s="62"/>
    </row>
    <row r="580" spans="3:13" x14ac:dyDescent="0.25">
      <c r="C580" s="59"/>
      <c r="K580" s="62"/>
      <c r="L580" s="62"/>
      <c r="M580" s="62"/>
    </row>
    <row r="581" spans="3:13" x14ac:dyDescent="0.25">
      <c r="C581" s="59"/>
      <c r="K581" s="62"/>
      <c r="L581" s="62"/>
      <c r="M581" s="62"/>
    </row>
    <row r="582" spans="3:13" x14ac:dyDescent="0.25">
      <c r="C582" s="59"/>
      <c r="K582" s="62"/>
      <c r="L582" s="62"/>
      <c r="M582" s="62"/>
    </row>
    <row r="583" spans="3:13" x14ac:dyDescent="0.25">
      <c r="C583" s="59"/>
      <c r="K583" s="62"/>
      <c r="L583" s="62"/>
      <c r="M583" s="62"/>
    </row>
    <row r="584" spans="3:13" x14ac:dyDescent="0.25">
      <c r="C584" s="59"/>
      <c r="K584" s="62"/>
      <c r="L584" s="62"/>
      <c r="M584" s="62"/>
    </row>
    <row r="585" spans="3:13" x14ac:dyDescent="0.25">
      <c r="C585" s="59"/>
      <c r="K585" s="62"/>
      <c r="L585" s="62"/>
      <c r="M585" s="62"/>
    </row>
    <row r="586" spans="3:13" x14ac:dyDescent="0.25">
      <c r="C586" s="59"/>
      <c r="K586" s="62"/>
      <c r="L586" s="62"/>
      <c r="M586" s="62"/>
    </row>
    <row r="587" spans="3:13" x14ac:dyDescent="0.25">
      <c r="C587" s="59"/>
      <c r="K587" s="62"/>
      <c r="L587" s="62"/>
      <c r="M587" s="62"/>
    </row>
    <row r="588" spans="3:13" x14ac:dyDescent="0.25">
      <c r="C588" s="59"/>
      <c r="K588" s="62"/>
      <c r="L588" s="62"/>
      <c r="M588" s="62"/>
    </row>
    <row r="589" spans="3:13" x14ac:dyDescent="0.25">
      <c r="C589" s="59"/>
      <c r="K589" s="62"/>
      <c r="L589" s="62"/>
      <c r="M589" s="62"/>
    </row>
    <row r="590" spans="3:13" x14ac:dyDescent="0.25">
      <c r="C590" s="59"/>
      <c r="K590" s="62"/>
      <c r="L590" s="62"/>
      <c r="M590" s="62"/>
    </row>
    <row r="591" spans="3:13" x14ac:dyDescent="0.25">
      <c r="C591" s="59"/>
      <c r="K591" s="62"/>
      <c r="L591" s="62"/>
      <c r="M591" s="62"/>
    </row>
    <row r="592" spans="3:13" x14ac:dyDescent="0.25">
      <c r="C592" s="59"/>
      <c r="K592" s="62"/>
      <c r="L592" s="62"/>
      <c r="M592" s="62"/>
    </row>
    <row r="593" spans="3:13" x14ac:dyDescent="0.25">
      <c r="C593" s="59"/>
      <c r="K593" s="62"/>
      <c r="L593" s="62"/>
      <c r="M593" s="62"/>
    </row>
    <row r="594" spans="3:13" x14ac:dyDescent="0.25">
      <c r="C594" s="59"/>
      <c r="K594" s="62"/>
      <c r="L594" s="62"/>
      <c r="M594" s="62"/>
    </row>
    <row r="595" spans="3:13" x14ac:dyDescent="0.25">
      <c r="C595" s="59"/>
      <c r="K595" s="62"/>
      <c r="L595" s="62"/>
      <c r="M595" s="62"/>
    </row>
    <row r="596" spans="3:13" x14ac:dyDescent="0.25">
      <c r="C596" s="59"/>
      <c r="K596" s="62"/>
      <c r="L596" s="62"/>
      <c r="M596" s="62"/>
    </row>
    <row r="597" spans="3:13" x14ac:dyDescent="0.25">
      <c r="C597" s="59"/>
      <c r="K597" s="62"/>
      <c r="L597" s="62"/>
      <c r="M597" s="62"/>
    </row>
    <row r="598" spans="3:13" x14ac:dyDescent="0.25">
      <c r="C598" s="59"/>
      <c r="K598" s="62"/>
      <c r="L598" s="62"/>
      <c r="M598" s="62"/>
    </row>
    <row r="599" spans="3:13" x14ac:dyDescent="0.25">
      <c r="C599" s="59"/>
      <c r="K599" s="62"/>
      <c r="L599" s="62"/>
      <c r="M599" s="62"/>
    </row>
    <row r="600" spans="3:13" x14ac:dyDescent="0.25">
      <c r="C600" s="59"/>
      <c r="K600" s="62"/>
      <c r="L600" s="62"/>
      <c r="M600" s="62"/>
    </row>
    <row r="601" spans="3:13" x14ac:dyDescent="0.25">
      <c r="C601" s="59"/>
      <c r="K601" s="62"/>
      <c r="L601" s="62"/>
      <c r="M601" s="62"/>
    </row>
    <row r="602" spans="3:13" x14ac:dyDescent="0.25">
      <c r="C602" s="59"/>
      <c r="K602" s="62"/>
      <c r="L602" s="62"/>
      <c r="M602" s="62"/>
    </row>
    <row r="603" spans="3:13" x14ac:dyDescent="0.25">
      <c r="C603" s="59"/>
      <c r="K603" s="62"/>
      <c r="L603" s="62"/>
      <c r="M603" s="62"/>
    </row>
    <row r="604" spans="3:13" x14ac:dyDescent="0.25">
      <c r="C604" s="59"/>
      <c r="K604" s="62"/>
      <c r="L604" s="62"/>
      <c r="M604" s="62"/>
    </row>
    <row r="605" spans="3:13" x14ac:dyDescent="0.25">
      <c r="C605" s="59"/>
      <c r="K605" s="62"/>
      <c r="L605" s="62"/>
      <c r="M605" s="62"/>
    </row>
    <row r="606" spans="3:13" x14ac:dyDescent="0.25">
      <c r="C606" s="59"/>
      <c r="K606" s="62"/>
      <c r="L606" s="62"/>
      <c r="M606" s="62"/>
    </row>
    <row r="607" spans="3:13" x14ac:dyDescent="0.25">
      <c r="C607" s="59"/>
      <c r="K607" s="62"/>
      <c r="L607" s="62"/>
      <c r="M607" s="62"/>
    </row>
    <row r="608" spans="3:13" x14ac:dyDescent="0.25">
      <c r="C608" s="59"/>
      <c r="K608" s="62"/>
      <c r="L608" s="62"/>
      <c r="M608" s="62"/>
    </row>
    <row r="609" spans="3:13" x14ac:dyDescent="0.25">
      <c r="C609" s="59"/>
      <c r="K609" s="62"/>
      <c r="L609" s="62"/>
      <c r="M609" s="62"/>
    </row>
    <row r="610" spans="3:13" x14ac:dyDescent="0.25">
      <c r="C610" s="59"/>
      <c r="K610" s="62"/>
      <c r="L610" s="62"/>
      <c r="M610" s="62"/>
    </row>
    <row r="611" spans="3:13" x14ac:dyDescent="0.25">
      <c r="C611" s="59"/>
      <c r="K611" s="62"/>
      <c r="L611" s="62"/>
      <c r="M611" s="62"/>
    </row>
    <row r="612" spans="3:13" x14ac:dyDescent="0.25">
      <c r="C612" s="59"/>
      <c r="K612" s="62"/>
      <c r="L612" s="62"/>
      <c r="M612" s="62"/>
    </row>
    <row r="613" spans="3:13" x14ac:dyDescent="0.25">
      <c r="C613" s="59"/>
      <c r="K613" s="62"/>
      <c r="L613" s="62"/>
      <c r="M613" s="62"/>
    </row>
    <row r="614" spans="3:13" x14ac:dyDescent="0.25">
      <c r="C614" s="59"/>
      <c r="K614" s="62"/>
      <c r="L614" s="62"/>
      <c r="M614" s="62"/>
    </row>
    <row r="615" spans="3:13" x14ac:dyDescent="0.25">
      <c r="C615" s="59"/>
      <c r="K615" s="62"/>
      <c r="L615" s="62"/>
      <c r="M615" s="62"/>
    </row>
    <row r="616" spans="3:13" x14ac:dyDescent="0.25">
      <c r="C616" s="59"/>
      <c r="K616" s="62"/>
      <c r="L616" s="62"/>
      <c r="M616" s="62"/>
    </row>
    <row r="617" spans="3:13" x14ac:dyDescent="0.25">
      <c r="C617" s="59"/>
      <c r="K617" s="62"/>
      <c r="L617" s="62"/>
      <c r="M617" s="62"/>
    </row>
    <row r="618" spans="3:13" x14ac:dyDescent="0.25">
      <c r="C618" s="59"/>
      <c r="K618" s="62"/>
      <c r="L618" s="62"/>
      <c r="M618" s="62"/>
    </row>
    <row r="619" spans="3:13" x14ac:dyDescent="0.25">
      <c r="C619" s="59"/>
      <c r="K619" s="62"/>
      <c r="L619" s="62"/>
      <c r="M619" s="62"/>
    </row>
    <row r="620" spans="3:13" x14ac:dyDescent="0.25">
      <c r="C620" s="59"/>
      <c r="K620" s="62"/>
      <c r="L620" s="62"/>
      <c r="M620" s="62"/>
    </row>
    <row r="621" spans="3:13" x14ac:dyDescent="0.25">
      <c r="C621" s="59"/>
      <c r="K621" s="62"/>
      <c r="L621" s="62"/>
      <c r="M621" s="62"/>
    </row>
    <row r="622" spans="3:13" x14ac:dyDescent="0.25">
      <c r="C622" s="59"/>
      <c r="K622" s="62"/>
      <c r="L622" s="62"/>
      <c r="M622" s="62"/>
    </row>
    <row r="623" spans="3:13" x14ac:dyDescent="0.25">
      <c r="C623" s="59"/>
      <c r="K623" s="62"/>
      <c r="L623" s="62"/>
      <c r="M623" s="62"/>
    </row>
    <row r="624" spans="3:13" x14ac:dyDescent="0.25">
      <c r="C624" s="59"/>
      <c r="K624" s="62"/>
      <c r="L624" s="62"/>
      <c r="M624" s="62"/>
    </row>
    <row r="625" spans="3:13" x14ac:dyDescent="0.25">
      <c r="C625" s="59"/>
      <c r="K625" s="62"/>
      <c r="L625" s="62"/>
      <c r="M625" s="62"/>
    </row>
    <row r="626" spans="3:13" x14ac:dyDescent="0.25">
      <c r="C626" s="59"/>
      <c r="K626" s="62"/>
      <c r="L626" s="62"/>
      <c r="M626" s="62"/>
    </row>
    <row r="627" spans="3:13" x14ac:dyDescent="0.25">
      <c r="C627" s="59"/>
      <c r="K627" s="62"/>
      <c r="L627" s="62"/>
      <c r="M627" s="62"/>
    </row>
    <row r="628" spans="3:13" x14ac:dyDescent="0.25">
      <c r="C628" s="59"/>
      <c r="K628" s="62"/>
      <c r="L628" s="62"/>
      <c r="M628" s="62"/>
    </row>
    <row r="629" spans="3:13" x14ac:dyDescent="0.25">
      <c r="C629" s="59"/>
      <c r="K629" s="62"/>
      <c r="L629" s="62"/>
      <c r="M629" s="62"/>
    </row>
    <row r="630" spans="3:13" x14ac:dyDescent="0.25">
      <c r="C630" s="59"/>
      <c r="K630" s="62"/>
      <c r="L630" s="62"/>
      <c r="M630" s="62"/>
    </row>
    <row r="631" spans="3:13" x14ac:dyDescent="0.25">
      <c r="C631" s="59"/>
      <c r="K631" s="62"/>
      <c r="L631" s="62"/>
      <c r="M631" s="62"/>
    </row>
    <row r="632" spans="3:13" x14ac:dyDescent="0.25">
      <c r="C632" s="59"/>
      <c r="K632" s="62"/>
      <c r="L632" s="62"/>
      <c r="M632" s="62"/>
    </row>
    <row r="633" spans="3:13" x14ac:dyDescent="0.25">
      <c r="C633" s="59"/>
      <c r="K633" s="62"/>
      <c r="L633" s="62"/>
      <c r="M633" s="62"/>
    </row>
    <row r="634" spans="3:13" x14ac:dyDescent="0.25">
      <c r="C634" s="59"/>
    </row>
    <row r="635" spans="3:13" x14ac:dyDescent="0.25">
      <c r="C635" s="59"/>
    </row>
    <row r="636" spans="3:13" x14ac:dyDescent="0.25">
      <c r="C636" s="59"/>
    </row>
    <row r="637" spans="3:13" x14ac:dyDescent="0.25">
      <c r="C637" s="59"/>
    </row>
    <row r="638" spans="3:13" x14ac:dyDescent="0.25">
      <c r="C638" s="59"/>
    </row>
    <row r="639" spans="3:13" x14ac:dyDescent="0.25">
      <c r="C639" s="59"/>
    </row>
    <row r="640" spans="3:13" x14ac:dyDescent="0.25">
      <c r="C640" s="59"/>
    </row>
    <row r="641" spans="3:3" x14ac:dyDescent="0.25">
      <c r="C641" s="59"/>
    </row>
    <row r="642" spans="3:3" x14ac:dyDescent="0.25">
      <c r="C642" s="59"/>
    </row>
    <row r="643" spans="3:3" x14ac:dyDescent="0.25">
      <c r="C643" s="59"/>
    </row>
    <row r="644" spans="3:3" x14ac:dyDescent="0.25">
      <c r="C644" s="59"/>
    </row>
    <row r="645" spans="3:3" x14ac:dyDescent="0.25">
      <c r="C645" s="59"/>
    </row>
    <row r="646" spans="3:3" x14ac:dyDescent="0.25">
      <c r="C646" s="59"/>
    </row>
    <row r="647" spans="3:3" x14ac:dyDescent="0.25">
      <c r="C647" s="59"/>
    </row>
    <row r="648" spans="3:3" x14ac:dyDescent="0.25">
      <c r="C648" s="59"/>
    </row>
    <row r="649" spans="3:3" x14ac:dyDescent="0.25">
      <c r="C649" s="59"/>
    </row>
    <row r="650" spans="3:3" x14ac:dyDescent="0.25">
      <c r="C650" s="59"/>
    </row>
    <row r="651" spans="3:3" x14ac:dyDescent="0.25">
      <c r="C651" s="59"/>
    </row>
    <row r="652" spans="3:3" x14ac:dyDescent="0.25">
      <c r="C652" s="59"/>
    </row>
    <row r="653" spans="3:3" x14ac:dyDescent="0.25">
      <c r="C653" s="59"/>
    </row>
    <row r="654" spans="3:3" x14ac:dyDescent="0.25">
      <c r="C654" s="59"/>
    </row>
    <row r="655" spans="3:3" x14ac:dyDescent="0.25">
      <c r="C655" s="59"/>
    </row>
    <row r="656" spans="3:3" x14ac:dyDescent="0.25">
      <c r="C656" s="59"/>
    </row>
    <row r="657" spans="3:3" x14ac:dyDescent="0.25">
      <c r="C657" s="59"/>
    </row>
    <row r="658" spans="3:3" x14ac:dyDescent="0.25">
      <c r="C658" s="59"/>
    </row>
    <row r="659" spans="3:3" x14ac:dyDescent="0.25">
      <c r="C659" s="59"/>
    </row>
    <row r="660" spans="3:3" x14ac:dyDescent="0.25">
      <c r="C660" s="59"/>
    </row>
    <row r="661" spans="3:3" x14ac:dyDescent="0.25">
      <c r="C661" s="59"/>
    </row>
    <row r="662" spans="3:3" x14ac:dyDescent="0.25">
      <c r="C662" s="59"/>
    </row>
    <row r="663" spans="3:3" x14ac:dyDescent="0.25">
      <c r="C663" s="59"/>
    </row>
    <row r="664" spans="3:3" x14ac:dyDescent="0.25">
      <c r="C664" s="59"/>
    </row>
    <row r="665" spans="3:3" x14ac:dyDescent="0.25">
      <c r="C665" s="59"/>
    </row>
    <row r="666" spans="3:3" x14ac:dyDescent="0.25">
      <c r="C666" s="59"/>
    </row>
    <row r="667" spans="3:3" x14ac:dyDescent="0.25">
      <c r="C667" s="59"/>
    </row>
    <row r="668" spans="3:3" x14ac:dyDescent="0.25">
      <c r="C668" s="59"/>
    </row>
    <row r="669" spans="3:3" x14ac:dyDescent="0.25">
      <c r="C669" s="59"/>
    </row>
    <row r="670" spans="3:3" x14ac:dyDescent="0.25">
      <c r="C670" s="59"/>
    </row>
    <row r="671" spans="3:3" x14ac:dyDescent="0.25">
      <c r="C671" s="59"/>
    </row>
    <row r="672" spans="3:3" x14ac:dyDescent="0.25">
      <c r="C672" s="59"/>
    </row>
    <row r="673" spans="3:3" x14ac:dyDescent="0.25">
      <c r="C673" s="59"/>
    </row>
    <row r="674" spans="3:3" x14ac:dyDescent="0.25">
      <c r="C674" s="59"/>
    </row>
    <row r="675" spans="3:3" x14ac:dyDescent="0.25">
      <c r="C675" s="59"/>
    </row>
    <row r="676" spans="3:3" x14ac:dyDescent="0.25">
      <c r="C676" s="59"/>
    </row>
    <row r="677" spans="3:3" x14ac:dyDescent="0.25">
      <c r="C677" s="59"/>
    </row>
    <row r="678" spans="3:3" x14ac:dyDescent="0.25">
      <c r="C678" s="59"/>
    </row>
    <row r="679" spans="3:3" x14ac:dyDescent="0.25">
      <c r="C679" s="59"/>
    </row>
    <row r="680" spans="3:3" x14ac:dyDescent="0.25">
      <c r="C680" s="59"/>
    </row>
    <row r="681" spans="3:3" x14ac:dyDescent="0.25">
      <c r="C681" s="59"/>
    </row>
    <row r="682" spans="3:3" x14ac:dyDescent="0.25">
      <c r="C682" s="59"/>
    </row>
    <row r="683" spans="3:3" x14ac:dyDescent="0.25">
      <c r="C683" s="59"/>
    </row>
    <row r="684" spans="3:3" x14ac:dyDescent="0.25">
      <c r="C684" s="59"/>
    </row>
    <row r="685" spans="3:3" x14ac:dyDescent="0.25">
      <c r="C685" s="59"/>
    </row>
    <row r="686" spans="3:3" x14ac:dyDescent="0.25">
      <c r="C686" s="59"/>
    </row>
    <row r="687" spans="3:3" x14ac:dyDescent="0.25">
      <c r="C687" s="59"/>
    </row>
    <row r="688" spans="3:3" x14ac:dyDescent="0.25">
      <c r="C688" s="59"/>
    </row>
    <row r="689" spans="3:3" x14ac:dyDescent="0.25">
      <c r="C689" s="59"/>
    </row>
    <row r="690" spans="3:3" x14ac:dyDescent="0.25">
      <c r="C690" s="59"/>
    </row>
    <row r="691" spans="3:3" x14ac:dyDescent="0.25">
      <c r="C691" s="59"/>
    </row>
    <row r="692" spans="3:3" x14ac:dyDescent="0.25">
      <c r="C692" s="59"/>
    </row>
    <row r="693" spans="3:3" x14ac:dyDescent="0.25">
      <c r="C693" s="59"/>
    </row>
    <row r="694" spans="3:3" x14ac:dyDescent="0.25">
      <c r="C694" s="59"/>
    </row>
    <row r="695" spans="3:3" x14ac:dyDescent="0.25">
      <c r="C695" s="59"/>
    </row>
    <row r="696" spans="3:3" x14ac:dyDescent="0.25">
      <c r="C696" s="59"/>
    </row>
    <row r="697" spans="3:3" x14ac:dyDescent="0.25">
      <c r="C697" s="59"/>
    </row>
    <row r="698" spans="3:3" x14ac:dyDescent="0.25">
      <c r="C698" s="59"/>
    </row>
    <row r="699" spans="3:3" x14ac:dyDescent="0.25">
      <c r="C699" s="59"/>
    </row>
    <row r="700" spans="3:3" x14ac:dyDescent="0.25">
      <c r="C700" s="59"/>
    </row>
    <row r="701" spans="3:3" x14ac:dyDescent="0.25">
      <c r="C701" s="59"/>
    </row>
    <row r="702" spans="3:3" x14ac:dyDescent="0.25">
      <c r="C702" s="59"/>
    </row>
    <row r="703" spans="3:3" x14ac:dyDescent="0.25">
      <c r="C703" s="59"/>
    </row>
    <row r="704" spans="3:3" x14ac:dyDescent="0.25">
      <c r="C704" s="59"/>
    </row>
    <row r="705" spans="3:3" x14ac:dyDescent="0.25">
      <c r="C705" s="59"/>
    </row>
    <row r="706" spans="3:3" x14ac:dyDescent="0.25">
      <c r="C706" s="59"/>
    </row>
    <row r="707" spans="3:3" x14ac:dyDescent="0.25">
      <c r="C707" s="59"/>
    </row>
    <row r="708" spans="3:3" x14ac:dyDescent="0.25">
      <c r="C708" s="59"/>
    </row>
    <row r="709" spans="3:3" x14ac:dyDescent="0.25">
      <c r="C709" s="59"/>
    </row>
    <row r="710" spans="3:3" x14ac:dyDescent="0.25">
      <c r="C710" s="59"/>
    </row>
    <row r="711" spans="3:3" x14ac:dyDescent="0.25">
      <c r="C711" s="59"/>
    </row>
    <row r="712" spans="3:3" x14ac:dyDescent="0.25">
      <c r="C712" s="59"/>
    </row>
    <row r="713" spans="3:3" x14ac:dyDescent="0.25">
      <c r="C713" s="59"/>
    </row>
    <row r="714" spans="3:3" x14ac:dyDescent="0.25">
      <c r="C714" s="59"/>
    </row>
    <row r="715" spans="3:3" x14ac:dyDescent="0.25">
      <c r="C715" s="59"/>
    </row>
    <row r="716" spans="3:3" x14ac:dyDescent="0.25">
      <c r="C716" s="59"/>
    </row>
    <row r="717" spans="3:3" x14ac:dyDescent="0.25">
      <c r="C717" s="59"/>
    </row>
    <row r="718" spans="3:3" x14ac:dyDescent="0.25">
      <c r="C718" s="59"/>
    </row>
    <row r="719" spans="3:3" x14ac:dyDescent="0.25">
      <c r="C719" s="59"/>
    </row>
    <row r="720" spans="3:3" x14ac:dyDescent="0.25">
      <c r="C720" s="59"/>
    </row>
    <row r="721" spans="3:3" x14ac:dyDescent="0.25">
      <c r="C721" s="59"/>
    </row>
    <row r="722" spans="3:3" x14ac:dyDescent="0.25">
      <c r="C722" s="59"/>
    </row>
    <row r="723" spans="3:3" x14ac:dyDescent="0.25">
      <c r="C723" s="59"/>
    </row>
    <row r="724" spans="3:3" x14ac:dyDescent="0.25">
      <c r="C724" s="59"/>
    </row>
    <row r="725" spans="3:3" x14ac:dyDescent="0.25">
      <c r="C725" s="59"/>
    </row>
    <row r="726" spans="3:3" x14ac:dyDescent="0.25">
      <c r="C726" s="59"/>
    </row>
    <row r="727" spans="3:3" x14ac:dyDescent="0.25">
      <c r="C727" s="59"/>
    </row>
    <row r="728" spans="3:3" x14ac:dyDescent="0.25">
      <c r="C728" s="59"/>
    </row>
    <row r="729" spans="3:3" x14ac:dyDescent="0.25">
      <c r="C729" s="59"/>
    </row>
    <row r="730" spans="3:3" x14ac:dyDescent="0.25">
      <c r="C730" s="59"/>
    </row>
    <row r="731" spans="3:3" x14ac:dyDescent="0.25">
      <c r="C731" s="59"/>
    </row>
    <row r="732" spans="3:3" x14ac:dyDescent="0.25">
      <c r="C732" s="59"/>
    </row>
    <row r="733" spans="3:3" x14ac:dyDescent="0.25">
      <c r="C733" s="59"/>
    </row>
    <row r="734" spans="3:3" x14ac:dyDescent="0.25">
      <c r="C734" s="59"/>
    </row>
    <row r="735" spans="3:3" x14ac:dyDescent="0.25">
      <c r="C735" s="59"/>
    </row>
    <row r="736" spans="3:3" x14ac:dyDescent="0.25">
      <c r="C736" s="59"/>
    </row>
    <row r="737" spans="3:3" x14ac:dyDescent="0.25">
      <c r="C737" s="59"/>
    </row>
    <row r="738" spans="3:3" x14ac:dyDescent="0.25">
      <c r="C738" s="59"/>
    </row>
    <row r="739" spans="3:3" x14ac:dyDescent="0.25">
      <c r="C739" s="59"/>
    </row>
    <row r="740" spans="3:3" x14ac:dyDescent="0.25">
      <c r="C740" s="59"/>
    </row>
    <row r="741" spans="3:3" x14ac:dyDescent="0.25">
      <c r="C741" s="59"/>
    </row>
    <row r="742" spans="3:3" x14ac:dyDescent="0.25">
      <c r="C742" s="59"/>
    </row>
    <row r="743" spans="3:3" x14ac:dyDescent="0.25">
      <c r="C743" s="59"/>
    </row>
    <row r="744" spans="3:3" x14ac:dyDescent="0.25">
      <c r="C744" s="59"/>
    </row>
    <row r="745" spans="3:3" x14ac:dyDescent="0.25">
      <c r="C745" s="59"/>
    </row>
    <row r="746" spans="3:3" x14ac:dyDescent="0.25">
      <c r="C746" s="59"/>
    </row>
    <row r="747" spans="3:3" x14ac:dyDescent="0.25">
      <c r="C747" s="59"/>
    </row>
    <row r="748" spans="3:3" x14ac:dyDescent="0.25">
      <c r="C748" s="59"/>
    </row>
    <row r="749" spans="3:3" x14ac:dyDescent="0.25">
      <c r="C749" s="59"/>
    </row>
    <row r="750" spans="3:3" x14ac:dyDescent="0.25">
      <c r="C750" s="59"/>
    </row>
    <row r="751" spans="3:3" x14ac:dyDescent="0.25">
      <c r="C751" s="59"/>
    </row>
    <row r="752" spans="3:3" x14ac:dyDescent="0.25">
      <c r="C752" s="59"/>
    </row>
    <row r="753" spans="3:3" x14ac:dyDescent="0.25">
      <c r="C753" s="59"/>
    </row>
    <row r="754" spans="3:3" x14ac:dyDescent="0.25">
      <c r="C754" s="59"/>
    </row>
    <row r="755" spans="3:3" x14ac:dyDescent="0.25">
      <c r="C755" s="59"/>
    </row>
    <row r="756" spans="3:3" x14ac:dyDescent="0.25">
      <c r="C756" s="59"/>
    </row>
    <row r="757" spans="3:3" x14ac:dyDescent="0.25">
      <c r="C757" s="59"/>
    </row>
    <row r="758" spans="3:3" x14ac:dyDescent="0.25">
      <c r="C758" s="59"/>
    </row>
    <row r="759" spans="3:3" x14ac:dyDescent="0.25">
      <c r="C759" s="59"/>
    </row>
    <row r="760" spans="3:3" x14ac:dyDescent="0.25">
      <c r="C760" s="59"/>
    </row>
    <row r="761" spans="3:3" x14ac:dyDescent="0.25">
      <c r="C761" s="59"/>
    </row>
    <row r="762" spans="3:3" x14ac:dyDescent="0.25">
      <c r="C762" s="59"/>
    </row>
    <row r="763" spans="3:3" x14ac:dyDescent="0.25">
      <c r="C763" s="59"/>
    </row>
    <row r="764" spans="3:3" x14ac:dyDescent="0.25">
      <c r="C764" s="59"/>
    </row>
    <row r="765" spans="3:3" x14ac:dyDescent="0.25">
      <c r="C765" s="59"/>
    </row>
    <row r="766" spans="3:3" x14ac:dyDescent="0.25">
      <c r="C766" s="59"/>
    </row>
    <row r="767" spans="3:3" x14ac:dyDescent="0.25">
      <c r="C767" s="59"/>
    </row>
    <row r="768" spans="3:3" x14ac:dyDescent="0.25">
      <c r="C768" s="59"/>
    </row>
    <row r="769" spans="3:3" x14ac:dyDescent="0.25">
      <c r="C769" s="59"/>
    </row>
    <row r="770" spans="3:3" x14ac:dyDescent="0.25">
      <c r="C770" s="59"/>
    </row>
    <row r="771" spans="3:3" x14ac:dyDescent="0.25">
      <c r="C771" s="59"/>
    </row>
    <row r="772" spans="3:3" x14ac:dyDescent="0.25">
      <c r="C772" s="59"/>
    </row>
    <row r="773" spans="3:3" x14ac:dyDescent="0.25">
      <c r="C773" s="59"/>
    </row>
    <row r="774" spans="3:3" x14ac:dyDescent="0.25">
      <c r="C774" s="59"/>
    </row>
    <row r="775" spans="3:3" x14ac:dyDescent="0.25">
      <c r="C775" s="59"/>
    </row>
    <row r="776" spans="3:3" x14ac:dyDescent="0.25">
      <c r="C776" s="59"/>
    </row>
    <row r="777" spans="3:3" x14ac:dyDescent="0.25">
      <c r="C777" s="59"/>
    </row>
    <row r="778" spans="3:3" x14ac:dyDescent="0.25">
      <c r="C778" s="59"/>
    </row>
    <row r="779" spans="3:3" x14ac:dyDescent="0.25">
      <c r="C779" s="59"/>
    </row>
    <row r="780" spans="3:3" x14ac:dyDescent="0.25">
      <c r="C780" s="59"/>
    </row>
    <row r="781" spans="3:3" x14ac:dyDescent="0.25">
      <c r="C781" s="59"/>
    </row>
    <row r="782" spans="3:3" x14ac:dyDescent="0.25">
      <c r="C782" s="59"/>
    </row>
    <row r="783" spans="3:3" x14ac:dyDescent="0.25">
      <c r="C783" s="59"/>
    </row>
    <row r="784" spans="3:3" x14ac:dyDescent="0.25">
      <c r="C784" s="59"/>
    </row>
    <row r="785" spans="3:3" x14ac:dyDescent="0.25">
      <c r="C785" s="59"/>
    </row>
    <row r="786" spans="3:3" x14ac:dyDescent="0.25">
      <c r="C786" s="59"/>
    </row>
    <row r="787" spans="3:3" x14ac:dyDescent="0.25">
      <c r="C787" s="59"/>
    </row>
    <row r="788" spans="3:3" x14ac:dyDescent="0.25">
      <c r="C788" s="59"/>
    </row>
    <row r="789" spans="3:3" x14ac:dyDescent="0.25">
      <c r="C789" s="59"/>
    </row>
    <row r="790" spans="3:3" x14ac:dyDescent="0.25">
      <c r="C790" s="59"/>
    </row>
    <row r="791" spans="3:3" x14ac:dyDescent="0.25">
      <c r="C791" s="59"/>
    </row>
    <row r="792" spans="3:3" x14ac:dyDescent="0.25">
      <c r="C792" s="59"/>
    </row>
    <row r="793" spans="3:3" x14ac:dyDescent="0.25">
      <c r="C793" s="59"/>
    </row>
    <row r="794" spans="3:3" x14ac:dyDescent="0.25">
      <c r="C794" s="59"/>
    </row>
    <row r="795" spans="3:3" x14ac:dyDescent="0.25">
      <c r="C795" s="59"/>
    </row>
    <row r="796" spans="3:3" x14ac:dyDescent="0.25">
      <c r="C796" s="59"/>
    </row>
    <row r="797" spans="3:3" x14ac:dyDescent="0.25">
      <c r="C797" s="59"/>
    </row>
    <row r="798" spans="3:3" x14ac:dyDescent="0.25">
      <c r="C798" s="59"/>
    </row>
    <row r="799" spans="3:3" x14ac:dyDescent="0.25">
      <c r="C799" s="59"/>
    </row>
    <row r="800" spans="3:3" x14ac:dyDescent="0.25">
      <c r="C800" s="59"/>
    </row>
    <row r="801" spans="3:3" x14ac:dyDescent="0.25">
      <c r="C801" s="59"/>
    </row>
    <row r="802" spans="3:3" x14ac:dyDescent="0.25">
      <c r="C802" s="59"/>
    </row>
    <row r="803" spans="3:3" x14ac:dyDescent="0.25">
      <c r="C803" s="59"/>
    </row>
    <row r="804" spans="3:3" x14ac:dyDescent="0.25">
      <c r="C804" s="59"/>
    </row>
    <row r="805" spans="3:3" x14ac:dyDescent="0.25">
      <c r="C805" s="59"/>
    </row>
    <row r="806" spans="3:3" x14ac:dyDescent="0.25">
      <c r="C806" s="59"/>
    </row>
    <row r="807" spans="3:3" x14ac:dyDescent="0.25">
      <c r="C807" s="59"/>
    </row>
    <row r="808" spans="3:3" x14ac:dyDescent="0.25">
      <c r="C808" s="59"/>
    </row>
    <row r="809" spans="3:3" x14ac:dyDescent="0.25">
      <c r="C809" s="59"/>
    </row>
    <row r="810" spans="3:3" x14ac:dyDescent="0.25">
      <c r="C810" s="59"/>
    </row>
    <row r="811" spans="3:3" x14ac:dyDescent="0.25">
      <c r="C811" s="59"/>
    </row>
    <row r="812" spans="3:3" x14ac:dyDescent="0.25">
      <c r="C812" s="59"/>
    </row>
    <row r="813" spans="3:3" x14ac:dyDescent="0.25">
      <c r="C813" s="59"/>
    </row>
    <row r="814" spans="3:3" x14ac:dyDescent="0.25">
      <c r="C814" s="59"/>
    </row>
    <row r="815" spans="3:3" x14ac:dyDescent="0.25">
      <c r="C815" s="59"/>
    </row>
    <row r="816" spans="3:3" x14ac:dyDescent="0.25">
      <c r="C816" s="59"/>
    </row>
    <row r="817" spans="3:3" x14ac:dyDescent="0.25">
      <c r="C817" s="59"/>
    </row>
    <row r="818" spans="3:3" x14ac:dyDescent="0.25">
      <c r="C818" s="59"/>
    </row>
    <row r="819" spans="3:3" x14ac:dyDescent="0.25">
      <c r="C819" s="59"/>
    </row>
    <row r="820" spans="3:3" x14ac:dyDescent="0.25">
      <c r="C820" s="59"/>
    </row>
    <row r="821" spans="3:3" x14ac:dyDescent="0.25">
      <c r="C821" s="59"/>
    </row>
    <row r="822" spans="3:3" x14ac:dyDescent="0.25">
      <c r="C822" s="59"/>
    </row>
    <row r="823" spans="3:3" x14ac:dyDescent="0.25">
      <c r="C823" s="59"/>
    </row>
    <row r="824" spans="3:3" x14ac:dyDescent="0.25">
      <c r="C824" s="59"/>
    </row>
    <row r="825" spans="3:3" x14ac:dyDescent="0.25">
      <c r="C825" s="59"/>
    </row>
    <row r="826" spans="3:3" x14ac:dyDescent="0.25">
      <c r="C826" s="59"/>
    </row>
    <row r="827" spans="3:3" x14ac:dyDescent="0.25">
      <c r="C827" s="59"/>
    </row>
    <row r="828" spans="3:3" x14ac:dyDescent="0.25">
      <c r="C828" s="59"/>
    </row>
    <row r="829" spans="3:3" x14ac:dyDescent="0.25">
      <c r="C829" s="59"/>
    </row>
    <row r="830" spans="3:3" x14ac:dyDescent="0.25">
      <c r="C830" s="59"/>
    </row>
    <row r="831" spans="3:3" x14ac:dyDescent="0.25">
      <c r="C831" s="59"/>
    </row>
    <row r="832" spans="3:3" x14ac:dyDescent="0.25">
      <c r="C832" s="59"/>
    </row>
    <row r="833" spans="3:3" x14ac:dyDescent="0.25">
      <c r="C833" s="59"/>
    </row>
    <row r="834" spans="3:3" x14ac:dyDescent="0.25">
      <c r="C834" s="59"/>
    </row>
    <row r="835" spans="3:3" x14ac:dyDescent="0.25">
      <c r="C835" s="59"/>
    </row>
    <row r="836" spans="3:3" x14ac:dyDescent="0.25">
      <c r="C836" s="59"/>
    </row>
    <row r="837" spans="3:3" x14ac:dyDescent="0.25">
      <c r="C837" s="59"/>
    </row>
    <row r="838" spans="3:3" x14ac:dyDescent="0.25">
      <c r="C838" s="59"/>
    </row>
    <row r="839" spans="3:3" x14ac:dyDescent="0.25">
      <c r="C839" s="59"/>
    </row>
    <row r="840" spans="3:3" x14ac:dyDescent="0.25">
      <c r="C840" s="59"/>
    </row>
    <row r="841" spans="3:3" x14ac:dyDescent="0.25">
      <c r="C841" s="59"/>
    </row>
    <row r="842" spans="3:3" x14ac:dyDescent="0.25">
      <c r="C842" s="59"/>
    </row>
    <row r="843" spans="3:3" x14ac:dyDescent="0.25">
      <c r="C843" s="59"/>
    </row>
    <row r="844" spans="3:3" x14ac:dyDescent="0.25">
      <c r="C844" s="59"/>
    </row>
    <row r="845" spans="3:3" x14ac:dyDescent="0.25">
      <c r="C845" s="59"/>
    </row>
    <row r="846" spans="3:3" x14ac:dyDescent="0.25">
      <c r="C846" s="59"/>
    </row>
    <row r="847" spans="3:3" x14ac:dyDescent="0.25">
      <c r="C847" s="59"/>
    </row>
    <row r="848" spans="3:3" x14ac:dyDescent="0.25">
      <c r="C848" s="59"/>
    </row>
    <row r="849" spans="3:3" x14ac:dyDescent="0.25">
      <c r="C849" s="59"/>
    </row>
    <row r="850" spans="3:3" x14ac:dyDescent="0.25">
      <c r="C850" s="59"/>
    </row>
    <row r="851" spans="3:3" x14ac:dyDescent="0.25">
      <c r="C851" s="59"/>
    </row>
    <row r="852" spans="3:3" x14ac:dyDescent="0.25">
      <c r="C852" s="59"/>
    </row>
    <row r="853" spans="3:3" x14ac:dyDescent="0.25">
      <c r="C853" s="59"/>
    </row>
    <row r="854" spans="3:3" x14ac:dyDescent="0.25">
      <c r="C854" s="59"/>
    </row>
    <row r="855" spans="3:3" x14ac:dyDescent="0.25">
      <c r="C855" s="59"/>
    </row>
    <row r="856" spans="3:3" x14ac:dyDescent="0.25">
      <c r="C856" s="59"/>
    </row>
    <row r="857" spans="3:3" x14ac:dyDescent="0.25">
      <c r="C857" s="59"/>
    </row>
    <row r="858" spans="3:3" x14ac:dyDescent="0.25">
      <c r="C858" s="59"/>
    </row>
    <row r="859" spans="3:3" x14ac:dyDescent="0.25">
      <c r="C859" s="59"/>
    </row>
    <row r="860" spans="3:3" x14ac:dyDescent="0.25">
      <c r="C860" s="59"/>
    </row>
    <row r="861" spans="3:3" x14ac:dyDescent="0.25">
      <c r="C861" s="59"/>
    </row>
    <row r="862" spans="3:3" x14ac:dyDescent="0.25">
      <c r="C862" s="59"/>
    </row>
    <row r="863" spans="3:3" x14ac:dyDescent="0.25">
      <c r="C863" s="59"/>
    </row>
    <row r="864" spans="3:3" x14ac:dyDescent="0.25">
      <c r="C864" s="59"/>
    </row>
    <row r="865" spans="3:3" x14ac:dyDescent="0.25">
      <c r="C865" s="59"/>
    </row>
    <row r="866" spans="3:3" x14ac:dyDescent="0.25">
      <c r="C866" s="59"/>
    </row>
    <row r="867" spans="3:3" x14ac:dyDescent="0.25">
      <c r="C867" s="59"/>
    </row>
    <row r="868" spans="3:3" x14ac:dyDescent="0.25">
      <c r="C868" s="59"/>
    </row>
    <row r="869" spans="3:3" x14ac:dyDescent="0.25">
      <c r="C869" s="59"/>
    </row>
    <row r="870" spans="3:3" x14ac:dyDescent="0.25">
      <c r="C870" s="59"/>
    </row>
    <row r="871" spans="3:3" x14ac:dyDescent="0.25">
      <c r="C871" s="59"/>
    </row>
    <row r="872" spans="3:3" x14ac:dyDescent="0.25">
      <c r="C872" s="59"/>
    </row>
    <row r="873" spans="3:3" x14ac:dyDescent="0.25">
      <c r="C873" s="59"/>
    </row>
    <row r="874" spans="3:3" x14ac:dyDescent="0.25">
      <c r="C874" s="59"/>
    </row>
    <row r="875" spans="3:3" x14ac:dyDescent="0.25">
      <c r="C875" s="59"/>
    </row>
    <row r="876" spans="3:3" x14ac:dyDescent="0.25">
      <c r="C876" s="59"/>
    </row>
    <row r="877" spans="3:3" x14ac:dyDescent="0.25">
      <c r="C877" s="59"/>
    </row>
    <row r="878" spans="3:3" x14ac:dyDescent="0.25">
      <c r="C878" s="59"/>
    </row>
    <row r="879" spans="3:3" x14ac:dyDescent="0.25">
      <c r="C879" s="59"/>
    </row>
    <row r="880" spans="3:3" x14ac:dyDescent="0.25">
      <c r="C880" s="59"/>
    </row>
    <row r="881" spans="3:3" x14ac:dyDescent="0.25">
      <c r="C881" s="59"/>
    </row>
    <row r="882" spans="3:3" x14ac:dyDescent="0.25">
      <c r="C882" s="59"/>
    </row>
    <row r="883" spans="3:3" x14ac:dyDescent="0.25">
      <c r="C883" s="59"/>
    </row>
    <row r="884" spans="3:3" x14ac:dyDescent="0.25">
      <c r="C884" s="59"/>
    </row>
    <row r="885" spans="3:3" x14ac:dyDescent="0.25">
      <c r="C885" s="59"/>
    </row>
    <row r="886" spans="3:3" x14ac:dyDescent="0.25">
      <c r="C886" s="59"/>
    </row>
    <row r="887" spans="3:3" x14ac:dyDescent="0.25">
      <c r="C887" s="59"/>
    </row>
    <row r="888" spans="3:3" x14ac:dyDescent="0.25">
      <c r="C888" s="59"/>
    </row>
    <row r="889" spans="3:3" x14ac:dyDescent="0.25">
      <c r="C889" s="59"/>
    </row>
    <row r="890" spans="3:3" x14ac:dyDescent="0.25">
      <c r="C890" s="59"/>
    </row>
    <row r="891" spans="3:3" x14ac:dyDescent="0.25">
      <c r="C891" s="59"/>
    </row>
    <row r="892" spans="3:3" x14ac:dyDescent="0.25">
      <c r="C892" s="59"/>
    </row>
    <row r="893" spans="3:3" x14ac:dyDescent="0.25">
      <c r="C893" s="59"/>
    </row>
    <row r="894" spans="3:3" x14ac:dyDescent="0.25">
      <c r="C894" s="59"/>
    </row>
    <row r="895" spans="3:3" x14ac:dyDescent="0.25">
      <c r="C895" s="59"/>
    </row>
    <row r="896" spans="3:3" x14ac:dyDescent="0.25">
      <c r="C896" s="59"/>
    </row>
    <row r="897" spans="3:3" x14ac:dyDescent="0.25">
      <c r="C897" s="59"/>
    </row>
    <row r="898" spans="3:3" x14ac:dyDescent="0.25">
      <c r="C898" s="59"/>
    </row>
    <row r="899" spans="3:3" x14ac:dyDescent="0.25">
      <c r="C899" s="59"/>
    </row>
    <row r="900" spans="3:3" x14ac:dyDescent="0.25">
      <c r="C900" s="59"/>
    </row>
    <row r="901" spans="3:3" x14ac:dyDescent="0.25">
      <c r="C901" s="59"/>
    </row>
    <row r="902" spans="3:3" x14ac:dyDescent="0.25">
      <c r="C902" s="59"/>
    </row>
    <row r="903" spans="3:3" x14ac:dyDescent="0.25">
      <c r="C903" s="59"/>
    </row>
    <row r="904" spans="3:3" x14ac:dyDescent="0.25">
      <c r="C904" s="59"/>
    </row>
    <row r="905" spans="3:3" x14ac:dyDescent="0.25">
      <c r="C905" s="59"/>
    </row>
    <row r="906" spans="3:3" x14ac:dyDescent="0.25">
      <c r="C906" s="59"/>
    </row>
    <row r="907" spans="3:3" x14ac:dyDescent="0.25">
      <c r="C907" s="59"/>
    </row>
    <row r="908" spans="3:3" x14ac:dyDescent="0.25">
      <c r="C908" s="59"/>
    </row>
    <row r="909" spans="3:3" x14ac:dyDescent="0.25">
      <c r="C909" s="59"/>
    </row>
    <row r="910" spans="3:3" x14ac:dyDescent="0.25">
      <c r="C910" s="59"/>
    </row>
    <row r="911" spans="3:3" x14ac:dyDescent="0.25">
      <c r="C911" s="59"/>
    </row>
    <row r="912" spans="3:3" x14ac:dyDescent="0.25">
      <c r="C912" s="59"/>
    </row>
    <row r="913" spans="3:3" x14ac:dyDescent="0.25">
      <c r="C913" s="59"/>
    </row>
    <row r="914" spans="3:3" x14ac:dyDescent="0.25">
      <c r="C914" s="59"/>
    </row>
    <row r="915" spans="3:3" x14ac:dyDescent="0.25">
      <c r="C915" s="59"/>
    </row>
    <row r="916" spans="3:3" x14ac:dyDescent="0.25">
      <c r="C916" s="59"/>
    </row>
    <row r="917" spans="3:3" x14ac:dyDescent="0.25">
      <c r="C917" s="59"/>
    </row>
    <row r="918" spans="3:3" x14ac:dyDescent="0.25">
      <c r="C918" s="59"/>
    </row>
    <row r="919" spans="3:3" x14ac:dyDescent="0.25">
      <c r="C919" s="59"/>
    </row>
    <row r="920" spans="3:3" x14ac:dyDescent="0.25">
      <c r="C920" s="59"/>
    </row>
    <row r="921" spans="3:3" x14ac:dyDescent="0.25">
      <c r="C921" s="59"/>
    </row>
    <row r="922" spans="3:3" x14ac:dyDescent="0.25">
      <c r="C922" s="59"/>
    </row>
    <row r="923" spans="3:3" x14ac:dyDescent="0.25">
      <c r="C923" s="59"/>
    </row>
    <row r="924" spans="3:3" x14ac:dyDescent="0.25">
      <c r="C924" s="59"/>
    </row>
    <row r="925" spans="3:3" x14ac:dyDescent="0.25">
      <c r="C925" s="59"/>
    </row>
    <row r="926" spans="3:3" x14ac:dyDescent="0.25">
      <c r="C926" s="59"/>
    </row>
    <row r="927" spans="3:3" x14ac:dyDescent="0.25">
      <c r="C927" s="59"/>
    </row>
    <row r="928" spans="3:3" x14ac:dyDescent="0.25">
      <c r="C928" s="59"/>
    </row>
    <row r="929" spans="3:3" x14ac:dyDescent="0.25">
      <c r="C929" s="59"/>
    </row>
    <row r="930" spans="3:3" x14ac:dyDescent="0.25">
      <c r="C930" s="59"/>
    </row>
    <row r="931" spans="3:3" x14ac:dyDescent="0.25">
      <c r="C931" s="59"/>
    </row>
    <row r="932" spans="3:3" x14ac:dyDescent="0.25">
      <c r="C932" s="59"/>
    </row>
    <row r="933" spans="3:3" x14ac:dyDescent="0.25">
      <c r="C933" s="59"/>
    </row>
    <row r="934" spans="3:3" x14ac:dyDescent="0.25">
      <c r="C934" s="59"/>
    </row>
    <row r="935" spans="3:3" x14ac:dyDescent="0.25">
      <c r="C935" s="59"/>
    </row>
    <row r="936" spans="3:3" x14ac:dyDescent="0.25">
      <c r="C936" s="59"/>
    </row>
    <row r="937" spans="3:3" x14ac:dyDescent="0.25">
      <c r="C937" s="59"/>
    </row>
    <row r="938" spans="3:3" x14ac:dyDescent="0.25">
      <c r="C938" s="59"/>
    </row>
    <row r="939" spans="3:3" x14ac:dyDescent="0.25">
      <c r="C939" s="59"/>
    </row>
    <row r="940" spans="3:3" x14ac:dyDescent="0.25">
      <c r="C940" s="59"/>
    </row>
    <row r="941" spans="3:3" x14ac:dyDescent="0.25">
      <c r="C941" s="59"/>
    </row>
    <row r="942" spans="3:3" x14ac:dyDescent="0.25">
      <c r="C942" s="59"/>
    </row>
    <row r="943" spans="3:3" x14ac:dyDescent="0.25">
      <c r="C943" s="59"/>
    </row>
    <row r="944" spans="3:3" x14ac:dyDescent="0.25">
      <c r="C944" s="59"/>
    </row>
    <row r="945" spans="3:3" x14ac:dyDescent="0.25">
      <c r="C945" s="59"/>
    </row>
    <row r="946" spans="3:3" x14ac:dyDescent="0.25">
      <c r="C946" s="59"/>
    </row>
    <row r="947" spans="3:3" x14ac:dyDescent="0.25">
      <c r="C947" s="59"/>
    </row>
    <row r="948" spans="3:3" x14ac:dyDescent="0.25">
      <c r="C948" s="59"/>
    </row>
    <row r="949" spans="3:3" x14ac:dyDescent="0.25">
      <c r="C949" s="59"/>
    </row>
    <row r="950" spans="3:3" x14ac:dyDescent="0.25">
      <c r="C950" s="59"/>
    </row>
    <row r="951" spans="3:3" x14ac:dyDescent="0.25">
      <c r="C951" s="59"/>
    </row>
    <row r="952" spans="3:3" x14ac:dyDescent="0.25">
      <c r="C952" s="59"/>
    </row>
    <row r="953" spans="3:3" x14ac:dyDescent="0.25">
      <c r="C953" s="59"/>
    </row>
    <row r="954" spans="3:3" x14ac:dyDescent="0.25">
      <c r="C954" s="59"/>
    </row>
    <row r="955" spans="3:3" x14ac:dyDescent="0.25">
      <c r="C955" s="59"/>
    </row>
    <row r="956" spans="3:3" x14ac:dyDescent="0.25">
      <c r="C956" s="59"/>
    </row>
    <row r="957" spans="3:3" x14ac:dyDescent="0.25">
      <c r="C957" s="59"/>
    </row>
    <row r="958" spans="3:3" x14ac:dyDescent="0.25">
      <c r="C958" s="59"/>
    </row>
    <row r="959" spans="3:3" x14ac:dyDescent="0.25">
      <c r="C959" s="59"/>
    </row>
    <row r="960" spans="3:3" x14ac:dyDescent="0.25">
      <c r="C960" s="59"/>
    </row>
    <row r="961" spans="3:3" x14ac:dyDescent="0.25">
      <c r="C961" s="59"/>
    </row>
    <row r="962" spans="3:3" x14ac:dyDescent="0.25">
      <c r="C962" s="59"/>
    </row>
    <row r="963" spans="3:3" x14ac:dyDescent="0.25">
      <c r="C963" s="59"/>
    </row>
    <row r="964" spans="3:3" x14ac:dyDescent="0.25">
      <c r="C964" s="59"/>
    </row>
    <row r="965" spans="3:3" x14ac:dyDescent="0.25">
      <c r="C965" s="59"/>
    </row>
    <row r="966" spans="3:3" x14ac:dyDescent="0.25">
      <c r="C966" s="59"/>
    </row>
    <row r="967" spans="3:3" x14ac:dyDescent="0.25">
      <c r="C967" s="59"/>
    </row>
    <row r="968" spans="3:3" x14ac:dyDescent="0.25">
      <c r="C968" s="59"/>
    </row>
    <row r="969" spans="3:3" x14ac:dyDescent="0.25">
      <c r="C969" s="59"/>
    </row>
    <row r="970" spans="3:3" x14ac:dyDescent="0.25">
      <c r="C970" s="59"/>
    </row>
    <row r="971" spans="3:3" x14ac:dyDescent="0.25">
      <c r="C971" s="59"/>
    </row>
    <row r="972" spans="3:3" x14ac:dyDescent="0.25">
      <c r="C972" s="59"/>
    </row>
    <row r="973" spans="3:3" x14ac:dyDescent="0.25">
      <c r="C973" s="59"/>
    </row>
    <row r="974" spans="3:3" x14ac:dyDescent="0.25">
      <c r="C974" s="59"/>
    </row>
    <row r="975" spans="3:3" x14ac:dyDescent="0.25">
      <c r="C975" s="59"/>
    </row>
    <row r="976" spans="3:3" x14ac:dyDescent="0.25">
      <c r="C976" s="59"/>
    </row>
    <row r="977" spans="3:3" x14ac:dyDescent="0.25">
      <c r="C977" s="59"/>
    </row>
    <row r="978" spans="3:3" x14ac:dyDescent="0.25">
      <c r="C978" s="59"/>
    </row>
    <row r="979" spans="3:3" x14ac:dyDescent="0.25">
      <c r="C979" s="59"/>
    </row>
    <row r="980" spans="3:3" x14ac:dyDescent="0.25">
      <c r="C980" s="59"/>
    </row>
    <row r="981" spans="3:3" x14ac:dyDescent="0.25">
      <c r="C981" s="59"/>
    </row>
    <row r="982" spans="3:3" x14ac:dyDescent="0.25">
      <c r="C982" s="59"/>
    </row>
    <row r="983" spans="3:3" x14ac:dyDescent="0.25">
      <c r="C983" s="59"/>
    </row>
    <row r="984" spans="3:3" x14ac:dyDescent="0.25">
      <c r="C984" s="59"/>
    </row>
    <row r="985" spans="3:3" x14ac:dyDescent="0.25">
      <c r="C985" s="59"/>
    </row>
    <row r="986" spans="3:3" x14ac:dyDescent="0.25">
      <c r="C986" s="59"/>
    </row>
    <row r="987" spans="3:3" x14ac:dyDescent="0.25">
      <c r="C987" s="59"/>
    </row>
    <row r="988" spans="3:3" x14ac:dyDescent="0.25">
      <c r="C988" s="59"/>
    </row>
    <row r="989" spans="3:3" x14ac:dyDescent="0.25">
      <c r="C989" s="59"/>
    </row>
    <row r="990" spans="3:3" x14ac:dyDescent="0.25">
      <c r="C990" s="59"/>
    </row>
    <row r="991" spans="3:3" x14ac:dyDescent="0.25">
      <c r="C991" s="59"/>
    </row>
    <row r="992" spans="3:3" x14ac:dyDescent="0.25">
      <c r="C992" s="59"/>
    </row>
    <row r="993" spans="3:3" x14ac:dyDescent="0.25">
      <c r="C993" s="59"/>
    </row>
    <row r="994" spans="3:3" x14ac:dyDescent="0.25">
      <c r="C994" s="59"/>
    </row>
    <row r="995" spans="3:3" x14ac:dyDescent="0.25">
      <c r="C995" s="59"/>
    </row>
    <row r="996" spans="3:3" x14ac:dyDescent="0.25">
      <c r="C996" s="59"/>
    </row>
    <row r="997" spans="3:3" x14ac:dyDescent="0.25">
      <c r="C997" s="59"/>
    </row>
    <row r="998" spans="3:3" x14ac:dyDescent="0.25">
      <c r="C998" s="59"/>
    </row>
    <row r="999" spans="3:3" x14ac:dyDescent="0.25">
      <c r="C999" s="59"/>
    </row>
    <row r="1000" spans="3:3" x14ac:dyDescent="0.25">
      <c r="C1000" s="59"/>
    </row>
    <row r="1001" spans="3:3" x14ac:dyDescent="0.25">
      <c r="C1001" s="59"/>
    </row>
    <row r="1002" spans="3:3" x14ac:dyDescent="0.25">
      <c r="C1002" s="59"/>
    </row>
    <row r="1003" spans="3:3" x14ac:dyDescent="0.25">
      <c r="C1003" s="59"/>
    </row>
    <row r="1004" spans="3:3" x14ac:dyDescent="0.25">
      <c r="C1004" s="59"/>
    </row>
    <row r="1005" spans="3:3" x14ac:dyDescent="0.25">
      <c r="C1005" s="59"/>
    </row>
    <row r="1006" spans="3:3" x14ac:dyDescent="0.25">
      <c r="C1006" s="59"/>
    </row>
    <row r="1007" spans="3:3" x14ac:dyDescent="0.25">
      <c r="C1007" s="59"/>
    </row>
    <row r="1008" spans="3:3" x14ac:dyDescent="0.25">
      <c r="C1008" s="59"/>
    </row>
    <row r="1009" spans="3:3" x14ac:dyDescent="0.25">
      <c r="C1009" s="59"/>
    </row>
    <row r="1010" spans="3:3" x14ac:dyDescent="0.25">
      <c r="C1010" s="59"/>
    </row>
    <row r="1011" spans="3:3" x14ac:dyDescent="0.25">
      <c r="C1011" s="59"/>
    </row>
    <row r="1012" spans="3:3" x14ac:dyDescent="0.25">
      <c r="C1012" s="59"/>
    </row>
    <row r="1013" spans="3:3" x14ac:dyDescent="0.25">
      <c r="C1013" s="59"/>
    </row>
    <row r="1014" spans="3:3" x14ac:dyDescent="0.25">
      <c r="C1014" s="59"/>
    </row>
    <row r="1015" spans="3:3" x14ac:dyDescent="0.25">
      <c r="C1015" s="59"/>
    </row>
    <row r="1016" spans="3:3" x14ac:dyDescent="0.25">
      <c r="C1016" s="59"/>
    </row>
    <row r="1017" spans="3:3" x14ac:dyDescent="0.25">
      <c r="C1017" s="59"/>
    </row>
    <row r="1018" spans="3:3" x14ac:dyDescent="0.25">
      <c r="C1018" s="59"/>
    </row>
    <row r="1019" spans="3:3" x14ac:dyDescent="0.25">
      <c r="C1019" s="59"/>
    </row>
    <row r="1020" spans="3:3" x14ac:dyDescent="0.25">
      <c r="C1020" s="59"/>
    </row>
    <row r="1021" spans="3:3" x14ac:dyDescent="0.25">
      <c r="C1021" s="59"/>
    </row>
    <row r="1022" spans="3:3" x14ac:dyDescent="0.25">
      <c r="C1022" s="59"/>
    </row>
    <row r="1023" spans="3:3" x14ac:dyDescent="0.25">
      <c r="C1023" s="59"/>
    </row>
    <row r="1024" spans="3:3" x14ac:dyDescent="0.25">
      <c r="C1024" s="59"/>
    </row>
    <row r="1025" spans="3:3" x14ac:dyDescent="0.25">
      <c r="C1025" s="59"/>
    </row>
    <row r="1026" spans="3:3" x14ac:dyDescent="0.25">
      <c r="C1026" s="59"/>
    </row>
    <row r="1027" spans="3:3" x14ac:dyDescent="0.25">
      <c r="C1027" s="59"/>
    </row>
    <row r="1028" spans="3:3" x14ac:dyDescent="0.25">
      <c r="C1028" s="59"/>
    </row>
    <row r="1029" spans="3:3" x14ac:dyDescent="0.25">
      <c r="C1029" s="59"/>
    </row>
    <row r="1030" spans="3:3" x14ac:dyDescent="0.25">
      <c r="C1030" s="59"/>
    </row>
    <row r="1031" spans="3:3" x14ac:dyDescent="0.25">
      <c r="C1031" s="59"/>
    </row>
    <row r="1032" spans="3:3" x14ac:dyDescent="0.25">
      <c r="C1032" s="59"/>
    </row>
    <row r="1033" spans="3:3" x14ac:dyDescent="0.25">
      <c r="C1033" s="59"/>
    </row>
    <row r="1034" spans="3:3" x14ac:dyDescent="0.25">
      <c r="C1034" s="59"/>
    </row>
    <row r="1035" spans="3:3" x14ac:dyDescent="0.25">
      <c r="C1035" s="59"/>
    </row>
    <row r="1036" spans="3:3" x14ac:dyDescent="0.25">
      <c r="C1036" s="59"/>
    </row>
    <row r="1037" spans="3:3" x14ac:dyDescent="0.25">
      <c r="C1037" s="59"/>
    </row>
    <row r="1038" spans="3:3" x14ac:dyDescent="0.25">
      <c r="C1038" s="59"/>
    </row>
    <row r="1039" spans="3:3" x14ac:dyDescent="0.25">
      <c r="C1039" s="59"/>
    </row>
    <row r="1040" spans="3:3" x14ac:dyDescent="0.25">
      <c r="C1040" s="59"/>
    </row>
    <row r="1041" spans="3:3" x14ac:dyDescent="0.25">
      <c r="C1041" s="59"/>
    </row>
    <row r="1042" spans="3:3" x14ac:dyDescent="0.25">
      <c r="C1042" s="59"/>
    </row>
    <row r="1043" spans="3:3" x14ac:dyDescent="0.25">
      <c r="C1043" s="59"/>
    </row>
    <row r="1044" spans="3:3" x14ac:dyDescent="0.25">
      <c r="C1044" s="59"/>
    </row>
    <row r="1045" spans="3:3" x14ac:dyDescent="0.25">
      <c r="C1045" s="59"/>
    </row>
    <row r="1046" spans="3:3" x14ac:dyDescent="0.25">
      <c r="C1046" s="59"/>
    </row>
    <row r="1047" spans="3:3" x14ac:dyDescent="0.25">
      <c r="C1047" s="59"/>
    </row>
    <row r="1048" spans="3:3" x14ac:dyDescent="0.25">
      <c r="C1048" s="59"/>
    </row>
    <row r="1049" spans="3:3" x14ac:dyDescent="0.25">
      <c r="C1049" s="59"/>
    </row>
    <row r="1050" spans="3:3" x14ac:dyDescent="0.25">
      <c r="C1050" s="59"/>
    </row>
    <row r="1051" spans="3:3" x14ac:dyDescent="0.25">
      <c r="C1051" s="59"/>
    </row>
    <row r="1052" spans="3:3" x14ac:dyDescent="0.25">
      <c r="C1052" s="59"/>
    </row>
    <row r="1053" spans="3:3" x14ac:dyDescent="0.25">
      <c r="C1053" s="59"/>
    </row>
    <row r="1054" spans="3:3" x14ac:dyDescent="0.25">
      <c r="C1054" s="59"/>
    </row>
    <row r="1055" spans="3:3" x14ac:dyDescent="0.25">
      <c r="C1055" s="59"/>
    </row>
    <row r="1056" spans="3:3" x14ac:dyDescent="0.25">
      <c r="C1056" s="59"/>
    </row>
    <row r="1057" spans="3:3" x14ac:dyDescent="0.25">
      <c r="C1057" s="59"/>
    </row>
    <row r="1058" spans="3:3" x14ac:dyDescent="0.25">
      <c r="C1058" s="59"/>
    </row>
    <row r="1059" spans="3:3" x14ac:dyDescent="0.25">
      <c r="C1059" s="59"/>
    </row>
    <row r="1060" spans="3:3" x14ac:dyDescent="0.25">
      <c r="C1060" s="59"/>
    </row>
    <row r="1061" spans="3:3" x14ac:dyDescent="0.25">
      <c r="C1061" s="59"/>
    </row>
    <row r="1062" spans="3:3" x14ac:dyDescent="0.25">
      <c r="C1062" s="59"/>
    </row>
    <row r="1063" spans="3:3" x14ac:dyDescent="0.25">
      <c r="C1063" s="59"/>
    </row>
    <row r="1064" spans="3:3" x14ac:dyDescent="0.25">
      <c r="C1064" s="59"/>
    </row>
    <row r="1065" spans="3:3" x14ac:dyDescent="0.25">
      <c r="C1065" s="59"/>
    </row>
    <row r="1066" spans="3:3" x14ac:dyDescent="0.25">
      <c r="C1066" s="59"/>
    </row>
    <row r="1067" spans="3:3" x14ac:dyDescent="0.25">
      <c r="C1067" s="59"/>
    </row>
    <row r="1068" spans="3:3" x14ac:dyDescent="0.25">
      <c r="C1068" s="59"/>
    </row>
    <row r="1069" spans="3:3" x14ac:dyDescent="0.25">
      <c r="C1069" s="59"/>
    </row>
    <row r="1070" spans="3:3" x14ac:dyDescent="0.25">
      <c r="C1070" s="59"/>
    </row>
    <row r="1071" spans="3:3" x14ac:dyDescent="0.25">
      <c r="C1071" s="59"/>
    </row>
    <row r="1072" spans="3:3" x14ac:dyDescent="0.25">
      <c r="C1072" s="59"/>
    </row>
    <row r="1073" spans="3:3" x14ac:dyDescent="0.25">
      <c r="C1073" s="59"/>
    </row>
    <row r="1074" spans="3:3" x14ac:dyDescent="0.25">
      <c r="C1074" s="59"/>
    </row>
    <row r="1075" spans="3:3" x14ac:dyDescent="0.25">
      <c r="C1075" s="59"/>
    </row>
    <row r="1076" spans="3:3" x14ac:dyDescent="0.25">
      <c r="C1076" s="59"/>
    </row>
    <row r="1077" spans="3:3" x14ac:dyDescent="0.25">
      <c r="C1077" s="59"/>
    </row>
    <row r="1078" spans="3:3" x14ac:dyDescent="0.25">
      <c r="C1078" s="59"/>
    </row>
    <row r="1079" spans="3:3" x14ac:dyDescent="0.25">
      <c r="C1079" s="59"/>
    </row>
    <row r="1080" spans="3:3" x14ac:dyDescent="0.25">
      <c r="C1080" s="59"/>
    </row>
    <row r="1081" spans="3:3" x14ac:dyDescent="0.25">
      <c r="C1081" s="59"/>
    </row>
    <row r="1082" spans="3:3" x14ac:dyDescent="0.25">
      <c r="C1082" s="59"/>
    </row>
    <row r="1083" spans="3:3" x14ac:dyDescent="0.25">
      <c r="C1083" s="59"/>
    </row>
    <row r="1084" spans="3:3" x14ac:dyDescent="0.25">
      <c r="C1084" s="59"/>
    </row>
    <row r="1085" spans="3:3" x14ac:dyDescent="0.25">
      <c r="C1085" s="59"/>
    </row>
    <row r="1086" spans="3:3" x14ac:dyDescent="0.25">
      <c r="C1086" s="59"/>
    </row>
    <row r="1087" spans="3:3" x14ac:dyDescent="0.25">
      <c r="C1087" s="59"/>
    </row>
    <row r="1088" spans="3:3" x14ac:dyDescent="0.25">
      <c r="C1088" s="59"/>
    </row>
    <row r="1089" spans="3:3" x14ac:dyDescent="0.25">
      <c r="C1089" s="59"/>
    </row>
    <row r="1090" spans="3:3" x14ac:dyDescent="0.25">
      <c r="C1090" s="59"/>
    </row>
    <row r="1091" spans="3:3" x14ac:dyDescent="0.25">
      <c r="C1091" s="59"/>
    </row>
    <row r="1092" spans="3:3" x14ac:dyDescent="0.25">
      <c r="C1092" s="59"/>
    </row>
    <row r="1093" spans="3:3" x14ac:dyDescent="0.25">
      <c r="C1093" s="59"/>
    </row>
    <row r="1094" spans="3:3" x14ac:dyDescent="0.25">
      <c r="C1094" s="59"/>
    </row>
    <row r="1095" spans="3:3" x14ac:dyDescent="0.25">
      <c r="C1095" s="59"/>
    </row>
    <row r="1096" spans="3:3" x14ac:dyDescent="0.25">
      <c r="C1096" s="59"/>
    </row>
    <row r="1097" spans="3:3" x14ac:dyDescent="0.25">
      <c r="C1097" s="59"/>
    </row>
    <row r="1098" spans="3:3" x14ac:dyDescent="0.25">
      <c r="C1098" s="59"/>
    </row>
    <row r="1099" spans="3:3" x14ac:dyDescent="0.25">
      <c r="C1099" s="59"/>
    </row>
    <row r="1100" spans="3:3" x14ac:dyDescent="0.25">
      <c r="C1100" s="59"/>
    </row>
    <row r="1101" spans="3:3" x14ac:dyDescent="0.25">
      <c r="C1101" s="59"/>
    </row>
    <row r="1102" spans="3:3" x14ac:dyDescent="0.25">
      <c r="C1102" s="59"/>
    </row>
    <row r="1103" spans="3:3" x14ac:dyDescent="0.25">
      <c r="C1103" s="59"/>
    </row>
    <row r="1104" spans="3:3" x14ac:dyDescent="0.25">
      <c r="C1104" s="59"/>
    </row>
    <row r="1105" spans="3:3" x14ac:dyDescent="0.25">
      <c r="C1105" s="59"/>
    </row>
    <row r="1106" spans="3:3" x14ac:dyDescent="0.25">
      <c r="C1106" s="59"/>
    </row>
    <row r="1107" spans="3:3" x14ac:dyDescent="0.25">
      <c r="C1107" s="59"/>
    </row>
    <row r="1108" spans="3:3" x14ac:dyDescent="0.25">
      <c r="C1108" s="59"/>
    </row>
  </sheetData>
  <autoFilter ref="B6:O171" xr:uid="{D3EBFBE6-4238-4242-BC0D-922590E4B2D6}"/>
  <mergeCells count="1">
    <mergeCell ref="I2:J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4B1E976-F19E-44AC-8DB4-B5DB50A1959A}">
          <x14:formula1>
            <xm:f>'RESUMEN'!$B$9:$B$1010</xm:f>
          </x14:formula1>
          <xm:sqref>D4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E6F1-168E-4EA5-9D8D-7905FDE69243}">
  <sheetPr filterMode="1"/>
  <dimension ref="B1:W478"/>
  <sheetViews>
    <sheetView workbookViewId="0">
      <selection activeCell="E4" sqref="E4"/>
    </sheetView>
  </sheetViews>
  <sheetFormatPr baseColWidth="10" defaultColWidth="11.42578125" defaultRowHeight="15" x14ac:dyDescent="0.25"/>
  <cols>
    <col min="1" max="1" width="2.140625" customWidth="1"/>
    <col min="2" max="2" width="20.28515625" customWidth="1"/>
    <col min="4" max="5" width="20.85546875" customWidth="1"/>
    <col min="6" max="7" width="18.7109375" customWidth="1"/>
    <col min="14" max="14" width="36.140625" customWidth="1"/>
    <col min="18" max="18" width="15.85546875" customWidth="1"/>
  </cols>
  <sheetData>
    <row r="1" spans="2:23" ht="27" customHeight="1" x14ac:dyDescent="0.25">
      <c r="B1" s="70" t="s">
        <v>178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</row>
    <row r="2" spans="2:23" x14ac:dyDescent="0.25">
      <c r="I2" s="82" t="e" vm="9">
        <v>#VALUE!</v>
      </c>
      <c r="J2" s="82"/>
      <c r="K2" s="82"/>
      <c r="N2" t="s">
        <v>179</v>
      </c>
      <c r="O2">
        <f>SUM(P8:P80)</f>
        <v>107</v>
      </c>
      <c r="Q2" t="s">
        <v>170</v>
      </c>
      <c r="R2" s="60">
        <f>SUM(R8:R50)</f>
        <v>29220</v>
      </c>
      <c r="W2" s="60">
        <f>SUM(W8:W60)</f>
        <v>29009.999999999978</v>
      </c>
    </row>
    <row r="3" spans="2:23" x14ac:dyDescent="0.25">
      <c r="I3" s="82"/>
      <c r="J3" s="82"/>
      <c r="K3" s="82"/>
      <c r="O3">
        <f>SUBTOTAL(109,P8:P80)</f>
        <v>71</v>
      </c>
    </row>
    <row r="4" spans="2:23" ht="21" customHeight="1" x14ac:dyDescent="0.25">
      <c r="B4" s="66" t="s">
        <v>8</v>
      </c>
      <c r="D4" s="66" t="s">
        <v>66</v>
      </c>
      <c r="I4" s="82"/>
      <c r="J4" s="82"/>
      <c r="K4" s="82"/>
    </row>
    <row r="5" spans="2:23" x14ac:dyDescent="0.25">
      <c r="I5" s="82"/>
      <c r="J5" s="82"/>
      <c r="K5" s="82"/>
      <c r="N5" t="s">
        <v>180</v>
      </c>
      <c r="O5">
        <f>SUM(O8:O80)</f>
        <v>79</v>
      </c>
      <c r="Q5" t="s">
        <v>171</v>
      </c>
      <c r="R5" s="60">
        <f>SUBTOTAL(109,R8:R50)</f>
        <v>21300</v>
      </c>
      <c r="W5" s="60">
        <f>SUBTOTAL(109,W8:W60)</f>
        <v>21089.999999999978</v>
      </c>
    </row>
    <row r="6" spans="2:23" x14ac:dyDescent="0.25">
      <c r="I6" s="82"/>
      <c r="J6" s="82"/>
      <c r="K6" s="82"/>
    </row>
    <row r="7" spans="2:23" ht="38.450000000000003" customHeight="1" x14ac:dyDescent="0.25">
      <c r="B7" s="61" t="s">
        <v>10</v>
      </c>
      <c r="C7" s="61" t="s">
        <v>11</v>
      </c>
      <c r="D7" s="61" t="s">
        <v>15</v>
      </c>
      <c r="E7" s="61" t="s">
        <v>16</v>
      </c>
      <c r="F7" s="61" t="s">
        <v>20</v>
      </c>
      <c r="G7" s="61" t="s">
        <v>21</v>
      </c>
      <c r="H7" s="61" t="s">
        <v>181</v>
      </c>
      <c r="I7" s="61" t="s">
        <v>18</v>
      </c>
      <c r="J7" s="61" t="s">
        <v>19</v>
      </c>
      <c r="K7" s="61" t="s">
        <v>25</v>
      </c>
      <c r="L7" s="61" t="s">
        <v>26</v>
      </c>
      <c r="M7" s="61" t="s">
        <v>27</v>
      </c>
      <c r="N7" s="61" t="s">
        <v>24</v>
      </c>
      <c r="O7" s="61" t="s">
        <v>182</v>
      </c>
      <c r="P7" s="61" t="s">
        <v>175</v>
      </c>
      <c r="Q7" s="61" t="s">
        <v>176</v>
      </c>
      <c r="R7" s="61" t="s">
        <v>183</v>
      </c>
      <c r="T7" s="61" t="s">
        <v>184</v>
      </c>
      <c r="U7" s="61" t="s">
        <v>185</v>
      </c>
      <c r="V7" s="61" t="s">
        <v>186</v>
      </c>
      <c r="W7" s="61" t="s">
        <v>187</v>
      </c>
    </row>
    <row r="8" spans="2:23" ht="19.899999999999999" customHeight="1" x14ac:dyDescent="0.25">
      <c r="B8" s="52" t="str" cm="1">
        <f t="array" ref="B8:N35">_xlfn._xlws.FILTER(_xlfn.CHOOSECOLS(resumen[],4,5,10,11,15,16,12,13,14,20,21,22,19),resumen[CLASE VEHICULO]=D4)</f>
        <v>ROGER VILLEGAS</v>
      </c>
      <c r="C8" s="68">
        <v>45919</v>
      </c>
      <c r="D8" s="52" t="str">
        <v>EXTERNO</v>
      </c>
      <c r="E8" s="52" t="str">
        <v>OTROS</v>
      </c>
      <c r="F8" s="52" t="e" vm="79">
        <v>#VALUE!</v>
      </c>
      <c r="G8" s="52" t="e" vm="80">
        <v>#VALUE!</v>
      </c>
      <c r="H8" s="52">
        <v>1797</v>
      </c>
      <c r="I8" s="52">
        <v>1805</v>
      </c>
      <c r="J8" s="54">
        <v>8</v>
      </c>
      <c r="K8" s="52">
        <v>192.2</v>
      </c>
      <c r="L8" s="52">
        <v>199.8</v>
      </c>
      <c r="M8" s="54">
        <v>7.6000000000000227</v>
      </c>
      <c r="N8" s="56" t="str">
        <v>TRABAJO NORMAL</v>
      </c>
      <c r="O8" s="52">
        <f>IF(J8="",0,J8)</f>
        <v>8</v>
      </c>
      <c r="P8" s="54">
        <f>IF(O8&gt;3,O8,3)</f>
        <v>8</v>
      </c>
      <c r="Q8" s="60">
        <v>300</v>
      </c>
      <c r="R8" s="60">
        <f>P8*Q8</f>
        <v>2400</v>
      </c>
      <c r="T8" s="52">
        <f>IF(M8="",0,M8)</f>
        <v>7.6000000000000227</v>
      </c>
      <c r="U8" s="54">
        <f>IF(T8&gt;3,T8,3)</f>
        <v>7.6000000000000227</v>
      </c>
      <c r="V8" s="60">
        <v>300</v>
      </c>
      <c r="W8" s="60">
        <f>U8*V8</f>
        <v>2280.0000000000068</v>
      </c>
    </row>
    <row r="9" spans="2:23" ht="19.899999999999999" hidden="1" customHeight="1" x14ac:dyDescent="0.25">
      <c r="B9" s="52" t="str">
        <v>ROGER VILLEGAS</v>
      </c>
      <c r="C9" s="68">
        <v>45920</v>
      </c>
      <c r="D9" s="52" t="str">
        <v>EXTERNO</v>
      </c>
      <c r="E9" s="52" t="str">
        <v>OTROS</v>
      </c>
      <c r="F9" s="52" t="e" vm="81">
        <v>#VALUE!</v>
      </c>
      <c r="G9" s="52" t="e" vm="81">
        <v>#VALUE!</v>
      </c>
      <c r="H9" s="52">
        <v>4</v>
      </c>
      <c r="I9" s="52">
        <v>7</v>
      </c>
      <c r="J9" s="54">
        <v>3</v>
      </c>
      <c r="K9" s="52">
        <v>0</v>
      </c>
      <c r="L9" s="52">
        <v>0</v>
      </c>
      <c r="M9" s="54">
        <v>0</v>
      </c>
      <c r="N9" s="56" t="str">
        <v>NO TRABAJO, HORAS MINIMAS</v>
      </c>
      <c r="O9" s="52">
        <f t="shared" ref="O9:O35" si="0">IF(J9="",0,J9)</f>
        <v>3</v>
      </c>
      <c r="P9" s="54">
        <f t="shared" ref="P9:P35" si="1">IF(O9&gt;3,O9,3)</f>
        <v>3</v>
      </c>
      <c r="Q9" s="60">
        <v>180</v>
      </c>
      <c r="R9" s="60">
        <f t="shared" ref="R9:R35" si="2">P9*Q9</f>
        <v>540</v>
      </c>
      <c r="T9" s="52">
        <f t="shared" ref="T9:T35" si="3">IF(M9="",0,M9)</f>
        <v>0</v>
      </c>
      <c r="U9" s="54">
        <f t="shared" ref="U9:U35" si="4">IF(T9&gt;3,T9,3)</f>
        <v>3</v>
      </c>
      <c r="V9" s="60">
        <v>180</v>
      </c>
      <c r="W9" s="60">
        <f t="shared" ref="W9:W35" si="5">U9*V9</f>
        <v>540</v>
      </c>
    </row>
    <row r="10" spans="2:23" ht="19.899999999999999" customHeight="1" x14ac:dyDescent="0.25">
      <c r="B10" s="52" t="str">
        <v>ROGER VILLEGAS</v>
      </c>
      <c r="C10" s="68">
        <v>45922</v>
      </c>
      <c r="D10" s="52" t="str">
        <v>EXTERNO</v>
      </c>
      <c r="E10" s="52" t="str">
        <v>OTROS</v>
      </c>
      <c r="F10" s="52" t="e" vm="82">
        <v>#VALUE!</v>
      </c>
      <c r="G10" s="52" t="e" vm="83">
        <v>#VALUE!</v>
      </c>
      <c r="H10" s="52">
        <v>1805</v>
      </c>
      <c r="I10" s="52">
        <v>1806</v>
      </c>
      <c r="J10" s="54">
        <v>1</v>
      </c>
      <c r="K10" s="52">
        <v>199.8</v>
      </c>
      <c r="L10" s="52">
        <v>201.2</v>
      </c>
      <c r="M10" s="54">
        <v>1.3999999999999773</v>
      </c>
      <c r="N10" s="56" t="str">
        <v>TRABAJO NORMAL</v>
      </c>
      <c r="O10" s="52">
        <f t="shared" si="0"/>
        <v>1</v>
      </c>
      <c r="P10" s="54">
        <f t="shared" si="1"/>
        <v>3</v>
      </c>
      <c r="Q10" s="60">
        <v>300</v>
      </c>
      <c r="R10" s="60">
        <f t="shared" si="2"/>
        <v>900</v>
      </c>
      <c r="T10" s="52">
        <f t="shared" si="3"/>
        <v>1.3999999999999773</v>
      </c>
      <c r="U10" s="54">
        <f t="shared" si="4"/>
        <v>3</v>
      </c>
      <c r="V10" s="60">
        <v>300</v>
      </c>
      <c r="W10" s="60">
        <f t="shared" si="5"/>
        <v>900</v>
      </c>
    </row>
    <row r="11" spans="2:23" ht="19.899999999999999" customHeight="1" x14ac:dyDescent="0.25">
      <c r="B11" s="52" t="str">
        <v>ROGER VILLEGAS</v>
      </c>
      <c r="C11" s="68">
        <v>45923</v>
      </c>
      <c r="D11" s="52" t="str">
        <v>EXTERNO</v>
      </c>
      <c r="E11" s="52" t="str">
        <v>OTROS</v>
      </c>
      <c r="F11" s="52" t="e" vm="83">
        <v>#VALUE!</v>
      </c>
      <c r="G11" s="52" t="e" vm="84">
        <v>#VALUE!</v>
      </c>
      <c r="H11" s="52">
        <v>1806</v>
      </c>
      <c r="I11" s="52">
        <v>1809</v>
      </c>
      <c r="J11" s="54">
        <v>3</v>
      </c>
      <c r="K11" s="52">
        <v>201.2</v>
      </c>
      <c r="L11" s="52">
        <v>203.4</v>
      </c>
      <c r="M11" s="54">
        <v>2.2000000000000171</v>
      </c>
      <c r="N11" s="56" t="str">
        <v>TRABAJO NORMAL</v>
      </c>
      <c r="O11" s="52">
        <f t="shared" si="0"/>
        <v>3</v>
      </c>
      <c r="P11" s="54">
        <f t="shared" si="1"/>
        <v>3</v>
      </c>
      <c r="Q11" s="60">
        <v>300</v>
      </c>
      <c r="R11" s="60">
        <f t="shared" si="2"/>
        <v>900</v>
      </c>
      <c r="T11" s="52">
        <f t="shared" si="3"/>
        <v>2.2000000000000171</v>
      </c>
      <c r="U11" s="54">
        <f t="shared" si="4"/>
        <v>3</v>
      </c>
      <c r="V11" s="60">
        <v>300</v>
      </c>
      <c r="W11" s="60">
        <f t="shared" si="5"/>
        <v>900</v>
      </c>
    </row>
    <row r="12" spans="2:23" ht="19.899999999999999" customHeight="1" x14ac:dyDescent="0.25">
      <c r="B12" s="52" t="str">
        <v>ROGER VILLEGAS</v>
      </c>
      <c r="C12" s="68">
        <v>45924</v>
      </c>
      <c r="D12" s="52" t="str">
        <v>EXTERNO</v>
      </c>
      <c r="E12" s="52" t="str">
        <v>OTROS</v>
      </c>
      <c r="F12" s="52" t="e" vm="85">
        <v>#VALUE!</v>
      </c>
      <c r="G12" s="52" t="e" vm="86">
        <v>#VALUE!</v>
      </c>
      <c r="H12" s="52">
        <v>1809</v>
      </c>
      <c r="I12" s="52">
        <v>1812</v>
      </c>
      <c r="J12" s="54">
        <v>3</v>
      </c>
      <c r="K12" s="52">
        <v>203.4</v>
      </c>
      <c r="L12" s="52">
        <v>207</v>
      </c>
      <c r="M12" s="54">
        <v>3.5999999999999943</v>
      </c>
      <c r="N12" s="56" t="str">
        <v>TRABAJO NORMAL</v>
      </c>
      <c r="O12" s="52">
        <f t="shared" si="0"/>
        <v>3</v>
      </c>
      <c r="P12" s="54">
        <f t="shared" si="1"/>
        <v>3</v>
      </c>
      <c r="Q12" s="60">
        <v>300</v>
      </c>
      <c r="R12" s="60">
        <f t="shared" si="2"/>
        <v>900</v>
      </c>
      <c r="T12" s="52">
        <f t="shared" si="3"/>
        <v>3.5999999999999943</v>
      </c>
      <c r="U12" s="54">
        <f t="shared" si="4"/>
        <v>3.5999999999999943</v>
      </c>
      <c r="V12" s="60">
        <v>300</v>
      </c>
      <c r="W12" s="60">
        <f t="shared" si="5"/>
        <v>1079.9999999999982</v>
      </c>
    </row>
    <row r="13" spans="2:23" ht="19.899999999999999" customHeight="1" x14ac:dyDescent="0.25">
      <c r="B13" s="52" t="str">
        <v>ROGER VILLEGAS</v>
      </c>
      <c r="C13" s="68">
        <v>45925</v>
      </c>
      <c r="D13" s="52" t="str">
        <v>EXTERNO</v>
      </c>
      <c r="E13" s="52" t="str">
        <v>OTROS</v>
      </c>
      <c r="F13" s="52" t="e" vm="87">
        <v>#VALUE!</v>
      </c>
      <c r="G13" s="52" t="e" vm="88">
        <v>#VALUE!</v>
      </c>
      <c r="H13" s="52">
        <v>3541</v>
      </c>
      <c r="I13" s="52">
        <v>3547</v>
      </c>
      <c r="J13" s="54">
        <v>6</v>
      </c>
      <c r="K13" s="52">
        <v>792.6</v>
      </c>
      <c r="L13" s="52">
        <v>798.4</v>
      </c>
      <c r="M13" s="54">
        <v>5.7999999999999545</v>
      </c>
      <c r="N13" s="56" t="str">
        <v>TRABAJO NORMAL</v>
      </c>
      <c r="O13" s="52">
        <f t="shared" si="0"/>
        <v>6</v>
      </c>
      <c r="P13" s="54">
        <f t="shared" si="1"/>
        <v>6</v>
      </c>
      <c r="Q13" s="60">
        <v>300</v>
      </c>
      <c r="R13" s="60">
        <f t="shared" si="2"/>
        <v>1800</v>
      </c>
      <c r="T13" s="52">
        <f t="shared" si="3"/>
        <v>5.7999999999999545</v>
      </c>
      <c r="U13" s="54">
        <f t="shared" si="4"/>
        <v>5.7999999999999545</v>
      </c>
      <c r="V13" s="60">
        <v>300</v>
      </c>
      <c r="W13" s="60">
        <f t="shared" si="5"/>
        <v>1739.9999999999864</v>
      </c>
    </row>
    <row r="14" spans="2:23" ht="19.899999999999999" customHeight="1" x14ac:dyDescent="0.25">
      <c r="B14" s="52" t="str">
        <v>ROGER VILLEGAS</v>
      </c>
      <c r="C14" s="68">
        <v>45926</v>
      </c>
      <c r="D14" s="52" t="str">
        <v>EXTERNO</v>
      </c>
      <c r="E14" s="52" t="str">
        <v>OTROS</v>
      </c>
      <c r="F14" s="52" t="e" vm="89">
        <v>#VALUE!</v>
      </c>
      <c r="G14" s="52" t="e" vm="90">
        <v>#VALUE!</v>
      </c>
      <c r="H14" s="52">
        <v>3547</v>
      </c>
      <c r="I14" s="52">
        <v>3550</v>
      </c>
      <c r="J14" s="54">
        <v>3</v>
      </c>
      <c r="K14" s="52">
        <v>798.4</v>
      </c>
      <c r="L14" s="52">
        <v>801.2</v>
      </c>
      <c r="M14" s="54">
        <v>2.8000000000000682</v>
      </c>
      <c r="N14" s="56" t="str">
        <v>TRABAJO NORMAL</v>
      </c>
      <c r="O14" s="52">
        <f t="shared" si="0"/>
        <v>3</v>
      </c>
      <c r="P14" s="54">
        <f t="shared" si="1"/>
        <v>3</v>
      </c>
      <c r="Q14" s="60">
        <v>300</v>
      </c>
      <c r="R14" s="60">
        <f t="shared" si="2"/>
        <v>900</v>
      </c>
      <c r="T14" s="52">
        <f t="shared" si="3"/>
        <v>2.8000000000000682</v>
      </c>
      <c r="U14" s="54">
        <f t="shared" si="4"/>
        <v>3</v>
      </c>
      <c r="V14" s="60">
        <v>300</v>
      </c>
      <c r="W14" s="60">
        <f t="shared" si="5"/>
        <v>900</v>
      </c>
    </row>
    <row r="15" spans="2:23" ht="19.899999999999999" hidden="1" customHeight="1" x14ac:dyDescent="0.25">
      <c r="B15" s="52" t="str">
        <v>ROGER VILLEGAS</v>
      </c>
      <c r="C15" s="68">
        <v>45927</v>
      </c>
      <c r="D15" s="52" t="str">
        <v>EXTERNO</v>
      </c>
      <c r="E15" s="52" t="str">
        <v>OTROS</v>
      </c>
      <c r="F15" s="52" t="e" vm="81">
        <v>#VALUE!</v>
      </c>
      <c r="G15" s="52" t="e" vm="81">
        <v>#VALUE!</v>
      </c>
      <c r="H15" s="52">
        <v>4</v>
      </c>
      <c r="I15" s="52">
        <v>7</v>
      </c>
      <c r="J15" s="54">
        <v>3</v>
      </c>
      <c r="K15" s="52">
        <v>0</v>
      </c>
      <c r="L15" s="52">
        <v>0</v>
      </c>
      <c r="M15" s="54">
        <v>0</v>
      </c>
      <c r="N15" s="56" t="str">
        <v>NO TRABAJO, HORAS MINIMAS</v>
      </c>
      <c r="O15" s="52">
        <f t="shared" si="0"/>
        <v>3</v>
      </c>
      <c r="P15" s="54">
        <f t="shared" si="1"/>
        <v>3</v>
      </c>
      <c r="Q15" s="60">
        <v>180</v>
      </c>
      <c r="R15" s="60">
        <f t="shared" si="2"/>
        <v>540</v>
      </c>
      <c r="T15" s="52">
        <f t="shared" si="3"/>
        <v>0</v>
      </c>
      <c r="U15" s="54">
        <f t="shared" si="4"/>
        <v>3</v>
      </c>
      <c r="V15" s="60">
        <v>180</v>
      </c>
      <c r="W15" s="60">
        <f t="shared" si="5"/>
        <v>540</v>
      </c>
    </row>
    <row r="16" spans="2:23" ht="19.899999999999999" customHeight="1" x14ac:dyDescent="0.25">
      <c r="B16" s="52" t="str">
        <v>ROGER VILLEGAS</v>
      </c>
      <c r="C16" s="68">
        <v>45929</v>
      </c>
      <c r="D16" s="52" t="str">
        <v>EXTERNO</v>
      </c>
      <c r="E16" s="52" t="str">
        <v>OTROS</v>
      </c>
      <c r="F16" s="52" t="e" vm="91">
        <v>#VALUE!</v>
      </c>
      <c r="G16" s="52" t="e" vm="92">
        <v>#VALUE!</v>
      </c>
      <c r="H16" s="52">
        <v>3550</v>
      </c>
      <c r="I16" s="52">
        <v>3554</v>
      </c>
      <c r="J16" s="54">
        <v>4</v>
      </c>
      <c r="K16" s="52">
        <v>801.2</v>
      </c>
      <c r="L16" s="52">
        <v>805.2</v>
      </c>
      <c r="M16" s="54">
        <v>4</v>
      </c>
      <c r="N16" s="56" t="str">
        <v>TRABAJO NORMAL</v>
      </c>
      <c r="O16" s="52">
        <f t="shared" si="0"/>
        <v>4</v>
      </c>
      <c r="P16" s="54">
        <f t="shared" si="1"/>
        <v>4</v>
      </c>
      <c r="Q16" s="60">
        <v>300</v>
      </c>
      <c r="R16" s="60">
        <f t="shared" si="2"/>
        <v>1200</v>
      </c>
      <c r="T16" s="52">
        <f t="shared" si="3"/>
        <v>4</v>
      </c>
      <c r="U16" s="54">
        <f t="shared" si="4"/>
        <v>4</v>
      </c>
      <c r="V16" s="60">
        <v>300</v>
      </c>
      <c r="W16" s="60">
        <f t="shared" si="5"/>
        <v>1200</v>
      </c>
    </row>
    <row r="17" spans="2:23" ht="19.899999999999999" customHeight="1" x14ac:dyDescent="0.25">
      <c r="B17" s="52" t="str">
        <v>ROGER VILLEGAS</v>
      </c>
      <c r="C17" s="68">
        <v>45930</v>
      </c>
      <c r="D17" s="52" t="str">
        <v>EXTERNO</v>
      </c>
      <c r="E17" s="52" t="str">
        <v>OTROS</v>
      </c>
      <c r="F17" s="52" t="e" vm="93">
        <v>#VALUE!</v>
      </c>
      <c r="G17" s="52" t="e" vm="94">
        <v>#VALUE!</v>
      </c>
      <c r="H17" s="52">
        <v>3554</v>
      </c>
      <c r="I17" s="52">
        <v>3557</v>
      </c>
      <c r="J17" s="54">
        <v>3</v>
      </c>
      <c r="K17" s="52">
        <v>805.2</v>
      </c>
      <c r="L17" s="52">
        <v>808.1</v>
      </c>
      <c r="M17" s="54">
        <v>2.8999999999999773</v>
      </c>
      <c r="N17" s="56" t="str">
        <v>TRABAJO NORMAL</v>
      </c>
      <c r="O17" s="52">
        <f t="shared" si="0"/>
        <v>3</v>
      </c>
      <c r="P17" s="54">
        <f t="shared" si="1"/>
        <v>3</v>
      </c>
      <c r="Q17" s="60">
        <v>300</v>
      </c>
      <c r="R17" s="60">
        <f t="shared" si="2"/>
        <v>900</v>
      </c>
      <c r="T17" s="52">
        <f t="shared" si="3"/>
        <v>2.8999999999999773</v>
      </c>
      <c r="U17" s="54">
        <f t="shared" si="4"/>
        <v>3</v>
      </c>
      <c r="V17" s="60">
        <v>300</v>
      </c>
      <c r="W17" s="60">
        <f t="shared" si="5"/>
        <v>900</v>
      </c>
    </row>
    <row r="18" spans="2:23" ht="19.899999999999999" customHeight="1" x14ac:dyDescent="0.25">
      <c r="B18" s="52" t="str">
        <v>ROGER VILLEGAS</v>
      </c>
      <c r="C18" s="68">
        <v>45931</v>
      </c>
      <c r="D18" s="52" t="str">
        <v>EXTERNO</v>
      </c>
      <c r="E18" s="52" t="str">
        <v>OTROS</v>
      </c>
      <c r="F18" s="52" t="e" vm="95">
        <v>#VALUE!</v>
      </c>
      <c r="G18" s="52" t="e" vm="96">
        <v>#VALUE!</v>
      </c>
      <c r="H18" s="52">
        <v>3557</v>
      </c>
      <c r="I18" s="52">
        <v>3559</v>
      </c>
      <c r="J18" s="54">
        <v>2</v>
      </c>
      <c r="K18" s="52">
        <v>808.1</v>
      </c>
      <c r="L18" s="52">
        <v>809.8</v>
      </c>
      <c r="M18" s="54">
        <v>1.6999999999999318</v>
      </c>
      <c r="N18" s="56" t="str">
        <v>TRABAJO NORMAL</v>
      </c>
      <c r="O18" s="52">
        <f t="shared" si="0"/>
        <v>2</v>
      </c>
      <c r="P18" s="54">
        <f t="shared" si="1"/>
        <v>3</v>
      </c>
      <c r="Q18" s="60">
        <v>300</v>
      </c>
      <c r="R18" s="60">
        <f t="shared" si="2"/>
        <v>900</v>
      </c>
      <c r="T18" s="52">
        <f t="shared" si="3"/>
        <v>1.6999999999999318</v>
      </c>
      <c r="U18" s="54">
        <f t="shared" si="4"/>
        <v>3</v>
      </c>
      <c r="V18" s="60">
        <v>300</v>
      </c>
      <c r="W18" s="60">
        <f t="shared" si="5"/>
        <v>900</v>
      </c>
    </row>
    <row r="19" spans="2:23" ht="19.899999999999999" hidden="1" customHeight="1" x14ac:dyDescent="0.25">
      <c r="B19" s="52" t="str">
        <v>ROGER VILLEGAS</v>
      </c>
      <c r="C19" s="68">
        <v>45932</v>
      </c>
      <c r="D19" s="52" t="str">
        <v>EXTERNO</v>
      </c>
      <c r="E19" s="52" t="str">
        <v>OTROS</v>
      </c>
      <c r="F19" s="52" t="e" vm="81">
        <v>#VALUE!</v>
      </c>
      <c r="G19" s="52" t="e" vm="81">
        <v>#VALUE!</v>
      </c>
      <c r="H19" s="52">
        <v>4</v>
      </c>
      <c r="I19" s="52">
        <v>7</v>
      </c>
      <c r="J19" s="54">
        <v>3</v>
      </c>
      <c r="K19" s="52">
        <v>0</v>
      </c>
      <c r="L19" s="52">
        <v>0</v>
      </c>
      <c r="M19" s="54">
        <v>0</v>
      </c>
      <c r="N19" s="56" t="str">
        <v>NO TRABAJO, HORAS MINIMAS</v>
      </c>
      <c r="O19" s="52">
        <f t="shared" si="0"/>
        <v>3</v>
      </c>
      <c r="P19" s="54">
        <f t="shared" si="1"/>
        <v>3</v>
      </c>
      <c r="Q19" s="60">
        <v>180</v>
      </c>
      <c r="R19" s="60">
        <f t="shared" si="2"/>
        <v>540</v>
      </c>
      <c r="T19" s="52">
        <f t="shared" si="3"/>
        <v>0</v>
      </c>
      <c r="U19" s="54">
        <f t="shared" si="4"/>
        <v>3</v>
      </c>
      <c r="V19" s="60">
        <v>180</v>
      </c>
      <c r="W19" s="60">
        <f t="shared" si="5"/>
        <v>540</v>
      </c>
    </row>
    <row r="20" spans="2:23" ht="19.899999999999999" hidden="1" customHeight="1" x14ac:dyDescent="0.25">
      <c r="B20" s="52" t="str">
        <v>ROGER VILLEGAS</v>
      </c>
      <c r="C20" s="68">
        <v>45933</v>
      </c>
      <c r="D20" s="52" t="str">
        <v>EXTERNO</v>
      </c>
      <c r="E20" s="52" t="str">
        <v>OTROS</v>
      </c>
      <c r="F20" s="52" t="e" vm="81">
        <v>#VALUE!</v>
      </c>
      <c r="G20" s="52" t="e" vm="81">
        <v>#VALUE!</v>
      </c>
      <c r="H20" s="52">
        <v>4</v>
      </c>
      <c r="I20" s="52">
        <v>7</v>
      </c>
      <c r="J20" s="54">
        <v>3</v>
      </c>
      <c r="K20" s="52">
        <v>0</v>
      </c>
      <c r="L20" s="52">
        <v>0</v>
      </c>
      <c r="M20" s="54">
        <v>0</v>
      </c>
      <c r="N20" s="56" t="str">
        <v>NO TRABAJO, HORAS MINIMAS</v>
      </c>
      <c r="O20" s="52">
        <f t="shared" si="0"/>
        <v>3</v>
      </c>
      <c r="P20" s="54">
        <f t="shared" si="1"/>
        <v>3</v>
      </c>
      <c r="Q20" s="60">
        <v>180</v>
      </c>
      <c r="R20" s="60">
        <f t="shared" si="2"/>
        <v>540</v>
      </c>
      <c r="T20" s="52">
        <f t="shared" si="3"/>
        <v>0</v>
      </c>
      <c r="U20" s="54">
        <f t="shared" si="4"/>
        <v>3</v>
      </c>
      <c r="V20" s="60">
        <v>180</v>
      </c>
      <c r="W20" s="60">
        <f t="shared" si="5"/>
        <v>540</v>
      </c>
    </row>
    <row r="21" spans="2:23" ht="19.899999999999999" customHeight="1" x14ac:dyDescent="0.25">
      <c r="B21" s="52" t="str">
        <v>ROGER VILLEGAS</v>
      </c>
      <c r="C21" s="68">
        <v>45936</v>
      </c>
      <c r="D21" s="52" t="str">
        <v>EXTERNO</v>
      </c>
      <c r="E21" s="52" t="str">
        <v>OTROS</v>
      </c>
      <c r="F21" s="52" t="e" vm="97">
        <v>#VALUE!</v>
      </c>
      <c r="G21" s="52" t="e" vm="98">
        <v>#VALUE!</v>
      </c>
      <c r="H21" s="52">
        <v>3559</v>
      </c>
      <c r="I21" s="52">
        <v>3563</v>
      </c>
      <c r="J21" s="54">
        <v>4</v>
      </c>
      <c r="K21" s="52">
        <v>810.5</v>
      </c>
      <c r="L21" s="52">
        <v>814.6</v>
      </c>
      <c r="M21" s="54">
        <v>4.1000000000000227</v>
      </c>
      <c r="N21" s="56" t="str">
        <v>TRABAJO NORMAL</v>
      </c>
      <c r="O21" s="52">
        <f t="shared" si="0"/>
        <v>4</v>
      </c>
      <c r="P21" s="54">
        <f t="shared" si="1"/>
        <v>4</v>
      </c>
      <c r="Q21" s="60">
        <v>300</v>
      </c>
      <c r="R21" s="60">
        <f t="shared" si="2"/>
        <v>1200</v>
      </c>
      <c r="T21" s="52">
        <f t="shared" si="3"/>
        <v>4.1000000000000227</v>
      </c>
      <c r="U21" s="54">
        <f t="shared" si="4"/>
        <v>4.1000000000000227</v>
      </c>
      <c r="V21" s="60">
        <v>300</v>
      </c>
      <c r="W21" s="60">
        <f t="shared" si="5"/>
        <v>1230.0000000000068</v>
      </c>
    </row>
    <row r="22" spans="2:23" ht="19.899999999999999" customHeight="1" x14ac:dyDescent="0.25">
      <c r="B22" s="52" t="str">
        <v>ROGER VILLEGAS</v>
      </c>
      <c r="C22" s="68">
        <v>45937</v>
      </c>
      <c r="D22" s="52" t="str">
        <v>EXTERNO</v>
      </c>
      <c r="E22" s="52" t="str">
        <v>OTROS</v>
      </c>
      <c r="F22" s="52">
        <v>0</v>
      </c>
      <c r="G22" s="52">
        <v>0</v>
      </c>
      <c r="H22" s="52">
        <v>3563</v>
      </c>
      <c r="I22" s="52">
        <v>3569</v>
      </c>
      <c r="J22" s="54">
        <v>6</v>
      </c>
      <c r="K22" s="52">
        <v>814.6</v>
      </c>
      <c r="L22" s="52">
        <v>820.7</v>
      </c>
      <c r="M22" s="54">
        <v>6.1000000000000227</v>
      </c>
      <c r="N22" s="56" t="str">
        <v>TRABAJO NORMAL</v>
      </c>
      <c r="O22" s="52">
        <f t="shared" si="0"/>
        <v>6</v>
      </c>
      <c r="P22" s="54">
        <f t="shared" si="1"/>
        <v>6</v>
      </c>
      <c r="Q22" s="60">
        <v>300</v>
      </c>
      <c r="R22" s="60">
        <f t="shared" si="2"/>
        <v>1800</v>
      </c>
      <c r="T22" s="52">
        <f t="shared" si="3"/>
        <v>6.1000000000000227</v>
      </c>
      <c r="U22" s="54">
        <f t="shared" si="4"/>
        <v>6.1000000000000227</v>
      </c>
      <c r="V22" s="60">
        <v>300</v>
      </c>
      <c r="W22" s="60">
        <f t="shared" si="5"/>
        <v>1830.0000000000068</v>
      </c>
    </row>
    <row r="23" spans="2:23" ht="19.899999999999999" customHeight="1" x14ac:dyDescent="0.25">
      <c r="B23" s="52" t="str">
        <v>ROGER VILLEGAS</v>
      </c>
      <c r="C23" s="68">
        <v>45938</v>
      </c>
      <c r="D23" s="52" t="str">
        <v>EXTERNO</v>
      </c>
      <c r="E23" s="52" t="str">
        <v>OTROS</v>
      </c>
      <c r="F23" s="52" t="e" vm="99">
        <v>#VALUE!</v>
      </c>
      <c r="G23" s="52" t="e" vm="100">
        <v>#VALUE!</v>
      </c>
      <c r="H23" s="52">
        <v>3569</v>
      </c>
      <c r="I23" s="52">
        <v>3577</v>
      </c>
      <c r="J23" s="54">
        <v>8</v>
      </c>
      <c r="K23" s="52">
        <v>820.7</v>
      </c>
      <c r="L23" s="52">
        <v>828.4</v>
      </c>
      <c r="M23" s="54">
        <v>7.6999999999999318</v>
      </c>
      <c r="N23" s="56" t="str">
        <v>TRABAJO NORMAL</v>
      </c>
      <c r="O23" s="52">
        <f t="shared" si="0"/>
        <v>8</v>
      </c>
      <c r="P23" s="54">
        <f t="shared" si="1"/>
        <v>8</v>
      </c>
      <c r="Q23" s="60">
        <v>300</v>
      </c>
      <c r="R23" s="60">
        <f t="shared" si="2"/>
        <v>2400</v>
      </c>
      <c r="T23" s="52">
        <f t="shared" si="3"/>
        <v>7.6999999999999318</v>
      </c>
      <c r="U23" s="54">
        <f t="shared" si="4"/>
        <v>7.6999999999999318</v>
      </c>
      <c r="V23" s="60">
        <v>300</v>
      </c>
      <c r="W23" s="60">
        <f t="shared" si="5"/>
        <v>2309.9999999999795</v>
      </c>
    </row>
    <row r="24" spans="2:23" ht="19.899999999999999" customHeight="1" x14ac:dyDescent="0.25">
      <c r="B24" s="52" t="str">
        <v>ROGER VILLEGAS</v>
      </c>
      <c r="C24" s="68">
        <v>45939</v>
      </c>
      <c r="D24" s="52" t="str">
        <v>EXTERNO</v>
      </c>
      <c r="E24" s="52" t="str">
        <v>OTROS</v>
      </c>
      <c r="F24" s="52" t="e" vm="101">
        <v>#VALUE!</v>
      </c>
      <c r="G24" s="52" t="e" vm="102">
        <v>#VALUE!</v>
      </c>
      <c r="H24" s="52">
        <v>3577</v>
      </c>
      <c r="I24" s="52">
        <v>3584</v>
      </c>
      <c r="J24" s="54">
        <v>7</v>
      </c>
      <c r="K24" s="52">
        <v>828.4</v>
      </c>
      <c r="L24" s="52">
        <v>835.4</v>
      </c>
      <c r="M24" s="54">
        <v>7</v>
      </c>
      <c r="N24" s="56" t="str">
        <v>TRABAJO NORMAL</v>
      </c>
      <c r="O24" s="52">
        <f t="shared" si="0"/>
        <v>7</v>
      </c>
      <c r="P24" s="54">
        <f t="shared" si="1"/>
        <v>7</v>
      </c>
      <c r="Q24" s="60">
        <v>300</v>
      </c>
      <c r="R24" s="60">
        <f t="shared" si="2"/>
        <v>2100</v>
      </c>
      <c r="T24" s="52">
        <f t="shared" si="3"/>
        <v>7</v>
      </c>
      <c r="U24" s="54">
        <f t="shared" si="4"/>
        <v>7</v>
      </c>
      <c r="V24" s="60">
        <v>300</v>
      </c>
      <c r="W24" s="60">
        <f t="shared" si="5"/>
        <v>2100</v>
      </c>
    </row>
    <row r="25" spans="2:23" ht="19.899999999999999" customHeight="1" x14ac:dyDescent="0.25">
      <c r="B25" s="52" t="str">
        <v>ROGER VILLEGAS</v>
      </c>
      <c r="C25" s="68">
        <v>45940</v>
      </c>
      <c r="D25" s="52" t="str">
        <v>EXTERNO</v>
      </c>
      <c r="E25" s="52" t="str">
        <v>OTROS</v>
      </c>
      <c r="F25" s="52" t="e" vm="103">
        <v>#VALUE!</v>
      </c>
      <c r="G25" s="52" t="e" vm="104">
        <v>#VALUE!</v>
      </c>
      <c r="H25" s="52">
        <v>3584</v>
      </c>
      <c r="I25" s="52">
        <v>3588</v>
      </c>
      <c r="J25" s="54">
        <v>4</v>
      </c>
      <c r="K25" s="52">
        <v>835.4</v>
      </c>
      <c r="L25" s="52">
        <v>838.8</v>
      </c>
      <c r="M25" s="54">
        <v>3.3999999999999773</v>
      </c>
      <c r="N25" t="str">
        <v>TRABAJO NORMAL</v>
      </c>
      <c r="O25" s="52">
        <f t="shared" si="0"/>
        <v>4</v>
      </c>
      <c r="P25" s="54">
        <f t="shared" si="1"/>
        <v>4</v>
      </c>
      <c r="Q25" s="60">
        <v>300</v>
      </c>
      <c r="R25" s="60">
        <f>P25*Q25</f>
        <v>1200</v>
      </c>
      <c r="T25" s="52">
        <f t="shared" si="3"/>
        <v>3.3999999999999773</v>
      </c>
      <c r="U25" s="54">
        <f t="shared" si="4"/>
        <v>3.3999999999999773</v>
      </c>
      <c r="V25" s="60">
        <v>300</v>
      </c>
      <c r="W25" s="60">
        <f t="shared" si="5"/>
        <v>1019.9999999999932</v>
      </c>
    </row>
    <row r="26" spans="2:23" ht="19.899999999999999" hidden="1" customHeight="1" x14ac:dyDescent="0.25">
      <c r="B26" s="52" t="str">
        <v>ROGER VILLEGAS</v>
      </c>
      <c r="C26" s="68">
        <v>45943</v>
      </c>
      <c r="D26" s="52" t="str">
        <v>EXTERNO</v>
      </c>
      <c r="E26" s="52" t="str">
        <v>OTROS</v>
      </c>
      <c r="F26" s="52">
        <v>0</v>
      </c>
      <c r="G26" s="52">
        <v>0</v>
      </c>
      <c r="H26" s="52">
        <v>0</v>
      </c>
      <c r="I26" s="52">
        <v>0</v>
      </c>
      <c r="J26" s="52" t="str">
        <v/>
      </c>
      <c r="K26" s="52">
        <v>0</v>
      </c>
      <c r="L26" s="52">
        <v>0</v>
      </c>
      <c r="M26" s="52">
        <v>0</v>
      </c>
      <c r="N26">
        <v>0</v>
      </c>
      <c r="O26" s="52">
        <f t="shared" si="0"/>
        <v>0</v>
      </c>
      <c r="P26" s="54">
        <f t="shared" si="1"/>
        <v>3</v>
      </c>
      <c r="Q26" s="60">
        <v>180</v>
      </c>
      <c r="R26" s="60">
        <f t="shared" si="2"/>
        <v>540</v>
      </c>
      <c r="T26" s="52">
        <f t="shared" si="3"/>
        <v>0</v>
      </c>
      <c r="U26" s="54">
        <f t="shared" si="4"/>
        <v>3</v>
      </c>
      <c r="V26" s="60">
        <v>180</v>
      </c>
      <c r="W26" s="60">
        <f t="shared" si="5"/>
        <v>540</v>
      </c>
    </row>
    <row r="27" spans="2:23" ht="19.899999999999999" hidden="1" customHeight="1" x14ac:dyDescent="0.25">
      <c r="B27" s="52" t="str">
        <v>ROGER VILLEGAS</v>
      </c>
      <c r="C27" s="68">
        <v>45944</v>
      </c>
      <c r="D27" s="52" t="str">
        <v>EXTERNO</v>
      </c>
      <c r="E27" s="52" t="str">
        <v>OTROS</v>
      </c>
      <c r="F27" s="52">
        <v>0</v>
      </c>
      <c r="G27" s="52">
        <v>0</v>
      </c>
      <c r="H27" s="52">
        <v>0</v>
      </c>
      <c r="I27" s="52">
        <v>0</v>
      </c>
      <c r="J27" s="52" t="str">
        <v/>
      </c>
      <c r="K27" s="52">
        <v>0</v>
      </c>
      <c r="L27" s="52">
        <v>0</v>
      </c>
      <c r="M27" s="52">
        <v>0</v>
      </c>
      <c r="N27">
        <v>0</v>
      </c>
      <c r="O27" s="52">
        <f t="shared" si="0"/>
        <v>0</v>
      </c>
      <c r="P27" s="54">
        <f t="shared" si="1"/>
        <v>3</v>
      </c>
      <c r="Q27" s="60">
        <v>180</v>
      </c>
      <c r="R27" s="60">
        <f t="shared" si="2"/>
        <v>540</v>
      </c>
      <c r="T27" s="52">
        <f t="shared" si="3"/>
        <v>0</v>
      </c>
      <c r="U27" s="54">
        <f t="shared" si="4"/>
        <v>3</v>
      </c>
      <c r="V27" s="60">
        <v>180</v>
      </c>
      <c r="W27" s="60">
        <f t="shared" si="5"/>
        <v>540</v>
      </c>
    </row>
    <row r="28" spans="2:23" ht="19.899999999999999" hidden="1" customHeight="1" x14ac:dyDescent="0.25">
      <c r="B28" s="52" t="str">
        <v>ROGER VILLEGAS</v>
      </c>
      <c r="C28" s="68">
        <v>45945</v>
      </c>
      <c r="D28" s="52" t="str">
        <v>EXTERNO</v>
      </c>
      <c r="E28" s="52" t="str">
        <v>OTROS</v>
      </c>
      <c r="F28" s="52">
        <v>0</v>
      </c>
      <c r="G28" s="52">
        <v>0</v>
      </c>
      <c r="H28" s="52">
        <v>0</v>
      </c>
      <c r="I28" s="52">
        <v>0</v>
      </c>
      <c r="J28" s="52" t="str">
        <v/>
      </c>
      <c r="K28" s="52">
        <v>0</v>
      </c>
      <c r="L28" s="52">
        <v>0</v>
      </c>
      <c r="M28" s="52">
        <v>0</v>
      </c>
      <c r="N28">
        <v>0</v>
      </c>
      <c r="O28" s="52">
        <f t="shared" si="0"/>
        <v>0</v>
      </c>
      <c r="P28" s="54">
        <f t="shared" si="1"/>
        <v>3</v>
      </c>
      <c r="Q28" s="60">
        <v>180</v>
      </c>
      <c r="R28" s="60">
        <f t="shared" si="2"/>
        <v>540</v>
      </c>
      <c r="T28" s="52">
        <f t="shared" si="3"/>
        <v>0</v>
      </c>
      <c r="U28" s="54">
        <f t="shared" si="4"/>
        <v>3</v>
      </c>
      <c r="V28" s="60">
        <v>180</v>
      </c>
      <c r="W28" s="60">
        <f t="shared" si="5"/>
        <v>540</v>
      </c>
    </row>
    <row r="29" spans="2:23" ht="19.899999999999999" hidden="1" customHeight="1" x14ac:dyDescent="0.25">
      <c r="B29" s="52" t="str">
        <v>ROGER VILLEGAS</v>
      </c>
      <c r="C29" s="68">
        <v>45946</v>
      </c>
      <c r="D29" s="52" t="str">
        <v>EXTERNO</v>
      </c>
      <c r="E29" s="52" t="str">
        <v>OTROS</v>
      </c>
      <c r="F29" s="52">
        <v>0</v>
      </c>
      <c r="G29" s="52">
        <v>0</v>
      </c>
      <c r="H29" s="52">
        <v>0</v>
      </c>
      <c r="I29" s="52">
        <v>0</v>
      </c>
      <c r="J29" s="52" t="str">
        <v/>
      </c>
      <c r="K29" s="52">
        <v>0</v>
      </c>
      <c r="L29" s="52">
        <v>0</v>
      </c>
      <c r="M29" s="52">
        <v>0</v>
      </c>
      <c r="N29">
        <v>0</v>
      </c>
      <c r="O29" s="52">
        <f t="shared" si="0"/>
        <v>0</v>
      </c>
      <c r="P29" s="54">
        <f t="shared" si="1"/>
        <v>3</v>
      </c>
      <c r="Q29" s="60">
        <v>180</v>
      </c>
      <c r="R29" s="60">
        <f t="shared" si="2"/>
        <v>540</v>
      </c>
      <c r="T29" s="52">
        <f t="shared" si="3"/>
        <v>0</v>
      </c>
      <c r="U29" s="54">
        <f t="shared" si="4"/>
        <v>3</v>
      </c>
      <c r="V29" s="60">
        <v>180</v>
      </c>
      <c r="W29" s="60">
        <f t="shared" si="5"/>
        <v>540</v>
      </c>
    </row>
    <row r="30" spans="2:23" ht="19.899999999999999" customHeight="1" x14ac:dyDescent="0.25">
      <c r="B30" s="52" t="str">
        <v>ROGER VILLEGAS</v>
      </c>
      <c r="C30" s="68">
        <v>45947</v>
      </c>
      <c r="D30" s="52" t="str">
        <v>EXTERNO</v>
      </c>
      <c r="E30" s="52" t="str">
        <v>OTROS</v>
      </c>
      <c r="F30" s="52">
        <v>0</v>
      </c>
      <c r="G30" s="52">
        <v>0</v>
      </c>
      <c r="H30" s="52">
        <v>3590</v>
      </c>
      <c r="I30" s="52">
        <v>3592</v>
      </c>
      <c r="J30" s="54">
        <v>2</v>
      </c>
      <c r="K30" s="52">
        <v>841.4</v>
      </c>
      <c r="L30" s="52">
        <v>843.7</v>
      </c>
      <c r="M30" s="54">
        <v>2.3000000000000682</v>
      </c>
      <c r="N30" t="str">
        <v>TRABAJO NORMAL</v>
      </c>
      <c r="O30" s="52">
        <f t="shared" si="0"/>
        <v>2</v>
      </c>
      <c r="P30" s="54">
        <f t="shared" si="1"/>
        <v>3</v>
      </c>
      <c r="Q30" s="60">
        <v>300</v>
      </c>
      <c r="R30" s="60">
        <f t="shared" si="2"/>
        <v>900</v>
      </c>
      <c r="T30" s="52">
        <f t="shared" si="3"/>
        <v>2.3000000000000682</v>
      </c>
      <c r="U30" s="54">
        <f t="shared" si="4"/>
        <v>3</v>
      </c>
      <c r="V30" s="60">
        <v>300</v>
      </c>
      <c r="W30" s="60">
        <f t="shared" si="5"/>
        <v>900</v>
      </c>
    </row>
    <row r="31" spans="2:23" ht="19.899999999999999" customHeight="1" x14ac:dyDescent="0.25">
      <c r="B31" s="52" t="str">
        <v>ROGER VILLEGAS</v>
      </c>
      <c r="C31" s="68">
        <v>45950</v>
      </c>
      <c r="D31" s="52" t="str">
        <v>EXTERNO</v>
      </c>
      <c r="E31" s="52" t="str">
        <v>OTROS</v>
      </c>
      <c r="F31" s="52">
        <v>0</v>
      </c>
      <c r="G31" s="52">
        <v>0</v>
      </c>
      <c r="H31" s="52">
        <v>3592</v>
      </c>
      <c r="I31" s="52">
        <v>3595</v>
      </c>
      <c r="J31" s="54">
        <v>3</v>
      </c>
      <c r="K31" s="52">
        <v>843.7</v>
      </c>
      <c r="L31" s="52">
        <v>846.7</v>
      </c>
      <c r="M31" s="54">
        <v>3</v>
      </c>
      <c r="N31" t="str">
        <v>TRABAJO NORMAL</v>
      </c>
      <c r="O31" s="52">
        <f t="shared" si="0"/>
        <v>3</v>
      </c>
      <c r="P31" s="54">
        <f t="shared" si="1"/>
        <v>3</v>
      </c>
      <c r="Q31" s="60">
        <v>300</v>
      </c>
      <c r="R31" s="60">
        <f t="shared" si="2"/>
        <v>900</v>
      </c>
      <c r="T31" s="52">
        <f t="shared" si="3"/>
        <v>3</v>
      </c>
      <c r="U31" s="54">
        <f t="shared" si="4"/>
        <v>3</v>
      </c>
      <c r="V31" s="60">
        <v>300</v>
      </c>
      <c r="W31" s="60">
        <f t="shared" si="5"/>
        <v>900</v>
      </c>
    </row>
    <row r="32" spans="2:23" ht="19.899999999999999" hidden="1" customHeight="1" x14ac:dyDescent="0.25">
      <c r="B32" s="52" t="str">
        <v>ROGER VILLEGAS</v>
      </c>
      <c r="C32" s="68">
        <v>45951</v>
      </c>
      <c r="D32" s="52" t="str">
        <v>EXTERNO</v>
      </c>
      <c r="E32" s="52" t="str">
        <v>OTROS</v>
      </c>
      <c r="F32" s="52">
        <v>0</v>
      </c>
      <c r="G32" s="52">
        <v>0</v>
      </c>
      <c r="H32" s="52">
        <v>0</v>
      </c>
      <c r="I32" s="52">
        <v>0</v>
      </c>
      <c r="J32" s="54" t="str">
        <v/>
      </c>
      <c r="K32" s="52">
        <v>0</v>
      </c>
      <c r="L32" s="52">
        <v>0</v>
      </c>
      <c r="M32" s="54">
        <v>0</v>
      </c>
      <c r="N32">
        <v>0</v>
      </c>
      <c r="O32" s="52">
        <f t="shared" si="0"/>
        <v>0</v>
      </c>
      <c r="P32" s="54">
        <f t="shared" si="1"/>
        <v>3</v>
      </c>
      <c r="Q32" s="60">
        <v>300</v>
      </c>
      <c r="R32" s="60">
        <f t="shared" si="2"/>
        <v>900</v>
      </c>
      <c r="T32" s="52">
        <f t="shared" si="3"/>
        <v>0</v>
      </c>
      <c r="U32" s="54">
        <f t="shared" si="4"/>
        <v>3</v>
      </c>
      <c r="V32" s="60">
        <v>300</v>
      </c>
      <c r="W32" s="60">
        <f t="shared" si="5"/>
        <v>900</v>
      </c>
    </row>
    <row r="33" spans="2:23" ht="19.899999999999999" hidden="1" customHeight="1" x14ac:dyDescent="0.25">
      <c r="B33" s="52" t="str">
        <v>ROGER VILLEGAS</v>
      </c>
      <c r="C33" s="68">
        <v>45952</v>
      </c>
      <c r="D33" s="52" t="str">
        <v>EXTERNO</v>
      </c>
      <c r="E33" s="52" t="str">
        <v>OTROS</v>
      </c>
      <c r="F33" s="52">
        <v>0</v>
      </c>
      <c r="G33" s="52">
        <v>0</v>
      </c>
      <c r="H33" s="52">
        <v>0</v>
      </c>
      <c r="I33" s="52">
        <v>0</v>
      </c>
      <c r="J33" s="54" t="str">
        <v/>
      </c>
      <c r="K33" s="52">
        <v>0</v>
      </c>
      <c r="L33" s="52">
        <v>0</v>
      </c>
      <c r="M33" s="54">
        <v>0</v>
      </c>
      <c r="N33">
        <v>0</v>
      </c>
      <c r="O33" s="52">
        <f t="shared" si="0"/>
        <v>0</v>
      </c>
      <c r="P33" s="54">
        <f t="shared" si="1"/>
        <v>3</v>
      </c>
      <c r="Q33" s="60">
        <v>300</v>
      </c>
      <c r="R33" s="60">
        <f t="shared" si="2"/>
        <v>900</v>
      </c>
      <c r="T33" s="52">
        <f t="shared" si="3"/>
        <v>0</v>
      </c>
      <c r="U33" s="54">
        <f t="shared" si="4"/>
        <v>3</v>
      </c>
      <c r="V33" s="60">
        <v>300</v>
      </c>
      <c r="W33" s="60">
        <f t="shared" si="5"/>
        <v>900</v>
      </c>
    </row>
    <row r="34" spans="2:23" ht="19.899999999999999" hidden="1" customHeight="1" x14ac:dyDescent="0.25">
      <c r="B34" s="52" t="str">
        <v>ROGER VILLEGAS</v>
      </c>
      <c r="C34" s="68">
        <v>45953</v>
      </c>
      <c r="D34" s="52" t="str">
        <v>EXTERNO</v>
      </c>
      <c r="E34" s="52" t="str">
        <v>OTROS</v>
      </c>
      <c r="F34" s="52">
        <v>0</v>
      </c>
      <c r="G34" s="52">
        <v>0</v>
      </c>
      <c r="H34" s="52">
        <v>0</v>
      </c>
      <c r="I34" s="52">
        <v>0</v>
      </c>
      <c r="J34" s="54" t="str">
        <v/>
      </c>
      <c r="K34" s="52">
        <v>0</v>
      </c>
      <c r="L34" s="52">
        <v>0</v>
      </c>
      <c r="M34" s="54">
        <v>0</v>
      </c>
      <c r="N34">
        <v>0</v>
      </c>
      <c r="O34" s="52">
        <f t="shared" si="0"/>
        <v>0</v>
      </c>
      <c r="P34" s="54">
        <f t="shared" si="1"/>
        <v>3</v>
      </c>
      <c r="Q34" s="60">
        <v>300</v>
      </c>
      <c r="R34" s="60">
        <f t="shared" si="2"/>
        <v>900</v>
      </c>
      <c r="T34" s="52">
        <f t="shared" si="3"/>
        <v>0</v>
      </c>
      <c r="U34" s="54">
        <f t="shared" si="4"/>
        <v>3</v>
      </c>
      <c r="V34" s="60">
        <v>300</v>
      </c>
      <c r="W34" s="60">
        <f t="shared" si="5"/>
        <v>900</v>
      </c>
    </row>
    <row r="35" spans="2:23" ht="19.899999999999999" hidden="1" customHeight="1" x14ac:dyDescent="0.25">
      <c r="B35" s="52" t="str">
        <v>ROGER VILLEGAS</v>
      </c>
      <c r="C35" s="68">
        <v>45954</v>
      </c>
      <c r="D35" s="52" t="str">
        <v>EXTERNO</v>
      </c>
      <c r="E35" s="52" t="str">
        <v>OTROS</v>
      </c>
      <c r="F35" s="52">
        <v>0</v>
      </c>
      <c r="G35" s="52">
        <v>0</v>
      </c>
      <c r="H35" s="52">
        <v>0</v>
      </c>
      <c r="I35" s="52">
        <v>0</v>
      </c>
      <c r="J35" s="54" t="str">
        <v/>
      </c>
      <c r="K35" s="52">
        <v>0</v>
      </c>
      <c r="L35" s="52">
        <v>0</v>
      </c>
      <c r="M35" s="54">
        <v>0</v>
      </c>
      <c r="N35">
        <v>0</v>
      </c>
      <c r="O35" s="52">
        <f t="shared" si="0"/>
        <v>0</v>
      </c>
      <c r="P35" s="54">
        <f t="shared" si="1"/>
        <v>3</v>
      </c>
      <c r="Q35" s="60">
        <v>300</v>
      </c>
      <c r="R35" s="60">
        <f t="shared" si="2"/>
        <v>900</v>
      </c>
      <c r="T35" s="52">
        <f t="shared" si="3"/>
        <v>0</v>
      </c>
      <c r="U35" s="54">
        <f t="shared" si="4"/>
        <v>3</v>
      </c>
      <c r="V35" s="60">
        <v>300</v>
      </c>
      <c r="W35" s="60">
        <f t="shared" si="5"/>
        <v>900</v>
      </c>
    </row>
    <row r="36" spans="2:23" ht="19.899999999999999" customHeight="1" x14ac:dyDescent="0.25">
      <c r="B36" s="52"/>
      <c r="C36" s="68"/>
      <c r="D36" s="52"/>
      <c r="E36" s="52"/>
      <c r="F36" s="52"/>
      <c r="G36" s="52"/>
      <c r="H36" s="52"/>
      <c r="I36" s="52"/>
      <c r="J36" s="52"/>
      <c r="K36" s="52"/>
      <c r="L36" s="52"/>
      <c r="M36" s="52"/>
    </row>
    <row r="37" spans="2:23" ht="19.899999999999999" customHeight="1" x14ac:dyDescent="0.25">
      <c r="B37" s="52"/>
      <c r="C37" s="68"/>
      <c r="D37" s="52"/>
      <c r="E37" s="52"/>
      <c r="F37" s="52"/>
      <c r="G37" s="52"/>
      <c r="H37" s="52"/>
      <c r="I37" s="52"/>
      <c r="J37" s="52"/>
      <c r="K37" s="52"/>
      <c r="L37" s="52"/>
      <c r="M37" s="52"/>
    </row>
    <row r="38" spans="2:23" ht="19.899999999999999" customHeight="1" x14ac:dyDescent="0.25">
      <c r="B38" s="52"/>
      <c r="C38" s="68"/>
      <c r="D38" s="52"/>
      <c r="E38" s="52"/>
      <c r="F38" s="52"/>
      <c r="G38" s="52"/>
      <c r="H38" s="52"/>
      <c r="I38" s="52"/>
      <c r="J38" s="52"/>
      <c r="K38" s="52"/>
      <c r="L38" s="52"/>
      <c r="M38" s="52"/>
    </row>
    <row r="39" spans="2:23" ht="19.899999999999999" customHeight="1" x14ac:dyDescent="0.25">
      <c r="B39" s="52"/>
      <c r="C39" s="68"/>
      <c r="D39" s="52"/>
      <c r="E39" s="52"/>
      <c r="F39" s="52"/>
      <c r="G39" s="52"/>
      <c r="H39" s="52"/>
      <c r="I39" s="52"/>
      <c r="J39" s="52"/>
      <c r="K39" s="52"/>
      <c r="L39" s="52"/>
      <c r="M39" s="52"/>
    </row>
    <row r="40" spans="2:23" ht="19.899999999999999" customHeight="1" x14ac:dyDescent="0.25">
      <c r="B40" s="52"/>
      <c r="C40" s="68"/>
      <c r="D40" s="52"/>
      <c r="E40" s="52"/>
      <c r="F40" s="52"/>
      <c r="G40" s="52"/>
      <c r="H40" s="52"/>
      <c r="I40" s="52"/>
      <c r="J40" s="52"/>
      <c r="K40" s="52"/>
      <c r="L40" s="52"/>
      <c r="M40" s="52"/>
    </row>
    <row r="41" spans="2:23" ht="19.899999999999999" customHeight="1" x14ac:dyDescent="0.25">
      <c r="B41" s="52"/>
      <c r="C41" s="68"/>
      <c r="D41" s="52"/>
      <c r="E41" s="52"/>
      <c r="F41" s="52"/>
      <c r="G41" s="52"/>
      <c r="H41" s="52"/>
      <c r="I41" s="52"/>
      <c r="J41" s="52"/>
      <c r="K41" s="52"/>
      <c r="L41" s="52"/>
      <c r="M41" s="52"/>
    </row>
    <row r="42" spans="2:23" ht="19.899999999999999" customHeight="1" x14ac:dyDescent="0.25">
      <c r="B42" s="52"/>
      <c r="C42" s="68"/>
      <c r="D42" s="52"/>
      <c r="E42" s="52"/>
      <c r="F42" s="52"/>
      <c r="G42" s="52"/>
      <c r="H42" s="52"/>
      <c r="I42" s="52"/>
      <c r="J42" s="52"/>
      <c r="K42" s="52"/>
      <c r="L42" s="52"/>
      <c r="M42" s="52"/>
    </row>
    <row r="43" spans="2:23" ht="19.899999999999999" customHeight="1" x14ac:dyDescent="0.25">
      <c r="B43" s="52"/>
      <c r="C43" s="68"/>
      <c r="D43" s="52"/>
      <c r="E43" s="52"/>
      <c r="F43" s="52"/>
      <c r="G43" s="52"/>
      <c r="H43" s="52"/>
      <c r="I43" s="52"/>
      <c r="J43" s="52"/>
      <c r="K43" s="52"/>
      <c r="L43" s="52"/>
      <c r="M43" s="52"/>
    </row>
    <row r="44" spans="2:23" ht="19.899999999999999" customHeight="1" x14ac:dyDescent="0.25">
      <c r="B44" s="52"/>
      <c r="C44" s="68"/>
      <c r="D44" s="52"/>
      <c r="E44" s="52"/>
      <c r="F44" s="52"/>
      <c r="G44" s="52"/>
      <c r="H44" s="52"/>
      <c r="I44" s="52"/>
      <c r="J44" s="52"/>
      <c r="K44" s="52"/>
      <c r="L44" s="52"/>
      <c r="M44" s="52"/>
    </row>
    <row r="45" spans="2:23" ht="19.899999999999999" customHeight="1" x14ac:dyDescent="0.25">
      <c r="B45" s="52"/>
      <c r="C45" s="68"/>
      <c r="D45" s="52"/>
      <c r="E45" s="52"/>
      <c r="F45" s="52"/>
      <c r="G45" s="52"/>
      <c r="H45" s="52"/>
      <c r="I45" s="52"/>
      <c r="J45" s="52"/>
      <c r="K45" s="52"/>
      <c r="L45" s="52"/>
      <c r="M45" s="52"/>
    </row>
    <row r="46" spans="2:23" ht="19.899999999999999" customHeight="1" x14ac:dyDescent="0.25">
      <c r="B46" s="52"/>
      <c r="C46" s="68"/>
      <c r="D46" s="52"/>
      <c r="E46" s="52"/>
      <c r="F46" s="52"/>
      <c r="G46" s="52"/>
      <c r="H46" s="52"/>
      <c r="I46" s="52"/>
      <c r="J46" s="52"/>
      <c r="K46" s="52"/>
      <c r="L46" s="52"/>
      <c r="M46" s="52"/>
    </row>
    <row r="47" spans="2:23" ht="19.899999999999999" customHeight="1" x14ac:dyDescent="0.25">
      <c r="B47" s="52"/>
      <c r="C47" s="68"/>
      <c r="D47" s="52"/>
      <c r="E47" s="52"/>
      <c r="F47" s="52"/>
      <c r="G47" s="52"/>
      <c r="H47" s="52"/>
      <c r="I47" s="52"/>
      <c r="J47" s="52"/>
      <c r="K47" s="52"/>
      <c r="L47" s="52"/>
      <c r="M47" s="52"/>
    </row>
    <row r="48" spans="2:23" ht="19.899999999999999" customHeight="1" x14ac:dyDescent="0.25">
      <c r="B48" s="52"/>
      <c r="C48" s="68"/>
      <c r="D48" s="52"/>
      <c r="E48" s="52"/>
      <c r="F48" s="52"/>
      <c r="G48" s="52"/>
      <c r="H48" s="52"/>
      <c r="I48" s="52"/>
      <c r="J48" s="52"/>
      <c r="K48" s="52"/>
      <c r="L48" s="52"/>
      <c r="M48" s="52"/>
    </row>
    <row r="49" spans="2:13" ht="19.899999999999999" customHeight="1" x14ac:dyDescent="0.25">
      <c r="B49" s="52"/>
      <c r="C49" s="68"/>
      <c r="D49" s="52"/>
      <c r="E49" s="52"/>
      <c r="F49" s="52"/>
      <c r="G49" s="52"/>
      <c r="H49" s="52"/>
      <c r="I49" s="52"/>
      <c r="J49" s="52"/>
      <c r="K49" s="52"/>
      <c r="L49" s="52"/>
      <c r="M49" s="52"/>
    </row>
    <row r="50" spans="2:13" ht="19.899999999999999" customHeight="1" x14ac:dyDescent="0.25">
      <c r="B50" s="52"/>
      <c r="C50" s="68"/>
      <c r="D50" s="52"/>
      <c r="E50" s="52"/>
      <c r="F50" s="52"/>
      <c r="G50" s="52"/>
      <c r="H50" s="52"/>
      <c r="I50" s="52"/>
      <c r="J50" s="52"/>
      <c r="K50" s="52"/>
      <c r="L50" s="52"/>
      <c r="M50" s="52"/>
    </row>
    <row r="51" spans="2:13" ht="19.899999999999999" customHeight="1" x14ac:dyDescent="0.25">
      <c r="B51" s="52"/>
      <c r="C51" s="68"/>
      <c r="D51" s="52"/>
      <c r="E51" s="52"/>
      <c r="F51" s="52"/>
      <c r="G51" s="52"/>
      <c r="H51" s="52"/>
      <c r="I51" s="52"/>
      <c r="J51" s="52"/>
      <c r="K51" s="52"/>
      <c r="L51" s="52"/>
      <c r="M51" s="52"/>
    </row>
    <row r="52" spans="2:13" ht="19.899999999999999" customHeight="1" x14ac:dyDescent="0.25">
      <c r="B52" s="52"/>
      <c r="C52" s="68"/>
      <c r="D52" s="52"/>
      <c r="E52" s="52"/>
      <c r="F52" s="52"/>
      <c r="G52" s="52"/>
      <c r="H52" s="52"/>
      <c r="I52" s="52"/>
      <c r="J52" s="52"/>
      <c r="K52" s="52"/>
      <c r="L52" s="52"/>
      <c r="M52" s="52"/>
    </row>
    <row r="53" spans="2:13" ht="19.899999999999999" customHeight="1" x14ac:dyDescent="0.25">
      <c r="B53" s="52"/>
      <c r="C53" s="68"/>
      <c r="D53" s="52"/>
      <c r="E53" s="52"/>
      <c r="F53" s="52"/>
      <c r="G53" s="52"/>
      <c r="H53" s="52"/>
      <c r="I53" s="52"/>
      <c r="J53" s="52"/>
      <c r="K53" s="52"/>
      <c r="L53" s="52"/>
      <c r="M53" s="52"/>
    </row>
    <row r="54" spans="2:13" ht="19.899999999999999" customHeight="1" x14ac:dyDescent="0.25">
      <c r="B54" s="52"/>
      <c r="C54" s="68"/>
      <c r="D54" s="52"/>
      <c r="E54" s="52"/>
      <c r="F54" s="52"/>
      <c r="G54" s="52"/>
      <c r="H54" s="52"/>
      <c r="I54" s="52"/>
      <c r="J54" s="52"/>
      <c r="K54" s="52"/>
      <c r="L54" s="52"/>
      <c r="M54" s="52"/>
    </row>
    <row r="55" spans="2:13" ht="19.899999999999999" customHeight="1" x14ac:dyDescent="0.25">
      <c r="B55" s="52"/>
      <c r="C55" s="68"/>
      <c r="D55" s="52"/>
      <c r="E55" s="52"/>
      <c r="F55" s="52"/>
      <c r="G55" s="52"/>
      <c r="H55" s="52"/>
      <c r="I55" s="52"/>
      <c r="J55" s="52"/>
      <c r="K55" s="52"/>
      <c r="L55" s="52"/>
      <c r="M55" s="52"/>
    </row>
    <row r="56" spans="2:13" ht="19.899999999999999" customHeight="1" x14ac:dyDescent="0.25">
      <c r="B56" s="52"/>
      <c r="C56" s="68"/>
      <c r="D56" s="52"/>
      <c r="E56" s="52"/>
      <c r="F56" s="52"/>
      <c r="G56" s="52"/>
      <c r="H56" s="52"/>
      <c r="I56" s="52"/>
      <c r="J56" s="52"/>
      <c r="K56" s="52"/>
      <c r="L56" s="52"/>
      <c r="M56" s="52"/>
    </row>
    <row r="57" spans="2:13" ht="19.899999999999999" customHeight="1" x14ac:dyDescent="0.25">
      <c r="B57" s="52"/>
      <c r="C57" s="68"/>
      <c r="D57" s="52"/>
      <c r="E57" s="52"/>
      <c r="F57" s="52"/>
      <c r="G57" s="52"/>
      <c r="H57" s="52"/>
      <c r="I57" s="52"/>
      <c r="J57" s="52"/>
      <c r="K57" s="52"/>
      <c r="L57" s="52"/>
      <c r="M57" s="52"/>
    </row>
    <row r="58" spans="2:13" ht="19.899999999999999" customHeight="1" x14ac:dyDescent="0.25">
      <c r="B58" s="52"/>
      <c r="C58" s="68"/>
      <c r="D58" s="52"/>
      <c r="E58" s="52"/>
      <c r="F58" s="52"/>
      <c r="G58" s="52"/>
      <c r="H58" s="52"/>
      <c r="I58" s="52"/>
      <c r="J58" s="52"/>
      <c r="K58" s="52"/>
      <c r="L58" s="52"/>
      <c r="M58" s="52"/>
    </row>
    <row r="59" spans="2:13" ht="19.899999999999999" customHeight="1" x14ac:dyDescent="0.25">
      <c r="B59" s="52"/>
      <c r="C59" s="68"/>
      <c r="D59" s="52"/>
      <c r="E59" s="52"/>
      <c r="F59" s="52"/>
      <c r="G59" s="52"/>
      <c r="H59" s="52"/>
      <c r="I59" s="52"/>
      <c r="J59" s="52"/>
      <c r="K59" s="52"/>
      <c r="L59" s="52"/>
      <c r="M59" s="52"/>
    </row>
    <row r="60" spans="2:13" ht="19.899999999999999" customHeight="1" x14ac:dyDescent="0.25">
      <c r="B60" s="52"/>
      <c r="C60" s="68"/>
      <c r="D60" s="52"/>
      <c r="E60" s="52"/>
      <c r="F60" s="52"/>
      <c r="G60" s="52"/>
      <c r="H60" s="52"/>
      <c r="I60" s="52"/>
      <c r="J60" s="52"/>
      <c r="K60" s="52"/>
      <c r="L60" s="52"/>
      <c r="M60" s="52"/>
    </row>
    <row r="61" spans="2:13" ht="19.899999999999999" customHeight="1" x14ac:dyDescent="0.25">
      <c r="B61" s="52"/>
      <c r="C61" s="68"/>
      <c r="D61" s="52"/>
      <c r="E61" s="52"/>
      <c r="F61" s="52"/>
      <c r="G61" s="52"/>
      <c r="H61" s="52"/>
      <c r="I61" s="52"/>
      <c r="J61" s="52"/>
      <c r="K61" s="52"/>
      <c r="L61" s="52"/>
      <c r="M61" s="52"/>
    </row>
    <row r="62" spans="2:13" ht="19.899999999999999" customHeight="1" x14ac:dyDescent="0.25">
      <c r="B62" s="52"/>
      <c r="C62" s="68"/>
      <c r="D62" s="52"/>
      <c r="E62" s="52"/>
      <c r="F62" s="52"/>
      <c r="G62" s="52"/>
      <c r="H62" s="52"/>
      <c r="I62" s="52"/>
      <c r="J62" s="52"/>
      <c r="K62" s="52"/>
      <c r="L62" s="52"/>
      <c r="M62" s="52"/>
    </row>
    <row r="63" spans="2:13" ht="19.899999999999999" customHeight="1" x14ac:dyDescent="0.25">
      <c r="B63" s="52"/>
      <c r="C63" s="68"/>
      <c r="D63" s="52"/>
      <c r="E63" s="52"/>
      <c r="F63" s="52"/>
      <c r="G63" s="52"/>
      <c r="H63" s="52"/>
      <c r="I63" s="52"/>
      <c r="J63" s="52"/>
      <c r="K63" s="52"/>
      <c r="L63" s="52"/>
      <c r="M63" s="52"/>
    </row>
    <row r="64" spans="2:13" ht="19.899999999999999" customHeight="1" x14ac:dyDescent="0.25">
      <c r="B64" s="52"/>
      <c r="C64" s="68"/>
      <c r="D64" s="52"/>
      <c r="E64" s="52"/>
      <c r="F64" s="52"/>
      <c r="G64" s="52"/>
      <c r="H64" s="52"/>
      <c r="I64" s="52"/>
      <c r="J64" s="52"/>
      <c r="K64" s="52"/>
      <c r="L64" s="52"/>
      <c r="M64" s="52"/>
    </row>
    <row r="65" spans="2:13" ht="19.899999999999999" customHeight="1" x14ac:dyDescent="0.25">
      <c r="B65" s="52"/>
      <c r="C65" s="68"/>
      <c r="D65" s="52"/>
      <c r="E65" s="52"/>
      <c r="F65" s="52"/>
      <c r="G65" s="52"/>
      <c r="H65" s="52"/>
      <c r="I65" s="52"/>
      <c r="J65" s="52"/>
      <c r="K65" s="52"/>
      <c r="L65" s="52"/>
      <c r="M65" s="52"/>
    </row>
    <row r="66" spans="2:13" ht="19.899999999999999" customHeight="1" x14ac:dyDescent="0.25">
      <c r="B66" s="52"/>
      <c r="C66" s="68"/>
      <c r="D66" s="52"/>
      <c r="E66" s="52"/>
      <c r="F66" s="52"/>
      <c r="G66" s="52"/>
      <c r="H66" s="52"/>
      <c r="I66" s="52"/>
      <c r="J66" s="52"/>
      <c r="K66" s="52"/>
      <c r="L66" s="52"/>
      <c r="M66" s="52"/>
    </row>
    <row r="67" spans="2:13" ht="19.899999999999999" customHeight="1" x14ac:dyDescent="0.25">
      <c r="B67" s="52"/>
      <c r="C67" s="68"/>
      <c r="D67" s="52"/>
      <c r="E67" s="52"/>
      <c r="F67" s="52"/>
      <c r="G67" s="52"/>
      <c r="H67" s="52"/>
      <c r="I67" s="52"/>
      <c r="J67" s="52"/>
      <c r="K67" s="52"/>
      <c r="L67" s="52"/>
      <c r="M67" s="52"/>
    </row>
    <row r="68" spans="2:13" ht="19.899999999999999" customHeight="1" x14ac:dyDescent="0.25">
      <c r="B68" s="52"/>
      <c r="C68" s="68"/>
      <c r="D68" s="52"/>
      <c r="E68" s="52"/>
      <c r="F68" s="52"/>
      <c r="G68" s="52"/>
      <c r="H68" s="52"/>
      <c r="I68" s="52"/>
      <c r="J68" s="52"/>
      <c r="K68" s="52"/>
      <c r="L68" s="52"/>
      <c r="M68" s="52"/>
    </row>
    <row r="69" spans="2:13" ht="19.899999999999999" customHeight="1" x14ac:dyDescent="0.25">
      <c r="B69" s="52"/>
      <c r="C69" s="68"/>
      <c r="D69" s="52"/>
      <c r="E69" s="52"/>
      <c r="F69" s="52"/>
      <c r="G69" s="52"/>
      <c r="H69" s="52"/>
      <c r="I69" s="52"/>
      <c r="J69" s="52"/>
      <c r="K69" s="52"/>
      <c r="L69" s="52"/>
      <c r="M69" s="52"/>
    </row>
    <row r="70" spans="2:13" ht="19.899999999999999" customHeight="1" x14ac:dyDescent="0.25">
      <c r="B70" s="52"/>
      <c r="C70" s="68"/>
      <c r="D70" s="52"/>
      <c r="E70" s="52"/>
      <c r="F70" s="52"/>
      <c r="G70" s="52"/>
      <c r="H70" s="52"/>
      <c r="I70" s="52"/>
      <c r="J70" s="52"/>
      <c r="K70" s="52"/>
      <c r="L70" s="52"/>
      <c r="M70" s="52"/>
    </row>
    <row r="71" spans="2:13" ht="19.899999999999999" customHeight="1" x14ac:dyDescent="0.25">
      <c r="B71" s="52"/>
      <c r="C71" s="68"/>
      <c r="D71" s="52"/>
      <c r="E71" s="52"/>
      <c r="F71" s="52"/>
      <c r="G71" s="52"/>
      <c r="H71" s="52"/>
      <c r="I71" s="52"/>
      <c r="J71" s="52"/>
      <c r="K71" s="52"/>
      <c r="L71" s="52"/>
      <c r="M71" s="52"/>
    </row>
    <row r="72" spans="2:13" ht="19.899999999999999" customHeight="1" x14ac:dyDescent="0.25">
      <c r="B72" s="52"/>
      <c r="C72" s="68"/>
      <c r="D72" s="52"/>
      <c r="E72" s="52"/>
      <c r="F72" s="52"/>
      <c r="G72" s="52"/>
      <c r="H72" s="52"/>
      <c r="I72" s="52"/>
      <c r="J72" s="52"/>
      <c r="K72" s="52"/>
      <c r="L72" s="52"/>
      <c r="M72" s="52"/>
    </row>
    <row r="73" spans="2:13" ht="19.899999999999999" customHeight="1" x14ac:dyDescent="0.25">
      <c r="B73" s="52"/>
      <c r="C73" s="68"/>
      <c r="D73" s="52"/>
      <c r="E73" s="52"/>
      <c r="F73" s="52"/>
      <c r="G73" s="52"/>
      <c r="H73" s="52"/>
      <c r="I73" s="52"/>
      <c r="J73" s="52"/>
      <c r="K73" s="52"/>
      <c r="L73" s="52"/>
      <c r="M73" s="52"/>
    </row>
    <row r="74" spans="2:13" ht="19.899999999999999" customHeight="1" x14ac:dyDescent="0.25">
      <c r="B74" s="52"/>
      <c r="C74" s="68"/>
      <c r="D74" s="52"/>
      <c r="E74" s="52"/>
      <c r="F74" s="52"/>
      <c r="G74" s="52"/>
      <c r="H74" s="52"/>
      <c r="I74" s="52"/>
      <c r="J74" s="52"/>
      <c r="K74" s="52"/>
      <c r="L74" s="52"/>
      <c r="M74" s="52"/>
    </row>
    <row r="75" spans="2:13" ht="19.899999999999999" customHeight="1" x14ac:dyDescent="0.25">
      <c r="B75" s="52"/>
      <c r="C75" s="68"/>
      <c r="D75" s="52"/>
      <c r="E75" s="52"/>
      <c r="F75" s="52"/>
      <c r="G75" s="52"/>
      <c r="H75" s="52"/>
      <c r="I75" s="52"/>
      <c r="J75" s="52"/>
      <c r="K75" s="52"/>
      <c r="L75" s="52"/>
      <c r="M75" s="52"/>
    </row>
    <row r="76" spans="2:13" ht="19.899999999999999" customHeight="1" x14ac:dyDescent="0.25">
      <c r="B76" s="52"/>
      <c r="C76" s="68"/>
      <c r="D76" s="52"/>
      <c r="E76" s="52"/>
      <c r="F76" s="52"/>
      <c r="G76" s="52"/>
      <c r="H76" s="52"/>
      <c r="I76" s="52"/>
      <c r="J76" s="52"/>
      <c r="K76" s="52"/>
      <c r="L76" s="52"/>
      <c r="M76" s="52"/>
    </row>
    <row r="77" spans="2:13" ht="19.899999999999999" customHeight="1" x14ac:dyDescent="0.25">
      <c r="B77" s="52"/>
      <c r="C77" s="68"/>
      <c r="D77" s="52"/>
      <c r="E77" s="52"/>
      <c r="F77" s="52"/>
      <c r="G77" s="52"/>
      <c r="H77" s="52"/>
      <c r="I77" s="52"/>
      <c r="J77" s="52"/>
      <c r="K77" s="52"/>
      <c r="L77" s="52"/>
      <c r="M77" s="52"/>
    </row>
    <row r="78" spans="2:13" ht="19.899999999999999" customHeight="1" x14ac:dyDescent="0.25">
      <c r="B78" s="52"/>
      <c r="C78" s="68"/>
      <c r="D78" s="52"/>
      <c r="E78" s="52"/>
      <c r="F78" s="52"/>
      <c r="G78" s="52"/>
      <c r="H78" s="52"/>
      <c r="I78" s="52"/>
      <c r="J78" s="52"/>
      <c r="K78" s="52"/>
      <c r="L78" s="52"/>
      <c r="M78" s="52"/>
    </row>
    <row r="79" spans="2:13" ht="19.899999999999999" customHeight="1" x14ac:dyDescent="0.25">
      <c r="B79" s="52"/>
      <c r="C79" s="68"/>
      <c r="D79" s="52"/>
      <c r="E79" s="52"/>
      <c r="F79" s="52"/>
      <c r="G79" s="52"/>
      <c r="H79" s="52"/>
      <c r="I79" s="52"/>
      <c r="J79" s="52"/>
      <c r="K79" s="52"/>
      <c r="L79" s="52"/>
      <c r="M79" s="52"/>
    </row>
    <row r="80" spans="2:13" ht="19.899999999999999" customHeight="1" x14ac:dyDescent="0.25">
      <c r="B80" s="52"/>
      <c r="C80" s="68"/>
      <c r="D80" s="52"/>
      <c r="E80" s="52"/>
      <c r="F80" s="52"/>
      <c r="G80" s="52"/>
      <c r="H80" s="52"/>
      <c r="I80" s="52"/>
      <c r="J80" s="52"/>
      <c r="K80" s="52"/>
      <c r="L80" s="52"/>
      <c r="M80" s="52"/>
    </row>
    <row r="81" spans="2:13" ht="19.899999999999999" customHeight="1" x14ac:dyDescent="0.25">
      <c r="B81" s="52"/>
      <c r="C81" s="68"/>
      <c r="D81" s="52"/>
      <c r="E81" s="52"/>
      <c r="F81" s="52"/>
      <c r="G81" s="52"/>
      <c r="H81" s="52"/>
      <c r="I81" s="52"/>
      <c r="J81" s="52"/>
      <c r="K81" s="52"/>
      <c r="L81" s="52"/>
      <c r="M81" s="52"/>
    </row>
    <row r="82" spans="2:13" ht="19.899999999999999" customHeight="1" x14ac:dyDescent="0.25">
      <c r="B82" s="52"/>
      <c r="C82" s="68"/>
      <c r="D82" s="52"/>
      <c r="E82" s="52"/>
      <c r="F82" s="52"/>
      <c r="G82" s="52"/>
      <c r="H82" s="52"/>
      <c r="I82" s="52"/>
      <c r="J82" s="52"/>
      <c r="K82" s="52"/>
      <c r="L82" s="52"/>
      <c r="M82" s="52"/>
    </row>
    <row r="83" spans="2:13" ht="19.899999999999999" customHeight="1" x14ac:dyDescent="0.25">
      <c r="B83" s="52"/>
      <c r="C83" s="68"/>
      <c r="D83" s="52"/>
      <c r="E83" s="52"/>
      <c r="F83" s="52"/>
      <c r="G83" s="52"/>
      <c r="H83" s="52"/>
      <c r="I83" s="52"/>
      <c r="J83" s="52"/>
      <c r="K83" s="52"/>
      <c r="L83" s="52"/>
      <c r="M83" s="52"/>
    </row>
    <row r="84" spans="2:13" ht="19.899999999999999" customHeight="1" x14ac:dyDescent="0.25">
      <c r="B84" s="52"/>
      <c r="C84" s="68"/>
      <c r="D84" s="52"/>
      <c r="E84" s="52"/>
      <c r="F84" s="52"/>
      <c r="G84" s="52"/>
      <c r="H84" s="52"/>
      <c r="I84" s="52"/>
      <c r="J84" s="52"/>
      <c r="K84" s="52"/>
      <c r="L84" s="52"/>
      <c r="M84" s="52"/>
    </row>
    <row r="85" spans="2:13" ht="19.899999999999999" customHeight="1" x14ac:dyDescent="0.25">
      <c r="B85" s="52"/>
      <c r="C85" s="68"/>
      <c r="D85" s="52"/>
      <c r="E85" s="52"/>
      <c r="F85" s="52"/>
      <c r="G85" s="52"/>
      <c r="H85" s="52"/>
      <c r="I85" s="52"/>
      <c r="J85" s="52"/>
      <c r="K85" s="52"/>
      <c r="L85" s="52"/>
      <c r="M85" s="52"/>
    </row>
    <row r="86" spans="2:13" ht="19.899999999999999" customHeight="1" x14ac:dyDescent="0.25">
      <c r="B86" s="52"/>
      <c r="C86" s="68"/>
      <c r="D86" s="52"/>
      <c r="E86" s="52"/>
      <c r="F86" s="52"/>
      <c r="G86" s="52"/>
      <c r="H86" s="52"/>
      <c r="I86" s="52"/>
      <c r="J86" s="52"/>
      <c r="K86" s="52"/>
      <c r="L86" s="52"/>
      <c r="M86" s="52"/>
    </row>
    <row r="87" spans="2:13" ht="19.899999999999999" customHeight="1" x14ac:dyDescent="0.25">
      <c r="B87" s="52"/>
      <c r="C87" s="68"/>
      <c r="D87" s="52"/>
      <c r="E87" s="52"/>
      <c r="F87" s="52"/>
      <c r="G87" s="52"/>
      <c r="H87" s="52"/>
      <c r="I87" s="52"/>
      <c r="J87" s="52"/>
      <c r="K87" s="52"/>
      <c r="L87" s="52"/>
      <c r="M87" s="52"/>
    </row>
    <row r="88" spans="2:13" ht="19.899999999999999" customHeight="1" x14ac:dyDescent="0.25">
      <c r="B88" s="52"/>
      <c r="C88" s="68"/>
      <c r="D88" s="52"/>
      <c r="E88" s="52"/>
      <c r="F88" s="52"/>
      <c r="G88" s="52"/>
      <c r="H88" s="52"/>
      <c r="I88" s="52"/>
      <c r="J88" s="52"/>
      <c r="K88" s="52"/>
      <c r="L88" s="52"/>
      <c r="M88" s="52"/>
    </row>
    <row r="89" spans="2:13" ht="19.899999999999999" customHeight="1" x14ac:dyDescent="0.25">
      <c r="B89" s="52"/>
      <c r="C89" s="68"/>
      <c r="D89" s="52"/>
      <c r="E89" s="52"/>
      <c r="F89" s="52"/>
      <c r="G89" s="52"/>
      <c r="H89" s="52"/>
      <c r="I89" s="52"/>
      <c r="J89" s="52"/>
      <c r="K89" s="52"/>
      <c r="L89" s="52"/>
      <c r="M89" s="52"/>
    </row>
    <row r="90" spans="2:13" ht="19.899999999999999" customHeight="1" x14ac:dyDescent="0.25">
      <c r="B90" s="52"/>
      <c r="C90" s="68"/>
      <c r="D90" s="52"/>
      <c r="E90" s="52"/>
      <c r="F90" s="52"/>
      <c r="G90" s="52"/>
      <c r="H90" s="52"/>
      <c r="I90" s="52"/>
      <c r="J90" s="52"/>
      <c r="K90" s="52"/>
      <c r="L90" s="52"/>
      <c r="M90" s="52"/>
    </row>
    <row r="91" spans="2:13" ht="19.899999999999999" customHeight="1" x14ac:dyDescent="0.25">
      <c r="B91" s="52"/>
      <c r="C91" s="68"/>
      <c r="D91" s="52"/>
      <c r="E91" s="52"/>
      <c r="F91" s="52"/>
      <c r="G91" s="52"/>
      <c r="H91" s="52"/>
      <c r="I91" s="52"/>
      <c r="J91" s="52"/>
      <c r="K91" s="52"/>
      <c r="L91" s="52"/>
      <c r="M91" s="52"/>
    </row>
    <row r="92" spans="2:13" ht="19.899999999999999" customHeight="1" x14ac:dyDescent="0.25">
      <c r="B92" s="52"/>
      <c r="C92" s="68"/>
      <c r="D92" s="52"/>
      <c r="E92" s="52"/>
      <c r="F92" s="52"/>
      <c r="G92" s="52"/>
      <c r="H92" s="52"/>
      <c r="I92" s="52"/>
      <c r="J92" s="52"/>
      <c r="K92" s="52"/>
      <c r="L92" s="52"/>
      <c r="M92" s="52"/>
    </row>
    <row r="93" spans="2:13" ht="19.899999999999999" customHeight="1" x14ac:dyDescent="0.25">
      <c r="B93" s="52"/>
      <c r="C93" s="68"/>
      <c r="D93" s="52"/>
      <c r="E93" s="52"/>
      <c r="F93" s="52"/>
      <c r="G93" s="52"/>
      <c r="H93" s="52"/>
      <c r="I93" s="52"/>
      <c r="J93" s="52"/>
      <c r="K93" s="52"/>
      <c r="L93" s="52"/>
      <c r="M93" s="52"/>
    </row>
    <row r="94" spans="2:13" ht="19.899999999999999" customHeight="1" x14ac:dyDescent="0.25">
      <c r="B94" s="52"/>
      <c r="C94" s="68"/>
      <c r="D94" s="52"/>
      <c r="E94" s="52"/>
      <c r="F94" s="52"/>
      <c r="G94" s="52"/>
      <c r="H94" s="52"/>
      <c r="I94" s="52"/>
      <c r="J94" s="52"/>
      <c r="K94" s="52"/>
      <c r="L94" s="52"/>
      <c r="M94" s="52"/>
    </row>
    <row r="95" spans="2:13" ht="19.899999999999999" customHeight="1" x14ac:dyDescent="0.25">
      <c r="B95" s="52"/>
      <c r="C95" s="68"/>
      <c r="D95" s="52"/>
      <c r="E95" s="52"/>
      <c r="F95" s="52"/>
      <c r="G95" s="52"/>
      <c r="H95" s="52"/>
      <c r="I95" s="52"/>
      <c r="J95" s="52"/>
      <c r="K95" s="52"/>
      <c r="L95" s="52"/>
      <c r="M95" s="52"/>
    </row>
    <row r="96" spans="2:13" ht="19.899999999999999" customHeight="1" x14ac:dyDescent="0.25">
      <c r="B96" s="52"/>
      <c r="C96" s="68"/>
      <c r="D96" s="52"/>
      <c r="E96" s="52"/>
      <c r="F96" s="52"/>
      <c r="G96" s="52"/>
      <c r="H96" s="52"/>
      <c r="I96" s="52"/>
      <c r="J96" s="52"/>
      <c r="K96" s="52"/>
      <c r="L96" s="52"/>
      <c r="M96" s="52"/>
    </row>
    <row r="97" spans="2:13" ht="19.899999999999999" customHeight="1" x14ac:dyDescent="0.25">
      <c r="B97" s="52"/>
      <c r="C97" s="68"/>
      <c r="D97" s="52"/>
      <c r="E97" s="52"/>
      <c r="F97" s="52"/>
      <c r="G97" s="52"/>
      <c r="H97" s="52"/>
      <c r="I97" s="52"/>
      <c r="J97" s="52"/>
      <c r="K97" s="52"/>
      <c r="L97" s="52"/>
      <c r="M97" s="52"/>
    </row>
    <row r="98" spans="2:13" ht="19.899999999999999" customHeight="1" x14ac:dyDescent="0.25">
      <c r="B98" s="52"/>
      <c r="C98" s="68"/>
      <c r="D98" s="52"/>
      <c r="E98" s="52"/>
      <c r="F98" s="52"/>
      <c r="G98" s="52"/>
      <c r="H98" s="52"/>
      <c r="I98" s="52"/>
      <c r="J98" s="52"/>
      <c r="K98" s="52"/>
      <c r="L98" s="52"/>
      <c r="M98" s="52"/>
    </row>
    <row r="99" spans="2:13" ht="19.899999999999999" customHeight="1" x14ac:dyDescent="0.25">
      <c r="B99" s="52"/>
      <c r="C99" s="68"/>
      <c r="D99" s="52"/>
      <c r="E99" s="52"/>
      <c r="F99" s="52"/>
      <c r="G99" s="52"/>
      <c r="H99" s="52"/>
      <c r="I99" s="52"/>
      <c r="J99" s="52"/>
      <c r="K99" s="52"/>
      <c r="L99" s="52"/>
      <c r="M99" s="52"/>
    </row>
    <row r="100" spans="2:13" ht="19.899999999999999" customHeight="1" x14ac:dyDescent="0.25">
      <c r="B100" s="52"/>
      <c r="C100" s="68"/>
      <c r="D100" s="52"/>
      <c r="E100" s="52"/>
      <c r="F100" s="52"/>
      <c r="G100" s="52"/>
      <c r="H100" s="52"/>
      <c r="I100" s="52"/>
      <c r="J100" s="52"/>
      <c r="K100" s="52"/>
      <c r="L100" s="52"/>
      <c r="M100" s="52"/>
    </row>
    <row r="101" spans="2:13" ht="19.899999999999999" customHeight="1" x14ac:dyDescent="0.25">
      <c r="B101" s="52"/>
      <c r="C101" s="68"/>
      <c r="D101" s="52"/>
      <c r="E101" s="52"/>
      <c r="F101" s="52"/>
      <c r="G101" s="52"/>
      <c r="H101" s="52"/>
      <c r="I101" s="52"/>
      <c r="J101" s="52"/>
      <c r="K101" s="52"/>
      <c r="L101" s="52"/>
      <c r="M101" s="52"/>
    </row>
    <row r="102" spans="2:13" ht="19.899999999999999" customHeight="1" x14ac:dyDescent="0.25">
      <c r="B102" s="52"/>
      <c r="C102" s="68"/>
      <c r="D102" s="52"/>
      <c r="E102" s="52"/>
      <c r="F102" s="52"/>
      <c r="G102" s="52"/>
      <c r="H102" s="52"/>
      <c r="I102" s="52"/>
      <c r="J102" s="52"/>
      <c r="K102" s="52"/>
      <c r="L102" s="52"/>
      <c r="M102" s="52"/>
    </row>
    <row r="103" spans="2:13" ht="19.899999999999999" customHeight="1" x14ac:dyDescent="0.25">
      <c r="B103" s="52"/>
      <c r="C103" s="68"/>
      <c r="D103" s="52"/>
      <c r="E103" s="52"/>
      <c r="F103" s="52"/>
      <c r="G103" s="52"/>
      <c r="H103" s="52"/>
      <c r="I103" s="52"/>
      <c r="J103" s="52"/>
      <c r="K103" s="52"/>
      <c r="L103" s="52"/>
      <c r="M103" s="52"/>
    </row>
    <row r="104" spans="2:13" ht="19.899999999999999" customHeight="1" x14ac:dyDescent="0.25">
      <c r="B104" s="52"/>
      <c r="C104" s="68"/>
      <c r="D104" s="52"/>
      <c r="E104" s="52"/>
      <c r="F104" s="52"/>
      <c r="G104" s="52"/>
      <c r="H104" s="52"/>
      <c r="I104" s="52"/>
      <c r="J104" s="52"/>
      <c r="K104" s="52"/>
      <c r="L104" s="52"/>
      <c r="M104" s="52"/>
    </row>
    <row r="105" spans="2:13" ht="19.899999999999999" customHeight="1" x14ac:dyDescent="0.25">
      <c r="B105" s="52"/>
      <c r="C105" s="68"/>
      <c r="D105" s="52"/>
      <c r="E105" s="52"/>
      <c r="F105" s="52"/>
      <c r="G105" s="52"/>
      <c r="H105" s="52"/>
      <c r="I105" s="52"/>
      <c r="J105" s="52"/>
      <c r="K105" s="52"/>
      <c r="L105" s="52"/>
      <c r="M105" s="52"/>
    </row>
    <row r="106" spans="2:13" ht="19.899999999999999" customHeight="1" x14ac:dyDescent="0.25">
      <c r="B106" s="52"/>
      <c r="C106" s="68"/>
      <c r="D106" s="52"/>
      <c r="E106" s="52"/>
      <c r="F106" s="52"/>
      <c r="G106" s="52"/>
      <c r="H106" s="52"/>
      <c r="I106" s="52"/>
      <c r="J106" s="52"/>
      <c r="K106" s="52"/>
      <c r="L106" s="52"/>
      <c r="M106" s="52"/>
    </row>
    <row r="107" spans="2:13" ht="19.899999999999999" customHeight="1" x14ac:dyDescent="0.25">
      <c r="B107" s="52"/>
      <c r="C107" s="68"/>
      <c r="D107" s="52"/>
      <c r="E107" s="52"/>
      <c r="F107" s="52"/>
      <c r="G107" s="52"/>
      <c r="H107" s="52"/>
      <c r="I107" s="52"/>
      <c r="J107" s="52"/>
      <c r="K107" s="52"/>
      <c r="L107" s="52"/>
      <c r="M107" s="52"/>
    </row>
    <row r="108" spans="2:13" ht="19.899999999999999" customHeight="1" x14ac:dyDescent="0.25">
      <c r="B108" s="52"/>
      <c r="C108" s="68"/>
      <c r="D108" s="52"/>
      <c r="E108" s="52"/>
      <c r="F108" s="52"/>
      <c r="G108" s="52"/>
      <c r="H108" s="52"/>
      <c r="I108" s="52"/>
      <c r="J108" s="52"/>
      <c r="K108" s="52"/>
      <c r="L108" s="52"/>
      <c r="M108" s="52"/>
    </row>
    <row r="109" spans="2:13" ht="19.899999999999999" customHeight="1" x14ac:dyDescent="0.25">
      <c r="B109" s="52"/>
      <c r="C109" s="68"/>
      <c r="D109" s="52"/>
      <c r="E109" s="52"/>
      <c r="F109" s="52"/>
      <c r="G109" s="52"/>
      <c r="H109" s="52"/>
      <c r="I109" s="52"/>
      <c r="J109" s="52"/>
      <c r="K109" s="52"/>
      <c r="L109" s="52"/>
      <c r="M109" s="52"/>
    </row>
    <row r="110" spans="2:13" ht="19.899999999999999" customHeight="1" x14ac:dyDescent="0.25">
      <c r="B110" s="52"/>
      <c r="C110" s="68"/>
      <c r="D110" s="52"/>
      <c r="E110" s="52"/>
      <c r="F110" s="52"/>
      <c r="G110" s="52"/>
      <c r="H110" s="52"/>
      <c r="I110" s="52"/>
      <c r="J110" s="52"/>
      <c r="K110" s="52"/>
      <c r="L110" s="52"/>
      <c r="M110" s="52"/>
    </row>
    <row r="111" spans="2:13" ht="19.899999999999999" customHeight="1" x14ac:dyDescent="0.25">
      <c r="B111" s="52"/>
      <c r="C111" s="68"/>
      <c r="D111" s="52"/>
      <c r="E111" s="52"/>
      <c r="F111" s="52"/>
      <c r="G111" s="52"/>
      <c r="H111" s="52"/>
      <c r="I111" s="52"/>
      <c r="J111" s="52"/>
      <c r="K111" s="52"/>
      <c r="L111" s="52"/>
      <c r="M111" s="52"/>
    </row>
    <row r="112" spans="2:13" ht="19.899999999999999" customHeight="1" x14ac:dyDescent="0.25">
      <c r="B112" s="52"/>
      <c r="C112" s="68"/>
      <c r="D112" s="52"/>
      <c r="E112" s="52"/>
      <c r="F112" s="52"/>
      <c r="G112" s="52"/>
      <c r="H112" s="52"/>
      <c r="I112" s="52"/>
      <c r="J112" s="52"/>
      <c r="K112" s="52"/>
      <c r="L112" s="52"/>
      <c r="M112" s="52"/>
    </row>
    <row r="113" spans="2:13" ht="19.899999999999999" customHeight="1" x14ac:dyDescent="0.25">
      <c r="B113" s="52"/>
      <c r="C113" s="68"/>
      <c r="D113" s="52"/>
      <c r="E113" s="52"/>
      <c r="F113" s="52"/>
      <c r="G113" s="52"/>
      <c r="H113" s="52"/>
      <c r="I113" s="52"/>
      <c r="J113" s="52"/>
      <c r="K113" s="52"/>
      <c r="L113" s="52"/>
      <c r="M113" s="52"/>
    </row>
    <row r="114" spans="2:13" ht="19.899999999999999" customHeight="1" x14ac:dyDescent="0.25">
      <c r="B114" s="52"/>
      <c r="C114" s="68"/>
      <c r="D114" s="52"/>
      <c r="E114" s="52"/>
      <c r="F114" s="52"/>
      <c r="G114" s="52"/>
      <c r="H114" s="52"/>
      <c r="I114" s="52"/>
      <c r="J114" s="52"/>
      <c r="K114" s="52"/>
      <c r="L114" s="52"/>
      <c r="M114" s="52"/>
    </row>
    <row r="115" spans="2:13" ht="19.899999999999999" customHeight="1" x14ac:dyDescent="0.25">
      <c r="B115" s="52"/>
      <c r="C115" s="68"/>
      <c r="D115" s="52"/>
      <c r="E115" s="52"/>
      <c r="F115" s="52"/>
      <c r="G115" s="52"/>
      <c r="H115" s="52"/>
      <c r="I115" s="52"/>
      <c r="J115" s="52"/>
      <c r="K115" s="52"/>
      <c r="L115" s="52"/>
      <c r="M115" s="52"/>
    </row>
    <row r="116" spans="2:13" ht="19.899999999999999" customHeight="1" x14ac:dyDescent="0.25">
      <c r="B116" s="52"/>
      <c r="C116" s="68"/>
      <c r="D116" s="52"/>
      <c r="E116" s="52"/>
      <c r="F116" s="52"/>
      <c r="G116" s="52"/>
      <c r="H116" s="52"/>
      <c r="I116" s="52"/>
      <c r="J116" s="52"/>
      <c r="K116" s="52"/>
      <c r="L116" s="52"/>
      <c r="M116" s="52"/>
    </row>
    <row r="117" spans="2:13" ht="19.899999999999999" customHeight="1" x14ac:dyDescent="0.25">
      <c r="B117" s="52"/>
      <c r="C117" s="68"/>
      <c r="D117" s="52"/>
      <c r="E117" s="52"/>
      <c r="F117" s="52"/>
      <c r="G117" s="52"/>
      <c r="H117" s="52"/>
      <c r="I117" s="52"/>
      <c r="J117" s="52"/>
      <c r="K117" s="52"/>
      <c r="L117" s="52"/>
      <c r="M117" s="52"/>
    </row>
    <row r="118" spans="2:13" ht="19.899999999999999" customHeight="1" x14ac:dyDescent="0.25">
      <c r="C118" s="72"/>
      <c r="D118" s="52"/>
    </row>
    <row r="119" spans="2:13" ht="19.899999999999999" customHeight="1" x14ac:dyDescent="0.25">
      <c r="C119" s="72"/>
      <c r="D119" s="52"/>
    </row>
    <row r="120" spans="2:13" ht="19.899999999999999" customHeight="1" x14ac:dyDescent="0.25">
      <c r="C120" s="72"/>
      <c r="D120" s="52"/>
    </row>
    <row r="121" spans="2:13" ht="19.899999999999999" customHeight="1" x14ac:dyDescent="0.25">
      <c r="C121" s="72"/>
      <c r="D121" s="52"/>
    </row>
    <row r="122" spans="2:13" ht="19.899999999999999" customHeight="1" x14ac:dyDescent="0.25">
      <c r="C122" s="72"/>
      <c r="D122" s="52"/>
    </row>
    <row r="123" spans="2:13" ht="19.899999999999999" customHeight="1" x14ac:dyDescent="0.25">
      <c r="C123" s="72"/>
      <c r="D123" s="52"/>
    </row>
    <row r="124" spans="2:13" ht="19.899999999999999" customHeight="1" x14ac:dyDescent="0.25">
      <c r="C124" s="72"/>
      <c r="D124" s="52"/>
    </row>
    <row r="125" spans="2:13" ht="19.899999999999999" customHeight="1" x14ac:dyDescent="0.25">
      <c r="C125" s="72"/>
      <c r="D125" s="52"/>
    </row>
    <row r="126" spans="2:13" ht="19.899999999999999" customHeight="1" x14ac:dyDescent="0.25">
      <c r="C126" s="72"/>
      <c r="D126" s="52"/>
    </row>
    <row r="127" spans="2:13" ht="19.899999999999999" customHeight="1" x14ac:dyDescent="0.25">
      <c r="C127" s="72"/>
      <c r="D127" s="52"/>
    </row>
    <row r="128" spans="2:13" ht="19.899999999999999" customHeight="1" x14ac:dyDescent="0.25">
      <c r="C128" s="72"/>
      <c r="D128" s="52"/>
    </row>
    <row r="129" spans="3:4" ht="19.899999999999999" customHeight="1" x14ac:dyDescent="0.25">
      <c r="C129" s="72"/>
      <c r="D129" s="52"/>
    </row>
    <row r="130" spans="3:4" ht="19.899999999999999" customHeight="1" x14ac:dyDescent="0.25">
      <c r="C130" s="72"/>
      <c r="D130" s="52"/>
    </row>
    <row r="131" spans="3:4" ht="19.899999999999999" customHeight="1" x14ac:dyDescent="0.25">
      <c r="C131" s="72"/>
      <c r="D131" s="52"/>
    </row>
    <row r="132" spans="3:4" ht="19.899999999999999" customHeight="1" x14ac:dyDescent="0.25">
      <c r="C132" s="72"/>
      <c r="D132" s="52"/>
    </row>
    <row r="133" spans="3:4" ht="19.899999999999999" customHeight="1" x14ac:dyDescent="0.25">
      <c r="C133" s="72"/>
      <c r="D133" s="52"/>
    </row>
    <row r="134" spans="3:4" ht="19.899999999999999" customHeight="1" x14ac:dyDescent="0.25">
      <c r="C134" s="72"/>
      <c r="D134" s="52"/>
    </row>
    <row r="135" spans="3:4" ht="19.899999999999999" customHeight="1" x14ac:dyDescent="0.25">
      <c r="C135" s="72"/>
      <c r="D135" s="52"/>
    </row>
    <row r="136" spans="3:4" ht="19.899999999999999" customHeight="1" x14ac:dyDescent="0.25">
      <c r="C136" s="72"/>
      <c r="D136" s="52"/>
    </row>
    <row r="137" spans="3:4" ht="19.899999999999999" customHeight="1" x14ac:dyDescent="0.25">
      <c r="C137" s="72"/>
      <c r="D137" s="52"/>
    </row>
    <row r="138" spans="3:4" ht="19.899999999999999" customHeight="1" x14ac:dyDescent="0.25">
      <c r="C138" s="72"/>
      <c r="D138" s="52"/>
    </row>
    <row r="139" spans="3:4" ht="19.899999999999999" customHeight="1" x14ac:dyDescent="0.25">
      <c r="C139" s="72"/>
      <c r="D139" s="52"/>
    </row>
    <row r="140" spans="3:4" ht="19.899999999999999" customHeight="1" x14ac:dyDescent="0.25">
      <c r="C140" s="72"/>
      <c r="D140" s="52"/>
    </row>
    <row r="141" spans="3:4" ht="19.899999999999999" customHeight="1" x14ac:dyDescent="0.25">
      <c r="C141" s="72"/>
      <c r="D141" s="52"/>
    </row>
    <row r="142" spans="3:4" ht="19.899999999999999" customHeight="1" x14ac:dyDescent="0.25">
      <c r="C142" s="72"/>
      <c r="D142" s="52"/>
    </row>
    <row r="143" spans="3:4" ht="19.899999999999999" customHeight="1" x14ac:dyDescent="0.25">
      <c r="C143" s="72"/>
      <c r="D143" s="52"/>
    </row>
    <row r="144" spans="3:4" ht="19.899999999999999" customHeight="1" x14ac:dyDescent="0.25">
      <c r="C144" s="72"/>
      <c r="D144" s="52"/>
    </row>
    <row r="145" spans="3:4" ht="19.899999999999999" customHeight="1" x14ac:dyDescent="0.25">
      <c r="C145" s="72"/>
      <c r="D145" s="52"/>
    </row>
    <row r="146" spans="3:4" ht="19.899999999999999" customHeight="1" x14ac:dyDescent="0.25">
      <c r="C146" s="72"/>
      <c r="D146" s="52"/>
    </row>
    <row r="147" spans="3:4" ht="19.899999999999999" customHeight="1" x14ac:dyDescent="0.25">
      <c r="C147" s="72"/>
      <c r="D147" s="52"/>
    </row>
    <row r="148" spans="3:4" ht="19.899999999999999" customHeight="1" x14ac:dyDescent="0.25">
      <c r="C148" s="72"/>
      <c r="D148" s="52"/>
    </row>
    <row r="149" spans="3:4" ht="19.899999999999999" customHeight="1" x14ac:dyDescent="0.25">
      <c r="C149" s="72"/>
      <c r="D149" s="52"/>
    </row>
    <row r="150" spans="3:4" ht="19.899999999999999" customHeight="1" x14ac:dyDescent="0.25">
      <c r="C150" s="72"/>
      <c r="D150" s="52"/>
    </row>
    <row r="151" spans="3:4" ht="19.899999999999999" customHeight="1" x14ac:dyDescent="0.25">
      <c r="C151" s="72"/>
      <c r="D151" s="52"/>
    </row>
    <row r="152" spans="3:4" ht="19.899999999999999" customHeight="1" x14ac:dyDescent="0.25">
      <c r="C152" s="72"/>
      <c r="D152" s="52"/>
    </row>
    <row r="153" spans="3:4" ht="19.899999999999999" customHeight="1" x14ac:dyDescent="0.25">
      <c r="C153" s="72"/>
      <c r="D153" s="52"/>
    </row>
    <row r="154" spans="3:4" ht="19.899999999999999" customHeight="1" x14ac:dyDescent="0.25">
      <c r="C154" s="72"/>
      <c r="D154" s="52"/>
    </row>
    <row r="155" spans="3:4" ht="19.899999999999999" customHeight="1" x14ac:dyDescent="0.25">
      <c r="C155" s="72"/>
      <c r="D155" s="52"/>
    </row>
    <row r="156" spans="3:4" ht="19.899999999999999" customHeight="1" x14ac:dyDescent="0.25">
      <c r="C156" s="72"/>
      <c r="D156" s="52"/>
    </row>
    <row r="157" spans="3:4" ht="19.899999999999999" customHeight="1" x14ac:dyDescent="0.25">
      <c r="C157" s="72"/>
      <c r="D157" s="52"/>
    </row>
    <row r="158" spans="3:4" ht="19.899999999999999" customHeight="1" x14ac:dyDescent="0.25">
      <c r="C158" s="72"/>
      <c r="D158" s="52"/>
    </row>
    <row r="159" spans="3:4" ht="19.899999999999999" customHeight="1" x14ac:dyDescent="0.25">
      <c r="C159" s="72"/>
      <c r="D159" s="52"/>
    </row>
    <row r="160" spans="3:4" ht="19.899999999999999" customHeight="1" x14ac:dyDescent="0.25">
      <c r="C160" s="72"/>
      <c r="D160" s="52"/>
    </row>
    <row r="161" spans="3:4" ht="19.899999999999999" customHeight="1" x14ac:dyDescent="0.25">
      <c r="C161" s="72"/>
      <c r="D161" s="52"/>
    </row>
    <row r="162" spans="3:4" ht="19.899999999999999" customHeight="1" x14ac:dyDescent="0.25">
      <c r="C162" s="72"/>
      <c r="D162" s="52"/>
    </row>
    <row r="163" spans="3:4" ht="19.899999999999999" customHeight="1" x14ac:dyDescent="0.25">
      <c r="C163" s="72"/>
      <c r="D163" s="52"/>
    </row>
    <row r="164" spans="3:4" ht="19.899999999999999" customHeight="1" x14ac:dyDescent="0.25">
      <c r="C164" s="72"/>
      <c r="D164" s="52"/>
    </row>
    <row r="165" spans="3:4" ht="19.899999999999999" customHeight="1" x14ac:dyDescent="0.25">
      <c r="C165" s="72"/>
      <c r="D165" s="52"/>
    </row>
    <row r="166" spans="3:4" ht="19.899999999999999" customHeight="1" x14ac:dyDescent="0.25">
      <c r="C166" s="72"/>
      <c r="D166" s="52"/>
    </row>
    <row r="167" spans="3:4" ht="19.899999999999999" customHeight="1" x14ac:dyDescent="0.25">
      <c r="C167" s="72"/>
      <c r="D167" s="52"/>
    </row>
    <row r="168" spans="3:4" ht="19.899999999999999" customHeight="1" x14ac:dyDescent="0.25">
      <c r="C168" s="72"/>
      <c r="D168" s="52"/>
    </row>
    <row r="169" spans="3:4" ht="19.899999999999999" customHeight="1" x14ac:dyDescent="0.25">
      <c r="C169" s="72"/>
      <c r="D169" s="52"/>
    </row>
    <row r="170" spans="3:4" ht="19.899999999999999" customHeight="1" x14ac:dyDescent="0.25">
      <c r="C170" s="72"/>
      <c r="D170" s="52"/>
    </row>
    <row r="171" spans="3:4" ht="19.899999999999999" customHeight="1" x14ac:dyDescent="0.25">
      <c r="C171" s="72"/>
      <c r="D171" s="52"/>
    </row>
    <row r="172" spans="3:4" ht="19.899999999999999" customHeight="1" x14ac:dyDescent="0.25">
      <c r="C172" s="72"/>
      <c r="D172" s="52"/>
    </row>
    <row r="173" spans="3:4" ht="19.899999999999999" customHeight="1" x14ac:dyDescent="0.25">
      <c r="C173" s="72"/>
      <c r="D173" s="52"/>
    </row>
    <row r="174" spans="3:4" ht="19.899999999999999" customHeight="1" x14ac:dyDescent="0.25">
      <c r="C174" s="72"/>
      <c r="D174" s="52"/>
    </row>
    <row r="175" spans="3:4" ht="19.899999999999999" customHeight="1" x14ac:dyDescent="0.25">
      <c r="C175" s="72"/>
      <c r="D175" s="52"/>
    </row>
    <row r="176" spans="3:4" ht="19.899999999999999" customHeight="1" x14ac:dyDescent="0.25">
      <c r="C176" s="72"/>
      <c r="D176" s="52"/>
    </row>
    <row r="177" spans="3:4" ht="19.899999999999999" customHeight="1" x14ac:dyDescent="0.25">
      <c r="C177" s="72"/>
      <c r="D177" s="52"/>
    </row>
    <row r="178" spans="3:4" ht="19.899999999999999" customHeight="1" x14ac:dyDescent="0.25">
      <c r="C178" s="72"/>
      <c r="D178" s="52"/>
    </row>
    <row r="179" spans="3:4" ht="19.899999999999999" customHeight="1" x14ac:dyDescent="0.25">
      <c r="C179" s="72"/>
      <c r="D179" s="52"/>
    </row>
    <row r="180" spans="3:4" ht="19.899999999999999" customHeight="1" x14ac:dyDescent="0.25">
      <c r="C180" s="72"/>
      <c r="D180" s="52"/>
    </row>
    <row r="181" spans="3:4" ht="19.899999999999999" customHeight="1" x14ac:dyDescent="0.25">
      <c r="C181" s="72"/>
      <c r="D181" s="52"/>
    </row>
    <row r="182" spans="3:4" ht="19.899999999999999" customHeight="1" x14ac:dyDescent="0.25">
      <c r="C182" s="72"/>
      <c r="D182" s="52"/>
    </row>
    <row r="183" spans="3:4" ht="19.899999999999999" customHeight="1" x14ac:dyDescent="0.25">
      <c r="C183" s="72"/>
      <c r="D183" s="52"/>
    </row>
    <row r="184" spans="3:4" ht="19.899999999999999" customHeight="1" x14ac:dyDescent="0.25">
      <c r="C184" s="72"/>
      <c r="D184" s="52"/>
    </row>
    <row r="185" spans="3:4" ht="19.899999999999999" customHeight="1" x14ac:dyDescent="0.25">
      <c r="C185" s="72"/>
      <c r="D185" s="52"/>
    </row>
    <row r="186" spans="3:4" ht="19.899999999999999" customHeight="1" x14ac:dyDescent="0.25">
      <c r="C186" s="72"/>
      <c r="D186" s="52"/>
    </row>
    <row r="187" spans="3:4" ht="19.899999999999999" customHeight="1" x14ac:dyDescent="0.25">
      <c r="C187" s="72"/>
      <c r="D187" s="52"/>
    </row>
    <row r="188" spans="3:4" ht="19.899999999999999" customHeight="1" x14ac:dyDescent="0.25">
      <c r="C188" s="72"/>
      <c r="D188" s="52"/>
    </row>
    <row r="189" spans="3:4" ht="19.899999999999999" customHeight="1" x14ac:dyDescent="0.25">
      <c r="C189" s="72"/>
      <c r="D189" s="52"/>
    </row>
    <row r="190" spans="3:4" ht="19.899999999999999" customHeight="1" x14ac:dyDescent="0.25">
      <c r="C190" s="72"/>
      <c r="D190" s="52"/>
    </row>
    <row r="191" spans="3:4" ht="19.899999999999999" customHeight="1" x14ac:dyDescent="0.25">
      <c r="C191" s="72"/>
      <c r="D191" s="52"/>
    </row>
    <row r="192" spans="3:4" ht="19.899999999999999" customHeight="1" x14ac:dyDescent="0.25">
      <c r="C192" s="72"/>
      <c r="D192" s="52"/>
    </row>
    <row r="193" spans="3:3" ht="19.899999999999999" customHeight="1" x14ac:dyDescent="0.25">
      <c r="C193" s="72"/>
    </row>
    <row r="194" spans="3:3" ht="19.899999999999999" customHeight="1" x14ac:dyDescent="0.25">
      <c r="C194" s="72"/>
    </row>
    <row r="195" spans="3:3" ht="19.899999999999999" customHeight="1" x14ac:dyDescent="0.25">
      <c r="C195" s="72"/>
    </row>
    <row r="196" spans="3:3" ht="19.899999999999999" customHeight="1" x14ac:dyDescent="0.25">
      <c r="C196" s="72"/>
    </row>
    <row r="197" spans="3:3" ht="19.899999999999999" customHeight="1" x14ac:dyDescent="0.25">
      <c r="C197" s="72"/>
    </row>
    <row r="198" spans="3:3" ht="19.899999999999999" customHeight="1" x14ac:dyDescent="0.25">
      <c r="C198" s="72"/>
    </row>
    <row r="199" spans="3:3" ht="19.899999999999999" customHeight="1" x14ac:dyDescent="0.25">
      <c r="C199" s="72"/>
    </row>
    <row r="200" spans="3:3" ht="19.899999999999999" customHeight="1" x14ac:dyDescent="0.25">
      <c r="C200" s="72"/>
    </row>
    <row r="201" spans="3:3" ht="19.899999999999999" customHeight="1" x14ac:dyDescent="0.25">
      <c r="C201" s="72"/>
    </row>
    <row r="202" spans="3:3" ht="19.899999999999999" customHeight="1" x14ac:dyDescent="0.25">
      <c r="C202" s="72"/>
    </row>
    <row r="203" spans="3:3" ht="19.899999999999999" customHeight="1" x14ac:dyDescent="0.25">
      <c r="C203" s="72"/>
    </row>
    <row r="204" spans="3:3" ht="19.899999999999999" customHeight="1" x14ac:dyDescent="0.25">
      <c r="C204" s="72"/>
    </row>
    <row r="205" spans="3:3" ht="19.899999999999999" customHeight="1" x14ac:dyDescent="0.25">
      <c r="C205" s="72"/>
    </row>
    <row r="206" spans="3:3" ht="19.899999999999999" customHeight="1" x14ac:dyDescent="0.25">
      <c r="C206" s="72"/>
    </row>
    <row r="207" spans="3:3" ht="19.899999999999999" customHeight="1" x14ac:dyDescent="0.25">
      <c r="C207" s="72"/>
    </row>
    <row r="208" spans="3:3" ht="19.899999999999999" customHeight="1" x14ac:dyDescent="0.25">
      <c r="C208" s="72"/>
    </row>
    <row r="209" spans="3:3" ht="19.899999999999999" customHeight="1" x14ac:dyDescent="0.25">
      <c r="C209" s="72"/>
    </row>
    <row r="210" spans="3:3" ht="19.899999999999999" customHeight="1" x14ac:dyDescent="0.25">
      <c r="C210" s="72"/>
    </row>
    <row r="211" spans="3:3" ht="19.899999999999999" customHeight="1" x14ac:dyDescent="0.25">
      <c r="C211" s="72"/>
    </row>
    <row r="212" spans="3:3" ht="19.899999999999999" customHeight="1" x14ac:dyDescent="0.25">
      <c r="C212" s="72"/>
    </row>
    <row r="213" spans="3:3" ht="19.899999999999999" customHeight="1" x14ac:dyDescent="0.25">
      <c r="C213" s="72"/>
    </row>
    <row r="214" spans="3:3" ht="19.899999999999999" customHeight="1" x14ac:dyDescent="0.25">
      <c r="C214" s="72"/>
    </row>
    <row r="215" spans="3:3" ht="19.899999999999999" customHeight="1" x14ac:dyDescent="0.25">
      <c r="C215" s="72"/>
    </row>
    <row r="216" spans="3:3" ht="19.899999999999999" customHeight="1" x14ac:dyDescent="0.25">
      <c r="C216" s="72"/>
    </row>
    <row r="217" spans="3:3" ht="19.899999999999999" customHeight="1" x14ac:dyDescent="0.25">
      <c r="C217" s="72"/>
    </row>
    <row r="218" spans="3:3" ht="19.899999999999999" customHeight="1" x14ac:dyDescent="0.25">
      <c r="C218" s="72"/>
    </row>
    <row r="219" spans="3:3" ht="19.899999999999999" customHeight="1" x14ac:dyDescent="0.25">
      <c r="C219" s="72"/>
    </row>
    <row r="220" spans="3:3" ht="19.899999999999999" customHeight="1" x14ac:dyDescent="0.25">
      <c r="C220" s="72"/>
    </row>
    <row r="221" spans="3:3" ht="19.899999999999999" customHeight="1" x14ac:dyDescent="0.25">
      <c r="C221" s="72"/>
    </row>
    <row r="222" spans="3:3" ht="19.899999999999999" customHeight="1" x14ac:dyDescent="0.25">
      <c r="C222" s="72"/>
    </row>
    <row r="223" spans="3:3" ht="19.899999999999999" customHeight="1" x14ac:dyDescent="0.25">
      <c r="C223" s="72"/>
    </row>
    <row r="224" spans="3:3" ht="19.899999999999999" customHeight="1" x14ac:dyDescent="0.25">
      <c r="C224" s="72"/>
    </row>
    <row r="225" spans="3:3" ht="19.899999999999999" customHeight="1" x14ac:dyDescent="0.25">
      <c r="C225" s="72"/>
    </row>
    <row r="226" spans="3:3" ht="19.899999999999999" customHeight="1" x14ac:dyDescent="0.25">
      <c r="C226" s="72"/>
    </row>
    <row r="227" spans="3:3" ht="19.899999999999999" customHeight="1" x14ac:dyDescent="0.25">
      <c r="C227" s="72"/>
    </row>
    <row r="228" spans="3:3" ht="19.899999999999999" customHeight="1" x14ac:dyDescent="0.25">
      <c r="C228" s="72"/>
    </row>
    <row r="229" spans="3:3" ht="19.899999999999999" customHeight="1" x14ac:dyDescent="0.25">
      <c r="C229" s="72"/>
    </row>
    <row r="230" spans="3:3" ht="19.899999999999999" customHeight="1" x14ac:dyDescent="0.25">
      <c r="C230" s="72"/>
    </row>
    <row r="231" spans="3:3" ht="19.899999999999999" customHeight="1" x14ac:dyDescent="0.25">
      <c r="C231" s="72"/>
    </row>
    <row r="232" spans="3:3" ht="19.899999999999999" customHeight="1" x14ac:dyDescent="0.25">
      <c r="C232" s="72"/>
    </row>
    <row r="233" spans="3:3" ht="19.899999999999999" customHeight="1" x14ac:dyDescent="0.25">
      <c r="C233" s="72"/>
    </row>
    <row r="234" spans="3:3" ht="19.899999999999999" customHeight="1" x14ac:dyDescent="0.25">
      <c r="C234" s="72"/>
    </row>
    <row r="235" spans="3:3" ht="19.899999999999999" customHeight="1" x14ac:dyDescent="0.25">
      <c r="C235" s="72"/>
    </row>
    <row r="236" spans="3:3" ht="19.899999999999999" customHeight="1" x14ac:dyDescent="0.25">
      <c r="C236" s="72"/>
    </row>
    <row r="237" spans="3:3" ht="19.899999999999999" customHeight="1" x14ac:dyDescent="0.25">
      <c r="C237" s="72"/>
    </row>
    <row r="238" spans="3:3" ht="19.899999999999999" customHeight="1" x14ac:dyDescent="0.25">
      <c r="C238" s="72"/>
    </row>
    <row r="239" spans="3:3" ht="19.899999999999999" customHeight="1" x14ac:dyDescent="0.25">
      <c r="C239" s="72"/>
    </row>
    <row r="240" spans="3:3" ht="19.899999999999999" customHeight="1" x14ac:dyDescent="0.25">
      <c r="C240" s="72"/>
    </row>
    <row r="241" spans="3:3" ht="19.899999999999999" customHeight="1" x14ac:dyDescent="0.25">
      <c r="C241" s="72"/>
    </row>
    <row r="242" spans="3:3" ht="19.899999999999999" customHeight="1" x14ac:dyDescent="0.25">
      <c r="C242" s="72"/>
    </row>
    <row r="243" spans="3:3" ht="19.899999999999999" customHeight="1" x14ac:dyDescent="0.25">
      <c r="C243" s="72"/>
    </row>
    <row r="244" spans="3:3" ht="19.899999999999999" customHeight="1" x14ac:dyDescent="0.25">
      <c r="C244" s="72"/>
    </row>
    <row r="245" spans="3:3" ht="19.899999999999999" customHeight="1" x14ac:dyDescent="0.25">
      <c r="C245" s="72"/>
    </row>
    <row r="246" spans="3:3" x14ac:dyDescent="0.25">
      <c r="C246" s="72"/>
    </row>
    <row r="247" spans="3:3" x14ac:dyDescent="0.25">
      <c r="C247" s="72"/>
    </row>
    <row r="248" spans="3:3" x14ac:dyDescent="0.25">
      <c r="C248" s="72"/>
    </row>
    <row r="249" spans="3:3" x14ac:dyDescent="0.25">
      <c r="C249" s="72"/>
    </row>
    <row r="250" spans="3:3" x14ac:dyDescent="0.25">
      <c r="C250" s="72"/>
    </row>
    <row r="251" spans="3:3" x14ac:dyDescent="0.25">
      <c r="C251" s="72"/>
    </row>
    <row r="252" spans="3:3" x14ac:dyDescent="0.25">
      <c r="C252" s="72"/>
    </row>
    <row r="253" spans="3:3" x14ac:dyDescent="0.25">
      <c r="C253" s="72"/>
    </row>
    <row r="254" spans="3:3" x14ac:dyDescent="0.25">
      <c r="C254" s="72"/>
    </row>
    <row r="255" spans="3:3" x14ac:dyDescent="0.25">
      <c r="C255" s="72"/>
    </row>
    <row r="256" spans="3:3" x14ac:dyDescent="0.25">
      <c r="C256" s="72"/>
    </row>
    <row r="257" spans="3:3" x14ac:dyDescent="0.25">
      <c r="C257" s="72"/>
    </row>
    <row r="258" spans="3:3" x14ac:dyDescent="0.25">
      <c r="C258" s="72"/>
    </row>
    <row r="259" spans="3:3" x14ac:dyDescent="0.25">
      <c r="C259" s="72"/>
    </row>
    <row r="260" spans="3:3" x14ac:dyDescent="0.25">
      <c r="C260" s="72"/>
    </row>
    <row r="261" spans="3:3" x14ac:dyDescent="0.25">
      <c r="C261" s="72"/>
    </row>
    <row r="262" spans="3:3" x14ac:dyDescent="0.25">
      <c r="C262" s="72"/>
    </row>
    <row r="263" spans="3:3" x14ac:dyDescent="0.25">
      <c r="C263" s="72"/>
    </row>
    <row r="264" spans="3:3" x14ac:dyDescent="0.25">
      <c r="C264" s="72"/>
    </row>
    <row r="265" spans="3:3" x14ac:dyDescent="0.25">
      <c r="C265" s="72"/>
    </row>
    <row r="266" spans="3:3" x14ac:dyDescent="0.25">
      <c r="C266" s="72"/>
    </row>
    <row r="267" spans="3:3" x14ac:dyDescent="0.25">
      <c r="C267" s="72"/>
    </row>
    <row r="268" spans="3:3" x14ac:dyDescent="0.25">
      <c r="C268" s="72"/>
    </row>
    <row r="269" spans="3:3" x14ac:dyDescent="0.25">
      <c r="C269" s="72"/>
    </row>
    <row r="270" spans="3:3" x14ac:dyDescent="0.25">
      <c r="C270" s="72"/>
    </row>
    <row r="271" spans="3:3" x14ac:dyDescent="0.25">
      <c r="C271" s="72"/>
    </row>
    <row r="272" spans="3:3" x14ac:dyDescent="0.25">
      <c r="C272" s="72"/>
    </row>
    <row r="273" spans="3:3" x14ac:dyDescent="0.25">
      <c r="C273" s="72"/>
    </row>
    <row r="274" spans="3:3" x14ac:dyDescent="0.25">
      <c r="C274" s="72"/>
    </row>
    <row r="275" spans="3:3" x14ac:dyDescent="0.25">
      <c r="C275" s="72"/>
    </row>
    <row r="276" spans="3:3" x14ac:dyDescent="0.25">
      <c r="C276" s="72"/>
    </row>
    <row r="277" spans="3:3" x14ac:dyDescent="0.25">
      <c r="C277" s="72"/>
    </row>
    <row r="278" spans="3:3" x14ac:dyDescent="0.25">
      <c r="C278" s="72"/>
    </row>
    <row r="279" spans="3:3" x14ac:dyDescent="0.25">
      <c r="C279" s="72"/>
    </row>
    <row r="280" spans="3:3" x14ac:dyDescent="0.25">
      <c r="C280" s="72"/>
    </row>
    <row r="281" spans="3:3" x14ac:dyDescent="0.25">
      <c r="C281" s="72"/>
    </row>
    <row r="282" spans="3:3" x14ac:dyDescent="0.25">
      <c r="C282" s="72"/>
    </row>
    <row r="283" spans="3:3" x14ac:dyDescent="0.25">
      <c r="C283" s="72"/>
    </row>
    <row r="284" spans="3:3" x14ac:dyDescent="0.25">
      <c r="C284" s="72"/>
    </row>
    <row r="285" spans="3:3" x14ac:dyDescent="0.25">
      <c r="C285" s="72"/>
    </row>
    <row r="286" spans="3:3" x14ac:dyDescent="0.25">
      <c r="C286" s="72"/>
    </row>
    <row r="287" spans="3:3" x14ac:dyDescent="0.25">
      <c r="C287" s="72"/>
    </row>
    <row r="288" spans="3:3" x14ac:dyDescent="0.25">
      <c r="C288" s="72"/>
    </row>
    <row r="289" spans="3:3" x14ac:dyDescent="0.25">
      <c r="C289" s="72"/>
    </row>
    <row r="290" spans="3:3" x14ac:dyDescent="0.25">
      <c r="C290" s="72"/>
    </row>
    <row r="291" spans="3:3" x14ac:dyDescent="0.25">
      <c r="C291" s="72"/>
    </row>
    <row r="292" spans="3:3" x14ac:dyDescent="0.25">
      <c r="C292" s="72"/>
    </row>
    <row r="293" spans="3:3" x14ac:dyDescent="0.25">
      <c r="C293" s="72"/>
    </row>
    <row r="294" spans="3:3" x14ac:dyDescent="0.25">
      <c r="C294" s="72"/>
    </row>
    <row r="295" spans="3:3" x14ac:dyDescent="0.25">
      <c r="C295" s="72"/>
    </row>
    <row r="296" spans="3:3" x14ac:dyDescent="0.25">
      <c r="C296" s="72"/>
    </row>
    <row r="297" spans="3:3" x14ac:dyDescent="0.25">
      <c r="C297" s="72"/>
    </row>
    <row r="298" spans="3:3" x14ac:dyDescent="0.25">
      <c r="C298" s="72"/>
    </row>
    <row r="299" spans="3:3" x14ac:dyDescent="0.25">
      <c r="C299" s="72"/>
    </row>
    <row r="300" spans="3:3" x14ac:dyDescent="0.25">
      <c r="C300" s="72"/>
    </row>
    <row r="301" spans="3:3" x14ac:dyDescent="0.25">
      <c r="C301" s="72"/>
    </row>
    <row r="302" spans="3:3" x14ac:dyDescent="0.25">
      <c r="C302" s="72"/>
    </row>
    <row r="303" spans="3:3" x14ac:dyDescent="0.25">
      <c r="C303" s="72"/>
    </row>
    <row r="304" spans="3:3" x14ac:dyDescent="0.25">
      <c r="C304" s="72"/>
    </row>
    <row r="305" spans="3:3" x14ac:dyDescent="0.25">
      <c r="C305" s="72"/>
    </row>
    <row r="306" spans="3:3" x14ac:dyDescent="0.25">
      <c r="C306" s="72"/>
    </row>
    <row r="307" spans="3:3" x14ac:dyDescent="0.25">
      <c r="C307" s="72"/>
    </row>
    <row r="308" spans="3:3" x14ac:dyDescent="0.25">
      <c r="C308" s="72"/>
    </row>
    <row r="309" spans="3:3" x14ac:dyDescent="0.25">
      <c r="C309" s="59"/>
    </row>
    <row r="310" spans="3:3" x14ac:dyDescent="0.25">
      <c r="C310" s="59"/>
    </row>
    <row r="311" spans="3:3" x14ac:dyDescent="0.25">
      <c r="C311" s="59"/>
    </row>
    <row r="312" spans="3:3" x14ac:dyDescent="0.25">
      <c r="C312" s="59"/>
    </row>
    <row r="313" spans="3:3" x14ac:dyDescent="0.25">
      <c r="C313" s="59"/>
    </row>
    <row r="314" spans="3:3" x14ac:dyDescent="0.25">
      <c r="C314" s="59"/>
    </row>
    <row r="315" spans="3:3" x14ac:dyDescent="0.25">
      <c r="C315" s="59"/>
    </row>
    <row r="316" spans="3:3" x14ac:dyDescent="0.25">
      <c r="C316" s="59"/>
    </row>
    <row r="317" spans="3:3" x14ac:dyDescent="0.25">
      <c r="C317" s="59"/>
    </row>
    <row r="318" spans="3:3" x14ac:dyDescent="0.25">
      <c r="C318" s="59"/>
    </row>
    <row r="319" spans="3:3" x14ac:dyDescent="0.25">
      <c r="C319" s="59"/>
    </row>
    <row r="320" spans="3:3" x14ac:dyDescent="0.25">
      <c r="C320" s="59"/>
    </row>
    <row r="321" spans="3:3" x14ac:dyDescent="0.25">
      <c r="C321" s="59"/>
    </row>
    <row r="322" spans="3:3" x14ac:dyDescent="0.25">
      <c r="C322" s="59"/>
    </row>
    <row r="323" spans="3:3" x14ac:dyDescent="0.25">
      <c r="C323" s="59"/>
    </row>
    <row r="324" spans="3:3" x14ac:dyDescent="0.25">
      <c r="C324" s="59"/>
    </row>
    <row r="325" spans="3:3" x14ac:dyDescent="0.25">
      <c r="C325" s="59"/>
    </row>
    <row r="326" spans="3:3" x14ac:dyDescent="0.25">
      <c r="C326" s="59"/>
    </row>
    <row r="327" spans="3:3" x14ac:dyDescent="0.25">
      <c r="C327" s="59"/>
    </row>
    <row r="328" spans="3:3" x14ac:dyDescent="0.25">
      <c r="C328" s="59"/>
    </row>
    <row r="329" spans="3:3" x14ac:dyDescent="0.25">
      <c r="C329" s="59"/>
    </row>
    <row r="330" spans="3:3" x14ac:dyDescent="0.25">
      <c r="C330" s="59"/>
    </row>
    <row r="331" spans="3:3" x14ac:dyDescent="0.25">
      <c r="C331" s="59"/>
    </row>
    <row r="332" spans="3:3" x14ac:dyDescent="0.25">
      <c r="C332" s="59"/>
    </row>
    <row r="333" spans="3:3" x14ac:dyDescent="0.25">
      <c r="C333" s="59"/>
    </row>
    <row r="334" spans="3:3" x14ac:dyDescent="0.25">
      <c r="C334" s="59"/>
    </row>
    <row r="335" spans="3:3" x14ac:dyDescent="0.25">
      <c r="C335" s="59"/>
    </row>
    <row r="336" spans="3:3" x14ac:dyDescent="0.25">
      <c r="C336" s="59"/>
    </row>
    <row r="337" spans="3:3" x14ac:dyDescent="0.25">
      <c r="C337" s="59"/>
    </row>
    <row r="338" spans="3:3" x14ac:dyDescent="0.25">
      <c r="C338" s="59"/>
    </row>
    <row r="339" spans="3:3" x14ac:dyDescent="0.25">
      <c r="C339" s="59"/>
    </row>
    <row r="340" spans="3:3" x14ac:dyDescent="0.25">
      <c r="C340" s="59"/>
    </row>
    <row r="341" spans="3:3" x14ac:dyDescent="0.25">
      <c r="C341" s="59"/>
    </row>
    <row r="342" spans="3:3" x14ac:dyDescent="0.25">
      <c r="C342" s="59"/>
    </row>
    <row r="343" spans="3:3" x14ac:dyDescent="0.25">
      <c r="C343" s="59"/>
    </row>
    <row r="344" spans="3:3" x14ac:dyDescent="0.25">
      <c r="C344" s="59"/>
    </row>
    <row r="345" spans="3:3" x14ac:dyDescent="0.25">
      <c r="C345" s="59"/>
    </row>
    <row r="346" spans="3:3" x14ac:dyDescent="0.25">
      <c r="C346" s="59"/>
    </row>
    <row r="347" spans="3:3" x14ac:dyDescent="0.25">
      <c r="C347" s="59"/>
    </row>
    <row r="348" spans="3:3" x14ac:dyDescent="0.25">
      <c r="C348" s="59"/>
    </row>
    <row r="349" spans="3:3" x14ac:dyDescent="0.25">
      <c r="C349" s="59"/>
    </row>
    <row r="350" spans="3:3" x14ac:dyDescent="0.25">
      <c r="C350" s="59"/>
    </row>
    <row r="351" spans="3:3" x14ac:dyDescent="0.25">
      <c r="C351" s="59"/>
    </row>
    <row r="352" spans="3:3" x14ac:dyDescent="0.25">
      <c r="C352" s="59"/>
    </row>
    <row r="353" spans="3:3" x14ac:dyDescent="0.25">
      <c r="C353" s="59"/>
    </row>
    <row r="354" spans="3:3" x14ac:dyDescent="0.25">
      <c r="C354" s="59"/>
    </row>
    <row r="355" spans="3:3" x14ac:dyDescent="0.25">
      <c r="C355" s="59"/>
    </row>
    <row r="356" spans="3:3" x14ac:dyDescent="0.25">
      <c r="C356" s="59"/>
    </row>
    <row r="357" spans="3:3" x14ac:dyDescent="0.25">
      <c r="C357" s="59"/>
    </row>
    <row r="358" spans="3:3" x14ac:dyDescent="0.25">
      <c r="C358" s="59"/>
    </row>
    <row r="359" spans="3:3" x14ac:dyDescent="0.25">
      <c r="C359" s="59"/>
    </row>
    <row r="360" spans="3:3" x14ac:dyDescent="0.25">
      <c r="C360" s="59"/>
    </row>
    <row r="361" spans="3:3" x14ac:dyDescent="0.25">
      <c r="C361" s="59"/>
    </row>
    <row r="362" spans="3:3" x14ac:dyDescent="0.25">
      <c r="C362" s="59"/>
    </row>
    <row r="363" spans="3:3" x14ac:dyDescent="0.25">
      <c r="C363" s="59"/>
    </row>
    <row r="364" spans="3:3" x14ac:dyDescent="0.25">
      <c r="C364" s="59"/>
    </row>
    <row r="365" spans="3:3" x14ac:dyDescent="0.25">
      <c r="C365" s="59"/>
    </row>
    <row r="366" spans="3:3" x14ac:dyDescent="0.25">
      <c r="C366" s="59"/>
    </row>
    <row r="367" spans="3:3" x14ac:dyDescent="0.25">
      <c r="C367" s="59"/>
    </row>
    <row r="368" spans="3:3" x14ac:dyDescent="0.25">
      <c r="C368" s="59"/>
    </row>
    <row r="369" spans="3:3" x14ac:dyDescent="0.25">
      <c r="C369" s="59"/>
    </row>
    <row r="370" spans="3:3" x14ac:dyDescent="0.25">
      <c r="C370" s="59"/>
    </row>
    <row r="371" spans="3:3" x14ac:dyDescent="0.25">
      <c r="C371" s="59"/>
    </row>
    <row r="372" spans="3:3" x14ac:dyDescent="0.25">
      <c r="C372" s="59"/>
    </row>
    <row r="373" spans="3:3" x14ac:dyDescent="0.25">
      <c r="C373" s="59"/>
    </row>
    <row r="374" spans="3:3" x14ac:dyDescent="0.25">
      <c r="C374" s="59"/>
    </row>
    <row r="375" spans="3:3" x14ac:dyDescent="0.25">
      <c r="C375" s="59"/>
    </row>
    <row r="376" spans="3:3" x14ac:dyDescent="0.25">
      <c r="C376" s="59"/>
    </row>
    <row r="377" spans="3:3" x14ac:dyDescent="0.25">
      <c r="C377" s="59"/>
    </row>
    <row r="378" spans="3:3" x14ac:dyDescent="0.25">
      <c r="C378" s="59"/>
    </row>
    <row r="379" spans="3:3" x14ac:dyDescent="0.25">
      <c r="C379" s="59"/>
    </row>
    <row r="380" spans="3:3" x14ac:dyDescent="0.25">
      <c r="C380" s="59"/>
    </row>
    <row r="381" spans="3:3" x14ac:dyDescent="0.25">
      <c r="C381" s="59"/>
    </row>
    <row r="382" spans="3:3" x14ac:dyDescent="0.25">
      <c r="C382" s="59"/>
    </row>
    <row r="383" spans="3:3" x14ac:dyDescent="0.25">
      <c r="C383" s="59"/>
    </row>
    <row r="384" spans="3:3" x14ac:dyDescent="0.25">
      <c r="C384" s="59"/>
    </row>
    <row r="385" spans="3:3" x14ac:dyDescent="0.25">
      <c r="C385" s="59"/>
    </row>
    <row r="386" spans="3:3" x14ac:dyDescent="0.25">
      <c r="C386" s="59"/>
    </row>
    <row r="387" spans="3:3" x14ac:dyDescent="0.25">
      <c r="C387" s="59"/>
    </row>
    <row r="388" spans="3:3" x14ac:dyDescent="0.25">
      <c r="C388" s="59"/>
    </row>
    <row r="389" spans="3:3" x14ac:dyDescent="0.25">
      <c r="C389" s="59"/>
    </row>
    <row r="390" spans="3:3" x14ac:dyDescent="0.25">
      <c r="C390" s="59"/>
    </row>
    <row r="391" spans="3:3" x14ac:dyDescent="0.25">
      <c r="C391" s="59"/>
    </row>
    <row r="392" spans="3:3" x14ac:dyDescent="0.25">
      <c r="C392" s="59"/>
    </row>
    <row r="393" spans="3:3" x14ac:dyDescent="0.25">
      <c r="C393" s="59"/>
    </row>
    <row r="394" spans="3:3" x14ac:dyDescent="0.25">
      <c r="C394" s="59"/>
    </row>
    <row r="395" spans="3:3" x14ac:dyDescent="0.25">
      <c r="C395" s="59"/>
    </row>
    <row r="396" spans="3:3" x14ac:dyDescent="0.25">
      <c r="C396" s="59"/>
    </row>
    <row r="397" spans="3:3" x14ac:dyDescent="0.25">
      <c r="C397" s="59"/>
    </row>
    <row r="398" spans="3:3" x14ac:dyDescent="0.25">
      <c r="C398" s="59"/>
    </row>
    <row r="399" spans="3:3" x14ac:dyDescent="0.25">
      <c r="C399" s="59"/>
    </row>
    <row r="400" spans="3:3" x14ac:dyDescent="0.25">
      <c r="C400" s="59"/>
    </row>
    <row r="401" spans="3:3" x14ac:dyDescent="0.25">
      <c r="C401" s="59"/>
    </row>
    <row r="402" spans="3:3" x14ac:dyDescent="0.25">
      <c r="C402" s="59"/>
    </row>
    <row r="403" spans="3:3" x14ac:dyDescent="0.25">
      <c r="C403" s="59"/>
    </row>
    <row r="404" spans="3:3" x14ac:dyDescent="0.25">
      <c r="C404" s="59"/>
    </row>
    <row r="405" spans="3:3" x14ac:dyDescent="0.25">
      <c r="C405" s="59"/>
    </row>
    <row r="406" spans="3:3" x14ac:dyDescent="0.25">
      <c r="C406" s="59"/>
    </row>
    <row r="407" spans="3:3" x14ac:dyDescent="0.25">
      <c r="C407" s="59"/>
    </row>
    <row r="408" spans="3:3" x14ac:dyDescent="0.25">
      <c r="C408" s="59"/>
    </row>
    <row r="409" spans="3:3" x14ac:dyDescent="0.25">
      <c r="C409" s="59"/>
    </row>
    <row r="410" spans="3:3" x14ac:dyDescent="0.25">
      <c r="C410" s="59"/>
    </row>
    <row r="411" spans="3:3" x14ac:dyDescent="0.25">
      <c r="C411" s="59"/>
    </row>
    <row r="412" spans="3:3" x14ac:dyDescent="0.25">
      <c r="C412" s="59"/>
    </row>
    <row r="413" spans="3:3" x14ac:dyDescent="0.25">
      <c r="C413" s="59"/>
    </row>
    <row r="414" spans="3:3" x14ac:dyDescent="0.25">
      <c r="C414" s="59"/>
    </row>
    <row r="415" spans="3:3" x14ac:dyDescent="0.25">
      <c r="C415" s="59"/>
    </row>
    <row r="416" spans="3:3" x14ac:dyDescent="0.25">
      <c r="C416" s="59"/>
    </row>
    <row r="417" spans="3:3" x14ac:dyDescent="0.25">
      <c r="C417" s="59"/>
    </row>
    <row r="418" spans="3:3" x14ac:dyDescent="0.25">
      <c r="C418" s="59"/>
    </row>
    <row r="419" spans="3:3" x14ac:dyDescent="0.25">
      <c r="C419" s="59"/>
    </row>
    <row r="420" spans="3:3" x14ac:dyDescent="0.25">
      <c r="C420" s="59"/>
    </row>
    <row r="421" spans="3:3" x14ac:dyDescent="0.25">
      <c r="C421" s="59"/>
    </row>
    <row r="422" spans="3:3" x14ac:dyDescent="0.25">
      <c r="C422" s="59"/>
    </row>
    <row r="423" spans="3:3" x14ac:dyDescent="0.25">
      <c r="C423" s="59"/>
    </row>
    <row r="424" spans="3:3" x14ac:dyDescent="0.25">
      <c r="C424" s="59"/>
    </row>
    <row r="425" spans="3:3" x14ac:dyDescent="0.25">
      <c r="C425" s="59"/>
    </row>
    <row r="426" spans="3:3" x14ac:dyDescent="0.25">
      <c r="C426" s="59"/>
    </row>
    <row r="427" spans="3:3" x14ac:dyDescent="0.25">
      <c r="C427" s="59"/>
    </row>
    <row r="428" spans="3:3" x14ac:dyDescent="0.25">
      <c r="C428" s="59"/>
    </row>
    <row r="429" spans="3:3" x14ac:dyDescent="0.25">
      <c r="C429" s="59"/>
    </row>
    <row r="430" spans="3:3" x14ac:dyDescent="0.25">
      <c r="C430" s="59"/>
    </row>
    <row r="431" spans="3:3" x14ac:dyDescent="0.25">
      <c r="C431" s="59"/>
    </row>
    <row r="432" spans="3:3" x14ac:dyDescent="0.25">
      <c r="C432" s="59"/>
    </row>
    <row r="433" spans="3:3" x14ac:dyDescent="0.25">
      <c r="C433" s="59"/>
    </row>
    <row r="434" spans="3:3" x14ac:dyDescent="0.25">
      <c r="C434" s="59"/>
    </row>
    <row r="435" spans="3:3" x14ac:dyDescent="0.25">
      <c r="C435" s="59"/>
    </row>
    <row r="436" spans="3:3" x14ac:dyDescent="0.25">
      <c r="C436" s="59"/>
    </row>
    <row r="437" spans="3:3" x14ac:dyDescent="0.25">
      <c r="C437" s="59"/>
    </row>
    <row r="438" spans="3:3" x14ac:dyDescent="0.25">
      <c r="C438" s="59"/>
    </row>
    <row r="439" spans="3:3" x14ac:dyDescent="0.25">
      <c r="C439" s="59"/>
    </row>
    <row r="440" spans="3:3" x14ac:dyDescent="0.25">
      <c r="C440" s="59"/>
    </row>
    <row r="441" spans="3:3" x14ac:dyDescent="0.25">
      <c r="C441" s="59"/>
    </row>
    <row r="442" spans="3:3" x14ac:dyDescent="0.25">
      <c r="C442" s="59"/>
    </row>
    <row r="443" spans="3:3" x14ac:dyDescent="0.25">
      <c r="C443" s="59"/>
    </row>
    <row r="444" spans="3:3" x14ac:dyDescent="0.25">
      <c r="C444" s="59"/>
    </row>
    <row r="445" spans="3:3" x14ac:dyDescent="0.25">
      <c r="C445" s="59"/>
    </row>
    <row r="446" spans="3:3" x14ac:dyDescent="0.25">
      <c r="C446" s="59"/>
    </row>
    <row r="447" spans="3:3" x14ac:dyDescent="0.25">
      <c r="C447" s="59"/>
    </row>
    <row r="448" spans="3:3" x14ac:dyDescent="0.25">
      <c r="C448" s="59"/>
    </row>
    <row r="449" spans="3:3" x14ac:dyDescent="0.25">
      <c r="C449" s="59"/>
    </row>
    <row r="450" spans="3:3" x14ac:dyDescent="0.25">
      <c r="C450" s="59"/>
    </row>
    <row r="451" spans="3:3" x14ac:dyDescent="0.25">
      <c r="C451" s="59"/>
    </row>
    <row r="452" spans="3:3" x14ac:dyDescent="0.25">
      <c r="C452" s="59"/>
    </row>
    <row r="453" spans="3:3" x14ac:dyDescent="0.25">
      <c r="C453" s="59"/>
    </row>
    <row r="454" spans="3:3" x14ac:dyDescent="0.25">
      <c r="C454" s="59"/>
    </row>
    <row r="455" spans="3:3" x14ac:dyDescent="0.25">
      <c r="C455" s="59"/>
    </row>
    <row r="456" spans="3:3" x14ac:dyDescent="0.25">
      <c r="C456" s="59"/>
    </row>
    <row r="457" spans="3:3" x14ac:dyDescent="0.25">
      <c r="C457" s="59"/>
    </row>
    <row r="458" spans="3:3" x14ac:dyDescent="0.25">
      <c r="C458" s="59"/>
    </row>
    <row r="459" spans="3:3" x14ac:dyDescent="0.25">
      <c r="C459" s="59"/>
    </row>
    <row r="460" spans="3:3" x14ac:dyDescent="0.25">
      <c r="C460" s="59"/>
    </row>
    <row r="461" spans="3:3" x14ac:dyDescent="0.25">
      <c r="C461" s="59"/>
    </row>
    <row r="462" spans="3:3" x14ac:dyDescent="0.25">
      <c r="C462" s="59"/>
    </row>
    <row r="463" spans="3:3" x14ac:dyDescent="0.25">
      <c r="C463" s="59"/>
    </row>
    <row r="464" spans="3:3" x14ac:dyDescent="0.25">
      <c r="C464" s="59"/>
    </row>
    <row r="465" spans="3:3" x14ac:dyDescent="0.25">
      <c r="C465" s="59"/>
    </row>
    <row r="466" spans="3:3" x14ac:dyDescent="0.25">
      <c r="C466" s="59"/>
    </row>
    <row r="467" spans="3:3" x14ac:dyDescent="0.25">
      <c r="C467" s="59"/>
    </row>
    <row r="468" spans="3:3" x14ac:dyDescent="0.25">
      <c r="C468" s="59"/>
    </row>
    <row r="469" spans="3:3" x14ac:dyDescent="0.25">
      <c r="C469" s="59"/>
    </row>
    <row r="470" spans="3:3" x14ac:dyDescent="0.25">
      <c r="C470" s="59"/>
    </row>
    <row r="471" spans="3:3" x14ac:dyDescent="0.25">
      <c r="C471" s="59"/>
    </row>
    <row r="472" spans="3:3" x14ac:dyDescent="0.25">
      <c r="C472" s="59"/>
    </row>
    <row r="473" spans="3:3" x14ac:dyDescent="0.25">
      <c r="C473" s="59"/>
    </row>
    <row r="474" spans="3:3" x14ac:dyDescent="0.25">
      <c r="C474" s="59"/>
    </row>
    <row r="475" spans="3:3" x14ac:dyDescent="0.25">
      <c r="C475" s="59"/>
    </row>
    <row r="476" spans="3:3" x14ac:dyDescent="0.25">
      <c r="C476" s="59"/>
    </row>
    <row r="477" spans="3:3" x14ac:dyDescent="0.25">
      <c r="C477" s="59"/>
    </row>
    <row r="478" spans="3:3" x14ac:dyDescent="0.25">
      <c r="C478" s="59"/>
    </row>
  </sheetData>
  <autoFilter ref="B7:R35" xr:uid="{1A98E6F1-168E-4EA5-9D8D-7905FDE69243}">
    <filterColumn colId="1">
      <filters>
        <dateGroupItem year="2025" month="9" dateTimeGrouping="month"/>
        <dateGroupItem year="2025" month="10" day="1" dateTimeGrouping="day"/>
        <dateGroupItem year="2025" month="10" day="6" dateTimeGrouping="day"/>
        <dateGroupItem year="2025" month="10" day="7" dateTimeGrouping="day"/>
        <dateGroupItem year="2025" month="10" day="8" dateTimeGrouping="day"/>
        <dateGroupItem year="2025" month="10" day="9" dateTimeGrouping="day"/>
        <dateGroupItem year="2025" month="10" day="10" dateTimeGrouping="day"/>
        <dateGroupItem year="2025" month="10" day="17" dateTimeGrouping="day"/>
        <dateGroupItem year="2025" month="10" day="20" dateTimeGrouping="day"/>
      </filters>
    </filterColumn>
    <filterColumn colId="12">
      <filters>
        <filter val="TRABAJO NORMAL"/>
      </filters>
    </filterColumn>
  </autoFilter>
  <mergeCells count="1">
    <mergeCell ref="I2:K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5C92FD2-0F2E-40E6-AA53-D6478FC8AB50}">
          <x14:formula1>
            <xm:f>'RESUMEN'!$B$9:$B$1008</xm:f>
          </x14:formula1>
          <xm:sqref>D4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RESUMEN</vt:lpstr>
      <vt:lpstr>Hoja1</vt:lpstr>
      <vt:lpstr>FORMULARIO</vt:lpstr>
      <vt:lpstr>CONTROL DE COMBUSTIBLE</vt:lpstr>
      <vt:lpstr>TABLAS</vt:lpstr>
      <vt:lpstr>PAGO CARGADOR</vt:lpstr>
      <vt:lpstr>PAGO EXCAVADORA</vt:lpstr>
      <vt:lpstr>CLASE_VEHICULO_</vt:lpstr>
      <vt:lpstr>NOMBRE_CHOFER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ERNESTO ALONSO ACUACHI LANCHIPA</dc:creator>
  <cp:keywords/>
  <dc:description/>
  <cp:lastModifiedBy>Marcell Reynoso</cp:lastModifiedBy>
  <cp:revision/>
  <dcterms:created xsi:type="dcterms:W3CDTF">2025-09-14T04:21:15Z</dcterms:created>
  <dcterms:modified xsi:type="dcterms:W3CDTF">2026-01-04T17:59:04Z</dcterms:modified>
  <cp:category/>
  <cp:contentStatus/>
</cp:coreProperties>
</file>