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L10" i="1"/>
  <c r="M10" s="1"/>
  <c r="L8"/>
  <c r="M8" s="1"/>
  <c r="E23"/>
  <c r="E21"/>
  <c r="E20"/>
  <c r="E19"/>
  <c r="E18"/>
  <c r="E17"/>
  <c r="E16"/>
  <c r="E15"/>
  <c r="E11"/>
  <c r="F11" s="1"/>
  <c r="E10"/>
  <c r="E9"/>
  <c r="E8"/>
  <c r="E7"/>
  <c r="E6"/>
  <c r="E5"/>
  <c r="L11"/>
  <c r="M11" s="1"/>
  <c r="L9"/>
  <c r="M9" s="1"/>
  <c r="L7"/>
  <c r="M7" s="1"/>
  <c r="L6"/>
  <c r="M6" s="1"/>
  <c r="L5"/>
  <c r="M5" s="1"/>
  <c r="C5"/>
  <c r="G16"/>
  <c r="G17"/>
  <c r="G18"/>
  <c r="G19"/>
  <c r="G20"/>
  <c r="G21"/>
  <c r="G15"/>
  <c r="G6"/>
  <c r="G7"/>
  <c r="G8"/>
  <c r="G9"/>
  <c r="G10"/>
  <c r="G11"/>
  <c r="G5"/>
  <c r="C16"/>
  <c r="C17"/>
  <c r="C18"/>
  <c r="C19"/>
  <c r="C20"/>
  <c r="C21"/>
  <c r="C15"/>
  <c r="C6"/>
  <c r="C7"/>
  <c r="C8"/>
  <c r="C9"/>
  <c r="C10"/>
  <c r="C11"/>
  <c r="D22"/>
  <c r="D12"/>
  <c r="F10" l="1"/>
  <c r="H10" s="1"/>
  <c r="F9"/>
  <c r="H9" s="1"/>
  <c r="F8"/>
  <c r="H8" s="1"/>
  <c r="F7"/>
  <c r="H7" s="1"/>
  <c r="F6"/>
  <c r="H6" s="1"/>
  <c r="F21"/>
  <c r="H21" s="1"/>
  <c r="F19"/>
  <c r="H19" s="1"/>
  <c r="F17"/>
  <c r="F16"/>
  <c r="H16" s="1"/>
  <c r="F15"/>
  <c r="H15" s="1"/>
  <c r="H11"/>
  <c r="F5"/>
  <c r="N9"/>
  <c r="N6"/>
  <c r="N11"/>
  <c r="N7"/>
  <c r="N8"/>
  <c r="J16"/>
  <c r="K16" s="1"/>
  <c r="J20"/>
  <c r="K20" s="1"/>
  <c r="J18"/>
  <c r="K18" s="1"/>
  <c r="N5"/>
  <c r="H17"/>
  <c r="J17"/>
  <c r="K17" s="1"/>
  <c r="J21"/>
  <c r="K21" s="1"/>
  <c r="N10"/>
  <c r="J19"/>
  <c r="K19" s="1"/>
  <c r="J15"/>
  <c r="G22"/>
  <c r="F18"/>
  <c r="H18" s="1"/>
  <c r="F20"/>
  <c r="H20" s="1"/>
  <c r="C22"/>
  <c r="G12"/>
  <c r="C12"/>
  <c r="F12" l="1"/>
  <c r="H5"/>
  <c r="F22"/>
  <c r="K15"/>
  <c r="J23"/>
  <c r="G23"/>
  <c r="C23"/>
  <c r="A23" s="1"/>
  <c r="F23" l="1"/>
  <c r="K23"/>
  <c r="K14"/>
</calcChain>
</file>

<file path=xl/sharedStrings.xml><?xml version="1.0" encoding="utf-8"?>
<sst xmlns="http://schemas.openxmlformats.org/spreadsheetml/2006/main" count="31" uniqueCount="18">
  <si>
    <t>INDÚSTRIA</t>
  </si>
  <si>
    <t>CODIGO</t>
  </si>
  <si>
    <t xml:space="preserve">LARGURA </t>
  </si>
  <si>
    <t>M3</t>
  </si>
  <si>
    <t>UND</t>
  </si>
  <si>
    <t>VALOR M3</t>
  </si>
  <si>
    <t>TOTAL</t>
  </si>
  <si>
    <t xml:space="preserve">ML </t>
  </si>
  <si>
    <t>PREÇO POR METRO</t>
  </si>
  <si>
    <r>
      <rPr>
        <b/>
        <sz val="22"/>
        <color theme="0" tint="-4.9989318521683403E-2"/>
        <rFont val="Calibri"/>
        <family val="2"/>
        <scheme val="minor"/>
      </rPr>
      <t>HOME CENTER CASTELO FORTE</t>
    </r>
    <r>
      <rPr>
        <sz val="24"/>
        <color theme="0" tint="-4.9989318521683403E-2"/>
        <rFont val="Calibri"/>
        <family val="2"/>
        <scheme val="minor"/>
      </rPr>
      <t xml:space="preserve"> </t>
    </r>
  </si>
  <si>
    <t xml:space="preserve">CONFERENCIA </t>
  </si>
  <si>
    <t>MULTIPLO</t>
  </si>
  <si>
    <t>MULTIPLICADOR</t>
  </si>
  <si>
    <t xml:space="preserve">CALCULO DE CONVERÇÃO DE M3 PARA ML </t>
  </si>
  <si>
    <t xml:space="preserve">M3 </t>
  </si>
  <si>
    <t xml:space="preserve">PÇ </t>
  </si>
  <si>
    <t>Valor M3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</si>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</sst>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00"/>
    <numFmt numFmtId="166" formatCode="0.0000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sz val="24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4" fillId="0" borderId="0" xfId="0" applyFont="1" applyFill="1" applyAlignment="1"/>
    <xf numFmtId="2" fontId="0" fillId="0" borderId="0" xfId="0" applyNumberFormat="1"/>
    <xf numFmtId="0" fontId="0" fillId="0" borderId="0" xfId="0" applyAlignment="1"/>
    <xf numFmtId="0" fontId="0" fillId="0" borderId="0" xfId="0" applyFill="1"/>
    <xf numFmtId="164" fontId="2" fillId="0" borderId="1" xfId="0" applyNumberFormat="1" applyFont="1" applyBorder="1"/>
    <xf numFmtId="0" fontId="2" fillId="7" borderId="1" xfId="0" applyFont="1" applyFill="1" applyBorder="1"/>
    <xf numFmtId="0" fontId="2" fillId="0" borderId="1" xfId="0" applyFont="1" applyBorder="1"/>
    <xf numFmtId="165" fontId="2" fillId="0" borderId="1" xfId="0" applyNumberFormat="1" applyFont="1" applyBorder="1"/>
    <xf numFmtId="165" fontId="2" fillId="0" borderId="1" xfId="0" applyNumberFormat="1" applyFont="1" applyBorder="1" applyProtection="1">
      <protection hidden="1"/>
    </xf>
    <xf numFmtId="0" fontId="6" fillId="0" borderId="4" xfId="0" applyFont="1" applyBorder="1"/>
    <xf numFmtId="0" fontId="1" fillId="0" borderId="5" xfId="0" applyFont="1" applyBorder="1" applyAlignment="1">
      <alignment horizontal="center"/>
    </xf>
    <xf numFmtId="2" fontId="2" fillId="0" borderId="4" xfId="0" applyNumberFormat="1" applyFont="1" applyBorder="1"/>
    <xf numFmtId="164" fontId="2" fillId="0" borderId="5" xfId="0" applyNumberFormat="1" applyFont="1" applyBorder="1"/>
    <xf numFmtId="0" fontId="2" fillId="7" borderId="4" xfId="0" applyFont="1" applyFill="1" applyBorder="1"/>
    <xf numFmtId="0" fontId="2" fillId="7" borderId="5" xfId="0" applyFont="1" applyFill="1" applyBorder="1"/>
    <xf numFmtId="164" fontId="2" fillId="0" borderId="7" xfId="0" applyNumberFormat="1" applyFont="1" applyBorder="1"/>
    <xf numFmtId="0" fontId="2" fillId="0" borderId="4" xfId="0" applyFont="1" applyBorder="1"/>
    <xf numFmtId="165" fontId="2" fillId="0" borderId="9" xfId="0" applyNumberFormat="1" applyFont="1" applyBorder="1"/>
    <xf numFmtId="0" fontId="2" fillId="7" borderId="9" xfId="0" applyFont="1" applyFill="1" applyBorder="1"/>
    <xf numFmtId="164" fontId="2" fillId="0" borderId="9" xfId="0" applyNumberFormat="1" applyFont="1" applyBorder="1"/>
    <xf numFmtId="0" fontId="2" fillId="0" borderId="9" xfId="0" applyFont="1" applyBorder="1"/>
    <xf numFmtId="0" fontId="2" fillId="7" borderId="7" xfId="0" applyFont="1" applyFill="1" applyBorder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0" fontId="6" fillId="8" borderId="4" xfId="0" applyFont="1" applyFill="1" applyBorder="1"/>
    <xf numFmtId="0" fontId="6" fillId="8" borderId="1" xfId="0" applyFont="1" applyFill="1" applyBorder="1"/>
    <xf numFmtId="0" fontId="6" fillId="8" borderId="5" xfId="0" applyFont="1" applyFill="1" applyBorder="1"/>
    <xf numFmtId="165" fontId="2" fillId="0" borderId="6" xfId="0" applyNumberFormat="1" applyFont="1" applyBorder="1"/>
    <xf numFmtId="0" fontId="0" fillId="0" borderId="1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9" xfId="0" applyBorder="1"/>
    <xf numFmtId="166" fontId="0" fillId="0" borderId="5" xfId="0" applyNumberFormat="1" applyBorder="1"/>
    <xf numFmtId="0" fontId="8" fillId="0" borderId="3" xfId="0" applyFont="1" applyFill="1" applyBorder="1" applyAlignment="1">
      <alignment horizontal="center"/>
    </xf>
    <xf numFmtId="0" fontId="2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6" fillId="8" borderId="4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44" fontId="0" fillId="0" borderId="14" xfId="1" applyFont="1" applyBorder="1" applyProtection="1">
      <protection locked="0"/>
    </xf>
    <xf numFmtId="0" fontId="10" fillId="0" borderId="13" xfId="0" applyFont="1" applyBorder="1" applyProtection="1">
      <protection locked="0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11">
    <dxf>
      <font>
        <color auto="1"/>
      </font>
    </dxf>
    <dxf>
      <font>
        <condense val="0"/>
        <extend val="0"/>
        <color rgb="FF9C000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57150</xdr:rowOff>
    </xdr:from>
    <xdr:to>
      <xdr:col>10</xdr:col>
      <xdr:colOff>1238250</xdr:colOff>
      <xdr:row>0</xdr:row>
      <xdr:rowOff>514350</xdr:rowOff>
    </xdr:to>
    <xdr:sp macro="" textlink="">
      <xdr:nvSpPr>
        <xdr:cNvPr id="2" name="CaixaDeTexto 1"/>
        <xdr:cNvSpPr txBox="1"/>
      </xdr:nvSpPr>
      <xdr:spPr>
        <a:xfrm>
          <a:off x="152400" y="57150"/>
          <a:ext cx="9601200" cy="457200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2800" b="1">
              <a:solidFill>
                <a:schemeClr val="bg1"/>
              </a:solidFill>
            </a:rPr>
            <a:t>Planilha</a:t>
          </a:r>
          <a:r>
            <a:rPr lang="pt-BR" sz="2800" b="1" baseline="0">
              <a:solidFill>
                <a:schemeClr val="bg1"/>
              </a:solidFill>
            </a:rPr>
            <a:t> de calculo de tabua de pinus M3, ML, UND</a:t>
          </a:r>
          <a:endParaRPr lang="pt-BR" sz="28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showGridLines="0" tabSelected="1" workbookViewId="0">
      <selection activeCell="D21" sqref="D21"/>
    </sheetView>
  </sheetViews>
  <sheetFormatPr defaultRowHeight="15"/>
  <cols>
    <col min="1" max="1" width="10.7109375" bestFit="1" customWidth="1"/>
    <col min="2" max="2" width="13.140625" bestFit="1" customWidth="1"/>
    <col min="3" max="3" width="17.85546875" customWidth="1"/>
    <col min="4" max="4" width="19.28515625" customWidth="1"/>
    <col min="5" max="5" width="17.85546875" customWidth="1"/>
    <col min="6" max="6" width="22.42578125" customWidth="1"/>
    <col min="7" max="7" width="8" customWidth="1"/>
    <col min="8" max="8" width="23.85546875" bestFit="1" customWidth="1"/>
    <col min="9" max="9" width="1.7109375" customWidth="1"/>
    <col min="10" max="10" width="12.7109375" customWidth="1"/>
    <col min="11" max="11" width="19.140625" customWidth="1"/>
    <col min="12" max="12" width="22.85546875" customWidth="1"/>
    <col min="13" max="13" width="14" customWidth="1"/>
    <col min="14" max="14" width="37.85546875" customWidth="1"/>
    <col min="15" max="15" width="14.85546875" customWidth="1"/>
    <col min="16" max="16" width="13" customWidth="1"/>
    <col min="17" max="17" width="11.5703125" customWidth="1"/>
    <col min="18" max="18" width="15.7109375" customWidth="1"/>
  </cols>
  <sheetData>
    <row r="1" spans="1:18" s="1" customFormat="1" ht="48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2" customFormat="1" ht="11.25" customHeight="1" thickBot="1"/>
    <row r="3" spans="1:18" ht="27" customHeight="1">
      <c r="A3" s="50" t="s">
        <v>0</v>
      </c>
      <c r="B3" s="51"/>
      <c r="C3" s="51"/>
      <c r="D3" s="51"/>
      <c r="E3" s="51"/>
      <c r="F3" s="51"/>
      <c r="G3" s="51"/>
      <c r="H3" s="52"/>
      <c r="I3" s="4"/>
      <c r="J3" s="47" t="s">
        <v>13</v>
      </c>
      <c r="K3" s="48"/>
      <c r="L3" s="48"/>
      <c r="M3" s="49"/>
      <c r="N3" s="38" t="s">
        <v>12</v>
      </c>
    </row>
    <row r="4" spans="1:18" ht="18.75">
      <c r="A4" s="28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  <c r="H4" s="30" t="s">
        <v>8</v>
      </c>
      <c r="J4" s="42" t="s">
        <v>2</v>
      </c>
      <c r="K4" s="43" t="s">
        <v>14</v>
      </c>
      <c r="L4" s="43" t="s">
        <v>7</v>
      </c>
      <c r="M4" s="43" t="s">
        <v>15</v>
      </c>
      <c r="N4" s="44" t="s">
        <v>11</v>
      </c>
    </row>
    <row r="5" spans="1:18" ht="15.75">
      <c r="A5" s="20">
        <v>76552</v>
      </c>
      <c r="B5" s="10">
        <v>10</v>
      </c>
      <c r="C5" s="12">
        <f>(B5/100)*(D5*3)*(0.02)</f>
        <v>0</v>
      </c>
      <c r="D5" s="39">
        <v>0</v>
      </c>
      <c r="E5" s="26">
        <f>M14</f>
        <v>1280</v>
      </c>
      <c r="F5" s="8">
        <f>C5*E5</f>
        <v>0</v>
      </c>
      <c r="G5" s="10">
        <f>D5*3</f>
        <v>0</v>
      </c>
      <c r="H5" s="16" t="e">
        <f>F5/G5</f>
        <v>#DIV/0!</v>
      </c>
      <c r="J5" s="20">
        <v>10</v>
      </c>
      <c r="K5" s="40">
        <v>0</v>
      </c>
      <c r="L5" s="32">
        <f>(K5/0.02)/0.1</f>
        <v>0</v>
      </c>
      <c r="M5" s="32">
        <f>L5/3</f>
        <v>0</v>
      </c>
      <c r="N5" s="33" t="e">
        <f t="shared" ref="N5:N11" si="0">G15/C15</f>
        <v>#DIV/0!</v>
      </c>
    </row>
    <row r="6" spans="1:18" ht="15.75">
      <c r="A6" s="20">
        <v>76553</v>
      </c>
      <c r="B6" s="10">
        <v>15</v>
      </c>
      <c r="C6" s="12">
        <f t="shared" ref="C6:C11" si="1">(B6/100)*(D6*3)*(0.02)</f>
        <v>9.0719999999999992</v>
      </c>
      <c r="D6" s="39">
        <v>1008</v>
      </c>
      <c r="E6" s="26">
        <f>M14</f>
        <v>1280</v>
      </c>
      <c r="F6" s="8">
        <f t="shared" ref="F6:F11" si="2">C6*E6</f>
        <v>11612.16</v>
      </c>
      <c r="G6" s="10">
        <f t="shared" ref="G6:G11" si="3">D6*3</f>
        <v>3024</v>
      </c>
      <c r="H6" s="16">
        <f t="shared" ref="H6:H11" si="4">F6/G6</f>
        <v>3.84</v>
      </c>
      <c r="J6" s="20">
        <v>15</v>
      </c>
      <c r="K6" s="40">
        <v>9.0719999999999992</v>
      </c>
      <c r="L6" s="32">
        <f>(K6/0.02)/0.15</f>
        <v>3024</v>
      </c>
      <c r="M6" s="32">
        <f t="shared" ref="M6:M11" si="5">L6/3</f>
        <v>1008</v>
      </c>
      <c r="N6" s="33">
        <f t="shared" si="0"/>
        <v>333.33333333333337</v>
      </c>
    </row>
    <row r="7" spans="1:18" ht="15.75">
      <c r="A7" s="20">
        <v>76554</v>
      </c>
      <c r="B7" s="10">
        <v>20</v>
      </c>
      <c r="C7" s="12">
        <f t="shared" si="1"/>
        <v>8.64</v>
      </c>
      <c r="D7" s="39">
        <v>720</v>
      </c>
      <c r="E7" s="26">
        <f>M14</f>
        <v>1280</v>
      </c>
      <c r="F7" s="8">
        <f t="shared" si="2"/>
        <v>11059.2</v>
      </c>
      <c r="G7" s="10">
        <f t="shared" si="3"/>
        <v>2160</v>
      </c>
      <c r="H7" s="16">
        <f t="shared" si="4"/>
        <v>5.12</v>
      </c>
      <c r="J7" s="20">
        <v>20</v>
      </c>
      <c r="K7" s="40">
        <v>8.64</v>
      </c>
      <c r="L7" s="32">
        <f>(K7/0.02)/0.2</f>
        <v>2160</v>
      </c>
      <c r="M7" s="32">
        <f t="shared" si="5"/>
        <v>720</v>
      </c>
      <c r="N7" s="33">
        <f t="shared" si="0"/>
        <v>249.99999999999997</v>
      </c>
    </row>
    <row r="8" spans="1:18" ht="15.75">
      <c r="A8" s="20">
        <v>81887</v>
      </c>
      <c r="B8" s="10">
        <v>25</v>
      </c>
      <c r="C8" s="12">
        <f t="shared" si="1"/>
        <v>0</v>
      </c>
      <c r="D8" s="39">
        <v>0</v>
      </c>
      <c r="E8" s="26">
        <f>M14</f>
        <v>1280</v>
      </c>
      <c r="F8" s="8">
        <f t="shared" si="2"/>
        <v>0</v>
      </c>
      <c r="G8" s="10">
        <f t="shared" si="3"/>
        <v>0</v>
      </c>
      <c r="H8" s="16" t="e">
        <f t="shared" si="4"/>
        <v>#DIV/0!</v>
      </c>
      <c r="J8" s="20">
        <v>25</v>
      </c>
      <c r="K8" s="40" t="s">
        <v>17</v>
      </c>
      <c r="L8" s="32" t="e">
        <f>(K8/0.02)/0.25</f>
        <v>#VALUE!</v>
      </c>
      <c r="M8" s="32" t="e">
        <f t="shared" si="5"/>
        <v>#VALUE!</v>
      </c>
      <c r="N8" s="33" t="e">
        <f t="shared" si="0"/>
        <v>#DIV/0!</v>
      </c>
    </row>
    <row r="9" spans="1:18" ht="15.75">
      <c r="A9" s="20">
        <v>126799</v>
      </c>
      <c r="B9" s="10">
        <v>30</v>
      </c>
      <c r="C9" s="12">
        <f t="shared" si="1"/>
        <v>53.244</v>
      </c>
      <c r="D9" s="39">
        <v>2958</v>
      </c>
      <c r="E9" s="26">
        <f>M14</f>
        <v>1280</v>
      </c>
      <c r="F9" s="8">
        <f t="shared" si="2"/>
        <v>68152.320000000007</v>
      </c>
      <c r="G9" s="10">
        <f t="shared" si="3"/>
        <v>8874</v>
      </c>
      <c r="H9" s="16">
        <f t="shared" si="4"/>
        <v>7.6800000000000006</v>
      </c>
      <c r="J9" s="20">
        <v>30</v>
      </c>
      <c r="K9" s="40">
        <v>53.244</v>
      </c>
      <c r="L9" s="32">
        <f>(K9/0.02)/0.3</f>
        <v>8874</v>
      </c>
      <c r="M9" s="32">
        <f t="shared" si="5"/>
        <v>2958</v>
      </c>
      <c r="N9" s="37">
        <f t="shared" si="0"/>
        <v>166.66666666666666</v>
      </c>
    </row>
    <row r="10" spans="1:18" ht="15.75">
      <c r="A10" s="20">
        <v>79005</v>
      </c>
      <c r="B10" s="10">
        <v>5</v>
      </c>
      <c r="C10" s="12">
        <f t="shared" si="1"/>
        <v>2.3940000000000001</v>
      </c>
      <c r="D10" s="39">
        <v>798</v>
      </c>
      <c r="E10" s="26">
        <f>M14</f>
        <v>1280</v>
      </c>
      <c r="F10" s="8">
        <f t="shared" si="2"/>
        <v>3064.32</v>
      </c>
      <c r="G10" s="10">
        <f t="shared" si="3"/>
        <v>2394</v>
      </c>
      <c r="H10" s="16">
        <f t="shared" si="4"/>
        <v>1.28</v>
      </c>
      <c r="J10" s="20">
        <v>5</v>
      </c>
      <c r="K10" s="40">
        <v>2.3940000000000001</v>
      </c>
      <c r="L10" s="32">
        <f>(K10/0.02)/0.05</f>
        <v>2394</v>
      </c>
      <c r="M10" s="32">
        <f t="shared" si="5"/>
        <v>798</v>
      </c>
      <c r="N10" s="33">
        <f t="shared" si="0"/>
        <v>1000</v>
      </c>
    </row>
    <row r="11" spans="1:18" ht="16.5" thickBot="1">
      <c r="A11" s="20">
        <v>69226</v>
      </c>
      <c r="B11" s="10">
        <v>7</v>
      </c>
      <c r="C11" s="12">
        <f t="shared" si="1"/>
        <v>0</v>
      </c>
      <c r="D11" s="39">
        <v>0</v>
      </c>
      <c r="E11" s="26">
        <f>M14</f>
        <v>1280</v>
      </c>
      <c r="F11" s="8">
        <f t="shared" si="2"/>
        <v>0</v>
      </c>
      <c r="G11" s="10">
        <f t="shared" si="3"/>
        <v>0</v>
      </c>
      <c r="H11" s="16" t="e">
        <f t="shared" si="4"/>
        <v>#DIV/0!</v>
      </c>
      <c r="J11" s="34">
        <v>7</v>
      </c>
      <c r="K11" s="41"/>
      <c r="L11" s="36">
        <f>(K11/0.02)/0.7</f>
        <v>0</v>
      </c>
      <c r="M11" s="36">
        <f t="shared" si="5"/>
        <v>0</v>
      </c>
      <c r="N11" s="35" t="e">
        <f t="shared" si="0"/>
        <v>#DIV/0!</v>
      </c>
    </row>
    <row r="12" spans="1:18" ht="16.5" thickBot="1">
      <c r="A12" s="17"/>
      <c r="B12" s="10" t="s">
        <v>6</v>
      </c>
      <c r="C12" s="12">
        <f>SUM(C5:C11)</f>
        <v>73.350000000000009</v>
      </c>
      <c r="D12" s="10">
        <f>SUM(D5:D11)</f>
        <v>5484</v>
      </c>
      <c r="E12" s="9"/>
      <c r="F12" s="8">
        <f>SUM(F5:F11)</f>
        <v>93888.000000000015</v>
      </c>
      <c r="G12" s="10">
        <f>SUM(G5:G11)</f>
        <v>16452</v>
      </c>
      <c r="H12" s="18"/>
    </row>
    <row r="13" spans="1:18" ht="33" customHeight="1">
      <c r="A13" s="53" t="s">
        <v>9</v>
      </c>
      <c r="B13" s="54"/>
      <c r="C13" s="54"/>
      <c r="D13" s="54"/>
      <c r="E13" s="54"/>
      <c r="F13" s="54"/>
      <c r="G13" s="54"/>
      <c r="H13" s="55"/>
      <c r="I13" s="6"/>
      <c r="J13" s="58" t="s">
        <v>10</v>
      </c>
      <c r="K13" s="59"/>
      <c r="M13" s="46" t="s">
        <v>16</v>
      </c>
    </row>
    <row r="14" spans="1:18" ht="19.5" thickBot="1">
      <c r="A14" s="28" t="s">
        <v>1</v>
      </c>
      <c r="B14" s="29" t="s">
        <v>2</v>
      </c>
      <c r="C14" s="29" t="s">
        <v>3</v>
      </c>
      <c r="D14" s="29" t="s">
        <v>4</v>
      </c>
      <c r="E14" s="29" t="s">
        <v>5</v>
      </c>
      <c r="F14" s="29" t="s">
        <v>6</v>
      </c>
      <c r="G14" s="29" t="s">
        <v>7</v>
      </c>
      <c r="H14" s="30" t="s">
        <v>8</v>
      </c>
      <c r="J14" s="13" t="s">
        <v>3</v>
      </c>
      <c r="K14" s="14" t="str">
        <f>IF(K15&lt;0,"DEVOLUÇÃO","OK")</f>
        <v>OK</v>
      </c>
      <c r="M14" s="45">
        <v>1280</v>
      </c>
    </row>
    <row r="15" spans="1:18" ht="15.75">
      <c r="A15" s="20">
        <v>76552</v>
      </c>
      <c r="B15" s="10">
        <v>10</v>
      </c>
      <c r="C15" s="11">
        <f>(B15/100)*(D15*3)*(0.02)</f>
        <v>0</v>
      </c>
      <c r="D15" s="39">
        <v>0</v>
      </c>
      <c r="E15" s="26">
        <f>M14</f>
        <v>1280</v>
      </c>
      <c r="F15" s="8">
        <f>C15*E15</f>
        <v>0</v>
      </c>
      <c r="G15" s="10">
        <f>D15*3</f>
        <v>0</v>
      </c>
      <c r="H15" s="16" t="e">
        <f>F15/G15</f>
        <v>#DIV/0!</v>
      </c>
      <c r="I15" s="5"/>
      <c r="J15" s="15">
        <f>C15-C5</f>
        <v>0</v>
      </c>
      <c r="K15" s="16">
        <f>E15*J15</f>
        <v>0</v>
      </c>
    </row>
    <row r="16" spans="1:18" ht="15.75">
      <c r="A16" s="20">
        <v>76553</v>
      </c>
      <c r="B16" s="10">
        <v>15</v>
      </c>
      <c r="C16" s="11">
        <f t="shared" ref="C16:C21" si="6">(B16/100)*(D16*3)*(0.02)</f>
        <v>9.0719999999999992</v>
      </c>
      <c r="D16" s="39">
        <v>1008</v>
      </c>
      <c r="E16" s="26">
        <f>M14</f>
        <v>1280</v>
      </c>
      <c r="F16" s="8">
        <f t="shared" ref="F16:F21" si="7">C16*E16</f>
        <v>11612.16</v>
      </c>
      <c r="G16" s="10">
        <f t="shared" ref="G16:G21" si="8">D16*3</f>
        <v>3024</v>
      </c>
      <c r="H16" s="16">
        <f t="shared" ref="H16:H21" si="9">F16/G16</f>
        <v>3.84</v>
      </c>
      <c r="I16" s="5"/>
      <c r="J16" s="15">
        <f t="shared" ref="J16:J21" si="10">C16-C6</f>
        <v>0</v>
      </c>
      <c r="K16" s="16">
        <f t="shared" ref="K16:K21" si="11">E16*J16</f>
        <v>0</v>
      </c>
    </row>
    <row r="17" spans="1:11" ht="15.75">
      <c r="A17" s="20">
        <v>76554</v>
      </c>
      <c r="B17" s="10">
        <v>20</v>
      </c>
      <c r="C17" s="11">
        <f t="shared" si="6"/>
        <v>8.64</v>
      </c>
      <c r="D17" s="39">
        <v>720</v>
      </c>
      <c r="E17" s="26">
        <f>M14</f>
        <v>1280</v>
      </c>
      <c r="F17" s="8">
        <f t="shared" si="7"/>
        <v>11059.2</v>
      </c>
      <c r="G17" s="10">
        <f t="shared" si="8"/>
        <v>2160</v>
      </c>
      <c r="H17" s="16">
        <f t="shared" si="9"/>
        <v>5.12</v>
      </c>
      <c r="I17" s="5"/>
      <c r="J17" s="15">
        <f t="shared" si="10"/>
        <v>0</v>
      </c>
      <c r="K17" s="16">
        <f t="shared" si="11"/>
        <v>0</v>
      </c>
    </row>
    <row r="18" spans="1:11" ht="15.75">
      <c r="A18" s="20">
        <v>81887</v>
      </c>
      <c r="B18" s="10">
        <v>25</v>
      </c>
      <c r="C18" s="11">
        <f t="shared" si="6"/>
        <v>0</v>
      </c>
      <c r="D18" s="39">
        <v>0</v>
      </c>
      <c r="E18" s="26">
        <f>M14</f>
        <v>1280</v>
      </c>
      <c r="F18" s="8">
        <f t="shared" si="7"/>
        <v>0</v>
      </c>
      <c r="G18" s="10">
        <f t="shared" si="8"/>
        <v>0</v>
      </c>
      <c r="H18" s="16" t="e">
        <f t="shared" si="9"/>
        <v>#DIV/0!</v>
      </c>
      <c r="I18" s="5"/>
      <c r="J18" s="15">
        <f t="shared" si="10"/>
        <v>0</v>
      </c>
      <c r="K18" s="16">
        <f t="shared" si="11"/>
        <v>0</v>
      </c>
    </row>
    <row r="19" spans="1:11" ht="15.75">
      <c r="A19" s="20">
        <v>126799</v>
      </c>
      <c r="B19" s="10">
        <v>30</v>
      </c>
      <c r="C19" s="11">
        <f t="shared" si="6"/>
        <v>53.244</v>
      </c>
      <c r="D19" s="39">
        <v>2958</v>
      </c>
      <c r="E19" s="26">
        <f>M14</f>
        <v>1280</v>
      </c>
      <c r="F19" s="8">
        <f t="shared" si="7"/>
        <v>68152.320000000007</v>
      </c>
      <c r="G19" s="10">
        <f t="shared" si="8"/>
        <v>8874</v>
      </c>
      <c r="H19" s="16">
        <f t="shared" si="9"/>
        <v>7.6800000000000006</v>
      </c>
      <c r="I19" s="5"/>
      <c r="J19" s="15">
        <f t="shared" si="10"/>
        <v>0</v>
      </c>
      <c r="K19" s="16">
        <f t="shared" si="11"/>
        <v>0</v>
      </c>
    </row>
    <row r="20" spans="1:11" ht="15.75">
      <c r="A20" s="20">
        <v>79005</v>
      </c>
      <c r="B20" s="10">
        <v>5</v>
      </c>
      <c r="C20" s="11">
        <f t="shared" si="6"/>
        <v>2.3940000000000001</v>
      </c>
      <c r="D20" s="39">
        <v>798</v>
      </c>
      <c r="E20" s="26">
        <f>M14</f>
        <v>1280</v>
      </c>
      <c r="F20" s="8">
        <f t="shared" si="7"/>
        <v>3064.32</v>
      </c>
      <c r="G20" s="10">
        <f t="shared" si="8"/>
        <v>2394</v>
      </c>
      <c r="H20" s="16">
        <f t="shared" si="9"/>
        <v>1.28</v>
      </c>
      <c r="I20" s="5"/>
      <c r="J20" s="15">
        <f t="shared" si="10"/>
        <v>0</v>
      </c>
      <c r="K20" s="16">
        <f t="shared" si="11"/>
        <v>0</v>
      </c>
    </row>
    <row r="21" spans="1:11" ht="15.75">
      <c r="A21" s="20">
        <v>69226</v>
      </c>
      <c r="B21" s="10">
        <v>7</v>
      </c>
      <c r="C21" s="11">
        <f t="shared" si="6"/>
        <v>0</v>
      </c>
      <c r="D21" s="39">
        <v>0</v>
      </c>
      <c r="E21" s="26">
        <f>M14</f>
        <v>1280</v>
      </c>
      <c r="F21" s="8">
        <f t="shared" si="7"/>
        <v>0</v>
      </c>
      <c r="G21" s="10">
        <f t="shared" si="8"/>
        <v>0</v>
      </c>
      <c r="H21" s="16" t="e">
        <f t="shared" si="9"/>
        <v>#DIV/0!</v>
      </c>
      <c r="I21" s="5"/>
      <c r="J21" s="15">
        <f t="shared" si="10"/>
        <v>0</v>
      </c>
      <c r="K21" s="16">
        <f t="shared" si="11"/>
        <v>0</v>
      </c>
    </row>
    <row r="22" spans="1:11" ht="15.75">
      <c r="A22" s="17"/>
      <c r="B22" s="10" t="s">
        <v>6</v>
      </c>
      <c r="C22" s="11">
        <f>SUM(C15:C21)</f>
        <v>73.350000000000009</v>
      </c>
      <c r="D22" s="10">
        <f>SUM(D15:D21)</f>
        <v>5484</v>
      </c>
      <c r="E22" s="9"/>
      <c r="F22" s="8">
        <f>SUM(F15:F21)</f>
        <v>93888.000000000015</v>
      </c>
      <c r="G22" s="10">
        <f>SUM(G15:G21)</f>
        <v>16452</v>
      </c>
      <c r="H22" s="18"/>
      <c r="I22" s="7"/>
      <c r="J22" s="17"/>
      <c r="K22" s="18"/>
    </row>
    <row r="23" spans="1:11" ht="16.5" thickBot="1">
      <c r="A23" s="56" t="str">
        <f>IF(C23&lt;0,"DEVOLUÇÃO","OK")</f>
        <v>OK</v>
      </c>
      <c r="B23" s="57"/>
      <c r="C23" s="21">
        <f>C22-C12</f>
        <v>0</v>
      </c>
      <c r="D23" s="22"/>
      <c r="E23" s="27">
        <f>M14</f>
        <v>1280</v>
      </c>
      <c r="F23" s="23">
        <f>F22-F12</f>
        <v>0</v>
      </c>
      <c r="G23" s="24">
        <f>G22-G12</f>
        <v>0</v>
      </c>
      <c r="H23" s="25"/>
      <c r="J23" s="31">
        <f>SUM(J15:J21)</f>
        <v>0</v>
      </c>
      <c r="K23" s="19">
        <f>SUM(K15:K21)</f>
        <v>0</v>
      </c>
    </row>
  </sheetData>
  <sheetProtection sheet="1" objects="1" scenarios="1" selectLockedCells="1"/>
  <mergeCells count="5">
    <mergeCell ref="J3:M3"/>
    <mergeCell ref="A3:H3"/>
    <mergeCell ref="A13:H13"/>
    <mergeCell ref="A23:B23"/>
    <mergeCell ref="J13:K13"/>
  </mergeCells>
  <conditionalFormatting sqref="A23:B23">
    <cfRule type="containsText" dxfId="10" priority="9" operator="containsText" text="DEVOLUÇÃO">
      <formula>NOT(ISERROR(SEARCH("DEVOLUÇÃO",A23)))</formula>
    </cfRule>
    <cfRule type="containsText" dxfId="9" priority="10" operator="containsText" text="OK">
      <formula>NOT(ISERROR(SEARCH("OK",A23)))</formula>
    </cfRule>
    <cfRule type="containsText" dxfId="8" priority="11" operator="containsText" text="DEVOLUCAO">
      <formula>NOT(ISERROR(SEARCH("DEVOLUCAO",A23)))</formula>
    </cfRule>
  </conditionalFormatting>
  <conditionalFormatting sqref="K14">
    <cfRule type="containsText" dxfId="7" priority="7" operator="containsText" text="OK">
      <formula>NOT(ISERROR(SEARCH("OK",K14)))</formula>
    </cfRule>
    <cfRule type="containsText" dxfId="6" priority="8" operator="containsText" text="DEVOLUÇÃO">
      <formula>NOT(ISERROR(SEARCH("DEVOLUÇÃO",K14)))</formula>
    </cfRule>
  </conditionalFormatting>
  <conditionalFormatting sqref="C23">
    <cfRule type="cellIs" dxfId="5" priority="1" operator="greaterThan">
      <formula>0</formula>
    </cfRule>
    <cfRule type="cellIs" dxfId="4" priority="2" operator="equal">
      <formula>0</formula>
    </cfRule>
    <cfRule type="cellIs" dxfId="3" priority="3" operator="lessThan">
      <formula>0</formula>
    </cfRule>
    <cfRule type="cellIs" dxfId="2" priority="4" operator="greaterThan">
      <formula>0</formula>
    </cfRule>
    <cfRule type="cellIs" dxfId="1" priority="5" operator="greaterThan">
      <formula>0</formula>
    </cfRule>
    <cfRule type="cellIs" dxfId="0" priority="6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Castelo Forte</dc:creator>
  <cp:lastModifiedBy>Castelo Forte</cp:lastModifiedBy>
  <dcterms:created xsi:type="dcterms:W3CDTF">2024-07-15T13:40:13Z</dcterms:created>
  <dcterms:modified xsi:type="dcterms:W3CDTF">2025-03-31T18:20:59Z</dcterms:modified>
</cp:coreProperties>
</file>