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brisac\programs\XML Reader\"/>
    </mc:Choice>
  </mc:AlternateContent>
  <xr:revisionPtr revIDLastSave="0" documentId="13_ncr:1_{DFA3C206-1048-4F9B-8A80-9DDAD75500E0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Resumo" sheetId="16" r:id="rId1"/>
    <sheet name="Macauba" sheetId="17" r:id="rId2"/>
    <sheet name="Ebano" sheetId="18" r:id="rId3"/>
    <sheet name="Projeções" sheetId="19" r:id="rId4"/>
    <sheet name="output XML" sheetId="12" r:id="rId5"/>
    <sheet name="Movimentações" sheetId="9" r:id="rId6"/>
    <sheet name="check - suporte" sheetId="13" state="hidden" r:id="rId7"/>
    <sheet name="de para" sheetId="7" r:id="rId8"/>
  </sheets>
  <definedNames>
    <definedName name="_xlnm._FilterDatabase" localSheetId="6" hidden="1">'check - suporte'!$A$14:$F$49</definedName>
    <definedName name="_xlnm._FilterDatabase" localSheetId="5" hidden="1">Movimentações!$B$1:$G$34</definedName>
    <definedName name="_xlnm._FilterDatabase" localSheetId="4" hidden="1">'output XML'!$B$1:$I$1872</definedName>
    <definedName name="data_movimentacao">Movimentações!$G:$G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93" i="12" l="1"/>
  <c r="G2593" i="12"/>
  <c r="H2592" i="12"/>
  <c r="G2592" i="12"/>
  <c r="H2591" i="12"/>
  <c r="G2591" i="12"/>
  <c r="H2590" i="12"/>
  <c r="G2590" i="12"/>
  <c r="H2589" i="12"/>
  <c r="G2589" i="12"/>
  <c r="H2588" i="12"/>
  <c r="G2588" i="12"/>
  <c r="H2587" i="12"/>
  <c r="G2587" i="12"/>
  <c r="H2586" i="12"/>
  <c r="G2586" i="12"/>
  <c r="H2585" i="12"/>
  <c r="G2585" i="12"/>
  <c r="H2584" i="12"/>
  <c r="G2584" i="12"/>
  <c r="H2583" i="12"/>
  <c r="G2583" i="12"/>
  <c r="H2582" i="12"/>
  <c r="G2582" i="12"/>
  <c r="H2581" i="12"/>
  <c r="G2581" i="12"/>
  <c r="H2580" i="12"/>
  <c r="G2580" i="12"/>
  <c r="H2579" i="12"/>
  <c r="G2579" i="12"/>
  <c r="H2578" i="12"/>
  <c r="G2578" i="12"/>
  <c r="H2577" i="12"/>
  <c r="G2577" i="12"/>
  <c r="H2576" i="12"/>
  <c r="G2576" i="12"/>
  <c r="H2575" i="12"/>
  <c r="G2575" i="12"/>
  <c r="H2574" i="12"/>
  <c r="G2574" i="12"/>
  <c r="H2573" i="12"/>
  <c r="G2573" i="12"/>
  <c r="H2572" i="12"/>
  <c r="G2572" i="12"/>
  <c r="H2571" i="12"/>
  <c r="G2571" i="12"/>
  <c r="H2570" i="12"/>
  <c r="G2570" i="12"/>
  <c r="H2569" i="12"/>
  <c r="G2569" i="12"/>
  <c r="H2568" i="12"/>
  <c r="G2568" i="12"/>
  <c r="H2567" i="12"/>
  <c r="G2567" i="12"/>
  <c r="H2566" i="12"/>
  <c r="G2566" i="12"/>
  <c r="H2565" i="12"/>
  <c r="G2565" i="12"/>
  <c r="H2564" i="12"/>
  <c r="G2564" i="12"/>
  <c r="H2563" i="12"/>
  <c r="G2563" i="12"/>
  <c r="H2562" i="12"/>
  <c r="G2562" i="12"/>
  <c r="H2561" i="12"/>
  <c r="G2561" i="12"/>
  <c r="H2560" i="12"/>
  <c r="G2560" i="12"/>
  <c r="H2559" i="12"/>
  <c r="G2559" i="12"/>
  <c r="H2558" i="12"/>
  <c r="G2558" i="12"/>
  <c r="H2557" i="12"/>
  <c r="G2557" i="12"/>
  <c r="H2556" i="12"/>
  <c r="G2556" i="12"/>
  <c r="H2555" i="12"/>
  <c r="G2555" i="12"/>
  <c r="H2554" i="12"/>
  <c r="G2554" i="12"/>
  <c r="H2553" i="12"/>
  <c r="G2553" i="12"/>
  <c r="H2552" i="12"/>
  <c r="G2552" i="12"/>
  <c r="H2551" i="12"/>
  <c r="G2551" i="12"/>
  <c r="H2550" i="12"/>
  <c r="G2550" i="12"/>
  <c r="H2549" i="12"/>
  <c r="G2549" i="12"/>
  <c r="H2548" i="12"/>
  <c r="G2548" i="12"/>
  <c r="H2547" i="12"/>
  <c r="G2547" i="12"/>
  <c r="H2546" i="12"/>
  <c r="G2546" i="12"/>
  <c r="H2545" i="12"/>
  <c r="G2545" i="12"/>
  <c r="H2544" i="12"/>
  <c r="G2544" i="12"/>
  <c r="H2543" i="12"/>
  <c r="G2543" i="12"/>
  <c r="H2542" i="12"/>
  <c r="G2542" i="12"/>
  <c r="H2541" i="12"/>
  <c r="G2541" i="12"/>
  <c r="H2540" i="12"/>
  <c r="G2540" i="12"/>
  <c r="H2539" i="12"/>
  <c r="G2539" i="12"/>
  <c r="H2538" i="12"/>
  <c r="G2538" i="12"/>
  <c r="H2537" i="12"/>
  <c r="G2537" i="12"/>
  <c r="H2536" i="12"/>
  <c r="G2536" i="12"/>
  <c r="H2535" i="12"/>
  <c r="G2535" i="12"/>
  <c r="H2534" i="12"/>
  <c r="G2534" i="12"/>
  <c r="H2533" i="12"/>
  <c r="G2533" i="12"/>
  <c r="H2532" i="12"/>
  <c r="G2532" i="12"/>
  <c r="H2531" i="12"/>
  <c r="G2531" i="12"/>
  <c r="H2530" i="12"/>
  <c r="G2530" i="12"/>
  <c r="H2529" i="12"/>
  <c r="G2529" i="12"/>
  <c r="H2528" i="12"/>
  <c r="G2528" i="12"/>
  <c r="H2527" i="12"/>
  <c r="G2527" i="12"/>
  <c r="H2526" i="12"/>
  <c r="G2526" i="12"/>
  <c r="H2525" i="12"/>
  <c r="G2525" i="12"/>
  <c r="H2524" i="12"/>
  <c r="G2524" i="12"/>
  <c r="H2523" i="12"/>
  <c r="G2523" i="12"/>
  <c r="H2522" i="12"/>
  <c r="G2522" i="12"/>
  <c r="H2521" i="12"/>
  <c r="G2521" i="12"/>
  <c r="H2520" i="12"/>
  <c r="G2520" i="12"/>
  <c r="H2519" i="12"/>
  <c r="G2519" i="12"/>
  <c r="H2518" i="12"/>
  <c r="G2518" i="12"/>
  <c r="H2517" i="12" l="1"/>
  <c r="G2517" i="12"/>
  <c r="H2516" i="12"/>
  <c r="G2516" i="12"/>
  <c r="H2515" i="12"/>
  <c r="G2515" i="12"/>
  <c r="H2514" i="12"/>
  <c r="G2514" i="12"/>
  <c r="H2513" i="12"/>
  <c r="G2513" i="12"/>
  <c r="H2512" i="12"/>
  <c r="G2512" i="12"/>
  <c r="H2511" i="12"/>
  <c r="G2511" i="12"/>
  <c r="H2510" i="12"/>
  <c r="G2510" i="12"/>
  <c r="H2509" i="12"/>
  <c r="G2509" i="12"/>
  <c r="H2508" i="12"/>
  <c r="G2508" i="12"/>
  <c r="H2507" i="12"/>
  <c r="G2507" i="12"/>
  <c r="H2506" i="12"/>
  <c r="G2506" i="12"/>
  <c r="H2505" i="12"/>
  <c r="G2505" i="12"/>
  <c r="H2504" i="12"/>
  <c r="G2504" i="12"/>
  <c r="H2503" i="12"/>
  <c r="G2503" i="12"/>
  <c r="H2502" i="12"/>
  <c r="G2502" i="12"/>
  <c r="H2501" i="12"/>
  <c r="G2501" i="12"/>
  <c r="H2500" i="12"/>
  <c r="G2500" i="12"/>
  <c r="H2499" i="12"/>
  <c r="G2499" i="12"/>
  <c r="H2498" i="12"/>
  <c r="G2498" i="12"/>
  <c r="H2497" i="12"/>
  <c r="G2497" i="12"/>
  <c r="H2496" i="12"/>
  <c r="G2496" i="12"/>
  <c r="H2495" i="12"/>
  <c r="G2495" i="12"/>
  <c r="H2494" i="12"/>
  <c r="G2494" i="12"/>
  <c r="H2493" i="12"/>
  <c r="G2493" i="12"/>
  <c r="H2492" i="12"/>
  <c r="G2492" i="12"/>
  <c r="H2491" i="12"/>
  <c r="G2491" i="12"/>
  <c r="H2490" i="12"/>
  <c r="G2490" i="12"/>
  <c r="H2489" i="12"/>
  <c r="G2489" i="12"/>
  <c r="H2488" i="12"/>
  <c r="G2488" i="12"/>
  <c r="H2487" i="12"/>
  <c r="G2487" i="12"/>
  <c r="H2486" i="12"/>
  <c r="G2486" i="12"/>
  <c r="H2485" i="12"/>
  <c r="G2485" i="12"/>
  <c r="H2484" i="12"/>
  <c r="G2484" i="12"/>
  <c r="H2483" i="12"/>
  <c r="G2483" i="12"/>
  <c r="H2482" i="12"/>
  <c r="G2482" i="12"/>
  <c r="H2481" i="12"/>
  <c r="G2481" i="12"/>
  <c r="H2480" i="12"/>
  <c r="G2480" i="12"/>
  <c r="H2479" i="12"/>
  <c r="G2479" i="12"/>
  <c r="H2478" i="12"/>
  <c r="G2478" i="12"/>
  <c r="H2477" i="12"/>
  <c r="G2477" i="12"/>
  <c r="H2476" i="12"/>
  <c r="G2476" i="12"/>
  <c r="H2475" i="12"/>
  <c r="G2475" i="12"/>
  <c r="H2474" i="12"/>
  <c r="G2474" i="12"/>
  <c r="H2473" i="12"/>
  <c r="G2473" i="12"/>
  <c r="H2472" i="12"/>
  <c r="G2472" i="12"/>
  <c r="H2471" i="12"/>
  <c r="G2471" i="12"/>
  <c r="H2470" i="12"/>
  <c r="G2470" i="12"/>
  <c r="H2469" i="12"/>
  <c r="G2469" i="12"/>
  <c r="H2468" i="12"/>
  <c r="G2468" i="12"/>
  <c r="H2467" i="12"/>
  <c r="G2467" i="12"/>
  <c r="H2466" i="12"/>
  <c r="G2466" i="12"/>
  <c r="H2465" i="12"/>
  <c r="G2465" i="12"/>
  <c r="H2464" i="12"/>
  <c r="G2464" i="12"/>
  <c r="H2463" i="12"/>
  <c r="G2463" i="12"/>
  <c r="H2462" i="12"/>
  <c r="G2462" i="12"/>
  <c r="H2461" i="12"/>
  <c r="G2461" i="12"/>
  <c r="H2460" i="12"/>
  <c r="G2460" i="12"/>
  <c r="H2459" i="12"/>
  <c r="G2459" i="12"/>
  <c r="H2458" i="12"/>
  <c r="G2458" i="12"/>
  <c r="H2457" i="12"/>
  <c r="G2457" i="12"/>
  <c r="H2456" i="12"/>
  <c r="G2456" i="12"/>
  <c r="H2455" i="12"/>
  <c r="G2455" i="12"/>
  <c r="H2454" i="12"/>
  <c r="G2454" i="12"/>
  <c r="H2453" i="12"/>
  <c r="G2453" i="12"/>
  <c r="H2452" i="12"/>
  <c r="G2452" i="12"/>
  <c r="H2451" i="12"/>
  <c r="G2451" i="12"/>
  <c r="H2450" i="12"/>
  <c r="G2450" i="12"/>
  <c r="H2449" i="12"/>
  <c r="G2449" i="12"/>
  <c r="H2448" i="12"/>
  <c r="G2448" i="12"/>
  <c r="H2447" i="12"/>
  <c r="G2447" i="12"/>
  <c r="H2446" i="12"/>
  <c r="G2446" i="12"/>
  <c r="H2445" i="12"/>
  <c r="G2445" i="12"/>
  <c r="H2444" i="12"/>
  <c r="G2444" i="12"/>
  <c r="H2443" i="12"/>
  <c r="G2443" i="12"/>
  <c r="H2442" i="12"/>
  <c r="G2442" i="12"/>
  <c r="H2441" i="12"/>
  <c r="G2441" i="12"/>
  <c r="H2440" i="12"/>
  <c r="G2440" i="12"/>
  <c r="H2439" i="12"/>
  <c r="G2439" i="12"/>
  <c r="H2438" i="12"/>
  <c r="G2438" i="12"/>
  <c r="H2437" i="12"/>
  <c r="G2437" i="12"/>
  <c r="H2436" i="12"/>
  <c r="G2436" i="12"/>
  <c r="H2435" i="12"/>
  <c r="G2435" i="12"/>
  <c r="H2434" i="12"/>
  <c r="G2434" i="12"/>
  <c r="H2433" i="12"/>
  <c r="G2433" i="12"/>
  <c r="H2432" i="12"/>
  <c r="G2432" i="12"/>
  <c r="H2431" i="12"/>
  <c r="G2431" i="12"/>
  <c r="H2430" i="12"/>
  <c r="G2430" i="12"/>
  <c r="H2429" i="12"/>
  <c r="G2429" i="12"/>
  <c r="H2428" i="12"/>
  <c r="G2428" i="12"/>
  <c r="H2427" i="12"/>
  <c r="G2427" i="12"/>
  <c r="H2426" i="12"/>
  <c r="G2426" i="12"/>
  <c r="H2425" i="12"/>
  <c r="G2425" i="12"/>
  <c r="H2424" i="12"/>
  <c r="G2424" i="12"/>
  <c r="H2423" i="12"/>
  <c r="G2423" i="12"/>
  <c r="H2422" i="12"/>
  <c r="G2422" i="12"/>
  <c r="H2421" i="12"/>
  <c r="G2421" i="12"/>
  <c r="H2420" i="12"/>
  <c r="G2420" i="12"/>
  <c r="H2419" i="12"/>
  <c r="G2419" i="12"/>
  <c r="H2418" i="12"/>
  <c r="G2418" i="12"/>
  <c r="H2417" i="12"/>
  <c r="G2417" i="12"/>
  <c r="H2416" i="12"/>
  <c r="G2416" i="12"/>
  <c r="H2415" i="12"/>
  <c r="G2415" i="12"/>
  <c r="H2414" i="12"/>
  <c r="G2414" i="12"/>
  <c r="H2413" i="12"/>
  <c r="G2413" i="12"/>
  <c r="H2412" i="12"/>
  <c r="G2412" i="12"/>
  <c r="H2411" i="12"/>
  <c r="G2411" i="12"/>
  <c r="H2410" i="12"/>
  <c r="G2410" i="12"/>
  <c r="H2409" i="12"/>
  <c r="G2409" i="12"/>
  <c r="H2408" i="12"/>
  <c r="G2408" i="12"/>
  <c r="H2407" i="12"/>
  <c r="G2407" i="12"/>
  <c r="H2406" i="12"/>
  <c r="G2406" i="12"/>
  <c r="H2405" i="12"/>
  <c r="G2405" i="12"/>
  <c r="H2404" i="12"/>
  <c r="G2404" i="12"/>
  <c r="H2403" i="12"/>
  <c r="G2403" i="12"/>
  <c r="H2402" i="12"/>
  <c r="G2402" i="12"/>
  <c r="H2401" i="12"/>
  <c r="G2401" i="12"/>
  <c r="H2400" i="12"/>
  <c r="G2400" i="12"/>
  <c r="H2399" i="12"/>
  <c r="G2399" i="12"/>
  <c r="H2398" i="12"/>
  <c r="G2398" i="12"/>
  <c r="H2397" i="12"/>
  <c r="G2397" i="12"/>
  <c r="H2396" i="12"/>
  <c r="G2396" i="12"/>
  <c r="H2395" i="12"/>
  <c r="G2395" i="12"/>
  <c r="H2394" i="12"/>
  <c r="G2394" i="12"/>
  <c r="H2393" i="12"/>
  <c r="G2393" i="12"/>
  <c r="H2392" i="12"/>
  <c r="G2392" i="12"/>
  <c r="H2391" i="12"/>
  <c r="G2391" i="12"/>
  <c r="H2390" i="12"/>
  <c r="G2390" i="12"/>
  <c r="H2389" i="12"/>
  <c r="G2389" i="12"/>
  <c r="H2388" i="12"/>
  <c r="G2388" i="12"/>
  <c r="H2387" i="12"/>
  <c r="G2387" i="12"/>
  <c r="H2386" i="12"/>
  <c r="G2386" i="12"/>
  <c r="H2385" i="12"/>
  <c r="G2385" i="12"/>
  <c r="H2384" i="12"/>
  <c r="G2384" i="12"/>
  <c r="H2383" i="12"/>
  <c r="G2383" i="12"/>
  <c r="H2382" i="12"/>
  <c r="G2382" i="12"/>
  <c r="H2381" i="12"/>
  <c r="G2381" i="12"/>
  <c r="H2380" i="12"/>
  <c r="G2380" i="12"/>
  <c r="H2379" i="12"/>
  <c r="G2379" i="12"/>
  <c r="H2378" i="12"/>
  <c r="G2378" i="12"/>
  <c r="H2377" i="12"/>
  <c r="G2377" i="12"/>
  <c r="H2376" i="12"/>
  <c r="G2376" i="12"/>
  <c r="H2375" i="12"/>
  <c r="G2375" i="12"/>
  <c r="H2374" i="12"/>
  <c r="G2374" i="12"/>
  <c r="H2373" i="12"/>
  <c r="G2373" i="12"/>
  <c r="H2372" i="12"/>
  <c r="G2372" i="12"/>
  <c r="H2371" i="12"/>
  <c r="G2371" i="12"/>
  <c r="H2370" i="12"/>
  <c r="G2370" i="12"/>
  <c r="H2369" i="12"/>
  <c r="G2369" i="12"/>
  <c r="H2368" i="12"/>
  <c r="G2368" i="12"/>
  <c r="H2367" i="12"/>
  <c r="G2367" i="12"/>
  <c r="H2366" i="12"/>
  <c r="G2366" i="12"/>
  <c r="H2365" i="12"/>
  <c r="G2365" i="12"/>
  <c r="H2364" i="12"/>
  <c r="G2364" i="12"/>
  <c r="H2363" i="12"/>
  <c r="G2363" i="12"/>
  <c r="H2362" i="12"/>
  <c r="G2362" i="12"/>
  <c r="H2361" i="12"/>
  <c r="G2361" i="12"/>
  <c r="H2360" i="12"/>
  <c r="G2360" i="12"/>
  <c r="H2359" i="12"/>
  <c r="G2359" i="12"/>
  <c r="H2358" i="12"/>
  <c r="G2358" i="12"/>
  <c r="H2357" i="12"/>
  <c r="G2357" i="12"/>
  <c r="H2356" i="12"/>
  <c r="G2356" i="12"/>
  <c r="H2355" i="12"/>
  <c r="G2355" i="12"/>
  <c r="H2354" i="12"/>
  <c r="G2354" i="12"/>
  <c r="H2353" i="12"/>
  <c r="G2353" i="12"/>
  <c r="H2352" i="12"/>
  <c r="G2352" i="12"/>
  <c r="H2351" i="12"/>
  <c r="G2351" i="12"/>
  <c r="H2350" i="12"/>
  <c r="G2350" i="12"/>
  <c r="H2349" i="12"/>
  <c r="G2349" i="12"/>
  <c r="H2348" i="12"/>
  <c r="G2348" i="12"/>
  <c r="H2347" i="12"/>
  <c r="G2347" i="12"/>
  <c r="H2346" i="12"/>
  <c r="G2346" i="12"/>
  <c r="H2345" i="12"/>
  <c r="G2345" i="12"/>
  <c r="H2344" i="12"/>
  <c r="G2344" i="12"/>
  <c r="H2343" i="12"/>
  <c r="G2343" i="12"/>
  <c r="H2342" i="12"/>
  <c r="G2342" i="12"/>
  <c r="H2341" i="12"/>
  <c r="G2341" i="12"/>
  <c r="H2340" i="12"/>
  <c r="G2340" i="12"/>
  <c r="H2339" i="12"/>
  <c r="G2339" i="12"/>
  <c r="H2338" i="12"/>
  <c r="G2338" i="12"/>
  <c r="H2337" i="12"/>
  <c r="G2337" i="12"/>
  <c r="H2336" i="12"/>
  <c r="G2336" i="12"/>
  <c r="H2335" i="12"/>
  <c r="G2335" i="12"/>
  <c r="H2334" i="12"/>
  <c r="G2334" i="12"/>
  <c r="H2333" i="12"/>
  <c r="G2333" i="12"/>
  <c r="H2332" i="12"/>
  <c r="G2332" i="12"/>
  <c r="H2331" i="12"/>
  <c r="G2331" i="12"/>
  <c r="H2330" i="12"/>
  <c r="G2330" i="12"/>
  <c r="H2329" i="12"/>
  <c r="G2329" i="12"/>
  <c r="H2328" i="12"/>
  <c r="G2328" i="12"/>
  <c r="H2327" i="12"/>
  <c r="G2327" i="12"/>
  <c r="H2326" i="12"/>
  <c r="G2326" i="12"/>
  <c r="H2325" i="12"/>
  <c r="G2325" i="12"/>
  <c r="H2324" i="12"/>
  <c r="G2324" i="12"/>
  <c r="H2323" i="12"/>
  <c r="G2323" i="12"/>
  <c r="H2322" i="12"/>
  <c r="G2322" i="12"/>
  <c r="H2321" i="12"/>
  <c r="G2321" i="12"/>
  <c r="H2320" i="12"/>
  <c r="G2320" i="12"/>
  <c r="H2319" i="12"/>
  <c r="G2319" i="12"/>
  <c r="H2318" i="12"/>
  <c r="G2318" i="12"/>
  <c r="H2317" i="12"/>
  <c r="G2317" i="12"/>
  <c r="H2316" i="12"/>
  <c r="G2316" i="12"/>
  <c r="H2315" i="12"/>
  <c r="G2315" i="12"/>
  <c r="H2314" i="12"/>
  <c r="G2314" i="12"/>
  <c r="H2313" i="12"/>
  <c r="G2313" i="12"/>
  <c r="H2312" i="12"/>
  <c r="G2312" i="12"/>
  <c r="H2311" i="12"/>
  <c r="G2311" i="12"/>
  <c r="H2310" i="12"/>
  <c r="G2310" i="12"/>
  <c r="H2309" i="12"/>
  <c r="G2309" i="12"/>
  <c r="H2308" i="12"/>
  <c r="G2308" i="12"/>
  <c r="H2307" i="12"/>
  <c r="G2307" i="12"/>
  <c r="H2306" i="12"/>
  <c r="G2306" i="12"/>
  <c r="H2305" i="12"/>
  <c r="G2305" i="12"/>
  <c r="H2304" i="12"/>
  <c r="G2304" i="12"/>
  <c r="H2303" i="12"/>
  <c r="G2303" i="12"/>
  <c r="H2302" i="12"/>
  <c r="G2302" i="12"/>
  <c r="H2301" i="12"/>
  <c r="G2301" i="12"/>
  <c r="H2300" i="12"/>
  <c r="G2300" i="12"/>
  <c r="H2299" i="12"/>
  <c r="G2299" i="12"/>
  <c r="H2298" i="12"/>
  <c r="G2298" i="12"/>
  <c r="H2297" i="12"/>
  <c r="G2297" i="12"/>
  <c r="H2296" i="12"/>
  <c r="G2296" i="12"/>
  <c r="H2295" i="12"/>
  <c r="G2295" i="12"/>
  <c r="H2294" i="12"/>
  <c r="G2294" i="12"/>
  <c r="H2293" i="12"/>
  <c r="G2293" i="12"/>
  <c r="H2292" i="12"/>
  <c r="G2292" i="12"/>
  <c r="H2291" i="12"/>
  <c r="G2291" i="12"/>
  <c r="H2290" i="12"/>
  <c r="G2290" i="12"/>
  <c r="H2289" i="12"/>
  <c r="G2289" i="12"/>
  <c r="H2288" i="12"/>
  <c r="G2288" i="12"/>
  <c r="H2287" i="12"/>
  <c r="G2287" i="12"/>
  <c r="H2286" i="12"/>
  <c r="G2286" i="12"/>
  <c r="H2285" i="12"/>
  <c r="G2285" i="12"/>
  <c r="H2284" i="12"/>
  <c r="G2284" i="12"/>
  <c r="H2283" i="12"/>
  <c r="G2283" i="12"/>
  <c r="H2282" i="12"/>
  <c r="G2282" i="12"/>
  <c r="H2281" i="12"/>
  <c r="G2281" i="12"/>
  <c r="H2280" i="12"/>
  <c r="G2280" i="12"/>
  <c r="H2279" i="12"/>
  <c r="G2279" i="12"/>
  <c r="H2278" i="12"/>
  <c r="G2278" i="12"/>
  <c r="H2277" i="12"/>
  <c r="G2277" i="12"/>
  <c r="H2276" i="12"/>
  <c r="G2276" i="12"/>
  <c r="H2275" i="12"/>
  <c r="G2275" i="12"/>
  <c r="H2274" i="12"/>
  <c r="G2274" i="12"/>
  <c r="H2273" i="12"/>
  <c r="G2273" i="12"/>
  <c r="H2272" i="12"/>
  <c r="G2272" i="12"/>
  <c r="H2271" i="12"/>
  <c r="G2271" i="12"/>
  <c r="H2270" i="12"/>
  <c r="G2270" i="12"/>
  <c r="H2269" i="12"/>
  <c r="G2269" i="12"/>
  <c r="H2268" i="12"/>
  <c r="G2268" i="12"/>
  <c r="H2267" i="12"/>
  <c r="G2267" i="12"/>
  <c r="H2266" i="12"/>
  <c r="G2266" i="12"/>
  <c r="H2265" i="12"/>
  <c r="G2265" i="12"/>
  <c r="H2264" i="12"/>
  <c r="G2264" i="12"/>
  <c r="H2263" i="12"/>
  <c r="G2263" i="12"/>
  <c r="H2262" i="12"/>
  <c r="G2262" i="12"/>
  <c r="H2261" i="12"/>
  <c r="G2261" i="12"/>
  <c r="H2260" i="12"/>
  <c r="G2260" i="12"/>
  <c r="H2259" i="12"/>
  <c r="G2259" i="12"/>
  <c r="H2258" i="12"/>
  <c r="G2258" i="12"/>
  <c r="H2257" i="12"/>
  <c r="G2257" i="12"/>
  <c r="H2256" i="12"/>
  <c r="G2256" i="12"/>
  <c r="H2255" i="12"/>
  <c r="G2255" i="12"/>
  <c r="H2254" i="12"/>
  <c r="G2254" i="12"/>
  <c r="H2253" i="12"/>
  <c r="G2253" i="12"/>
  <c r="H2252" i="12"/>
  <c r="G2252" i="12"/>
  <c r="H2251" i="12"/>
  <c r="G2251" i="12"/>
  <c r="H2250" i="12"/>
  <c r="G2250" i="12"/>
  <c r="H2249" i="12"/>
  <c r="G2249" i="12"/>
  <c r="H2248" i="12"/>
  <c r="G2248" i="12"/>
  <c r="H2247" i="12"/>
  <c r="G2247" i="12"/>
  <c r="H2246" i="12"/>
  <c r="G2246" i="12"/>
  <c r="H2245" i="12"/>
  <c r="G2245" i="12"/>
  <c r="H2244" i="12"/>
  <c r="G2244" i="12"/>
  <c r="H2243" i="12"/>
  <c r="G2243" i="12"/>
  <c r="H2242" i="12"/>
  <c r="G2242" i="12"/>
  <c r="H2241" i="12"/>
  <c r="G2241" i="12"/>
  <c r="H2240" i="12"/>
  <c r="G2240" i="12"/>
  <c r="H2239" i="12"/>
  <c r="G2239" i="12"/>
  <c r="H2238" i="12"/>
  <c r="G2238" i="12"/>
  <c r="H2237" i="12"/>
  <c r="G2237" i="12"/>
  <c r="H2236" i="12"/>
  <c r="G2236" i="12"/>
  <c r="H2235" i="12"/>
  <c r="G2235" i="12"/>
  <c r="H2234" i="12"/>
  <c r="G2234" i="12"/>
  <c r="H2233" i="12"/>
  <c r="G2233" i="12"/>
  <c r="H2232" i="12"/>
  <c r="G2232" i="12"/>
  <c r="H2231" i="12"/>
  <c r="G2231" i="12"/>
  <c r="H2230" i="12"/>
  <c r="G2230" i="12"/>
  <c r="H2229" i="12"/>
  <c r="G2229" i="12"/>
  <c r="H2228" i="12"/>
  <c r="G2228" i="12"/>
  <c r="H2227" i="12"/>
  <c r="G2227" i="12"/>
  <c r="H2226" i="12"/>
  <c r="G2226" i="12"/>
  <c r="H2225" i="12"/>
  <c r="G2225" i="12"/>
  <c r="H2224" i="12"/>
  <c r="G2224" i="12"/>
  <c r="H2223" i="12"/>
  <c r="G2223" i="12"/>
  <c r="H2222" i="12"/>
  <c r="G2222" i="12"/>
  <c r="H2221" i="12"/>
  <c r="G2221" i="12"/>
  <c r="H2220" i="12"/>
  <c r="G2220" i="12"/>
  <c r="H2219" i="12"/>
  <c r="G2219" i="12"/>
  <c r="H2218" i="12"/>
  <c r="G2218" i="12"/>
  <c r="H2217" i="12"/>
  <c r="G2217" i="12"/>
  <c r="H2216" i="12"/>
  <c r="G2216" i="12"/>
  <c r="H2215" i="12"/>
  <c r="G2215" i="12"/>
  <c r="H2214" i="12"/>
  <c r="G2214" i="12"/>
  <c r="H2213" i="12"/>
  <c r="G2213" i="12"/>
  <c r="H2212" i="12"/>
  <c r="G2212" i="12"/>
  <c r="H2211" i="12"/>
  <c r="G2211" i="12"/>
  <c r="H2210" i="12"/>
  <c r="G2210" i="12"/>
  <c r="H2209" i="12"/>
  <c r="G2209" i="12"/>
  <c r="H2208" i="12"/>
  <c r="G2208" i="12"/>
  <c r="H2207" i="12"/>
  <c r="G2207" i="12"/>
  <c r="H2206" i="12"/>
  <c r="G2206" i="12"/>
  <c r="H2205" i="12"/>
  <c r="G2205" i="12"/>
  <c r="H2204" i="12"/>
  <c r="G2204" i="12"/>
  <c r="H2203" i="12"/>
  <c r="G2203" i="12"/>
  <c r="H2202" i="12"/>
  <c r="G2202" i="12"/>
  <c r="H2201" i="12"/>
  <c r="G2201" i="12"/>
  <c r="H2200" i="12"/>
  <c r="G2200" i="12"/>
  <c r="H2199" i="12"/>
  <c r="G2199" i="12"/>
  <c r="H2198" i="12"/>
  <c r="G2198" i="12"/>
  <c r="H2197" i="12"/>
  <c r="G2197" i="12"/>
  <c r="H2196" i="12"/>
  <c r="G2196" i="12"/>
  <c r="H2195" i="12"/>
  <c r="G2195" i="12"/>
  <c r="H2194" i="12"/>
  <c r="G2194" i="12"/>
  <c r="H2193" i="12"/>
  <c r="G2193" i="12"/>
  <c r="H2192" i="12"/>
  <c r="G2192" i="12"/>
  <c r="H2191" i="12"/>
  <c r="G2191" i="12"/>
  <c r="H2190" i="12"/>
  <c r="G2190" i="12"/>
  <c r="H2189" i="12"/>
  <c r="G2189" i="12"/>
  <c r="H2188" i="12"/>
  <c r="G2188" i="12"/>
  <c r="H2187" i="12"/>
  <c r="G2187" i="12"/>
  <c r="H2186" i="12"/>
  <c r="G2186" i="12"/>
  <c r="H2185" i="12"/>
  <c r="G2185" i="12"/>
  <c r="H2184" i="12"/>
  <c r="G2184" i="12"/>
  <c r="H2183" i="12"/>
  <c r="G2183" i="12"/>
  <c r="H2182" i="12"/>
  <c r="G2182" i="12"/>
  <c r="H2181" i="12"/>
  <c r="G2181" i="12"/>
  <c r="H2180" i="12"/>
  <c r="G2180" i="12"/>
  <c r="H2179" i="12"/>
  <c r="G2179" i="12"/>
  <c r="H2178" i="12"/>
  <c r="G2178" i="12"/>
  <c r="H2177" i="12"/>
  <c r="G2177" i="12"/>
  <c r="H2176" i="12"/>
  <c r="G2176" i="12"/>
  <c r="H2175" i="12"/>
  <c r="G2175" i="12"/>
  <c r="H2174" i="12"/>
  <c r="G2174" i="12"/>
  <c r="H2173" i="12"/>
  <c r="G2173" i="12"/>
  <c r="H2172" i="12"/>
  <c r="G2172" i="12"/>
  <c r="H2171" i="12"/>
  <c r="G2171" i="12"/>
  <c r="H2170" i="12"/>
  <c r="G2170" i="12"/>
  <c r="H2169" i="12"/>
  <c r="G2169" i="12"/>
  <c r="H2168" i="12"/>
  <c r="G2168" i="12"/>
  <c r="H2167" i="12"/>
  <c r="G2167" i="12"/>
  <c r="H2166" i="12"/>
  <c r="G2166" i="12"/>
  <c r="H2165" i="12"/>
  <c r="G2165" i="12"/>
  <c r="H2164" i="12"/>
  <c r="G2164" i="12"/>
  <c r="H2163" i="12"/>
  <c r="G2163" i="12"/>
  <c r="H2162" i="12"/>
  <c r="G2162" i="12"/>
  <c r="H2161" i="12"/>
  <c r="G2161" i="12"/>
  <c r="H2160" i="12"/>
  <c r="G2160" i="12"/>
  <c r="H2159" i="12"/>
  <c r="G2159" i="12"/>
  <c r="H2158" i="12"/>
  <c r="G2158" i="12"/>
  <c r="H2157" i="12"/>
  <c r="G2157" i="12"/>
  <c r="H2156" i="12"/>
  <c r="G2156" i="12"/>
  <c r="H2155" i="12"/>
  <c r="G2155" i="12"/>
  <c r="H2154" i="12"/>
  <c r="G2154" i="12"/>
  <c r="H2153" i="12"/>
  <c r="G2153" i="12"/>
  <c r="H2152" i="12"/>
  <c r="G2152" i="12"/>
  <c r="H2151" i="12"/>
  <c r="G2151" i="12"/>
  <c r="H2150" i="12"/>
  <c r="G2150" i="12"/>
  <c r="H2149" i="12"/>
  <c r="G2149" i="12"/>
  <c r="H2148" i="12"/>
  <c r="G2148" i="12"/>
  <c r="H2147" i="12"/>
  <c r="G2147" i="12"/>
  <c r="H2146" i="12"/>
  <c r="G2146" i="12"/>
  <c r="H2145" i="12"/>
  <c r="G2145" i="12"/>
  <c r="H2144" i="12"/>
  <c r="G2144" i="12"/>
  <c r="H2143" i="12"/>
  <c r="G2143" i="12"/>
  <c r="H2142" i="12"/>
  <c r="G2142" i="12"/>
  <c r="H2141" i="12"/>
  <c r="G2141" i="12"/>
  <c r="H2140" i="12"/>
  <c r="G2140" i="12"/>
  <c r="H2139" i="12"/>
  <c r="G2139" i="12"/>
  <c r="H2138" i="12"/>
  <c r="G2138" i="12"/>
  <c r="H2137" i="12"/>
  <c r="G2137" i="12"/>
  <c r="H2136" i="12"/>
  <c r="G2136" i="12"/>
  <c r="H2135" i="12"/>
  <c r="G2135" i="12"/>
  <c r="H2134" i="12"/>
  <c r="G2134" i="12"/>
  <c r="H2133" i="12"/>
  <c r="G2133" i="12"/>
  <c r="H2132" i="12"/>
  <c r="G2132" i="12"/>
  <c r="H2131" i="12"/>
  <c r="G2131" i="12"/>
  <c r="H2130" i="12"/>
  <c r="G2130" i="12"/>
  <c r="H2129" i="12"/>
  <c r="G2129" i="12"/>
  <c r="H2128" i="12"/>
  <c r="G2128" i="12"/>
  <c r="H2127" i="12"/>
  <c r="G2127" i="12"/>
  <c r="H2126" i="12"/>
  <c r="G2126" i="12"/>
  <c r="H2125" i="12"/>
  <c r="G2125" i="12"/>
  <c r="H2124" i="12"/>
  <c r="G2124" i="12"/>
  <c r="H2123" i="12"/>
  <c r="G2123" i="12"/>
  <c r="H2122" i="12"/>
  <c r="G2122" i="12"/>
  <c r="H2121" i="12"/>
  <c r="G2121" i="12"/>
  <c r="H2120" i="12"/>
  <c r="G2120" i="12"/>
  <c r="H2119" i="12"/>
  <c r="G2119" i="12"/>
  <c r="H2118" i="12"/>
  <c r="G2118" i="12"/>
  <c r="H2117" i="12"/>
  <c r="G2117" i="12"/>
  <c r="H2116" i="12"/>
  <c r="G2116" i="12"/>
  <c r="H2115" i="12"/>
  <c r="G2115" i="12"/>
  <c r="H2114" i="12"/>
  <c r="G2114" i="12"/>
  <c r="H2113" i="12"/>
  <c r="G2113" i="12"/>
  <c r="H2112" i="12"/>
  <c r="G2112" i="12"/>
  <c r="H2111" i="12"/>
  <c r="G2111" i="12"/>
  <c r="H2110" i="12"/>
  <c r="G2110" i="12"/>
  <c r="H2109" i="12"/>
  <c r="G2109" i="12"/>
  <c r="H2108" i="12"/>
  <c r="G2108" i="12"/>
  <c r="H2107" i="12"/>
  <c r="G2107" i="12"/>
  <c r="H2106" i="12"/>
  <c r="G2106" i="12"/>
  <c r="H2105" i="12"/>
  <c r="G2105" i="12"/>
  <c r="H2104" i="12"/>
  <c r="G2104" i="12"/>
  <c r="H2103" i="12"/>
  <c r="G2103" i="12"/>
  <c r="H2102" i="12"/>
  <c r="G2102" i="12"/>
  <c r="H2101" i="12"/>
  <c r="G2101" i="12"/>
  <c r="H2100" i="12"/>
  <c r="G2100" i="12"/>
  <c r="H2099" i="12"/>
  <c r="G2099" i="12"/>
  <c r="H2098" i="12"/>
  <c r="G2098" i="12"/>
  <c r="H2097" i="12"/>
  <c r="G2097" i="12"/>
  <c r="H2096" i="12"/>
  <c r="G2096" i="12"/>
  <c r="H2095" i="12"/>
  <c r="G2095" i="12"/>
  <c r="H2094" i="12"/>
  <c r="G2094" i="12"/>
  <c r="H2093" i="12"/>
  <c r="G2093" i="12"/>
  <c r="H2092" i="12"/>
  <c r="G2092" i="12"/>
  <c r="H2091" i="12"/>
  <c r="G2091" i="12"/>
  <c r="H2090" i="12"/>
  <c r="G2090" i="12"/>
  <c r="H2089" i="12"/>
  <c r="G2089" i="12"/>
  <c r="H2088" i="12"/>
  <c r="G2088" i="12"/>
  <c r="H2087" i="12"/>
  <c r="G2087" i="12"/>
  <c r="H2086" i="12"/>
  <c r="G2086" i="12"/>
  <c r="H2085" i="12"/>
  <c r="G2085" i="12"/>
  <c r="H2084" i="12"/>
  <c r="G2084" i="12"/>
  <c r="H2083" i="12"/>
  <c r="G2083" i="12"/>
  <c r="H2082" i="12"/>
  <c r="G2082" i="12"/>
  <c r="H2081" i="12"/>
  <c r="G2081" i="12"/>
  <c r="H2080" i="12"/>
  <c r="G2080" i="12"/>
  <c r="H2079" i="12"/>
  <c r="G2079" i="12"/>
  <c r="H2078" i="12"/>
  <c r="G2078" i="12"/>
  <c r="H2077" i="12"/>
  <c r="G2077" i="12"/>
  <c r="H2076" i="12"/>
  <c r="G2076" i="12"/>
  <c r="H2075" i="12"/>
  <c r="G2075" i="12"/>
  <c r="H2074" i="12"/>
  <c r="G2074" i="12"/>
  <c r="H2073" i="12"/>
  <c r="G2073" i="12"/>
  <c r="H2072" i="12"/>
  <c r="G2072" i="12"/>
  <c r="H2071" i="12"/>
  <c r="G2071" i="12"/>
  <c r="H2070" i="12"/>
  <c r="G2070" i="12"/>
  <c r="H2069" i="12"/>
  <c r="G2069" i="12"/>
  <c r="H2068" i="12"/>
  <c r="G2068" i="12"/>
  <c r="H2067" i="12"/>
  <c r="G2067" i="12"/>
  <c r="H2066" i="12"/>
  <c r="G2066" i="12"/>
  <c r="H2065" i="12"/>
  <c r="G2065" i="12"/>
  <c r="H2064" i="12"/>
  <c r="G2064" i="12"/>
  <c r="H2063" i="12"/>
  <c r="G2063" i="12"/>
  <c r="H2062" i="12"/>
  <c r="G2062" i="12"/>
  <c r="H2061" i="12"/>
  <c r="G2061" i="12"/>
  <c r="H2060" i="12"/>
  <c r="G2060" i="12"/>
  <c r="H2059" i="12"/>
  <c r="G2059" i="12"/>
  <c r="H2058" i="12"/>
  <c r="G2058" i="12"/>
  <c r="H2057" i="12"/>
  <c r="G2057" i="12"/>
  <c r="H2056" i="12"/>
  <c r="G2056" i="12"/>
  <c r="H2055" i="12"/>
  <c r="G2055" i="12"/>
  <c r="H2054" i="12"/>
  <c r="G2054" i="12"/>
  <c r="H2053" i="12"/>
  <c r="G2053" i="12"/>
  <c r="H2052" i="12"/>
  <c r="G2052" i="12"/>
  <c r="H2051" i="12"/>
  <c r="G2051" i="12"/>
  <c r="H2050" i="12"/>
  <c r="G2050" i="12"/>
  <c r="H2049" i="12"/>
  <c r="G2049" i="12"/>
  <c r="H2048" i="12"/>
  <c r="G2048" i="12"/>
  <c r="H2047" i="12"/>
  <c r="G2047" i="12"/>
  <c r="H2046" i="12"/>
  <c r="G2046" i="12"/>
  <c r="H2045" i="12"/>
  <c r="G2045" i="12"/>
  <c r="H2044" i="12"/>
  <c r="G2044" i="12"/>
  <c r="H2043" i="12"/>
  <c r="G2043" i="12"/>
  <c r="H2042" i="12"/>
  <c r="G2042" i="12"/>
  <c r="H2041" i="12"/>
  <c r="G2041" i="12"/>
  <c r="H2040" i="12"/>
  <c r="G2040" i="12"/>
  <c r="H2039" i="12"/>
  <c r="G2039" i="12"/>
  <c r="H2038" i="12"/>
  <c r="G2038" i="12"/>
  <c r="H2037" i="12"/>
  <c r="G2037" i="12"/>
  <c r="H2036" i="12"/>
  <c r="G2036" i="12"/>
  <c r="H2035" i="12"/>
  <c r="G2035" i="12"/>
  <c r="H2034" i="12"/>
  <c r="G2034" i="12"/>
  <c r="H2033" i="12"/>
  <c r="G2033" i="12"/>
  <c r="H2032" i="12"/>
  <c r="G2032" i="12"/>
  <c r="H2031" i="12"/>
  <c r="G2031" i="12"/>
  <c r="H2030" i="12"/>
  <c r="G2030" i="12"/>
  <c r="H2029" i="12"/>
  <c r="G2029" i="12"/>
  <c r="H2028" i="12"/>
  <c r="G2028" i="12"/>
  <c r="H2027" i="12"/>
  <c r="G2027" i="12"/>
  <c r="H2026" i="12"/>
  <c r="G2026" i="12"/>
  <c r="H2025" i="12"/>
  <c r="G2025" i="12"/>
  <c r="H2024" i="12"/>
  <c r="G2024" i="12"/>
  <c r="H2023" i="12"/>
  <c r="G2023" i="12"/>
  <c r="H2022" i="12"/>
  <c r="G2022" i="12"/>
  <c r="H2021" i="12"/>
  <c r="G2021" i="12"/>
  <c r="H2020" i="12"/>
  <c r="G2020" i="12"/>
  <c r="H2019" i="12"/>
  <c r="G2019" i="12"/>
  <c r="H2018" i="12"/>
  <c r="G2018" i="12"/>
  <c r="H2017" i="12"/>
  <c r="G2017" i="12"/>
  <c r="H2016" i="12"/>
  <c r="G2016" i="12"/>
  <c r="H2015" i="12"/>
  <c r="G2015" i="12"/>
  <c r="H2014" i="12"/>
  <c r="G2014" i="12"/>
  <c r="H2013" i="12"/>
  <c r="G2013" i="12"/>
  <c r="H2012" i="12"/>
  <c r="G2012" i="12"/>
  <c r="H2011" i="12"/>
  <c r="G2011" i="12"/>
  <c r="H2010" i="12"/>
  <c r="G2010" i="12"/>
  <c r="H2009" i="12"/>
  <c r="G2009" i="12"/>
  <c r="H2008" i="12"/>
  <c r="G2008" i="12"/>
  <c r="H2007" i="12"/>
  <c r="G2007" i="12"/>
  <c r="H2006" i="12"/>
  <c r="G2006" i="12"/>
  <c r="H2005" i="12"/>
  <c r="G2005" i="12"/>
  <c r="H2004" i="12"/>
  <c r="G2004" i="12"/>
  <c r="H2003" i="12"/>
  <c r="G2003" i="12"/>
  <c r="H2002" i="12"/>
  <c r="G2002" i="12"/>
  <c r="H2001" i="12"/>
  <c r="G2001" i="12"/>
  <c r="H2000" i="12"/>
  <c r="G2000" i="12"/>
  <c r="H1999" i="12"/>
  <c r="G1999" i="12"/>
  <c r="H1998" i="12"/>
  <c r="G1998" i="12"/>
  <c r="H1997" i="12"/>
  <c r="G1997" i="12"/>
  <c r="H1996" i="12"/>
  <c r="G1996" i="12"/>
  <c r="H1995" i="12"/>
  <c r="G1995" i="12"/>
  <c r="H1994" i="12"/>
  <c r="G1994" i="12"/>
  <c r="H1993" i="12"/>
  <c r="G1993" i="12"/>
  <c r="H1992" i="12"/>
  <c r="G1992" i="12"/>
  <c r="H1991" i="12"/>
  <c r="G1991" i="12"/>
  <c r="H1990" i="12"/>
  <c r="G1990" i="12"/>
  <c r="H1989" i="12"/>
  <c r="G1989" i="12"/>
  <c r="H1988" i="12"/>
  <c r="G1988" i="12"/>
  <c r="H1987" i="12"/>
  <c r="G1987" i="12"/>
  <c r="H1986" i="12"/>
  <c r="G1986" i="12"/>
  <c r="H1985" i="12"/>
  <c r="G1985" i="12"/>
  <c r="H1984" i="12"/>
  <c r="G1984" i="12"/>
  <c r="H1983" i="12"/>
  <c r="G1983" i="12"/>
  <c r="H1982" i="12"/>
  <c r="G1982" i="12"/>
  <c r="H1981" i="12"/>
  <c r="G1981" i="12"/>
  <c r="H1980" i="12"/>
  <c r="G1980" i="12"/>
  <c r="H1979" i="12"/>
  <c r="G1979" i="12"/>
  <c r="H1978" i="12"/>
  <c r="G1978" i="12"/>
  <c r="H1977" i="12"/>
  <c r="G1977" i="12"/>
  <c r="H1976" i="12"/>
  <c r="G1976" i="12"/>
  <c r="H1975" i="12"/>
  <c r="G1975" i="12"/>
  <c r="H1974" i="12"/>
  <c r="G1974" i="12"/>
  <c r="H1973" i="12"/>
  <c r="G1973" i="12"/>
  <c r="H1972" i="12"/>
  <c r="G1972" i="12"/>
  <c r="H1971" i="12"/>
  <c r="G1971" i="12"/>
  <c r="H1970" i="12"/>
  <c r="G1970" i="12"/>
  <c r="H1969" i="12"/>
  <c r="G1969" i="12"/>
  <c r="H1968" i="12"/>
  <c r="G1968" i="12"/>
  <c r="H1967" i="12"/>
  <c r="G1967" i="12"/>
  <c r="H1966" i="12"/>
  <c r="G1966" i="12"/>
  <c r="H1965" i="12"/>
  <c r="G1965" i="12"/>
  <c r="H1964" i="12"/>
  <c r="G1964" i="12"/>
  <c r="H1963" i="12"/>
  <c r="G1963" i="12"/>
  <c r="H1962" i="12"/>
  <c r="G1962" i="12"/>
  <c r="H1961" i="12"/>
  <c r="G1961" i="12"/>
  <c r="H1960" i="12"/>
  <c r="G1960" i="12"/>
  <c r="H1959" i="12"/>
  <c r="G1959" i="12"/>
  <c r="H1958" i="12"/>
  <c r="G1958" i="12"/>
  <c r="H1957" i="12"/>
  <c r="G1957" i="12"/>
  <c r="H1956" i="12"/>
  <c r="G1956" i="12"/>
  <c r="H1955" i="12"/>
  <c r="G1955" i="12"/>
  <c r="H1954" i="12"/>
  <c r="G1954" i="12"/>
  <c r="H1953" i="12"/>
  <c r="G1953" i="12"/>
  <c r="H1952" i="12"/>
  <c r="G1952" i="12"/>
  <c r="H1951" i="12"/>
  <c r="G1951" i="12"/>
  <c r="H1950" i="12"/>
  <c r="G1950" i="12"/>
  <c r="H1949" i="12"/>
  <c r="G1949" i="12"/>
  <c r="H1948" i="12"/>
  <c r="G1948" i="12"/>
  <c r="H1947" i="12"/>
  <c r="G1947" i="12"/>
  <c r="H1946" i="12"/>
  <c r="G1946" i="12"/>
  <c r="H1945" i="12"/>
  <c r="G1945" i="12"/>
  <c r="H1944" i="12"/>
  <c r="G1944" i="12"/>
  <c r="H1943" i="12"/>
  <c r="G1943" i="12"/>
  <c r="H1942" i="12"/>
  <c r="G1942" i="12"/>
  <c r="H1941" i="12"/>
  <c r="G1941" i="12"/>
  <c r="H1940" i="12"/>
  <c r="G1940" i="12"/>
  <c r="H1939" i="12"/>
  <c r="G1939" i="12"/>
  <c r="H1938" i="12"/>
  <c r="G1938" i="12"/>
  <c r="H1937" i="12"/>
  <c r="G1937" i="12"/>
  <c r="H1936" i="12"/>
  <c r="G1936" i="12"/>
  <c r="H1935" i="12"/>
  <c r="G1935" i="12"/>
  <c r="H1934" i="12"/>
  <c r="G1934" i="12"/>
  <c r="H1933" i="12"/>
  <c r="G1933" i="12"/>
  <c r="H1932" i="12"/>
  <c r="G1932" i="12"/>
  <c r="H1931" i="12"/>
  <c r="G1931" i="12"/>
  <c r="H1930" i="12"/>
  <c r="G1930" i="12"/>
  <c r="H1929" i="12"/>
  <c r="G1929" i="12"/>
  <c r="H1928" i="12"/>
  <c r="G1928" i="12"/>
  <c r="H1927" i="12"/>
  <c r="G1927" i="12"/>
  <c r="H1926" i="12"/>
  <c r="G1926" i="12"/>
  <c r="H1925" i="12"/>
  <c r="G1925" i="12"/>
  <c r="H1924" i="12"/>
  <c r="G1924" i="12"/>
  <c r="H1923" i="12"/>
  <c r="G1923" i="12"/>
  <c r="H1922" i="12"/>
  <c r="G1922" i="12"/>
  <c r="H1921" i="12"/>
  <c r="G1921" i="12"/>
  <c r="H1920" i="12"/>
  <c r="G1920" i="12"/>
  <c r="H1919" i="12"/>
  <c r="G1919" i="12"/>
  <c r="H1918" i="12"/>
  <c r="G1918" i="12"/>
  <c r="H1917" i="12"/>
  <c r="G1917" i="12"/>
  <c r="H1916" i="12"/>
  <c r="G1916" i="12"/>
  <c r="H1915" i="12"/>
  <c r="G1915" i="12"/>
  <c r="H1914" i="12"/>
  <c r="G1914" i="12"/>
  <c r="H1913" i="12"/>
  <c r="G1913" i="12"/>
  <c r="H1912" i="12"/>
  <c r="G1912" i="12"/>
  <c r="H1911" i="12"/>
  <c r="G1911" i="12"/>
  <c r="H1910" i="12"/>
  <c r="G1910" i="12"/>
  <c r="H1909" i="12"/>
  <c r="G1909" i="12"/>
  <c r="H1908" i="12"/>
  <c r="G1908" i="12"/>
  <c r="H1907" i="12"/>
  <c r="G1907" i="12"/>
  <c r="H1906" i="12"/>
  <c r="G1906" i="12"/>
  <c r="H1905" i="12"/>
  <c r="G1905" i="12"/>
  <c r="H1904" i="12"/>
  <c r="G1904" i="12"/>
  <c r="H1903" i="12"/>
  <c r="G1903" i="12"/>
  <c r="H1902" i="12"/>
  <c r="G1902" i="12"/>
  <c r="H1901" i="12"/>
  <c r="G1901" i="12"/>
  <c r="H1900" i="12"/>
  <c r="G1900" i="12"/>
  <c r="H1899" i="12"/>
  <c r="G1899" i="12"/>
  <c r="H1898" i="12"/>
  <c r="G1898" i="12"/>
  <c r="H1897" i="12"/>
  <c r="G1897" i="12"/>
  <c r="H1896" i="12"/>
  <c r="G1896" i="12"/>
  <c r="H1895" i="12"/>
  <c r="G1895" i="12"/>
  <c r="H1894" i="12"/>
  <c r="G1894" i="12"/>
  <c r="H1893" i="12"/>
  <c r="G1893" i="12"/>
  <c r="H1892" i="12"/>
  <c r="G1892" i="12"/>
  <c r="H1891" i="12"/>
  <c r="G1891" i="12"/>
  <c r="H1890" i="12"/>
  <c r="G1890" i="12"/>
  <c r="H1889" i="12"/>
  <c r="G1889" i="12"/>
  <c r="H1888" i="12"/>
  <c r="G1888" i="12"/>
  <c r="H1887" i="12"/>
  <c r="G1887" i="12"/>
  <c r="H1886" i="12"/>
  <c r="G1886" i="12"/>
  <c r="H1885" i="12"/>
  <c r="G1885" i="12"/>
  <c r="H1884" i="12"/>
  <c r="G1884" i="12"/>
  <c r="H1883" i="12"/>
  <c r="G1883" i="12"/>
  <c r="H1882" i="12"/>
  <c r="G1882" i="12"/>
  <c r="H1881" i="12"/>
  <c r="G1881" i="12"/>
  <c r="H1880" i="12"/>
  <c r="G1880" i="12"/>
  <c r="H1879" i="12"/>
  <c r="G1879" i="12"/>
  <c r="H1878" i="12"/>
  <c r="G1878" i="12"/>
  <c r="H1877" i="12"/>
  <c r="G1877" i="12"/>
  <c r="H1876" i="12"/>
  <c r="G1876" i="12"/>
  <c r="H1875" i="12"/>
  <c r="G1875" i="12"/>
  <c r="H1874" i="12"/>
  <c r="G1874" i="12"/>
  <c r="H1873" i="12"/>
  <c r="G1873" i="12"/>
  <c r="A89" i="19" l="1"/>
  <c r="A88" i="19"/>
  <c r="A87" i="19"/>
  <c r="A86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AH50" i="19"/>
  <c r="B50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H1872" i="12"/>
  <c r="G1872" i="12"/>
  <c r="H1871" i="12"/>
  <c r="G1871" i="12"/>
  <c r="H1870" i="12"/>
  <c r="G1870" i="12"/>
  <c r="H1869" i="12"/>
  <c r="G1869" i="12"/>
  <c r="H1868" i="12"/>
  <c r="G1868" i="12"/>
  <c r="H1867" i="12"/>
  <c r="G1867" i="12"/>
  <c r="H1866" i="12"/>
  <c r="G1866" i="12"/>
  <c r="H1865" i="12"/>
  <c r="G1865" i="12"/>
  <c r="H1864" i="12"/>
  <c r="G1864" i="12"/>
  <c r="H1863" i="12"/>
  <c r="G1863" i="12"/>
  <c r="H1862" i="12"/>
  <c r="G1862" i="12"/>
  <c r="H1861" i="12"/>
  <c r="G1861" i="12"/>
  <c r="H1860" i="12"/>
  <c r="G1860" i="12"/>
  <c r="H1859" i="12"/>
  <c r="G1859" i="12"/>
  <c r="H1858" i="12"/>
  <c r="G1858" i="12"/>
  <c r="H1857" i="12"/>
  <c r="G1857" i="12"/>
  <c r="H1856" i="12"/>
  <c r="G1856" i="12"/>
  <c r="H1855" i="12"/>
  <c r="G1855" i="12"/>
  <c r="H1854" i="12"/>
  <c r="G1854" i="12"/>
  <c r="H1853" i="12"/>
  <c r="G1853" i="12"/>
  <c r="H1852" i="12"/>
  <c r="G1852" i="12"/>
  <c r="H1851" i="12"/>
  <c r="G1851" i="12"/>
  <c r="H1850" i="12"/>
  <c r="G1850" i="12"/>
  <c r="H1849" i="12"/>
  <c r="G1849" i="12"/>
  <c r="H1848" i="12"/>
  <c r="G1848" i="12"/>
  <c r="H1847" i="12"/>
  <c r="G1847" i="12"/>
  <c r="H1846" i="12"/>
  <c r="G1846" i="12"/>
  <c r="H1845" i="12"/>
  <c r="G1845" i="12"/>
  <c r="H1844" i="12"/>
  <c r="G1844" i="12"/>
  <c r="H1843" i="12"/>
  <c r="G1843" i="12"/>
  <c r="H1842" i="12"/>
  <c r="G1842" i="12"/>
  <c r="H1841" i="12"/>
  <c r="G1841" i="12"/>
  <c r="H1840" i="12"/>
  <c r="G1840" i="12"/>
  <c r="H1839" i="12"/>
  <c r="G1839" i="12"/>
  <c r="H1838" i="12"/>
  <c r="G1838" i="12"/>
  <c r="H1837" i="12"/>
  <c r="G1837" i="12"/>
  <c r="H1836" i="12"/>
  <c r="G1836" i="12"/>
  <c r="H1835" i="12"/>
  <c r="G1835" i="12"/>
  <c r="H1834" i="12"/>
  <c r="G1834" i="12"/>
  <c r="H1833" i="12"/>
  <c r="G1833" i="12"/>
  <c r="H1832" i="12"/>
  <c r="G1832" i="12"/>
  <c r="H1831" i="12"/>
  <c r="G1831" i="12"/>
  <c r="H1830" i="12"/>
  <c r="G1830" i="12"/>
  <c r="H1829" i="12"/>
  <c r="G1829" i="12"/>
  <c r="H1828" i="12"/>
  <c r="G1828" i="12"/>
  <c r="H1827" i="12"/>
  <c r="G1827" i="12"/>
  <c r="H1826" i="12"/>
  <c r="G1826" i="12"/>
  <c r="H1825" i="12"/>
  <c r="G1825" i="12"/>
  <c r="H1824" i="12"/>
  <c r="G1824" i="12"/>
  <c r="H1823" i="12"/>
  <c r="G1823" i="12"/>
  <c r="H1822" i="12"/>
  <c r="G1822" i="12"/>
  <c r="H1821" i="12"/>
  <c r="G1821" i="12"/>
  <c r="H1820" i="12"/>
  <c r="G1820" i="12"/>
  <c r="H1819" i="12"/>
  <c r="G1819" i="12"/>
  <c r="H1818" i="12"/>
  <c r="G1818" i="12"/>
  <c r="H1817" i="12"/>
  <c r="G1817" i="12"/>
  <c r="H1816" i="12"/>
  <c r="G1816" i="12"/>
  <c r="H1815" i="12"/>
  <c r="G1815" i="12"/>
  <c r="H1814" i="12"/>
  <c r="G1814" i="12"/>
  <c r="H1813" i="12"/>
  <c r="G1813" i="12"/>
  <c r="H1812" i="12"/>
  <c r="G1812" i="12"/>
  <c r="H1811" i="12"/>
  <c r="G1811" i="12"/>
  <c r="H1810" i="12"/>
  <c r="G1810" i="12"/>
  <c r="H1809" i="12"/>
  <c r="G1809" i="12"/>
  <c r="H1808" i="12"/>
  <c r="G1808" i="12"/>
  <c r="H1807" i="12"/>
  <c r="G1807" i="12"/>
  <c r="H1806" i="12"/>
  <c r="G1806" i="12"/>
  <c r="H1805" i="12"/>
  <c r="G1805" i="12"/>
  <c r="H1804" i="12"/>
  <c r="G1804" i="12"/>
  <c r="H1803" i="12"/>
  <c r="G1803" i="12"/>
  <c r="H1802" i="12"/>
  <c r="G1802" i="12"/>
  <c r="H1801" i="12"/>
  <c r="G1801" i="12"/>
  <c r="H1800" i="12"/>
  <c r="G1800" i="12"/>
  <c r="H1799" i="12"/>
  <c r="G1799" i="12"/>
  <c r="H1798" i="12"/>
  <c r="G1798" i="12"/>
  <c r="H1797" i="12"/>
  <c r="G1797" i="12"/>
  <c r="H1796" i="12"/>
  <c r="G1796" i="12"/>
  <c r="H1795" i="12"/>
  <c r="G1795" i="12"/>
  <c r="H1794" i="12"/>
  <c r="G1794" i="12"/>
  <c r="H1793" i="12"/>
  <c r="G1793" i="12"/>
  <c r="H1792" i="12"/>
  <c r="G1792" i="12"/>
  <c r="H1791" i="12"/>
  <c r="G1791" i="12"/>
  <c r="H1790" i="12"/>
  <c r="G1790" i="12"/>
  <c r="H1789" i="12"/>
  <c r="G1789" i="12"/>
  <c r="H1788" i="12"/>
  <c r="G1788" i="12"/>
  <c r="H1787" i="12"/>
  <c r="G1787" i="12"/>
  <c r="H1786" i="12"/>
  <c r="G1786" i="12"/>
  <c r="H1785" i="12"/>
  <c r="G1785" i="12"/>
  <c r="H1784" i="12"/>
  <c r="G1784" i="12"/>
  <c r="H1783" i="12"/>
  <c r="G1783" i="12"/>
  <c r="H1782" i="12"/>
  <c r="G1782" i="12"/>
  <c r="H1781" i="12"/>
  <c r="G1781" i="12"/>
  <c r="H1780" i="12"/>
  <c r="G1780" i="12"/>
  <c r="H1779" i="12"/>
  <c r="G1779" i="12"/>
  <c r="H1778" i="12"/>
  <c r="G1778" i="12"/>
  <c r="H1777" i="12"/>
  <c r="G1777" i="12"/>
  <c r="H1776" i="12"/>
  <c r="G1776" i="12"/>
  <c r="H1775" i="12"/>
  <c r="G1775" i="12"/>
  <c r="H1774" i="12"/>
  <c r="G1774" i="12"/>
  <c r="H1773" i="12"/>
  <c r="G1773" i="12"/>
  <c r="H1772" i="12"/>
  <c r="G1772" i="12"/>
  <c r="H1771" i="12"/>
  <c r="G1771" i="12"/>
  <c r="H1770" i="12"/>
  <c r="G1770" i="12"/>
  <c r="H1769" i="12"/>
  <c r="G1769" i="12"/>
  <c r="H1768" i="12"/>
  <c r="G1768" i="12"/>
  <c r="H1767" i="12"/>
  <c r="G1767" i="12"/>
  <c r="H1766" i="12"/>
  <c r="G1766" i="12"/>
  <c r="H1765" i="12"/>
  <c r="G1765" i="12"/>
  <c r="H1764" i="12"/>
  <c r="G1764" i="12"/>
  <c r="H1763" i="12"/>
  <c r="G1763" i="12"/>
  <c r="H1762" i="12"/>
  <c r="G1762" i="12"/>
  <c r="H1761" i="12"/>
  <c r="G1761" i="12"/>
  <c r="H1760" i="12"/>
  <c r="G1760" i="12"/>
  <c r="H1759" i="12"/>
  <c r="G1759" i="12"/>
  <c r="H1758" i="12"/>
  <c r="G1758" i="12"/>
  <c r="H1757" i="12"/>
  <c r="G1757" i="12"/>
  <c r="H1756" i="12"/>
  <c r="G1756" i="12"/>
  <c r="H1755" i="12"/>
  <c r="G1755" i="12"/>
  <c r="H1754" i="12"/>
  <c r="G1754" i="12"/>
  <c r="H1753" i="12"/>
  <c r="G1753" i="12"/>
  <c r="H1752" i="12"/>
  <c r="G1752" i="12"/>
  <c r="H1751" i="12"/>
  <c r="G1751" i="12"/>
  <c r="H1750" i="12"/>
  <c r="G1750" i="12"/>
  <c r="H1749" i="12"/>
  <c r="G1749" i="12"/>
  <c r="H1748" i="12"/>
  <c r="G1748" i="12"/>
  <c r="H1747" i="12"/>
  <c r="G1747" i="12"/>
  <c r="H1746" i="12"/>
  <c r="G1746" i="12"/>
  <c r="H1745" i="12"/>
  <c r="G1745" i="12"/>
  <c r="H1744" i="12"/>
  <c r="G1744" i="12"/>
  <c r="H1743" i="12"/>
  <c r="G1743" i="12"/>
  <c r="H1742" i="12"/>
  <c r="G1742" i="12"/>
  <c r="H1741" i="12"/>
  <c r="G1741" i="12"/>
  <c r="H1740" i="12"/>
  <c r="G1740" i="12"/>
  <c r="H1739" i="12"/>
  <c r="G1739" i="12"/>
  <c r="H1738" i="12"/>
  <c r="G1738" i="12"/>
  <c r="H1737" i="12"/>
  <c r="G1737" i="12"/>
  <c r="H1736" i="12"/>
  <c r="G1736" i="12"/>
  <c r="H1735" i="12"/>
  <c r="G1735" i="12"/>
  <c r="H1734" i="12"/>
  <c r="G1734" i="12"/>
  <c r="H1733" i="12"/>
  <c r="G1733" i="12"/>
  <c r="H1732" i="12"/>
  <c r="G1732" i="12"/>
  <c r="H1731" i="12"/>
  <c r="G1731" i="12"/>
  <c r="H1730" i="12"/>
  <c r="G1730" i="12"/>
  <c r="H1729" i="12"/>
  <c r="G1729" i="12"/>
  <c r="H1728" i="12"/>
  <c r="G1728" i="12"/>
  <c r="H1727" i="12"/>
  <c r="G1727" i="12"/>
  <c r="H1726" i="12"/>
  <c r="G1726" i="12"/>
  <c r="H1725" i="12"/>
  <c r="G1725" i="12"/>
  <c r="H1724" i="12"/>
  <c r="G1724" i="12"/>
  <c r="H1723" i="12"/>
  <c r="G1723" i="12"/>
  <c r="H1722" i="12"/>
  <c r="G1722" i="12"/>
  <c r="H1721" i="12"/>
  <c r="G1721" i="12"/>
  <c r="H1720" i="12"/>
  <c r="G1720" i="12"/>
  <c r="H1719" i="12"/>
  <c r="G1719" i="12"/>
  <c r="H1718" i="12"/>
  <c r="G1718" i="12"/>
  <c r="H1717" i="12"/>
  <c r="G1717" i="12"/>
  <c r="H1716" i="12"/>
  <c r="G1716" i="12"/>
  <c r="H1715" i="12"/>
  <c r="G1715" i="12"/>
  <c r="H1714" i="12"/>
  <c r="G1714" i="12"/>
  <c r="H1713" i="12"/>
  <c r="G1713" i="12"/>
  <c r="H1712" i="12"/>
  <c r="G1712" i="12"/>
  <c r="H1711" i="12"/>
  <c r="G1711" i="12"/>
  <c r="H1710" i="12"/>
  <c r="G1710" i="12"/>
  <c r="H1709" i="12"/>
  <c r="G1709" i="12"/>
  <c r="H1708" i="12"/>
  <c r="G1708" i="12"/>
  <c r="H1707" i="12"/>
  <c r="G1707" i="12"/>
  <c r="H1706" i="12"/>
  <c r="G1706" i="12"/>
  <c r="H1705" i="12"/>
  <c r="G1705" i="12"/>
  <c r="H1704" i="12"/>
  <c r="G1704" i="12"/>
  <c r="H1703" i="12"/>
  <c r="G1703" i="12"/>
  <c r="H1702" i="12"/>
  <c r="G1702" i="12"/>
  <c r="H1701" i="12"/>
  <c r="G1701" i="12"/>
  <c r="H1700" i="12"/>
  <c r="G1700" i="12"/>
  <c r="H1699" i="12"/>
  <c r="G1699" i="12"/>
  <c r="H1698" i="12"/>
  <c r="G1698" i="12"/>
  <c r="H1697" i="12"/>
  <c r="G1697" i="12"/>
  <c r="H1696" i="12"/>
  <c r="G1696" i="12"/>
  <c r="H1695" i="12"/>
  <c r="G1695" i="12"/>
  <c r="H1694" i="12"/>
  <c r="G1694" i="12"/>
  <c r="H1693" i="12"/>
  <c r="G1693" i="12"/>
  <c r="H1692" i="12"/>
  <c r="G1692" i="12"/>
  <c r="H1691" i="12"/>
  <c r="G1691" i="12"/>
  <c r="H1690" i="12"/>
  <c r="G1690" i="12"/>
  <c r="H1689" i="12"/>
  <c r="G1689" i="12"/>
  <c r="H1688" i="12"/>
  <c r="G1688" i="12"/>
  <c r="H1687" i="12"/>
  <c r="G1687" i="12"/>
  <c r="H1686" i="12"/>
  <c r="G1686" i="12"/>
  <c r="H1685" i="12"/>
  <c r="G1685" i="12"/>
  <c r="H1684" i="12"/>
  <c r="G1684" i="12"/>
  <c r="H1683" i="12"/>
  <c r="G1683" i="12"/>
  <c r="H1682" i="12"/>
  <c r="G1682" i="12"/>
  <c r="H1681" i="12"/>
  <c r="G1681" i="12"/>
  <c r="H1680" i="12"/>
  <c r="G1680" i="12"/>
  <c r="H1679" i="12"/>
  <c r="G1679" i="12"/>
  <c r="H1678" i="12"/>
  <c r="G1678" i="12"/>
  <c r="H1677" i="12"/>
  <c r="G1677" i="12"/>
  <c r="H1676" i="12"/>
  <c r="G1676" i="12"/>
  <c r="H1675" i="12"/>
  <c r="G1675" i="12"/>
  <c r="H1674" i="12"/>
  <c r="G1674" i="12"/>
  <c r="H1673" i="12"/>
  <c r="G1673" i="12"/>
  <c r="H1672" i="12"/>
  <c r="G1672" i="12"/>
  <c r="H1671" i="12"/>
  <c r="G1671" i="12"/>
  <c r="H1670" i="12"/>
  <c r="G1670" i="12"/>
  <c r="H1669" i="12"/>
  <c r="G1669" i="12"/>
  <c r="H1668" i="12"/>
  <c r="G1668" i="12"/>
  <c r="H1667" i="12"/>
  <c r="G1667" i="12"/>
  <c r="H1666" i="12"/>
  <c r="G1666" i="12"/>
  <c r="H1665" i="12"/>
  <c r="G1665" i="12"/>
  <c r="H1664" i="12"/>
  <c r="G1664" i="12"/>
  <c r="H1663" i="12"/>
  <c r="G1663" i="12"/>
  <c r="H1662" i="12"/>
  <c r="G1662" i="12"/>
  <c r="H1661" i="12"/>
  <c r="G1661" i="12"/>
  <c r="H1660" i="12"/>
  <c r="G1660" i="12"/>
  <c r="H1659" i="12"/>
  <c r="G1659" i="12"/>
  <c r="H1658" i="12"/>
  <c r="G1658" i="12"/>
  <c r="H1657" i="12"/>
  <c r="G1657" i="12"/>
  <c r="H1656" i="12"/>
  <c r="G1656" i="12"/>
  <c r="H1655" i="12"/>
  <c r="G1655" i="12"/>
  <c r="H1654" i="12"/>
  <c r="G1654" i="12"/>
  <c r="H1653" i="12"/>
  <c r="G1653" i="12"/>
  <c r="H1652" i="12"/>
  <c r="G1652" i="12"/>
  <c r="H1651" i="12"/>
  <c r="G1651" i="12"/>
  <c r="H1650" i="12"/>
  <c r="G1650" i="12"/>
  <c r="H1649" i="12"/>
  <c r="G1649" i="12"/>
  <c r="H1648" i="12"/>
  <c r="G1648" i="12"/>
  <c r="H1647" i="12"/>
  <c r="G1647" i="12"/>
  <c r="H1646" i="12"/>
  <c r="G1646" i="12"/>
  <c r="H1645" i="12"/>
  <c r="G1645" i="12"/>
  <c r="H1644" i="12"/>
  <c r="G1644" i="12"/>
  <c r="H1643" i="12"/>
  <c r="G1643" i="12"/>
  <c r="H1642" i="12"/>
  <c r="G1642" i="12"/>
  <c r="H1641" i="12"/>
  <c r="G1641" i="12"/>
  <c r="H1640" i="12"/>
  <c r="G1640" i="12"/>
  <c r="H1639" i="12"/>
  <c r="G1639" i="12"/>
  <c r="H1638" i="12"/>
  <c r="G1638" i="12"/>
  <c r="H1637" i="12"/>
  <c r="G1637" i="12"/>
  <c r="H1636" i="12"/>
  <c r="G1636" i="12"/>
  <c r="H1635" i="12"/>
  <c r="G1635" i="12"/>
  <c r="H1634" i="12"/>
  <c r="G1634" i="12"/>
  <c r="H1633" i="12"/>
  <c r="G1633" i="12"/>
  <c r="H1632" i="12"/>
  <c r="G1632" i="12"/>
  <c r="H1631" i="12"/>
  <c r="G1631" i="12"/>
  <c r="H1630" i="12"/>
  <c r="G1630" i="12"/>
  <c r="H1629" i="12"/>
  <c r="G1629" i="12"/>
  <c r="H1628" i="12"/>
  <c r="G1628" i="12"/>
  <c r="H1627" i="12"/>
  <c r="G1627" i="12"/>
  <c r="H1626" i="12"/>
  <c r="G1626" i="12"/>
  <c r="H1625" i="12"/>
  <c r="G1625" i="12"/>
  <c r="H1624" i="12"/>
  <c r="G1624" i="12"/>
  <c r="H1623" i="12"/>
  <c r="G1623" i="12"/>
  <c r="H1622" i="12"/>
  <c r="G1622" i="12"/>
  <c r="H1621" i="12"/>
  <c r="G1621" i="12"/>
  <c r="H1620" i="12"/>
  <c r="G1620" i="12"/>
  <c r="H1619" i="12"/>
  <c r="G1619" i="12"/>
  <c r="H1618" i="12"/>
  <c r="G1618" i="12"/>
  <c r="H1617" i="12"/>
  <c r="G1617" i="12"/>
  <c r="H1616" i="12"/>
  <c r="G1616" i="12"/>
  <c r="H1615" i="12"/>
  <c r="G1615" i="12"/>
  <c r="H1614" i="12"/>
  <c r="G1614" i="12"/>
  <c r="H1613" i="12"/>
  <c r="G1613" i="12"/>
  <c r="H1612" i="12"/>
  <c r="G1612" i="12"/>
  <c r="H1611" i="12"/>
  <c r="G1611" i="12"/>
  <c r="H1610" i="12"/>
  <c r="G1610" i="12"/>
  <c r="H1609" i="12"/>
  <c r="G1609" i="12"/>
  <c r="H1608" i="12"/>
  <c r="G1608" i="12"/>
  <c r="H1607" i="12"/>
  <c r="G1607" i="12"/>
  <c r="H1606" i="12"/>
  <c r="G1606" i="12"/>
  <c r="H1605" i="12"/>
  <c r="G1605" i="12"/>
  <c r="H1604" i="12"/>
  <c r="G1604" i="12"/>
  <c r="H1603" i="12"/>
  <c r="G1603" i="12"/>
  <c r="H1602" i="12"/>
  <c r="G1602" i="12"/>
  <c r="H1601" i="12"/>
  <c r="G1601" i="12"/>
  <c r="H1600" i="12"/>
  <c r="G1600" i="12"/>
  <c r="H1599" i="12"/>
  <c r="G1599" i="12"/>
  <c r="H1598" i="12"/>
  <c r="G1598" i="12"/>
  <c r="H1597" i="12"/>
  <c r="G1597" i="12"/>
  <c r="H1596" i="12"/>
  <c r="G1596" i="12"/>
  <c r="H1595" i="12"/>
  <c r="G1595" i="12"/>
  <c r="H1594" i="12"/>
  <c r="G1594" i="12"/>
  <c r="H1593" i="12"/>
  <c r="G1593" i="12"/>
  <c r="H1592" i="12"/>
  <c r="G1592" i="12"/>
  <c r="H1591" i="12"/>
  <c r="G1591" i="12"/>
  <c r="H1590" i="12"/>
  <c r="G1590" i="12"/>
  <c r="H1589" i="12"/>
  <c r="G1589" i="12"/>
  <c r="H1588" i="12"/>
  <c r="G1588" i="12"/>
  <c r="H1587" i="12"/>
  <c r="G1587" i="12"/>
  <c r="H1586" i="12"/>
  <c r="G1586" i="12"/>
  <c r="H1585" i="12"/>
  <c r="G1585" i="12"/>
  <c r="H1584" i="12"/>
  <c r="G1584" i="12"/>
  <c r="H1583" i="12"/>
  <c r="G1583" i="12"/>
  <c r="H1582" i="12"/>
  <c r="G1582" i="12"/>
  <c r="H1581" i="12"/>
  <c r="G1581" i="12"/>
  <c r="H1580" i="12"/>
  <c r="G1580" i="12"/>
  <c r="H1579" i="12"/>
  <c r="G1579" i="12"/>
  <c r="H1578" i="12"/>
  <c r="G1578" i="12"/>
  <c r="H1577" i="12"/>
  <c r="G1577" i="12"/>
  <c r="H1576" i="12"/>
  <c r="G1576" i="12"/>
  <c r="H1575" i="12"/>
  <c r="G1575" i="12"/>
  <c r="H1574" i="12"/>
  <c r="G1574" i="12"/>
  <c r="H1573" i="12"/>
  <c r="G1573" i="12"/>
  <c r="H1572" i="12"/>
  <c r="G1572" i="12"/>
  <c r="H1571" i="12"/>
  <c r="G1571" i="12"/>
  <c r="H1570" i="12"/>
  <c r="G1570" i="12"/>
  <c r="H1569" i="12"/>
  <c r="G1569" i="12"/>
  <c r="H1568" i="12"/>
  <c r="G1568" i="12"/>
  <c r="H1567" i="12"/>
  <c r="G1567" i="12"/>
  <c r="H1566" i="12"/>
  <c r="G1566" i="12"/>
  <c r="H1565" i="12"/>
  <c r="G1565" i="12"/>
  <c r="H1564" i="12"/>
  <c r="G1564" i="12"/>
  <c r="H1563" i="12"/>
  <c r="G1563" i="12"/>
  <c r="H1562" i="12"/>
  <c r="G1562" i="12"/>
  <c r="H1561" i="12"/>
  <c r="G1561" i="12"/>
  <c r="H1560" i="12"/>
  <c r="G1560" i="12"/>
  <c r="H1559" i="12"/>
  <c r="G1559" i="12"/>
  <c r="H1558" i="12"/>
  <c r="G1558" i="12"/>
  <c r="H1557" i="12"/>
  <c r="G1557" i="12"/>
  <c r="H1556" i="12"/>
  <c r="G1556" i="12"/>
  <c r="H1555" i="12"/>
  <c r="G1555" i="12"/>
  <c r="H1554" i="12"/>
  <c r="G1554" i="12"/>
  <c r="H1553" i="12"/>
  <c r="G1553" i="12"/>
  <c r="H1552" i="12"/>
  <c r="G1552" i="12"/>
  <c r="H1551" i="12"/>
  <c r="G1551" i="12"/>
  <c r="H1550" i="12"/>
  <c r="G1550" i="12"/>
  <c r="H1549" i="12"/>
  <c r="G1549" i="12"/>
  <c r="H1548" i="12"/>
  <c r="G1548" i="12"/>
  <c r="H1547" i="12"/>
  <c r="G1547" i="12"/>
  <c r="H1546" i="12"/>
  <c r="G1546" i="12"/>
  <c r="H1545" i="12"/>
  <c r="G1545" i="12"/>
  <c r="H1544" i="12"/>
  <c r="G1544" i="12"/>
  <c r="H1543" i="12"/>
  <c r="G1543" i="12"/>
  <c r="H1542" i="12"/>
  <c r="G1542" i="12"/>
  <c r="H1541" i="12"/>
  <c r="G1541" i="12"/>
  <c r="H1540" i="12"/>
  <c r="G1540" i="12"/>
  <c r="H1539" i="12"/>
  <c r="G1539" i="12"/>
  <c r="H1538" i="12"/>
  <c r="G1538" i="12"/>
  <c r="H1537" i="12"/>
  <c r="G1537" i="12"/>
  <c r="H1536" i="12"/>
  <c r="G1536" i="12"/>
  <c r="H1535" i="12"/>
  <c r="G1535" i="12"/>
  <c r="H1534" i="12"/>
  <c r="G1534" i="12"/>
  <c r="H1533" i="12"/>
  <c r="G1533" i="12"/>
  <c r="H1532" i="12"/>
  <c r="G1532" i="12"/>
  <c r="H1531" i="12"/>
  <c r="G1531" i="12"/>
  <c r="H1530" i="12"/>
  <c r="G1530" i="12"/>
  <c r="H1529" i="12"/>
  <c r="G1529" i="12"/>
  <c r="H1528" i="12"/>
  <c r="G1528" i="12"/>
  <c r="H1527" i="12"/>
  <c r="G1527" i="12"/>
  <c r="H1526" i="12"/>
  <c r="G1526" i="12"/>
  <c r="H1525" i="12"/>
  <c r="G1525" i="12"/>
  <c r="H1524" i="12"/>
  <c r="G1524" i="12"/>
  <c r="H1523" i="12"/>
  <c r="G1523" i="12"/>
  <c r="H1522" i="12"/>
  <c r="G1522" i="12"/>
  <c r="H1521" i="12"/>
  <c r="G1521" i="12"/>
  <c r="H1520" i="12"/>
  <c r="G1520" i="12"/>
  <c r="H1519" i="12"/>
  <c r="G1519" i="12"/>
  <c r="H1518" i="12"/>
  <c r="G1518" i="12"/>
  <c r="H1517" i="12"/>
  <c r="G1517" i="12"/>
  <c r="H1516" i="12"/>
  <c r="G1516" i="12"/>
  <c r="H1515" i="12"/>
  <c r="G1515" i="12"/>
  <c r="H1514" i="12"/>
  <c r="G1514" i="12"/>
  <c r="H1513" i="12"/>
  <c r="G1513" i="12"/>
  <c r="H1512" i="12"/>
  <c r="G1512" i="12"/>
  <c r="H1511" i="12"/>
  <c r="G1511" i="12"/>
  <c r="H1510" i="12"/>
  <c r="G1510" i="12"/>
  <c r="H1509" i="12"/>
  <c r="G1509" i="12"/>
  <c r="H1508" i="12"/>
  <c r="G1508" i="12"/>
  <c r="H1507" i="12"/>
  <c r="G1507" i="12"/>
  <c r="H1506" i="12"/>
  <c r="G1506" i="12"/>
  <c r="H1505" i="12"/>
  <c r="G1505" i="12"/>
  <c r="H1504" i="12"/>
  <c r="G1504" i="12"/>
  <c r="H1503" i="12"/>
  <c r="G1503" i="12"/>
  <c r="H1502" i="12"/>
  <c r="G1502" i="12"/>
  <c r="H1501" i="12"/>
  <c r="G1501" i="12"/>
  <c r="H1500" i="12"/>
  <c r="G1500" i="12"/>
  <c r="H1499" i="12"/>
  <c r="G1499" i="12"/>
  <c r="H1498" i="12"/>
  <c r="G1498" i="12"/>
  <c r="H1497" i="12"/>
  <c r="G1497" i="12"/>
  <c r="H1496" i="12"/>
  <c r="G1496" i="12"/>
  <c r="H1495" i="12"/>
  <c r="G1495" i="12"/>
  <c r="H1494" i="12"/>
  <c r="G1494" i="12"/>
  <c r="H1493" i="12"/>
  <c r="G1493" i="12"/>
  <c r="H1492" i="12"/>
  <c r="G1492" i="12"/>
  <c r="H1491" i="12"/>
  <c r="G1491" i="12"/>
  <c r="H1490" i="12"/>
  <c r="G1490" i="12"/>
  <c r="H1489" i="12"/>
  <c r="G1489" i="12"/>
  <c r="H1488" i="12"/>
  <c r="G1488" i="12"/>
  <c r="H1487" i="12"/>
  <c r="G1487" i="12"/>
  <c r="H1486" i="12"/>
  <c r="G1486" i="12"/>
  <c r="H1485" i="12"/>
  <c r="G1485" i="12"/>
  <c r="H1484" i="12"/>
  <c r="G1484" i="12"/>
  <c r="H1483" i="12"/>
  <c r="G1483" i="12"/>
  <c r="H1482" i="12"/>
  <c r="G1482" i="12"/>
  <c r="H1481" i="12"/>
  <c r="G1481" i="12"/>
  <c r="H1480" i="12"/>
  <c r="G1480" i="12"/>
  <c r="H1479" i="12"/>
  <c r="G1479" i="12"/>
  <c r="H1478" i="12"/>
  <c r="G1478" i="12"/>
  <c r="H1477" i="12"/>
  <c r="G1477" i="12"/>
  <c r="H1476" i="12"/>
  <c r="G1476" i="12"/>
  <c r="H1475" i="12"/>
  <c r="G1475" i="12"/>
  <c r="H1474" i="12"/>
  <c r="G1474" i="12"/>
  <c r="H1473" i="12"/>
  <c r="G1473" i="12"/>
  <c r="H1472" i="12"/>
  <c r="G1472" i="12"/>
  <c r="H1471" i="12"/>
  <c r="G1471" i="12"/>
  <c r="H1470" i="12"/>
  <c r="G1470" i="12"/>
  <c r="H1469" i="12"/>
  <c r="G1469" i="12"/>
  <c r="H1468" i="12"/>
  <c r="G1468" i="12"/>
  <c r="H1467" i="12"/>
  <c r="G1467" i="12"/>
  <c r="H1466" i="12"/>
  <c r="G1466" i="12"/>
  <c r="H1465" i="12"/>
  <c r="G1465" i="12"/>
  <c r="H1464" i="12"/>
  <c r="G1464" i="12"/>
  <c r="H1463" i="12"/>
  <c r="G1463" i="12"/>
  <c r="H1462" i="12"/>
  <c r="G1462" i="12"/>
  <c r="H1461" i="12"/>
  <c r="G1461" i="12"/>
  <c r="H1460" i="12"/>
  <c r="G1460" i="12"/>
  <c r="H1459" i="12"/>
  <c r="G1459" i="12"/>
  <c r="H1458" i="12"/>
  <c r="G1458" i="12"/>
  <c r="H1457" i="12"/>
  <c r="G1457" i="12"/>
  <c r="H1456" i="12"/>
  <c r="G1456" i="12"/>
  <c r="H1455" i="12"/>
  <c r="G1455" i="12"/>
  <c r="H1454" i="12"/>
  <c r="G1454" i="12"/>
  <c r="H1453" i="12"/>
  <c r="G1453" i="12"/>
  <c r="H1452" i="12"/>
  <c r="G1452" i="12"/>
  <c r="H1451" i="12"/>
  <c r="G1451" i="12"/>
  <c r="H1450" i="12"/>
  <c r="G1450" i="12"/>
  <c r="H1449" i="12"/>
  <c r="G1449" i="12"/>
  <c r="X2" i="19" l="1"/>
  <c r="Y2" i="19"/>
  <c r="Z2" i="19"/>
  <c r="AA2" i="19"/>
  <c r="AB2" i="19"/>
  <c r="AC2" i="19"/>
  <c r="AD2" i="19"/>
  <c r="AE2" i="19"/>
  <c r="AF2" i="19"/>
  <c r="AG2" i="19"/>
  <c r="AH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W2" i="19"/>
  <c r="V2" i="19"/>
  <c r="A4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S3" i="19"/>
  <c r="R3" i="19"/>
  <c r="A1" i="19"/>
  <c r="Q84" i="19" l="1"/>
  <c r="I84" i="19"/>
  <c r="X83" i="19"/>
  <c r="Y83" i="19" s="1"/>
  <c r="Z83" i="19" s="1"/>
  <c r="AA83" i="19" s="1"/>
  <c r="AB83" i="19" s="1"/>
  <c r="AC83" i="19" s="1"/>
  <c r="AD83" i="19" s="1"/>
  <c r="AE83" i="19" s="1"/>
  <c r="AF83" i="19" s="1"/>
  <c r="AG83" i="19" s="1"/>
  <c r="AH83" i="19" s="1"/>
  <c r="P83" i="19"/>
  <c r="H83" i="19"/>
  <c r="P84" i="19"/>
  <c r="H84" i="19"/>
  <c r="W83" i="19"/>
  <c r="O83" i="19"/>
  <c r="G83" i="19"/>
  <c r="W84" i="19"/>
  <c r="G84" i="19"/>
  <c r="X84" i="19"/>
  <c r="Y84" i="19" s="1"/>
  <c r="Z84" i="19" s="1"/>
  <c r="AA84" i="19" s="1"/>
  <c r="AB84" i="19" s="1"/>
  <c r="AC84" i="19" s="1"/>
  <c r="AD84" i="19" s="1"/>
  <c r="AE84" i="19" s="1"/>
  <c r="AF84" i="19" s="1"/>
  <c r="AG84" i="19" s="1"/>
  <c r="AH84" i="19" s="1"/>
  <c r="V84" i="19"/>
  <c r="N84" i="19"/>
  <c r="F84" i="19"/>
  <c r="U83" i="19"/>
  <c r="M83" i="19"/>
  <c r="E83" i="19"/>
  <c r="S84" i="19"/>
  <c r="R84" i="19"/>
  <c r="I83" i="19"/>
  <c r="N83" i="19"/>
  <c r="U84" i="19"/>
  <c r="M84" i="19"/>
  <c r="E84" i="19"/>
  <c r="T83" i="19"/>
  <c r="L83" i="19"/>
  <c r="D83" i="19"/>
  <c r="K84" i="19"/>
  <c r="R83" i="19"/>
  <c r="B84" i="19"/>
  <c r="O84" i="19"/>
  <c r="V83" i="19"/>
  <c r="T84" i="19"/>
  <c r="L84" i="19"/>
  <c r="D84" i="19"/>
  <c r="S83" i="19"/>
  <c r="K83" i="19"/>
  <c r="C83" i="19"/>
  <c r="C84" i="19"/>
  <c r="J83" i="19"/>
  <c r="J84" i="19"/>
  <c r="Q83" i="19"/>
  <c r="F83" i="19"/>
  <c r="R88" i="19"/>
  <c r="D88" i="19"/>
  <c r="J88" i="19"/>
  <c r="S88" i="19"/>
  <c r="W88" i="19"/>
  <c r="N88" i="19"/>
  <c r="C88" i="19"/>
  <c r="X88" i="19"/>
  <c r="Y88" i="19" s="1"/>
  <c r="Z88" i="19" s="1"/>
  <c r="AA88" i="19" s="1"/>
  <c r="AB88" i="19" s="1"/>
  <c r="AC88" i="19" s="1"/>
  <c r="AD88" i="19" s="1"/>
  <c r="AE88" i="19" s="1"/>
  <c r="AF88" i="19" s="1"/>
  <c r="AG88" i="19" s="1"/>
  <c r="AH88" i="19" s="1"/>
  <c r="V88" i="19"/>
  <c r="K88" i="19"/>
  <c r="O88" i="19"/>
  <c r="F88" i="19"/>
  <c r="G88" i="19"/>
  <c r="M88" i="19"/>
  <c r="B81" i="19"/>
  <c r="B73" i="19"/>
  <c r="B65" i="19"/>
  <c r="B57" i="19"/>
  <c r="B88" i="19"/>
  <c r="B80" i="19"/>
  <c r="B72" i="19"/>
  <c r="B64" i="19"/>
  <c r="B56" i="19"/>
  <c r="B87" i="19"/>
  <c r="B79" i="19"/>
  <c r="B63" i="19"/>
  <c r="B55" i="19"/>
  <c r="B86" i="19"/>
  <c r="B78" i="19"/>
  <c r="B70" i="19"/>
  <c r="B62" i="19"/>
  <c r="B54" i="19"/>
  <c r="B85" i="19"/>
  <c r="B77" i="19"/>
  <c r="B69" i="19"/>
  <c r="B61" i="19"/>
  <c r="B53" i="19"/>
  <c r="P88" i="19"/>
  <c r="B66" i="19"/>
  <c r="B76" i="19"/>
  <c r="B68" i="19"/>
  <c r="B60" i="19"/>
  <c r="I88" i="19"/>
  <c r="B74" i="19"/>
  <c r="B58" i="19"/>
  <c r="B83" i="19"/>
  <c r="B75" i="19"/>
  <c r="B67" i="19"/>
  <c r="B59" i="19"/>
  <c r="H88" i="19"/>
  <c r="B82" i="19"/>
  <c r="U88" i="19"/>
  <c r="T88" i="19"/>
  <c r="E88" i="19"/>
  <c r="L88" i="19"/>
  <c r="Q88" i="19"/>
  <c r="Q87" i="19"/>
  <c r="I87" i="19"/>
  <c r="X86" i="19"/>
  <c r="P86" i="19"/>
  <c r="H86" i="19"/>
  <c r="W85" i="19"/>
  <c r="O85" i="19"/>
  <c r="G85" i="19"/>
  <c r="T82" i="19"/>
  <c r="L82" i="19"/>
  <c r="D82" i="19"/>
  <c r="T81" i="19"/>
  <c r="L81" i="19"/>
  <c r="D81" i="19"/>
  <c r="T80" i="19"/>
  <c r="L80" i="19"/>
  <c r="D80" i="19"/>
  <c r="T79" i="19"/>
  <c r="L79" i="19"/>
  <c r="X87" i="19"/>
  <c r="Y87" i="19" s="1"/>
  <c r="Z87" i="19" s="1"/>
  <c r="AA87" i="19" s="1"/>
  <c r="AB87" i="19" s="1"/>
  <c r="AC87" i="19" s="1"/>
  <c r="AD87" i="19" s="1"/>
  <c r="AE87" i="19" s="1"/>
  <c r="AF87" i="19" s="1"/>
  <c r="AG87" i="19" s="1"/>
  <c r="AH87" i="19" s="1"/>
  <c r="P87" i="19"/>
  <c r="H87" i="19"/>
  <c r="W86" i="19"/>
  <c r="O86" i="19"/>
  <c r="G86" i="19"/>
  <c r="V85" i="19"/>
  <c r="N85" i="19"/>
  <c r="F85" i="19"/>
  <c r="S82" i="19"/>
  <c r="K82" i="19"/>
  <c r="C82" i="19"/>
  <c r="S81" i="19"/>
  <c r="K81" i="19"/>
  <c r="C81" i="19"/>
  <c r="S80" i="19"/>
  <c r="K80" i="19"/>
  <c r="C80" i="19"/>
  <c r="S79" i="19"/>
  <c r="K79" i="19"/>
  <c r="C79" i="19"/>
  <c r="S78" i="19"/>
  <c r="K78" i="19"/>
  <c r="C78" i="19"/>
  <c r="S77" i="19"/>
  <c r="K77" i="19"/>
  <c r="C77" i="19"/>
  <c r="S76" i="19"/>
  <c r="K76" i="19"/>
  <c r="C76" i="19"/>
  <c r="S75" i="19"/>
  <c r="K75" i="19"/>
  <c r="C75" i="19"/>
  <c r="S74" i="19"/>
  <c r="K74" i="19"/>
  <c r="C74" i="19"/>
  <c r="S73" i="19"/>
  <c r="K73" i="19"/>
  <c r="C73" i="19"/>
  <c r="S72" i="19"/>
  <c r="K72" i="19"/>
  <c r="C72" i="19"/>
  <c r="S70" i="19"/>
  <c r="K70" i="19"/>
  <c r="C70" i="19"/>
  <c r="S69" i="19"/>
  <c r="K69" i="19"/>
  <c r="C69" i="19"/>
  <c r="S68" i="19"/>
  <c r="K68" i="19"/>
  <c r="C68" i="19"/>
  <c r="S67" i="19"/>
  <c r="K67" i="19"/>
  <c r="C67" i="19"/>
  <c r="S66" i="19"/>
  <c r="K66" i="19"/>
  <c r="C66" i="19"/>
  <c r="S65" i="19"/>
  <c r="K65" i="19"/>
  <c r="C65" i="19"/>
  <c r="S64" i="19"/>
  <c r="K64" i="19"/>
  <c r="C64" i="19"/>
  <c r="S63" i="19"/>
  <c r="K63" i="19"/>
  <c r="C63" i="19"/>
  <c r="S62" i="19"/>
  <c r="K62" i="19"/>
  <c r="C62" i="19"/>
  <c r="S61" i="19"/>
  <c r="K61" i="19"/>
  <c r="C61" i="19"/>
  <c r="S60" i="19"/>
  <c r="K60" i="19"/>
  <c r="C60" i="19"/>
  <c r="S59" i="19"/>
  <c r="W87" i="19"/>
  <c r="O87" i="19"/>
  <c r="G87" i="19"/>
  <c r="V86" i="19"/>
  <c r="N86" i="19"/>
  <c r="F86" i="19"/>
  <c r="U85" i="19"/>
  <c r="M85" i="19"/>
  <c r="E85" i="19"/>
  <c r="R82" i="19"/>
  <c r="J82" i="19"/>
  <c r="R81" i="19"/>
  <c r="J81" i="19"/>
  <c r="R80" i="19"/>
  <c r="J80" i="19"/>
  <c r="R79" i="19"/>
  <c r="J79" i="19"/>
  <c r="R78" i="19"/>
  <c r="J78" i="19"/>
  <c r="R77" i="19"/>
  <c r="J77" i="19"/>
  <c r="R76" i="19"/>
  <c r="J76" i="19"/>
  <c r="R75" i="19"/>
  <c r="J75" i="19"/>
  <c r="R74" i="19"/>
  <c r="J74" i="19"/>
  <c r="R73" i="19"/>
  <c r="J73" i="19"/>
  <c r="R72" i="19"/>
  <c r="J72" i="19"/>
  <c r="R70" i="19"/>
  <c r="J70" i="19"/>
  <c r="R69" i="19"/>
  <c r="J69" i="19"/>
  <c r="R68" i="19"/>
  <c r="J68" i="19"/>
  <c r="R67" i="19"/>
  <c r="J67" i="19"/>
  <c r="R66" i="19"/>
  <c r="J66" i="19"/>
  <c r="R65" i="19"/>
  <c r="J65" i="19"/>
  <c r="R64" i="19"/>
  <c r="J64" i="19"/>
  <c r="R63" i="19"/>
  <c r="J63" i="19"/>
  <c r="R62" i="19"/>
  <c r="J62" i="19"/>
  <c r="R61" i="19"/>
  <c r="J61" i="19"/>
  <c r="R60" i="19"/>
  <c r="J60" i="19"/>
  <c r="R59" i="19"/>
  <c r="V87" i="19"/>
  <c r="N87" i="19"/>
  <c r="F87" i="19"/>
  <c r="U86" i="19"/>
  <c r="M86" i="19"/>
  <c r="E86" i="19"/>
  <c r="T85" i="19"/>
  <c r="L85" i="19"/>
  <c r="D85" i="19"/>
  <c r="Q82" i="19"/>
  <c r="I82" i="19"/>
  <c r="Q81" i="19"/>
  <c r="I81" i="19"/>
  <c r="Q80" i="19"/>
  <c r="I80" i="19"/>
  <c r="Q79" i="19"/>
  <c r="I79" i="19"/>
  <c r="Q78" i="19"/>
  <c r="I78" i="19"/>
  <c r="Q77" i="19"/>
  <c r="I77" i="19"/>
  <c r="Q76" i="19"/>
  <c r="I76" i="19"/>
  <c r="Q75" i="19"/>
  <c r="I75" i="19"/>
  <c r="Q74" i="19"/>
  <c r="I74" i="19"/>
  <c r="Q73" i="19"/>
  <c r="I73" i="19"/>
  <c r="Q72" i="19"/>
  <c r="I72" i="19"/>
  <c r="Q70" i="19"/>
  <c r="I70" i="19"/>
  <c r="Q69" i="19"/>
  <c r="I69" i="19"/>
  <c r="Q68" i="19"/>
  <c r="I68" i="19"/>
  <c r="Q67" i="19"/>
  <c r="I67" i="19"/>
  <c r="Q66" i="19"/>
  <c r="I66" i="19"/>
  <c r="Q65" i="19"/>
  <c r="I65" i="19"/>
  <c r="Q64" i="19"/>
  <c r="I64" i="19"/>
  <c r="Q63" i="19"/>
  <c r="I63" i="19"/>
  <c r="Q62" i="19"/>
  <c r="I62" i="19"/>
  <c r="Q61" i="19"/>
  <c r="I61" i="19"/>
  <c r="Q60" i="19"/>
  <c r="I60" i="19"/>
  <c r="Q59" i="19"/>
  <c r="U87" i="19"/>
  <c r="M87" i="19"/>
  <c r="E87" i="19"/>
  <c r="T86" i="19"/>
  <c r="L86" i="19"/>
  <c r="D86" i="19"/>
  <c r="S85" i="19"/>
  <c r="K85" i="19"/>
  <c r="C85" i="19"/>
  <c r="X82" i="19"/>
  <c r="Y82" i="19" s="1"/>
  <c r="Z82" i="19" s="1"/>
  <c r="AA82" i="19" s="1"/>
  <c r="AB82" i="19" s="1"/>
  <c r="AC82" i="19" s="1"/>
  <c r="AD82" i="19" s="1"/>
  <c r="AE82" i="19" s="1"/>
  <c r="AF82" i="19" s="1"/>
  <c r="AG82" i="19" s="1"/>
  <c r="AH82" i="19" s="1"/>
  <c r="P82" i="19"/>
  <c r="H82" i="19"/>
  <c r="X81" i="19"/>
  <c r="Y81" i="19" s="1"/>
  <c r="Z81" i="19" s="1"/>
  <c r="AA81" i="19" s="1"/>
  <c r="AB81" i="19" s="1"/>
  <c r="AC81" i="19" s="1"/>
  <c r="AD81" i="19" s="1"/>
  <c r="AE81" i="19" s="1"/>
  <c r="AF81" i="19" s="1"/>
  <c r="AG81" i="19" s="1"/>
  <c r="AH81" i="19" s="1"/>
  <c r="P81" i="19"/>
  <c r="H81" i="19"/>
  <c r="X80" i="19"/>
  <c r="Y80" i="19" s="1"/>
  <c r="Z80" i="19" s="1"/>
  <c r="AA80" i="19" s="1"/>
  <c r="AB80" i="19" s="1"/>
  <c r="AC80" i="19" s="1"/>
  <c r="AD80" i="19" s="1"/>
  <c r="AE80" i="19" s="1"/>
  <c r="AF80" i="19" s="1"/>
  <c r="AG80" i="19" s="1"/>
  <c r="AH80" i="19" s="1"/>
  <c r="P80" i="19"/>
  <c r="H80" i="19"/>
  <c r="X79" i="19"/>
  <c r="Y79" i="19" s="1"/>
  <c r="Z79" i="19" s="1"/>
  <c r="AA79" i="19" s="1"/>
  <c r="AB79" i="19" s="1"/>
  <c r="AC79" i="19" s="1"/>
  <c r="AD79" i="19" s="1"/>
  <c r="AE79" i="19" s="1"/>
  <c r="AF79" i="19" s="1"/>
  <c r="AG79" i="19" s="1"/>
  <c r="AH79" i="19" s="1"/>
  <c r="P79" i="19"/>
  <c r="T87" i="19"/>
  <c r="L87" i="19"/>
  <c r="D87" i="19"/>
  <c r="S86" i="19"/>
  <c r="K86" i="19"/>
  <c r="C86" i="19"/>
  <c r="R85" i="19"/>
  <c r="J85" i="19"/>
  <c r="W82" i="19"/>
  <c r="O82" i="19"/>
  <c r="G82" i="19"/>
  <c r="W81" i="19"/>
  <c r="O81" i="19"/>
  <c r="G81" i="19"/>
  <c r="W80" i="19"/>
  <c r="O80" i="19"/>
  <c r="G80" i="19"/>
  <c r="W79" i="19"/>
  <c r="O79" i="19"/>
  <c r="G79" i="19"/>
  <c r="W78" i="19"/>
  <c r="O78" i="19"/>
  <c r="G78" i="19"/>
  <c r="W77" i="19"/>
  <c r="O77" i="19"/>
  <c r="G77" i="19"/>
  <c r="W76" i="19"/>
  <c r="O76" i="19"/>
  <c r="G76" i="19"/>
  <c r="W75" i="19"/>
  <c r="O75" i="19"/>
  <c r="G75" i="19"/>
  <c r="W74" i="19"/>
  <c r="O74" i="19"/>
  <c r="G74" i="19"/>
  <c r="W73" i="19"/>
  <c r="O73" i="19"/>
  <c r="G73" i="19"/>
  <c r="W72" i="19"/>
  <c r="O72" i="19"/>
  <c r="G72" i="19"/>
  <c r="W70" i="19"/>
  <c r="O70" i="19"/>
  <c r="G70" i="19"/>
  <c r="W69" i="19"/>
  <c r="O69" i="19"/>
  <c r="G69" i="19"/>
  <c r="W68" i="19"/>
  <c r="O68" i="19"/>
  <c r="G68" i="19"/>
  <c r="W67" i="19"/>
  <c r="O67" i="19"/>
  <c r="G67" i="19"/>
  <c r="W66" i="19"/>
  <c r="O66" i="19"/>
  <c r="G66" i="19"/>
  <c r="W65" i="19"/>
  <c r="O65" i="19"/>
  <c r="G65" i="19"/>
  <c r="W64" i="19"/>
  <c r="O64" i="19"/>
  <c r="G64" i="19"/>
  <c r="W63" i="19"/>
  <c r="O63" i="19"/>
  <c r="G63" i="19"/>
  <c r="W62" i="19"/>
  <c r="O62" i="19"/>
  <c r="G62" i="19"/>
  <c r="W61" i="19"/>
  <c r="O61" i="19"/>
  <c r="G61" i="19"/>
  <c r="W60" i="19"/>
  <c r="S87" i="19"/>
  <c r="J86" i="19"/>
  <c r="F82" i="19"/>
  <c r="V80" i="19"/>
  <c r="N79" i="19"/>
  <c r="U78" i="19"/>
  <c r="E78" i="19"/>
  <c r="M77" i="19"/>
  <c r="U76" i="19"/>
  <c r="E76" i="19"/>
  <c r="M75" i="19"/>
  <c r="U74" i="19"/>
  <c r="E74" i="19"/>
  <c r="M73" i="19"/>
  <c r="U72" i="19"/>
  <c r="E72" i="19"/>
  <c r="U70" i="19"/>
  <c r="E70" i="19"/>
  <c r="M69" i="19"/>
  <c r="U68" i="19"/>
  <c r="E68" i="19"/>
  <c r="M67" i="19"/>
  <c r="U66" i="19"/>
  <c r="E66" i="19"/>
  <c r="M65" i="19"/>
  <c r="U64" i="19"/>
  <c r="E64" i="19"/>
  <c r="M63" i="19"/>
  <c r="U62" i="19"/>
  <c r="E62" i="19"/>
  <c r="M61" i="19"/>
  <c r="U60" i="19"/>
  <c r="G60" i="19"/>
  <c r="T59" i="19"/>
  <c r="I59" i="19"/>
  <c r="Q58" i="19"/>
  <c r="I58" i="19"/>
  <c r="Q57" i="19"/>
  <c r="I57" i="19"/>
  <c r="R56" i="19"/>
  <c r="J56" i="19"/>
  <c r="S55" i="19"/>
  <c r="K55" i="19"/>
  <c r="C55" i="19"/>
  <c r="R54" i="19"/>
  <c r="J54" i="19"/>
  <c r="Q53" i="19"/>
  <c r="I53" i="19"/>
  <c r="Q52" i="19"/>
  <c r="I52" i="19"/>
  <c r="R87" i="19"/>
  <c r="I86" i="19"/>
  <c r="E82" i="19"/>
  <c r="U80" i="19"/>
  <c r="M79" i="19"/>
  <c r="T78" i="19"/>
  <c r="D78" i="19"/>
  <c r="L77" i="19"/>
  <c r="T76" i="19"/>
  <c r="D76" i="19"/>
  <c r="L75" i="19"/>
  <c r="T74" i="19"/>
  <c r="D74" i="19"/>
  <c r="L73" i="19"/>
  <c r="T72" i="19"/>
  <c r="D72" i="19"/>
  <c r="T70" i="19"/>
  <c r="D70" i="19"/>
  <c r="L69" i="19"/>
  <c r="T68" i="19"/>
  <c r="D68" i="19"/>
  <c r="L67" i="19"/>
  <c r="T66" i="19"/>
  <c r="D66" i="19"/>
  <c r="L65" i="19"/>
  <c r="T64" i="19"/>
  <c r="D64" i="19"/>
  <c r="L63" i="19"/>
  <c r="T62" i="19"/>
  <c r="D62" i="19"/>
  <c r="L61" i="19"/>
  <c r="T60" i="19"/>
  <c r="F60" i="19"/>
  <c r="P59" i="19"/>
  <c r="H59" i="19"/>
  <c r="X58" i="19"/>
  <c r="Y58" i="19" s="1"/>
  <c r="Z58" i="19" s="1"/>
  <c r="AA58" i="19" s="1"/>
  <c r="AB58" i="19" s="1"/>
  <c r="AC58" i="19" s="1"/>
  <c r="AD58" i="19" s="1"/>
  <c r="AE58" i="19" s="1"/>
  <c r="AF58" i="19" s="1"/>
  <c r="AG58" i="19" s="1"/>
  <c r="AH58" i="19" s="1"/>
  <c r="P58" i="19"/>
  <c r="H58" i="19"/>
  <c r="X57" i="19"/>
  <c r="Y57" i="19" s="1"/>
  <c r="Z57" i="19" s="1"/>
  <c r="AA57" i="19" s="1"/>
  <c r="AB57" i="19" s="1"/>
  <c r="AC57" i="19" s="1"/>
  <c r="AD57" i="19" s="1"/>
  <c r="AE57" i="19" s="1"/>
  <c r="AF57" i="19" s="1"/>
  <c r="AG57" i="19" s="1"/>
  <c r="AH57" i="19" s="1"/>
  <c r="P57" i="19"/>
  <c r="H57" i="19"/>
  <c r="Q56" i="19"/>
  <c r="I56" i="19"/>
  <c r="R55" i="19"/>
  <c r="J55" i="19"/>
  <c r="Q54" i="19"/>
  <c r="I54" i="19"/>
  <c r="X53" i="19"/>
  <c r="Y53" i="19" s="1"/>
  <c r="Z53" i="19" s="1"/>
  <c r="AA53" i="19" s="1"/>
  <c r="AB53" i="19" s="1"/>
  <c r="AC53" i="19" s="1"/>
  <c r="AD53" i="19" s="1"/>
  <c r="AE53" i="19" s="1"/>
  <c r="AF53" i="19" s="1"/>
  <c r="AG53" i="19" s="1"/>
  <c r="AH53" i="19" s="1"/>
  <c r="P53" i="19"/>
  <c r="H53" i="19"/>
  <c r="X52" i="19"/>
  <c r="P52" i="19"/>
  <c r="H52" i="19"/>
  <c r="K87" i="19"/>
  <c r="V81" i="19"/>
  <c r="N80" i="19"/>
  <c r="H79" i="19"/>
  <c r="P78" i="19"/>
  <c r="X77" i="19"/>
  <c r="Y77" i="19" s="1"/>
  <c r="Z77" i="19" s="1"/>
  <c r="AA77" i="19" s="1"/>
  <c r="AB77" i="19" s="1"/>
  <c r="AC77" i="19" s="1"/>
  <c r="AD77" i="19" s="1"/>
  <c r="AE77" i="19" s="1"/>
  <c r="AF77" i="19" s="1"/>
  <c r="AG77" i="19" s="1"/>
  <c r="AH77" i="19" s="1"/>
  <c r="H77" i="19"/>
  <c r="P76" i="19"/>
  <c r="X75" i="19"/>
  <c r="Y75" i="19" s="1"/>
  <c r="Z75" i="19" s="1"/>
  <c r="AA75" i="19" s="1"/>
  <c r="AB75" i="19" s="1"/>
  <c r="AC75" i="19" s="1"/>
  <c r="AD75" i="19" s="1"/>
  <c r="AE75" i="19" s="1"/>
  <c r="AF75" i="19" s="1"/>
  <c r="AG75" i="19" s="1"/>
  <c r="AH75" i="19" s="1"/>
  <c r="H75" i="19"/>
  <c r="P74" i="19"/>
  <c r="X73" i="19"/>
  <c r="Y73" i="19" s="1"/>
  <c r="Z73" i="19" s="1"/>
  <c r="AA73" i="19" s="1"/>
  <c r="AB73" i="19" s="1"/>
  <c r="AC73" i="19" s="1"/>
  <c r="AD73" i="19" s="1"/>
  <c r="AE73" i="19" s="1"/>
  <c r="AF73" i="19" s="1"/>
  <c r="AG73" i="19" s="1"/>
  <c r="AH73" i="19" s="1"/>
  <c r="H73" i="19"/>
  <c r="P72" i="19"/>
  <c r="P70" i="19"/>
  <c r="X69" i="19"/>
  <c r="Y69" i="19" s="1"/>
  <c r="Z69" i="19" s="1"/>
  <c r="AA69" i="19" s="1"/>
  <c r="AB69" i="19" s="1"/>
  <c r="AC69" i="19" s="1"/>
  <c r="AD69" i="19" s="1"/>
  <c r="AE69" i="19" s="1"/>
  <c r="AF69" i="19" s="1"/>
  <c r="AG69" i="19" s="1"/>
  <c r="AH69" i="19" s="1"/>
  <c r="H69" i="19"/>
  <c r="P68" i="19"/>
  <c r="X67" i="19"/>
  <c r="Y67" i="19" s="1"/>
  <c r="Z67" i="19" s="1"/>
  <c r="AA67" i="19" s="1"/>
  <c r="AB67" i="19" s="1"/>
  <c r="AC67" i="19" s="1"/>
  <c r="AD67" i="19" s="1"/>
  <c r="AE67" i="19" s="1"/>
  <c r="AF67" i="19" s="1"/>
  <c r="AG67" i="19" s="1"/>
  <c r="AH67" i="19" s="1"/>
  <c r="H67" i="19"/>
  <c r="P66" i="19"/>
  <c r="X65" i="19"/>
  <c r="Y65" i="19" s="1"/>
  <c r="Z65" i="19" s="1"/>
  <c r="AA65" i="19" s="1"/>
  <c r="AB65" i="19" s="1"/>
  <c r="AC65" i="19" s="1"/>
  <c r="AD65" i="19" s="1"/>
  <c r="AE65" i="19" s="1"/>
  <c r="AF65" i="19" s="1"/>
  <c r="AG65" i="19" s="1"/>
  <c r="AH65" i="19" s="1"/>
  <c r="H65" i="19"/>
  <c r="P64" i="19"/>
  <c r="X63" i="19"/>
  <c r="Y63" i="19" s="1"/>
  <c r="Z63" i="19" s="1"/>
  <c r="AA63" i="19" s="1"/>
  <c r="AB63" i="19" s="1"/>
  <c r="AC63" i="19" s="1"/>
  <c r="AD63" i="19" s="1"/>
  <c r="AE63" i="19" s="1"/>
  <c r="AF63" i="19" s="1"/>
  <c r="AG63" i="19" s="1"/>
  <c r="AH63" i="19" s="1"/>
  <c r="H63" i="19"/>
  <c r="P62" i="19"/>
  <c r="X61" i="19"/>
  <c r="Y61" i="19" s="1"/>
  <c r="Z61" i="19" s="1"/>
  <c r="AA61" i="19" s="1"/>
  <c r="AB61" i="19" s="1"/>
  <c r="AC61" i="19" s="1"/>
  <c r="AD61" i="19" s="1"/>
  <c r="AE61" i="19" s="1"/>
  <c r="AF61" i="19" s="1"/>
  <c r="AG61" i="19" s="1"/>
  <c r="AH61" i="19" s="1"/>
  <c r="H61" i="19"/>
  <c r="P60" i="19"/>
  <c r="E60" i="19"/>
  <c r="O59" i="19"/>
  <c r="G59" i="19"/>
  <c r="W58" i="19"/>
  <c r="O58" i="19"/>
  <c r="G58" i="19"/>
  <c r="W57" i="19"/>
  <c r="O57" i="19"/>
  <c r="G57" i="19"/>
  <c r="X56" i="19"/>
  <c r="Y56" i="19" s="1"/>
  <c r="Z56" i="19" s="1"/>
  <c r="AA56" i="19" s="1"/>
  <c r="AB56" i="19" s="1"/>
  <c r="AC56" i="19" s="1"/>
  <c r="AD56" i="19" s="1"/>
  <c r="AE56" i="19" s="1"/>
  <c r="AF56" i="19" s="1"/>
  <c r="AG56" i="19" s="1"/>
  <c r="AH56" i="19" s="1"/>
  <c r="P56" i="19"/>
  <c r="H56" i="19"/>
  <c r="Q55" i="19"/>
  <c r="I55" i="19"/>
  <c r="X54" i="19"/>
  <c r="Y54" i="19" s="1"/>
  <c r="Z54" i="19" s="1"/>
  <c r="AA54" i="19" s="1"/>
  <c r="AB54" i="19" s="1"/>
  <c r="AC54" i="19" s="1"/>
  <c r="AD54" i="19" s="1"/>
  <c r="AE54" i="19" s="1"/>
  <c r="AF54" i="19" s="1"/>
  <c r="AG54" i="19" s="1"/>
  <c r="AH54" i="19" s="1"/>
  <c r="P54" i="19"/>
  <c r="H54" i="19"/>
  <c r="W53" i="19"/>
  <c r="O53" i="19"/>
  <c r="G53" i="19"/>
  <c r="W52" i="19"/>
  <c r="O52" i="19"/>
  <c r="G52" i="19"/>
  <c r="B52" i="19"/>
  <c r="J87" i="19"/>
  <c r="X85" i="19"/>
  <c r="Y85" i="19" s="1"/>
  <c r="Z85" i="19" s="1"/>
  <c r="AA85" i="19" s="1"/>
  <c r="AB85" i="19" s="1"/>
  <c r="AC85" i="19" s="1"/>
  <c r="AD85" i="19" s="1"/>
  <c r="AE85" i="19" s="1"/>
  <c r="AF85" i="19" s="1"/>
  <c r="AG85" i="19" s="1"/>
  <c r="AH85" i="19" s="1"/>
  <c r="U81" i="19"/>
  <c r="M80" i="19"/>
  <c r="F79" i="19"/>
  <c r="N78" i="19"/>
  <c r="V77" i="19"/>
  <c r="F77" i="19"/>
  <c r="N76" i="19"/>
  <c r="V75" i="19"/>
  <c r="F75" i="19"/>
  <c r="N74" i="19"/>
  <c r="V73" i="19"/>
  <c r="F73" i="19"/>
  <c r="N72" i="19"/>
  <c r="N70" i="19"/>
  <c r="V69" i="19"/>
  <c r="F69" i="19"/>
  <c r="N68" i="19"/>
  <c r="V67" i="19"/>
  <c r="F67" i="19"/>
  <c r="N66" i="19"/>
  <c r="V65" i="19"/>
  <c r="F65" i="19"/>
  <c r="N64" i="19"/>
  <c r="V63" i="19"/>
  <c r="F63" i="19"/>
  <c r="N62" i="19"/>
  <c r="V61" i="19"/>
  <c r="F61" i="19"/>
  <c r="O60" i="19"/>
  <c r="D60" i="19"/>
  <c r="N59" i="19"/>
  <c r="F59" i="19"/>
  <c r="V58" i="19"/>
  <c r="N58" i="19"/>
  <c r="F58" i="19"/>
  <c r="V57" i="19"/>
  <c r="N57" i="19"/>
  <c r="F57" i="19"/>
  <c r="W56" i="19"/>
  <c r="O56" i="19"/>
  <c r="G56" i="19"/>
  <c r="X55" i="19"/>
  <c r="Y55" i="19" s="1"/>
  <c r="Z55" i="19" s="1"/>
  <c r="AA55" i="19" s="1"/>
  <c r="AB55" i="19" s="1"/>
  <c r="AC55" i="19" s="1"/>
  <c r="AD55" i="19" s="1"/>
  <c r="AE55" i="19" s="1"/>
  <c r="AF55" i="19" s="1"/>
  <c r="AG55" i="19" s="1"/>
  <c r="AH55" i="19" s="1"/>
  <c r="P55" i="19"/>
  <c r="H55" i="19"/>
  <c r="W54" i="19"/>
  <c r="O54" i="19"/>
  <c r="G54" i="19"/>
  <c r="V53" i="19"/>
  <c r="N53" i="19"/>
  <c r="F53" i="19"/>
  <c r="V52" i="19"/>
  <c r="N52" i="19"/>
  <c r="F52" i="19"/>
  <c r="C87" i="19"/>
  <c r="Q85" i="19"/>
  <c r="V82" i="19"/>
  <c r="N81" i="19"/>
  <c r="F80" i="19"/>
  <c r="E79" i="19"/>
  <c r="M78" i="19"/>
  <c r="U77" i="19"/>
  <c r="E77" i="19"/>
  <c r="M76" i="19"/>
  <c r="U75" i="19"/>
  <c r="E75" i="19"/>
  <c r="M74" i="19"/>
  <c r="U73" i="19"/>
  <c r="E73" i="19"/>
  <c r="M72" i="19"/>
  <c r="M70" i="19"/>
  <c r="U69" i="19"/>
  <c r="E69" i="19"/>
  <c r="M68" i="19"/>
  <c r="U67" i="19"/>
  <c r="E67" i="19"/>
  <c r="M66" i="19"/>
  <c r="U65" i="19"/>
  <c r="E65" i="19"/>
  <c r="M64" i="19"/>
  <c r="U63" i="19"/>
  <c r="E63" i="19"/>
  <c r="M62" i="19"/>
  <c r="U61" i="19"/>
  <c r="E61" i="19"/>
  <c r="N60" i="19"/>
  <c r="X59" i="19"/>
  <c r="Y59" i="19" s="1"/>
  <c r="Z59" i="19" s="1"/>
  <c r="AA59" i="19" s="1"/>
  <c r="AB59" i="19" s="1"/>
  <c r="AC59" i="19" s="1"/>
  <c r="AD59" i="19" s="1"/>
  <c r="AE59" i="19" s="1"/>
  <c r="AF59" i="19" s="1"/>
  <c r="AG59" i="19" s="1"/>
  <c r="AH59" i="19" s="1"/>
  <c r="M59" i="19"/>
  <c r="E59" i="19"/>
  <c r="U58" i="19"/>
  <c r="M58" i="19"/>
  <c r="E58" i="19"/>
  <c r="U57" i="19"/>
  <c r="M57" i="19"/>
  <c r="E57" i="19"/>
  <c r="V56" i="19"/>
  <c r="N56" i="19"/>
  <c r="F56" i="19"/>
  <c r="W55" i="19"/>
  <c r="O55" i="19"/>
  <c r="G55" i="19"/>
  <c r="V54" i="19"/>
  <c r="N54" i="19"/>
  <c r="F54" i="19"/>
  <c r="U53" i="19"/>
  <c r="M53" i="19"/>
  <c r="E53" i="19"/>
  <c r="U52" i="19"/>
  <c r="M52" i="19"/>
  <c r="E52" i="19"/>
  <c r="Y86" i="19"/>
  <c r="Z86" i="19" s="1"/>
  <c r="AA86" i="19" s="1"/>
  <c r="AB86" i="19" s="1"/>
  <c r="AC86" i="19" s="1"/>
  <c r="AD86" i="19" s="1"/>
  <c r="AE86" i="19" s="1"/>
  <c r="AF86" i="19" s="1"/>
  <c r="AG86" i="19" s="1"/>
  <c r="AH86" i="19" s="1"/>
  <c r="P85" i="19"/>
  <c r="U82" i="19"/>
  <c r="M81" i="19"/>
  <c r="E80" i="19"/>
  <c r="D79" i="19"/>
  <c r="L78" i="19"/>
  <c r="T77" i="19"/>
  <c r="D77" i="19"/>
  <c r="L76" i="19"/>
  <c r="T75" i="19"/>
  <c r="D75" i="19"/>
  <c r="L74" i="19"/>
  <c r="T73" i="19"/>
  <c r="D73" i="19"/>
  <c r="L72" i="19"/>
  <c r="L70" i="19"/>
  <c r="T69" i="19"/>
  <c r="D69" i="19"/>
  <c r="L68" i="19"/>
  <c r="T67" i="19"/>
  <c r="D67" i="19"/>
  <c r="L66" i="19"/>
  <c r="T65" i="19"/>
  <c r="D65" i="19"/>
  <c r="L64" i="19"/>
  <c r="T63" i="19"/>
  <c r="D63" i="19"/>
  <c r="L62" i="19"/>
  <c r="T61" i="19"/>
  <c r="D61" i="19"/>
  <c r="M60" i="19"/>
  <c r="W59" i="19"/>
  <c r="L59" i="19"/>
  <c r="D59" i="19"/>
  <c r="T58" i="19"/>
  <c r="L58" i="19"/>
  <c r="D58" i="19"/>
  <c r="T57" i="19"/>
  <c r="L57" i="19"/>
  <c r="D57" i="19"/>
  <c r="U56" i="19"/>
  <c r="M56" i="19"/>
  <c r="E56" i="19"/>
  <c r="V55" i="19"/>
  <c r="N55" i="19"/>
  <c r="F55" i="19"/>
  <c r="U54" i="19"/>
  <c r="M54" i="19"/>
  <c r="E54" i="19"/>
  <c r="T53" i="19"/>
  <c r="L53" i="19"/>
  <c r="D53" i="19"/>
  <c r="T52" i="19"/>
  <c r="T51" i="19" s="1"/>
  <c r="L52" i="19"/>
  <c r="D52" i="19"/>
  <c r="R86" i="19"/>
  <c r="I85" i="19"/>
  <c r="N82" i="19"/>
  <c r="F81" i="19"/>
  <c r="V79" i="19"/>
  <c r="X78" i="19"/>
  <c r="Y78" i="19" s="1"/>
  <c r="Z78" i="19" s="1"/>
  <c r="AA78" i="19" s="1"/>
  <c r="AB78" i="19" s="1"/>
  <c r="AC78" i="19" s="1"/>
  <c r="AD78" i="19" s="1"/>
  <c r="AE78" i="19" s="1"/>
  <c r="AF78" i="19" s="1"/>
  <c r="AG78" i="19" s="1"/>
  <c r="AH78" i="19" s="1"/>
  <c r="H78" i="19"/>
  <c r="P77" i="19"/>
  <c r="X76" i="19"/>
  <c r="Y76" i="19" s="1"/>
  <c r="Z76" i="19" s="1"/>
  <c r="AA76" i="19" s="1"/>
  <c r="AB76" i="19" s="1"/>
  <c r="AC76" i="19" s="1"/>
  <c r="AD76" i="19" s="1"/>
  <c r="AE76" i="19" s="1"/>
  <c r="AF76" i="19" s="1"/>
  <c r="AG76" i="19" s="1"/>
  <c r="AH76" i="19" s="1"/>
  <c r="H76" i="19"/>
  <c r="P75" i="19"/>
  <c r="X74" i="19"/>
  <c r="Y74" i="19" s="1"/>
  <c r="Z74" i="19" s="1"/>
  <c r="AA74" i="19" s="1"/>
  <c r="AB74" i="19" s="1"/>
  <c r="AC74" i="19" s="1"/>
  <c r="AD74" i="19" s="1"/>
  <c r="AE74" i="19" s="1"/>
  <c r="AF74" i="19" s="1"/>
  <c r="AG74" i="19" s="1"/>
  <c r="AH74" i="19" s="1"/>
  <c r="H74" i="19"/>
  <c r="P73" i="19"/>
  <c r="X72" i="19"/>
  <c r="H72" i="19"/>
  <c r="X70" i="19"/>
  <c r="Y70" i="19" s="1"/>
  <c r="Z70" i="19" s="1"/>
  <c r="AA70" i="19" s="1"/>
  <c r="AB70" i="19" s="1"/>
  <c r="AC70" i="19" s="1"/>
  <c r="AD70" i="19" s="1"/>
  <c r="AE70" i="19" s="1"/>
  <c r="AF70" i="19" s="1"/>
  <c r="AG70" i="19" s="1"/>
  <c r="AH70" i="19" s="1"/>
  <c r="H70" i="19"/>
  <c r="P69" i="19"/>
  <c r="X68" i="19"/>
  <c r="Y68" i="19" s="1"/>
  <c r="Z68" i="19" s="1"/>
  <c r="AA68" i="19" s="1"/>
  <c r="AB68" i="19" s="1"/>
  <c r="AC68" i="19" s="1"/>
  <c r="AD68" i="19" s="1"/>
  <c r="AE68" i="19" s="1"/>
  <c r="AF68" i="19" s="1"/>
  <c r="AG68" i="19" s="1"/>
  <c r="AH68" i="19" s="1"/>
  <c r="H68" i="19"/>
  <c r="P67" i="19"/>
  <c r="X66" i="19"/>
  <c r="Y66" i="19" s="1"/>
  <c r="Z66" i="19" s="1"/>
  <c r="AA66" i="19" s="1"/>
  <c r="AB66" i="19" s="1"/>
  <c r="AC66" i="19" s="1"/>
  <c r="AD66" i="19" s="1"/>
  <c r="AE66" i="19" s="1"/>
  <c r="AF66" i="19" s="1"/>
  <c r="AG66" i="19" s="1"/>
  <c r="AH66" i="19" s="1"/>
  <c r="H66" i="19"/>
  <c r="P65" i="19"/>
  <c r="X64" i="19"/>
  <c r="Y64" i="19" s="1"/>
  <c r="Z64" i="19" s="1"/>
  <c r="AA64" i="19" s="1"/>
  <c r="AB64" i="19" s="1"/>
  <c r="AC64" i="19" s="1"/>
  <c r="AD64" i="19" s="1"/>
  <c r="AE64" i="19" s="1"/>
  <c r="AF64" i="19" s="1"/>
  <c r="AG64" i="19" s="1"/>
  <c r="AH64" i="19" s="1"/>
  <c r="H64" i="19"/>
  <c r="P63" i="19"/>
  <c r="X62" i="19"/>
  <c r="Y62" i="19" s="1"/>
  <c r="Z62" i="19" s="1"/>
  <c r="AA62" i="19" s="1"/>
  <c r="AB62" i="19" s="1"/>
  <c r="AC62" i="19" s="1"/>
  <c r="AD62" i="19" s="1"/>
  <c r="AE62" i="19" s="1"/>
  <c r="AF62" i="19" s="1"/>
  <c r="AG62" i="19" s="1"/>
  <c r="AH62" i="19" s="1"/>
  <c r="H62" i="19"/>
  <c r="P61" i="19"/>
  <c r="X60" i="19"/>
  <c r="Y60" i="19" s="1"/>
  <c r="Z60" i="19" s="1"/>
  <c r="AA60" i="19" s="1"/>
  <c r="AB60" i="19" s="1"/>
  <c r="AC60" i="19" s="1"/>
  <c r="AD60" i="19" s="1"/>
  <c r="AE60" i="19" s="1"/>
  <c r="AF60" i="19" s="1"/>
  <c r="AG60" i="19" s="1"/>
  <c r="AH60" i="19" s="1"/>
  <c r="L60" i="19"/>
  <c r="V59" i="19"/>
  <c r="K59" i="19"/>
  <c r="C59" i="19"/>
  <c r="S58" i="19"/>
  <c r="K58" i="19"/>
  <c r="C58" i="19"/>
  <c r="S57" i="19"/>
  <c r="K57" i="19"/>
  <c r="C57" i="19"/>
  <c r="T56" i="19"/>
  <c r="L56" i="19"/>
  <c r="D56" i="19"/>
  <c r="U55" i="19"/>
  <c r="M55" i="19"/>
  <c r="E55" i="19"/>
  <c r="T54" i="19"/>
  <c r="L54" i="19"/>
  <c r="D54" i="19"/>
  <c r="S53" i="19"/>
  <c r="K53" i="19"/>
  <c r="C53" i="19"/>
  <c r="S52" i="19"/>
  <c r="K52" i="19"/>
  <c r="C52" i="19"/>
  <c r="Q86" i="19"/>
  <c r="H85" i="19"/>
  <c r="M82" i="19"/>
  <c r="E81" i="19"/>
  <c r="U79" i="19"/>
  <c r="V78" i="19"/>
  <c r="F78" i="19"/>
  <c r="N77" i="19"/>
  <c r="V76" i="19"/>
  <c r="F76" i="19"/>
  <c r="N75" i="19"/>
  <c r="V74" i="19"/>
  <c r="F74" i="19"/>
  <c r="N73" i="19"/>
  <c r="V72" i="19"/>
  <c r="F72" i="19"/>
  <c r="V70" i="19"/>
  <c r="F70" i="19"/>
  <c r="N69" i="19"/>
  <c r="V68" i="19"/>
  <c r="F68" i="19"/>
  <c r="N67" i="19"/>
  <c r="V66" i="19"/>
  <c r="F66" i="19"/>
  <c r="N65" i="19"/>
  <c r="V64" i="19"/>
  <c r="F64" i="19"/>
  <c r="N63" i="19"/>
  <c r="V62" i="19"/>
  <c r="F62" i="19"/>
  <c r="N61" i="19"/>
  <c r="V60" i="19"/>
  <c r="H60" i="19"/>
  <c r="U59" i="19"/>
  <c r="J59" i="19"/>
  <c r="R58" i="19"/>
  <c r="J58" i="19"/>
  <c r="R57" i="19"/>
  <c r="J57" i="19"/>
  <c r="S56" i="19"/>
  <c r="K56" i="19"/>
  <c r="C56" i="19"/>
  <c r="T55" i="19"/>
  <c r="L55" i="19"/>
  <c r="D55" i="19"/>
  <c r="S54" i="19"/>
  <c r="K54" i="19"/>
  <c r="C54" i="19"/>
  <c r="R53" i="19"/>
  <c r="J53" i="19"/>
  <c r="R52" i="19"/>
  <c r="J52" i="19"/>
  <c r="A42" i="19"/>
  <c r="O42" i="19" s="1"/>
  <c r="A41" i="19"/>
  <c r="P41" i="19" s="1"/>
  <c r="A40" i="19"/>
  <c r="M40" i="19" s="1"/>
  <c r="A39" i="19"/>
  <c r="O39" i="19" s="1"/>
  <c r="A38" i="19"/>
  <c r="D38" i="19" s="1"/>
  <c r="A37" i="19"/>
  <c r="M37" i="19" s="1"/>
  <c r="A36" i="19"/>
  <c r="I36" i="19" s="1"/>
  <c r="A35" i="19"/>
  <c r="K35" i="19" s="1"/>
  <c r="A34" i="19"/>
  <c r="P34" i="19" s="1"/>
  <c r="A33" i="19"/>
  <c r="K33" i="19" s="1"/>
  <c r="A32" i="19"/>
  <c r="K32" i="19" s="1"/>
  <c r="A31" i="19"/>
  <c r="A30" i="19"/>
  <c r="B30" i="19" s="1"/>
  <c r="A29" i="19"/>
  <c r="H29" i="19" s="1"/>
  <c r="A28" i="19"/>
  <c r="C28" i="19" s="1"/>
  <c r="A27" i="19"/>
  <c r="M27" i="19" s="1"/>
  <c r="A26" i="19"/>
  <c r="L26" i="19" s="1"/>
  <c r="A25" i="19"/>
  <c r="A24" i="19"/>
  <c r="L24" i="19" s="1"/>
  <c r="A23" i="19"/>
  <c r="J23" i="19" s="1"/>
  <c r="A22" i="19"/>
  <c r="I22" i="19" s="1"/>
  <c r="A21" i="19"/>
  <c r="F21" i="19" s="1"/>
  <c r="A20" i="19"/>
  <c r="J20" i="19" s="1"/>
  <c r="A19" i="19"/>
  <c r="M19" i="19" s="1"/>
  <c r="A18" i="19"/>
  <c r="D18" i="19" s="1"/>
  <c r="A17" i="19"/>
  <c r="B17" i="19" s="1"/>
  <c r="A16" i="19"/>
  <c r="L16" i="19" s="1"/>
  <c r="A15" i="19"/>
  <c r="Q15" i="19" s="1"/>
  <c r="A14" i="19"/>
  <c r="B14" i="19" s="1"/>
  <c r="A13" i="19"/>
  <c r="H13" i="19" s="1"/>
  <c r="A12" i="19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11" i="19"/>
  <c r="F11" i="19" s="1"/>
  <c r="A10" i="19"/>
  <c r="D10" i="19" s="1"/>
  <c r="A9" i="19"/>
  <c r="A8" i="19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7" i="19"/>
  <c r="K7" i="19" s="1"/>
  <c r="A6" i="19"/>
  <c r="Q6" i="19" s="1"/>
  <c r="A5" i="19"/>
  <c r="H1444" i="12"/>
  <c r="G1444" i="12"/>
  <c r="H1443" i="12"/>
  <c r="G1443" i="12"/>
  <c r="H1442" i="12"/>
  <c r="G1442" i="12"/>
  <c r="H1441" i="12"/>
  <c r="G1441" i="12"/>
  <c r="H1440" i="12"/>
  <c r="G1440" i="12"/>
  <c r="H1439" i="12"/>
  <c r="G1439" i="12"/>
  <c r="H1438" i="12"/>
  <c r="G1438" i="12"/>
  <c r="H1437" i="12"/>
  <c r="G1437" i="12"/>
  <c r="H1436" i="12"/>
  <c r="G1436" i="12"/>
  <c r="H1435" i="12"/>
  <c r="G1435" i="12"/>
  <c r="H1434" i="12"/>
  <c r="G1434" i="12"/>
  <c r="H1433" i="12"/>
  <c r="G1433" i="12"/>
  <c r="H1432" i="12"/>
  <c r="G1432" i="12"/>
  <c r="H1431" i="12"/>
  <c r="G1431" i="12"/>
  <c r="H1430" i="12"/>
  <c r="G1430" i="12"/>
  <c r="H1429" i="12"/>
  <c r="G1429" i="12"/>
  <c r="H1428" i="12"/>
  <c r="G1428" i="12"/>
  <c r="H1427" i="12"/>
  <c r="G1427" i="12"/>
  <c r="H1426" i="12"/>
  <c r="G1426" i="12"/>
  <c r="H1425" i="12"/>
  <c r="G1425" i="12"/>
  <c r="H1424" i="12"/>
  <c r="G1424" i="12"/>
  <c r="H1423" i="12"/>
  <c r="G1423" i="12"/>
  <c r="H1422" i="12"/>
  <c r="G1422" i="12"/>
  <c r="H1421" i="12"/>
  <c r="G1421" i="12"/>
  <c r="H1420" i="12"/>
  <c r="G1420" i="12"/>
  <c r="H1419" i="12"/>
  <c r="G1419" i="12"/>
  <c r="H1418" i="12"/>
  <c r="G1418" i="12"/>
  <c r="H1417" i="12"/>
  <c r="G1417" i="12"/>
  <c r="H1416" i="12"/>
  <c r="G1416" i="12"/>
  <c r="H1415" i="12"/>
  <c r="G1415" i="12"/>
  <c r="H1414" i="12"/>
  <c r="G1414" i="12"/>
  <c r="H1413" i="12"/>
  <c r="G1413" i="12"/>
  <c r="H1412" i="12"/>
  <c r="G1412" i="12"/>
  <c r="H1411" i="12"/>
  <c r="G1411" i="12"/>
  <c r="H1410" i="12"/>
  <c r="G1410" i="12"/>
  <c r="H1409" i="12"/>
  <c r="G1409" i="12"/>
  <c r="H1408" i="12"/>
  <c r="G1408" i="12"/>
  <c r="H1407" i="12"/>
  <c r="G1407" i="12"/>
  <c r="H1406" i="12"/>
  <c r="G1406" i="12"/>
  <c r="H1405" i="12"/>
  <c r="G1405" i="12"/>
  <c r="H1404" i="12"/>
  <c r="G1404" i="12"/>
  <c r="H1403" i="12"/>
  <c r="G1403" i="12"/>
  <c r="H1402" i="12"/>
  <c r="G1402" i="12"/>
  <c r="H1401" i="12"/>
  <c r="G1401" i="12"/>
  <c r="H1400" i="12"/>
  <c r="G1400" i="12"/>
  <c r="H1399" i="12"/>
  <c r="G1399" i="12"/>
  <c r="H1398" i="12"/>
  <c r="G1398" i="12"/>
  <c r="H1397" i="12"/>
  <c r="G1397" i="12"/>
  <c r="H1396" i="12"/>
  <c r="G1396" i="12"/>
  <c r="H1395" i="12"/>
  <c r="G1395" i="12"/>
  <c r="H1394" i="12"/>
  <c r="G1394" i="12"/>
  <c r="H1393" i="12"/>
  <c r="G1393" i="12"/>
  <c r="H1392" i="12"/>
  <c r="G1392" i="12"/>
  <c r="H1391" i="12"/>
  <c r="G1391" i="12"/>
  <c r="H1390" i="12"/>
  <c r="G1390" i="12"/>
  <c r="H1389" i="12"/>
  <c r="G1389" i="12"/>
  <c r="H1388" i="12"/>
  <c r="G1388" i="12"/>
  <c r="H1387" i="12"/>
  <c r="G1387" i="12"/>
  <c r="H1386" i="12"/>
  <c r="G1386" i="12"/>
  <c r="H1385" i="12"/>
  <c r="G1385" i="12"/>
  <c r="H1384" i="12"/>
  <c r="G1384" i="12"/>
  <c r="H1383" i="12"/>
  <c r="G1383" i="12"/>
  <c r="H1382" i="12"/>
  <c r="G1382" i="12"/>
  <c r="H1381" i="12"/>
  <c r="G1381" i="12"/>
  <c r="H1380" i="12"/>
  <c r="G1380" i="12"/>
  <c r="H1379" i="12"/>
  <c r="G1379" i="12"/>
  <c r="H1378" i="12"/>
  <c r="G1378" i="12"/>
  <c r="H1377" i="12"/>
  <c r="G1377" i="12"/>
  <c r="H1376" i="12"/>
  <c r="G1376" i="12"/>
  <c r="H1375" i="12"/>
  <c r="G1375" i="12"/>
  <c r="H1374" i="12"/>
  <c r="G1374" i="12"/>
  <c r="H1373" i="12"/>
  <c r="G1373" i="12"/>
  <c r="H1372" i="12"/>
  <c r="G1372" i="12"/>
  <c r="H1371" i="12"/>
  <c r="G1371" i="12"/>
  <c r="H1370" i="12"/>
  <c r="G1370" i="12"/>
  <c r="H1369" i="12"/>
  <c r="G1369" i="12"/>
  <c r="H1368" i="12"/>
  <c r="G1368" i="12"/>
  <c r="H1367" i="12"/>
  <c r="G1367" i="12"/>
  <c r="H1366" i="12"/>
  <c r="G1366" i="12"/>
  <c r="H1365" i="12"/>
  <c r="G1365" i="12"/>
  <c r="H1364" i="12"/>
  <c r="G1364" i="12"/>
  <c r="H1363" i="12"/>
  <c r="G1363" i="12"/>
  <c r="H1362" i="12"/>
  <c r="G1362" i="12"/>
  <c r="H1361" i="12"/>
  <c r="G1361" i="12"/>
  <c r="H1360" i="12"/>
  <c r="G1360" i="12"/>
  <c r="H1359" i="12"/>
  <c r="G1359" i="12"/>
  <c r="H1358" i="12"/>
  <c r="G1358" i="12"/>
  <c r="H1357" i="12"/>
  <c r="G1357" i="12"/>
  <c r="H1356" i="12"/>
  <c r="G1356" i="12"/>
  <c r="H1355" i="12"/>
  <c r="G1355" i="12"/>
  <c r="H1354" i="12"/>
  <c r="G1354" i="12"/>
  <c r="H1353" i="12"/>
  <c r="G1353" i="12"/>
  <c r="H1352" i="12"/>
  <c r="G1352" i="12"/>
  <c r="H1351" i="12"/>
  <c r="G1351" i="12"/>
  <c r="H1350" i="12"/>
  <c r="G1350" i="12"/>
  <c r="H1349" i="12"/>
  <c r="G1349" i="12"/>
  <c r="H1348" i="12"/>
  <c r="G1348" i="12"/>
  <c r="H1347" i="12"/>
  <c r="G1347" i="12"/>
  <c r="H1346" i="12"/>
  <c r="G1346" i="12"/>
  <c r="H1345" i="12"/>
  <c r="G1345" i="12"/>
  <c r="H1344" i="12"/>
  <c r="G1344" i="12"/>
  <c r="H1343" i="12"/>
  <c r="G1343" i="12"/>
  <c r="H1342" i="12"/>
  <c r="G1342" i="12"/>
  <c r="H1341" i="12"/>
  <c r="G1341" i="12"/>
  <c r="H1340" i="12"/>
  <c r="G1340" i="12"/>
  <c r="H1339" i="12"/>
  <c r="G1339" i="12"/>
  <c r="H1338" i="12"/>
  <c r="G1338" i="12"/>
  <c r="H1337" i="12"/>
  <c r="G1337" i="12"/>
  <c r="H1336" i="12"/>
  <c r="G1336" i="12"/>
  <c r="H1335" i="12"/>
  <c r="G1335" i="12"/>
  <c r="H1334" i="12"/>
  <c r="G1334" i="12"/>
  <c r="H1333" i="12"/>
  <c r="G1333" i="12"/>
  <c r="H1332" i="12"/>
  <c r="G1332" i="12"/>
  <c r="H1331" i="12"/>
  <c r="G1331" i="12"/>
  <c r="H1330" i="12"/>
  <c r="G1330" i="12"/>
  <c r="H1329" i="12"/>
  <c r="G1329" i="12"/>
  <c r="H1328" i="12"/>
  <c r="G1328" i="12"/>
  <c r="H1327" i="12"/>
  <c r="G1327" i="12"/>
  <c r="H1326" i="12"/>
  <c r="G1326" i="12"/>
  <c r="H1325" i="12"/>
  <c r="G1325" i="12"/>
  <c r="H1324" i="12"/>
  <c r="G1324" i="12"/>
  <c r="H1323" i="12"/>
  <c r="G1323" i="12"/>
  <c r="H1322" i="12"/>
  <c r="G1322" i="12"/>
  <c r="H1321" i="12"/>
  <c r="G1321" i="12"/>
  <c r="H1320" i="12"/>
  <c r="G1320" i="12"/>
  <c r="H1319" i="12"/>
  <c r="G1319" i="12"/>
  <c r="H1318" i="12"/>
  <c r="G1318" i="12"/>
  <c r="H1317" i="12"/>
  <c r="G1317" i="12"/>
  <c r="H1316" i="12"/>
  <c r="G1316" i="12"/>
  <c r="H1315" i="12"/>
  <c r="G1315" i="12"/>
  <c r="H1314" i="12"/>
  <c r="G1314" i="12"/>
  <c r="H1313" i="12"/>
  <c r="G1313" i="12"/>
  <c r="H1312" i="12"/>
  <c r="G1312" i="12"/>
  <c r="H1311" i="12"/>
  <c r="G1311" i="12"/>
  <c r="H1310" i="12"/>
  <c r="G1310" i="12"/>
  <c r="H1309" i="12"/>
  <c r="G1309" i="12"/>
  <c r="H1308" i="12"/>
  <c r="G1308" i="12"/>
  <c r="H1307" i="12"/>
  <c r="G1307" i="12"/>
  <c r="H1306" i="12"/>
  <c r="G1306" i="12"/>
  <c r="H1305" i="12"/>
  <c r="G1305" i="12"/>
  <c r="H1304" i="12"/>
  <c r="G1304" i="12"/>
  <c r="H1303" i="12"/>
  <c r="G1303" i="12"/>
  <c r="H1302" i="12"/>
  <c r="G1302" i="12"/>
  <c r="H1301" i="12"/>
  <c r="G1301" i="12"/>
  <c r="H1300" i="12"/>
  <c r="G1300" i="12"/>
  <c r="H1299" i="12"/>
  <c r="G1299" i="12"/>
  <c r="H1298" i="12"/>
  <c r="G1298" i="12"/>
  <c r="H1297" i="12"/>
  <c r="G1297" i="12"/>
  <c r="H1296" i="12"/>
  <c r="G1296" i="12"/>
  <c r="H1295" i="12"/>
  <c r="G1295" i="12"/>
  <c r="H1294" i="12"/>
  <c r="G1294" i="12"/>
  <c r="H1293" i="12"/>
  <c r="G1293" i="12"/>
  <c r="H1292" i="12"/>
  <c r="G1292" i="12"/>
  <c r="H1291" i="12"/>
  <c r="G1291" i="12"/>
  <c r="H1290" i="12"/>
  <c r="G1290" i="12"/>
  <c r="H1289" i="12"/>
  <c r="G1289" i="12"/>
  <c r="H1288" i="12"/>
  <c r="G1288" i="12"/>
  <c r="H1287" i="12"/>
  <c r="G1287" i="12"/>
  <c r="H1286" i="12"/>
  <c r="G1286" i="12"/>
  <c r="H1285" i="12"/>
  <c r="G1285" i="12"/>
  <c r="H1284" i="12"/>
  <c r="G1284" i="12"/>
  <c r="H1283" i="12"/>
  <c r="G1283" i="12"/>
  <c r="H1282" i="12"/>
  <c r="G1282" i="12"/>
  <c r="H1281" i="12"/>
  <c r="G1281" i="12"/>
  <c r="H1280" i="12"/>
  <c r="G1280" i="12"/>
  <c r="H1279" i="12"/>
  <c r="G1279" i="12"/>
  <c r="H1278" i="12"/>
  <c r="G1278" i="12"/>
  <c r="H1277" i="12"/>
  <c r="G1277" i="12"/>
  <c r="H1276" i="12"/>
  <c r="G1276" i="12"/>
  <c r="H1275" i="12"/>
  <c r="G1275" i="12"/>
  <c r="H1274" i="12"/>
  <c r="G1274" i="12"/>
  <c r="H1273" i="12"/>
  <c r="G1273" i="12"/>
  <c r="H1272" i="12"/>
  <c r="G1272" i="12"/>
  <c r="B71" i="19" l="1"/>
  <c r="C71" i="19" s="1"/>
  <c r="D71" i="19" s="1"/>
  <c r="E71" i="19" s="1"/>
  <c r="F71" i="19" s="1"/>
  <c r="G71" i="19" s="1"/>
  <c r="H71" i="19" s="1"/>
  <c r="I71" i="19" s="1"/>
  <c r="J71" i="19" s="1"/>
  <c r="K71" i="19" s="1"/>
  <c r="L71" i="19" s="1"/>
  <c r="M71" i="19" s="1"/>
  <c r="N71" i="19" s="1"/>
  <c r="O71" i="19" s="1"/>
  <c r="P71" i="19" s="1"/>
  <c r="Q71" i="19" s="1"/>
  <c r="R71" i="19" s="1"/>
  <c r="S71" i="19" s="1"/>
  <c r="T71" i="19" s="1"/>
  <c r="U71" i="19" s="1"/>
  <c r="V71" i="19" s="1"/>
  <c r="W71" i="19" s="1"/>
  <c r="X71" i="19" s="1"/>
  <c r="Y71" i="19" s="1"/>
  <c r="Z71" i="19" s="1"/>
  <c r="AA71" i="19" s="1"/>
  <c r="AB71" i="19" s="1"/>
  <c r="AC71" i="19" s="1"/>
  <c r="AD71" i="19" s="1"/>
  <c r="AE71" i="19" s="1"/>
  <c r="AF71" i="19" s="1"/>
  <c r="AG71" i="19" s="1"/>
  <c r="AH71" i="19" s="1"/>
  <c r="B51" i="19"/>
  <c r="J51" i="19"/>
  <c r="Q51" i="19"/>
  <c r="R51" i="19"/>
  <c r="H51" i="19"/>
  <c r="P51" i="19"/>
  <c r="C51" i="19"/>
  <c r="Y52" i="19"/>
  <c r="Y51" i="19" s="1"/>
  <c r="X51" i="19"/>
  <c r="K51" i="19"/>
  <c r="D51" i="19"/>
  <c r="E51" i="19"/>
  <c r="F51" i="19"/>
  <c r="G51" i="19"/>
  <c r="S51" i="19"/>
  <c r="Y72" i="19"/>
  <c r="L51" i="19"/>
  <c r="M51" i="19"/>
  <c r="N51" i="19"/>
  <c r="O51" i="19"/>
  <c r="U51" i="19"/>
  <c r="V51" i="19"/>
  <c r="W51" i="19"/>
  <c r="I51" i="19"/>
  <c r="B6" i="19"/>
  <c r="M10" i="19"/>
  <c r="N6" i="19"/>
  <c r="J15" i="19"/>
  <c r="R15" i="19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J36" i="19"/>
  <c r="H23" i="19"/>
  <c r="Q40" i="19"/>
  <c r="R13" i="19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K13" i="19"/>
  <c r="B15" i="19"/>
  <c r="M7" i="19"/>
  <c r="M23" i="19"/>
  <c r="L20" i="19"/>
  <c r="N23" i="19"/>
  <c r="B36" i="19"/>
  <c r="C39" i="19"/>
  <c r="D36" i="19"/>
  <c r="D23" i="19"/>
  <c r="H30" i="19"/>
  <c r="P23" i="19"/>
  <c r="F30" i="19"/>
  <c r="H15" i="19"/>
  <c r="D39" i="19"/>
  <c r="K28" i="19"/>
  <c r="Q39" i="19"/>
  <c r="N15" i="19"/>
  <c r="D15" i="19"/>
  <c r="L36" i="19"/>
  <c r="C13" i="19"/>
  <c r="R28" i="19"/>
  <c r="S28" i="19" s="1"/>
  <c r="T28" i="19" s="1"/>
  <c r="U28" i="19" s="1"/>
  <c r="V28" i="19" s="1"/>
  <c r="W28" i="19" s="1"/>
  <c r="X28" i="19" s="1"/>
  <c r="Y28" i="19" s="1"/>
  <c r="Z28" i="19" s="1"/>
  <c r="AA28" i="19" s="1"/>
  <c r="AB28" i="19" s="1"/>
  <c r="AC28" i="19" s="1"/>
  <c r="AD28" i="19" s="1"/>
  <c r="AE28" i="19" s="1"/>
  <c r="AF28" i="19" s="1"/>
  <c r="AG28" i="19" s="1"/>
  <c r="AH28" i="19" s="1"/>
  <c r="E28" i="19"/>
  <c r="P27" i="19"/>
  <c r="R29" i="19"/>
  <c r="S29" i="19" s="1"/>
  <c r="T29" i="19" s="1"/>
  <c r="U29" i="19" s="1"/>
  <c r="V29" i="19" s="1"/>
  <c r="W29" i="19" s="1"/>
  <c r="X29" i="19" s="1"/>
  <c r="Y29" i="19" s="1"/>
  <c r="Z29" i="19" s="1"/>
  <c r="AA29" i="19" s="1"/>
  <c r="AB29" i="19" s="1"/>
  <c r="AC29" i="19" s="1"/>
  <c r="AD29" i="19" s="1"/>
  <c r="AE29" i="19" s="1"/>
  <c r="AF29" i="19" s="1"/>
  <c r="AG29" i="19" s="1"/>
  <c r="AH29" i="19" s="1"/>
  <c r="B37" i="19"/>
  <c r="P29" i="19"/>
  <c r="O6" i="19"/>
  <c r="Q14" i="19"/>
  <c r="I12" i="19"/>
  <c r="I7" i="19"/>
  <c r="K37" i="19"/>
  <c r="N24" i="19"/>
  <c r="C15" i="19"/>
  <c r="P36" i="19"/>
  <c r="B7" i="19"/>
  <c r="E29" i="19"/>
  <c r="C21" i="19"/>
  <c r="L13" i="19"/>
  <c r="G30" i="19"/>
  <c r="I10" i="19"/>
  <c r="Q36" i="19"/>
  <c r="D7" i="19"/>
  <c r="O19" i="19"/>
  <c r="F28" i="19"/>
  <c r="E15" i="19"/>
  <c r="K39" i="19"/>
  <c r="D20" i="19"/>
  <c r="H28" i="19"/>
  <c r="I28" i="19"/>
  <c r="K29" i="19"/>
  <c r="G36" i="19"/>
  <c r="R23" i="19"/>
  <c r="S23" i="19" s="1"/>
  <c r="T23" i="19" s="1"/>
  <c r="U23" i="19" s="1"/>
  <c r="V23" i="19" s="1"/>
  <c r="W23" i="19" s="1"/>
  <c r="X23" i="19" s="1"/>
  <c r="Y23" i="19" s="1"/>
  <c r="Z23" i="19" s="1"/>
  <c r="AA23" i="19" s="1"/>
  <c r="AB23" i="19" s="1"/>
  <c r="AC23" i="19" s="1"/>
  <c r="AD23" i="19" s="1"/>
  <c r="AE23" i="19" s="1"/>
  <c r="AF23" i="19" s="1"/>
  <c r="AG23" i="19" s="1"/>
  <c r="AH23" i="19" s="1"/>
  <c r="K23" i="19"/>
  <c r="F39" i="19"/>
  <c r="K14" i="19"/>
  <c r="Q32" i="19"/>
  <c r="M15" i="19"/>
  <c r="C32" i="19"/>
  <c r="F35" i="19"/>
  <c r="I23" i="19"/>
  <c r="I20" i="19"/>
  <c r="P6" i="19"/>
  <c r="H7" i="19"/>
  <c r="C42" i="19"/>
  <c r="H20" i="19"/>
  <c r="Q29" i="19"/>
  <c r="C10" i="19"/>
  <c r="P35" i="19"/>
  <c r="L12" i="19"/>
  <c r="I14" i="19"/>
  <c r="H35" i="19"/>
  <c r="K24" i="19"/>
  <c r="G14" i="19"/>
  <c r="G41" i="19"/>
  <c r="O21" i="19"/>
  <c r="Q12" i="19"/>
  <c r="F17" i="19"/>
  <c r="R26" i="19"/>
  <c r="S26" i="19" s="1"/>
  <c r="T26" i="19" s="1"/>
  <c r="U26" i="19" s="1"/>
  <c r="V26" i="19" s="1"/>
  <c r="W26" i="19" s="1"/>
  <c r="X26" i="19" s="1"/>
  <c r="Y26" i="19" s="1"/>
  <c r="Z26" i="19" s="1"/>
  <c r="AA26" i="19" s="1"/>
  <c r="AB26" i="19" s="1"/>
  <c r="AC26" i="19" s="1"/>
  <c r="AD26" i="19" s="1"/>
  <c r="AE26" i="19" s="1"/>
  <c r="AF26" i="19" s="1"/>
  <c r="AG26" i="19" s="1"/>
  <c r="AH26" i="19" s="1"/>
  <c r="O22" i="19"/>
  <c r="L39" i="19"/>
  <c r="P14" i="19"/>
  <c r="E6" i="19"/>
  <c r="Q24" i="19"/>
  <c r="B29" i="19"/>
  <c r="K15" i="19"/>
  <c r="P7" i="19"/>
  <c r="B27" i="19"/>
  <c r="L37" i="19"/>
  <c r="N42" i="19"/>
  <c r="L42" i="19"/>
  <c r="M17" i="19"/>
  <c r="L41" i="19"/>
  <c r="B10" i="19"/>
  <c r="M34" i="19"/>
  <c r="J35" i="19"/>
  <c r="B34" i="19"/>
  <c r="K30" i="19"/>
  <c r="C18" i="19"/>
  <c r="N22" i="19"/>
  <c r="K27" i="19"/>
  <c r="H14" i="19"/>
  <c r="L19" i="19"/>
  <c r="G29" i="19"/>
  <c r="J30" i="19"/>
  <c r="I15" i="19"/>
  <c r="N7" i="19"/>
  <c r="O13" i="19"/>
  <c r="P19" i="19"/>
  <c r="N13" i="19"/>
  <c r="I39" i="19"/>
  <c r="D16" i="19"/>
  <c r="G12" i="19"/>
  <c r="E39" i="19"/>
  <c r="F23" i="19"/>
  <c r="H27" i="19"/>
  <c r="E17" i="19"/>
  <c r="M6" i="19"/>
  <c r="H6" i="19"/>
  <c r="J29" i="19"/>
  <c r="G19" i="19"/>
  <c r="D28" i="19"/>
  <c r="J40" i="19"/>
  <c r="Q10" i="19"/>
  <c r="F42" i="19"/>
  <c r="K42" i="19"/>
  <c r="R42" i="19"/>
  <c r="S42" i="19" s="1"/>
  <c r="T42" i="19" s="1"/>
  <c r="U42" i="19" s="1"/>
  <c r="V42" i="19" s="1"/>
  <c r="W42" i="19" s="1"/>
  <c r="X42" i="19" s="1"/>
  <c r="Y42" i="19" s="1"/>
  <c r="Z42" i="19" s="1"/>
  <c r="AA42" i="19" s="1"/>
  <c r="AB42" i="19" s="1"/>
  <c r="AC42" i="19" s="1"/>
  <c r="AD42" i="19" s="1"/>
  <c r="AE42" i="19" s="1"/>
  <c r="AF42" i="19" s="1"/>
  <c r="AG42" i="19" s="1"/>
  <c r="AH42" i="19" s="1"/>
  <c r="G28" i="19"/>
  <c r="R20" i="19"/>
  <c r="S20" i="19" s="1"/>
  <c r="T20" i="19" s="1"/>
  <c r="U20" i="19" s="1"/>
  <c r="V20" i="19" s="1"/>
  <c r="W20" i="19" s="1"/>
  <c r="X20" i="19" s="1"/>
  <c r="Y20" i="19" s="1"/>
  <c r="Z20" i="19" s="1"/>
  <c r="AA20" i="19" s="1"/>
  <c r="AB20" i="19" s="1"/>
  <c r="AC20" i="19" s="1"/>
  <c r="AD20" i="19" s="1"/>
  <c r="AE20" i="19" s="1"/>
  <c r="AF20" i="19" s="1"/>
  <c r="AG20" i="19" s="1"/>
  <c r="AH20" i="19" s="1"/>
  <c r="E20" i="19"/>
  <c r="G11" i="19"/>
  <c r="F20" i="19"/>
  <c r="P26" i="19"/>
  <c r="I42" i="19"/>
  <c r="J42" i="19"/>
  <c r="E12" i="19"/>
  <c r="H34" i="19"/>
  <c r="M30" i="19"/>
  <c r="I21" i="19"/>
  <c r="M20" i="19"/>
  <c r="O11" i="19"/>
  <c r="L22" i="19"/>
  <c r="J27" i="19"/>
  <c r="D35" i="19"/>
  <c r="M42" i="19"/>
  <c r="Q42" i="19"/>
  <c r="R7" i="19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G13" i="19"/>
  <c r="Q34" i="19"/>
  <c r="G37" i="19"/>
  <c r="E22" i="19"/>
  <c r="I19" i="19"/>
  <c r="O29" i="19"/>
  <c r="C27" i="19"/>
  <c r="H19" i="19"/>
  <c r="M29" i="19"/>
  <c r="K6" i="19"/>
  <c r="N27" i="19"/>
  <c r="J22" i="19"/>
  <c r="L11" i="19"/>
  <c r="I13" i="19"/>
  <c r="Q21" i="19"/>
  <c r="D21" i="19"/>
  <c r="R36" i="19"/>
  <c r="S36" i="19" s="1"/>
  <c r="T36" i="19" s="1"/>
  <c r="U36" i="19" s="1"/>
  <c r="V36" i="19" s="1"/>
  <c r="W36" i="19" s="1"/>
  <c r="X36" i="19" s="1"/>
  <c r="Y36" i="19" s="1"/>
  <c r="Z36" i="19" s="1"/>
  <c r="AA36" i="19" s="1"/>
  <c r="AB36" i="19" s="1"/>
  <c r="AC36" i="19" s="1"/>
  <c r="AD36" i="19" s="1"/>
  <c r="AE36" i="19" s="1"/>
  <c r="AF36" i="19" s="1"/>
  <c r="AG36" i="19" s="1"/>
  <c r="AH36" i="19" s="1"/>
  <c r="F12" i="19"/>
  <c r="C23" i="19"/>
  <c r="J37" i="19"/>
  <c r="J11" i="19"/>
  <c r="J6" i="19"/>
  <c r="E42" i="19"/>
  <c r="P42" i="19"/>
  <c r="E10" i="19"/>
  <c r="N18" i="19"/>
  <c r="C29" i="19"/>
  <c r="K21" i="19"/>
  <c r="R19" i="19"/>
  <c r="S19" i="19" s="1"/>
  <c r="T19" i="19" s="1"/>
  <c r="U19" i="19" s="1"/>
  <c r="V19" i="19" s="1"/>
  <c r="W19" i="19" s="1"/>
  <c r="X19" i="19" s="1"/>
  <c r="Y19" i="19" s="1"/>
  <c r="Z19" i="19" s="1"/>
  <c r="AA19" i="19" s="1"/>
  <c r="AB19" i="19" s="1"/>
  <c r="AC19" i="19" s="1"/>
  <c r="AD19" i="19" s="1"/>
  <c r="AE19" i="19" s="1"/>
  <c r="AF19" i="19" s="1"/>
  <c r="AG19" i="19" s="1"/>
  <c r="AH19" i="19" s="1"/>
  <c r="G35" i="19"/>
  <c r="Q13" i="19"/>
  <c r="H22" i="19"/>
  <c r="L21" i="19"/>
  <c r="I37" i="19"/>
  <c r="N12" i="19"/>
  <c r="N28" i="19"/>
  <c r="D30" i="19"/>
  <c r="D42" i="19"/>
  <c r="H42" i="19"/>
  <c r="C6" i="19"/>
  <c r="J14" i="19"/>
  <c r="R35" i="19"/>
  <c r="S35" i="19" s="1"/>
  <c r="T35" i="19" s="1"/>
  <c r="U35" i="19" s="1"/>
  <c r="V35" i="19" s="1"/>
  <c r="W35" i="19" s="1"/>
  <c r="X35" i="19" s="1"/>
  <c r="Y35" i="19" s="1"/>
  <c r="Z35" i="19" s="1"/>
  <c r="AA35" i="19" s="1"/>
  <c r="AB35" i="19" s="1"/>
  <c r="AC35" i="19" s="1"/>
  <c r="AD35" i="19" s="1"/>
  <c r="AE35" i="19" s="1"/>
  <c r="AF35" i="19" s="1"/>
  <c r="AG35" i="19" s="1"/>
  <c r="AH35" i="19" s="1"/>
  <c r="M22" i="19"/>
  <c r="L30" i="19"/>
  <c r="G42" i="19"/>
  <c r="B42" i="19"/>
  <c r="O40" i="19"/>
  <c r="H40" i="19"/>
  <c r="P17" i="19"/>
  <c r="J17" i="19"/>
  <c r="Q17" i="19"/>
  <c r="G17" i="19"/>
  <c r="O17" i="19"/>
  <c r="I17" i="19"/>
  <c r="K17" i="19"/>
  <c r="C17" i="19"/>
  <c r="D17" i="19"/>
  <c r="N17" i="19"/>
  <c r="R17" i="19"/>
  <c r="S17" i="19" s="1"/>
  <c r="T17" i="19" s="1"/>
  <c r="U17" i="19" s="1"/>
  <c r="V17" i="19" s="1"/>
  <c r="W17" i="19" s="1"/>
  <c r="X17" i="19" s="1"/>
  <c r="Y17" i="19" s="1"/>
  <c r="Z17" i="19" s="1"/>
  <c r="AA17" i="19" s="1"/>
  <c r="AB17" i="19" s="1"/>
  <c r="AC17" i="19" s="1"/>
  <c r="AD17" i="19" s="1"/>
  <c r="AE17" i="19" s="1"/>
  <c r="AF17" i="19" s="1"/>
  <c r="AG17" i="19" s="1"/>
  <c r="AH17" i="19" s="1"/>
  <c r="Q33" i="19"/>
  <c r="O33" i="19"/>
  <c r="R33" i="19"/>
  <c r="S33" i="19" s="1"/>
  <c r="T33" i="19" s="1"/>
  <c r="U33" i="19" s="1"/>
  <c r="V33" i="19" s="1"/>
  <c r="W33" i="19" s="1"/>
  <c r="X33" i="19" s="1"/>
  <c r="Y33" i="19" s="1"/>
  <c r="Z33" i="19" s="1"/>
  <c r="AA33" i="19" s="1"/>
  <c r="AB33" i="19" s="1"/>
  <c r="AC33" i="19" s="1"/>
  <c r="AD33" i="19" s="1"/>
  <c r="AE33" i="19" s="1"/>
  <c r="AF33" i="19" s="1"/>
  <c r="AG33" i="19" s="1"/>
  <c r="AH33" i="19" s="1"/>
  <c r="E33" i="19"/>
  <c r="P33" i="19"/>
  <c r="N33" i="19"/>
  <c r="I33" i="19"/>
  <c r="F33" i="19"/>
  <c r="J33" i="19"/>
  <c r="B33" i="19"/>
  <c r="C33" i="19"/>
  <c r="L33" i="19"/>
  <c r="M33" i="19"/>
  <c r="H33" i="19"/>
  <c r="G33" i="19"/>
  <c r="Q41" i="19"/>
  <c r="D41" i="19"/>
  <c r="R41" i="19"/>
  <c r="S41" i="19" s="1"/>
  <c r="T41" i="19" s="1"/>
  <c r="U41" i="19" s="1"/>
  <c r="V41" i="19" s="1"/>
  <c r="W41" i="19" s="1"/>
  <c r="X41" i="19" s="1"/>
  <c r="Y41" i="19" s="1"/>
  <c r="Z41" i="19" s="1"/>
  <c r="AA41" i="19" s="1"/>
  <c r="AB41" i="19" s="1"/>
  <c r="AC41" i="19" s="1"/>
  <c r="AD41" i="19" s="1"/>
  <c r="AE41" i="19" s="1"/>
  <c r="AF41" i="19" s="1"/>
  <c r="AG41" i="19" s="1"/>
  <c r="AH41" i="19" s="1"/>
  <c r="O41" i="19"/>
  <c r="N41" i="19"/>
  <c r="J41" i="19"/>
  <c r="C41" i="19"/>
  <c r="I41" i="19"/>
  <c r="B41" i="19"/>
  <c r="M41" i="19"/>
  <c r="E41" i="19"/>
  <c r="L17" i="19"/>
  <c r="P40" i="19"/>
  <c r="F41" i="19"/>
  <c r="D8" i="19"/>
  <c r="N8" i="19"/>
  <c r="L8" i="19"/>
  <c r="O8" i="19"/>
  <c r="G8" i="19"/>
  <c r="F8" i="19"/>
  <c r="K8" i="19"/>
  <c r="I8" i="19"/>
  <c r="C8" i="19"/>
  <c r="P8" i="19"/>
  <c r="E8" i="19"/>
  <c r="H8" i="19"/>
  <c r="N16" i="19"/>
  <c r="G16" i="19"/>
  <c r="B16" i="19"/>
  <c r="F16" i="19"/>
  <c r="Q16" i="19"/>
  <c r="I16" i="19"/>
  <c r="E16" i="19"/>
  <c r="J16" i="19"/>
  <c r="R16" i="19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P16" i="19"/>
  <c r="C16" i="19"/>
  <c r="I24" i="19"/>
  <c r="F24" i="19"/>
  <c r="H24" i="19"/>
  <c r="B24" i="19"/>
  <c r="R24" i="19"/>
  <c r="S24" i="19" s="1"/>
  <c r="T24" i="19" s="1"/>
  <c r="U24" i="19" s="1"/>
  <c r="V24" i="19" s="1"/>
  <c r="W24" i="19" s="1"/>
  <c r="X24" i="19" s="1"/>
  <c r="Y24" i="19" s="1"/>
  <c r="Z24" i="19" s="1"/>
  <c r="AA24" i="19" s="1"/>
  <c r="AB24" i="19" s="1"/>
  <c r="AC24" i="19" s="1"/>
  <c r="AD24" i="19" s="1"/>
  <c r="AE24" i="19" s="1"/>
  <c r="AF24" i="19" s="1"/>
  <c r="AG24" i="19" s="1"/>
  <c r="AH24" i="19" s="1"/>
  <c r="G24" i="19"/>
  <c r="J24" i="19"/>
  <c r="M24" i="19"/>
  <c r="P24" i="19"/>
  <c r="D24" i="19"/>
  <c r="E24" i="19"/>
  <c r="E32" i="19"/>
  <c r="B32" i="19"/>
  <c r="L32" i="19"/>
  <c r="P32" i="19"/>
  <c r="H32" i="19"/>
  <c r="I32" i="19"/>
  <c r="R32" i="19"/>
  <c r="D32" i="19"/>
  <c r="J32" i="19"/>
  <c r="O32" i="19"/>
  <c r="G40" i="19"/>
  <c r="L40" i="19"/>
  <c r="N40" i="19"/>
  <c r="I40" i="19"/>
  <c r="F40" i="19"/>
  <c r="R40" i="19"/>
  <c r="S40" i="19" s="1"/>
  <c r="T40" i="19" s="1"/>
  <c r="U40" i="19" s="1"/>
  <c r="V40" i="19" s="1"/>
  <c r="W40" i="19" s="1"/>
  <c r="X40" i="19" s="1"/>
  <c r="Y40" i="19" s="1"/>
  <c r="Z40" i="19" s="1"/>
  <c r="AA40" i="19" s="1"/>
  <c r="AB40" i="19" s="1"/>
  <c r="AC40" i="19" s="1"/>
  <c r="AD40" i="19" s="1"/>
  <c r="AE40" i="19" s="1"/>
  <c r="AF40" i="19" s="1"/>
  <c r="AG40" i="19" s="1"/>
  <c r="AH40" i="19" s="1"/>
  <c r="D40" i="19"/>
  <c r="K40" i="19"/>
  <c r="M16" i="19"/>
  <c r="O16" i="19"/>
  <c r="H18" i="19"/>
  <c r="M18" i="19"/>
  <c r="F18" i="19"/>
  <c r="K18" i="19"/>
  <c r="L18" i="19"/>
  <c r="J18" i="19"/>
  <c r="Q18" i="19"/>
  <c r="I18" i="19"/>
  <c r="E18" i="19"/>
  <c r="O18" i="19"/>
  <c r="G18" i="19"/>
  <c r="F32" i="19"/>
  <c r="K16" i="19"/>
  <c r="F10" i="19"/>
  <c r="P10" i="19"/>
  <c r="J10" i="19"/>
  <c r="O10" i="19"/>
  <c r="H10" i="19"/>
  <c r="K10" i="19"/>
  <c r="G10" i="19"/>
  <c r="N10" i="19"/>
  <c r="I26" i="19"/>
  <c r="C26" i="19"/>
  <c r="O26" i="19"/>
  <c r="E26" i="19"/>
  <c r="G26" i="19"/>
  <c r="K26" i="19"/>
  <c r="N26" i="19"/>
  <c r="J26" i="19"/>
  <c r="H26" i="19"/>
  <c r="M26" i="19"/>
  <c r="F26" i="19"/>
  <c r="E34" i="19"/>
  <c r="I34" i="19"/>
  <c r="O34" i="19"/>
  <c r="N34" i="19"/>
  <c r="F34" i="19"/>
  <c r="L34" i="19"/>
  <c r="D34" i="19"/>
  <c r="C34" i="19"/>
  <c r="R34" i="19"/>
  <c r="S34" i="19" s="1"/>
  <c r="T34" i="19" s="1"/>
  <c r="U34" i="19" s="1"/>
  <c r="V34" i="19" s="1"/>
  <c r="W34" i="19" s="1"/>
  <c r="X34" i="19" s="1"/>
  <c r="Y34" i="19" s="1"/>
  <c r="Z34" i="19" s="1"/>
  <c r="AA34" i="19" s="1"/>
  <c r="AB34" i="19" s="1"/>
  <c r="AC34" i="19" s="1"/>
  <c r="AD34" i="19" s="1"/>
  <c r="AE34" i="19" s="1"/>
  <c r="AF34" i="19" s="1"/>
  <c r="AG34" i="19" s="1"/>
  <c r="AH34" i="19" s="1"/>
  <c r="G34" i="19"/>
  <c r="J34" i="19"/>
  <c r="R18" i="19"/>
  <c r="S18" i="19" s="1"/>
  <c r="T18" i="19" s="1"/>
  <c r="U18" i="19" s="1"/>
  <c r="V18" i="19" s="1"/>
  <c r="W18" i="19" s="1"/>
  <c r="X18" i="19" s="1"/>
  <c r="Y18" i="19" s="1"/>
  <c r="Z18" i="19" s="1"/>
  <c r="AA18" i="19" s="1"/>
  <c r="AB18" i="19" s="1"/>
  <c r="AC18" i="19" s="1"/>
  <c r="AD18" i="19" s="1"/>
  <c r="AE18" i="19" s="1"/>
  <c r="AF18" i="19" s="1"/>
  <c r="AG18" i="19" s="1"/>
  <c r="AH18" i="19" s="1"/>
  <c r="H16" i="19"/>
  <c r="E40" i="19"/>
  <c r="G32" i="19"/>
  <c r="B26" i="19"/>
  <c r="B40" i="19"/>
  <c r="K34" i="19"/>
  <c r="L10" i="19"/>
  <c r="D26" i="19"/>
  <c r="M8" i="19"/>
  <c r="H41" i="19"/>
  <c r="O24" i="19"/>
  <c r="B18" i="19"/>
  <c r="M32" i="19"/>
  <c r="B8" i="19"/>
  <c r="C40" i="19"/>
  <c r="N32" i="19"/>
  <c r="Q8" i="19"/>
  <c r="K41" i="19"/>
  <c r="C24" i="19"/>
  <c r="H17" i="19"/>
  <c r="R10" i="19"/>
  <c r="S10" i="19" s="1"/>
  <c r="T10" i="19" s="1"/>
  <c r="U10" i="19" s="1"/>
  <c r="D33" i="19"/>
  <c r="J8" i="19"/>
  <c r="Q26" i="19"/>
  <c r="P18" i="19"/>
  <c r="B19" i="19"/>
  <c r="E38" i="19"/>
  <c r="M12" i="19"/>
  <c r="M28" i="19"/>
  <c r="M39" i="19"/>
  <c r="P13" i="19"/>
  <c r="R27" i="19"/>
  <c r="S27" i="19" s="1"/>
  <c r="T27" i="19" s="1"/>
  <c r="U27" i="19" s="1"/>
  <c r="V27" i="19" s="1"/>
  <c r="W27" i="19" s="1"/>
  <c r="X27" i="19" s="1"/>
  <c r="Y27" i="19" s="1"/>
  <c r="Z27" i="19" s="1"/>
  <c r="AA27" i="19" s="1"/>
  <c r="AB27" i="19" s="1"/>
  <c r="AC27" i="19" s="1"/>
  <c r="AD27" i="19" s="1"/>
  <c r="AE27" i="19" s="1"/>
  <c r="AF27" i="19" s="1"/>
  <c r="AG27" i="19" s="1"/>
  <c r="AH27" i="19" s="1"/>
  <c r="M36" i="19"/>
  <c r="O30" i="19"/>
  <c r="G20" i="19"/>
  <c r="L28" i="19"/>
  <c r="D13" i="19"/>
  <c r="D29" i="19"/>
  <c r="H12" i="19"/>
  <c r="G39" i="19"/>
  <c r="Q22" i="19"/>
  <c r="P11" i="19"/>
  <c r="O27" i="19"/>
  <c r="O37" i="19"/>
  <c r="P20" i="19"/>
  <c r="F14" i="19"/>
  <c r="O20" i="19"/>
  <c r="N19" i="19"/>
  <c r="N14" i="19"/>
  <c r="N30" i="19"/>
  <c r="M35" i="19"/>
  <c r="Q20" i="19"/>
  <c r="F36" i="19"/>
  <c r="O28" i="19"/>
  <c r="K11" i="19"/>
  <c r="G15" i="19"/>
  <c r="C19" i="19"/>
  <c r="P22" i="19"/>
  <c r="L7" i="19"/>
  <c r="C22" i="19"/>
  <c r="G7" i="19"/>
  <c r="Q37" i="19"/>
  <c r="I30" i="19"/>
  <c r="E13" i="19"/>
  <c r="N20" i="19"/>
  <c r="D6" i="19"/>
  <c r="F6" i="19"/>
  <c r="D12" i="19"/>
  <c r="N39" i="19"/>
  <c r="N35" i="19"/>
  <c r="M38" i="19"/>
  <c r="E23" i="19"/>
  <c r="C12" i="19"/>
  <c r="B28" i="19"/>
  <c r="B39" i="19"/>
  <c r="F13" i="19"/>
  <c r="G27" i="19"/>
  <c r="C36" i="19"/>
  <c r="L23" i="19"/>
  <c r="J19" i="19"/>
  <c r="Q23" i="19"/>
  <c r="K12" i="19"/>
  <c r="J28" i="19"/>
  <c r="J39" i="19"/>
  <c r="D11" i="19"/>
  <c r="C37" i="19"/>
  <c r="E14" i="19"/>
  <c r="R21" i="19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E11" i="19"/>
  <c r="E27" i="19"/>
  <c r="D37" i="19"/>
  <c r="Q19" i="19"/>
  <c r="B13" i="19"/>
  <c r="R39" i="19"/>
  <c r="S39" i="19" s="1"/>
  <c r="T39" i="19" s="1"/>
  <c r="U39" i="19" s="1"/>
  <c r="V39" i="19" s="1"/>
  <c r="W39" i="19" s="1"/>
  <c r="X39" i="19" s="1"/>
  <c r="Y39" i="19" s="1"/>
  <c r="Z39" i="19" s="1"/>
  <c r="AA39" i="19" s="1"/>
  <c r="AB39" i="19" s="1"/>
  <c r="AC39" i="19" s="1"/>
  <c r="AD39" i="19" s="1"/>
  <c r="AE39" i="19" s="1"/>
  <c r="AF39" i="19" s="1"/>
  <c r="AG39" i="19" s="1"/>
  <c r="AH39" i="19" s="1"/>
  <c r="E19" i="19"/>
  <c r="F7" i="19"/>
  <c r="D19" i="19"/>
  <c r="C14" i="19"/>
  <c r="C30" i="19"/>
  <c r="B35" i="19"/>
  <c r="H21" i="19"/>
  <c r="L6" i="19"/>
  <c r="N36" i="19"/>
  <c r="F29" i="19"/>
  <c r="B12" i="19"/>
  <c r="O15" i="19"/>
  <c r="K19" i="19"/>
  <c r="G23" i="19"/>
  <c r="K22" i="19"/>
  <c r="O7" i="19"/>
  <c r="H39" i="19"/>
  <c r="D27" i="19"/>
  <c r="Q30" i="19"/>
  <c r="M13" i="19"/>
  <c r="E21" i="19"/>
  <c r="K20" i="19"/>
  <c r="M14" i="19"/>
  <c r="Q28" i="19"/>
  <c r="E36" i="19"/>
  <c r="M11" i="19"/>
  <c r="F38" i="19"/>
  <c r="F22" i="19"/>
  <c r="I11" i="19"/>
  <c r="I27" i="19"/>
  <c r="H37" i="19"/>
  <c r="R11" i="19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AE11" i="19" s="1"/>
  <c r="AF11" i="19" s="1"/>
  <c r="AG11" i="19" s="1"/>
  <c r="AH11" i="19" s="1"/>
  <c r="N21" i="19"/>
  <c r="Q7" i="19"/>
  <c r="R37" i="19"/>
  <c r="S37" i="19" s="1"/>
  <c r="T37" i="19" s="1"/>
  <c r="U37" i="19" s="1"/>
  <c r="V37" i="19" s="1"/>
  <c r="W37" i="19" s="1"/>
  <c r="X37" i="19" s="1"/>
  <c r="Y37" i="19" s="1"/>
  <c r="Z37" i="19" s="1"/>
  <c r="AA37" i="19" s="1"/>
  <c r="AB37" i="19" s="1"/>
  <c r="AC37" i="19" s="1"/>
  <c r="AD37" i="19" s="1"/>
  <c r="AE37" i="19" s="1"/>
  <c r="AF37" i="19" s="1"/>
  <c r="AG37" i="19" s="1"/>
  <c r="AH37" i="19" s="1"/>
  <c r="R22" i="19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Q11" i="19"/>
  <c r="Q27" i="19"/>
  <c r="P37" i="19"/>
  <c r="P30" i="19"/>
  <c r="E35" i="19"/>
  <c r="B11" i="19"/>
  <c r="B21" i="19"/>
  <c r="L15" i="19"/>
  <c r="K36" i="19"/>
  <c r="F19" i="19"/>
  <c r="N11" i="19"/>
  <c r="N37" i="19"/>
  <c r="G6" i="19"/>
  <c r="J13" i="19"/>
  <c r="I29" i="19"/>
  <c r="P21" i="19"/>
  <c r="C7" i="19"/>
  <c r="E37" i="19"/>
  <c r="N29" i="19"/>
  <c r="J12" i="19"/>
  <c r="B20" i="19"/>
  <c r="O23" i="19"/>
  <c r="B23" i="19"/>
  <c r="C35" i="19"/>
  <c r="P39" i="19"/>
  <c r="L27" i="19"/>
  <c r="D14" i="19"/>
  <c r="M21" i="19"/>
  <c r="I6" i="19"/>
  <c r="F15" i="19"/>
  <c r="O12" i="19"/>
  <c r="H36" i="19"/>
  <c r="J21" i="19"/>
  <c r="E7" i="19"/>
  <c r="O35" i="19"/>
  <c r="C11" i="19"/>
  <c r="L35" i="19"/>
  <c r="O38" i="19"/>
  <c r="G21" i="19"/>
  <c r="P15" i="19"/>
  <c r="O36" i="19"/>
  <c r="H11" i="19"/>
  <c r="R6" i="19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I35" i="19"/>
  <c r="B22" i="19"/>
  <c r="F27" i="19"/>
  <c r="F37" i="19"/>
  <c r="L29" i="19"/>
  <c r="C20" i="19"/>
  <c r="R14" i="19"/>
  <c r="S14" i="19" s="1"/>
  <c r="T14" i="19" s="1"/>
  <c r="U14" i="19" s="1"/>
  <c r="V14" i="19" s="1"/>
  <c r="W14" i="19" s="1"/>
  <c r="X14" i="19" s="1"/>
  <c r="Y14" i="19" s="1"/>
  <c r="Z14" i="19" s="1"/>
  <c r="AA14" i="19" s="1"/>
  <c r="AB14" i="19" s="1"/>
  <c r="AC14" i="19" s="1"/>
  <c r="AD14" i="19" s="1"/>
  <c r="AE14" i="19" s="1"/>
  <c r="AF14" i="19" s="1"/>
  <c r="AG14" i="19" s="1"/>
  <c r="AH14" i="19" s="1"/>
  <c r="R30" i="19"/>
  <c r="S30" i="19" s="1"/>
  <c r="T30" i="19" s="1"/>
  <c r="U30" i="19" s="1"/>
  <c r="V30" i="19" s="1"/>
  <c r="W30" i="19" s="1"/>
  <c r="X30" i="19" s="1"/>
  <c r="Y30" i="19" s="1"/>
  <c r="Z30" i="19" s="1"/>
  <c r="AA30" i="19" s="1"/>
  <c r="AB30" i="19" s="1"/>
  <c r="AC30" i="19" s="1"/>
  <c r="AD30" i="19" s="1"/>
  <c r="AE30" i="19" s="1"/>
  <c r="AF30" i="19" s="1"/>
  <c r="AG30" i="19" s="1"/>
  <c r="AH30" i="19" s="1"/>
  <c r="Q35" i="19"/>
  <c r="J7" i="19"/>
  <c r="O14" i="19"/>
  <c r="P12" i="19"/>
  <c r="P28" i="19"/>
  <c r="G22" i="19"/>
  <c r="E30" i="19"/>
  <c r="L14" i="19"/>
  <c r="D22" i="19"/>
  <c r="L38" i="19"/>
  <c r="H38" i="19"/>
  <c r="B38" i="19"/>
  <c r="P38" i="19"/>
  <c r="I38" i="19"/>
  <c r="Q38" i="19"/>
  <c r="J38" i="19"/>
  <c r="N38" i="19"/>
  <c r="K38" i="19"/>
  <c r="R38" i="19"/>
  <c r="S38" i="19" s="1"/>
  <c r="T38" i="19" s="1"/>
  <c r="U38" i="19" s="1"/>
  <c r="V38" i="19" s="1"/>
  <c r="W38" i="19" s="1"/>
  <c r="X38" i="19" s="1"/>
  <c r="Y38" i="19" s="1"/>
  <c r="Z38" i="19" s="1"/>
  <c r="AA38" i="19" s="1"/>
  <c r="AB38" i="19" s="1"/>
  <c r="AC38" i="19" s="1"/>
  <c r="AD38" i="19" s="1"/>
  <c r="AE38" i="19" s="1"/>
  <c r="AF38" i="19" s="1"/>
  <c r="AG38" i="19" s="1"/>
  <c r="AH38" i="19" s="1"/>
  <c r="G38" i="19"/>
  <c r="C38" i="19"/>
  <c r="W89" i="19" l="1"/>
  <c r="Q89" i="19"/>
  <c r="U89" i="19"/>
  <c r="T89" i="19"/>
  <c r="J89" i="19"/>
  <c r="B9" i="19"/>
  <c r="C9" i="19" s="1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Z52" i="19"/>
  <c r="Z51" i="19" s="1"/>
  <c r="B89" i="19"/>
  <c r="R89" i="19"/>
  <c r="O89" i="19"/>
  <c r="M89" i="19"/>
  <c r="V89" i="19"/>
  <c r="N89" i="19"/>
  <c r="I89" i="19"/>
  <c r="G89" i="19"/>
  <c r="E89" i="19"/>
  <c r="D89" i="19"/>
  <c r="X89" i="19"/>
  <c r="K89" i="19"/>
  <c r="C89" i="19"/>
  <c r="F89" i="19"/>
  <c r="Z72" i="19"/>
  <c r="Y89" i="19"/>
  <c r="L89" i="19"/>
  <c r="S89" i="19"/>
  <c r="H89" i="19"/>
  <c r="P89" i="19"/>
  <c r="Q31" i="19"/>
  <c r="N31" i="19"/>
  <c r="D31" i="19"/>
  <c r="C31" i="19"/>
  <c r="F31" i="19"/>
  <c r="K31" i="19"/>
  <c r="M31" i="19"/>
  <c r="P31" i="19"/>
  <c r="G31" i="19"/>
  <c r="L31" i="19"/>
  <c r="S32" i="19"/>
  <c r="R31" i="19"/>
  <c r="O31" i="19"/>
  <c r="B31" i="19"/>
  <c r="I31" i="19"/>
  <c r="H31" i="19"/>
  <c r="J31" i="19"/>
  <c r="E31" i="19"/>
  <c r="V10" i="19"/>
  <c r="G25" i="19"/>
  <c r="H5" i="19"/>
  <c r="I5" i="19"/>
  <c r="K25" i="19"/>
  <c r="G5" i="19"/>
  <c r="E25" i="19"/>
  <c r="N5" i="19"/>
  <c r="N25" i="19"/>
  <c r="J25" i="19"/>
  <c r="O5" i="19"/>
  <c r="Q5" i="19"/>
  <c r="M5" i="19"/>
  <c r="T25" i="19"/>
  <c r="P5" i="19"/>
  <c r="K5" i="19"/>
  <c r="Q25" i="19"/>
  <c r="P25" i="19"/>
  <c r="F5" i="19"/>
  <c r="M25" i="19"/>
  <c r="H25" i="19"/>
  <c r="S25" i="19"/>
  <c r="I25" i="19"/>
  <c r="L25" i="19"/>
  <c r="R25" i="19"/>
  <c r="J5" i="19"/>
  <c r="L5" i="19"/>
  <c r="O25" i="19"/>
  <c r="E5" i="19"/>
  <c r="F25" i="19"/>
  <c r="C5" i="19"/>
  <c r="C25" i="19"/>
  <c r="B25" i="19"/>
  <c r="B5" i="19"/>
  <c r="AA52" i="19" l="1"/>
  <c r="AA51" i="19" s="1"/>
  <c r="AA72" i="19"/>
  <c r="Z89" i="19"/>
  <c r="Q43" i="19"/>
  <c r="N43" i="19"/>
  <c r="I43" i="19"/>
  <c r="K43" i="19"/>
  <c r="B43" i="19"/>
  <c r="L43" i="19"/>
  <c r="F43" i="19"/>
  <c r="C43" i="19"/>
  <c r="J43" i="19"/>
  <c r="G43" i="19"/>
  <c r="O43" i="19"/>
  <c r="T32" i="19"/>
  <c r="S31" i="19"/>
  <c r="P43" i="19"/>
  <c r="E43" i="19"/>
  <c r="H43" i="19"/>
  <c r="M43" i="19"/>
  <c r="W10" i="19"/>
  <c r="U25" i="19"/>
  <c r="R5" i="19"/>
  <c r="R43" i="19" s="1"/>
  <c r="AB52" i="19" l="1"/>
  <c r="AB51" i="19" s="1"/>
  <c r="AB72" i="19"/>
  <c r="AA89" i="19"/>
  <c r="U32" i="19"/>
  <c r="T31" i="19"/>
  <c r="X10" i="19"/>
  <c r="S5" i="19"/>
  <c r="S43" i="19" s="1"/>
  <c r="V25" i="19"/>
  <c r="D25" i="19"/>
  <c r="D5" i="19"/>
  <c r="AC52" i="19" l="1"/>
  <c r="AC51" i="19" s="1"/>
  <c r="AC72" i="19"/>
  <c r="AB89" i="19"/>
  <c r="D43" i="19"/>
  <c r="V32" i="19"/>
  <c r="U31" i="19"/>
  <c r="Y10" i="19"/>
  <c r="W25" i="19"/>
  <c r="T5" i="19"/>
  <c r="T43" i="19" s="1"/>
  <c r="AD52" i="19" l="1"/>
  <c r="AD51" i="19" s="1"/>
  <c r="AD72" i="19"/>
  <c r="AC89" i="19"/>
  <c r="W32" i="19"/>
  <c r="V31" i="19"/>
  <c r="Z10" i="19"/>
  <c r="U5" i="19"/>
  <c r="U43" i="19" s="1"/>
  <c r="X25" i="19"/>
  <c r="AE52" i="19" l="1"/>
  <c r="AE51" i="19" s="1"/>
  <c r="AE72" i="19"/>
  <c r="AD89" i="19"/>
  <c r="X32" i="19"/>
  <c r="W31" i="19"/>
  <c r="AA10" i="19"/>
  <c r="Y25" i="19"/>
  <c r="V5" i="19"/>
  <c r="V43" i="19" s="1"/>
  <c r="AF52" i="19" l="1"/>
  <c r="AF51" i="19" s="1"/>
  <c r="AF72" i="19"/>
  <c r="AE89" i="19"/>
  <c r="Y32" i="19"/>
  <c r="X31" i="19"/>
  <c r="AB10" i="19"/>
  <c r="W5" i="19"/>
  <c r="W43" i="19" s="1"/>
  <c r="Z25" i="19"/>
  <c r="AG52" i="19" l="1"/>
  <c r="AG51" i="19" s="1"/>
  <c r="AG72" i="19"/>
  <c r="AF89" i="19"/>
  <c r="Z32" i="19"/>
  <c r="Y31" i="19"/>
  <c r="AC10" i="19"/>
  <c r="AA25" i="19"/>
  <c r="X5" i="19"/>
  <c r="X43" i="19" s="1"/>
  <c r="AH52" i="19" l="1"/>
  <c r="AH51" i="19" s="1"/>
  <c r="AH72" i="19"/>
  <c r="AG89" i="19"/>
  <c r="AA32" i="19"/>
  <c r="Z31" i="19"/>
  <c r="AD10" i="19"/>
  <c r="Y5" i="19"/>
  <c r="Y43" i="19" s="1"/>
  <c r="AB25" i="19"/>
  <c r="AH89" i="19" l="1"/>
  <c r="AB32" i="19"/>
  <c r="AA31" i="19"/>
  <c r="AE10" i="19"/>
  <c r="Z5" i="19"/>
  <c r="Z43" i="19" s="1"/>
  <c r="AC25" i="19"/>
  <c r="AC32" i="19" l="1"/>
  <c r="AB31" i="19"/>
  <c r="AF10" i="19"/>
  <c r="AA5" i="19"/>
  <c r="AA43" i="19" s="1"/>
  <c r="AD25" i="19"/>
  <c r="AD32" i="19" l="1"/>
  <c r="AC31" i="19"/>
  <c r="AG10" i="19"/>
  <c r="AE25" i="19"/>
  <c r="AB5" i="19"/>
  <c r="AB43" i="19" s="1"/>
  <c r="AE32" i="19" l="1"/>
  <c r="AD31" i="19"/>
  <c r="AH10" i="19"/>
  <c r="AC5" i="19"/>
  <c r="AC43" i="19" s="1"/>
  <c r="AF25" i="19"/>
  <c r="AF32" i="19" l="1"/>
  <c r="AE31" i="19"/>
  <c r="AG25" i="19"/>
  <c r="AH25" i="19"/>
  <c r="AD5" i="19"/>
  <c r="AD43" i="19" s="1"/>
  <c r="AG32" i="19" l="1"/>
  <c r="AF31" i="19"/>
  <c r="AE5" i="19"/>
  <c r="AE43" i="19" s="1"/>
  <c r="AH32" i="19" l="1"/>
  <c r="AH31" i="19" s="1"/>
  <c r="AG31" i="19"/>
  <c r="AF5" i="19"/>
  <c r="AF43" i="19" s="1"/>
  <c r="AG5" i="19" l="1"/>
  <c r="AG43" i="19" s="1"/>
  <c r="AH5" i="19"/>
  <c r="AH43" i="19" s="1"/>
  <c r="H1271" i="12" l="1"/>
  <c r="G1271" i="12"/>
  <c r="H1270" i="12"/>
  <c r="G1270" i="12"/>
  <c r="H1269" i="12"/>
  <c r="G1269" i="12"/>
  <c r="H1268" i="12"/>
  <c r="G1268" i="12"/>
  <c r="H1267" i="12"/>
  <c r="G1267" i="12"/>
  <c r="H1266" i="12"/>
  <c r="G1266" i="12"/>
  <c r="H1265" i="12"/>
  <c r="G1265" i="12"/>
  <c r="H1264" i="12"/>
  <c r="G1264" i="12"/>
  <c r="H1263" i="12"/>
  <c r="G1263" i="12"/>
  <c r="H1262" i="12"/>
  <c r="G1262" i="12"/>
  <c r="H1261" i="12"/>
  <c r="G1261" i="12"/>
  <c r="H1260" i="12"/>
  <c r="G1260" i="12"/>
  <c r="H1259" i="12"/>
  <c r="G1259" i="12"/>
  <c r="H1258" i="12"/>
  <c r="G1258" i="12"/>
  <c r="H1257" i="12"/>
  <c r="G1257" i="12"/>
  <c r="H1256" i="12"/>
  <c r="G1256" i="12"/>
  <c r="H1255" i="12"/>
  <c r="G1255" i="12"/>
  <c r="H1254" i="12"/>
  <c r="G1254" i="12"/>
  <c r="H1253" i="12"/>
  <c r="G1253" i="12"/>
  <c r="H1252" i="12"/>
  <c r="G1252" i="12"/>
  <c r="H1251" i="12"/>
  <c r="G1251" i="12"/>
  <c r="H1250" i="12"/>
  <c r="G1250" i="12"/>
  <c r="H1249" i="12"/>
  <c r="G1249" i="12"/>
  <c r="H1248" i="12"/>
  <c r="G1248" i="12"/>
  <c r="H1247" i="12"/>
  <c r="G1247" i="12"/>
  <c r="H1246" i="12"/>
  <c r="G1246" i="12"/>
  <c r="H1245" i="12"/>
  <c r="G1245" i="12"/>
  <c r="H1244" i="12"/>
  <c r="G1244" i="12"/>
  <c r="H1243" i="12"/>
  <c r="G1243" i="12"/>
  <c r="H1242" i="12"/>
  <c r="G1242" i="12"/>
  <c r="H1241" i="12"/>
  <c r="G1241" i="12"/>
  <c r="H1240" i="12"/>
  <c r="G1240" i="12"/>
  <c r="H1239" i="12"/>
  <c r="G1239" i="12"/>
  <c r="H1238" i="12"/>
  <c r="G1238" i="12"/>
  <c r="H1237" i="12"/>
  <c r="G1237" i="12"/>
  <c r="H1236" i="12"/>
  <c r="G1236" i="12"/>
  <c r="H1235" i="12"/>
  <c r="G1235" i="12"/>
  <c r="H1234" i="12"/>
  <c r="G1234" i="12"/>
  <c r="H1233" i="12"/>
  <c r="G1233" i="12"/>
  <c r="H1232" i="12"/>
  <c r="G1232" i="12"/>
  <c r="H1231" i="12"/>
  <c r="G1231" i="12"/>
  <c r="H1230" i="12"/>
  <c r="G1230" i="12"/>
  <c r="H1229" i="12"/>
  <c r="G1229" i="12"/>
  <c r="H1228" i="12"/>
  <c r="G1228" i="12"/>
  <c r="H1227" i="12"/>
  <c r="G1227" i="12"/>
  <c r="H1226" i="12"/>
  <c r="G1226" i="12"/>
  <c r="H1225" i="12"/>
  <c r="G1225" i="12"/>
  <c r="H1224" i="12"/>
  <c r="G1224" i="12"/>
  <c r="H1223" i="12"/>
  <c r="G1223" i="12"/>
  <c r="H1222" i="12"/>
  <c r="G1222" i="12"/>
  <c r="H1221" i="12"/>
  <c r="G1221" i="12"/>
  <c r="H1220" i="12"/>
  <c r="G1220" i="12"/>
  <c r="H1219" i="12"/>
  <c r="G1219" i="12"/>
  <c r="H1218" i="12"/>
  <c r="G1218" i="12"/>
  <c r="H1217" i="12"/>
  <c r="G1217" i="12"/>
  <c r="H1216" i="12"/>
  <c r="G1216" i="12"/>
  <c r="H1215" i="12"/>
  <c r="G1215" i="12"/>
  <c r="H1214" i="12"/>
  <c r="G1214" i="12"/>
  <c r="H1213" i="12"/>
  <c r="G1213" i="12"/>
  <c r="H1212" i="12"/>
  <c r="G1212" i="12"/>
  <c r="H1211" i="12"/>
  <c r="G1211" i="12"/>
  <c r="H1210" i="12"/>
  <c r="G1210" i="12"/>
  <c r="H1209" i="12"/>
  <c r="G1209" i="12"/>
  <c r="H1208" i="12"/>
  <c r="G1208" i="12"/>
  <c r="H1207" i="12"/>
  <c r="G1207" i="12"/>
  <c r="H1206" i="12"/>
  <c r="G1206" i="12"/>
  <c r="H1205" i="12"/>
  <c r="G1205" i="12"/>
  <c r="H1204" i="12"/>
  <c r="G1204" i="12"/>
  <c r="H1203" i="12"/>
  <c r="G1203" i="12"/>
  <c r="H1202" i="12"/>
  <c r="G1202" i="12"/>
  <c r="H1201" i="12"/>
  <c r="G1201" i="12"/>
  <c r="H1200" i="12"/>
  <c r="G1200" i="12"/>
  <c r="H1199" i="12"/>
  <c r="G1199" i="12"/>
  <c r="H1198" i="12"/>
  <c r="G1198" i="12"/>
  <c r="H1197" i="12"/>
  <c r="G1197" i="12"/>
  <c r="H1196" i="12"/>
  <c r="G1196" i="12"/>
  <c r="H1195" i="12"/>
  <c r="G1195" i="12"/>
  <c r="H1194" i="12"/>
  <c r="G1194" i="12"/>
  <c r="H1193" i="12"/>
  <c r="G1193" i="12"/>
  <c r="H1192" i="12"/>
  <c r="G1192" i="12"/>
  <c r="H1191" i="12"/>
  <c r="G1191" i="12"/>
  <c r="H1190" i="12"/>
  <c r="G1190" i="12"/>
  <c r="H1189" i="12"/>
  <c r="G1189" i="12"/>
  <c r="H1188" i="12"/>
  <c r="G1188" i="12"/>
  <c r="H1187" i="12"/>
  <c r="G1187" i="12"/>
  <c r="H1186" i="12"/>
  <c r="G1186" i="12"/>
  <c r="H1185" i="12"/>
  <c r="G1185" i="12"/>
  <c r="H1184" i="12"/>
  <c r="G1184" i="12"/>
  <c r="H1183" i="12"/>
  <c r="G1183" i="12"/>
  <c r="H1182" i="12"/>
  <c r="G1182" i="12"/>
  <c r="H1181" i="12"/>
  <c r="G1181" i="12"/>
  <c r="H1180" i="12"/>
  <c r="G1180" i="12"/>
  <c r="H1179" i="12"/>
  <c r="G1179" i="12"/>
  <c r="H1178" i="12"/>
  <c r="G1178" i="12"/>
  <c r="H1177" i="12"/>
  <c r="G1177" i="12"/>
  <c r="H1176" i="12"/>
  <c r="G1176" i="12"/>
  <c r="H1175" i="12"/>
  <c r="G1175" i="12"/>
  <c r="H1174" i="12"/>
  <c r="G1174" i="12"/>
  <c r="H1173" i="12"/>
  <c r="G1173" i="12"/>
  <c r="H1172" i="12"/>
  <c r="G1172" i="12"/>
  <c r="H1171" i="12"/>
  <c r="G1171" i="12"/>
  <c r="H1170" i="12"/>
  <c r="G1170" i="12"/>
  <c r="H1169" i="12"/>
  <c r="G1169" i="12"/>
  <c r="H1168" i="12"/>
  <c r="G1168" i="12"/>
  <c r="H1167" i="12"/>
  <c r="G1167" i="12"/>
  <c r="H1166" i="12"/>
  <c r="G1166" i="12"/>
  <c r="H1165" i="12"/>
  <c r="G1165" i="12"/>
  <c r="H1164" i="12"/>
  <c r="G1164" i="12"/>
  <c r="H1163" i="12"/>
  <c r="G1163" i="12"/>
  <c r="H1162" i="12"/>
  <c r="G1162" i="12"/>
  <c r="H1161" i="12"/>
  <c r="G1161" i="12"/>
  <c r="H1160" i="12"/>
  <c r="G1160" i="12"/>
  <c r="H1159" i="12"/>
  <c r="G1159" i="12"/>
  <c r="H1158" i="12"/>
  <c r="G1158" i="12"/>
  <c r="H1157" i="12"/>
  <c r="G1157" i="12"/>
  <c r="H1156" i="12"/>
  <c r="G1156" i="12"/>
  <c r="H1155" i="12"/>
  <c r="G1155" i="12"/>
  <c r="H1154" i="12"/>
  <c r="G1154" i="12"/>
  <c r="H1153" i="12"/>
  <c r="G1153" i="12"/>
  <c r="H1152" i="12"/>
  <c r="G1152" i="12"/>
  <c r="H1151" i="12"/>
  <c r="G1151" i="12"/>
  <c r="H1150" i="12"/>
  <c r="G1150" i="12"/>
  <c r="H1149" i="12"/>
  <c r="G1149" i="12"/>
  <c r="H1148" i="12"/>
  <c r="G1148" i="12"/>
  <c r="H1147" i="12"/>
  <c r="G1147" i="12"/>
  <c r="H1146" i="12"/>
  <c r="G1146" i="12"/>
  <c r="H1145" i="12"/>
  <c r="G1145" i="12"/>
  <c r="H1144" i="12"/>
  <c r="G1144" i="12"/>
  <c r="H1143" i="12"/>
  <c r="G1143" i="12"/>
  <c r="H1142" i="12"/>
  <c r="G1142" i="12"/>
  <c r="H1141" i="12"/>
  <c r="G1141" i="12"/>
  <c r="H1140" i="12"/>
  <c r="G1140" i="12"/>
  <c r="H1139" i="12"/>
  <c r="G1139" i="12"/>
  <c r="H1138" i="12"/>
  <c r="G1138" i="12"/>
  <c r="H1137" i="12"/>
  <c r="G1137" i="12"/>
  <c r="H1136" i="12"/>
  <c r="G1136" i="12"/>
  <c r="H1135" i="12"/>
  <c r="G1135" i="12"/>
  <c r="H1134" i="12"/>
  <c r="G1134" i="12"/>
  <c r="H1133" i="12"/>
  <c r="G1133" i="12"/>
  <c r="H1132" i="12"/>
  <c r="G1132" i="12"/>
  <c r="H1131" i="12"/>
  <c r="G1131" i="12"/>
  <c r="H1130" i="12"/>
  <c r="G1130" i="12"/>
  <c r="H1129" i="12"/>
  <c r="G1129" i="12"/>
  <c r="H1128" i="12"/>
  <c r="G1128" i="12"/>
  <c r="H1127" i="12"/>
  <c r="G1127" i="12"/>
  <c r="H1126" i="12"/>
  <c r="G1126" i="12"/>
  <c r="H1125" i="12"/>
  <c r="G1125" i="12"/>
  <c r="H1124" i="12"/>
  <c r="G1124" i="12"/>
  <c r="H1123" i="12"/>
  <c r="G1123" i="12"/>
  <c r="H1122" i="12"/>
  <c r="G1122" i="12"/>
  <c r="H1121" i="12"/>
  <c r="G1121" i="12"/>
  <c r="H1120" i="12"/>
  <c r="G1120" i="12"/>
  <c r="H1119" i="12"/>
  <c r="G1119" i="12"/>
  <c r="H1118" i="12"/>
  <c r="G1118" i="12"/>
  <c r="H1117" i="12"/>
  <c r="G1117" i="12"/>
  <c r="H1116" i="12"/>
  <c r="G1116" i="12"/>
  <c r="H1115" i="12"/>
  <c r="G1115" i="12"/>
  <c r="H1114" i="12"/>
  <c r="G1114" i="12"/>
  <c r="H1113" i="12"/>
  <c r="G1113" i="12"/>
  <c r="H1112" i="12"/>
  <c r="G1112" i="12"/>
  <c r="H1111" i="12"/>
  <c r="G1111" i="12"/>
  <c r="H1110" i="12"/>
  <c r="G1110" i="12"/>
  <c r="H1109" i="12"/>
  <c r="G1109" i="12"/>
  <c r="H1108" i="12"/>
  <c r="G1108" i="12"/>
  <c r="H1107" i="12"/>
  <c r="G1107" i="12"/>
  <c r="H1106" i="12"/>
  <c r="G1106" i="12"/>
  <c r="H1105" i="12"/>
  <c r="G1105" i="12"/>
  <c r="H1104" i="12"/>
  <c r="G1104" i="12"/>
  <c r="H1103" i="12"/>
  <c r="G1103" i="12"/>
  <c r="H1102" i="12"/>
  <c r="G1102" i="12"/>
  <c r="H1101" i="12"/>
  <c r="G1101" i="12"/>
  <c r="H1100" i="12"/>
  <c r="G1100" i="12"/>
  <c r="H1099" i="12"/>
  <c r="G1099" i="12"/>
  <c r="H1098" i="12"/>
  <c r="G1098" i="12"/>
  <c r="H1097" i="12"/>
  <c r="G1097" i="12"/>
  <c r="H1096" i="12"/>
  <c r="G1096" i="12"/>
  <c r="H1095" i="12"/>
  <c r="G1095" i="12"/>
  <c r="H1094" i="12"/>
  <c r="G1094" i="12"/>
  <c r="H1093" i="12"/>
  <c r="G1093" i="12"/>
  <c r="H1092" i="12"/>
  <c r="G1092" i="12"/>
  <c r="H1091" i="12"/>
  <c r="G1091" i="12"/>
  <c r="H1090" i="12"/>
  <c r="G1090" i="12"/>
  <c r="H1089" i="12"/>
  <c r="G1089" i="12"/>
  <c r="H1088" i="12"/>
  <c r="G1088" i="12"/>
  <c r="H1087" i="12"/>
  <c r="G1087" i="12"/>
  <c r="H1086" i="12"/>
  <c r="G1086" i="12"/>
  <c r="H1085" i="12"/>
  <c r="G1085" i="12"/>
  <c r="H1084" i="12"/>
  <c r="G1084" i="12"/>
  <c r="H1083" i="12"/>
  <c r="G1083" i="12"/>
  <c r="H1082" i="12"/>
  <c r="G1082" i="12"/>
  <c r="H1081" i="12"/>
  <c r="G1081" i="12"/>
  <c r="H1080" i="12"/>
  <c r="G1080" i="12"/>
  <c r="H1079" i="12"/>
  <c r="G1079" i="12"/>
  <c r="H1078" i="12"/>
  <c r="G1078" i="12"/>
  <c r="H1077" i="12"/>
  <c r="G1077" i="12"/>
  <c r="H1076" i="12"/>
  <c r="G1076" i="12"/>
  <c r="H1075" i="12"/>
  <c r="G1075" i="12"/>
  <c r="H1074" i="12"/>
  <c r="G1074" i="12"/>
  <c r="H1073" i="12"/>
  <c r="G1073" i="12"/>
  <c r="H1072" i="12"/>
  <c r="G1072" i="12"/>
  <c r="H1071" i="12"/>
  <c r="G1071" i="12"/>
  <c r="H1070" i="12"/>
  <c r="G1070" i="12"/>
  <c r="H1069" i="12"/>
  <c r="G1069" i="12"/>
  <c r="H1068" i="12"/>
  <c r="G1068" i="12"/>
  <c r="H1067" i="12"/>
  <c r="G1067" i="12"/>
  <c r="H1066" i="12"/>
  <c r="G1066" i="12"/>
  <c r="H1065" i="12"/>
  <c r="G1065" i="12"/>
  <c r="H1064" i="12"/>
  <c r="G1064" i="12"/>
  <c r="H1063" i="12"/>
  <c r="G1063" i="12"/>
  <c r="H1062" i="12"/>
  <c r="G1062" i="12"/>
  <c r="H1061" i="12"/>
  <c r="G1061" i="12"/>
  <c r="H1060" i="12"/>
  <c r="G1060" i="12"/>
  <c r="H1059" i="12"/>
  <c r="G1059" i="12"/>
  <c r="H1058" i="12"/>
  <c r="G1058" i="12"/>
  <c r="H1057" i="12"/>
  <c r="G1057" i="12"/>
  <c r="H1056" i="12"/>
  <c r="G1056" i="12"/>
  <c r="H1055" i="12"/>
  <c r="G1055" i="12"/>
  <c r="H1054" i="12"/>
  <c r="G1054" i="12"/>
  <c r="H1053" i="12"/>
  <c r="G1053" i="12"/>
  <c r="H1052" i="12"/>
  <c r="G1052" i="12"/>
  <c r="H1051" i="12"/>
  <c r="G1051" i="12"/>
  <c r="H1050" i="12"/>
  <c r="G1050" i="12"/>
  <c r="H1049" i="12"/>
  <c r="G1049" i="12"/>
  <c r="H1048" i="12"/>
  <c r="G1048" i="12"/>
  <c r="H1047" i="12"/>
  <c r="G1047" i="12"/>
  <c r="H1046" i="12"/>
  <c r="G1046" i="12"/>
  <c r="H1045" i="12"/>
  <c r="G1045" i="12"/>
  <c r="H1044" i="12"/>
  <c r="G1044" i="12"/>
  <c r="H1043" i="12"/>
  <c r="G1043" i="12"/>
  <c r="H1042" i="12"/>
  <c r="G1042" i="12"/>
  <c r="H1041" i="12"/>
  <c r="G1041" i="12"/>
  <c r="H1040" i="12"/>
  <c r="G1040" i="12"/>
  <c r="H1039" i="12"/>
  <c r="G1039" i="12"/>
  <c r="H1038" i="12"/>
  <c r="G1038" i="12"/>
  <c r="H1037" i="12"/>
  <c r="G1037" i="12"/>
  <c r="H1036" i="12"/>
  <c r="G1036" i="12"/>
  <c r="H1035" i="12"/>
  <c r="G1035" i="12"/>
  <c r="H1034" i="12"/>
  <c r="G1034" i="12"/>
  <c r="H1033" i="12"/>
  <c r="G1033" i="12"/>
  <c r="H1032" i="12"/>
  <c r="G1032" i="12"/>
  <c r="H1031" i="12"/>
  <c r="G1031" i="12"/>
  <c r="H1030" i="12"/>
  <c r="G1030" i="12"/>
  <c r="H1029" i="12"/>
  <c r="G1029" i="12"/>
  <c r="H1028" i="12"/>
  <c r="G1028" i="12"/>
  <c r="H1027" i="12"/>
  <c r="G1027" i="12"/>
  <c r="H1026" i="12"/>
  <c r="G1026" i="12"/>
  <c r="H1025" i="12"/>
  <c r="G1025" i="12"/>
  <c r="H1024" i="12"/>
  <c r="G1024" i="12"/>
  <c r="H1023" i="12"/>
  <c r="G1023" i="12"/>
  <c r="H1022" i="12"/>
  <c r="G1022" i="12"/>
  <c r="H1021" i="12"/>
  <c r="G1021" i="12"/>
  <c r="H1020" i="12"/>
  <c r="G1020" i="12"/>
  <c r="H1019" i="12"/>
  <c r="G1019" i="12"/>
  <c r="H1018" i="12"/>
  <c r="G1018" i="12"/>
  <c r="H1017" i="12"/>
  <c r="G1017" i="12"/>
  <c r="H1016" i="12"/>
  <c r="G1016" i="12"/>
  <c r="H1015" i="12"/>
  <c r="G1015" i="12"/>
  <c r="H1014" i="12"/>
  <c r="G1014" i="12"/>
  <c r="H1013" i="12"/>
  <c r="G1013" i="12"/>
  <c r="H1012" i="12"/>
  <c r="G1012" i="12"/>
  <c r="H1011" i="12"/>
  <c r="G1011" i="12"/>
  <c r="H1010" i="12"/>
  <c r="G1010" i="12"/>
  <c r="H1009" i="12"/>
  <c r="G1009" i="12"/>
  <c r="H1008" i="12"/>
  <c r="G1008" i="12"/>
  <c r="H1007" i="12"/>
  <c r="G1007" i="12"/>
  <c r="H1006" i="12"/>
  <c r="G1006" i="12"/>
  <c r="H1005" i="12"/>
  <c r="G1005" i="12"/>
  <c r="H1004" i="12"/>
  <c r="G1004" i="12"/>
  <c r="H1003" i="12"/>
  <c r="G1003" i="12"/>
  <c r="H1002" i="12"/>
  <c r="G1002" i="12"/>
  <c r="H1001" i="12"/>
  <c r="G1001" i="12"/>
  <c r="H1000" i="12"/>
  <c r="G1000" i="12"/>
  <c r="H999" i="12"/>
  <c r="G999" i="12"/>
  <c r="H998" i="12"/>
  <c r="G998" i="12"/>
  <c r="H997" i="12"/>
  <c r="G997" i="12"/>
  <c r="H996" i="12"/>
  <c r="G996" i="12"/>
  <c r="H995" i="12"/>
  <c r="G995" i="12"/>
  <c r="H994" i="12"/>
  <c r="G994" i="12"/>
  <c r="H993" i="12"/>
  <c r="G993" i="12"/>
  <c r="H992" i="12"/>
  <c r="G992" i="12"/>
  <c r="H991" i="12"/>
  <c r="G991" i="12"/>
  <c r="H990" i="12"/>
  <c r="G990" i="12"/>
  <c r="H989" i="12"/>
  <c r="G989" i="12"/>
  <c r="H988" i="12"/>
  <c r="G988" i="12"/>
  <c r="H987" i="12"/>
  <c r="G987" i="12"/>
  <c r="H986" i="12"/>
  <c r="G986" i="12"/>
  <c r="H985" i="12"/>
  <c r="G985" i="12"/>
  <c r="H984" i="12"/>
  <c r="G984" i="12"/>
  <c r="H983" i="12"/>
  <c r="G983" i="12"/>
  <c r="H982" i="12"/>
  <c r="G982" i="12"/>
  <c r="H981" i="12"/>
  <c r="G981" i="12"/>
  <c r="H980" i="12"/>
  <c r="G980" i="12"/>
  <c r="H979" i="12"/>
  <c r="G979" i="12"/>
  <c r="H978" i="12"/>
  <c r="G978" i="12"/>
  <c r="H977" i="12"/>
  <c r="G977" i="12"/>
  <c r="H976" i="12"/>
  <c r="G976" i="12"/>
  <c r="H975" i="12"/>
  <c r="G975" i="12"/>
  <c r="H974" i="12"/>
  <c r="G974" i="12"/>
  <c r="H973" i="12"/>
  <c r="G973" i="12"/>
  <c r="H972" i="12"/>
  <c r="G972" i="12"/>
  <c r="H971" i="12"/>
  <c r="G971" i="12"/>
  <c r="H970" i="12"/>
  <c r="G970" i="12"/>
  <c r="H969" i="12"/>
  <c r="G969" i="12"/>
  <c r="H968" i="12"/>
  <c r="G968" i="12"/>
  <c r="H967" i="12"/>
  <c r="G967" i="12"/>
  <c r="H966" i="12"/>
  <c r="G966" i="12"/>
  <c r="H965" i="12"/>
  <c r="G965" i="12"/>
  <c r="H964" i="12"/>
  <c r="G964" i="12"/>
  <c r="H963" i="12"/>
  <c r="G963" i="12"/>
  <c r="H962" i="12"/>
  <c r="G962" i="12"/>
  <c r="H961" i="12"/>
  <c r="G961" i="12"/>
  <c r="H960" i="12"/>
  <c r="G960" i="12"/>
  <c r="H959" i="12"/>
  <c r="G959" i="12"/>
  <c r="H958" i="12"/>
  <c r="G958" i="12"/>
  <c r="H957" i="12"/>
  <c r="G957" i="12"/>
  <c r="H956" i="12"/>
  <c r="G956" i="12"/>
  <c r="H955" i="12"/>
  <c r="G955" i="12"/>
  <c r="H954" i="12"/>
  <c r="G954" i="12"/>
  <c r="H953" i="12"/>
  <c r="G953" i="12"/>
  <c r="H952" i="12"/>
  <c r="G952" i="12"/>
  <c r="H951" i="12"/>
  <c r="G951" i="12"/>
  <c r="H950" i="12"/>
  <c r="G950" i="12"/>
  <c r="H949" i="12"/>
  <c r="G949" i="12"/>
  <c r="H948" i="12"/>
  <c r="G948" i="12"/>
  <c r="H947" i="12"/>
  <c r="G947" i="12"/>
  <c r="H946" i="12"/>
  <c r="G946" i="12"/>
  <c r="H945" i="12"/>
  <c r="G945" i="12"/>
  <c r="H944" i="12"/>
  <c r="G944" i="12"/>
  <c r="H943" i="12"/>
  <c r="G943" i="12"/>
  <c r="H942" i="12"/>
  <c r="G942" i="12"/>
  <c r="H941" i="12"/>
  <c r="G941" i="12"/>
  <c r="H940" i="12"/>
  <c r="G940" i="12"/>
  <c r="H939" i="12"/>
  <c r="G939" i="12"/>
  <c r="H938" i="12"/>
  <c r="G938" i="12"/>
  <c r="H937" i="12"/>
  <c r="G937" i="12"/>
  <c r="H936" i="12"/>
  <c r="G936" i="12"/>
  <c r="H935" i="12"/>
  <c r="G935" i="12"/>
  <c r="H934" i="12"/>
  <c r="G934" i="12"/>
  <c r="H933" i="12"/>
  <c r="G933" i="12"/>
  <c r="H932" i="12"/>
  <c r="G932" i="12"/>
  <c r="H931" i="12"/>
  <c r="G931" i="12"/>
  <c r="H930" i="12"/>
  <c r="G930" i="12"/>
  <c r="H929" i="12"/>
  <c r="G929" i="12"/>
  <c r="H928" i="12"/>
  <c r="G928" i="12"/>
  <c r="H927" i="12" l="1"/>
  <c r="G927" i="12"/>
  <c r="H926" i="12"/>
  <c r="G926" i="12"/>
  <c r="H925" i="12"/>
  <c r="G925" i="12"/>
  <c r="H924" i="12"/>
  <c r="G924" i="12"/>
  <c r="H923" i="12"/>
  <c r="G923" i="12"/>
  <c r="H922" i="12"/>
  <c r="G922" i="12"/>
  <c r="H921" i="12"/>
  <c r="G921" i="12"/>
  <c r="H920" i="12"/>
  <c r="G920" i="12"/>
  <c r="H919" i="12"/>
  <c r="G919" i="12"/>
  <c r="H918" i="12"/>
  <c r="G918" i="12"/>
  <c r="H917" i="12"/>
  <c r="G917" i="12"/>
  <c r="H916" i="12"/>
  <c r="G916" i="12"/>
  <c r="H915" i="12"/>
  <c r="G915" i="12"/>
  <c r="H914" i="12"/>
  <c r="G914" i="12"/>
  <c r="H913" i="12"/>
  <c r="G913" i="12"/>
  <c r="H912" i="12"/>
  <c r="G912" i="12"/>
  <c r="H911" i="12"/>
  <c r="G911" i="12"/>
  <c r="H910" i="12"/>
  <c r="G910" i="12"/>
  <c r="H909" i="12"/>
  <c r="G909" i="12"/>
  <c r="H908" i="12"/>
  <c r="G908" i="12"/>
  <c r="H907" i="12"/>
  <c r="G907" i="12"/>
  <c r="H906" i="12"/>
  <c r="G906" i="12"/>
  <c r="H905" i="12"/>
  <c r="G905" i="12"/>
  <c r="H904" i="12"/>
  <c r="G904" i="12"/>
  <c r="H903" i="12"/>
  <c r="G903" i="12"/>
  <c r="H902" i="12"/>
  <c r="G902" i="12"/>
  <c r="H901" i="12"/>
  <c r="G901" i="12"/>
  <c r="H900" i="12"/>
  <c r="G900" i="12"/>
  <c r="H899" i="12"/>
  <c r="G899" i="12"/>
  <c r="H898" i="12"/>
  <c r="G898" i="12"/>
  <c r="H897" i="12"/>
  <c r="G897" i="12"/>
  <c r="H896" i="12"/>
  <c r="G896" i="12"/>
  <c r="H895" i="12"/>
  <c r="G895" i="12"/>
  <c r="H894" i="12"/>
  <c r="G894" i="12"/>
  <c r="H893" i="12"/>
  <c r="G893" i="12"/>
  <c r="H892" i="12"/>
  <c r="G892" i="12"/>
  <c r="H891" i="12"/>
  <c r="G891" i="12"/>
  <c r="H890" i="12"/>
  <c r="G890" i="12"/>
  <c r="H889" i="12"/>
  <c r="G889" i="12"/>
  <c r="H888" i="12"/>
  <c r="G888" i="12"/>
  <c r="H887" i="12"/>
  <c r="G887" i="12"/>
  <c r="H886" i="12"/>
  <c r="G886" i="12"/>
  <c r="H885" i="12"/>
  <c r="G885" i="12"/>
  <c r="H884" i="12"/>
  <c r="G884" i="12"/>
  <c r="H883" i="12"/>
  <c r="G883" i="12"/>
  <c r="F12" i="16" l="1"/>
  <c r="F11" i="16"/>
  <c r="F10" i="16"/>
  <c r="F9" i="16"/>
  <c r="F8" i="16"/>
  <c r="F7" i="16"/>
  <c r="F6" i="16"/>
  <c r="F5" i="16"/>
  <c r="F4" i="16"/>
  <c r="G5" i="16"/>
  <c r="G12" i="16"/>
  <c r="G10" i="16"/>
  <c r="G6" i="16"/>
  <c r="G7" i="16"/>
  <c r="G11" i="16"/>
  <c r="G8" i="16"/>
  <c r="J10" i="16" l="1"/>
  <c r="J5" i="16"/>
  <c r="G4" i="16"/>
  <c r="H5" i="16" s="1"/>
  <c r="J6" i="16"/>
  <c r="J7" i="16"/>
  <c r="J8" i="16"/>
  <c r="J11" i="16"/>
  <c r="J12" i="16"/>
  <c r="G9" i="16"/>
  <c r="H882" i="12"/>
  <c r="G882" i="12"/>
  <c r="H881" i="12"/>
  <c r="G881" i="12"/>
  <c r="H880" i="12"/>
  <c r="G880" i="12"/>
  <c r="H879" i="12"/>
  <c r="G879" i="12"/>
  <c r="H878" i="12"/>
  <c r="G878" i="12"/>
  <c r="H877" i="12"/>
  <c r="G877" i="12"/>
  <c r="H876" i="12"/>
  <c r="G876" i="12"/>
  <c r="H875" i="12"/>
  <c r="G875" i="12"/>
  <c r="H874" i="12"/>
  <c r="G874" i="12"/>
  <c r="H873" i="12"/>
  <c r="G873" i="12"/>
  <c r="H872" i="12"/>
  <c r="G872" i="12"/>
  <c r="H871" i="12"/>
  <c r="G871" i="12"/>
  <c r="H870" i="12"/>
  <c r="G870" i="12"/>
  <c r="H869" i="12"/>
  <c r="G869" i="12"/>
  <c r="H868" i="12"/>
  <c r="G868" i="12"/>
  <c r="H867" i="12"/>
  <c r="G867" i="12"/>
  <c r="H866" i="12"/>
  <c r="G866" i="12"/>
  <c r="H865" i="12"/>
  <c r="G865" i="12"/>
  <c r="H864" i="12"/>
  <c r="G864" i="12"/>
  <c r="H863" i="12"/>
  <c r="G863" i="12"/>
  <c r="H862" i="12"/>
  <c r="G862" i="12"/>
  <c r="H861" i="12"/>
  <c r="G861" i="12"/>
  <c r="H860" i="12"/>
  <c r="G860" i="12"/>
  <c r="H859" i="12"/>
  <c r="G859" i="12"/>
  <c r="H858" i="12"/>
  <c r="G858" i="12"/>
  <c r="H857" i="12"/>
  <c r="G857" i="12"/>
  <c r="H856" i="12"/>
  <c r="G856" i="12"/>
  <c r="H855" i="12"/>
  <c r="G855" i="12"/>
  <c r="H854" i="12"/>
  <c r="G854" i="12"/>
  <c r="H853" i="12"/>
  <c r="G853" i="12"/>
  <c r="H852" i="12"/>
  <c r="G852" i="12"/>
  <c r="H851" i="12"/>
  <c r="G851" i="12"/>
  <c r="H850" i="12"/>
  <c r="G850" i="12"/>
  <c r="H849" i="12"/>
  <c r="G849" i="12"/>
  <c r="H848" i="12"/>
  <c r="G848" i="12"/>
  <c r="H847" i="12"/>
  <c r="G847" i="12"/>
  <c r="H846" i="12"/>
  <c r="G846" i="12"/>
  <c r="H845" i="12"/>
  <c r="G845" i="12"/>
  <c r="H844" i="12"/>
  <c r="G844" i="12"/>
  <c r="H843" i="12"/>
  <c r="G843" i="12"/>
  <c r="H842" i="12"/>
  <c r="G842" i="12"/>
  <c r="H841" i="12"/>
  <c r="G841" i="12"/>
  <c r="H840" i="12"/>
  <c r="G840" i="12"/>
  <c r="H839" i="12"/>
  <c r="G839" i="12"/>
  <c r="H838" i="12"/>
  <c r="G838" i="12"/>
  <c r="H837" i="12"/>
  <c r="G837" i="12"/>
  <c r="H836" i="12"/>
  <c r="G836" i="12"/>
  <c r="H835" i="12"/>
  <c r="G835" i="12"/>
  <c r="H834" i="12"/>
  <c r="G834" i="12"/>
  <c r="H833" i="12"/>
  <c r="G833" i="12"/>
  <c r="H832" i="12"/>
  <c r="G832" i="12"/>
  <c r="H831" i="12"/>
  <c r="G831" i="12"/>
  <c r="H830" i="12"/>
  <c r="G830" i="12"/>
  <c r="H829" i="12"/>
  <c r="G829" i="12"/>
  <c r="H828" i="12"/>
  <c r="G828" i="12"/>
  <c r="H827" i="12"/>
  <c r="G827" i="12"/>
  <c r="H826" i="12"/>
  <c r="G826" i="12"/>
  <c r="H825" i="12"/>
  <c r="G825" i="12"/>
  <c r="H824" i="12"/>
  <c r="G824" i="12"/>
  <c r="H823" i="12"/>
  <c r="G823" i="12"/>
  <c r="H822" i="12"/>
  <c r="G822" i="12"/>
  <c r="H821" i="12"/>
  <c r="G821" i="12"/>
  <c r="H820" i="12"/>
  <c r="G820" i="12"/>
  <c r="H819" i="12"/>
  <c r="G819" i="12"/>
  <c r="H818" i="12"/>
  <c r="G818" i="12"/>
  <c r="H817" i="12"/>
  <c r="G817" i="12"/>
  <c r="H816" i="12"/>
  <c r="G816" i="12"/>
  <c r="H815" i="12"/>
  <c r="G815" i="12"/>
  <c r="H814" i="12"/>
  <c r="G814" i="12"/>
  <c r="H813" i="12"/>
  <c r="G813" i="12"/>
  <c r="H812" i="12"/>
  <c r="G812" i="12"/>
  <c r="H811" i="12"/>
  <c r="G811" i="12"/>
  <c r="H810" i="12"/>
  <c r="G810" i="12"/>
  <c r="H809" i="12"/>
  <c r="G809" i="12"/>
  <c r="H808" i="12"/>
  <c r="G808" i="12"/>
  <c r="H807" i="12"/>
  <c r="G807" i="12"/>
  <c r="H806" i="12"/>
  <c r="G806" i="12"/>
  <c r="H805" i="12"/>
  <c r="G805" i="12"/>
  <c r="H804" i="12"/>
  <c r="G804" i="12"/>
  <c r="H803" i="12"/>
  <c r="G803" i="12"/>
  <c r="H802" i="12"/>
  <c r="G802" i="12"/>
  <c r="H801" i="12"/>
  <c r="G801" i="12"/>
  <c r="H800" i="12"/>
  <c r="G800" i="12"/>
  <c r="H799" i="12"/>
  <c r="G799" i="12"/>
  <c r="H798" i="12"/>
  <c r="G798" i="12"/>
  <c r="H797" i="12"/>
  <c r="G797" i="12"/>
  <c r="D34" i="9"/>
  <c r="H8" i="16" l="1"/>
  <c r="H7" i="16"/>
  <c r="K7" i="16"/>
  <c r="H6" i="16"/>
  <c r="K12" i="16"/>
  <c r="K6" i="16"/>
  <c r="K8" i="16"/>
  <c r="K10" i="16"/>
  <c r="K5" i="16"/>
  <c r="K11" i="16"/>
  <c r="H11" i="16"/>
  <c r="H10" i="16"/>
  <c r="H12" i="16"/>
  <c r="H796" i="12"/>
  <c r="G796" i="12"/>
  <c r="H795" i="12"/>
  <c r="G795" i="12"/>
  <c r="H794" i="12"/>
  <c r="G794" i="12"/>
  <c r="H793" i="12"/>
  <c r="G793" i="12"/>
  <c r="H792" i="12"/>
  <c r="G792" i="12"/>
  <c r="H791" i="12"/>
  <c r="G791" i="12"/>
  <c r="H790" i="12"/>
  <c r="G790" i="12"/>
  <c r="H789" i="12"/>
  <c r="G789" i="12"/>
  <c r="H788" i="12"/>
  <c r="G788" i="12"/>
  <c r="H787" i="12"/>
  <c r="G787" i="12"/>
  <c r="H786" i="12"/>
  <c r="G786" i="12"/>
  <c r="H785" i="12"/>
  <c r="G785" i="12"/>
  <c r="H784" i="12"/>
  <c r="G784" i="12"/>
  <c r="H783" i="12"/>
  <c r="G783" i="12"/>
  <c r="H782" i="12"/>
  <c r="G782" i="12"/>
  <c r="H781" i="12"/>
  <c r="G781" i="12"/>
  <c r="H780" i="12"/>
  <c r="G780" i="12"/>
  <c r="H779" i="12"/>
  <c r="G779" i="12"/>
  <c r="H778" i="12"/>
  <c r="G778" i="12"/>
  <c r="H777" i="12"/>
  <c r="G777" i="12"/>
  <c r="H776" i="12"/>
  <c r="G776" i="12"/>
  <c r="H775" i="12"/>
  <c r="G775" i="12"/>
  <c r="H774" i="12"/>
  <c r="G774" i="12"/>
  <c r="H773" i="12"/>
  <c r="G773" i="12"/>
  <c r="H772" i="12"/>
  <c r="G772" i="12"/>
  <c r="H771" i="12"/>
  <c r="G771" i="12"/>
  <c r="H770" i="12"/>
  <c r="G770" i="12"/>
  <c r="H769" i="12"/>
  <c r="G769" i="12"/>
  <c r="H768" i="12"/>
  <c r="G768" i="12"/>
  <c r="H767" i="12"/>
  <c r="G767" i="12"/>
  <c r="H766" i="12"/>
  <c r="G766" i="12"/>
  <c r="H765" i="12"/>
  <c r="G765" i="12"/>
  <c r="H764" i="12"/>
  <c r="G764" i="12"/>
  <c r="H763" i="12"/>
  <c r="G763" i="12"/>
  <c r="H762" i="12"/>
  <c r="G762" i="12"/>
  <c r="H761" i="12"/>
  <c r="G761" i="12"/>
  <c r="H760" i="12"/>
  <c r="G760" i="12"/>
  <c r="H759" i="12"/>
  <c r="G759" i="12"/>
  <c r="H758" i="12"/>
  <c r="G758" i="12"/>
  <c r="H757" i="12"/>
  <c r="G757" i="12"/>
  <c r="H756" i="12"/>
  <c r="G756" i="12"/>
  <c r="D33" i="9" l="1"/>
  <c r="D32" i="9"/>
  <c r="H755" i="12" l="1"/>
  <c r="G755" i="12"/>
  <c r="H754" i="12"/>
  <c r="G754" i="12"/>
  <c r="H753" i="12"/>
  <c r="G753" i="12"/>
  <c r="H752" i="12"/>
  <c r="G752" i="12"/>
  <c r="H751" i="12"/>
  <c r="G751" i="12"/>
  <c r="H750" i="12"/>
  <c r="G750" i="12"/>
  <c r="H749" i="12"/>
  <c r="G749" i="12"/>
  <c r="H748" i="12"/>
  <c r="G748" i="12"/>
  <c r="H747" i="12"/>
  <c r="G747" i="12"/>
  <c r="H746" i="12"/>
  <c r="G746" i="12"/>
  <c r="H745" i="12"/>
  <c r="G745" i="12"/>
  <c r="H744" i="12"/>
  <c r="G744" i="12"/>
  <c r="H743" i="12"/>
  <c r="G743" i="12"/>
  <c r="H742" i="12"/>
  <c r="G742" i="12"/>
  <c r="H741" i="12"/>
  <c r="G741" i="12"/>
  <c r="H740" i="12"/>
  <c r="G740" i="12"/>
  <c r="H739" i="12"/>
  <c r="G739" i="12"/>
  <c r="H738" i="12"/>
  <c r="G738" i="12"/>
  <c r="H737" i="12"/>
  <c r="G737" i="12"/>
  <c r="H736" i="12"/>
  <c r="G736" i="12"/>
  <c r="H735" i="12"/>
  <c r="G735" i="12"/>
  <c r="H734" i="12"/>
  <c r="G734" i="12"/>
  <c r="H733" i="12"/>
  <c r="G733" i="12"/>
  <c r="H732" i="12"/>
  <c r="G732" i="12"/>
  <c r="H731" i="12"/>
  <c r="G731" i="12"/>
  <c r="H730" i="12"/>
  <c r="G730" i="12"/>
  <c r="H729" i="12"/>
  <c r="G729" i="12"/>
  <c r="H728" i="12"/>
  <c r="G728" i="12"/>
  <c r="H727" i="12"/>
  <c r="G727" i="12"/>
  <c r="H726" i="12"/>
  <c r="G726" i="12"/>
  <c r="H725" i="12"/>
  <c r="G725" i="12"/>
  <c r="H724" i="12"/>
  <c r="G724" i="12"/>
  <c r="H723" i="12"/>
  <c r="G723" i="12"/>
  <c r="H722" i="12"/>
  <c r="G722" i="12"/>
  <c r="H721" i="12"/>
  <c r="G721" i="12"/>
  <c r="H720" i="12"/>
  <c r="G720" i="12"/>
  <c r="H719" i="12"/>
  <c r="G719" i="12"/>
  <c r="H718" i="12"/>
  <c r="G718" i="12"/>
  <c r="H717" i="12"/>
  <c r="G717" i="12"/>
  <c r="H716" i="12"/>
  <c r="G716" i="12"/>
  <c r="H715" i="12"/>
  <c r="G715" i="12"/>
  <c r="H714" i="12"/>
  <c r="G714" i="12"/>
  <c r="H713" i="12"/>
  <c r="G713" i="12"/>
  <c r="H712" i="12"/>
  <c r="G712" i="12"/>
  <c r="H711" i="12"/>
  <c r="G711" i="12"/>
  <c r="H710" i="12"/>
  <c r="G710" i="12"/>
  <c r="H709" i="12"/>
  <c r="G709" i="12"/>
  <c r="H708" i="12"/>
  <c r="G708" i="12"/>
  <c r="H707" i="12"/>
  <c r="G707" i="12"/>
  <c r="H706" i="12"/>
  <c r="G706" i="12"/>
  <c r="H705" i="12"/>
  <c r="G705" i="12"/>
  <c r="H704" i="12"/>
  <c r="G704" i="12"/>
  <c r="H703" i="12"/>
  <c r="G703" i="12"/>
  <c r="H702" i="12"/>
  <c r="G702" i="12"/>
  <c r="H701" i="12"/>
  <c r="G701" i="12"/>
  <c r="H700" i="12"/>
  <c r="G700" i="12"/>
  <c r="H699" i="12"/>
  <c r="G699" i="12"/>
  <c r="H698" i="12"/>
  <c r="G698" i="12"/>
  <c r="H697" i="12"/>
  <c r="G697" i="12"/>
  <c r="H696" i="12"/>
  <c r="G696" i="12"/>
  <c r="H695" i="12"/>
  <c r="G695" i="12"/>
  <c r="H694" i="12"/>
  <c r="G694" i="12"/>
  <c r="H693" i="12"/>
  <c r="G693" i="12"/>
  <c r="H692" i="12"/>
  <c r="G692" i="12"/>
  <c r="H691" i="12"/>
  <c r="G691" i="12"/>
  <c r="H690" i="12"/>
  <c r="G690" i="12"/>
  <c r="H689" i="12"/>
  <c r="G689" i="12"/>
  <c r="H688" i="12"/>
  <c r="G688" i="12"/>
  <c r="H687" i="12"/>
  <c r="G687" i="12"/>
  <c r="H686" i="12"/>
  <c r="G686" i="12"/>
  <c r="H685" i="12"/>
  <c r="G685" i="12"/>
  <c r="H684" i="12"/>
  <c r="G684" i="12"/>
  <c r="H683" i="12"/>
  <c r="G683" i="12"/>
  <c r="H682" i="12"/>
  <c r="G682" i="12"/>
  <c r="H681" i="12"/>
  <c r="G681" i="12"/>
  <c r="H680" i="12"/>
  <c r="G680" i="12"/>
  <c r="H679" i="12"/>
  <c r="G679" i="12"/>
  <c r="H678" i="12"/>
  <c r="G678" i="12"/>
  <c r="H677" i="12"/>
  <c r="G677" i="12"/>
  <c r="H676" i="12"/>
  <c r="G676" i="12"/>
  <c r="H675" i="12"/>
  <c r="G675" i="12"/>
  <c r="H674" i="12"/>
  <c r="G674" i="12"/>
  <c r="H673" i="12"/>
  <c r="G673" i="12"/>
  <c r="H672" i="12"/>
  <c r="G672" i="12"/>
  <c r="H671" i="12"/>
  <c r="G671" i="12"/>
  <c r="H670" i="12"/>
  <c r="G670" i="12"/>
  <c r="H669" i="12" l="1"/>
  <c r="G669" i="12"/>
  <c r="H668" i="12"/>
  <c r="G668" i="12"/>
  <c r="H667" i="12"/>
  <c r="G667" i="12"/>
  <c r="H666" i="12"/>
  <c r="G666" i="12"/>
  <c r="H665" i="12"/>
  <c r="G665" i="12"/>
  <c r="H664" i="12"/>
  <c r="G664" i="12"/>
  <c r="H663" i="12"/>
  <c r="G663" i="12"/>
  <c r="H662" i="12"/>
  <c r="G662" i="12"/>
  <c r="H661" i="12"/>
  <c r="G661" i="12"/>
  <c r="H660" i="12"/>
  <c r="G660" i="12"/>
  <c r="H659" i="12"/>
  <c r="G659" i="12"/>
  <c r="H658" i="12"/>
  <c r="G658" i="12"/>
  <c r="H657" i="12"/>
  <c r="G657" i="12"/>
  <c r="H656" i="12"/>
  <c r="G656" i="12"/>
  <c r="H655" i="12"/>
  <c r="G655" i="12"/>
  <c r="H654" i="12"/>
  <c r="G654" i="12"/>
  <c r="H653" i="12"/>
  <c r="G653" i="12"/>
  <c r="H652" i="12"/>
  <c r="G652" i="12"/>
  <c r="H651" i="12"/>
  <c r="G651" i="12"/>
  <c r="H650" i="12"/>
  <c r="G650" i="12"/>
  <c r="H649" i="12"/>
  <c r="G649" i="12"/>
  <c r="H648" i="12"/>
  <c r="G648" i="12"/>
  <c r="H647" i="12"/>
  <c r="G647" i="12"/>
  <c r="H646" i="12"/>
  <c r="G646" i="12"/>
  <c r="H645" i="12"/>
  <c r="G645" i="12"/>
  <c r="H644" i="12"/>
  <c r="G644" i="12"/>
  <c r="H643" i="12"/>
  <c r="G643" i="12"/>
  <c r="H642" i="12"/>
  <c r="G642" i="12"/>
  <c r="H641" i="12"/>
  <c r="G641" i="12"/>
  <c r="H640" i="12"/>
  <c r="G640" i="12"/>
  <c r="H639" i="12"/>
  <c r="G639" i="12"/>
  <c r="H638" i="12"/>
  <c r="G638" i="12"/>
  <c r="H637" i="12"/>
  <c r="G637" i="12"/>
  <c r="H636" i="12"/>
  <c r="G636" i="12"/>
  <c r="H635" i="12"/>
  <c r="G635" i="12"/>
  <c r="H634" i="12"/>
  <c r="G634" i="12"/>
  <c r="H633" i="12"/>
  <c r="G633" i="12"/>
  <c r="H632" i="12"/>
  <c r="G632" i="12"/>
  <c r="H631" i="12"/>
  <c r="G631" i="12"/>
  <c r="H630" i="12"/>
  <c r="G630" i="12"/>
  <c r="H629" i="12"/>
  <c r="G629" i="12"/>
  <c r="H628" i="12"/>
  <c r="G628" i="12"/>
  <c r="H627" i="12"/>
  <c r="G627" i="12"/>
  <c r="H626" i="12"/>
  <c r="G626" i="12"/>
  <c r="H625" i="12"/>
  <c r="G625" i="12"/>
  <c r="H624" i="12"/>
  <c r="G624" i="12"/>
  <c r="H623" i="12"/>
  <c r="G623" i="12"/>
  <c r="H622" i="12"/>
  <c r="G622" i="12"/>
  <c r="H621" i="12"/>
  <c r="G621" i="12"/>
  <c r="H620" i="12"/>
  <c r="G620" i="12"/>
  <c r="H619" i="12"/>
  <c r="G619" i="12"/>
  <c r="H618" i="12"/>
  <c r="G618" i="12"/>
  <c r="H617" i="12"/>
  <c r="G617" i="12"/>
  <c r="H616" i="12"/>
  <c r="G616" i="12"/>
  <c r="H615" i="12"/>
  <c r="G615" i="12"/>
  <c r="H614" i="12"/>
  <c r="G614" i="12"/>
  <c r="H613" i="12"/>
  <c r="G613" i="12"/>
  <c r="H612" i="12"/>
  <c r="G612" i="12"/>
  <c r="H611" i="12"/>
  <c r="G611" i="12"/>
  <c r="H610" i="12"/>
  <c r="G610" i="12"/>
  <c r="H609" i="12"/>
  <c r="G609" i="12"/>
  <c r="H608" i="12"/>
  <c r="G608" i="12"/>
  <c r="H607" i="12"/>
  <c r="G607" i="12"/>
  <c r="H606" i="12"/>
  <c r="G606" i="12"/>
  <c r="H605" i="12"/>
  <c r="G605" i="12"/>
  <c r="H604" i="12"/>
  <c r="G604" i="12"/>
  <c r="H603" i="12"/>
  <c r="G603" i="12"/>
  <c r="H602" i="12"/>
  <c r="G602" i="12"/>
  <c r="H601" i="12"/>
  <c r="G601" i="12"/>
  <c r="H600" i="12"/>
  <c r="G600" i="12"/>
  <c r="H599" i="12"/>
  <c r="G599" i="12"/>
  <c r="H598" i="12"/>
  <c r="G598" i="12"/>
  <c r="H597" i="12"/>
  <c r="G597" i="12"/>
  <c r="H596" i="12"/>
  <c r="G596" i="12"/>
  <c r="H595" i="12"/>
  <c r="G595" i="12"/>
  <c r="H594" i="12"/>
  <c r="G594" i="12"/>
  <c r="H593" i="12"/>
  <c r="G593" i="12"/>
  <c r="H592" i="12"/>
  <c r="G592" i="12"/>
  <c r="H591" i="12"/>
  <c r="G591" i="12"/>
  <c r="H590" i="12"/>
  <c r="G590" i="12"/>
  <c r="H589" i="12"/>
  <c r="G589" i="12"/>
  <c r="H588" i="12"/>
  <c r="G588" i="12"/>
  <c r="H587" i="12"/>
  <c r="G587" i="12"/>
  <c r="H586" i="12"/>
  <c r="G586" i="12"/>
  <c r="H585" i="12"/>
  <c r="G585" i="12"/>
  <c r="H584" i="12" l="1"/>
  <c r="G584" i="12"/>
  <c r="H583" i="12"/>
  <c r="G583" i="12"/>
  <c r="H582" i="12"/>
  <c r="G582" i="12"/>
  <c r="H581" i="12"/>
  <c r="G581" i="12"/>
  <c r="H580" i="12"/>
  <c r="G580" i="12"/>
  <c r="H579" i="12"/>
  <c r="G579" i="12"/>
  <c r="H578" i="12"/>
  <c r="G578" i="12"/>
  <c r="H577" i="12"/>
  <c r="G577" i="12"/>
  <c r="H576" i="12"/>
  <c r="G576" i="12"/>
  <c r="H575" i="12"/>
  <c r="G575" i="12"/>
  <c r="H574" i="12"/>
  <c r="G574" i="12"/>
  <c r="H573" i="12"/>
  <c r="G573" i="12"/>
  <c r="H572" i="12"/>
  <c r="G572" i="12"/>
  <c r="H571" i="12"/>
  <c r="G571" i="12"/>
  <c r="H570" i="12"/>
  <c r="G570" i="12"/>
  <c r="H569" i="12"/>
  <c r="G569" i="12"/>
  <c r="H568" i="12"/>
  <c r="G568" i="12"/>
  <c r="H567" i="12"/>
  <c r="G567" i="12"/>
  <c r="H566" i="12"/>
  <c r="G566" i="12"/>
  <c r="H565" i="12"/>
  <c r="G565" i="12"/>
  <c r="H564" i="12"/>
  <c r="G564" i="12"/>
  <c r="H563" i="12"/>
  <c r="G563" i="12"/>
  <c r="H562" i="12"/>
  <c r="G562" i="12"/>
  <c r="H561" i="12"/>
  <c r="G561" i="12"/>
  <c r="H560" i="12"/>
  <c r="G560" i="12"/>
  <c r="H559" i="12"/>
  <c r="G559" i="12"/>
  <c r="H558" i="12"/>
  <c r="G558" i="12"/>
  <c r="H557" i="12"/>
  <c r="G557" i="12"/>
  <c r="H556" i="12"/>
  <c r="G556" i="12"/>
  <c r="H555" i="12"/>
  <c r="G555" i="12"/>
  <c r="H554" i="12"/>
  <c r="G554" i="12"/>
  <c r="H553" i="12"/>
  <c r="G553" i="12"/>
  <c r="H552" i="12"/>
  <c r="G552" i="12"/>
  <c r="H551" i="12"/>
  <c r="G551" i="12"/>
  <c r="H550" i="12"/>
  <c r="G550" i="12"/>
  <c r="H549" i="12"/>
  <c r="G549" i="12"/>
  <c r="H548" i="12"/>
  <c r="G548" i="12"/>
  <c r="H547" i="12"/>
  <c r="G547" i="12"/>
  <c r="H546" i="12"/>
  <c r="G546" i="12"/>
  <c r="H545" i="12"/>
  <c r="G545" i="12"/>
  <c r="H544" i="12"/>
  <c r="G544" i="12"/>
  <c r="H543" i="12"/>
  <c r="G543" i="12"/>
  <c r="H542" i="12"/>
  <c r="G542" i="12"/>
  <c r="H541" i="12"/>
  <c r="G541" i="12"/>
  <c r="H540" i="12"/>
  <c r="G540" i="12"/>
  <c r="H539" i="12"/>
  <c r="G539" i="12"/>
  <c r="H538" i="12"/>
  <c r="G538" i="12"/>
  <c r="H537" i="12"/>
  <c r="G537" i="12"/>
  <c r="H536" i="12"/>
  <c r="G536" i="12"/>
  <c r="H535" i="12"/>
  <c r="G535" i="12"/>
  <c r="H534" i="12"/>
  <c r="G534" i="12"/>
  <c r="H533" i="12"/>
  <c r="G533" i="12"/>
  <c r="H532" i="12"/>
  <c r="G532" i="12"/>
  <c r="H531" i="12"/>
  <c r="G531" i="12"/>
  <c r="H530" i="12"/>
  <c r="G530" i="12"/>
  <c r="H529" i="12"/>
  <c r="G529" i="12"/>
  <c r="H528" i="12"/>
  <c r="G528" i="12"/>
  <c r="H527" i="12"/>
  <c r="G527" i="12"/>
  <c r="H526" i="12"/>
  <c r="G526" i="12"/>
  <c r="H525" i="12"/>
  <c r="G525" i="12"/>
  <c r="H524" i="12"/>
  <c r="G524" i="12"/>
  <c r="H523" i="12"/>
  <c r="G523" i="12"/>
  <c r="H522" i="12"/>
  <c r="G522" i="12"/>
  <c r="H521" i="12"/>
  <c r="G521" i="12"/>
  <c r="H520" i="12"/>
  <c r="G520" i="12"/>
  <c r="H519" i="12"/>
  <c r="G519" i="12"/>
  <c r="H518" i="12"/>
  <c r="G518" i="12"/>
  <c r="H517" i="12"/>
  <c r="G517" i="12"/>
  <c r="H516" i="12"/>
  <c r="G516" i="12"/>
  <c r="H515" i="12"/>
  <c r="G515" i="12"/>
  <c r="H514" i="12"/>
  <c r="G514" i="12"/>
  <c r="H513" i="12"/>
  <c r="G513" i="12"/>
  <c r="H512" i="12"/>
  <c r="G512" i="12"/>
  <c r="H511" i="12"/>
  <c r="G511" i="12"/>
  <c r="H510" i="12"/>
  <c r="G510" i="12"/>
  <c r="H509" i="12"/>
  <c r="G509" i="12"/>
  <c r="H508" i="12"/>
  <c r="G508" i="12"/>
  <c r="H507" i="12"/>
  <c r="G507" i="12"/>
  <c r="H506" i="12"/>
  <c r="G506" i="12"/>
  <c r="H505" i="12"/>
  <c r="G505" i="12"/>
  <c r="H504" i="12"/>
  <c r="G504" i="12"/>
  <c r="H503" i="12"/>
  <c r="G503" i="12"/>
  <c r="H502" i="12"/>
  <c r="G502" i="12"/>
  <c r="H501" i="12"/>
  <c r="G501" i="12"/>
  <c r="H500" i="12"/>
  <c r="G500" i="12"/>
  <c r="H499" i="12"/>
  <c r="G499" i="12"/>
  <c r="H498" i="12"/>
  <c r="G498" i="12"/>
  <c r="H497" i="12"/>
  <c r="G497" i="12"/>
  <c r="H496" i="12"/>
  <c r="G496" i="12"/>
  <c r="H495" i="12"/>
  <c r="G495" i="12"/>
  <c r="H494" i="12"/>
  <c r="G494" i="12"/>
  <c r="H493" i="12"/>
  <c r="G493" i="12"/>
  <c r="H492" i="12"/>
  <c r="G492" i="12"/>
  <c r="H491" i="12"/>
  <c r="G491" i="12"/>
  <c r="H490" i="12"/>
  <c r="G490" i="12"/>
  <c r="H489" i="12"/>
  <c r="G489" i="12"/>
  <c r="H488" i="12"/>
  <c r="G488" i="12"/>
  <c r="H487" i="12"/>
  <c r="G487" i="12"/>
  <c r="H486" i="12"/>
  <c r="G486" i="12"/>
  <c r="H485" i="12"/>
  <c r="G485" i="12"/>
  <c r="H484" i="12"/>
  <c r="G484" i="12"/>
  <c r="H483" i="12"/>
  <c r="G483" i="12"/>
  <c r="H482" i="12"/>
  <c r="G482" i="12"/>
  <c r="H481" i="12"/>
  <c r="G481" i="12"/>
  <c r="H480" i="12"/>
  <c r="G480" i="12"/>
  <c r="H479" i="12"/>
  <c r="G479" i="12"/>
  <c r="H478" i="12"/>
  <c r="G478" i="12"/>
  <c r="H477" i="12"/>
  <c r="G477" i="12"/>
  <c r="H476" i="12"/>
  <c r="G476" i="12"/>
  <c r="H475" i="12"/>
  <c r="G475" i="12"/>
  <c r="H474" i="12"/>
  <c r="G474" i="12"/>
  <c r="H473" i="12"/>
  <c r="G473" i="12"/>
  <c r="H472" i="12"/>
  <c r="G472" i="12"/>
  <c r="H471" i="12"/>
  <c r="G471" i="12"/>
  <c r="H470" i="12"/>
  <c r="G470" i="12"/>
  <c r="H469" i="12"/>
  <c r="G469" i="12"/>
  <c r="H468" i="12"/>
  <c r="G468" i="12"/>
  <c r="H467" i="12"/>
  <c r="G467" i="12"/>
  <c r="H466" i="12"/>
  <c r="G466" i="12"/>
  <c r="H465" i="12"/>
  <c r="G465" i="12"/>
  <c r="H464" i="12"/>
  <c r="G464" i="12"/>
  <c r="H463" i="12"/>
  <c r="G463" i="12"/>
  <c r="H462" i="12"/>
  <c r="G462" i="12"/>
  <c r="H461" i="12"/>
  <c r="G461" i="12"/>
  <c r="H460" i="12"/>
  <c r="G460" i="12"/>
  <c r="H459" i="12"/>
  <c r="G459" i="12"/>
  <c r="H458" i="12"/>
  <c r="G458" i="12"/>
  <c r="H457" i="12"/>
  <c r="G457" i="12"/>
  <c r="H456" i="12"/>
  <c r="G456" i="12"/>
  <c r="H455" i="12"/>
  <c r="G455" i="12"/>
  <c r="H454" i="12"/>
  <c r="G454" i="12"/>
  <c r="H453" i="12"/>
  <c r="G453" i="12"/>
  <c r="H452" i="12"/>
  <c r="G452" i="12"/>
  <c r="H451" i="12"/>
  <c r="G451" i="12"/>
  <c r="H450" i="12"/>
  <c r="G450" i="12"/>
  <c r="H449" i="12"/>
  <c r="G449" i="12"/>
  <c r="H448" i="12"/>
  <c r="G448" i="12"/>
  <c r="H447" i="12"/>
  <c r="G447" i="12"/>
  <c r="H446" i="12"/>
  <c r="G446" i="12"/>
  <c r="H445" i="12"/>
  <c r="G445" i="12"/>
  <c r="H444" i="12"/>
  <c r="G444" i="12"/>
  <c r="H443" i="12"/>
  <c r="G443" i="12"/>
  <c r="H442" i="12"/>
  <c r="G442" i="12"/>
  <c r="H441" i="12"/>
  <c r="G441" i="12"/>
  <c r="H440" i="12"/>
  <c r="G440" i="12"/>
  <c r="H439" i="12"/>
  <c r="G439" i="12"/>
  <c r="H438" i="12"/>
  <c r="G438" i="12"/>
  <c r="H437" i="12"/>
  <c r="G437" i="12"/>
  <c r="H436" i="12"/>
  <c r="G436" i="12"/>
  <c r="H435" i="12"/>
  <c r="G435" i="12"/>
  <c r="H434" i="12"/>
  <c r="G434" i="12"/>
  <c r="H433" i="12"/>
  <c r="G433" i="12"/>
  <c r="H432" i="12"/>
  <c r="G432" i="12"/>
  <c r="H431" i="12"/>
  <c r="G431" i="12"/>
  <c r="H430" i="12"/>
  <c r="G430" i="12"/>
  <c r="H429" i="12"/>
  <c r="G429" i="12"/>
  <c r="H428" i="12"/>
  <c r="G428" i="12"/>
  <c r="H427" i="12"/>
  <c r="G427" i="12"/>
  <c r="H426" i="12"/>
  <c r="G426" i="12"/>
  <c r="H425" i="12"/>
  <c r="G425" i="12"/>
  <c r="H424" i="12"/>
  <c r="G424" i="12"/>
  <c r="H423" i="12"/>
  <c r="G423" i="12"/>
  <c r="H422" i="12"/>
  <c r="G422" i="12"/>
  <c r="H421" i="12"/>
  <c r="G421" i="12"/>
  <c r="H420" i="12"/>
  <c r="G420" i="12"/>
  <c r="H419" i="12"/>
  <c r="G419" i="12"/>
  <c r="H418" i="12"/>
  <c r="G418" i="12"/>
  <c r="H417" i="12"/>
  <c r="G417" i="12"/>
  <c r="H416" i="12"/>
  <c r="G416" i="12"/>
  <c r="H415" i="12"/>
  <c r="G415" i="12"/>
  <c r="H414" i="12"/>
  <c r="G414" i="12"/>
  <c r="H413" i="12"/>
  <c r="G413" i="12"/>
  <c r="H412" i="12"/>
  <c r="G412" i="12"/>
  <c r="H411" i="12"/>
  <c r="G411" i="12"/>
  <c r="H410" i="12"/>
  <c r="G410" i="12"/>
  <c r="H409" i="12"/>
  <c r="G409" i="12"/>
  <c r="H408" i="12"/>
  <c r="G408" i="12"/>
  <c r="H407" i="12"/>
  <c r="G407" i="12"/>
  <c r="H406" i="12"/>
  <c r="G406" i="12"/>
  <c r="H405" i="12"/>
  <c r="G405" i="12"/>
  <c r="H404" i="12"/>
  <c r="G404" i="12"/>
  <c r="H403" i="12"/>
  <c r="G403" i="12"/>
  <c r="H402" i="12"/>
  <c r="G402" i="12"/>
  <c r="H401" i="12"/>
  <c r="G401" i="12"/>
  <c r="H400" i="12"/>
  <c r="G400" i="12"/>
  <c r="H399" i="12"/>
  <c r="G399" i="12"/>
  <c r="H398" i="12"/>
  <c r="G398" i="12"/>
  <c r="H397" i="12"/>
  <c r="G397" i="12"/>
  <c r="H396" i="12"/>
  <c r="G396" i="12"/>
  <c r="H395" i="12"/>
  <c r="G395" i="12"/>
  <c r="H394" i="12"/>
  <c r="G394" i="12"/>
  <c r="H393" i="12"/>
  <c r="G393" i="12"/>
  <c r="H392" i="12"/>
  <c r="G392" i="12"/>
  <c r="H391" i="12"/>
  <c r="G391" i="12"/>
  <c r="H390" i="12"/>
  <c r="G390" i="12"/>
  <c r="H389" i="12"/>
  <c r="G389" i="12"/>
  <c r="H388" i="12"/>
  <c r="G388" i="12"/>
  <c r="H387" i="12"/>
  <c r="G387" i="12"/>
  <c r="H386" i="12"/>
  <c r="G386" i="12"/>
  <c r="H385" i="12"/>
  <c r="G385" i="12"/>
  <c r="H384" i="12"/>
  <c r="G384" i="12"/>
  <c r="H383" i="12"/>
  <c r="G383" i="12"/>
  <c r="H382" i="12"/>
  <c r="G382" i="12"/>
  <c r="H381" i="12"/>
  <c r="G381" i="12"/>
  <c r="H380" i="12"/>
  <c r="G380" i="12"/>
  <c r="H379" i="12"/>
  <c r="G379" i="12"/>
  <c r="H378" i="12"/>
  <c r="G378" i="12"/>
  <c r="H377" i="12"/>
  <c r="G377" i="12"/>
  <c r="H376" i="12"/>
  <c r="G376" i="12"/>
  <c r="H375" i="12"/>
  <c r="G375" i="12"/>
  <c r="H374" i="12"/>
  <c r="G374" i="12"/>
  <c r="H373" i="12"/>
  <c r="G373" i="12"/>
  <c r="H372" i="12"/>
  <c r="G372" i="12"/>
  <c r="H371" i="12"/>
  <c r="G371" i="12"/>
  <c r="H370" i="12"/>
  <c r="G370" i="12"/>
  <c r="H369" i="12"/>
  <c r="G369" i="12"/>
  <c r="H368" i="12"/>
  <c r="G368" i="12"/>
  <c r="H367" i="12"/>
  <c r="G367" i="12"/>
  <c r="H366" i="12"/>
  <c r="G366" i="12"/>
  <c r="H365" i="12"/>
  <c r="G365" i="12"/>
  <c r="H364" i="12"/>
  <c r="G364" i="12"/>
  <c r="H363" i="12"/>
  <c r="G363" i="12"/>
  <c r="H362" i="12"/>
  <c r="G362" i="12"/>
  <c r="H361" i="12"/>
  <c r="G361" i="12"/>
  <c r="H360" i="12"/>
  <c r="G360" i="12"/>
  <c r="H359" i="12"/>
  <c r="G359" i="12"/>
  <c r="H358" i="12"/>
  <c r="G358" i="12"/>
  <c r="H357" i="12"/>
  <c r="G357" i="12"/>
  <c r="H356" i="12"/>
  <c r="G356" i="12"/>
  <c r="H355" i="12"/>
  <c r="G355" i="12"/>
  <c r="H354" i="12"/>
  <c r="G354" i="12"/>
  <c r="H353" i="12"/>
  <c r="G353" i="12"/>
  <c r="H352" i="12"/>
  <c r="G352" i="12"/>
  <c r="H351" i="12"/>
  <c r="G351" i="12"/>
  <c r="H350" i="12"/>
  <c r="G350" i="12"/>
  <c r="H349" i="12"/>
  <c r="G349" i="12"/>
  <c r="H348" i="12"/>
  <c r="G348" i="12"/>
  <c r="H347" i="12"/>
  <c r="G347" i="12"/>
  <c r="H346" i="12"/>
  <c r="G346" i="12"/>
  <c r="H345" i="12"/>
  <c r="G345" i="12"/>
  <c r="H344" i="12"/>
  <c r="G344" i="12"/>
  <c r="H343" i="12"/>
  <c r="G343" i="12"/>
  <c r="H342" i="12"/>
  <c r="G342" i="12"/>
  <c r="H341" i="12"/>
  <c r="G341" i="12"/>
  <c r="H340" i="12"/>
  <c r="G340" i="12"/>
  <c r="H339" i="12"/>
  <c r="G339" i="12"/>
  <c r="H338" i="12"/>
  <c r="G338" i="12"/>
  <c r="H337" i="12"/>
  <c r="G337" i="12"/>
  <c r="H336" i="12"/>
  <c r="G336" i="12"/>
  <c r="H335" i="12"/>
  <c r="G335" i="12"/>
  <c r="H334" i="12"/>
  <c r="G334" i="12"/>
  <c r="H333" i="12"/>
  <c r="G333" i="12"/>
  <c r="H332" i="12"/>
  <c r="G332" i="12"/>
  <c r="H331" i="12"/>
  <c r="G331" i="12"/>
  <c r="H330" i="12"/>
  <c r="G330" i="12"/>
  <c r="H329" i="12"/>
  <c r="G329" i="12"/>
  <c r="H328" i="12"/>
  <c r="G328" i="12"/>
  <c r="H327" i="12"/>
  <c r="G327" i="12"/>
  <c r="H326" i="12"/>
  <c r="G326" i="12"/>
  <c r="H325" i="12"/>
  <c r="G325" i="12"/>
  <c r="H324" i="12"/>
  <c r="G324" i="12"/>
  <c r="H323" i="12"/>
  <c r="G323" i="12"/>
  <c r="H322" i="12"/>
  <c r="G322" i="12"/>
  <c r="H321" i="12"/>
  <c r="G321" i="12"/>
  <c r="H320" i="12"/>
  <c r="G320" i="12"/>
  <c r="H319" i="12"/>
  <c r="G319" i="12"/>
  <c r="H318" i="12"/>
  <c r="G318" i="12"/>
  <c r="H317" i="12"/>
  <c r="G317" i="12"/>
  <c r="H316" i="12"/>
  <c r="G316" i="12"/>
  <c r="H315" i="12"/>
  <c r="G315" i="12"/>
  <c r="H314" i="12"/>
  <c r="G314" i="12"/>
  <c r="H313" i="12"/>
  <c r="G313" i="12"/>
  <c r="H312" i="12"/>
  <c r="G312" i="12"/>
  <c r="H311" i="12"/>
  <c r="G311" i="12"/>
  <c r="H310" i="12"/>
  <c r="G310" i="12"/>
  <c r="H309" i="12"/>
  <c r="G309" i="12"/>
  <c r="H308" i="12"/>
  <c r="G308" i="12"/>
  <c r="H307" i="12"/>
  <c r="G307" i="12"/>
  <c r="H306" i="12"/>
  <c r="G306" i="12"/>
  <c r="H305" i="12"/>
  <c r="G305" i="12"/>
  <c r="H304" i="12"/>
  <c r="G304" i="12"/>
  <c r="H303" i="12"/>
  <c r="G303" i="12"/>
  <c r="H302" i="12"/>
  <c r="G302" i="12"/>
  <c r="H301" i="12"/>
  <c r="G301" i="12"/>
  <c r="H300" i="12"/>
  <c r="G300" i="12"/>
  <c r="H299" i="12"/>
  <c r="G299" i="12"/>
  <c r="H298" i="12"/>
  <c r="G298" i="12"/>
  <c r="H297" i="12"/>
  <c r="G297" i="12"/>
  <c r="H296" i="12"/>
  <c r="G296" i="12"/>
  <c r="H295" i="12"/>
  <c r="G295" i="12"/>
  <c r="H294" i="12"/>
  <c r="G294" i="12"/>
  <c r="H293" i="12"/>
  <c r="G293" i="12"/>
  <c r="H292" i="12"/>
  <c r="G292" i="12"/>
  <c r="H291" i="12"/>
  <c r="G291" i="12"/>
  <c r="H290" i="12"/>
  <c r="G290" i="12"/>
  <c r="H289" i="12"/>
  <c r="G289" i="12"/>
  <c r="H288" i="12"/>
  <c r="G288" i="12"/>
  <c r="H287" i="12"/>
  <c r="G287" i="12"/>
  <c r="H286" i="12"/>
  <c r="G286" i="12"/>
  <c r="H285" i="12"/>
  <c r="G285" i="12"/>
  <c r="H284" i="12"/>
  <c r="G284" i="12"/>
  <c r="H283" i="12"/>
  <c r="G283" i="12"/>
  <c r="H282" i="12"/>
  <c r="G282" i="12"/>
  <c r="H281" i="12"/>
  <c r="G281" i="12"/>
  <c r="H280" i="12"/>
  <c r="G280" i="12"/>
  <c r="H279" i="12"/>
  <c r="G279" i="12"/>
  <c r="H278" i="12"/>
  <c r="G278" i="12"/>
  <c r="H277" i="12"/>
  <c r="G277" i="12"/>
  <c r="H276" i="12"/>
  <c r="G276" i="12"/>
  <c r="H275" i="12"/>
  <c r="G275" i="12"/>
  <c r="H274" i="12"/>
  <c r="G274" i="12"/>
  <c r="H273" i="12"/>
  <c r="G273" i="12"/>
  <c r="H272" i="12"/>
  <c r="G272" i="12"/>
  <c r="H271" i="12"/>
  <c r="G271" i="12"/>
  <c r="H270" i="12"/>
  <c r="G270" i="12"/>
  <c r="H269" i="12"/>
  <c r="G269" i="12"/>
  <c r="H268" i="12"/>
  <c r="G268" i="12"/>
  <c r="H267" i="12"/>
  <c r="G267" i="12"/>
  <c r="H266" i="12"/>
  <c r="G266" i="12"/>
  <c r="H265" i="12"/>
  <c r="G265" i="12"/>
  <c r="H264" i="12"/>
  <c r="G264" i="12"/>
  <c r="H263" i="12"/>
  <c r="G263" i="12"/>
  <c r="H262" i="12"/>
  <c r="G262" i="12"/>
  <c r="H261" i="12"/>
  <c r="G261" i="12"/>
  <c r="H260" i="12"/>
  <c r="G260" i="12"/>
  <c r="H259" i="12"/>
  <c r="G259" i="12"/>
  <c r="H258" i="12"/>
  <c r="G258" i="12"/>
  <c r="H257" i="12"/>
  <c r="G257" i="12"/>
  <c r="H256" i="12"/>
  <c r="G256" i="12"/>
  <c r="H255" i="12"/>
  <c r="G255" i="12"/>
  <c r="H254" i="12"/>
  <c r="G254" i="12"/>
  <c r="H253" i="12"/>
  <c r="G253" i="12"/>
  <c r="H252" i="12"/>
  <c r="G252" i="12"/>
  <c r="H251" i="12"/>
  <c r="G251" i="12"/>
  <c r="H250" i="12"/>
  <c r="G250" i="12"/>
  <c r="H249" i="12"/>
  <c r="G249" i="12"/>
  <c r="H248" i="12"/>
  <c r="G248" i="12"/>
  <c r="H247" i="12"/>
  <c r="G247" i="12"/>
  <c r="H246" i="12"/>
  <c r="G246" i="12"/>
  <c r="H245" i="12"/>
  <c r="G245" i="12"/>
  <c r="H244" i="12"/>
  <c r="G244" i="12"/>
  <c r="H243" i="12"/>
  <c r="G243" i="12"/>
  <c r="H242" i="12"/>
  <c r="G242" i="12"/>
  <c r="H241" i="12"/>
  <c r="G241" i="12"/>
  <c r="H240" i="12"/>
  <c r="G240" i="12"/>
  <c r="H239" i="12"/>
  <c r="G239" i="12"/>
  <c r="H238" i="12"/>
  <c r="G238" i="12"/>
  <c r="H237" i="12"/>
  <c r="G237" i="12"/>
  <c r="H236" i="12"/>
  <c r="G236" i="12"/>
  <c r="H235" i="12"/>
  <c r="G235" i="12"/>
  <c r="H234" i="12"/>
  <c r="G234" i="12"/>
  <c r="H233" i="12"/>
  <c r="G233" i="12"/>
  <c r="H232" i="12"/>
  <c r="G232" i="12"/>
  <c r="H231" i="12"/>
  <c r="G231" i="12"/>
  <c r="H230" i="12"/>
  <c r="G230" i="12"/>
  <c r="H229" i="12"/>
  <c r="G229" i="12"/>
  <c r="H228" i="12"/>
  <c r="G228" i="12"/>
  <c r="H227" i="12"/>
  <c r="G227" i="12"/>
  <c r="H226" i="12"/>
  <c r="G226" i="12"/>
  <c r="H225" i="12"/>
  <c r="G225" i="12"/>
  <c r="H224" i="12"/>
  <c r="G224" i="12"/>
  <c r="H223" i="12"/>
  <c r="G223" i="12"/>
  <c r="H222" i="12"/>
  <c r="G222" i="12"/>
  <c r="H221" i="12"/>
  <c r="G221" i="12"/>
  <c r="H220" i="12"/>
  <c r="G220" i="12"/>
  <c r="H219" i="12"/>
  <c r="G219" i="12"/>
  <c r="H218" i="12"/>
  <c r="G218" i="12"/>
  <c r="H217" i="12"/>
  <c r="G217" i="12"/>
  <c r="H216" i="12"/>
  <c r="G216" i="12"/>
  <c r="H215" i="12"/>
  <c r="G215" i="12"/>
  <c r="H214" i="12"/>
  <c r="G214" i="12"/>
  <c r="H213" i="12"/>
  <c r="G213" i="12"/>
  <c r="H212" i="12"/>
  <c r="G212" i="12"/>
  <c r="H211" i="12"/>
  <c r="G211" i="12"/>
  <c r="H210" i="12"/>
  <c r="G210" i="12"/>
  <c r="H209" i="12"/>
  <c r="G209" i="12"/>
  <c r="H208" i="12"/>
  <c r="G208" i="12"/>
  <c r="H207" i="12"/>
  <c r="G207" i="12"/>
  <c r="H206" i="12"/>
  <c r="G206" i="12"/>
  <c r="H205" i="12"/>
  <c r="G205" i="12"/>
  <c r="H204" i="12"/>
  <c r="G204" i="12"/>
  <c r="H203" i="12"/>
  <c r="G203" i="12"/>
  <c r="H202" i="12"/>
  <c r="G202" i="12"/>
  <c r="H201" i="12"/>
  <c r="G201" i="12"/>
  <c r="H200" i="12"/>
  <c r="G200" i="12"/>
  <c r="H199" i="12"/>
  <c r="G199" i="12"/>
  <c r="H198" i="12"/>
  <c r="G198" i="12"/>
  <c r="H197" i="12"/>
  <c r="G197" i="12"/>
  <c r="H196" i="12"/>
  <c r="G196" i="12"/>
  <c r="H195" i="12"/>
  <c r="G195" i="12"/>
  <c r="H194" i="12"/>
  <c r="G194" i="12"/>
  <c r="H193" i="12"/>
  <c r="G193" i="12"/>
  <c r="H192" i="12"/>
  <c r="G192" i="12"/>
  <c r="H191" i="12"/>
  <c r="G191" i="12"/>
  <c r="H190" i="12"/>
  <c r="G190" i="12"/>
  <c r="H189" i="12"/>
  <c r="G189" i="12"/>
  <c r="H188" i="12"/>
  <c r="G188" i="12"/>
  <c r="H187" i="12"/>
  <c r="G187" i="12"/>
  <c r="H186" i="12"/>
  <c r="G186" i="12"/>
  <c r="H185" i="12"/>
  <c r="G185" i="12"/>
  <c r="H184" i="12"/>
  <c r="G184" i="12"/>
  <c r="H183" i="12"/>
  <c r="G183" i="12"/>
  <c r="H182" i="12"/>
  <c r="G182" i="12"/>
  <c r="H181" i="12"/>
  <c r="G181" i="12"/>
  <c r="H180" i="12"/>
  <c r="G180" i="12"/>
  <c r="H179" i="12"/>
  <c r="G179" i="12"/>
  <c r="H178" i="12"/>
  <c r="G178" i="12"/>
  <c r="H177" i="12"/>
  <c r="G177" i="12"/>
  <c r="H176" i="12"/>
  <c r="G176" i="12"/>
  <c r="H175" i="12"/>
  <c r="G175" i="12"/>
  <c r="H174" i="12"/>
  <c r="G174" i="12"/>
  <c r="H173" i="12"/>
  <c r="G173" i="12"/>
  <c r="H172" i="12"/>
  <c r="G172" i="12"/>
  <c r="H171" i="12"/>
  <c r="G171" i="12"/>
  <c r="H170" i="12"/>
  <c r="G170" i="12"/>
  <c r="H169" i="12"/>
  <c r="G169" i="12"/>
  <c r="H168" i="12"/>
  <c r="G168" i="12"/>
  <c r="H167" i="12"/>
  <c r="G167" i="12"/>
  <c r="H166" i="12"/>
  <c r="G166" i="12"/>
  <c r="H165" i="12"/>
  <c r="G165" i="12"/>
  <c r="H164" i="12"/>
  <c r="G164" i="12"/>
  <c r="H163" i="12"/>
  <c r="G163" i="12"/>
  <c r="H162" i="12"/>
  <c r="G162" i="12"/>
  <c r="H161" i="12"/>
  <c r="G161" i="12"/>
  <c r="H160" i="12"/>
  <c r="G160" i="12"/>
  <c r="H159" i="12"/>
  <c r="G159" i="12"/>
  <c r="H158" i="12"/>
  <c r="G158" i="12"/>
  <c r="H157" i="12"/>
  <c r="G157" i="12"/>
  <c r="H156" i="12"/>
  <c r="G156" i="12"/>
  <c r="H155" i="12"/>
  <c r="G155" i="12"/>
  <c r="H154" i="12"/>
  <c r="G154" i="12"/>
  <c r="H153" i="12"/>
  <c r="G153" i="12"/>
  <c r="H152" i="12"/>
  <c r="G152" i="12"/>
  <c r="H151" i="12"/>
  <c r="G151" i="12"/>
  <c r="H150" i="12"/>
  <c r="G150" i="12"/>
  <c r="H149" i="12"/>
  <c r="G149" i="12"/>
  <c r="H148" i="12"/>
  <c r="G148" i="12"/>
  <c r="H147" i="12"/>
  <c r="G147" i="12"/>
  <c r="H146" i="12"/>
  <c r="G146" i="12"/>
  <c r="H145" i="12"/>
  <c r="G145" i="12"/>
  <c r="H144" i="12"/>
  <c r="G144" i="12"/>
  <c r="H143" i="12"/>
  <c r="G143" i="12"/>
  <c r="H142" i="12"/>
  <c r="G142" i="12"/>
  <c r="H141" i="12"/>
  <c r="G141" i="12"/>
  <c r="H140" i="12"/>
  <c r="G140" i="12"/>
  <c r="H139" i="12"/>
  <c r="G139" i="12"/>
  <c r="H138" i="12"/>
  <c r="G138" i="12"/>
  <c r="H137" i="12"/>
  <c r="G137" i="12"/>
  <c r="H136" i="12"/>
  <c r="G136" i="12"/>
  <c r="H135" i="12"/>
  <c r="G135" i="12"/>
  <c r="H134" i="12"/>
  <c r="G134" i="12"/>
  <c r="H133" i="12"/>
  <c r="G133" i="12"/>
  <c r="H132" i="12"/>
  <c r="G132" i="12"/>
  <c r="H131" i="12"/>
  <c r="G131" i="12"/>
  <c r="H130" i="12"/>
  <c r="G130" i="12"/>
  <c r="H129" i="12"/>
  <c r="G129" i="12"/>
  <c r="H128" i="12"/>
  <c r="G128" i="12"/>
  <c r="H127" i="12"/>
  <c r="G127" i="12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G2" i="12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G34" i="12"/>
  <c r="H34" i="12"/>
  <c r="G35" i="12"/>
  <c r="H35" i="12"/>
  <c r="G36" i="12"/>
  <c r="H36" i="12"/>
  <c r="G37" i="12"/>
  <c r="H37" i="12"/>
  <c r="G38" i="12"/>
  <c r="H38" i="12"/>
  <c r="G39" i="12"/>
  <c r="H39" i="12"/>
  <c r="G40" i="12"/>
  <c r="H40" i="12"/>
  <c r="G41" i="12"/>
  <c r="H41" i="12"/>
  <c r="G42" i="12"/>
  <c r="H42" i="12"/>
  <c r="G43" i="12"/>
  <c r="H43" i="12"/>
  <c r="G44" i="12"/>
  <c r="H44" i="12"/>
  <c r="G45" i="12"/>
  <c r="H45" i="12"/>
  <c r="G46" i="12"/>
  <c r="H46" i="12"/>
  <c r="G47" i="12"/>
  <c r="H47" i="12"/>
  <c r="G48" i="12"/>
  <c r="H48" i="12"/>
  <c r="G49" i="12"/>
  <c r="H49" i="12"/>
  <c r="G50" i="12"/>
  <c r="H50" i="12"/>
  <c r="G51" i="12"/>
  <c r="H51" i="12"/>
  <c r="G52" i="12"/>
  <c r="H52" i="12"/>
  <c r="G53" i="12"/>
  <c r="H53" i="12"/>
  <c r="G54" i="12"/>
  <c r="H54" i="12"/>
  <c r="G55" i="12"/>
  <c r="H55" i="12"/>
  <c r="G56" i="12"/>
  <c r="H56" i="12"/>
  <c r="G57" i="12"/>
  <c r="H57" i="12"/>
  <c r="G58" i="12"/>
  <c r="H58" i="12"/>
  <c r="G59" i="12"/>
  <c r="H59" i="12"/>
  <c r="G60" i="12"/>
  <c r="H60" i="12"/>
  <c r="G61" i="12"/>
  <c r="H61" i="12"/>
  <c r="G62" i="12"/>
  <c r="H62" i="12"/>
  <c r="G63" i="12"/>
  <c r="H63" i="12"/>
  <c r="G64" i="12"/>
  <c r="H64" i="12"/>
  <c r="G65" i="12"/>
  <c r="H65" i="12"/>
  <c r="G66" i="12"/>
  <c r="H66" i="12"/>
  <c r="G67" i="12"/>
  <c r="H67" i="12"/>
  <c r="G68" i="12"/>
  <c r="H68" i="12"/>
  <c r="G69" i="12"/>
  <c r="H69" i="12"/>
  <c r="G70" i="12"/>
  <c r="H70" i="12"/>
  <c r="G71" i="12"/>
  <c r="H71" i="12"/>
  <c r="G72" i="12"/>
  <c r="H72" i="12"/>
  <c r="G73" i="12"/>
  <c r="H73" i="12"/>
  <c r="G74" i="12"/>
  <c r="H74" i="12"/>
  <c r="G75" i="12"/>
  <c r="H75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D29" i="9" l="1"/>
  <c r="D31" i="9"/>
  <c r="C48" i="13"/>
  <c r="D30" i="9"/>
  <c r="D11" i="9" l="1"/>
  <c r="D25" i="9" l="1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0" i="9"/>
  <c r="D9" i="9"/>
  <c r="D8" i="9"/>
  <c r="D7" i="9"/>
  <c r="D6" i="9"/>
  <c r="D5" i="9"/>
  <c r="D4" i="9"/>
  <c r="D3" i="9"/>
  <c r="D2" i="9"/>
</calcChain>
</file>

<file path=xl/sharedStrings.xml><?xml version="1.0" encoding="utf-8"?>
<sst xmlns="http://schemas.openxmlformats.org/spreadsheetml/2006/main" count="4746" uniqueCount="255">
  <si>
    <t>ID</t>
  </si>
  <si>
    <t>Valor</t>
  </si>
  <si>
    <t>Fundo</t>
  </si>
  <si>
    <t>BRSTNCNTB0O7</t>
  </si>
  <si>
    <t>BRSTNCNTB3B8</t>
  </si>
  <si>
    <t>BRSTNCNTB4U6</t>
  </si>
  <si>
    <t>BRIFPTDBS007</t>
  </si>
  <si>
    <t>BBDC4</t>
  </si>
  <si>
    <t>CMIG4</t>
  </si>
  <si>
    <t>CSAN3</t>
  </si>
  <si>
    <t>ITSA4</t>
  </si>
  <si>
    <t>PETR4</t>
  </si>
  <si>
    <t>VALE3</t>
  </si>
  <si>
    <t>BRBNYM</t>
  </si>
  <si>
    <t>Macauba</t>
  </si>
  <si>
    <t>Ebano</t>
  </si>
  <si>
    <t>BRACL1CTF005</t>
  </si>
  <si>
    <t>BRLMSQCTF008</t>
  </si>
  <si>
    <t>BRATS5CTF000</t>
  </si>
  <si>
    <t>BRATM3CTF001</t>
  </si>
  <si>
    <t>BR06RVCTF007</t>
  </si>
  <si>
    <t>BRALT9CTF009</t>
  </si>
  <si>
    <t>BR0CRTCTF005</t>
  </si>
  <si>
    <t>BR0CRXCTF007</t>
  </si>
  <si>
    <t>BR0CSBCTF001</t>
  </si>
  <si>
    <t>BR0CSFCTF002</t>
  </si>
  <si>
    <t>BR0CSECTF005</t>
  </si>
  <si>
    <t>BR01CTCTF004</t>
  </si>
  <si>
    <t>BR0CSICTF006</t>
  </si>
  <si>
    <t>BR0CSCCTF009</t>
  </si>
  <si>
    <t>BR0CRWCTF009</t>
  </si>
  <si>
    <t>BR0CSRCTF007</t>
  </si>
  <si>
    <t>CSHG ALLOCATION MILES ACER LONG BIAS FIC MULTIMERCADO</t>
  </si>
  <si>
    <t>Ações</t>
  </si>
  <si>
    <t>CSHG ALLOCATION VELT 90 FIC AÇÕES</t>
  </si>
  <si>
    <t>ATMOS AÇÕES II FIC</t>
  </si>
  <si>
    <t>ATMOS AÇÕES FIC</t>
  </si>
  <si>
    <t>CSHG ALLOCATION ABSOLUTO PARTNERS FIC AÇÕES</t>
  </si>
  <si>
    <t>CSHG ALLOCATION SPX FALCON CSHG FIC AÇÕES</t>
  </si>
  <si>
    <t>XP CASH I FI RENDA FIXA SIMPLES</t>
  </si>
  <si>
    <t>Caixa</t>
  </si>
  <si>
    <t>XP CASH II FI RENDA FIXA SIMPLES</t>
  </si>
  <si>
    <t>XP CASH IV FI RENDA FIXA SIMPLES</t>
  </si>
  <si>
    <t>XP CASH IX FI RENDA FIXA SIMPLES</t>
  </si>
  <si>
    <t>XP CASH V FI RENDA FIXA SIMPLES</t>
  </si>
  <si>
    <t>XP CASH VI FI RENDA FIXA SIMPLES</t>
  </si>
  <si>
    <t>XP CASH X FI RENDA FIXA SIMPLES I</t>
  </si>
  <si>
    <t>XP CASH III FI RENDA FIXA SIMPLES</t>
  </si>
  <si>
    <t>XP CASH VII FI RENDA FIXA SIMPLES</t>
  </si>
  <si>
    <t>XP CASH VIII FI RENDA FIXA SIMPLES</t>
  </si>
  <si>
    <t>ATMOS AÇÕES II FIC AÇÕES</t>
  </si>
  <si>
    <t>ATMOS AÇÕES FIC AÇÕES</t>
  </si>
  <si>
    <t>NTN-B 760199 20350515</t>
  </si>
  <si>
    <t>Inflação</t>
  </si>
  <si>
    <t>NTN-B 760199 20300815</t>
  </si>
  <si>
    <t>NTN-B 760199 20260815</t>
  </si>
  <si>
    <t>IFPT11 - IFIN PARTICIPAÇÕES S.A. - 20330915 IPCA + 7.1000%</t>
  </si>
  <si>
    <t>Fundo de caixa</t>
  </si>
  <si>
    <t>BR01NWCTF005</t>
  </si>
  <si>
    <t>CSHG ALLOCATION MILES VIRTUS FIC AÇÕES</t>
  </si>
  <si>
    <t>BR05YNCTF002</t>
  </si>
  <si>
    <t>CSHG ALLOCATION RPS LONG BIAS SELECTION FUNDO DE INVESTIMENTO EM COTAS DE FUNDO DE INVESTIMENTO EM AÇÕES</t>
  </si>
  <si>
    <t>BR05RACTF003</t>
  </si>
  <si>
    <t>CSHG ALLOCATION TRUXT LONG BIAS II FUNDO DE INVESTIMENTO EM COTAS DE FUNDO DE INVESTIMENTO EM AÇÕES</t>
  </si>
  <si>
    <t>BR0D7NCTF004</t>
  </si>
  <si>
    <t>NUCLEO CSHG AÇÕES FUNDO DE INVESTIMENTO EM COTAS DE FUNDOS DE INVESTIMENTO DE AÇÕES</t>
  </si>
  <si>
    <t>Cosan ON</t>
  </si>
  <si>
    <t>Bradesco PN</t>
  </si>
  <si>
    <t>CEMIG PN</t>
  </si>
  <si>
    <t>Itau PN</t>
  </si>
  <si>
    <t>Petrobras PN</t>
  </si>
  <si>
    <t>Vale ON</t>
  </si>
  <si>
    <t>ALUP11</t>
  </si>
  <si>
    <t>ALUP11 - DIVIDENDO - 0.33 - 11/04/2022 - 30/11/2022</t>
  </si>
  <si>
    <t>CAIXA BRL</t>
  </si>
  <si>
    <t>CCROA5 - 15/11/2033</t>
  </si>
  <si>
    <t>CDB - BANCO MASTER S/A - IPCA+6,5% - 07/10/2025</t>
  </si>
  <si>
    <t>CDB - CARUANA - 127% CDI - 07/10/2024</t>
  </si>
  <si>
    <t>CDB - INDUSTRIAL DO BRASIL - IPCA+5,2% - 30/09/2024</t>
  </si>
  <si>
    <t>CDB - ITAU - 102% CDI - 21/06/2027</t>
  </si>
  <si>
    <t>CDB - ITAU UNIBANCO S.A. - 101% CDI - 22/09/2026</t>
  </si>
  <si>
    <t>CONSTELLATION IQ PVT FIC FIA</t>
  </si>
  <si>
    <t>CRA - MINERVA S.A. - IPCA+5,503% - 17/04/2028</t>
  </si>
  <si>
    <t>CRA - PIRACANJUBA - IPCA + 5,07% - 15/10/2026</t>
  </si>
  <si>
    <t>CRA BRF - IPCA+4,78% - 15/05/2031</t>
  </si>
  <si>
    <t>CRESCERA GROWTH CAPITAL V PVT MULTIMERCADO FI</t>
  </si>
  <si>
    <t>CRI - CYRELA S.A. - 100% CDI - 17/07/2024</t>
  </si>
  <si>
    <t>CRI - TRUE SECURITIZADORA IPCA + 5,10% - 17/04/2031</t>
  </si>
  <si>
    <t>CS EVOLUTION DI PRIVATE FIC FI RF REF</t>
  </si>
  <si>
    <t>CYLD14</t>
  </si>
  <si>
    <t>CYLD15</t>
  </si>
  <si>
    <t>EQUA11 - 15/03/2036</t>
  </si>
  <si>
    <t>FRONTIER FEEDER FIC FIM CP IE</t>
  </si>
  <si>
    <t>GASP29 - 15/08/2036</t>
  </si>
  <si>
    <t>GOAU4</t>
  </si>
  <si>
    <t>ITAU FOF LONG BIAS FIC FIA</t>
  </si>
  <si>
    <t>ITAU FUND OF FUNDS ORION MULTIMERCADO CP IE FICFI</t>
  </si>
  <si>
    <t>ITAU PRIVATE MULTI ACOES - FIC FI</t>
  </si>
  <si>
    <t>ITSA4 - JSCP - 0.0235 - 09/05/2022 - 03/10/2022</t>
  </si>
  <si>
    <t>ITSA4 - JSCP - 0.0494 - 15/08/2022 - 29/12/2023</t>
  </si>
  <si>
    <t>ITSA4 - JSCP - 0.1134 - 21/03/2022 - 29/12/2023</t>
  </si>
  <si>
    <t>KINEA PRIVATE EQUITY V FEEDER PRIVATE FI EM PARTICIPACOES MULTIESTRATEGIA</t>
  </si>
  <si>
    <t>LC - VIA CERTA FINANCIADORA S/A - 129% CDI - 07/10/2024</t>
  </si>
  <si>
    <t>LCA - BTG PACTUAL - IPCA+1,85% - 10/10/2022</t>
  </si>
  <si>
    <t>LCI - BRB DISTRIBUIDORA DE TITULOS E - 12,15% PRE - 11/11/2022</t>
  </si>
  <si>
    <t>MEGA3</t>
  </si>
  <si>
    <t>NTN-B - 15/05/2035</t>
  </si>
  <si>
    <t>RDOR3</t>
  </si>
  <si>
    <t>SBSPF9 - 15/12/2036</t>
  </si>
  <si>
    <t>SUZB3</t>
  </si>
  <si>
    <t>051 SPA VISTA MULTIESTRATÉGIA FIC MULTIMERCADO</t>
  </si>
  <si>
    <t>Multimercado</t>
  </si>
  <si>
    <t>ABSOLUTE VERTEX CSHG FIC MULTIMERCADO</t>
  </si>
  <si>
    <t>CSHG CONNECTION BRILLIANCE BRL INVESTIMENTO NO EXTERIOR FI MULTIMERCADO CRÉDITO PRIVADO</t>
  </si>
  <si>
    <t>SPS II FEEDER B FI MULTIMERCADO CRÉDITO PRIVADO</t>
  </si>
  <si>
    <t>CSHG ALLOCATION ACE CAPITAL FIC MULTIMERCADO</t>
  </si>
  <si>
    <t>CSHG PÁTRIA INF IV FIC RENDA FIXA REFERENCIADO DI</t>
  </si>
  <si>
    <t>CSHG PÁTRIA INF IV FI MULTIMERCADO</t>
  </si>
  <si>
    <t>CSHG ALLOCATION GENOA CAPITAL RADAR FIC MULTIMERCADO</t>
  </si>
  <si>
    <t>BNY MELLON ARX LIQUIDEZ X FI RENDA FIXA REFERENCIADO DI</t>
  </si>
  <si>
    <t>CSHG ALLOCATION GIANT ZARATHUSTRA FIC MULTIMERCADO</t>
  </si>
  <si>
    <t>BNY MELLON ARX LIQUIDEZ IX FI RENDA FIXA REFERENCIADO DI</t>
  </si>
  <si>
    <t>BNY MELLON ARX LIQUIDEZ IV FI RENDA FIXA REFERENCIADO DI</t>
  </si>
  <si>
    <t>CSHG ALLOCATION RAPTOR L CSHG INVESTIMENTO NO EXTERIOR FIC MULTIMERCADO CRÉDITO PRIVADO</t>
  </si>
  <si>
    <t>CSHG JIVE DISTRESSED ALLOCATION III FIC MULTIMERCADO CRÉDITO PRIVADO</t>
  </si>
  <si>
    <t>CSHG ALLOCATION SHARP LONG BIASED CSHG FIC AÇÕES</t>
  </si>
  <si>
    <t>CSHG ALLOCATION LEGACY CAPITAL FIC MULTIMERCADO</t>
  </si>
  <si>
    <t>CSHG GRIDS II FIC RENDA FIXA REFERENCIADO DI</t>
  </si>
  <si>
    <t>CSHG ALLOCATION SHARP LONG BIASED FIC AÇÕES</t>
  </si>
  <si>
    <t>CSHG ALLOCATION SPX RAPTOR CSHG INVESTIMENTO NO EXTERIOR FIC MULTIMERCADO CRÉDITO PRIVADO</t>
  </si>
  <si>
    <t>CSHG GRIDS II INVESTIMENTO NO EXTERIOR FI MULTIMERCADO CRÉDITO PRIVADO</t>
  </si>
  <si>
    <t>CSHG ALLOCATION IBIÚNA HEDGE STHG FIC MULTIMERCADO</t>
  </si>
  <si>
    <t>Classe</t>
  </si>
  <si>
    <t>Nome</t>
  </si>
  <si>
    <t>EVO</t>
  </si>
  <si>
    <t>ÉON</t>
  </si>
  <si>
    <t>Ação</t>
  </si>
  <si>
    <t>Asset Class</t>
  </si>
  <si>
    <t>Valor Mov</t>
  </si>
  <si>
    <t>Data Mov</t>
  </si>
  <si>
    <t>incluir fundo</t>
  </si>
  <si>
    <t>Comentario</t>
  </si>
  <si>
    <t>NTN-B 760199 20260901</t>
  </si>
  <si>
    <t>BOVA11</t>
  </si>
  <si>
    <t>Data</t>
  </si>
  <si>
    <t>ISIN</t>
  </si>
  <si>
    <t>CNPJ</t>
  </si>
  <si>
    <t>total</t>
  </si>
  <si>
    <t>NTN-B (IPCA) - ago/26</t>
  </si>
  <si>
    <t>NTN-B (IPCA) - ago/30</t>
  </si>
  <si>
    <t>NTN-B (IPCA) - mai/35</t>
  </si>
  <si>
    <t>PF CAN</t>
  </si>
  <si>
    <t>BRXPR2CTF005</t>
  </si>
  <si>
    <t>XP REFERENCIADO FUNDO INVESTIMENTO REFERENCIADO DI</t>
  </si>
  <si>
    <t>SELECTION CASH MASTER FUNDO DE INVESTIMENTO EM COTAS DE FUNDOS DE INVESTIMENTO RENDA FIXA CREDITO PRIVADO LONGO PRAZO</t>
  </si>
  <si>
    <t>BR09TYCTF001</t>
  </si>
  <si>
    <t>Data Cot</t>
  </si>
  <si>
    <t>?</t>
  </si>
  <si>
    <t>Planilha do dex dizia data cot para 26-dec, confirma?</t>
  </si>
  <si>
    <t>Resgate total</t>
  </si>
  <si>
    <t>CSHG ALL ABSOLUTO PARTNERS FC FI AÇÕES</t>
  </si>
  <si>
    <t>CSHG ALL SPX FALCON CSHG FIC FIA</t>
  </si>
  <si>
    <t>CSHG ALL VELT 90 FIC FI AÇÕES</t>
  </si>
  <si>
    <t>NUCLEO CSHG AÇÕES FIC FIA</t>
  </si>
  <si>
    <t>CSHG ALL MILES ACER LB FIC FIM</t>
  </si>
  <si>
    <t>??</t>
  </si>
  <si>
    <t>LFT</t>
  </si>
  <si>
    <t xml:space="preserve">email link </t>
  </si>
  <si>
    <t>email link</t>
  </si>
  <si>
    <t>emaillink</t>
  </si>
  <si>
    <t>Planilha do dex dizia data cot para 29-dec, confirma? E valor?</t>
  </si>
  <si>
    <t>Planilha do dex dizia data cot para 26-dec, confirma? E valor?</t>
  </si>
  <si>
    <t>Planilha do dex dizia data cot para 15-dec, confirma? E valor?</t>
  </si>
  <si>
    <t>Resgate total - data cotiz?</t>
  </si>
  <si>
    <t>Resgate total - os valores que tenho de resgate para núcleo, somam muito mais do que a posição nele, poderia me confirmar?</t>
  </si>
  <si>
    <t>Grand Total</t>
  </si>
  <si>
    <t>restante total</t>
  </si>
  <si>
    <t>Qtt</t>
  </si>
  <si>
    <t>Preco Unit</t>
  </si>
  <si>
    <t>Column Labels</t>
  </si>
  <si>
    <t>Qtde</t>
  </si>
  <si>
    <t>assumption</t>
  </si>
  <si>
    <t>Sum of Valor</t>
  </si>
  <si>
    <t>Row Labels</t>
  </si>
  <si>
    <t>IPS</t>
  </si>
  <si>
    <t>Posição</t>
  </si>
  <si>
    <t>Peso</t>
  </si>
  <si>
    <t>Movimentação</t>
  </si>
  <si>
    <t>Posição pós mov</t>
  </si>
  <si>
    <t>Simulação</t>
  </si>
  <si>
    <t>11-Nov</t>
  </si>
  <si>
    <t>14-Nov</t>
  </si>
  <si>
    <t>16-Nov</t>
  </si>
  <si>
    <t>17-Nov</t>
  </si>
  <si>
    <t>18-Nov</t>
  </si>
  <si>
    <t>21-Nov</t>
  </si>
  <si>
    <t>22-Nov</t>
  </si>
  <si>
    <t>23-Nov</t>
  </si>
  <si>
    <t>24-Nov</t>
  </si>
  <si>
    <t>25-Nov</t>
  </si>
  <si>
    <t>28-Nov</t>
  </si>
  <si>
    <t>1-Dec</t>
  </si>
  <si>
    <t>Sum of Qtt</t>
  </si>
  <si>
    <t>2-Dec</t>
  </si>
  <si>
    <t>5-Dec</t>
  </si>
  <si>
    <t>6-Dec</t>
  </si>
  <si>
    <t>7-Dec</t>
  </si>
  <si>
    <t>8-Dec</t>
  </si>
  <si>
    <t>9-Dec</t>
  </si>
  <si>
    <t>12-Dec</t>
  </si>
  <si>
    <t>13-Dec</t>
  </si>
  <si>
    <t>14-Dec</t>
  </si>
  <si>
    <t>15-Dec</t>
  </si>
  <si>
    <t>16-Dec</t>
  </si>
  <si>
    <t>DCG ADVISORY FUNDO DE INVESTIMENTO EM COTAS DE FUNDOS DE INVESTIMENTO EM AÇÕES</t>
  </si>
  <si>
    <t>BR0B6DCTF009</t>
  </si>
  <si>
    <t>19-Dec</t>
  </si>
  <si>
    <t>Gripen Advisory FIC FIM</t>
  </si>
  <si>
    <t>Giant Zarathustra Advisory FIC FIM</t>
  </si>
  <si>
    <t>Kadima High Vol Advisory FIC FIM</t>
  </si>
  <si>
    <t>XPA Novos Gestores FIC FIM CP</t>
  </si>
  <si>
    <t>Absolute Alpha Marb Advisory FIC FIM</t>
  </si>
  <si>
    <t>Bahia Muta Advisory FIC FIM</t>
  </si>
  <si>
    <t>Moat Capital Equity Hedge Advisory FIC FIM</t>
  </si>
  <si>
    <t>Legacy Capital Advisory FIC FIM</t>
  </si>
  <si>
    <t>BRGFI4CTF005</t>
  </si>
  <si>
    <t>BR04XPCTF002</t>
  </si>
  <si>
    <t>BR0BXJCTF006</t>
  </si>
  <si>
    <t>BRXPV4CTF005</t>
  </si>
  <si>
    <t>BR03JGCTF002</t>
  </si>
  <si>
    <t>BRMUT4CTF005</t>
  </si>
  <si>
    <t>BR0823CTF007</t>
  </si>
  <si>
    <t>BRLCA2CTF003</t>
  </si>
  <si>
    <t>Absoluto Partners Advisory FIC FIA</t>
  </si>
  <si>
    <t>Sharp Equity Value Institucional FIA</t>
  </si>
  <si>
    <t>Truxt I Valor FIC FIA</t>
  </si>
  <si>
    <t>Tork Advisory 60 FIC FIA</t>
  </si>
  <si>
    <t>Squadra LB Advisory XP FIC FIA</t>
  </si>
  <si>
    <t>Encore Long Bias Advisory FIC FIM</t>
  </si>
  <si>
    <t>BR02TYCTF006</t>
  </si>
  <si>
    <t>BRTRX8CTF008</t>
  </si>
  <si>
    <t>BR02GKCTF002</t>
  </si>
  <si>
    <t>BR06BTCTF005</t>
  </si>
  <si>
    <t>BR079FCTF000</t>
  </si>
  <si>
    <t>ETRNTY EVO FIC FIM</t>
  </si>
  <si>
    <t>ETRNTY ÉON MM MASTER FIC FIM</t>
  </si>
  <si>
    <t>BR0DR2CTF002</t>
  </si>
  <si>
    <t>20-Dec</t>
  </si>
  <si>
    <t>21-Dec</t>
  </si>
  <si>
    <t>22-Dec</t>
  </si>
  <si>
    <t>23-Dec</t>
  </si>
  <si>
    <t>26-Dec</t>
  </si>
  <si>
    <t>28-Dec</t>
  </si>
  <si>
    <t>29-Dec</t>
  </si>
  <si>
    <t>30-Dec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</si>
</sst>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16" x14ac:knownFonts="1">
    <font>
      <sz val="11"/>
      <color theme="1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242424"/>
      <name val="Segoe UI"/>
      <family val="2"/>
    </font>
    <font>
      <sz val="11"/>
      <color rgb="FF000000"/>
      <name val="Segoe UI"/>
      <family val="2"/>
    </font>
    <font>
      <sz val="11"/>
      <color indexed="8"/>
      <name val="Segoe UI"/>
      <family val="2"/>
      <scheme val="minor"/>
    </font>
    <font>
      <sz val="11"/>
      <color theme="0"/>
      <name val="Segoe U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1D1D1"/>
      </right>
      <top/>
      <bottom style="medium">
        <color rgb="FFD1D1D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7" tint="0.59999389629810485"/>
      </bottom>
      <diagonal/>
    </border>
    <border>
      <left style="thin">
        <color indexed="64"/>
      </left>
      <right style="thin">
        <color indexed="64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indexed="64"/>
      </left>
      <right style="thin">
        <color indexed="64"/>
      </right>
      <top style="thin">
        <color theme="7" tint="0.59999389629810485"/>
      </top>
      <bottom style="thin">
        <color indexed="64"/>
      </bottom>
      <diagonal/>
    </border>
    <border>
      <left/>
      <right/>
      <top/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9" fillId="0" borderId="0"/>
  </cellStyleXfs>
  <cellXfs count="129">
    <xf numFmtId="0" fontId="0" fillId="0" borderId="0" xfId="0"/>
    <xf numFmtId="0" fontId="0" fillId="0" borderId="2" xfId="0" applyBorder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" fillId="0" borderId="0" xfId="0" applyFont="1"/>
    <xf numFmtId="4" fontId="1" fillId="0" borderId="0" xfId="0" applyNumberFormat="1" applyFont="1"/>
    <xf numFmtId="0" fontId="0" fillId="0" borderId="0" xfId="0" applyAlignment="1">
      <alignment horizontal="left"/>
    </xf>
    <xf numFmtId="16" fontId="0" fillId="0" borderId="0" xfId="0" applyNumberFormat="1"/>
    <xf numFmtId="0" fontId="4" fillId="0" borderId="0" xfId="0" applyFont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1" fillId="0" borderId="2" xfId="0" applyFont="1" applyBorder="1"/>
    <xf numFmtId="0" fontId="6" fillId="0" borderId="1" xfId="0" applyFont="1" applyBorder="1" applyAlignment="1">
      <alignment horizontal="center" vertical="top"/>
    </xf>
    <xf numFmtId="15" fontId="7" fillId="4" borderId="5" xfId="0" applyNumberFormat="1" applyFont="1" applyFill="1" applyBorder="1" applyAlignment="1">
      <alignment horizontal="right" vertical="center"/>
    </xf>
    <xf numFmtId="15" fontId="8" fillId="0" borderId="0" xfId="0" applyNumberFormat="1" applyFont="1" applyAlignment="1">
      <alignment horizontal="right" vertical="center"/>
    </xf>
    <xf numFmtId="0" fontId="7" fillId="3" borderId="5" xfId="0" applyFont="1" applyFill="1" applyBorder="1" applyAlignment="1">
      <alignment vertical="center"/>
    </xf>
    <xf numFmtId="4" fontId="7" fillId="3" borderId="5" xfId="0" applyNumberFormat="1" applyFont="1" applyFill="1" applyBorder="1" applyAlignment="1">
      <alignment horizontal="right" vertical="center"/>
    </xf>
    <xf numFmtId="15" fontId="7" fillId="3" borderId="5" xfId="0" applyNumberFormat="1" applyFont="1" applyFill="1" applyBorder="1" applyAlignment="1">
      <alignment horizontal="righ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right" vertical="center"/>
    </xf>
    <xf numFmtId="15" fontId="8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8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wrapText="1"/>
    </xf>
    <xf numFmtId="0" fontId="0" fillId="0" borderId="8" xfId="0" applyBorder="1" applyAlignment="1">
      <alignment vertical="center"/>
    </xf>
    <xf numFmtId="0" fontId="0" fillId="0" borderId="0" xfId="0" pivotButton="1"/>
    <xf numFmtId="4" fontId="0" fillId="3" borderId="8" xfId="0" applyNumberFormat="1" applyFill="1" applyBorder="1" applyAlignment="1">
      <alignment horizontal="center"/>
    </xf>
    <xf numFmtId="16" fontId="0" fillId="3" borderId="8" xfId="0" applyNumberForma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" fontId="0" fillId="5" borderId="8" xfId="0" applyNumberFormat="1" applyFill="1" applyBorder="1" applyAlignment="1">
      <alignment horizontal="center"/>
    </xf>
    <xf numFmtId="0" fontId="1" fillId="0" borderId="8" xfId="0" applyFont="1" applyBorder="1"/>
    <xf numFmtId="16" fontId="0" fillId="3" borderId="9" xfId="0" applyNumberFormat="1" applyFill="1" applyBorder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6" borderId="0" xfId="0" applyFont="1" applyFill="1" applyAlignment="1">
      <alignment horizontal="left" vertical="top" indent="1"/>
    </xf>
    <xf numFmtId="0" fontId="4" fillId="6" borderId="0" xfId="0" applyFont="1" applyFill="1"/>
    <xf numFmtId="0" fontId="0" fillId="6" borderId="0" xfId="0" applyFill="1"/>
    <xf numFmtId="4" fontId="0" fillId="6" borderId="0" xfId="0" applyNumberFormat="1" applyFill="1"/>
    <xf numFmtId="0" fontId="1" fillId="6" borderId="0" xfId="0" applyFont="1" applyFill="1" applyAlignment="1">
      <alignment horizontal="left" indent="1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left"/>
    </xf>
    <xf numFmtId="3" fontId="10" fillId="7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indent="1"/>
    </xf>
    <xf numFmtId="0" fontId="0" fillId="8" borderId="0" xfId="0" applyFill="1" applyAlignment="1">
      <alignment horizontal="left"/>
    </xf>
    <xf numFmtId="3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0" borderId="15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3" fontId="0" fillId="9" borderId="15" xfId="0" applyNumberFormat="1" applyFill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9" borderId="15" xfId="0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9" borderId="16" xfId="0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1" fillId="0" borderId="12" xfId="0" applyFont="1" applyBorder="1"/>
    <xf numFmtId="3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9" fontId="0" fillId="0" borderId="0" xfId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16" xfId="0" applyBorder="1"/>
    <xf numFmtId="9" fontId="0" fillId="0" borderId="4" xfId="1" applyFont="1" applyBorder="1" applyAlignment="1">
      <alignment horizontal="center"/>
    </xf>
    <xf numFmtId="9" fontId="1" fillId="0" borderId="17" xfId="0" applyNumberFormat="1" applyFont="1" applyBorder="1" applyAlignment="1">
      <alignment horizontal="center"/>
    </xf>
    <xf numFmtId="0" fontId="0" fillId="0" borderId="12" xfId="0" applyBorder="1"/>
    <xf numFmtId="3" fontId="0" fillId="0" borderId="13" xfId="0" applyNumberFormat="1" applyBorder="1" applyAlignment="1">
      <alignment horizontal="center"/>
    </xf>
    <xf numFmtId="9" fontId="0" fillId="0" borderId="13" xfId="1" applyFont="1" applyBorder="1" applyAlignment="1">
      <alignment horizontal="center"/>
    </xf>
    <xf numFmtId="3" fontId="0" fillId="9" borderId="12" xfId="0" applyNumberFormat="1" applyFill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1" fillId="0" borderId="14" xfId="0" applyNumberFormat="1" applyFont="1" applyBorder="1" applyAlignment="1">
      <alignment horizontal="center"/>
    </xf>
    <xf numFmtId="3" fontId="0" fillId="9" borderId="16" xfId="0" applyNumberFormat="1" applyFill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9" borderId="12" xfId="0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0" fillId="11" borderId="0" xfId="0" applyFont="1" applyFill="1"/>
    <xf numFmtId="0" fontId="12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5" borderId="0" xfId="0" applyFill="1" applyAlignment="1">
      <alignment horizontal="left" indent="1"/>
    </xf>
    <xf numFmtId="3" fontId="0" fillId="5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3" fontId="0" fillId="0" borderId="0" xfId="0" applyNumberFormat="1"/>
    <xf numFmtId="165" fontId="5" fillId="0" borderId="3" xfId="0" applyNumberFormat="1" applyFont="1" applyBorder="1" applyAlignment="1">
      <alignment horizontal="center" vertical="top"/>
    </xf>
    <xf numFmtId="165" fontId="0" fillId="0" borderId="0" xfId="0" applyNumberFormat="1"/>
    <xf numFmtId="0" fontId="13" fillId="0" borderId="1" xfId="0" applyFont="1" applyBorder="1" applyAlignment="1">
      <alignment horizontal="center" vertical="top"/>
    </xf>
    <xf numFmtId="0" fontId="3" fillId="11" borderId="0" xfId="0" applyFont="1" applyFill="1"/>
    <xf numFmtId="16" fontId="3" fillId="11" borderId="0" xfId="0" applyNumberFormat="1" applyFont="1" applyFill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0" fillId="5" borderId="0" xfId="0" applyFill="1"/>
    <xf numFmtId="0" fontId="0" fillId="8" borderId="0" xfId="0" applyFill="1"/>
    <xf numFmtId="0" fontId="15" fillId="0" borderId="1" xfId="0" applyFont="1" applyBorder="1" applyAlignment="1">
      <alignment horizontal="center" vertical="top"/>
    </xf>
    <xf numFmtId="0" fontId="3" fillId="10" borderId="1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</cellXfs>
  <cellStyles count="3">
    <cellStyle name="Normal" xfId="0" builtinId="0"/>
    <cellStyle name="Normal 2" xfId="2" xr:uid="{DC8BAD27-ABEA-499A-B13C-A1579E3A527C}"/>
    <cellStyle name="Percent" xfId="1" builtinId="5"/>
  </cellStyles>
  <dxfs count="5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numFmt numFmtId="3" formatCode="#,##0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numFmt numFmtId="4" formatCode="#,##0.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theme="5"/>
        </patternFill>
      </fill>
    </dxf>
    <dxf>
      <font>
        <color theme="0"/>
      </font>
    </dxf>
    <dxf>
      <fill>
        <patternFill patternType="solid">
          <bgColor theme="6"/>
        </patternFill>
      </fill>
    </dxf>
    <dxf>
      <alignment horizontal="center"/>
    </dxf>
    <dxf>
      <alignment horizontal="center"/>
    </dxf>
    <dxf>
      <numFmt numFmtId="3" formatCode="#,##0"/>
    </dxf>
    <dxf>
      <alignment horizontal="center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alignment horizontal="center"/>
    </dxf>
    <dxf>
      <fill>
        <patternFill>
          <bgColor theme="5"/>
        </patternFill>
      </fill>
    </dxf>
    <dxf>
      <font>
        <color theme="0"/>
      </font>
    </dxf>
    <dxf>
      <fill>
        <patternFill patternType="solid">
          <bgColor theme="6"/>
        </patternFill>
      </fill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3" formatCode="#,##0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obre" refreshedDate="44901.688348958334" createdVersion="8" refreshedVersion="8" minRefreshableVersion="3" recordCount="1098" xr:uid="{D8752C18-22B0-4F6F-B4DD-765E7A5CB12C}">
  <cacheSource type="worksheet">
    <worksheetSource ref="B1:I1099" sheet="output XML"/>
  </cacheSource>
  <cacheFields count="9">
    <cacheField name="ID" numFmtId="0">
      <sharedItems containsMixedTypes="1" containsNumber="1" containsInteger="1" minValue="10843445000197" maxValue="46328987000179"/>
    </cacheField>
    <cacheField name="Valor" numFmtId="0">
      <sharedItems containsSemiMixedTypes="0" containsString="0" containsNumber="1" minValue="0" maxValue="8268970"/>
    </cacheField>
    <cacheField name="Preco Unit" numFmtId="0">
      <sharedItems containsSemiMixedTypes="0" containsString="0" containsNumber="1" minValue="0" maxValue="4083.7417580000001"/>
    </cacheField>
    <cacheField name="Qtt" numFmtId="0">
      <sharedItems containsSemiMixedTypes="0" containsString="0" containsNumber="1" minValue="0" maxValue="2387944.2466761698"/>
    </cacheField>
    <cacheField name="Fundo" numFmtId="0">
      <sharedItems count="2">
        <s v="Macauba"/>
        <s v="Ebano"/>
      </sharedItems>
    </cacheField>
    <cacheField name="Nome" numFmtId="0">
      <sharedItems count="51">
        <s v="NTN-B 760199 20350515"/>
        <s v="NTN-B 760199 20300815"/>
        <s v="NTN-B 760199 20260815"/>
        <s v="IFPT11 - IFIN PARTICIPAÇÕES S.A. - 20330915 IPCA + 7.1000%"/>
        <s v="Bradesco PN"/>
        <s v="BOVA11"/>
        <s v="CEMIG PN"/>
        <s v="Cosan ON"/>
        <s v="Itau PN"/>
        <s v="Petrobras PN"/>
        <s v="Vale ON"/>
        <s v="Fundo de caixa"/>
        <s v="CSHG ALLOCATION MILES ACER LONG BIAS FIC MULTIMERCADO"/>
        <s v="CSHG ALLOCATION VELT 90 FIC AÇÕES"/>
        <s v="ATMOS AÇÕES II FIC"/>
        <s v="ATMOS AÇÕES FIC"/>
        <s v="CSHG ALLOCATION MILES VIRTUS FIC AÇÕES"/>
        <s v="CSHG ALLOCATION ABSOLUTO PARTNERS FIC AÇÕES"/>
        <s v="CSHG ALLOCATION RPS LONG BIAS SELECTION FUNDO DE INVESTIMENTO EM COTAS DE FUNDO DE INVESTIMENTO EM AÇÕES"/>
        <s v="CSHG ALLOCATION TRUXT LONG BIAS II FUNDO DE INVESTIMENTO EM COTAS DE FUNDO DE INVESTIMENTO EM AÇÕES"/>
        <s v="CSHG ALLOCATION SPX FALCON CSHG FIC AÇÕES"/>
        <s v="NUCLEO CSHG AÇÕES FUNDO DE INVESTIMENTO EM COTAS DE FUNDOS DE INVESTIMENTO DE AÇÕES"/>
        <s v="XP REFERENCIADO FUNDO INVESTIMENTO REFERENCIADO DI"/>
        <s v="XP CASH I FI RENDA FIXA SIMPLES"/>
        <s v="XP CASH II FI RENDA FIXA SIMPLES"/>
        <s v="XP CASH IV FI RENDA FIXA SIMPLES"/>
        <s v="XP CASH IX FI RENDA FIXA SIMPLES"/>
        <s v="XP CASH V FI RENDA FIXA SIMPLES"/>
        <s v="XP CASH VI FI RENDA FIXA SIMPLES"/>
        <s v="XP CASH X FI RENDA FIXA SIMPLES I"/>
        <s v="XP CASH III FI RENDA FIXA SIMPLES"/>
        <s v="XP CASH VII FI RENDA FIXA SIMPLES"/>
        <s v="XP CASH VIII FI RENDA FIXA SIMPLES"/>
        <s v="051 SPA VISTA MULTIESTRATÉGIA FIC MULTIMERCADO"/>
        <s v="ABSOLUTE VERTEX CSHG FIC MULTIMERCADO"/>
        <s v="CSHG ALLOCATION ACE CAPITAL FIC MULTIMERCADO"/>
        <s v="CSHG ALLOCATION GENOA CAPITAL RADAR FIC MULTIMERCADO"/>
        <s v="CSHG ALLOCATION GIANT ZARATHUSTRA FIC MULTIMERCADO"/>
        <s v="CSHG ALLOCATION RAPTOR L CSHG INVESTIMENTO NO EXTERIOR FIC MULTIMERCADO CRÉDITO PRIVADO"/>
        <s v="CSHG ALLOCATION SHARP LONG BIASED CSHG FIC AÇÕES"/>
        <s v="CSHG GRIDS II FIC RENDA FIXA REFERENCIADO DI"/>
        <s v="CSHG GRIDS II INVESTIMENTO NO EXTERIOR FI MULTIMERCADO CRÉDITO PRIVADO"/>
        <s v="CSHG ALLOCATION IBIÚNA HEDGE STHG FIC MULTIMERCADO"/>
        <s v="CSHG ALLOCATION SPX RAPTOR CSHG INVESTIMENTO NO EXTERIOR FIC MULTIMERCADO CRÉDITO PRIVADO"/>
        <s v="CSHG ALLOCATION SHARP LONG BIASED FIC AÇÕES"/>
        <s v="CSHG ALLOCATION LEGACY CAPITAL FIC MULTIMERCADO"/>
        <s v="CSHG JIVE DISTRESSED ALLOCATION III FIC MULTIMERCADO CRÉDITO PRIVADO"/>
        <s v="CSHG PÁTRIA INF IV FI MULTIMERCADO"/>
        <s v="CSHG PÁTRIA INF IV FIC RENDA FIXA REFERENCIADO DI"/>
        <s v="SELECTION CASH MASTER FUNDO DE INVESTIMENTO EM COTAS DE FUNDOS DE INVESTIMENTO RENDA FIXA CREDITO PRIVADO LONGO PRAZO"/>
        <s v="SPS II FEEDER B FI MULTIMERCADO CRÉDITO PRIVADO"/>
      </sharedItems>
    </cacheField>
    <cacheField name="Classe" numFmtId="0">
      <sharedItems count="4">
        <s v="Inflação"/>
        <s v="Ações"/>
        <s v="Caixa"/>
        <s v="Multimercado"/>
      </sharedItems>
    </cacheField>
    <cacheField name="Data" numFmtId="16">
      <sharedItems containsSemiMixedTypes="0" containsNonDate="0" containsDate="1" containsString="0" minDate="2022-11-11T00:00:00" maxDate="2022-12-03T00:00:00" count="13">
        <d v="2022-11-11T00:00:00"/>
        <d v="2022-11-14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2-01T00:00:00"/>
        <d v="2022-12-02T00:00:00"/>
      </sharedItems>
      <fieldGroup par="8" base="7">
        <rangePr groupBy="days" startDate="2022-11-11T00:00:00" endDate="2022-12-03T00:00:00"/>
        <groupItems count="368">
          <s v="&lt;11/1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/2022"/>
        </groupItems>
      </fieldGroup>
    </cacheField>
    <cacheField name="Months" numFmtId="0" databaseField="0">
      <fieldGroup base="7">
        <rangePr groupBy="months" startDate="2022-11-11T00:00:00" endDate="2022-12-03T00:00:00"/>
        <groupItems count="14">
          <s v="&lt;11/1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obre" refreshedDate="44931.520277430558" createdVersion="8" refreshedVersion="8" minRefreshableVersion="3" recordCount="2516" xr:uid="{41E528AB-7300-492A-B46B-626ED3B3D26C}">
  <cacheSource type="worksheet">
    <worksheetSource ref="B1:I2517" sheet="output XML"/>
  </cacheSource>
  <cacheFields count="9">
    <cacheField name="ID" numFmtId="0">
      <sharedItems containsMixedTypes="1" containsNumber="1" containsInteger="1" minValue="10843445000197" maxValue="47716356000190"/>
    </cacheField>
    <cacheField name="Valor" numFmtId="0">
      <sharedItems containsSemiMixedTypes="0" containsString="0" containsNumber="1" minValue="0" maxValue="10634751.570012139"/>
    </cacheField>
    <cacheField name="Preco Unit" numFmtId="0">
      <sharedItems containsSemiMixedTypes="0" containsString="0" containsNumber="1" minValue="0" maxValue="1592968.41"/>
    </cacheField>
    <cacheField name="Qtt" numFmtId="0">
      <sharedItems containsSemiMixedTypes="0" containsString="0" containsNumber="1" minValue="0" maxValue="10591072.29330299"/>
    </cacheField>
    <cacheField name="Fundo" numFmtId="0">
      <sharedItems count="2">
        <s v="Macauba"/>
        <s v="Ebano"/>
      </sharedItems>
    </cacheField>
    <cacheField name="Nome" numFmtId="0">
      <sharedItems count="56">
        <s v="NTN-B 760199 20350515"/>
        <s v="NTN-B 760199 20300815"/>
        <s v="NTN-B 760199 20260815"/>
        <s v="IFPT11 - IFIN PARTICIPAÇÕES S.A. - 20330915 IPCA + 7.1000%"/>
        <s v="Bradesco PN"/>
        <s v="BOVA11"/>
        <s v="CEMIG PN"/>
        <s v="Cosan ON"/>
        <s v="Itau PN"/>
        <s v="Petrobras PN"/>
        <s v="Vale ON"/>
        <s v="Fundo de caixa"/>
        <s v="CSHG ALLOCATION MILES ACER LONG BIAS FIC MULTIMERCADO"/>
        <s v="CSHG ALLOCATION VELT 90 FIC AÇÕES"/>
        <s v="ATMOS AÇÕES II FIC"/>
        <s v="ATMOS AÇÕES FIC"/>
        <s v="CSHG ALLOCATION MILES VIRTUS FIC AÇÕES"/>
        <s v="CSHG ALLOCATION ABSOLUTO PARTNERS FIC AÇÕES"/>
        <s v="CSHG ALLOCATION RPS LONG BIAS SELECTION FUNDO DE INVESTIMENTO EM COTAS DE FUNDO DE INVESTIMENTO EM AÇÕES"/>
        <s v="CSHG ALLOCATION TRUXT LONG BIAS II FUNDO DE INVESTIMENTO EM COTAS DE FUNDO DE INVESTIMENTO EM AÇÕES"/>
        <s v="CSHG ALLOCATION SPX FALCON CSHG FIC AÇÕES"/>
        <s v="NUCLEO CSHG AÇÕES FUNDO DE INVESTIMENTO EM COTAS DE FUNDOS DE INVESTIMENTO DE AÇÕES"/>
        <s v="XP REFERENCIADO FUNDO INVESTIMENTO REFERENCIADO DI"/>
        <s v="XP CASH I FI RENDA FIXA SIMPLES"/>
        <s v="XP CASH II FI RENDA FIXA SIMPLES"/>
        <s v="XP CASH IV FI RENDA FIXA SIMPLES"/>
        <s v="XP CASH IX FI RENDA FIXA SIMPLES"/>
        <s v="XP CASH V FI RENDA FIXA SIMPLES"/>
        <s v="XP CASH VI FI RENDA FIXA SIMPLES"/>
        <s v="XP CASH X FI RENDA FIXA SIMPLES I"/>
        <s v="XP CASH III FI RENDA FIXA SIMPLES"/>
        <s v="XP CASH VII FI RENDA FIXA SIMPLES"/>
        <s v="XP CASH VIII FI RENDA FIXA SIMPLES"/>
        <s v="051 SPA VISTA MULTIESTRATÉGIA FIC MULTIMERCADO"/>
        <s v="ABSOLUTE VERTEX CSHG FIC MULTIMERCADO"/>
        <s v="CSHG ALLOCATION ACE CAPITAL FIC MULTIMERCADO"/>
        <s v="CSHG ALLOCATION GENOA CAPITAL RADAR FIC MULTIMERCADO"/>
        <s v="CSHG ALLOCATION GIANT ZARATHUSTRA FIC MULTIMERCADO"/>
        <s v="CSHG ALLOCATION RAPTOR L CSHG INVESTIMENTO NO EXTERIOR FIC MULTIMERCADO CRÉDITO PRIVADO"/>
        <s v="CSHG ALLOCATION SHARP LONG BIASED CSHG FIC AÇÕES"/>
        <s v="CSHG GRIDS II FIC RENDA FIXA REFERENCIADO DI"/>
        <s v="CSHG GRIDS II INVESTIMENTO NO EXTERIOR FI MULTIMERCADO CRÉDITO PRIVADO"/>
        <s v="CSHG ALLOCATION IBIÚNA HEDGE STHG FIC MULTIMERCADO"/>
        <s v="CSHG ALLOCATION SPX RAPTOR CSHG INVESTIMENTO NO EXTERIOR FIC MULTIMERCADO CRÉDITO PRIVADO"/>
        <s v="CSHG ALLOCATION SHARP LONG BIASED FIC AÇÕES"/>
        <s v="CSHG ALLOCATION LEGACY CAPITAL FIC MULTIMERCADO"/>
        <s v="CSHG JIVE DISTRESSED ALLOCATION III FIC MULTIMERCADO CRÉDITO PRIVADO"/>
        <s v="CSHG PÁTRIA INF IV FI MULTIMERCADO"/>
        <s v="CSHG PÁTRIA INF IV FIC RENDA FIXA REFERENCIADO DI"/>
        <s v="SELECTION CASH MASTER FUNDO DE INVESTIMENTO EM COTAS DE FUNDOS DE INVESTIMENTO RENDA FIXA CREDITO PRIVADO LONGO PRAZO"/>
        <s v="SPS II FEEDER B FI MULTIMERCADO CRÉDITO PRIVADO"/>
        <s v="DCG ADVISORY FUNDO DE INVESTIMENTO EM COTAS DE FUNDOS DE INVESTIMENTO EM AÇÕES"/>
        <s v="ÉON"/>
        <s v="EVO"/>
        <s v="ETRNTY EVO FIC FIM"/>
        <s v="ETRNTY ÉON MM MASTER FIC FIM"/>
      </sharedItems>
    </cacheField>
    <cacheField name="Classe" numFmtId="0">
      <sharedItems count="4">
        <s v="Inflação"/>
        <s v="Ações"/>
        <s v="Caixa"/>
        <s v="Multimercado"/>
      </sharedItems>
    </cacheField>
    <cacheField name="Data" numFmtId="165">
      <sharedItems containsSemiMixedTypes="0" containsNonDate="0" containsDate="1" containsString="0" minDate="2022-11-11T00:00:00" maxDate="2022-12-31T00:00:00" count="32">
        <d v="2022-11-11T00:00:00"/>
        <d v="2022-11-14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8T00:00:00"/>
        <d v="2022-12-29T00:00:00"/>
        <d v="2022-12-30T00:00:00"/>
      </sharedItems>
      <fieldGroup par="8" base="7">
        <rangePr groupBy="days" startDate="2022-11-11T00:00:00" endDate="2022-12-31T00:00:00"/>
        <groupItems count="368">
          <s v="&lt;11/1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2"/>
        </groupItems>
      </fieldGroup>
    </cacheField>
    <cacheField name="Months" numFmtId="0" databaseField="0">
      <fieldGroup base="7">
        <rangePr groupBy="months" startDate="2022-11-11T00:00:00" endDate="2022-12-31T00:00:00"/>
        <groupItems count="14">
          <s v="&lt;11/1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">
  <r>
    <s v="BRSTNCNTB0O7"/>
    <n v="1160783.47"/>
    <n v="3934.8592199999998"/>
    <n v="295"/>
    <x v="0"/>
    <x v="0"/>
    <x v="0"/>
    <x v="0"/>
  </r>
  <r>
    <s v="BRSTNCNTB3B8"/>
    <n v="764268.94"/>
    <n v="4022.4681030000002"/>
    <n v="190"/>
    <x v="0"/>
    <x v="1"/>
    <x v="0"/>
    <x v="0"/>
  </r>
  <r>
    <s v="BRSTNCNTB3B8"/>
    <n v="201123.41"/>
    <n v="4022.4681030000002"/>
    <n v="50"/>
    <x v="0"/>
    <x v="1"/>
    <x v="0"/>
    <x v="0"/>
  </r>
  <r>
    <s v="BRSTNCNTB0O7"/>
    <n v="1337852.1299999999"/>
    <n v="3934.8592199999998"/>
    <n v="340"/>
    <x v="0"/>
    <x v="0"/>
    <x v="0"/>
    <x v="0"/>
  </r>
  <r>
    <s v="BRSTNCNTB3B8"/>
    <n v="1383729.03"/>
    <n v="4022.4681030000002"/>
    <n v="344"/>
    <x v="0"/>
    <x v="1"/>
    <x v="0"/>
    <x v="0"/>
  </r>
  <r>
    <s v="BRSTNCNTB4U6"/>
    <n v="176980.56"/>
    <n v="4022.2855439999998"/>
    <n v="44"/>
    <x v="0"/>
    <x v="2"/>
    <x v="0"/>
    <x v="0"/>
  </r>
  <r>
    <s v="BRSTNCNTB4U6"/>
    <n v="277537.7"/>
    <n v="4022.2855439999998"/>
    <n v="69"/>
    <x v="0"/>
    <x v="2"/>
    <x v="0"/>
    <x v="0"/>
  </r>
  <r>
    <s v="BRSTNCNTB4U6"/>
    <n v="32178.28"/>
    <n v="4022.2855439999998"/>
    <n v="8"/>
    <x v="0"/>
    <x v="2"/>
    <x v="0"/>
    <x v="0"/>
  </r>
  <r>
    <s v="BRSTNCNTB4U6"/>
    <n v="695855.4"/>
    <n v="4022.2855439999998"/>
    <n v="173"/>
    <x v="0"/>
    <x v="2"/>
    <x v="0"/>
    <x v="0"/>
  </r>
  <r>
    <s v="BRSTNCNTB0O7"/>
    <n v="1813740.1"/>
    <n v="3942.9132589999999"/>
    <n v="460"/>
    <x v="1"/>
    <x v="0"/>
    <x v="0"/>
    <x v="0"/>
  </r>
  <r>
    <s v="BRSTNCNTB3B8"/>
    <n v="1821690.16"/>
    <n v="4021.391083"/>
    <n v="453"/>
    <x v="1"/>
    <x v="1"/>
    <x v="0"/>
    <x v="0"/>
  </r>
  <r>
    <s v="BRSTNCNTB3B8"/>
    <n v="1761369.29"/>
    <n v="4021.391083"/>
    <n v="438"/>
    <x v="1"/>
    <x v="1"/>
    <x v="0"/>
    <x v="0"/>
  </r>
  <r>
    <s v="BRSTNCNTB0O7"/>
    <n v="733381.87"/>
    <n v="3942.9132589999999"/>
    <n v="186"/>
    <x v="1"/>
    <x v="0"/>
    <x v="0"/>
    <x v="0"/>
  </r>
  <r>
    <s v="BRSTNCNTB0O7"/>
    <n v="283889.75"/>
    <n v="3942.9132589999999"/>
    <n v="72"/>
    <x v="1"/>
    <x v="0"/>
    <x v="0"/>
    <x v="0"/>
  </r>
  <r>
    <s v="BRSTNCNTB0O7"/>
    <n v="39429.129999999997"/>
    <n v="3942.9132589999999"/>
    <n v="10"/>
    <x v="1"/>
    <x v="0"/>
    <x v="0"/>
    <x v="0"/>
  </r>
  <r>
    <s v="BRSTNCNTB0O7"/>
    <n v="2026657.42"/>
    <n v="3942.9132589999999"/>
    <n v="514"/>
    <x v="1"/>
    <x v="0"/>
    <x v="0"/>
    <x v="0"/>
  </r>
  <r>
    <s v="BRSTNCNTB3B8"/>
    <n v="2533476.38"/>
    <n v="4021.391083"/>
    <n v="630"/>
    <x v="1"/>
    <x v="1"/>
    <x v="0"/>
    <x v="0"/>
  </r>
  <r>
    <s v="BRSTNCNTB4U6"/>
    <n v="953169.41"/>
    <n v="4021.8118549999999"/>
    <n v="237"/>
    <x v="1"/>
    <x v="2"/>
    <x v="0"/>
    <x v="0"/>
  </r>
  <r>
    <s v="BRSTNCNTB4U6"/>
    <n v="792296.94"/>
    <n v="4021.8118549999999"/>
    <n v="197"/>
    <x v="1"/>
    <x v="2"/>
    <x v="0"/>
    <x v="0"/>
  </r>
  <r>
    <s v="BRSTNCNTB4U6"/>
    <n v="100545.3"/>
    <n v="4021.8118549999999"/>
    <n v="25"/>
    <x v="1"/>
    <x v="2"/>
    <x v="0"/>
    <x v="0"/>
  </r>
  <r>
    <s v="BRSTNCNTB4U6"/>
    <n v="1307088.8500000001"/>
    <n v="4021.8118549999999"/>
    <n v="325"/>
    <x v="1"/>
    <x v="2"/>
    <x v="0"/>
    <x v="0"/>
  </r>
  <r>
    <s v="BRIFPTDBS007"/>
    <n v="1465921.77"/>
    <n v="977.28118204999998"/>
    <n v="1500"/>
    <x v="0"/>
    <x v="3"/>
    <x v="0"/>
    <x v="0"/>
  </r>
  <r>
    <s v="BBDC4"/>
    <n v="289309.40999999997"/>
    <n v="15.21"/>
    <n v="19021"/>
    <x v="0"/>
    <x v="4"/>
    <x v="1"/>
    <x v="0"/>
  </r>
  <r>
    <s v="BOVA11"/>
    <n v="5323208"/>
    <n v="106.04"/>
    <n v="50200"/>
    <x v="0"/>
    <x v="5"/>
    <x v="1"/>
    <x v="0"/>
  </r>
  <r>
    <s v="CMIG4"/>
    <n v="354244.96"/>
    <n v="10.48"/>
    <n v="33802"/>
    <x v="0"/>
    <x v="6"/>
    <x v="1"/>
    <x v="0"/>
  </r>
  <r>
    <s v="CSAN3"/>
    <n v="1238556"/>
    <n v="17.059999999999999"/>
    <n v="72600"/>
    <x v="0"/>
    <x v="7"/>
    <x v="1"/>
    <x v="0"/>
  </r>
  <r>
    <s v="ITSA4"/>
    <n v="1070393.46"/>
    <n v="8.7899999999999991"/>
    <n v="121774"/>
    <x v="0"/>
    <x v="8"/>
    <x v="1"/>
    <x v="0"/>
  </r>
  <r>
    <s v="PETR4"/>
    <n v="979029"/>
    <n v="27.15"/>
    <n v="36060"/>
    <x v="0"/>
    <x v="9"/>
    <x v="1"/>
    <x v="0"/>
  </r>
  <r>
    <s v="VALE3"/>
    <n v="1566360"/>
    <n v="82.44"/>
    <n v="19000"/>
    <x v="0"/>
    <x v="10"/>
    <x v="1"/>
    <x v="0"/>
  </r>
  <r>
    <s v="ITSA4"/>
    <n v="46587"/>
    <n v="8.7899999999999991"/>
    <n v="5300"/>
    <x v="0"/>
    <x v="8"/>
    <x v="1"/>
    <x v="0"/>
  </r>
  <r>
    <s v="ITSA4"/>
    <n v="512457"/>
    <n v="8.7899999999999991"/>
    <n v="58300"/>
    <x v="0"/>
    <x v="8"/>
    <x v="1"/>
    <x v="0"/>
  </r>
  <r>
    <s v="BRBNYM"/>
    <n v="0"/>
    <n v="0"/>
    <n v="1"/>
    <x v="0"/>
    <x v="11"/>
    <x v="2"/>
    <x v="0"/>
  </r>
  <r>
    <s v="BRBNYM"/>
    <n v="2063.83"/>
    <n v="2063.83"/>
    <n v="1"/>
    <x v="1"/>
    <x v="11"/>
    <x v="2"/>
    <x v="0"/>
  </r>
  <r>
    <n v="28075830000105"/>
    <n v="356641.79246049421"/>
    <n v="1.7779164999999999"/>
    <n v="200595.35555268999"/>
    <x v="0"/>
    <x v="12"/>
    <x v="1"/>
    <x v="0"/>
  </r>
  <r>
    <n v="25307212000147"/>
    <n v="1537358.564549217"/>
    <n v="1.4365283"/>
    <n v="1070190.2388899799"/>
    <x v="0"/>
    <x v="13"/>
    <x v="1"/>
    <x v="0"/>
  </r>
  <r>
    <n v="19726267000199"/>
    <n v="2649546.4914277629"/>
    <n v="323.24270949999999"/>
    <n v="8196.7710749800008"/>
    <x v="0"/>
    <x v="14"/>
    <x v="1"/>
    <x v="0"/>
  </r>
  <r>
    <n v="11145320000156"/>
    <n v="3453083.184445275"/>
    <n v="754.00108083999999"/>
    <n v="4579.6793561599998"/>
    <x v="0"/>
    <x v="15"/>
    <x v="1"/>
    <x v="0"/>
  </r>
  <r>
    <n v="28075715000122"/>
    <n v="1993445.5265308351"/>
    <n v="1.7189576"/>
    <n v="1159682.77898817"/>
    <x v="0"/>
    <x v="16"/>
    <x v="1"/>
    <x v="0"/>
  </r>
  <r>
    <n v="38443675000188"/>
    <n v="1248156.5462132969"/>
    <n v="0.71562599999999998"/>
    <n v="1744146.4483030201"/>
    <x v="0"/>
    <x v="17"/>
    <x v="1"/>
    <x v="0"/>
  </r>
  <r>
    <n v="31608459000104"/>
    <n v="1572776.8123735769"/>
    <n v="1.3975591999999999"/>
    <n v="1125374.01805489"/>
    <x v="0"/>
    <x v="18"/>
    <x v="1"/>
    <x v="0"/>
  </r>
  <r>
    <n v="31666901000140"/>
    <n v="972921.63130083866"/>
    <n v="1.5876465"/>
    <n v="612807.46772083"/>
    <x v="0"/>
    <x v="19"/>
    <x v="1"/>
    <x v="0"/>
  </r>
  <r>
    <n v="18644570000180"/>
    <n v="867030.30844766449"/>
    <n v="3.0759020000000001"/>
    <n v="281878.39158974"/>
    <x v="0"/>
    <x v="20"/>
    <x v="1"/>
    <x v="0"/>
  </r>
  <r>
    <n v="14781366000150"/>
    <n v="3114525.3699923959"/>
    <n v="3.4690066000000002"/>
    <n v="897814.77209999994"/>
    <x v="0"/>
    <x v="21"/>
    <x v="1"/>
    <x v="0"/>
  </r>
  <r>
    <n v="10843445000197"/>
    <n v="576.1015096453109"/>
    <n v="2.5542921700000001"/>
    <n v="225.54252657999999"/>
    <x v="0"/>
    <x v="22"/>
    <x v="2"/>
    <x v="0"/>
  </r>
  <r>
    <n v="44162109000109"/>
    <n v="52800.000000004911"/>
    <n v="1.03762088"/>
    <n v="50885.63753652"/>
    <x v="0"/>
    <x v="23"/>
    <x v="2"/>
    <x v="0"/>
  </r>
  <r>
    <n v="45683352000127"/>
    <n v="52800.006430990761"/>
    <n v="1.0376381699999999"/>
    <n v="50884.79583494"/>
    <x v="0"/>
    <x v="24"/>
    <x v="2"/>
    <x v="0"/>
  </r>
  <r>
    <n v="45688718000150"/>
    <n v="52799.999999999403"/>
    <n v="1.03763816"/>
    <n v="50884.790127610002"/>
    <x v="0"/>
    <x v="25"/>
    <x v="2"/>
    <x v="0"/>
  </r>
  <r>
    <n v="46328929000145"/>
    <n v="52799.999999999367"/>
    <n v="1.0376361599999999"/>
    <n v="50884.888205900003"/>
    <x v="0"/>
    <x v="26"/>
    <x v="2"/>
    <x v="0"/>
  </r>
  <r>
    <n v="46098698000120"/>
    <n v="52800.00000000219"/>
    <n v="1.0375575100000001"/>
    <n v="50888.745434459997"/>
    <x v="0"/>
    <x v="27"/>
    <x v="2"/>
    <x v="0"/>
  </r>
  <r>
    <n v="32319500000187"/>
    <n v="52799.999194577053"/>
    <n v="1.0376582999999999"/>
    <n v="50883.801724110002"/>
    <x v="0"/>
    <x v="28"/>
    <x v="2"/>
    <x v="0"/>
  </r>
  <r>
    <n v="46328987000179"/>
    <n v="52800.000000005202"/>
    <n v="1.0376393100000001"/>
    <n v="50884.733732770001"/>
    <x v="0"/>
    <x v="29"/>
    <x v="2"/>
    <x v="0"/>
  </r>
  <r>
    <n v="45688636000106"/>
    <n v="52799.999999996588"/>
    <n v="1.0375691300000001"/>
    <n v="50888.175518479999"/>
    <x v="0"/>
    <x v="30"/>
    <x v="2"/>
    <x v="0"/>
  </r>
  <r>
    <n v="46328680000178"/>
    <n v="52799.992413952154"/>
    <n v="1.03763637"/>
    <n v="50884.870596770001"/>
    <x v="0"/>
    <x v="31"/>
    <x v="2"/>
    <x v="0"/>
  </r>
  <r>
    <n v="46328752000187"/>
    <n v="52799.991350181474"/>
    <n v="1.0376363399999999"/>
    <n v="50884.871042760002"/>
    <x v="0"/>
    <x v="32"/>
    <x v="2"/>
    <x v="0"/>
  </r>
  <r>
    <n v="31366337000140"/>
    <n v="3196790.0661867671"/>
    <n v="2.1034742999999998"/>
    <n v="1519766.63854974"/>
    <x v="1"/>
    <x v="33"/>
    <x v="3"/>
    <x v="0"/>
  </r>
  <r>
    <n v="18422272000145"/>
    <n v="1002201.1335234439"/>
    <n v="3.2226265000000001"/>
    <n v="310988.91960437997"/>
    <x v="1"/>
    <x v="34"/>
    <x v="3"/>
    <x v="0"/>
  </r>
  <r>
    <n v="32683901000111"/>
    <n v="1678768.6233455241"/>
    <n v="1.3524254"/>
    <n v="1241302.19925293"/>
    <x v="1"/>
    <x v="35"/>
    <x v="3"/>
    <x v="0"/>
  </r>
  <r>
    <n v="35700369000191"/>
    <n v="1066577.937918514"/>
    <n v="1.3468496999999999"/>
    <n v="791905.68770851998"/>
    <x v="1"/>
    <x v="36"/>
    <x v="3"/>
    <x v="0"/>
  </r>
  <r>
    <n v="41000792000181"/>
    <n v="2306885.4927305649"/>
    <n v="1.2025440999999999"/>
    <n v="1918337.5418253399"/>
    <x v="1"/>
    <x v="37"/>
    <x v="3"/>
    <x v="0"/>
  </r>
  <r>
    <n v="28951307000197"/>
    <n v="5023874.354219838"/>
    <n v="2.1038491000000001"/>
    <n v="2387944.2466761698"/>
    <x v="1"/>
    <x v="38"/>
    <x v="3"/>
    <x v="0"/>
  </r>
  <r>
    <n v="36857756000107"/>
    <n v="1267464.7051830741"/>
    <n v="1.1653121"/>
    <n v="1087661.1554819299"/>
    <x v="1"/>
    <x v="39"/>
    <x v="1"/>
    <x v="0"/>
  </r>
  <r>
    <n v="40319225000120"/>
    <n v="64922.849897327389"/>
    <n v="1.1332439000000001"/>
    <n v="57289.3883632"/>
    <x v="1"/>
    <x v="40"/>
    <x v="2"/>
    <x v="0"/>
  </r>
  <r>
    <n v="40319218000128"/>
    <n v="294968.6061028617"/>
    <n v="121.1709247"/>
    <n v="2434.3183551100001"/>
    <x v="1"/>
    <x v="41"/>
    <x v="3"/>
    <x v="0"/>
  </r>
  <r>
    <n v="13000859000142"/>
    <n v="1113934.265321631"/>
    <n v="4.3322022999999996"/>
    <n v="257128.86614773999"/>
    <x v="1"/>
    <x v="42"/>
    <x v="3"/>
    <x v="0"/>
  </r>
  <r>
    <n v="19009392000188"/>
    <n v="2260617.827280242"/>
    <n v="5.3174397000000004"/>
    <n v="425132.76215999998"/>
    <x v="1"/>
    <x v="43"/>
    <x v="3"/>
    <x v="0"/>
  </r>
  <r>
    <n v="31608483000135"/>
    <n v="1910655.5533730029"/>
    <n v="1.8453149"/>
    <n v="1035408.94476764"/>
    <x v="1"/>
    <x v="44"/>
    <x v="1"/>
    <x v="0"/>
  </r>
  <r>
    <n v="29236579000178"/>
    <n v="2175563.0184175181"/>
    <n v="1.6953426"/>
    <n v="1283258.62773549"/>
    <x v="1"/>
    <x v="45"/>
    <x v="3"/>
    <x v="0"/>
  </r>
  <r>
    <n v="35819274000191"/>
    <n v="1153967.5932404031"/>
    <n v="1.2452130699999999"/>
    <n v="926723.00110084994"/>
    <x v="1"/>
    <x v="46"/>
    <x v="0"/>
    <x v="0"/>
  </r>
  <r>
    <n v="31713505000127"/>
    <n v="658753.61659444915"/>
    <n v="2040.1844570000001"/>
    <n v="322.88924383"/>
    <x v="1"/>
    <x v="47"/>
    <x v="1"/>
    <x v="0"/>
  </r>
  <r>
    <n v="31713585000110"/>
    <n v="67004.214839763212"/>
    <n v="1.140927"/>
    <n v="58727.87201965"/>
    <x v="1"/>
    <x v="48"/>
    <x v="2"/>
    <x v="0"/>
  </r>
  <r>
    <n v="42776581000106"/>
    <n v="1612938.595057294"/>
    <n v="1.1145495700000001"/>
    <n v="1447166.3158573499"/>
    <x v="1"/>
    <x v="49"/>
    <x v="2"/>
    <x v="0"/>
  </r>
  <r>
    <n v="30654823000100"/>
    <n v="1925422.9346093319"/>
    <n v="1283.61528772"/>
    <n v="1500.0000023600001"/>
    <x v="1"/>
    <x v="50"/>
    <x v="0"/>
    <x v="0"/>
  </r>
  <r>
    <n v="10843445000197"/>
    <n v="812554.25953183486"/>
    <n v="2.5556465300000002"/>
    <n v="317944.69618293998"/>
    <x v="1"/>
    <x v="22"/>
    <x v="2"/>
    <x v="0"/>
  </r>
  <r>
    <n v="44162109000109"/>
    <n v="118056.5466508994"/>
    <n v="1.03812992"/>
    <n v="113720.39701052"/>
    <x v="1"/>
    <x v="23"/>
    <x v="2"/>
    <x v="0"/>
  </r>
  <r>
    <n v="45683352000127"/>
    <n v="118056.5187938414"/>
    <n v="1.03814721"/>
    <n v="113718.47620131"/>
    <x v="1"/>
    <x v="24"/>
    <x v="2"/>
    <x v="0"/>
  </r>
  <r>
    <n v="45688718000150"/>
    <n v="118056.5061473018"/>
    <n v="1.0381471900000001"/>
    <n v="113718.46621026999"/>
    <x v="1"/>
    <x v="25"/>
    <x v="2"/>
    <x v="0"/>
  </r>
  <r>
    <n v="46328929000145"/>
    <n v="118056.365647784"/>
    <n v="1.0381452"/>
    <n v="113718.54885789"/>
    <x v="1"/>
    <x v="26"/>
    <x v="2"/>
    <x v="0"/>
  </r>
  <r>
    <n v="46098698000120"/>
    <n v="118056.4733004978"/>
    <n v="1.0380665099999999"/>
    <n v="113727.27292829999"/>
    <x v="1"/>
    <x v="27"/>
    <x v="2"/>
    <x v="0"/>
  </r>
  <r>
    <n v="32319500000187"/>
    <n v="118056.3850031441"/>
    <n v="1.03816734"/>
    <n v="113716.14233515"/>
    <x v="1"/>
    <x v="28"/>
    <x v="2"/>
    <x v="0"/>
  </r>
  <r>
    <n v="46328987000179"/>
    <n v="118056.49843589449"/>
    <n v="1.0381483499999999"/>
    <n v="113718.33171617"/>
    <x v="1"/>
    <x v="29"/>
    <x v="2"/>
    <x v="0"/>
  </r>
  <r>
    <n v="45688636000106"/>
    <n v="118056.4860964323"/>
    <n v="1.0380781400000001"/>
    <n v="113726.01112323999"/>
    <x v="1"/>
    <x v="30"/>
    <x v="2"/>
    <x v="0"/>
  </r>
  <r>
    <n v="46328680000178"/>
    <n v="118056.43558184781"/>
    <n v="1.03814541"/>
    <n v="113718.59321889"/>
    <x v="1"/>
    <x v="31"/>
    <x v="2"/>
    <x v="0"/>
  </r>
  <r>
    <n v="46328752000187"/>
    <n v="118056.4381036023"/>
    <n v="1.03814538"/>
    <n v="113718.59893419"/>
    <x v="1"/>
    <x v="32"/>
    <x v="2"/>
    <x v="0"/>
  </r>
  <r>
    <s v="BRSTNCNTB4U6"/>
    <n v="32261.95"/>
    <n v="4032.7431919999999"/>
    <n v="8"/>
    <x v="0"/>
    <x v="2"/>
    <x v="0"/>
    <x v="1"/>
  </r>
  <r>
    <s v="BRSTNCNTB3B8"/>
    <n v="202052.36"/>
    <n v="4041.0472220000001"/>
    <n v="50"/>
    <x v="0"/>
    <x v="1"/>
    <x v="0"/>
    <x v="1"/>
  </r>
  <r>
    <s v="BRSTNCNTB0O7"/>
    <n v="1388472.2"/>
    <n v="4083.7417580000001"/>
    <n v="340"/>
    <x v="0"/>
    <x v="0"/>
    <x v="0"/>
    <x v="1"/>
  </r>
  <r>
    <s v="BRSTNCNTB3B8"/>
    <n v="1390120.24"/>
    <n v="4041.0472220000001"/>
    <n v="344"/>
    <x v="0"/>
    <x v="1"/>
    <x v="0"/>
    <x v="1"/>
  </r>
  <r>
    <s v="BRSTNCNTB0O7"/>
    <n v="1204703.82"/>
    <n v="4083.7417580000001"/>
    <n v="295"/>
    <x v="0"/>
    <x v="0"/>
    <x v="0"/>
    <x v="1"/>
  </r>
  <r>
    <s v="BRSTNCNTB3B8"/>
    <n v="767798.97"/>
    <n v="4041.0472220000001"/>
    <n v="190"/>
    <x v="0"/>
    <x v="1"/>
    <x v="0"/>
    <x v="1"/>
  </r>
  <r>
    <s v="BRSTNCNTB4U6"/>
    <n v="697664.57"/>
    <n v="4032.7431919999999"/>
    <n v="173"/>
    <x v="0"/>
    <x v="2"/>
    <x v="0"/>
    <x v="1"/>
  </r>
  <r>
    <s v="BRSTNCNTB4U6"/>
    <n v="177440.7"/>
    <n v="4032.7431919999999"/>
    <n v="44"/>
    <x v="0"/>
    <x v="2"/>
    <x v="0"/>
    <x v="1"/>
  </r>
  <r>
    <s v="BRSTNCNTB4U6"/>
    <n v="278259.28000000003"/>
    <n v="4032.7431919999999"/>
    <n v="69"/>
    <x v="0"/>
    <x v="2"/>
    <x v="0"/>
    <x v="1"/>
  </r>
  <r>
    <s v="BRSTNCNTB0O7"/>
    <n v="1878521.21"/>
    <n v="4083.7417580000001"/>
    <n v="460"/>
    <x v="1"/>
    <x v="0"/>
    <x v="0"/>
    <x v="1"/>
  </r>
  <r>
    <s v="BRSTNCNTB3B8"/>
    <n v="1830594.39"/>
    <n v="4041.0472220000001"/>
    <n v="453"/>
    <x v="1"/>
    <x v="1"/>
    <x v="0"/>
    <x v="1"/>
  </r>
  <r>
    <s v="BRSTNCNTB3B8"/>
    <n v="1769978.68"/>
    <n v="4041.0472220000001"/>
    <n v="438"/>
    <x v="1"/>
    <x v="1"/>
    <x v="0"/>
    <x v="1"/>
  </r>
  <r>
    <s v="BRSTNCNTB0O7"/>
    <n v="759575.97"/>
    <n v="4083.7417580000001"/>
    <n v="186"/>
    <x v="1"/>
    <x v="0"/>
    <x v="0"/>
    <x v="1"/>
  </r>
  <r>
    <s v="BRSTNCNTB0O7"/>
    <n v="294029.40999999997"/>
    <n v="4083.7417580000001"/>
    <n v="72"/>
    <x v="1"/>
    <x v="0"/>
    <x v="0"/>
    <x v="1"/>
  </r>
  <r>
    <s v="BRSTNCNTB0O7"/>
    <n v="40837.42"/>
    <n v="4083.7417580000001"/>
    <n v="10"/>
    <x v="1"/>
    <x v="0"/>
    <x v="0"/>
    <x v="1"/>
  </r>
  <r>
    <s v="BRSTNCNTB0O7"/>
    <n v="2099043.2599999998"/>
    <n v="4083.7417580000001"/>
    <n v="514"/>
    <x v="1"/>
    <x v="0"/>
    <x v="0"/>
    <x v="1"/>
  </r>
  <r>
    <s v="BRSTNCNTB3B8"/>
    <n v="2545859.75"/>
    <n v="4041.0472220000001"/>
    <n v="630"/>
    <x v="1"/>
    <x v="1"/>
    <x v="0"/>
    <x v="1"/>
  </r>
  <r>
    <s v="BRSTNCNTB4U6"/>
    <n v="955760.14"/>
    <n v="4032.7431919999999"/>
    <n v="237"/>
    <x v="1"/>
    <x v="2"/>
    <x v="0"/>
    <x v="1"/>
  </r>
  <r>
    <s v="BRSTNCNTB4U6"/>
    <n v="794450.41"/>
    <n v="4032.7431919999999"/>
    <n v="197"/>
    <x v="1"/>
    <x v="2"/>
    <x v="0"/>
    <x v="1"/>
  </r>
  <r>
    <s v="BRSTNCNTB4U6"/>
    <n v="100818.58"/>
    <n v="4032.7431919999999"/>
    <n v="25"/>
    <x v="1"/>
    <x v="2"/>
    <x v="0"/>
    <x v="1"/>
  </r>
  <r>
    <s v="BRSTNCNTB4U6"/>
    <n v="1310641.54"/>
    <n v="4032.7431919999999"/>
    <n v="325"/>
    <x v="1"/>
    <x v="2"/>
    <x v="0"/>
    <x v="1"/>
  </r>
  <r>
    <s v="BRIFPTDBS007"/>
    <n v="1484593.91"/>
    <n v="989.72927641000001"/>
    <n v="1500"/>
    <x v="0"/>
    <x v="3"/>
    <x v="0"/>
    <x v="1"/>
  </r>
  <r>
    <s v="PETR4"/>
    <n v="998862"/>
    <n v="27.7"/>
    <n v="36060"/>
    <x v="0"/>
    <x v="9"/>
    <x v="1"/>
    <x v="1"/>
  </r>
  <r>
    <s v="BBDC4"/>
    <n v="288358.36"/>
    <n v="15.16"/>
    <n v="19021"/>
    <x v="0"/>
    <x v="4"/>
    <x v="1"/>
    <x v="1"/>
  </r>
  <r>
    <s v="VALE3"/>
    <n v="1582890"/>
    <n v="83.31"/>
    <n v="19000"/>
    <x v="0"/>
    <x v="10"/>
    <x v="1"/>
    <x v="1"/>
  </r>
  <r>
    <s v="ITSA4"/>
    <n v="1042442.3"/>
    <n v="8.9499999999999993"/>
    <n v="116474"/>
    <x v="0"/>
    <x v="8"/>
    <x v="1"/>
    <x v="1"/>
  </r>
  <r>
    <s v="BOVA11"/>
    <n v="2436052"/>
    <n v="109.24"/>
    <n v="22300"/>
    <x v="0"/>
    <x v="5"/>
    <x v="1"/>
    <x v="1"/>
  </r>
  <r>
    <s v="CMIG4"/>
    <n v="366075.66"/>
    <n v="10.83"/>
    <n v="33802"/>
    <x v="0"/>
    <x v="6"/>
    <x v="1"/>
    <x v="1"/>
  </r>
  <r>
    <s v="CSAN3"/>
    <n v="1287198"/>
    <n v="17.73"/>
    <n v="72600"/>
    <x v="0"/>
    <x v="7"/>
    <x v="1"/>
    <x v="1"/>
  </r>
  <r>
    <s v="ITSA4"/>
    <n v="474350"/>
    <n v="8.9499999999999993"/>
    <n v="53000"/>
    <x v="0"/>
    <x v="8"/>
    <x v="1"/>
    <x v="1"/>
  </r>
  <r>
    <s v="ITSA4"/>
    <n v="47435"/>
    <n v="8.9499999999999993"/>
    <n v="5300"/>
    <x v="0"/>
    <x v="8"/>
    <x v="1"/>
    <x v="1"/>
  </r>
  <r>
    <s v="BRBNYM"/>
    <n v="1047.33"/>
    <n v="1047.33"/>
    <n v="1"/>
    <x v="0"/>
    <x v="11"/>
    <x v="2"/>
    <x v="1"/>
  </r>
  <r>
    <s v="BRBNYM"/>
    <n v="1049.42"/>
    <n v="1049.42"/>
    <n v="1"/>
    <x v="1"/>
    <x v="11"/>
    <x v="2"/>
    <x v="1"/>
  </r>
  <r>
    <n v="38443675000188"/>
    <n v="1296841.603683359"/>
    <n v="0.74353939999999996"/>
    <n v="1744146.4483030201"/>
    <x v="0"/>
    <x v="17"/>
    <x v="1"/>
    <x v="1"/>
  </r>
  <r>
    <n v="31608459000104"/>
    <n v="1596520.516093509"/>
    <n v="1.4186577"/>
    <n v="1125374.01805489"/>
    <x v="0"/>
    <x v="18"/>
    <x v="1"/>
    <x v="1"/>
  </r>
  <r>
    <n v="18644570000180"/>
    <n v="1756814.7287611901"/>
    <n v="3.1199165"/>
    <n v="563096.71389000001"/>
    <x v="0"/>
    <x v="20"/>
    <x v="1"/>
    <x v="1"/>
  </r>
  <r>
    <n v="14781366000150"/>
    <n v="3291496.2433838658"/>
    <n v="3.6661195000000002"/>
    <n v="897814.77209999994"/>
    <x v="0"/>
    <x v="21"/>
    <x v="1"/>
    <x v="1"/>
  </r>
  <r>
    <n v="31666901000140"/>
    <n v="1000714.410945875"/>
    <n v="1.6329997000000001"/>
    <n v="612807.46772083"/>
    <x v="0"/>
    <x v="19"/>
    <x v="1"/>
    <x v="1"/>
  </r>
  <r>
    <n v="45683352000127"/>
    <n v="62890.006427864202"/>
    <n v="1.03713364"/>
    <n v="60638.286140119999"/>
    <x v="0"/>
    <x v="24"/>
    <x v="2"/>
    <x v="1"/>
  </r>
  <r>
    <n v="46328752000187"/>
    <n v="62889.991354387108"/>
    <n v="1.03713181"/>
    <n v="60638.37860145"/>
    <x v="0"/>
    <x v="32"/>
    <x v="2"/>
    <x v="1"/>
  </r>
  <r>
    <n v="11145320000156"/>
    <n v="3540814.305446208"/>
    <n v="773.15768858000001"/>
    <n v="4579.6793561599998"/>
    <x v="0"/>
    <x v="15"/>
    <x v="1"/>
    <x v="1"/>
  </r>
  <r>
    <n v="46328929000145"/>
    <n v="62890.000000003507"/>
    <n v="1.0371316399999999"/>
    <n v="60638.396876990002"/>
    <x v="0"/>
    <x v="26"/>
    <x v="2"/>
    <x v="1"/>
  </r>
  <r>
    <n v="28075830000105"/>
    <n v="363621.24708298768"/>
    <n v="1.8127101999999999"/>
    <n v="200595.35555268999"/>
    <x v="0"/>
    <x v="12"/>
    <x v="1"/>
    <x v="1"/>
  </r>
  <r>
    <n v="44162109000109"/>
    <n v="62890.000000004497"/>
    <n v="1.03711636"/>
    <n v="60639.290272120001"/>
    <x v="0"/>
    <x v="23"/>
    <x v="2"/>
    <x v="1"/>
  </r>
  <r>
    <n v="25307212000147"/>
    <n v="1587887.168602312"/>
    <n v="1.4837429"/>
    <n v="1070190.2388899799"/>
    <x v="0"/>
    <x v="13"/>
    <x v="1"/>
    <x v="1"/>
  </r>
  <r>
    <n v="10843445000197"/>
    <n v="143152.79372186761"/>
    <n v="2.5529847999999999"/>
    <n v="56072.716814400002"/>
    <x v="0"/>
    <x v="22"/>
    <x v="2"/>
    <x v="1"/>
  </r>
  <r>
    <n v="46328987000179"/>
    <n v="62890.000000003143"/>
    <n v="1.0371347799999999"/>
    <n v="60638.213289890002"/>
    <x v="0"/>
    <x v="29"/>
    <x v="2"/>
    <x v="1"/>
  </r>
  <r>
    <n v="45688636000106"/>
    <n v="62889.999999998166"/>
    <n v="1.0370646400000001"/>
    <n v="60642.314446279997"/>
    <x v="0"/>
    <x v="30"/>
    <x v="2"/>
    <x v="1"/>
  </r>
  <r>
    <n v="19726267000199"/>
    <n v="2716796.6835635831"/>
    <n v="331.44718312999998"/>
    <n v="8196.7710749800008"/>
    <x v="0"/>
    <x v="14"/>
    <x v="1"/>
    <x v="1"/>
  </r>
  <r>
    <n v="46098698000120"/>
    <n v="62889.999999997111"/>
    <n v="1.0370530200000001"/>
    <n v="60642.99393294"/>
    <x v="0"/>
    <x v="27"/>
    <x v="2"/>
    <x v="1"/>
  </r>
  <r>
    <n v="32319500000187"/>
    <n v="62889.999194966993"/>
    <n v="1.03715376"/>
    <n v="60637.102829349999"/>
    <x v="0"/>
    <x v="28"/>
    <x v="2"/>
    <x v="1"/>
  </r>
  <r>
    <n v="46328680000178"/>
    <n v="62889.99241764567"/>
    <n v="1.03713184"/>
    <n v="60638.377872620003"/>
    <x v="0"/>
    <x v="31"/>
    <x v="2"/>
    <x v="1"/>
  </r>
  <r>
    <n v="28075715000122"/>
    <n v="2054068.871548665"/>
    <n v="1.7712334000000001"/>
    <n v="1159682.77898817"/>
    <x v="0"/>
    <x v="16"/>
    <x v="1"/>
    <x v="1"/>
  </r>
  <r>
    <n v="45688718000150"/>
    <n v="62889.999999998421"/>
    <n v="1.03713363"/>
    <n v="60638.280527069997"/>
    <x v="0"/>
    <x v="25"/>
    <x v="2"/>
    <x v="1"/>
  </r>
  <r>
    <n v="31366337000140"/>
    <n v="3314527.2995351991"/>
    <n v="2.1809449000000001"/>
    <n v="1519766.63854974"/>
    <x v="1"/>
    <x v="33"/>
    <x v="3"/>
    <x v="1"/>
  </r>
  <r>
    <n v="18422272000145"/>
    <n v="1003823.407222561"/>
    <n v="3.227843"/>
    <n v="310988.91960437997"/>
    <x v="1"/>
    <x v="34"/>
    <x v="3"/>
    <x v="1"/>
  </r>
  <r>
    <n v="32683901000111"/>
    <n v="1680905.897472197"/>
    <n v="1.3541472000000001"/>
    <n v="1241302.19925293"/>
    <x v="1"/>
    <x v="35"/>
    <x v="3"/>
    <x v="1"/>
  </r>
  <r>
    <n v="35700369000191"/>
    <n v="1065401.0076854411"/>
    <n v="1.3453634999999999"/>
    <n v="791905.68770851998"/>
    <x v="1"/>
    <x v="36"/>
    <x v="3"/>
    <x v="1"/>
  </r>
  <r>
    <n v="41000792000181"/>
    <n v="2277226.2678301581"/>
    <n v="1.1870832"/>
    <n v="1918337.5418253399"/>
    <x v="1"/>
    <x v="37"/>
    <x v="3"/>
    <x v="1"/>
  </r>
  <r>
    <n v="28951307000197"/>
    <n v="5023865.5188261252"/>
    <n v="2.1038454"/>
    <n v="2387944.2466761698"/>
    <x v="1"/>
    <x v="38"/>
    <x v="3"/>
    <x v="1"/>
  </r>
  <r>
    <n v="36857756000107"/>
    <n v="1296253.029412485"/>
    <n v="1.1917802"/>
    <n v="1087661.1554819299"/>
    <x v="1"/>
    <x v="39"/>
    <x v="1"/>
    <x v="1"/>
  </r>
  <r>
    <n v="40319225000120"/>
    <n v="64857.110324180612"/>
    <n v="1.1320964"/>
    <n v="57289.3883632"/>
    <x v="1"/>
    <x v="40"/>
    <x v="2"/>
    <x v="1"/>
  </r>
  <r>
    <n v="40319218000128"/>
    <n v="288038.33032835711"/>
    <n v="118.3240186"/>
    <n v="2434.3183551100001"/>
    <x v="1"/>
    <x v="41"/>
    <x v="3"/>
    <x v="1"/>
  </r>
  <r>
    <n v="13000859000142"/>
    <n v="1117531.601010585"/>
    <n v="4.3461926999999996"/>
    <n v="257128.86614773999"/>
    <x v="1"/>
    <x v="42"/>
    <x v="3"/>
    <x v="1"/>
  </r>
  <r>
    <n v="19009392000188"/>
    <n v="2260596.0604828191"/>
    <n v="5.3173884999999999"/>
    <n v="425132.76215999998"/>
    <x v="1"/>
    <x v="43"/>
    <x v="3"/>
    <x v="1"/>
  </r>
  <r>
    <n v="31608483000135"/>
    <n v="1955263.5592359549"/>
    <n v="1.8883973999999999"/>
    <n v="1035408.94476764"/>
    <x v="1"/>
    <x v="44"/>
    <x v="1"/>
    <x v="1"/>
  </r>
  <r>
    <n v="29236579000178"/>
    <n v="2183429.2654796741"/>
    <n v="1.7014724999999999"/>
    <n v="1283258.62773549"/>
    <x v="1"/>
    <x v="45"/>
    <x v="3"/>
    <x v="1"/>
  </r>
  <r>
    <n v="35819274000191"/>
    <n v="1154350.8395375081"/>
    <n v="1.2456266199999999"/>
    <n v="926723.00110084994"/>
    <x v="1"/>
    <x v="46"/>
    <x v="0"/>
    <x v="1"/>
  </r>
  <r>
    <n v="31713505000127"/>
    <n v="655900.3806382732"/>
    <n v="2031.3478791"/>
    <n v="322.88924383"/>
    <x v="1"/>
    <x v="47"/>
    <x v="1"/>
    <x v="1"/>
  </r>
  <r>
    <n v="31713585000110"/>
    <n v="66937.535213872106"/>
    <n v="1.1397915999999999"/>
    <n v="58727.87201965"/>
    <x v="1"/>
    <x v="48"/>
    <x v="2"/>
    <x v="1"/>
  </r>
  <r>
    <n v="42776581000106"/>
    <n v="1000000.000000003"/>
    <n v="1.1134488199999999"/>
    <n v="898110.43133532"/>
    <x v="1"/>
    <x v="49"/>
    <x v="2"/>
    <x v="1"/>
  </r>
  <r>
    <n v="30654823000100"/>
    <n v="1924358.8776426581"/>
    <n v="1282.9059164099999"/>
    <n v="1500.0000023600001"/>
    <x v="1"/>
    <x v="50"/>
    <x v="0"/>
    <x v="1"/>
  </r>
  <r>
    <n v="10843445000197"/>
    <n v="100000.00000000979"/>
    <n v="2.5529847999999999"/>
    <n v="39169.837595589997"/>
    <x v="1"/>
    <x v="22"/>
    <x v="2"/>
    <x v="1"/>
  </r>
  <r>
    <n v="44162109000109"/>
    <n v="237587.20336736899"/>
    <n v="1.03711636"/>
    <n v="229084.42343669999"/>
    <x v="1"/>
    <x v="23"/>
    <x v="2"/>
    <x v="1"/>
  </r>
  <r>
    <n v="45683352000127"/>
    <n v="237587.1785570283"/>
    <n v="1.03713364"/>
    <n v="229080.5826692"/>
    <x v="1"/>
    <x v="24"/>
    <x v="2"/>
    <x v="1"/>
  </r>
  <r>
    <n v="45688718000150"/>
    <n v="237587.16946541579"/>
    <n v="1.03713363"/>
    <n v="229080.57611189"/>
    <x v="1"/>
    <x v="25"/>
    <x v="2"/>
    <x v="1"/>
  </r>
  <r>
    <n v="46328929000145"/>
    <n v="237587.02592901539"/>
    <n v="1.0371316399999999"/>
    <n v="229080.87726358001"/>
    <x v="1"/>
    <x v="26"/>
    <x v="2"/>
    <x v="1"/>
  </r>
  <r>
    <n v="46098698000120"/>
    <n v="237587.13266446959"/>
    <n v="1.0370530200000001"/>
    <n v="229098.34703"/>
    <x v="1"/>
    <x v="27"/>
    <x v="2"/>
    <x v="1"/>
  </r>
  <r>
    <n v="32319500000187"/>
    <n v="237587.04975126579"/>
    <n v="1.03715376"/>
    <n v="229076.01448725001"/>
    <x v="1"/>
    <x v="28"/>
    <x v="2"/>
    <x v="1"/>
  </r>
  <r>
    <n v="46328987000179"/>
    <n v="237587.16364011489"/>
    <n v="1.0371347799999999"/>
    <n v="229080.31648511"/>
    <x v="1"/>
    <x v="29"/>
    <x v="2"/>
    <x v="1"/>
  </r>
  <r>
    <n v="45688636000106"/>
    <n v="237587.1542538871"/>
    <n v="1.0370646400000001"/>
    <n v="229095.80086916001"/>
    <x v="1"/>
    <x v="30"/>
    <x v="2"/>
    <x v="1"/>
  </r>
  <r>
    <n v="46328680000178"/>
    <n v="237587.10101129871"/>
    <n v="1.03713184"/>
    <n v="229080.90548188999"/>
    <x v="1"/>
    <x v="31"/>
    <x v="2"/>
    <x v="1"/>
  </r>
  <r>
    <n v="46328752000187"/>
    <n v="237587.10573371471"/>
    <n v="1.03713181"/>
    <n v="229080.91666161001"/>
    <x v="1"/>
    <x v="32"/>
    <x v="2"/>
    <x v="1"/>
  </r>
  <r>
    <s v="BRSTNCNTB0O7"/>
    <n v="1160783.47"/>
    <n v="3934.8592199999998"/>
    <n v="295"/>
    <x v="0"/>
    <x v="0"/>
    <x v="0"/>
    <x v="2"/>
  </r>
  <r>
    <s v="BRSTNCNTB3B8"/>
    <n v="764268.94"/>
    <n v="4022.4681030000002"/>
    <n v="190"/>
    <x v="0"/>
    <x v="1"/>
    <x v="0"/>
    <x v="2"/>
  </r>
  <r>
    <s v="BRSTNCNTB3B8"/>
    <n v="201123.41"/>
    <n v="4022.4681030000002"/>
    <n v="50"/>
    <x v="0"/>
    <x v="1"/>
    <x v="0"/>
    <x v="2"/>
  </r>
  <r>
    <s v="BRSTNCNTB0O7"/>
    <n v="1337852.1299999999"/>
    <n v="3934.8592199999998"/>
    <n v="340"/>
    <x v="0"/>
    <x v="0"/>
    <x v="0"/>
    <x v="2"/>
  </r>
  <r>
    <s v="BRSTNCNTB3B8"/>
    <n v="1383729.03"/>
    <n v="4022.4681030000002"/>
    <n v="344"/>
    <x v="0"/>
    <x v="1"/>
    <x v="0"/>
    <x v="2"/>
  </r>
  <r>
    <s v="BRSTNCNTB4U6"/>
    <n v="176980.56"/>
    <n v="4022.2855439999998"/>
    <n v="44"/>
    <x v="0"/>
    <x v="2"/>
    <x v="0"/>
    <x v="2"/>
  </r>
  <r>
    <s v="BRSTNCNTB4U6"/>
    <n v="277537.7"/>
    <n v="4022.2855439999998"/>
    <n v="69"/>
    <x v="0"/>
    <x v="2"/>
    <x v="0"/>
    <x v="2"/>
  </r>
  <r>
    <s v="BRSTNCNTB4U6"/>
    <n v="32178.28"/>
    <n v="4022.2855439999998"/>
    <n v="8"/>
    <x v="0"/>
    <x v="2"/>
    <x v="0"/>
    <x v="2"/>
  </r>
  <r>
    <s v="BRSTNCNTB4U6"/>
    <n v="695855.4"/>
    <n v="4022.2855439999998"/>
    <n v="173"/>
    <x v="0"/>
    <x v="2"/>
    <x v="0"/>
    <x v="2"/>
  </r>
  <r>
    <s v="BRSTNCNTB0O7"/>
    <n v="1878521.21"/>
    <n v="4083.7417580000001"/>
    <n v="460"/>
    <x v="1"/>
    <x v="0"/>
    <x v="0"/>
    <x v="2"/>
  </r>
  <r>
    <s v="BRSTNCNTB3B8"/>
    <n v="1830594.39"/>
    <n v="4041.0472220000001"/>
    <n v="453"/>
    <x v="1"/>
    <x v="1"/>
    <x v="0"/>
    <x v="2"/>
  </r>
  <r>
    <s v="BRSTNCNTB3B8"/>
    <n v="1769978.68"/>
    <n v="4041.0472220000001"/>
    <n v="438"/>
    <x v="1"/>
    <x v="1"/>
    <x v="0"/>
    <x v="2"/>
  </r>
  <r>
    <s v="BRSTNCNTB0O7"/>
    <n v="759575.97"/>
    <n v="4083.7417580000001"/>
    <n v="186"/>
    <x v="1"/>
    <x v="0"/>
    <x v="0"/>
    <x v="2"/>
  </r>
  <r>
    <s v="BRSTNCNTB0O7"/>
    <n v="294029.40999999997"/>
    <n v="4083.7417580000001"/>
    <n v="72"/>
    <x v="1"/>
    <x v="0"/>
    <x v="0"/>
    <x v="2"/>
  </r>
  <r>
    <s v="BRSTNCNTB0O7"/>
    <n v="40837.42"/>
    <n v="4083.7417580000001"/>
    <n v="10"/>
    <x v="1"/>
    <x v="0"/>
    <x v="0"/>
    <x v="2"/>
  </r>
  <r>
    <s v="BRSTNCNTB0O7"/>
    <n v="2099043.2599999998"/>
    <n v="4083.7417580000001"/>
    <n v="514"/>
    <x v="1"/>
    <x v="0"/>
    <x v="0"/>
    <x v="2"/>
  </r>
  <r>
    <s v="BRSTNCNTB3B8"/>
    <n v="2545859.75"/>
    <n v="4041.0472220000001"/>
    <n v="630"/>
    <x v="1"/>
    <x v="1"/>
    <x v="0"/>
    <x v="2"/>
  </r>
  <r>
    <s v="BRSTNCNTB4U6"/>
    <n v="955760.14"/>
    <n v="4032.7431919999999"/>
    <n v="237"/>
    <x v="1"/>
    <x v="2"/>
    <x v="0"/>
    <x v="2"/>
  </r>
  <r>
    <s v="BRSTNCNTB4U6"/>
    <n v="794450.41"/>
    <n v="4032.7431919999999"/>
    <n v="197"/>
    <x v="1"/>
    <x v="2"/>
    <x v="0"/>
    <x v="2"/>
  </r>
  <r>
    <s v="BRSTNCNTB4U6"/>
    <n v="100818.58"/>
    <n v="4032.7431919999999"/>
    <n v="25"/>
    <x v="1"/>
    <x v="2"/>
    <x v="0"/>
    <x v="2"/>
  </r>
  <r>
    <s v="BRSTNCNTB4U6"/>
    <n v="1310641.54"/>
    <n v="4032.7431919999999"/>
    <n v="325"/>
    <x v="1"/>
    <x v="2"/>
    <x v="0"/>
    <x v="2"/>
  </r>
  <r>
    <s v="BRIFPTDBS007"/>
    <n v="1465921.77"/>
    <n v="977.28118204999998"/>
    <n v="1500"/>
    <x v="0"/>
    <x v="3"/>
    <x v="0"/>
    <x v="2"/>
  </r>
  <r>
    <s v="BBDC4"/>
    <n v="289309.40999999997"/>
    <n v="15.21"/>
    <n v="19021"/>
    <x v="0"/>
    <x v="4"/>
    <x v="1"/>
    <x v="2"/>
  </r>
  <r>
    <s v="BOVA11"/>
    <n v="5323208"/>
    <n v="106.04"/>
    <n v="50200"/>
    <x v="0"/>
    <x v="5"/>
    <x v="1"/>
    <x v="2"/>
  </r>
  <r>
    <s v="CMIG4"/>
    <n v="354244.96"/>
    <n v="10.48"/>
    <n v="33802"/>
    <x v="0"/>
    <x v="6"/>
    <x v="1"/>
    <x v="2"/>
  </r>
  <r>
    <s v="CSAN3"/>
    <n v="1238556"/>
    <n v="17.059999999999999"/>
    <n v="72600"/>
    <x v="0"/>
    <x v="7"/>
    <x v="1"/>
    <x v="2"/>
  </r>
  <r>
    <s v="ITSA4"/>
    <n v="1070393.46"/>
    <n v="8.7899999999999991"/>
    <n v="121774"/>
    <x v="0"/>
    <x v="8"/>
    <x v="1"/>
    <x v="2"/>
  </r>
  <r>
    <s v="PETR4"/>
    <n v="979029"/>
    <n v="27.15"/>
    <n v="36060"/>
    <x v="0"/>
    <x v="9"/>
    <x v="1"/>
    <x v="2"/>
  </r>
  <r>
    <s v="VALE3"/>
    <n v="1566360"/>
    <n v="82.44"/>
    <n v="19000"/>
    <x v="0"/>
    <x v="10"/>
    <x v="1"/>
    <x v="2"/>
  </r>
  <r>
    <s v="ITSA4"/>
    <n v="46587"/>
    <n v="8.7899999999999991"/>
    <n v="5300"/>
    <x v="0"/>
    <x v="8"/>
    <x v="1"/>
    <x v="2"/>
  </r>
  <r>
    <s v="ITSA4"/>
    <n v="512457"/>
    <n v="8.7899999999999991"/>
    <n v="58300"/>
    <x v="0"/>
    <x v="8"/>
    <x v="1"/>
    <x v="2"/>
  </r>
  <r>
    <s v="BRBNYM"/>
    <n v="0"/>
    <n v="0"/>
    <n v="1"/>
    <x v="0"/>
    <x v="11"/>
    <x v="2"/>
    <x v="2"/>
  </r>
  <r>
    <s v="BRBNYM"/>
    <n v="1049.42"/>
    <n v="1049.42"/>
    <n v="1"/>
    <x v="1"/>
    <x v="11"/>
    <x v="2"/>
    <x v="2"/>
  </r>
  <r>
    <n v="28075830000105"/>
    <n v="356641.79246049421"/>
    <n v="1.7779164999999999"/>
    <n v="200595.35555268999"/>
    <x v="0"/>
    <x v="12"/>
    <x v="1"/>
    <x v="2"/>
  </r>
  <r>
    <n v="25307212000147"/>
    <n v="1537358.564549217"/>
    <n v="1.4365283"/>
    <n v="1070190.2388899799"/>
    <x v="0"/>
    <x v="13"/>
    <x v="1"/>
    <x v="2"/>
  </r>
  <r>
    <n v="19726267000199"/>
    <n v="2649546.4914277629"/>
    <n v="323.24270949999999"/>
    <n v="8196.7710749800008"/>
    <x v="0"/>
    <x v="14"/>
    <x v="1"/>
    <x v="2"/>
  </r>
  <r>
    <n v="11145320000156"/>
    <n v="3453083.184445275"/>
    <n v="754.00108083999999"/>
    <n v="4579.6793561599998"/>
    <x v="0"/>
    <x v="15"/>
    <x v="1"/>
    <x v="2"/>
  </r>
  <r>
    <n v="28075715000122"/>
    <n v="1993445.5265308351"/>
    <n v="1.7189576"/>
    <n v="1159682.77898817"/>
    <x v="0"/>
    <x v="16"/>
    <x v="1"/>
    <x v="2"/>
  </r>
  <r>
    <n v="38443675000188"/>
    <n v="1248156.5462132969"/>
    <n v="0.71562599999999998"/>
    <n v="1744146.4483030201"/>
    <x v="0"/>
    <x v="17"/>
    <x v="1"/>
    <x v="2"/>
  </r>
  <r>
    <n v="31608459000104"/>
    <n v="1572776.8123735769"/>
    <n v="1.3975591999999999"/>
    <n v="1125374.01805489"/>
    <x v="0"/>
    <x v="18"/>
    <x v="1"/>
    <x v="2"/>
  </r>
  <r>
    <n v="31666901000140"/>
    <n v="972921.63130083866"/>
    <n v="1.5876465"/>
    <n v="612807.46772083"/>
    <x v="0"/>
    <x v="19"/>
    <x v="1"/>
    <x v="2"/>
  </r>
  <r>
    <n v="18644570000180"/>
    <n v="867030.30844766449"/>
    <n v="3.0759020000000001"/>
    <n v="281878.39158974"/>
    <x v="0"/>
    <x v="20"/>
    <x v="1"/>
    <x v="2"/>
  </r>
  <r>
    <n v="14781366000150"/>
    <n v="3114525.3699923959"/>
    <n v="3.4690066000000002"/>
    <n v="897814.77209999994"/>
    <x v="0"/>
    <x v="21"/>
    <x v="1"/>
    <x v="2"/>
  </r>
  <r>
    <n v="10843445000197"/>
    <n v="576.1015096453109"/>
    <n v="2.5542921700000001"/>
    <n v="225.54252657999999"/>
    <x v="0"/>
    <x v="22"/>
    <x v="2"/>
    <x v="2"/>
  </r>
  <r>
    <n v="44162109000109"/>
    <n v="52800.000000004911"/>
    <n v="1.03762088"/>
    <n v="50885.63753652"/>
    <x v="0"/>
    <x v="23"/>
    <x v="2"/>
    <x v="2"/>
  </r>
  <r>
    <n v="45683352000127"/>
    <n v="52800.006430990761"/>
    <n v="1.0376381699999999"/>
    <n v="50884.79583494"/>
    <x v="0"/>
    <x v="24"/>
    <x v="2"/>
    <x v="2"/>
  </r>
  <r>
    <n v="45688718000150"/>
    <n v="52799.999999999403"/>
    <n v="1.03763816"/>
    <n v="50884.790127610002"/>
    <x v="0"/>
    <x v="25"/>
    <x v="2"/>
    <x v="2"/>
  </r>
  <r>
    <n v="46328929000145"/>
    <n v="52799.999999999367"/>
    <n v="1.0376361599999999"/>
    <n v="50884.888205900003"/>
    <x v="0"/>
    <x v="26"/>
    <x v="2"/>
    <x v="2"/>
  </r>
  <r>
    <n v="46098698000120"/>
    <n v="52800.00000000219"/>
    <n v="1.0375575100000001"/>
    <n v="50888.745434459997"/>
    <x v="0"/>
    <x v="27"/>
    <x v="2"/>
    <x v="2"/>
  </r>
  <r>
    <n v="32319500000187"/>
    <n v="52799.999194577053"/>
    <n v="1.0376582999999999"/>
    <n v="50883.801724110002"/>
    <x v="0"/>
    <x v="28"/>
    <x v="2"/>
    <x v="2"/>
  </r>
  <r>
    <n v="46328987000179"/>
    <n v="52800.000000005202"/>
    <n v="1.0376393100000001"/>
    <n v="50884.733732770001"/>
    <x v="0"/>
    <x v="29"/>
    <x v="2"/>
    <x v="2"/>
  </r>
  <r>
    <n v="45688636000106"/>
    <n v="52799.999999996588"/>
    <n v="1.0375691300000001"/>
    <n v="50888.175518479999"/>
    <x v="0"/>
    <x v="30"/>
    <x v="2"/>
    <x v="2"/>
  </r>
  <r>
    <n v="46328680000178"/>
    <n v="52799.992413952154"/>
    <n v="1.03763637"/>
    <n v="50884.870596770001"/>
    <x v="0"/>
    <x v="31"/>
    <x v="2"/>
    <x v="2"/>
  </r>
  <r>
    <n v="46328752000187"/>
    <n v="52799.991350181474"/>
    <n v="1.0376363399999999"/>
    <n v="50884.871042760002"/>
    <x v="0"/>
    <x v="32"/>
    <x v="2"/>
    <x v="2"/>
  </r>
  <r>
    <n v="31366337000140"/>
    <n v="3314527.2995351991"/>
    <n v="2.1809449000000001"/>
    <n v="1519766.63854974"/>
    <x v="1"/>
    <x v="33"/>
    <x v="3"/>
    <x v="2"/>
  </r>
  <r>
    <n v="18422272000145"/>
    <n v="1003823.407222561"/>
    <n v="3.227843"/>
    <n v="310988.91960437997"/>
    <x v="1"/>
    <x v="34"/>
    <x v="3"/>
    <x v="2"/>
  </r>
  <r>
    <n v="32683901000111"/>
    <n v="1680905.897472197"/>
    <n v="1.3541472000000001"/>
    <n v="1241302.19925293"/>
    <x v="1"/>
    <x v="35"/>
    <x v="3"/>
    <x v="2"/>
  </r>
  <r>
    <n v="35700369000191"/>
    <n v="1065401.0076854411"/>
    <n v="1.3453634999999999"/>
    <n v="791905.68770851998"/>
    <x v="1"/>
    <x v="36"/>
    <x v="3"/>
    <x v="2"/>
  </r>
  <r>
    <n v="41000792000181"/>
    <n v="2277226.2678301581"/>
    <n v="1.1870832"/>
    <n v="1918337.5418253399"/>
    <x v="1"/>
    <x v="37"/>
    <x v="3"/>
    <x v="2"/>
  </r>
  <r>
    <n v="28951307000197"/>
    <n v="5023865.5188261252"/>
    <n v="2.1038454"/>
    <n v="2387944.2466761698"/>
    <x v="1"/>
    <x v="38"/>
    <x v="3"/>
    <x v="2"/>
  </r>
  <r>
    <n v="36857756000107"/>
    <n v="1296253.029412485"/>
    <n v="1.1917802"/>
    <n v="1087661.1554819299"/>
    <x v="1"/>
    <x v="39"/>
    <x v="1"/>
    <x v="2"/>
  </r>
  <r>
    <n v="40319225000120"/>
    <n v="64857.110324180612"/>
    <n v="1.1320964"/>
    <n v="57289.3883632"/>
    <x v="1"/>
    <x v="40"/>
    <x v="2"/>
    <x v="2"/>
  </r>
  <r>
    <n v="40319218000128"/>
    <n v="288038.33032835711"/>
    <n v="118.3240186"/>
    <n v="2434.3183551100001"/>
    <x v="1"/>
    <x v="41"/>
    <x v="3"/>
    <x v="2"/>
  </r>
  <r>
    <n v="13000859000142"/>
    <n v="1117531.601010585"/>
    <n v="4.3461926999999996"/>
    <n v="257128.86614773999"/>
    <x v="1"/>
    <x v="42"/>
    <x v="3"/>
    <x v="2"/>
  </r>
  <r>
    <n v="19009392000188"/>
    <n v="2260596.0604828191"/>
    <n v="5.3173884999999999"/>
    <n v="425132.76215999998"/>
    <x v="1"/>
    <x v="43"/>
    <x v="3"/>
    <x v="2"/>
  </r>
  <r>
    <n v="31608483000135"/>
    <n v="1955263.5592359549"/>
    <n v="1.8883973999999999"/>
    <n v="1035408.94476764"/>
    <x v="1"/>
    <x v="44"/>
    <x v="1"/>
    <x v="2"/>
  </r>
  <r>
    <n v="29236579000178"/>
    <n v="2183429.2654796741"/>
    <n v="1.7014724999999999"/>
    <n v="1283258.62773549"/>
    <x v="1"/>
    <x v="45"/>
    <x v="3"/>
    <x v="2"/>
  </r>
  <r>
    <n v="35819274000191"/>
    <n v="1154350.8395375081"/>
    <n v="1.2456266199999999"/>
    <n v="926723.00110084994"/>
    <x v="1"/>
    <x v="46"/>
    <x v="0"/>
    <x v="2"/>
  </r>
  <r>
    <n v="31713505000127"/>
    <n v="655900.3806382732"/>
    <n v="2031.3478791"/>
    <n v="322.88924383"/>
    <x v="1"/>
    <x v="47"/>
    <x v="1"/>
    <x v="2"/>
  </r>
  <r>
    <n v="31713585000110"/>
    <n v="66937.535213872106"/>
    <n v="1.1397915999999999"/>
    <n v="58727.87201965"/>
    <x v="1"/>
    <x v="48"/>
    <x v="2"/>
    <x v="2"/>
  </r>
  <r>
    <n v="42776581000106"/>
    <n v="1000000.000000003"/>
    <n v="1.1134488199999999"/>
    <n v="898110.43133532"/>
    <x v="1"/>
    <x v="49"/>
    <x v="2"/>
    <x v="2"/>
  </r>
  <r>
    <n v="30654823000100"/>
    <n v="1924358.8776426581"/>
    <n v="1282.9059164099999"/>
    <n v="1500.0000023600001"/>
    <x v="1"/>
    <x v="50"/>
    <x v="0"/>
    <x v="2"/>
  </r>
  <r>
    <n v="10843445000197"/>
    <n v="100000.00000000979"/>
    <n v="2.5529847999999999"/>
    <n v="39169.837595589997"/>
    <x v="1"/>
    <x v="22"/>
    <x v="2"/>
    <x v="2"/>
  </r>
  <r>
    <n v="44162109000109"/>
    <n v="237587.20336736899"/>
    <n v="1.03711636"/>
    <n v="229084.42343669999"/>
    <x v="1"/>
    <x v="23"/>
    <x v="2"/>
    <x v="2"/>
  </r>
  <r>
    <n v="45683352000127"/>
    <n v="237587.1785570283"/>
    <n v="1.03713364"/>
    <n v="229080.5826692"/>
    <x v="1"/>
    <x v="24"/>
    <x v="2"/>
    <x v="2"/>
  </r>
  <r>
    <n v="45688718000150"/>
    <n v="237587.16946541579"/>
    <n v="1.03713363"/>
    <n v="229080.57611189"/>
    <x v="1"/>
    <x v="25"/>
    <x v="2"/>
    <x v="2"/>
  </r>
  <r>
    <n v="46328929000145"/>
    <n v="237587.02592901539"/>
    <n v="1.0371316399999999"/>
    <n v="229080.87726358001"/>
    <x v="1"/>
    <x v="26"/>
    <x v="2"/>
    <x v="2"/>
  </r>
  <r>
    <n v="46098698000120"/>
    <n v="237587.13266446959"/>
    <n v="1.0370530200000001"/>
    <n v="229098.34703"/>
    <x v="1"/>
    <x v="27"/>
    <x v="2"/>
    <x v="2"/>
  </r>
  <r>
    <n v="32319500000187"/>
    <n v="237587.04975126579"/>
    <n v="1.03715376"/>
    <n v="229076.01448725001"/>
    <x v="1"/>
    <x v="28"/>
    <x v="2"/>
    <x v="2"/>
  </r>
  <r>
    <n v="46328987000179"/>
    <n v="237587.16364011489"/>
    <n v="1.0371347799999999"/>
    <n v="229080.31648511"/>
    <x v="1"/>
    <x v="29"/>
    <x v="2"/>
    <x v="2"/>
  </r>
  <r>
    <n v="45688636000106"/>
    <n v="237587.1542538871"/>
    <n v="1.0370646400000001"/>
    <n v="229095.80086916001"/>
    <x v="1"/>
    <x v="30"/>
    <x v="2"/>
    <x v="2"/>
  </r>
  <r>
    <n v="46328680000178"/>
    <n v="237587.10101129871"/>
    <n v="1.03713184"/>
    <n v="229080.90548188999"/>
    <x v="1"/>
    <x v="31"/>
    <x v="2"/>
    <x v="2"/>
  </r>
  <r>
    <n v="46328752000187"/>
    <n v="237587.10573371471"/>
    <n v="1.03713181"/>
    <n v="229080.91666161001"/>
    <x v="1"/>
    <x v="32"/>
    <x v="2"/>
    <x v="2"/>
  </r>
  <r>
    <s v="BRSTNCNTB0O7"/>
    <n v="1163159.4099999999"/>
    <n v="3942.9132589999999"/>
    <n v="295"/>
    <x v="0"/>
    <x v="0"/>
    <x v="0"/>
    <x v="3"/>
  </r>
  <r>
    <s v="BRSTNCNTB0O7"/>
    <n v="1340590.51"/>
    <n v="3942.9132589999999"/>
    <n v="340"/>
    <x v="0"/>
    <x v="0"/>
    <x v="0"/>
    <x v="3"/>
  </r>
  <r>
    <s v="BRSTNCNTB3B8"/>
    <n v="631358.4"/>
    <n v="4021.391083"/>
    <n v="157"/>
    <x v="0"/>
    <x v="1"/>
    <x v="0"/>
    <x v="3"/>
  </r>
  <r>
    <s v="BRSTNCNTB4U6"/>
    <n v="176959.72"/>
    <n v="4021.8118549999999"/>
    <n v="44"/>
    <x v="0"/>
    <x v="2"/>
    <x v="0"/>
    <x v="3"/>
  </r>
  <r>
    <s v="BRSTNCNTB4U6"/>
    <n v="277505.02"/>
    <n v="4021.8118549999999"/>
    <n v="69"/>
    <x v="0"/>
    <x v="2"/>
    <x v="0"/>
    <x v="3"/>
  </r>
  <r>
    <s v="BRSTNCNTB4U6"/>
    <n v="32174.49"/>
    <n v="4021.8118549999999"/>
    <n v="8"/>
    <x v="0"/>
    <x v="2"/>
    <x v="0"/>
    <x v="3"/>
  </r>
  <r>
    <s v="BRSTNCNTB4U6"/>
    <n v="695773.45"/>
    <n v="4021.8118549999999"/>
    <n v="173"/>
    <x v="0"/>
    <x v="2"/>
    <x v="0"/>
    <x v="3"/>
  </r>
  <r>
    <s v="BRSTNCNTB0O7"/>
    <n v="1813740.1"/>
    <n v="3942.9132589999999"/>
    <n v="460"/>
    <x v="1"/>
    <x v="0"/>
    <x v="0"/>
    <x v="3"/>
  </r>
  <r>
    <s v="BRSTNCNTB3B8"/>
    <n v="1821690.16"/>
    <n v="4021.391083"/>
    <n v="453"/>
    <x v="1"/>
    <x v="1"/>
    <x v="0"/>
    <x v="3"/>
  </r>
  <r>
    <s v="BRSTNCNTB3B8"/>
    <n v="1761369.29"/>
    <n v="4021.391083"/>
    <n v="438"/>
    <x v="1"/>
    <x v="1"/>
    <x v="0"/>
    <x v="3"/>
  </r>
  <r>
    <s v="BRSTNCNTB0O7"/>
    <n v="733381.87"/>
    <n v="3942.9132589999999"/>
    <n v="186"/>
    <x v="1"/>
    <x v="0"/>
    <x v="0"/>
    <x v="3"/>
  </r>
  <r>
    <s v="BRSTNCNTB0O7"/>
    <n v="283889.75"/>
    <n v="3942.9132589999999"/>
    <n v="72"/>
    <x v="1"/>
    <x v="0"/>
    <x v="0"/>
    <x v="3"/>
  </r>
  <r>
    <s v="BRSTNCNTB0O7"/>
    <n v="39429.129999999997"/>
    <n v="3942.9132589999999"/>
    <n v="10"/>
    <x v="1"/>
    <x v="0"/>
    <x v="0"/>
    <x v="3"/>
  </r>
  <r>
    <s v="BRSTNCNTB0O7"/>
    <n v="2026657.42"/>
    <n v="3942.9132589999999"/>
    <n v="514"/>
    <x v="1"/>
    <x v="0"/>
    <x v="0"/>
    <x v="3"/>
  </r>
  <r>
    <s v="BRSTNCNTB3B8"/>
    <n v="2533476.38"/>
    <n v="4021.391083"/>
    <n v="630"/>
    <x v="1"/>
    <x v="1"/>
    <x v="0"/>
    <x v="3"/>
  </r>
  <r>
    <s v="BRSTNCNTB4U6"/>
    <n v="953169.41"/>
    <n v="4021.8118549999999"/>
    <n v="237"/>
    <x v="1"/>
    <x v="2"/>
    <x v="0"/>
    <x v="3"/>
  </r>
  <r>
    <s v="BRSTNCNTB4U6"/>
    <n v="792296.94"/>
    <n v="4021.8118549999999"/>
    <n v="197"/>
    <x v="1"/>
    <x v="2"/>
    <x v="0"/>
    <x v="3"/>
  </r>
  <r>
    <s v="BRSTNCNTB4U6"/>
    <n v="100545.3"/>
    <n v="4021.8118549999999"/>
    <n v="25"/>
    <x v="1"/>
    <x v="2"/>
    <x v="0"/>
    <x v="3"/>
  </r>
  <r>
    <s v="BRSTNCNTB4U6"/>
    <n v="1307088.8500000001"/>
    <n v="4021.8118549999999"/>
    <n v="325"/>
    <x v="1"/>
    <x v="2"/>
    <x v="0"/>
    <x v="3"/>
  </r>
  <r>
    <s v="BRIFPTDBS007"/>
    <n v="1468399.6"/>
    <n v="978.93306854000002"/>
    <n v="1500"/>
    <x v="0"/>
    <x v="3"/>
    <x v="0"/>
    <x v="3"/>
  </r>
  <r>
    <s v="BBDC4"/>
    <n v="295586.34000000003"/>
    <n v="15.54"/>
    <n v="19021"/>
    <x v="0"/>
    <x v="4"/>
    <x v="1"/>
    <x v="3"/>
  </r>
  <r>
    <s v="BOVA11"/>
    <n v="3582891"/>
    <n v="105.69"/>
    <n v="33900"/>
    <x v="0"/>
    <x v="5"/>
    <x v="1"/>
    <x v="3"/>
  </r>
  <r>
    <s v="CMIG4"/>
    <n v="346132.47999999998"/>
    <n v="10.24"/>
    <n v="33802"/>
    <x v="0"/>
    <x v="6"/>
    <x v="1"/>
    <x v="3"/>
  </r>
  <r>
    <s v="CSAN3"/>
    <n v="1241460"/>
    <n v="17.100000000000001"/>
    <n v="72600"/>
    <x v="0"/>
    <x v="7"/>
    <x v="1"/>
    <x v="3"/>
  </r>
  <r>
    <s v="ITSA4"/>
    <n v="513676.42"/>
    <n v="8.83"/>
    <n v="58174"/>
    <x v="0"/>
    <x v="8"/>
    <x v="1"/>
    <x v="3"/>
  </r>
  <r>
    <s v="PETR4"/>
    <n v="979389.6"/>
    <n v="27.16"/>
    <n v="36060"/>
    <x v="0"/>
    <x v="9"/>
    <x v="1"/>
    <x v="3"/>
  </r>
  <r>
    <s v="VALE3"/>
    <n v="1578900"/>
    <n v="83.1"/>
    <n v="19000"/>
    <x v="0"/>
    <x v="10"/>
    <x v="1"/>
    <x v="3"/>
  </r>
  <r>
    <s v="BRBNYM"/>
    <n v="254.18"/>
    <n v="254.18"/>
    <n v="1"/>
    <x v="0"/>
    <x v="11"/>
    <x v="2"/>
    <x v="3"/>
  </r>
  <r>
    <s v="BRBNYM"/>
    <n v="2063.83"/>
    <n v="2063.83"/>
    <n v="1"/>
    <x v="1"/>
    <x v="11"/>
    <x v="2"/>
    <x v="3"/>
  </r>
  <r>
    <n v="28075830000105"/>
    <n v="353320.8761707127"/>
    <n v="1.7613612000000001"/>
    <n v="200595.35555268999"/>
    <x v="0"/>
    <x v="12"/>
    <x v="1"/>
    <x v="3"/>
  </r>
  <r>
    <n v="25307212000147"/>
    <n v="1526764.8583934689"/>
    <n v="1.4266293999999999"/>
    <n v="1070190.2388899799"/>
    <x v="0"/>
    <x v="13"/>
    <x v="1"/>
    <x v="3"/>
  </r>
  <r>
    <n v="19726267000199"/>
    <n v="2606944.4460647181"/>
    <n v="318.04529151999998"/>
    <n v="8196.7710749800008"/>
    <x v="0"/>
    <x v="14"/>
    <x v="1"/>
    <x v="3"/>
  </r>
  <r>
    <n v="11145320000156"/>
    <n v="3397473.8888806389"/>
    <n v="741.85846315000003"/>
    <n v="4579.6793561599998"/>
    <x v="0"/>
    <x v="15"/>
    <x v="1"/>
    <x v="3"/>
  </r>
  <r>
    <n v="28075715000122"/>
    <n v="1964233.9291060681"/>
    <n v="1.6937682999999999"/>
    <n v="1159682.77898817"/>
    <x v="0"/>
    <x v="16"/>
    <x v="1"/>
    <x v="3"/>
  </r>
  <r>
    <n v="38443675000188"/>
    <n v="1235394.1034071289"/>
    <n v="0.70830870000000001"/>
    <n v="1744146.4483030201"/>
    <x v="0"/>
    <x v="17"/>
    <x v="1"/>
    <x v="3"/>
  </r>
  <r>
    <n v="31608459000104"/>
    <n v="1546488.750536226"/>
    <n v="1.3741998"/>
    <n v="1125374.01805489"/>
    <x v="0"/>
    <x v="18"/>
    <x v="1"/>
    <x v="3"/>
  </r>
  <r>
    <n v="31666901000140"/>
    <n v="959027.32502371073"/>
    <n v="1.5649732999999999"/>
    <n v="612807.46772083"/>
    <x v="0"/>
    <x v="19"/>
    <x v="1"/>
    <x v="3"/>
  </r>
  <r>
    <n v="18644570000180"/>
    <n v="1723908.6519239009"/>
    <n v="3.0614788000000002"/>
    <n v="563096.71389000001"/>
    <x v="0"/>
    <x v="20"/>
    <x v="1"/>
    <x v="3"/>
  </r>
  <r>
    <n v="14781366000150"/>
    <n v="3083428.65754594"/>
    <n v="3.4343705999999998"/>
    <n v="897814.77209999994"/>
    <x v="0"/>
    <x v="21"/>
    <x v="1"/>
    <x v="3"/>
  </r>
  <r>
    <n v="10843445000197"/>
    <n v="576.40697542160979"/>
    <n v="2.5556465300000002"/>
    <n v="225.54252657999999"/>
    <x v="0"/>
    <x v="22"/>
    <x v="2"/>
    <x v="3"/>
  </r>
  <r>
    <n v="44162109000109"/>
    <n v="10940.000000002159"/>
    <n v="1.03812992"/>
    <n v="10538.1800382"/>
    <x v="0"/>
    <x v="23"/>
    <x v="2"/>
    <x v="3"/>
  </r>
  <r>
    <n v="45683352000127"/>
    <n v="10940.006434146981"/>
    <n v="1.03814721"/>
    <n v="10538.010726"/>
    <x v="0"/>
    <x v="24"/>
    <x v="2"/>
    <x v="3"/>
  </r>
  <r>
    <n v="45688718000150"/>
    <n v="10940.000000005801"/>
    <n v="1.0381471900000001"/>
    <n v="10538.0047313"/>
    <x v="0"/>
    <x v="25"/>
    <x v="2"/>
    <x v="3"/>
  </r>
  <r>
    <n v="46328929000145"/>
    <n v="10940.000000002859"/>
    <n v="1.0381452"/>
    <n v="10538.02493139"/>
    <x v="0"/>
    <x v="26"/>
    <x v="2"/>
    <x v="3"/>
  </r>
  <r>
    <n v="46098698000120"/>
    <n v="10939.999999996369"/>
    <n v="1.0380665099999999"/>
    <n v="10538.823759950001"/>
    <x v="0"/>
    <x v="27"/>
    <x v="2"/>
    <x v="3"/>
  </r>
  <r>
    <n v="32319500000187"/>
    <n v="10939.999194186999"/>
    <n v="1.03816734"/>
    <n v="10537.79942084"/>
    <x v="0"/>
    <x v="28"/>
    <x v="2"/>
    <x v="3"/>
  </r>
  <r>
    <n v="46328987000179"/>
    <n v="10939.999999998279"/>
    <n v="1.0381483499999999"/>
    <n v="10537.992956399999"/>
    <x v="0"/>
    <x v="29"/>
    <x v="2"/>
    <x v="3"/>
  </r>
  <r>
    <n v="45688636000106"/>
    <n v="10940.000000007871"/>
    <n v="1.0380781400000001"/>
    <n v="10538.705689349999"/>
    <x v="0"/>
    <x v="30"/>
    <x v="2"/>
    <x v="3"/>
  </r>
  <r>
    <n v="46328680000178"/>
    <n v="10939.992410227391"/>
    <n v="1.03814541"/>
    <n v="10538.01548882"/>
    <x v="0"/>
    <x v="31"/>
    <x v="2"/>
    <x v="3"/>
  </r>
  <r>
    <n v="46328752000187"/>
    <n v="10939.991345937069"/>
    <n v="1.03814538"/>
    <n v="10538.014768159999"/>
    <x v="0"/>
    <x v="32"/>
    <x v="2"/>
    <x v="3"/>
  </r>
  <r>
    <n v="31366337000140"/>
    <n v="3196790.0661867671"/>
    <n v="2.1034742999999998"/>
    <n v="1519766.63854974"/>
    <x v="1"/>
    <x v="33"/>
    <x v="3"/>
    <x v="3"/>
  </r>
  <r>
    <n v="18422272000145"/>
    <n v="1002201.1335234439"/>
    <n v="3.2226265000000001"/>
    <n v="310988.91960437997"/>
    <x v="1"/>
    <x v="34"/>
    <x v="3"/>
    <x v="3"/>
  </r>
  <r>
    <n v="32683901000111"/>
    <n v="1678768.6233455241"/>
    <n v="1.3524254"/>
    <n v="1241302.19925293"/>
    <x v="1"/>
    <x v="35"/>
    <x v="3"/>
    <x v="3"/>
  </r>
  <r>
    <n v="35700369000191"/>
    <n v="1066577.937918514"/>
    <n v="1.3468496999999999"/>
    <n v="791905.68770851998"/>
    <x v="1"/>
    <x v="36"/>
    <x v="3"/>
    <x v="3"/>
  </r>
  <r>
    <n v="41000792000181"/>
    <n v="2306885.4927305649"/>
    <n v="1.2025440999999999"/>
    <n v="1918337.5418253399"/>
    <x v="1"/>
    <x v="37"/>
    <x v="3"/>
    <x v="3"/>
  </r>
  <r>
    <n v="28951307000197"/>
    <n v="5023874.354219838"/>
    <n v="2.1038491000000001"/>
    <n v="2387944.2466761698"/>
    <x v="1"/>
    <x v="38"/>
    <x v="3"/>
    <x v="3"/>
  </r>
  <r>
    <n v="36857756000107"/>
    <n v="1267464.7051830741"/>
    <n v="1.1653121"/>
    <n v="1087661.1554819299"/>
    <x v="1"/>
    <x v="39"/>
    <x v="1"/>
    <x v="3"/>
  </r>
  <r>
    <n v="40319225000120"/>
    <n v="64922.849897327389"/>
    <n v="1.1332439000000001"/>
    <n v="57289.3883632"/>
    <x v="1"/>
    <x v="40"/>
    <x v="2"/>
    <x v="3"/>
  </r>
  <r>
    <n v="40319218000128"/>
    <n v="294968.6061028617"/>
    <n v="121.1709247"/>
    <n v="2434.3183551100001"/>
    <x v="1"/>
    <x v="41"/>
    <x v="3"/>
    <x v="3"/>
  </r>
  <r>
    <n v="13000859000142"/>
    <n v="1113934.265321631"/>
    <n v="4.3322022999999996"/>
    <n v="257128.86614773999"/>
    <x v="1"/>
    <x v="42"/>
    <x v="3"/>
    <x v="3"/>
  </r>
  <r>
    <n v="19009392000188"/>
    <n v="2260617.827280242"/>
    <n v="5.3174397000000004"/>
    <n v="425132.76215999998"/>
    <x v="1"/>
    <x v="43"/>
    <x v="3"/>
    <x v="3"/>
  </r>
  <r>
    <n v="31608483000135"/>
    <n v="1910655.5533730029"/>
    <n v="1.8453149"/>
    <n v="1035408.94476764"/>
    <x v="1"/>
    <x v="44"/>
    <x v="1"/>
    <x v="3"/>
  </r>
  <r>
    <n v="29236579000178"/>
    <n v="2175563.0184175181"/>
    <n v="1.6953426"/>
    <n v="1283258.62773549"/>
    <x v="1"/>
    <x v="45"/>
    <x v="3"/>
    <x v="3"/>
  </r>
  <r>
    <n v="35819274000191"/>
    <n v="1153967.5932404031"/>
    <n v="1.2452130699999999"/>
    <n v="926723.00110084994"/>
    <x v="1"/>
    <x v="46"/>
    <x v="0"/>
    <x v="3"/>
  </r>
  <r>
    <n v="31713505000127"/>
    <n v="658753.61659444915"/>
    <n v="2040.1844570000001"/>
    <n v="322.88924383"/>
    <x v="1"/>
    <x v="47"/>
    <x v="1"/>
    <x v="3"/>
  </r>
  <r>
    <n v="31713585000110"/>
    <n v="67004.214839763212"/>
    <n v="1.140927"/>
    <n v="58727.87201965"/>
    <x v="1"/>
    <x v="48"/>
    <x v="2"/>
    <x v="3"/>
  </r>
  <r>
    <n v="42776581000106"/>
    <n v="1612938.595057294"/>
    <n v="1.1145495700000001"/>
    <n v="1447166.3158573499"/>
    <x v="1"/>
    <x v="49"/>
    <x v="2"/>
    <x v="3"/>
  </r>
  <r>
    <n v="30654823000100"/>
    <n v="1925422.9346093319"/>
    <n v="1283.61528772"/>
    <n v="1500.0000023600001"/>
    <x v="1"/>
    <x v="50"/>
    <x v="0"/>
    <x v="3"/>
  </r>
  <r>
    <n v="10843445000197"/>
    <n v="812554.25953183486"/>
    <n v="2.5556465300000002"/>
    <n v="317944.69618293998"/>
    <x v="1"/>
    <x v="22"/>
    <x v="2"/>
    <x v="3"/>
  </r>
  <r>
    <n v="44162109000109"/>
    <n v="118056.5466508994"/>
    <n v="1.03812992"/>
    <n v="113720.39701052"/>
    <x v="1"/>
    <x v="23"/>
    <x v="2"/>
    <x v="3"/>
  </r>
  <r>
    <n v="45683352000127"/>
    <n v="118056.5187938414"/>
    <n v="1.03814721"/>
    <n v="113718.47620131"/>
    <x v="1"/>
    <x v="24"/>
    <x v="2"/>
    <x v="3"/>
  </r>
  <r>
    <n v="45688718000150"/>
    <n v="118056.5061473018"/>
    <n v="1.0381471900000001"/>
    <n v="113718.46621026999"/>
    <x v="1"/>
    <x v="25"/>
    <x v="2"/>
    <x v="3"/>
  </r>
  <r>
    <n v="46328929000145"/>
    <n v="118056.365647784"/>
    <n v="1.0381452"/>
    <n v="113718.54885789"/>
    <x v="1"/>
    <x v="26"/>
    <x v="2"/>
    <x v="3"/>
  </r>
  <r>
    <n v="46098698000120"/>
    <n v="118056.4733004978"/>
    <n v="1.0380665099999999"/>
    <n v="113727.27292829999"/>
    <x v="1"/>
    <x v="27"/>
    <x v="2"/>
    <x v="3"/>
  </r>
  <r>
    <n v="32319500000187"/>
    <n v="118056.3850031441"/>
    <n v="1.03816734"/>
    <n v="113716.14233515"/>
    <x v="1"/>
    <x v="28"/>
    <x v="2"/>
    <x v="3"/>
  </r>
  <r>
    <n v="46328987000179"/>
    <n v="118056.49843589449"/>
    <n v="1.0381483499999999"/>
    <n v="113718.33171617"/>
    <x v="1"/>
    <x v="29"/>
    <x v="2"/>
    <x v="3"/>
  </r>
  <r>
    <n v="45688636000106"/>
    <n v="118056.4860964323"/>
    <n v="1.0380781400000001"/>
    <n v="113726.01112323999"/>
    <x v="1"/>
    <x v="30"/>
    <x v="2"/>
    <x v="3"/>
  </r>
  <r>
    <n v="46328680000178"/>
    <n v="118056.43558184781"/>
    <n v="1.03814541"/>
    <n v="113718.59321889"/>
    <x v="1"/>
    <x v="31"/>
    <x v="2"/>
    <x v="3"/>
  </r>
  <r>
    <n v="46328752000187"/>
    <n v="118056.4381036023"/>
    <n v="1.03814538"/>
    <n v="113718.59893419"/>
    <x v="1"/>
    <x v="32"/>
    <x v="2"/>
    <x v="3"/>
  </r>
  <r>
    <s v="BRSTNCNTB0O7"/>
    <n v="196110.25"/>
    <n v="3922.2050880000002"/>
    <n v="50"/>
    <x v="0"/>
    <x v="0"/>
    <x v="0"/>
    <x v="4"/>
  </r>
  <r>
    <s v="BRSTNCNTB4U6"/>
    <n v="176487.44"/>
    <n v="4011.0782920000001"/>
    <n v="44"/>
    <x v="0"/>
    <x v="2"/>
    <x v="0"/>
    <x v="4"/>
  </r>
  <r>
    <s v="BRSTNCNTB4U6"/>
    <n v="276764.40000000002"/>
    <n v="4011.0782920000001"/>
    <n v="69"/>
    <x v="0"/>
    <x v="2"/>
    <x v="0"/>
    <x v="4"/>
  </r>
  <r>
    <s v="BRSTNCNTB4U6"/>
    <n v="32088.63"/>
    <n v="4011.0782920000001"/>
    <n v="8"/>
    <x v="0"/>
    <x v="2"/>
    <x v="0"/>
    <x v="4"/>
  </r>
  <r>
    <s v="BRSTNCNTB4U6"/>
    <n v="693916.54"/>
    <n v="4011.0782920000001"/>
    <n v="173"/>
    <x v="0"/>
    <x v="2"/>
    <x v="0"/>
    <x v="4"/>
  </r>
  <r>
    <s v="BRSTNCNTB0O7"/>
    <n v="1804214.34"/>
    <n v="3922.2050880000002"/>
    <n v="460"/>
    <x v="1"/>
    <x v="0"/>
    <x v="0"/>
    <x v="4"/>
  </r>
  <r>
    <s v="BRSTNCNTB3B8"/>
    <n v="1815475.28"/>
    <n v="4007.6716970000002"/>
    <n v="453"/>
    <x v="1"/>
    <x v="1"/>
    <x v="0"/>
    <x v="4"/>
  </r>
  <r>
    <s v="BRSTNCNTB3B8"/>
    <n v="1755360.2"/>
    <n v="4007.6716970000002"/>
    <n v="438"/>
    <x v="1"/>
    <x v="1"/>
    <x v="0"/>
    <x v="4"/>
  </r>
  <r>
    <s v="BRSTNCNTB0O7"/>
    <n v="729530.15"/>
    <n v="3922.2050880000002"/>
    <n v="186"/>
    <x v="1"/>
    <x v="0"/>
    <x v="0"/>
    <x v="4"/>
  </r>
  <r>
    <s v="BRSTNCNTB0O7"/>
    <n v="282398.77"/>
    <n v="3922.2050880000002"/>
    <n v="72"/>
    <x v="1"/>
    <x v="0"/>
    <x v="0"/>
    <x v="4"/>
  </r>
  <r>
    <s v="BRSTNCNTB0O7"/>
    <n v="39222.050000000003"/>
    <n v="3922.2050880000002"/>
    <n v="10"/>
    <x v="1"/>
    <x v="0"/>
    <x v="0"/>
    <x v="4"/>
  </r>
  <r>
    <s v="BRSTNCNTB0O7"/>
    <n v="2016013.42"/>
    <n v="3922.2050880000002"/>
    <n v="514"/>
    <x v="1"/>
    <x v="0"/>
    <x v="0"/>
    <x v="4"/>
  </r>
  <r>
    <s v="BRSTNCNTB3B8"/>
    <n v="2524833.17"/>
    <n v="4007.6716970000002"/>
    <n v="630"/>
    <x v="1"/>
    <x v="1"/>
    <x v="0"/>
    <x v="4"/>
  </r>
  <r>
    <s v="BRSTNCNTB4U6"/>
    <n v="950625.56"/>
    <n v="4011.0782920000001"/>
    <n v="237"/>
    <x v="1"/>
    <x v="2"/>
    <x v="0"/>
    <x v="4"/>
  </r>
  <r>
    <s v="BRSTNCNTB4U6"/>
    <n v="790182.42"/>
    <n v="4011.0782920000001"/>
    <n v="197"/>
    <x v="1"/>
    <x v="2"/>
    <x v="0"/>
    <x v="4"/>
  </r>
  <r>
    <s v="BRSTNCNTB4U6"/>
    <n v="100276.96"/>
    <n v="4011.0782920000001"/>
    <n v="25"/>
    <x v="1"/>
    <x v="2"/>
    <x v="0"/>
    <x v="4"/>
  </r>
  <r>
    <s v="BRSTNCNTB4U6"/>
    <n v="1303600.44"/>
    <n v="4011.0782920000001"/>
    <n v="325"/>
    <x v="1"/>
    <x v="2"/>
    <x v="0"/>
    <x v="4"/>
  </r>
  <r>
    <s v="BRIFPTDBS007"/>
    <n v="1465190.07"/>
    <n v="976.79337748"/>
    <n v="1500"/>
    <x v="0"/>
    <x v="3"/>
    <x v="0"/>
    <x v="4"/>
  </r>
  <r>
    <s v="BBDC4"/>
    <n v="296917.81"/>
    <n v="15.61"/>
    <n v="19021"/>
    <x v="0"/>
    <x v="4"/>
    <x v="1"/>
    <x v="4"/>
  </r>
  <r>
    <s v="BOVA11"/>
    <n v="5263470"/>
    <n v="104.85"/>
    <n v="50200"/>
    <x v="0"/>
    <x v="5"/>
    <x v="1"/>
    <x v="4"/>
  </r>
  <r>
    <s v="CMIG4"/>
    <n v="349512.68"/>
    <n v="10.34"/>
    <n v="33802"/>
    <x v="0"/>
    <x v="6"/>
    <x v="1"/>
    <x v="4"/>
  </r>
  <r>
    <s v="CSAN3"/>
    <n v="1237830"/>
    <n v="17.05"/>
    <n v="72600"/>
    <x v="0"/>
    <x v="7"/>
    <x v="1"/>
    <x v="4"/>
  </r>
  <r>
    <s v="ITSA4"/>
    <n v="518330.34"/>
    <n v="8.91"/>
    <n v="58174"/>
    <x v="0"/>
    <x v="8"/>
    <x v="1"/>
    <x v="4"/>
  </r>
  <r>
    <s v="PETR4"/>
    <n v="962802"/>
    <n v="26.7"/>
    <n v="36060"/>
    <x v="0"/>
    <x v="9"/>
    <x v="1"/>
    <x v="4"/>
  </r>
  <r>
    <s v="VALE3"/>
    <n v="1535770"/>
    <n v="80.83"/>
    <n v="19000"/>
    <x v="0"/>
    <x v="10"/>
    <x v="1"/>
    <x v="4"/>
  </r>
  <r>
    <s v="BOVA11"/>
    <n v="604460.25"/>
    <n v="104.85"/>
    <n v="5765"/>
    <x v="0"/>
    <x v="5"/>
    <x v="1"/>
    <x v="4"/>
  </r>
  <r>
    <s v="BOVA11"/>
    <n v="93945.600000000006"/>
    <n v="104.85"/>
    <n v="896"/>
    <x v="0"/>
    <x v="5"/>
    <x v="1"/>
    <x v="4"/>
  </r>
  <r>
    <s v="BOVA11"/>
    <n v="44875.8"/>
    <n v="104.85"/>
    <n v="428"/>
    <x v="0"/>
    <x v="5"/>
    <x v="1"/>
    <x v="4"/>
  </r>
  <r>
    <s v="BOVA11"/>
    <n v="84928.5"/>
    <n v="104.85"/>
    <n v="810"/>
    <x v="0"/>
    <x v="5"/>
    <x v="1"/>
    <x v="4"/>
  </r>
  <r>
    <s v="BOVA11"/>
    <n v="158008.95000000001"/>
    <n v="104.85"/>
    <n v="1507"/>
    <x v="0"/>
    <x v="5"/>
    <x v="1"/>
    <x v="4"/>
  </r>
  <r>
    <s v="BOVA11"/>
    <n v="722835.9"/>
    <n v="104.85"/>
    <n v="6894"/>
    <x v="0"/>
    <x v="5"/>
    <x v="1"/>
    <x v="4"/>
  </r>
  <r>
    <s v="BRBNYM"/>
    <n v="21.35"/>
    <n v="21.35"/>
    <n v="1"/>
    <x v="0"/>
    <x v="11"/>
    <x v="2"/>
    <x v="4"/>
  </r>
  <r>
    <s v="BRBNYM"/>
    <n v="1063.83"/>
    <n v="1063.83"/>
    <n v="1"/>
    <x v="1"/>
    <x v="11"/>
    <x v="2"/>
    <x v="4"/>
  </r>
  <r>
    <n v="28075830000105"/>
    <n v="351868.68615372461"/>
    <n v="1.7541218000000001"/>
    <n v="200595.35555268999"/>
    <x v="0"/>
    <x v="12"/>
    <x v="1"/>
    <x v="4"/>
  </r>
  <r>
    <n v="25307212000147"/>
    <n v="1530346.357046938"/>
    <n v="1.4299759999999999"/>
    <n v="1070190.2388899799"/>
    <x v="0"/>
    <x v="13"/>
    <x v="1"/>
    <x v="4"/>
  </r>
  <r>
    <n v="19726267000199"/>
    <n v="2625382.2671011309"/>
    <n v="320.29469203000002"/>
    <n v="8196.7710749800008"/>
    <x v="0"/>
    <x v="14"/>
    <x v="1"/>
    <x v="4"/>
  </r>
  <r>
    <n v="11145320000156"/>
    <n v="3421442.4138867739"/>
    <n v="747.09213195999996"/>
    <n v="4579.6793561599998"/>
    <x v="0"/>
    <x v="15"/>
    <x v="1"/>
    <x v="4"/>
  </r>
  <r>
    <n v="28075715000122"/>
    <n v="1959191.744351306"/>
    <n v="1.6894203999999999"/>
    <n v="1159682.77898817"/>
    <x v="0"/>
    <x v="16"/>
    <x v="1"/>
    <x v="4"/>
  </r>
  <r>
    <n v="38443675000188"/>
    <n v="1237474.521290665"/>
    <n v="0.70950150000000001"/>
    <n v="1744146.4483030201"/>
    <x v="0"/>
    <x v="17"/>
    <x v="1"/>
    <x v="4"/>
  </r>
  <r>
    <n v="31608459000104"/>
    <n v="1546134.595332745"/>
    <n v="1.3738851000000001"/>
    <n v="1125374.01805489"/>
    <x v="0"/>
    <x v="18"/>
    <x v="1"/>
    <x v="4"/>
  </r>
  <r>
    <n v="31666901000140"/>
    <n v="948591.03000618482"/>
    <n v="1.5479430000000001"/>
    <n v="612807.46772083"/>
    <x v="0"/>
    <x v="19"/>
    <x v="1"/>
    <x v="4"/>
  </r>
  <r>
    <n v="18644570000180"/>
    <n v="863175.01048636087"/>
    <n v="3.0690553999999999"/>
    <n v="281251.03590060998"/>
    <x v="0"/>
    <x v="20"/>
    <x v="1"/>
    <x v="4"/>
  </r>
  <r>
    <n v="14781366000150"/>
    <n v="3100627.3768832418"/>
    <n v="3.4535268000000001"/>
    <n v="897814.77209999994"/>
    <x v="0"/>
    <x v="21"/>
    <x v="1"/>
    <x v="4"/>
  </r>
  <r>
    <n v="10843445000197"/>
    <n v="576.71221791080734"/>
    <n v="2.5569999000000001"/>
    <n v="225.54252657999999"/>
    <x v="0"/>
    <x v="22"/>
    <x v="2"/>
    <x v="4"/>
  </r>
  <r>
    <n v="44162109000109"/>
    <n v="8880.0000000011896"/>
    <n v="1.0386463399999999"/>
    <n v="8549.5896514699998"/>
    <x v="0"/>
    <x v="23"/>
    <x v="2"/>
    <x v="4"/>
  </r>
  <r>
    <n v="45683352000127"/>
    <n v="8880.0064373546611"/>
    <n v="1.03866364"/>
    <n v="8549.4534470800008"/>
    <x v="0"/>
    <x v="24"/>
    <x v="2"/>
    <x v="4"/>
  </r>
  <r>
    <n v="45688718000150"/>
    <n v="8880.0000000041055"/>
    <n v="1.0386636199999999"/>
    <n v="8549.4474139800004"/>
    <x v="0"/>
    <x v="25"/>
    <x v="2"/>
    <x v="4"/>
  </r>
  <r>
    <n v="46328929000145"/>
    <n v="8880.0000000058899"/>
    <n v="1.03866163"/>
    <n v="8549.4637941000001"/>
    <x v="0"/>
    <x v="26"/>
    <x v="2"/>
    <x v="4"/>
  </r>
  <r>
    <n v="46098698000120"/>
    <n v="8879.9999999946722"/>
    <n v="1.0385829"/>
    <n v="8550.11188803"/>
    <x v="0"/>
    <x v="27"/>
    <x v="2"/>
    <x v="4"/>
  </r>
  <r>
    <n v="32319500000187"/>
    <n v="8879.999193788206"/>
    <n v="1.0386837799999999"/>
    <n v="8549.2807000299999"/>
    <x v="0"/>
    <x v="28"/>
    <x v="2"/>
    <x v="4"/>
  </r>
  <r>
    <n v="46328987000179"/>
    <n v="8879.9999999944393"/>
    <n v="1.03866478"/>
    <n v="8549.4378657899997"/>
    <x v="0"/>
    <x v="29"/>
    <x v="2"/>
    <x v="4"/>
  </r>
  <r>
    <n v="45688636000106"/>
    <n v="8879.9999999960255"/>
    <n v="1.0385945400000001"/>
    <n v="8550.0160630499995"/>
    <x v="0"/>
    <x v="30"/>
    <x v="2"/>
    <x v="4"/>
  </r>
  <r>
    <n v="46328680000178"/>
    <n v="8879.992406461517"/>
    <n v="1.0386618400000001"/>
    <n v="8549.4547546499998"/>
    <x v="0"/>
    <x v="31"/>
    <x v="2"/>
    <x v="4"/>
  </r>
  <r>
    <n v="46328752000187"/>
    <n v="8879.9913416289346"/>
    <n v="1.03866181"/>
    <n v="8549.4539763899993"/>
    <x v="0"/>
    <x v="32"/>
    <x v="2"/>
    <x v="4"/>
  </r>
  <r>
    <n v="31366337000140"/>
    <n v="3191630.4584488911"/>
    <n v="2.1000793"/>
    <n v="1519766.63854974"/>
    <x v="1"/>
    <x v="33"/>
    <x v="3"/>
    <x v="4"/>
  </r>
  <r>
    <n v="18422272000145"/>
    <n v="1002475.581244995"/>
    <n v="3.223509"/>
    <n v="310988.91960437997"/>
    <x v="1"/>
    <x v="34"/>
    <x v="3"/>
    <x v="4"/>
  </r>
  <r>
    <n v="32683901000111"/>
    <n v="1681997.25036578"/>
    <n v="1.3550264000000001"/>
    <n v="1241302.19925293"/>
    <x v="1"/>
    <x v="35"/>
    <x v="3"/>
    <x v="4"/>
  </r>
  <r>
    <n v="35700369000191"/>
    <n v="1062666.003011802"/>
    <n v="1.3419098"/>
    <n v="791905.68770851998"/>
    <x v="1"/>
    <x v="36"/>
    <x v="3"/>
    <x v="4"/>
  </r>
  <r>
    <n v="41000792000181"/>
    <n v="2314131.05362604"/>
    <n v="1.2063211"/>
    <n v="1918337.5418253399"/>
    <x v="1"/>
    <x v="37"/>
    <x v="3"/>
    <x v="4"/>
  </r>
  <r>
    <n v="28951307000197"/>
    <n v="5023878.8913139068"/>
    <n v="2.1038510000000001"/>
    <n v="2387944.2466761698"/>
    <x v="1"/>
    <x v="38"/>
    <x v="3"/>
    <x v="4"/>
  </r>
  <r>
    <n v="36857756000107"/>
    <n v="1267517.2392168839"/>
    <n v="1.1653604"/>
    <n v="1087661.1554819299"/>
    <x v="1"/>
    <x v="39"/>
    <x v="1"/>
    <x v="4"/>
  </r>
  <r>
    <n v="40319225000120"/>
    <n v="64955.997537434327"/>
    <n v="1.1338225"/>
    <n v="57289.3883632"/>
    <x v="1"/>
    <x v="40"/>
    <x v="2"/>
    <x v="4"/>
  </r>
  <r>
    <n v="40319218000128"/>
    <n v="290465.48594513902"/>
    <n v="119.32107619999999"/>
    <n v="2434.3183551100001"/>
    <x v="1"/>
    <x v="41"/>
    <x v="3"/>
    <x v="4"/>
  </r>
  <r>
    <n v="13000859000142"/>
    <n v="1113032.5915267109"/>
    <n v="4.3286955999999996"/>
    <n v="257128.86614773999"/>
    <x v="1"/>
    <x v="42"/>
    <x v="3"/>
    <x v="4"/>
  </r>
  <r>
    <n v="19009392000188"/>
    <n v="2260629.008271887"/>
    <n v="5.3174659999999996"/>
    <n v="425132.76215999998"/>
    <x v="1"/>
    <x v="43"/>
    <x v="3"/>
    <x v="4"/>
  </r>
  <r>
    <n v="31608483000135"/>
    <n v="1910714.3646010661"/>
    <n v="1.8453717000000001"/>
    <n v="1035408.94476764"/>
    <x v="1"/>
    <x v="44"/>
    <x v="1"/>
    <x v="4"/>
  </r>
  <r>
    <n v="29236579000178"/>
    <n v="2173156.0102094738"/>
    <n v="1.6934669"/>
    <n v="1283258.62773549"/>
    <x v="1"/>
    <x v="45"/>
    <x v="3"/>
    <x v="4"/>
  </r>
  <r>
    <n v="35819274000191"/>
    <n v="1153419.575593702"/>
    <n v="1.24462172"/>
    <n v="926723.00110084994"/>
    <x v="1"/>
    <x v="46"/>
    <x v="0"/>
    <x v="4"/>
  </r>
  <r>
    <n v="31713505000127"/>
    <n v="654549.79402006394"/>
    <n v="2027.1650620999999"/>
    <n v="322.88924383"/>
    <x v="1"/>
    <x v="47"/>
    <x v="1"/>
    <x v="4"/>
  </r>
  <r>
    <n v="31713585000110"/>
    <n v="67037.836546494465"/>
    <n v="1.1414994999999999"/>
    <n v="58727.87201965"/>
    <x v="1"/>
    <x v="48"/>
    <x v="2"/>
    <x v="4"/>
  </r>
  <r>
    <n v="42776581000106"/>
    <n v="1613752.3366767"/>
    <n v="1.11511187"/>
    <n v="1447166.3158573499"/>
    <x v="1"/>
    <x v="49"/>
    <x v="2"/>
    <x v="4"/>
  </r>
  <r>
    <n v="30654823000100"/>
    <n v="1926625.4578212239"/>
    <n v="1284.4169698600001"/>
    <n v="1500.0000023600001"/>
    <x v="1"/>
    <x v="50"/>
    <x v="0"/>
    <x v="4"/>
  </r>
  <r>
    <n v="10843445000197"/>
    <n v="812984.55634530797"/>
    <n v="2.5569999000000001"/>
    <n v="317944.69618293998"/>
    <x v="1"/>
    <x v="22"/>
    <x v="2"/>
    <x v="4"/>
  </r>
  <r>
    <n v="44162109000109"/>
    <n v="118215.27413832171"/>
    <n v="1.0386463399999999"/>
    <n v="113816.67617326"/>
    <x v="1"/>
    <x v="23"/>
    <x v="2"/>
    <x v="4"/>
  </r>
  <r>
    <n v="45683352000127"/>
    <n v="118215.2464265015"/>
    <n v="1.03866364"/>
    <n v="113814.75376042"/>
    <x v="1"/>
    <x v="24"/>
    <x v="2"/>
    <x v="4"/>
  </r>
  <r>
    <n v="45688718000150"/>
    <n v="118215.2337748086"/>
    <n v="1.0386636199999999"/>
    <n v="113814.74377124"/>
    <x v="1"/>
    <x v="25"/>
    <x v="2"/>
    <x v="4"/>
  </r>
  <r>
    <n v="46328929000145"/>
    <n v="118215.0933179717"/>
    <n v="1.03866163"/>
    <n v="113814.82660332001"/>
    <x v="1"/>
    <x v="26"/>
    <x v="2"/>
    <x v="4"/>
  </r>
  <r>
    <n v="46098698000120"/>
    <n v="118215.200926961"/>
    <n v="1.0385829"/>
    <n v="113823.55797208"/>
    <x v="1"/>
    <x v="27"/>
    <x v="2"/>
    <x v="4"/>
  </r>
  <r>
    <n v="32319500000187"/>
    <n v="118215.1125676919"/>
    <n v="1.0386837799999999"/>
    <n v="113812.41802745"/>
    <x v="1"/>
    <x v="28"/>
    <x v="2"/>
    <x v="4"/>
  </r>
  <r>
    <n v="46328987000179"/>
    <n v="118215.2259939389"/>
    <n v="1.03866478"/>
    <n v="113814.60916961"/>
    <x v="1"/>
    <x v="29"/>
    <x v="2"/>
    <x v="4"/>
  </r>
  <r>
    <n v="45688636000106"/>
    <n v="118215.2142085721"/>
    <n v="1.0385945400000001"/>
    <n v="113822.29508791"/>
    <x v="1"/>
    <x v="30"/>
    <x v="2"/>
    <x v="4"/>
  </r>
  <r>
    <n v="46328680000178"/>
    <n v="118215.1632749405"/>
    <n v="1.0386618400000001"/>
    <n v="113814.87094485"/>
    <x v="1"/>
    <x v="31"/>
    <x v="2"/>
    <x v="4"/>
  </r>
  <r>
    <n v="46328752000187"/>
    <n v="118215.16579964561"/>
    <n v="1.03866181"/>
    <n v="113814.87666292999"/>
    <x v="1"/>
    <x v="32"/>
    <x v="2"/>
    <x v="4"/>
  </r>
  <r>
    <s v="BRSTNCNTB0O7"/>
    <n v="196743.11"/>
    <n v="3934.8621710000002"/>
    <n v="50"/>
    <x v="0"/>
    <x v="0"/>
    <x v="0"/>
    <x v="5"/>
  </r>
  <r>
    <s v="BRSTNCNTB0O7"/>
    <n v="259700.9"/>
    <n v="3934.8621710000002"/>
    <n v="66"/>
    <x v="0"/>
    <x v="0"/>
    <x v="0"/>
    <x v="5"/>
  </r>
  <r>
    <s v="BRSTNCNTB4U6"/>
    <n v="176864.69"/>
    <n v="4019.6520890000002"/>
    <n v="44"/>
    <x v="0"/>
    <x v="2"/>
    <x v="0"/>
    <x v="5"/>
  </r>
  <r>
    <s v="BRSTNCNTB4U6"/>
    <n v="277355.99"/>
    <n v="4019.6520890000002"/>
    <n v="69"/>
    <x v="0"/>
    <x v="2"/>
    <x v="0"/>
    <x v="5"/>
  </r>
  <r>
    <s v="BRSTNCNTB4U6"/>
    <n v="32157.22"/>
    <n v="4019.6520890000002"/>
    <n v="8"/>
    <x v="0"/>
    <x v="2"/>
    <x v="0"/>
    <x v="5"/>
  </r>
  <r>
    <s v="BRSTNCNTB4U6"/>
    <n v="695399.81"/>
    <n v="4019.6520890000002"/>
    <n v="173"/>
    <x v="0"/>
    <x v="2"/>
    <x v="0"/>
    <x v="5"/>
  </r>
  <r>
    <s v="BRSTNCNTB0O7"/>
    <n v="1810036.6"/>
    <n v="3934.8621710000002"/>
    <n v="460"/>
    <x v="1"/>
    <x v="0"/>
    <x v="0"/>
    <x v="5"/>
  </r>
  <r>
    <s v="BRSTNCNTB3B8"/>
    <n v="1819869.79"/>
    <n v="4017.3725979999999"/>
    <n v="453"/>
    <x v="1"/>
    <x v="1"/>
    <x v="0"/>
    <x v="5"/>
  </r>
  <r>
    <s v="BRSTNCNTB3B8"/>
    <n v="1759609.2"/>
    <n v="4017.3725979999999"/>
    <n v="438"/>
    <x v="1"/>
    <x v="1"/>
    <x v="0"/>
    <x v="5"/>
  </r>
  <r>
    <s v="BRSTNCNTB0O7"/>
    <n v="731884.36"/>
    <n v="3934.8621710000002"/>
    <n v="186"/>
    <x v="1"/>
    <x v="0"/>
    <x v="0"/>
    <x v="5"/>
  </r>
  <r>
    <s v="BRSTNCNTB0O7"/>
    <n v="283310.08000000002"/>
    <n v="3934.8621710000002"/>
    <n v="72"/>
    <x v="1"/>
    <x v="0"/>
    <x v="0"/>
    <x v="5"/>
  </r>
  <r>
    <s v="BRSTNCNTB0O7"/>
    <n v="39348.620000000003"/>
    <n v="3934.8621710000002"/>
    <n v="10"/>
    <x v="1"/>
    <x v="0"/>
    <x v="0"/>
    <x v="5"/>
  </r>
  <r>
    <s v="BRSTNCNTB0O7"/>
    <n v="2022519.16"/>
    <n v="3934.8621710000002"/>
    <n v="514"/>
    <x v="1"/>
    <x v="0"/>
    <x v="0"/>
    <x v="5"/>
  </r>
  <r>
    <s v="BRSTNCNTB3B8"/>
    <n v="2530944.7400000002"/>
    <n v="4017.3725979999999"/>
    <n v="630"/>
    <x v="1"/>
    <x v="1"/>
    <x v="0"/>
    <x v="5"/>
  </r>
  <r>
    <s v="BRSTNCNTB0O7"/>
    <n v="1294569.6499999999"/>
    <n v="3934.8621710000002"/>
    <n v="329"/>
    <x v="1"/>
    <x v="0"/>
    <x v="0"/>
    <x v="5"/>
  </r>
  <r>
    <s v="BRSTNCNTB4U6"/>
    <n v="952657.55"/>
    <n v="4019.6520890000002"/>
    <n v="237"/>
    <x v="1"/>
    <x v="2"/>
    <x v="0"/>
    <x v="5"/>
  </r>
  <r>
    <s v="BRSTNCNTB4U6"/>
    <n v="791871.46"/>
    <n v="4019.6520890000002"/>
    <n v="197"/>
    <x v="1"/>
    <x v="2"/>
    <x v="0"/>
    <x v="5"/>
  </r>
  <r>
    <s v="BRSTNCNTB4U6"/>
    <n v="100491.3"/>
    <n v="4019.6520890000002"/>
    <n v="25"/>
    <x v="1"/>
    <x v="2"/>
    <x v="0"/>
    <x v="5"/>
  </r>
  <r>
    <s v="BRSTNCNTB4U6"/>
    <n v="1306386.93"/>
    <n v="4019.6520890000002"/>
    <n v="325"/>
    <x v="1"/>
    <x v="2"/>
    <x v="0"/>
    <x v="5"/>
  </r>
  <r>
    <s v="BRIFPTDBS007"/>
    <n v="1471866.84"/>
    <n v="981.24456195000005"/>
    <n v="1500"/>
    <x v="0"/>
    <x v="3"/>
    <x v="0"/>
    <x v="5"/>
  </r>
  <r>
    <s v="BBDC4"/>
    <n v="294825.5"/>
    <n v="15.5"/>
    <n v="19021"/>
    <x v="0"/>
    <x v="4"/>
    <x v="1"/>
    <x v="5"/>
  </r>
  <r>
    <s v="BOVA11"/>
    <n v="5325216"/>
    <n v="106.08"/>
    <n v="50200"/>
    <x v="0"/>
    <x v="5"/>
    <x v="1"/>
    <x v="5"/>
  </r>
  <r>
    <s v="CMIG4"/>
    <n v="375878.24"/>
    <n v="11.12"/>
    <n v="33802"/>
    <x v="0"/>
    <x v="6"/>
    <x v="1"/>
    <x v="5"/>
  </r>
  <r>
    <s v="CSAN3"/>
    <n v="1217502"/>
    <n v="16.77"/>
    <n v="72600"/>
    <x v="0"/>
    <x v="7"/>
    <x v="1"/>
    <x v="5"/>
  </r>
  <r>
    <s v="ITSA4"/>
    <n v="516003.38"/>
    <n v="8.8699999999999992"/>
    <n v="58174"/>
    <x v="0"/>
    <x v="8"/>
    <x v="1"/>
    <x v="5"/>
  </r>
  <r>
    <s v="PETR4"/>
    <n v="965686.8"/>
    <n v="26.78"/>
    <n v="36060"/>
    <x v="0"/>
    <x v="9"/>
    <x v="1"/>
    <x v="5"/>
  </r>
  <r>
    <s v="VALE3"/>
    <n v="1518480"/>
    <n v="79.92"/>
    <n v="19000"/>
    <x v="0"/>
    <x v="10"/>
    <x v="1"/>
    <x v="5"/>
  </r>
  <r>
    <s v="BOVA11"/>
    <n v="611551.19999999995"/>
    <n v="106.08"/>
    <n v="5765"/>
    <x v="0"/>
    <x v="5"/>
    <x v="1"/>
    <x v="5"/>
  </r>
  <r>
    <s v="BOVA11"/>
    <n v="95047.679999999993"/>
    <n v="106.08"/>
    <n v="896"/>
    <x v="0"/>
    <x v="5"/>
    <x v="1"/>
    <x v="5"/>
  </r>
  <r>
    <s v="BOVA11"/>
    <n v="45402.239999999998"/>
    <n v="106.08"/>
    <n v="428"/>
    <x v="0"/>
    <x v="5"/>
    <x v="1"/>
    <x v="5"/>
  </r>
  <r>
    <s v="BOVA11"/>
    <n v="85924.800000000003"/>
    <n v="106.08"/>
    <n v="810"/>
    <x v="0"/>
    <x v="5"/>
    <x v="1"/>
    <x v="5"/>
  </r>
  <r>
    <s v="BOVA11"/>
    <n v="159862.56"/>
    <n v="106.08"/>
    <n v="1507"/>
    <x v="0"/>
    <x v="5"/>
    <x v="1"/>
    <x v="5"/>
  </r>
  <r>
    <s v="BOVA11"/>
    <n v="731315.52"/>
    <n v="106.08"/>
    <n v="6894"/>
    <x v="0"/>
    <x v="5"/>
    <x v="1"/>
    <x v="5"/>
  </r>
  <r>
    <s v="BRBNYM"/>
    <n v="1040.19"/>
    <n v="1040.19"/>
    <n v="1"/>
    <x v="0"/>
    <x v="11"/>
    <x v="2"/>
    <x v="5"/>
  </r>
  <r>
    <s v="BRBNYM"/>
    <n v="1063.83"/>
    <n v="1063.83"/>
    <n v="1"/>
    <x v="1"/>
    <x v="11"/>
    <x v="2"/>
    <x v="5"/>
  </r>
  <r>
    <n v="28075830000105"/>
    <n v="357604.36933364929"/>
    <n v="1.7827151000000001"/>
    <n v="200595.35555268999"/>
    <x v="0"/>
    <x v="12"/>
    <x v="1"/>
    <x v="5"/>
  </r>
  <r>
    <n v="25307212000147"/>
    <n v="1544968.152242844"/>
    <n v="1.4436388"/>
    <n v="1070190.2388899799"/>
    <x v="0"/>
    <x v="13"/>
    <x v="1"/>
    <x v="5"/>
  </r>
  <r>
    <n v="19726267000199"/>
    <n v="2640966.242204973"/>
    <n v="322.19592545"/>
    <n v="8196.7710749800008"/>
    <x v="0"/>
    <x v="14"/>
    <x v="1"/>
    <x v="5"/>
  </r>
  <r>
    <n v="11145320000156"/>
    <n v="3441691.7733191298"/>
    <n v="751.51369903"/>
    <n v="4579.6793561599998"/>
    <x v="0"/>
    <x v="15"/>
    <x v="1"/>
    <x v="5"/>
  </r>
  <r>
    <n v="28075715000122"/>
    <n v="1998039.1459866851"/>
    <n v="1.7229186999999999"/>
    <n v="1159682.77898817"/>
    <x v="0"/>
    <x v="16"/>
    <x v="1"/>
    <x v="5"/>
  </r>
  <r>
    <n v="38443675000188"/>
    <n v="572912.58733803185"/>
    <n v="0.71630059999999995"/>
    <n v="799821.45392315998"/>
    <x v="0"/>
    <x v="17"/>
    <x v="1"/>
    <x v="5"/>
  </r>
  <r>
    <n v="31608459000104"/>
    <n v="1571972.8451750791"/>
    <n v="1.3968448"/>
    <n v="1125374.01805489"/>
    <x v="0"/>
    <x v="18"/>
    <x v="1"/>
    <x v="5"/>
  </r>
  <r>
    <n v="31666901000140"/>
    <n v="952412.5586556386"/>
    <n v="1.5541791"/>
    <n v="612807.46772083"/>
    <x v="0"/>
    <x v="19"/>
    <x v="1"/>
    <x v="5"/>
  </r>
  <r>
    <n v="18644570000180"/>
    <n v="883306.11588301882"/>
    <n v="3.1406323999999999"/>
    <n v="281251.03590060998"/>
    <x v="0"/>
    <x v="20"/>
    <x v="1"/>
    <x v="5"/>
  </r>
  <r>
    <n v="14781366000150"/>
    <n v="3111539.6869677771"/>
    <n v="3.4656810999999998"/>
    <n v="897814.77209999994"/>
    <x v="0"/>
    <x v="21"/>
    <x v="1"/>
    <x v="5"/>
  </r>
  <r>
    <n v="10843445000197"/>
    <n v="577.01322696678096"/>
    <n v="2.5583345"/>
    <n v="225.54252657999999"/>
    <x v="0"/>
    <x v="22"/>
    <x v="2"/>
    <x v="5"/>
  </r>
  <r>
    <n v="44162109000109"/>
    <n v="180974.4548491883"/>
    <n v="1.0391674"/>
    <n v="174153.32202414001"/>
    <x v="0"/>
    <x v="23"/>
    <x v="2"/>
    <x v="5"/>
  </r>
  <r>
    <n v="45683352000127"/>
    <n v="180974.46130105879"/>
    <n v="1.03918471"/>
    <n v="174150.42731052"/>
    <x v="0"/>
    <x v="24"/>
    <x v="2"/>
    <x v="5"/>
  </r>
  <r>
    <n v="45688718000150"/>
    <n v="180974.45494606291"/>
    <n v="1.0391847000000001"/>
    <n v="174150.42287099001"/>
    <x v="0"/>
    <x v="25"/>
    <x v="2"/>
    <x v="5"/>
  </r>
  <r>
    <n v="46328929000145"/>
    <n v="180974.45486910481"/>
    <n v="1.0391827"/>
    <n v="174150.75796499001"/>
    <x v="0"/>
    <x v="26"/>
    <x v="2"/>
    <x v="5"/>
  </r>
  <r>
    <n v="46098698000120"/>
    <n v="180974.45486479119"/>
    <n v="1.03910393"/>
    <n v="174163.95958082"/>
    <x v="0"/>
    <x v="27"/>
    <x v="2"/>
    <x v="5"/>
  </r>
  <r>
    <n v="32319500000187"/>
    <n v="180974.45413847279"/>
    <n v="1.0392048700000001"/>
    <n v="174147.04199612999"/>
    <x v="0"/>
    <x v="28"/>
    <x v="2"/>
    <x v="5"/>
  </r>
  <r>
    <n v="46328987000179"/>
    <n v="180974.4548555791"/>
    <n v="1.03918585"/>
    <n v="174150.23006286999"/>
    <x v="0"/>
    <x v="29"/>
    <x v="2"/>
    <x v="5"/>
  </r>
  <r>
    <n v="45688636000106"/>
    <n v="180974.4548148654"/>
    <n v="1.0391155700000001"/>
    <n v="174162.00857703001"/>
    <x v="0"/>
    <x v="30"/>
    <x v="2"/>
    <x v="5"/>
  </r>
  <r>
    <n v="46328680000178"/>
    <n v="180974.44727084521"/>
    <n v="1.0391829100000001"/>
    <n v="174150.71546052"/>
    <x v="0"/>
    <x v="31"/>
    <x v="2"/>
    <x v="5"/>
  </r>
  <r>
    <n v="46328752000187"/>
    <n v="180974.44620562199"/>
    <n v="1.03918288"/>
    <n v="174150.71946299"/>
    <x v="0"/>
    <x v="32"/>
    <x v="2"/>
    <x v="5"/>
  </r>
  <r>
    <n v="31366337000140"/>
    <n v="3204455.6171349478"/>
    <n v="2.1085181999999998"/>
    <n v="1519766.63854974"/>
    <x v="1"/>
    <x v="33"/>
    <x v="3"/>
    <x v="5"/>
  </r>
  <r>
    <n v="18422272000145"/>
    <n v="1003535.649175251"/>
    <n v="3.2269177"/>
    <n v="310988.91960437997"/>
    <x v="1"/>
    <x v="34"/>
    <x v="3"/>
    <x v="5"/>
  </r>
  <r>
    <n v="32683901000111"/>
    <n v="1685644.9410085049"/>
    <n v="1.3579650000000001"/>
    <n v="1241302.19925293"/>
    <x v="1"/>
    <x v="35"/>
    <x v="3"/>
    <x v="5"/>
  </r>
  <r>
    <n v="35700369000191"/>
    <n v="1062345.9147328311"/>
    <n v="1.3415056000000001"/>
    <n v="791905.68770851998"/>
    <x v="1"/>
    <x v="36"/>
    <x v="3"/>
    <x v="5"/>
  </r>
  <r>
    <n v="41000792000181"/>
    <n v="2308799.9935973068"/>
    <n v="1.2035420999999999"/>
    <n v="1918337.5418253399"/>
    <x v="1"/>
    <x v="37"/>
    <x v="3"/>
    <x v="5"/>
  </r>
  <r>
    <n v="28951307000197"/>
    <n v="5023883.6672024"/>
    <n v="2.103853"/>
    <n v="2387944.2466761698"/>
    <x v="1"/>
    <x v="38"/>
    <x v="3"/>
    <x v="5"/>
  </r>
  <r>
    <n v="36857756000107"/>
    <n v="1272053.656364168"/>
    <n v="1.1695312"/>
    <n v="1087661.1554819299"/>
    <x v="1"/>
    <x v="39"/>
    <x v="1"/>
    <x v="5"/>
  </r>
  <r>
    <n v="40319225000120"/>
    <n v="64989.282672073343"/>
    <n v="1.1344034999999999"/>
    <n v="57289.3883632"/>
    <x v="1"/>
    <x v="40"/>
    <x v="2"/>
    <x v="5"/>
  </r>
  <r>
    <n v="40319218000128"/>
    <n v="287506.50796193001"/>
    <n v="118.1055499"/>
    <n v="2434.3183551100001"/>
    <x v="1"/>
    <x v="41"/>
    <x v="3"/>
    <x v="5"/>
  </r>
  <r>
    <n v="13000859000142"/>
    <n v="1116047.4789080671"/>
    <n v="4.3404208000000004"/>
    <n v="257128.86614773999"/>
    <x v="1"/>
    <x v="42"/>
    <x v="3"/>
    <x v="5"/>
  </r>
  <r>
    <n v="19009392000188"/>
    <n v="2260640.146750255"/>
    <n v="5.3174922000000002"/>
    <n v="425132.76215999998"/>
    <x v="1"/>
    <x v="43"/>
    <x v="3"/>
    <x v="5"/>
  </r>
  <r>
    <n v="31608483000135"/>
    <n v="1917680.3888996739"/>
    <n v="1.8520995"/>
    <n v="1035408.94476764"/>
    <x v="1"/>
    <x v="44"/>
    <x v="1"/>
    <x v="5"/>
  </r>
  <r>
    <n v="29236579000178"/>
    <n v="2170352.7317371862"/>
    <n v="1.6912824"/>
    <n v="1283258.62773549"/>
    <x v="1"/>
    <x v="45"/>
    <x v="3"/>
    <x v="5"/>
  </r>
  <r>
    <n v="35819274000191"/>
    <n v="1153129.390820367"/>
    <n v="1.2443085899999999"/>
    <n v="926723.00110084994"/>
    <x v="1"/>
    <x v="46"/>
    <x v="0"/>
    <x v="5"/>
  </r>
  <r>
    <n v="31713505000127"/>
    <n v="654876.27911995782"/>
    <n v="2028.1761985999999"/>
    <n v="322.88924383"/>
    <x v="1"/>
    <x v="47"/>
    <x v="1"/>
    <x v="5"/>
  </r>
  <r>
    <n v="31713585000110"/>
    <n v="67071.599200118566"/>
    <n v="1.1420744"/>
    <n v="58727.87201965"/>
    <x v="1"/>
    <x v="48"/>
    <x v="2"/>
    <x v="5"/>
  </r>
  <r>
    <n v="42776581000106"/>
    <n v="1614645.8750467631"/>
    <n v="1.1157293100000001"/>
    <n v="1447166.3158573499"/>
    <x v="1"/>
    <x v="49"/>
    <x v="2"/>
    <x v="5"/>
  </r>
  <r>
    <n v="30654823000100"/>
    <n v="1927902.8151782339"/>
    <n v="1285.2685414299999"/>
    <n v="1500.0000023600001"/>
    <x v="1"/>
    <x v="50"/>
    <x v="0"/>
    <x v="5"/>
  </r>
  <r>
    <n v="10843445000197"/>
    <n v="813408.88533683366"/>
    <n v="2.5583345"/>
    <n v="317944.69618293998"/>
    <x v="1"/>
    <x v="22"/>
    <x v="2"/>
    <x v="5"/>
  </r>
  <r>
    <n v="44162109000109"/>
    <n v="118274.5794556085"/>
    <n v="1.0391674"/>
    <n v="113816.67617326"/>
    <x v="1"/>
    <x v="23"/>
    <x v="2"/>
    <x v="5"/>
  </r>
  <r>
    <n v="45683352000127"/>
    <n v="118274.5518802435"/>
    <n v="1.03918471"/>
    <n v="113814.75376042"/>
    <x v="1"/>
    <x v="24"/>
    <x v="2"/>
    <x v="5"/>
  </r>
  <r>
    <n v="45688718000150"/>
    <n v="118274.54036149289"/>
    <n v="1.0391847000000001"/>
    <n v="113814.74377124"/>
    <x v="1"/>
    <x v="25"/>
    <x v="2"/>
    <x v="5"/>
  </r>
  <r>
    <n v="46328929000145"/>
    <n v="118274.3988096699"/>
    <n v="1.0391827"/>
    <n v="113814.82660332001"/>
    <x v="1"/>
    <x v="26"/>
    <x v="2"/>
    <x v="5"/>
  </r>
  <r>
    <n v="46098698000120"/>
    <n v="118274.5064153712"/>
    <n v="1.03910393"/>
    <n v="113823.55797208"/>
    <x v="1"/>
    <x v="27"/>
    <x v="2"/>
    <x v="5"/>
  </r>
  <r>
    <n v="32319500000187"/>
    <n v="118274.4190806018"/>
    <n v="1.0392048700000001"/>
    <n v="113812.41802745"/>
    <x v="1"/>
    <x v="28"/>
    <x v="2"/>
    <x v="5"/>
  </r>
  <r>
    <n v="46328987000179"/>
    <n v="118274.531372339"/>
    <n v="1.03918585"/>
    <n v="113814.60916961"/>
    <x v="1"/>
    <x v="29"/>
    <x v="2"/>
    <x v="5"/>
  </r>
  <r>
    <n v="45688636000106"/>
    <n v="118274.5190389818"/>
    <n v="1.0391155700000001"/>
    <n v="113822.29508791"/>
    <x v="1"/>
    <x v="30"/>
    <x v="2"/>
    <x v="5"/>
  </r>
  <r>
    <n v="46328680000178"/>
    <n v="118274.4687897437"/>
    <n v="1.0391829100000001"/>
    <n v="113814.87094485"/>
    <x v="1"/>
    <x v="31"/>
    <x v="2"/>
    <x v="5"/>
  </r>
  <r>
    <n v="46328752000187"/>
    <n v="118274.4713174284"/>
    <n v="1.03918288"/>
    <n v="113814.87666292999"/>
    <x v="1"/>
    <x v="32"/>
    <x v="2"/>
    <x v="5"/>
  </r>
  <r>
    <s v="BRSTNCNTB0O7"/>
    <n v="195171.72"/>
    <n v="3903.4343130000002"/>
    <n v="50"/>
    <x v="0"/>
    <x v="0"/>
    <x v="0"/>
    <x v="6"/>
  </r>
  <r>
    <s v="BRSTNCNTB0O7"/>
    <n v="257626.66"/>
    <n v="3903.4343130000002"/>
    <n v="66"/>
    <x v="0"/>
    <x v="0"/>
    <x v="0"/>
    <x v="6"/>
  </r>
  <r>
    <s v="BRSTNCNTB0O7"/>
    <n v="1253002.4099999999"/>
    <n v="3903.4343130000002"/>
    <n v="321"/>
    <x v="0"/>
    <x v="0"/>
    <x v="0"/>
    <x v="6"/>
  </r>
  <r>
    <s v="BRSTNCNTB4U6"/>
    <n v="175883.24"/>
    <n v="3997.3463860000002"/>
    <n v="44"/>
    <x v="0"/>
    <x v="2"/>
    <x v="0"/>
    <x v="6"/>
  </r>
  <r>
    <s v="BRSTNCNTB4U6"/>
    <n v="275816.90000000002"/>
    <n v="3997.3463860000002"/>
    <n v="69"/>
    <x v="0"/>
    <x v="2"/>
    <x v="0"/>
    <x v="6"/>
  </r>
  <r>
    <s v="BRSTNCNTB4U6"/>
    <n v="31978.77"/>
    <n v="3997.3463860000002"/>
    <n v="8"/>
    <x v="0"/>
    <x v="2"/>
    <x v="0"/>
    <x v="6"/>
  </r>
  <r>
    <s v="BRSTNCNTB4U6"/>
    <n v="691540.92"/>
    <n v="3997.3463860000002"/>
    <n v="173"/>
    <x v="0"/>
    <x v="2"/>
    <x v="0"/>
    <x v="6"/>
  </r>
  <r>
    <s v="BRSTNCNTB0O7"/>
    <n v="1795579.78"/>
    <n v="3903.4343130000002"/>
    <n v="460"/>
    <x v="1"/>
    <x v="0"/>
    <x v="0"/>
    <x v="6"/>
  </r>
  <r>
    <s v="BRSTNCNTB3B8"/>
    <n v="1806258.14"/>
    <n v="3987.3248090000002"/>
    <n v="453"/>
    <x v="1"/>
    <x v="1"/>
    <x v="0"/>
    <x v="6"/>
  </r>
  <r>
    <s v="BRSTNCNTB3B8"/>
    <n v="1746448.27"/>
    <n v="3987.3248090000002"/>
    <n v="438"/>
    <x v="1"/>
    <x v="1"/>
    <x v="0"/>
    <x v="6"/>
  </r>
  <r>
    <s v="BRSTNCNTB0O7"/>
    <n v="726038.78"/>
    <n v="3903.4343130000002"/>
    <n v="186"/>
    <x v="1"/>
    <x v="0"/>
    <x v="0"/>
    <x v="6"/>
  </r>
  <r>
    <s v="BRSTNCNTB0O7"/>
    <n v="281047.27"/>
    <n v="3903.4343130000002"/>
    <n v="72"/>
    <x v="1"/>
    <x v="0"/>
    <x v="0"/>
    <x v="6"/>
  </r>
  <r>
    <s v="BRSTNCNTB0O7"/>
    <n v="39034.339999999997"/>
    <n v="3903.4343130000002"/>
    <n v="10"/>
    <x v="1"/>
    <x v="0"/>
    <x v="0"/>
    <x v="6"/>
  </r>
  <r>
    <s v="BRSTNCNTB0O7"/>
    <n v="2006365.24"/>
    <n v="3903.4343130000002"/>
    <n v="514"/>
    <x v="1"/>
    <x v="0"/>
    <x v="0"/>
    <x v="6"/>
  </r>
  <r>
    <s v="BRSTNCNTB3B8"/>
    <n v="2512014.63"/>
    <n v="3987.3248090000002"/>
    <n v="630"/>
    <x v="1"/>
    <x v="1"/>
    <x v="0"/>
    <x v="6"/>
  </r>
  <r>
    <s v="BRSTNCNTB0O7"/>
    <n v="1284229.8899999999"/>
    <n v="3903.4343130000002"/>
    <n v="329"/>
    <x v="1"/>
    <x v="0"/>
    <x v="0"/>
    <x v="6"/>
  </r>
  <r>
    <s v="BRSTNCNTB0O7"/>
    <n v="144427.07"/>
    <n v="3903.4343130000002"/>
    <n v="37"/>
    <x v="1"/>
    <x v="0"/>
    <x v="0"/>
    <x v="6"/>
  </r>
  <r>
    <s v="BRSTNCNTB4U6"/>
    <n v="947371.09"/>
    <n v="3997.3463860000002"/>
    <n v="237"/>
    <x v="1"/>
    <x v="2"/>
    <x v="0"/>
    <x v="6"/>
  </r>
  <r>
    <s v="BRSTNCNTB4U6"/>
    <n v="787477.24"/>
    <n v="3997.3463860000002"/>
    <n v="197"/>
    <x v="1"/>
    <x v="2"/>
    <x v="0"/>
    <x v="6"/>
  </r>
  <r>
    <s v="BRSTNCNTB4U6"/>
    <n v="99933.66"/>
    <n v="3997.3463860000002"/>
    <n v="25"/>
    <x v="1"/>
    <x v="2"/>
    <x v="0"/>
    <x v="6"/>
  </r>
  <r>
    <s v="BRSTNCNTB4U6"/>
    <n v="1299137.58"/>
    <n v="3997.3463860000002"/>
    <n v="325"/>
    <x v="1"/>
    <x v="2"/>
    <x v="0"/>
    <x v="6"/>
  </r>
  <r>
    <s v="BRIFPTDBS007"/>
    <n v="1462293.02"/>
    <n v="974.86201373999995"/>
    <n v="1500"/>
    <x v="0"/>
    <x v="3"/>
    <x v="0"/>
    <x v="6"/>
  </r>
  <r>
    <s v="BBDC4"/>
    <n v="293684.24"/>
    <n v="15.44"/>
    <n v="19021"/>
    <x v="0"/>
    <x v="4"/>
    <x v="1"/>
    <x v="6"/>
  </r>
  <r>
    <s v="BOVA11"/>
    <n v="5274514"/>
    <n v="105.07"/>
    <n v="50200"/>
    <x v="0"/>
    <x v="5"/>
    <x v="1"/>
    <x v="6"/>
  </r>
  <r>
    <s v="CMIG4"/>
    <n v="374864.18"/>
    <n v="11.09"/>
    <n v="33802"/>
    <x v="0"/>
    <x v="6"/>
    <x v="1"/>
    <x v="6"/>
  </r>
  <r>
    <s v="CSAN3"/>
    <n v="1221132"/>
    <n v="16.82"/>
    <n v="72600"/>
    <x v="0"/>
    <x v="7"/>
    <x v="1"/>
    <x v="6"/>
  </r>
  <r>
    <s v="ITSA4"/>
    <n v="511931.2"/>
    <n v="8.8000000000000007"/>
    <n v="58174"/>
    <x v="0"/>
    <x v="8"/>
    <x v="1"/>
    <x v="6"/>
  </r>
  <r>
    <s v="PETR4"/>
    <n v="841279.8"/>
    <n v="23.33"/>
    <n v="36060"/>
    <x v="0"/>
    <x v="9"/>
    <x v="1"/>
    <x v="6"/>
  </r>
  <r>
    <s v="VALE3"/>
    <n v="1522660"/>
    <n v="80.14"/>
    <n v="19000"/>
    <x v="0"/>
    <x v="10"/>
    <x v="1"/>
    <x v="6"/>
  </r>
  <r>
    <s v="BOVA11"/>
    <n v="605728.55000000005"/>
    <n v="105.07"/>
    <n v="5765"/>
    <x v="0"/>
    <x v="5"/>
    <x v="1"/>
    <x v="6"/>
  </r>
  <r>
    <s v="BOVA11"/>
    <n v="94142.720000000001"/>
    <n v="105.07"/>
    <n v="896"/>
    <x v="0"/>
    <x v="5"/>
    <x v="1"/>
    <x v="6"/>
  </r>
  <r>
    <s v="BOVA11"/>
    <n v="44969.96"/>
    <n v="105.07"/>
    <n v="428"/>
    <x v="0"/>
    <x v="5"/>
    <x v="1"/>
    <x v="6"/>
  </r>
  <r>
    <s v="BOVA11"/>
    <n v="85106.7"/>
    <n v="105.07"/>
    <n v="810"/>
    <x v="0"/>
    <x v="5"/>
    <x v="1"/>
    <x v="6"/>
  </r>
  <r>
    <s v="BOVA11"/>
    <n v="158340.49"/>
    <n v="105.07"/>
    <n v="1507"/>
    <x v="0"/>
    <x v="5"/>
    <x v="1"/>
    <x v="6"/>
  </r>
  <r>
    <s v="BOVA11"/>
    <n v="724352.58"/>
    <n v="105.07"/>
    <n v="6894"/>
    <x v="0"/>
    <x v="5"/>
    <x v="1"/>
    <x v="6"/>
  </r>
  <r>
    <s v="BRBNYM"/>
    <n v="19.3"/>
    <n v="19.3"/>
    <n v="1"/>
    <x v="0"/>
    <x v="11"/>
    <x v="2"/>
    <x v="6"/>
  </r>
  <r>
    <s v="BRBNYM"/>
    <n v="1080.58"/>
    <n v="1080.58"/>
    <n v="1"/>
    <x v="1"/>
    <x v="11"/>
    <x v="2"/>
    <x v="6"/>
  </r>
  <r>
    <n v="28075830000105"/>
    <n v="354475.36262052512"/>
    <n v="1.7671165"/>
    <n v="200595.35555268999"/>
    <x v="0"/>
    <x v="12"/>
    <x v="1"/>
    <x v="6"/>
  </r>
  <r>
    <n v="25307212000147"/>
    <n v="1529127.410364842"/>
    <n v="1.4288369999999999"/>
    <n v="1070190.2388899799"/>
    <x v="0"/>
    <x v="13"/>
    <x v="1"/>
    <x v="6"/>
  </r>
  <r>
    <n v="19726267000199"/>
    <n v="2628324.6565220798"/>
    <n v="320.65366136"/>
    <n v="8196.7710749800008"/>
    <x v="0"/>
    <x v="14"/>
    <x v="1"/>
    <x v="6"/>
  </r>
  <r>
    <n v="11145320000156"/>
    <n v="3425145.3712425642"/>
    <n v="747.90069454000002"/>
    <n v="4579.6793561599998"/>
    <x v="0"/>
    <x v="15"/>
    <x v="1"/>
    <x v="6"/>
  </r>
  <r>
    <n v="28075715000122"/>
    <n v="1977353.53635304"/>
    <n v="1.7050814000000001"/>
    <n v="1159682.77898817"/>
    <x v="0"/>
    <x v="16"/>
    <x v="1"/>
    <x v="6"/>
  </r>
  <r>
    <n v="38443675000188"/>
    <n v="0"/>
    <n v="0.70665500000000003"/>
    <n v="0"/>
    <x v="0"/>
    <x v="17"/>
    <x v="1"/>
    <x v="6"/>
  </r>
  <r>
    <n v="31608459000104"/>
    <n v="1562963.438398737"/>
    <n v="1.3888391"/>
    <n v="1125374.01805489"/>
    <x v="0"/>
    <x v="18"/>
    <x v="1"/>
    <x v="6"/>
  </r>
  <r>
    <n v="31666901000140"/>
    <n v="944854.37519101019"/>
    <n v="1.5418453999999999"/>
    <n v="612807.46772083"/>
    <x v="0"/>
    <x v="19"/>
    <x v="1"/>
    <x v="6"/>
  </r>
  <r>
    <n v="18644570000180"/>
    <n v="0"/>
    <n v="3.1160557"/>
    <n v="0"/>
    <x v="0"/>
    <x v="20"/>
    <x v="1"/>
    <x v="6"/>
  </r>
  <r>
    <n v="14781366000150"/>
    <n v="3077917.8704747902"/>
    <n v="3.4282325999999999"/>
    <n v="897814.77209999994"/>
    <x v="0"/>
    <x v="21"/>
    <x v="1"/>
    <x v="6"/>
  </r>
  <r>
    <n v="10843445000197"/>
    <n v="577.26820955935545"/>
    <n v="2.5594650300000001"/>
    <n v="225.54252657999999"/>
    <x v="0"/>
    <x v="22"/>
    <x v="2"/>
    <x v="6"/>
  </r>
  <r>
    <n v="44162109000109"/>
    <n v="308705.13334287569"/>
    <n v="1.03968806"/>
    <n v="296920.91812892002"/>
    <x v="0"/>
    <x v="23"/>
    <x v="2"/>
    <x v="6"/>
  </r>
  <r>
    <n v="45683352000127"/>
    <n v="308705.13834959059"/>
    <n v="1.0397053700000001"/>
    <n v="296915.97952369001"/>
    <x v="0"/>
    <x v="24"/>
    <x v="2"/>
    <x v="6"/>
  </r>
  <r>
    <n v="45688718000150"/>
    <n v="308705.13190661918"/>
    <n v="1.0397053599999999"/>
    <n v="296915.97618254001"/>
    <x v="0"/>
    <x v="25"/>
    <x v="2"/>
    <x v="6"/>
  </r>
  <r>
    <n v="46328929000145"/>
    <n v="308705.13207265682"/>
    <n v="1.0397033600000001"/>
    <n v="296916.54749740998"/>
    <x v="0"/>
    <x v="26"/>
    <x v="2"/>
    <x v="6"/>
  </r>
  <r>
    <n v="46098698000120"/>
    <n v="308705.13198417361"/>
    <n v="1.0396245500000001"/>
    <n v="296939.05553131999"/>
    <x v="0"/>
    <x v="27"/>
    <x v="2"/>
    <x v="6"/>
  </r>
  <r>
    <n v="32319500000187"/>
    <n v="308705.13108207128"/>
    <n v="1.0397255400000001"/>
    <n v="296910.21255673998"/>
    <x v="0"/>
    <x v="28"/>
    <x v="2"/>
    <x v="6"/>
  </r>
  <r>
    <n v="46328987000179"/>
    <n v="308705.13181114238"/>
    <n v="1.03970651"/>
    <n v="296915.64767748001"/>
    <x v="0"/>
    <x v="29"/>
    <x v="2"/>
    <x v="6"/>
  </r>
  <r>
    <n v="45688636000106"/>
    <n v="308705.13267485279"/>
    <n v="1.0396361999999999"/>
    <n v="296935.72874324"/>
    <x v="0"/>
    <x v="30"/>
    <x v="2"/>
    <x v="6"/>
  </r>
  <r>
    <n v="46328680000178"/>
    <n v="308705.12445405882"/>
    <n v="1.0397035699999999"/>
    <n v="296916.48019834998"/>
    <x v="0"/>
    <x v="31"/>
    <x v="2"/>
    <x v="6"/>
  </r>
  <r>
    <n v="46328752000187"/>
    <n v="308705.12339065969"/>
    <n v="1.0397035400000001"/>
    <n v="296916.48774289998"/>
    <x v="0"/>
    <x v="32"/>
    <x v="2"/>
    <x v="6"/>
  </r>
  <r>
    <n v="31366337000140"/>
    <n v="3209723.736210817"/>
    <n v="2.1119846"/>
    <n v="1519766.63854974"/>
    <x v="1"/>
    <x v="33"/>
    <x v="3"/>
    <x v="6"/>
  </r>
  <r>
    <n v="18422272000145"/>
    <n v="1004039.078038306"/>
    <n v="3.2285365000000001"/>
    <n v="310988.91960437997"/>
    <x v="1"/>
    <x v="34"/>
    <x v="3"/>
    <x v="6"/>
  </r>
  <r>
    <n v="32683901000111"/>
    <n v="1686984.4302117189"/>
    <n v="1.3590441"/>
    <n v="1241302.19925293"/>
    <x v="1"/>
    <x v="35"/>
    <x v="3"/>
    <x v="6"/>
  </r>
  <r>
    <n v="35700369000191"/>
    <n v="1063344.507805031"/>
    <n v="1.3427666"/>
    <n v="791905.68770851998"/>
    <x v="1"/>
    <x v="36"/>
    <x v="3"/>
    <x v="6"/>
  </r>
  <r>
    <n v="41000792000181"/>
    <n v="2317063.999893737"/>
    <n v="1.2078500000000001"/>
    <n v="1918337.5418253399"/>
    <x v="1"/>
    <x v="37"/>
    <x v="3"/>
    <x v="6"/>
  </r>
  <r>
    <n v="28951307000197"/>
    <n v="5023888.2042964688"/>
    <n v="2.1038549"/>
    <n v="2387944.2466761698"/>
    <x v="1"/>
    <x v="38"/>
    <x v="3"/>
    <x v="6"/>
  </r>
  <r>
    <n v="36857756000107"/>
    <n v="1263824.8471262541"/>
    <n v="1.1619656"/>
    <n v="1087661.1554819299"/>
    <x v="1"/>
    <x v="39"/>
    <x v="1"/>
    <x v="6"/>
  </r>
  <r>
    <n v="40319225000120"/>
    <n v="65023.27819512807"/>
    <n v="1.1349969"/>
    <n v="57289.3883632"/>
    <x v="1"/>
    <x v="40"/>
    <x v="2"/>
    <x v="6"/>
  </r>
  <r>
    <n v="40319218000128"/>
    <n v="290069.2139711114"/>
    <n v="119.1582906"/>
    <n v="2434.3183551100001"/>
    <x v="1"/>
    <x v="41"/>
    <x v="3"/>
    <x v="6"/>
  </r>
  <r>
    <n v="13000859000142"/>
    <n v="1115624.090517068"/>
    <n v="4.3387741999999996"/>
    <n v="257128.86614773999"/>
    <x v="1"/>
    <x v="42"/>
    <x v="3"/>
    <x v="6"/>
  </r>
  <r>
    <n v="19009392000188"/>
    <n v="2260651.412768452"/>
    <n v="5.3175186999999999"/>
    <n v="425132.76215999998"/>
    <x v="1"/>
    <x v="43"/>
    <x v="3"/>
    <x v="6"/>
  </r>
  <r>
    <n v="31608483000135"/>
    <n v="1904991.348740652"/>
    <n v="1.8398444"/>
    <n v="1035408.94476764"/>
    <x v="1"/>
    <x v="44"/>
    <x v="1"/>
    <x v="6"/>
  </r>
  <r>
    <n v="29236579000178"/>
    <n v="2170209.5200743312"/>
    <n v="1.6911708000000001"/>
    <n v="1283258.62773549"/>
    <x v="1"/>
    <x v="45"/>
    <x v="3"/>
    <x v="6"/>
  </r>
  <r>
    <n v="35819274000191"/>
    <n v="1153484.501807159"/>
    <n v="1.2446917799999999"/>
    <n v="926723.00110084994"/>
    <x v="1"/>
    <x v="46"/>
    <x v="0"/>
    <x v="6"/>
  </r>
  <r>
    <n v="31713505000127"/>
    <n v="656283.57393654902"/>
    <n v="2032.534643"/>
    <n v="322.88924383"/>
    <x v="1"/>
    <x v="47"/>
    <x v="1"/>
    <x v="6"/>
  </r>
  <r>
    <n v="31713585000110"/>
    <n v="67106.254517397349"/>
    <n v="1.1426645"/>
    <n v="58727.87201965"/>
    <x v="1"/>
    <x v="48"/>
    <x v="2"/>
    <x v="6"/>
  </r>
  <r>
    <n v="42776581000106"/>
    <n v="1615522.423684278"/>
    <n v="1.11633501"/>
    <n v="1447166.3158573499"/>
    <x v="1"/>
    <x v="49"/>
    <x v="2"/>
    <x v="6"/>
  </r>
  <r>
    <n v="30654823000100"/>
    <n v="1928988.144409942"/>
    <n v="1285.99209425"/>
    <n v="1500.0000023600001"/>
    <x v="1"/>
    <x v="50"/>
    <x v="0"/>
    <x v="6"/>
  </r>
  <r>
    <n v="10843445000197"/>
    <n v="439618.33135422168"/>
    <n v="2.5594650300000001"/>
    <n v="171761.80420571001"/>
    <x v="1"/>
    <x v="22"/>
    <x v="2"/>
    <x v="6"/>
  </r>
  <r>
    <n v="44162109000109"/>
    <n v="26330.000000003889"/>
    <n v="1.03968806"/>
    <n v="25324.90370237"/>
    <x v="1"/>
    <x v="23"/>
    <x v="2"/>
    <x v="6"/>
  </r>
  <r>
    <n v="45683352000127"/>
    <n v="26330.0000000031"/>
    <n v="1.0397053700000001"/>
    <n v="25324.482069379999"/>
    <x v="1"/>
    <x v="24"/>
    <x v="2"/>
    <x v="6"/>
  </r>
  <r>
    <n v="45688718000150"/>
    <n v="26329.999999999309"/>
    <n v="1.0397053599999999"/>
    <n v="25324.48231295"/>
    <x v="1"/>
    <x v="25"/>
    <x v="2"/>
    <x v="6"/>
  </r>
  <r>
    <n v="46328929000145"/>
    <n v="26329.999999996729"/>
    <n v="1.0397033600000001"/>
    <n v="25324.531027770001"/>
    <x v="1"/>
    <x v="26"/>
    <x v="2"/>
    <x v="6"/>
  </r>
  <r>
    <n v="46098698000120"/>
    <n v="26329.99999999534"/>
    <n v="1.0396245500000001"/>
    <n v="25326.450784559998"/>
    <x v="1"/>
    <x v="27"/>
    <x v="2"/>
    <x v="6"/>
  </r>
  <r>
    <n v="32319500000187"/>
    <n v="26330.000000002739"/>
    <n v="1.0397255400000001"/>
    <n v="25323.990790880001"/>
    <x v="1"/>
    <x v="28"/>
    <x v="2"/>
    <x v="6"/>
  </r>
  <r>
    <n v="46328987000179"/>
    <n v="26329.999999997301"/>
    <n v="1.03970651"/>
    <n v="25324.454302009999"/>
    <x v="1"/>
    <x v="29"/>
    <x v="2"/>
    <x v="6"/>
  </r>
  <r>
    <n v="45688636000106"/>
    <n v="26329.999999995751"/>
    <n v="1.0396361999999999"/>
    <n v="25326.166980329999"/>
    <x v="1"/>
    <x v="30"/>
    <x v="2"/>
    <x v="6"/>
  </r>
  <r>
    <n v="46328680000178"/>
    <n v="26330.000000002088"/>
    <n v="1.0397035699999999"/>
    <n v="25324.52591271"/>
    <x v="1"/>
    <x v="31"/>
    <x v="2"/>
    <x v="6"/>
  </r>
  <r>
    <n v="46328752000187"/>
    <n v="26329.99999999849"/>
    <n v="1.0397035400000001"/>
    <n v="25324.526643429999"/>
    <x v="1"/>
    <x v="32"/>
    <x v="2"/>
    <x v="6"/>
  </r>
  <r>
    <s v="BRSTNCNTB0O7"/>
    <n v="194185.85"/>
    <n v="3883.7169709999998"/>
    <n v="50"/>
    <x v="0"/>
    <x v="0"/>
    <x v="0"/>
    <x v="7"/>
  </r>
  <r>
    <s v="BRSTNCNTB0O7"/>
    <n v="256325.32"/>
    <n v="3883.7169709999998"/>
    <n v="66"/>
    <x v="0"/>
    <x v="0"/>
    <x v="0"/>
    <x v="7"/>
  </r>
  <r>
    <s v="BRSTNCNTB0O7"/>
    <n v="1246673.1499999999"/>
    <n v="3883.7169709999998"/>
    <n v="321"/>
    <x v="0"/>
    <x v="0"/>
    <x v="0"/>
    <x v="7"/>
  </r>
  <r>
    <s v="BRSTNCNTB4U6"/>
    <n v="175315.14"/>
    <n v="3984.4349029999998"/>
    <n v="44"/>
    <x v="0"/>
    <x v="2"/>
    <x v="0"/>
    <x v="7"/>
  </r>
  <r>
    <s v="BRSTNCNTB4U6"/>
    <n v="274926.01"/>
    <n v="3984.4349029999998"/>
    <n v="69"/>
    <x v="0"/>
    <x v="2"/>
    <x v="0"/>
    <x v="7"/>
  </r>
  <r>
    <s v="BRSTNCNTB4U6"/>
    <n v="31875.48"/>
    <n v="3984.4349029999998"/>
    <n v="8"/>
    <x v="0"/>
    <x v="2"/>
    <x v="0"/>
    <x v="7"/>
  </r>
  <r>
    <s v="BRSTNCNTB4U6"/>
    <n v="689307.24"/>
    <n v="3984.4349029999998"/>
    <n v="173"/>
    <x v="0"/>
    <x v="2"/>
    <x v="0"/>
    <x v="7"/>
  </r>
  <r>
    <s v="BRSTNCNTB0O7"/>
    <n v="1786509.81"/>
    <n v="3883.7169709999998"/>
    <n v="460"/>
    <x v="1"/>
    <x v="0"/>
    <x v="0"/>
    <x v="7"/>
  </r>
  <r>
    <s v="BRSTNCNTB3B8"/>
    <n v="1800078.91"/>
    <n v="3973.684135"/>
    <n v="453"/>
    <x v="1"/>
    <x v="1"/>
    <x v="0"/>
    <x v="7"/>
  </r>
  <r>
    <s v="BRSTNCNTB3B8"/>
    <n v="1740473.65"/>
    <n v="3973.684135"/>
    <n v="438"/>
    <x v="1"/>
    <x v="1"/>
    <x v="0"/>
    <x v="7"/>
  </r>
  <r>
    <s v="BRSTNCNTB0O7"/>
    <n v="722371.36"/>
    <n v="3883.7169709999998"/>
    <n v="186"/>
    <x v="1"/>
    <x v="0"/>
    <x v="0"/>
    <x v="7"/>
  </r>
  <r>
    <s v="BRSTNCNTB0O7"/>
    <n v="279627.62"/>
    <n v="3883.7169709999998"/>
    <n v="72"/>
    <x v="1"/>
    <x v="0"/>
    <x v="0"/>
    <x v="7"/>
  </r>
  <r>
    <s v="BRSTNCNTB0O7"/>
    <n v="38837.17"/>
    <n v="3883.7169709999998"/>
    <n v="10"/>
    <x v="1"/>
    <x v="0"/>
    <x v="0"/>
    <x v="7"/>
  </r>
  <r>
    <s v="BRSTNCNTB0O7"/>
    <n v="1996230.52"/>
    <n v="3883.7169709999998"/>
    <n v="514"/>
    <x v="1"/>
    <x v="0"/>
    <x v="0"/>
    <x v="7"/>
  </r>
  <r>
    <s v="BRSTNCNTB3B8"/>
    <n v="2503421.0099999998"/>
    <n v="3973.684135"/>
    <n v="630"/>
    <x v="1"/>
    <x v="1"/>
    <x v="0"/>
    <x v="7"/>
  </r>
  <r>
    <s v="BRSTNCNTB0O7"/>
    <n v="1277742.8799999999"/>
    <n v="3883.7169709999998"/>
    <n v="329"/>
    <x v="1"/>
    <x v="0"/>
    <x v="0"/>
    <x v="7"/>
  </r>
  <r>
    <s v="BRSTNCNTB0O7"/>
    <n v="143697.53"/>
    <n v="3883.7169709999998"/>
    <n v="37"/>
    <x v="1"/>
    <x v="0"/>
    <x v="0"/>
    <x v="7"/>
  </r>
  <r>
    <s v="BRSTNCNTB4U6"/>
    <n v="944311.07"/>
    <n v="3984.4349029999998"/>
    <n v="237"/>
    <x v="1"/>
    <x v="2"/>
    <x v="0"/>
    <x v="7"/>
  </r>
  <r>
    <s v="BRSTNCNTB4U6"/>
    <n v="784933.68"/>
    <n v="3984.4349029999998"/>
    <n v="197"/>
    <x v="1"/>
    <x v="2"/>
    <x v="0"/>
    <x v="7"/>
  </r>
  <r>
    <s v="BRSTNCNTB4U6"/>
    <n v="99610.87"/>
    <n v="3984.4349029999998"/>
    <n v="25"/>
    <x v="1"/>
    <x v="2"/>
    <x v="0"/>
    <x v="7"/>
  </r>
  <r>
    <s v="BRSTNCNTB4U6"/>
    <n v="1294941.3400000001"/>
    <n v="3984.4349029999998"/>
    <n v="325"/>
    <x v="1"/>
    <x v="2"/>
    <x v="0"/>
    <x v="7"/>
  </r>
  <r>
    <s v="BRIFPTDBS007"/>
    <n v="1485246.51"/>
    <n v="990.16433674999996"/>
    <n v="1500"/>
    <x v="0"/>
    <x v="3"/>
    <x v="0"/>
    <x v="7"/>
  </r>
  <r>
    <s v="BBDC4"/>
    <n v="291591.93"/>
    <n v="15.33"/>
    <n v="19021"/>
    <x v="0"/>
    <x v="4"/>
    <x v="1"/>
    <x v="7"/>
  </r>
  <r>
    <s v="BOVA11"/>
    <n v="6935316"/>
    <n v="105.24"/>
    <n v="65900"/>
    <x v="0"/>
    <x v="5"/>
    <x v="1"/>
    <x v="7"/>
  </r>
  <r>
    <s v="CMIG4"/>
    <n v="370807.94"/>
    <n v="10.97"/>
    <n v="33802"/>
    <x v="0"/>
    <x v="6"/>
    <x v="1"/>
    <x v="7"/>
  </r>
  <r>
    <s v="CSAN3"/>
    <n v="1196448"/>
    <n v="16.48"/>
    <n v="72600"/>
    <x v="0"/>
    <x v="7"/>
    <x v="1"/>
    <x v="7"/>
  </r>
  <r>
    <s v="ITSA4"/>
    <n v="508440.76"/>
    <n v="8.74"/>
    <n v="58174"/>
    <x v="0"/>
    <x v="8"/>
    <x v="1"/>
    <x v="7"/>
  </r>
  <r>
    <s v="PETR4"/>
    <n v="845246.4"/>
    <n v="23.44"/>
    <n v="36060"/>
    <x v="0"/>
    <x v="9"/>
    <x v="1"/>
    <x v="7"/>
  </r>
  <r>
    <s v="VALE3"/>
    <n v="1537670"/>
    <n v="80.930000000000007"/>
    <n v="19000"/>
    <x v="0"/>
    <x v="10"/>
    <x v="1"/>
    <x v="7"/>
  </r>
  <r>
    <s v="BOVA11"/>
    <n v="606708.6"/>
    <n v="105.24"/>
    <n v="5765"/>
    <x v="0"/>
    <x v="5"/>
    <x v="1"/>
    <x v="7"/>
  </r>
  <r>
    <s v="BOVA11"/>
    <n v="94295.039999999994"/>
    <n v="105.24"/>
    <n v="896"/>
    <x v="0"/>
    <x v="5"/>
    <x v="1"/>
    <x v="7"/>
  </r>
  <r>
    <s v="BOVA11"/>
    <n v="45042.720000000001"/>
    <n v="105.24"/>
    <n v="428"/>
    <x v="0"/>
    <x v="5"/>
    <x v="1"/>
    <x v="7"/>
  </r>
  <r>
    <s v="BOVA11"/>
    <n v="85244.4"/>
    <n v="105.24"/>
    <n v="810"/>
    <x v="0"/>
    <x v="5"/>
    <x v="1"/>
    <x v="7"/>
  </r>
  <r>
    <s v="BOVA11"/>
    <n v="158596.68"/>
    <n v="105.24"/>
    <n v="1507"/>
    <x v="0"/>
    <x v="5"/>
    <x v="1"/>
    <x v="7"/>
  </r>
  <r>
    <s v="BOVA11"/>
    <n v="725524.56"/>
    <n v="105.24"/>
    <n v="6894"/>
    <x v="0"/>
    <x v="5"/>
    <x v="1"/>
    <x v="7"/>
  </r>
  <r>
    <s v="BRBNYM"/>
    <n v="1032.42"/>
    <n v="1032.42"/>
    <n v="1"/>
    <x v="0"/>
    <x v="11"/>
    <x v="2"/>
    <x v="7"/>
  </r>
  <r>
    <s v="BRBNYM"/>
    <n v="1036.92"/>
    <n v="1036.92"/>
    <n v="1"/>
    <x v="1"/>
    <x v="11"/>
    <x v="2"/>
    <x v="7"/>
  </r>
  <r>
    <n v="28075830000105"/>
    <n v="352680.07430739963"/>
    <n v="1.7581667000000001"/>
    <n v="200595.35555268999"/>
    <x v="0"/>
    <x v="12"/>
    <x v="1"/>
    <x v="7"/>
  </r>
  <r>
    <n v="25307212000147"/>
    <n v="1520608.2679871819"/>
    <n v="1.4208765999999999"/>
    <n v="1070190.2388899799"/>
    <x v="0"/>
    <x v="13"/>
    <x v="1"/>
    <x v="7"/>
  </r>
  <r>
    <n v="19726267000199"/>
    <n v="2610836.9350243178"/>
    <n v="318.52017229"/>
    <n v="8196.7710749800008"/>
    <x v="0"/>
    <x v="14"/>
    <x v="1"/>
    <x v="7"/>
  </r>
  <r>
    <n v="11145320000156"/>
    <n v="3402281.1865900201"/>
    <n v="742.90816496000002"/>
    <n v="4579.6793561599998"/>
    <x v="0"/>
    <x v="15"/>
    <x v="1"/>
    <x v="7"/>
  </r>
  <r>
    <n v="28075715000122"/>
    <n v="1967564.6540156"/>
    <n v="1.6966403999999999"/>
    <n v="1159682.77898817"/>
    <x v="0"/>
    <x v="16"/>
    <x v="1"/>
    <x v="7"/>
  </r>
  <r>
    <n v="31608459000104"/>
    <n v="1555893.388667709"/>
    <n v="1.3825567000000001"/>
    <n v="1125374.01805489"/>
    <x v="0"/>
    <x v="18"/>
    <x v="1"/>
    <x v="7"/>
  </r>
  <r>
    <n v="31666901000140"/>
    <n v="929958.61895013298"/>
    <n v="1.5175380000000001"/>
    <n v="612807.46772083"/>
    <x v="0"/>
    <x v="19"/>
    <x v="1"/>
    <x v="7"/>
  </r>
  <r>
    <n v="14781366000150"/>
    <n v="3079800.0493630208"/>
    <n v="3.430329"/>
    <n v="897814.77209999994"/>
    <x v="0"/>
    <x v="21"/>
    <x v="1"/>
    <x v="7"/>
  </r>
  <r>
    <n v="10843445000197"/>
    <n v="577.59822563967259"/>
    <n v="2.56092824"/>
    <n v="225.54252657999999"/>
    <x v="0"/>
    <x v="22"/>
    <x v="2"/>
    <x v="7"/>
  </r>
  <r>
    <n v="44162109000109"/>
    <n v="182748.01198520191"/>
    <n v="1.0402029399999999"/>
    <n v="175684.96007634999"/>
    <x v="0"/>
    <x v="23"/>
    <x v="2"/>
    <x v="7"/>
  </r>
  <r>
    <n v="45683352000127"/>
    <n v="182748.0174182835"/>
    <n v="1.0402202599999999"/>
    <n v="175682.04008859"/>
    <x v="0"/>
    <x v="24"/>
    <x v="2"/>
    <x v="7"/>
  </r>
  <r>
    <n v="45688718000150"/>
    <n v="182748.0109735961"/>
    <n v="1.04022025"/>
    <n v="175682.03558197999"/>
    <x v="0"/>
    <x v="25"/>
    <x v="2"/>
    <x v="7"/>
  </r>
  <r>
    <n v="46328929000145"/>
    <n v="182748.00846462851"/>
    <n v="1.04021824"/>
    <n v="175682.3726381"/>
    <x v="0"/>
    <x v="26"/>
    <x v="2"/>
    <x v="7"/>
  </r>
  <r>
    <n v="46098698000120"/>
    <n v="182748.0140263075"/>
    <n v="1.0401394100000001"/>
    <n v="175695.69258634999"/>
    <x v="0"/>
    <x v="27"/>
    <x v="2"/>
    <x v="7"/>
  </r>
  <r>
    <n v="32319500000187"/>
    <n v="182748.01015051559"/>
    <n v="1.04024044"/>
    <n v="175678.62498262001"/>
    <x v="0"/>
    <x v="28"/>
    <x v="2"/>
    <x v="7"/>
  </r>
  <r>
    <n v="46328987000179"/>
    <n v="182748.01070897671"/>
    <n v="1.0402214000000001"/>
    <n v="175681.84110515"/>
    <x v="0"/>
    <x v="29"/>
    <x v="2"/>
    <x v="7"/>
  </r>
  <r>
    <n v="45688636000106"/>
    <n v="182748.01003479699"/>
    <n v="1.04015105"/>
    <n v="175693.72259423"/>
    <x v="0"/>
    <x v="30"/>
    <x v="2"/>
    <x v="7"/>
  </r>
  <r>
    <n v="46328680000178"/>
    <n v="182748.00378054971"/>
    <n v="1.04021846"/>
    <n v="175682.33097934999"/>
    <x v="0"/>
    <x v="31"/>
    <x v="2"/>
    <x v="7"/>
  </r>
  <r>
    <n v="46328752000187"/>
    <n v="182748.0027210296"/>
    <n v="1.0402184299999999"/>
    <n v="175682.33502748999"/>
    <x v="0"/>
    <x v="32"/>
    <x v="2"/>
    <x v="7"/>
  </r>
  <r>
    <n v="31366337000140"/>
    <n v="3185005.6436947891"/>
    <n v="2.0957202000000001"/>
    <n v="1519766.63854974"/>
    <x v="1"/>
    <x v="33"/>
    <x v="3"/>
    <x v="7"/>
  </r>
  <r>
    <n v="18422272000145"/>
    <n v="1003967.021905634"/>
    <n v="3.2283048000000001"/>
    <n v="310988.91960437997"/>
    <x v="1"/>
    <x v="34"/>
    <x v="3"/>
    <x v="7"/>
  </r>
  <r>
    <n v="32683901000111"/>
    <n v="1689568.573130124"/>
    <n v="1.3611259"/>
    <n v="1241302.19925293"/>
    <x v="1"/>
    <x v="35"/>
    <x v="3"/>
    <x v="7"/>
  </r>
  <r>
    <n v="35700369000191"/>
    <n v="1062956.157255779"/>
    <n v="1.3422761999999999"/>
    <n v="791905.68770851998"/>
    <x v="1"/>
    <x v="36"/>
    <x v="3"/>
    <x v="7"/>
  </r>
  <r>
    <n v="41000792000181"/>
    <n v="2331183.156035325"/>
    <n v="1.2152101"/>
    <n v="1918337.5418253399"/>
    <x v="1"/>
    <x v="37"/>
    <x v="3"/>
    <x v="7"/>
  </r>
  <r>
    <n v="28951307000197"/>
    <n v="5023892.7413905365"/>
    <n v="2.1038568"/>
    <n v="2387944.2466761698"/>
    <x v="1"/>
    <x v="38"/>
    <x v="3"/>
    <x v="7"/>
  </r>
  <r>
    <n v="36857756000107"/>
    <n v="1260119.0768034121"/>
    <n v="1.1585585"/>
    <n v="1087661.1554819299"/>
    <x v="1"/>
    <x v="39"/>
    <x v="1"/>
    <x v="7"/>
  </r>
  <r>
    <n v="40319225000120"/>
    <n v="65055.411813060993"/>
    <n v="1.1355578"/>
    <n v="57289.3883632"/>
    <x v="1"/>
    <x v="40"/>
    <x v="2"/>
    <x v="7"/>
  </r>
  <r>
    <n v="40319218000128"/>
    <n v="291849.06072438147"/>
    <n v="119.8894385"/>
    <n v="2434.3183551100001"/>
    <x v="1"/>
    <x v="41"/>
    <x v="3"/>
    <x v="7"/>
  </r>
  <r>
    <n v="13000859000142"/>
    <n v="1111969.209387871"/>
    <n v="4.32456"/>
    <n v="257128.86614773999"/>
    <x v="1"/>
    <x v="42"/>
    <x v="3"/>
    <x v="7"/>
  </r>
  <r>
    <n v="19009392000188"/>
    <n v="2260662.4237069921"/>
    <n v="5.3175445999999997"/>
    <n v="425132.76215999998"/>
    <x v="1"/>
    <x v="43"/>
    <x v="3"/>
    <x v="7"/>
  </r>
  <r>
    <n v="31608483000135"/>
    <n v="1899273.509924961"/>
    <n v="1.8343221000000001"/>
    <n v="1035408.94476764"/>
    <x v="1"/>
    <x v="44"/>
    <x v="1"/>
    <x v="7"/>
  </r>
  <r>
    <n v="29236579000178"/>
    <n v="2165092.5262962361"/>
    <n v="1.6871833000000001"/>
    <n v="1283258.62773549"/>
    <x v="1"/>
    <x v="45"/>
    <x v="3"/>
    <x v="7"/>
  </r>
  <r>
    <n v="35819274000191"/>
    <n v="1153350.6644713399"/>
    <n v="1.2445473600000001"/>
    <n v="926723.00110084994"/>
    <x v="1"/>
    <x v="46"/>
    <x v="0"/>
    <x v="7"/>
  </r>
  <r>
    <n v="31713505000127"/>
    <n v="657724.25440312864"/>
    <n v="2036.996484"/>
    <n v="322.88924383"/>
    <x v="1"/>
    <x v="47"/>
    <x v="1"/>
    <x v="7"/>
  </r>
  <r>
    <n v="31713585000110"/>
    <n v="67139.582584768505"/>
    <n v="1.143232"/>
    <n v="58727.87201965"/>
    <x v="1"/>
    <x v="48"/>
    <x v="2"/>
    <x v="7"/>
  </r>
  <r>
    <n v="42776581000106"/>
    <n v="1616379.1750865921"/>
    <n v="1.11692703"/>
    <n v="1447166.3158573499"/>
    <x v="1"/>
    <x v="49"/>
    <x v="2"/>
    <x v="7"/>
  </r>
  <r>
    <n v="30654823000100"/>
    <n v="1930061.49266163"/>
    <n v="1286.7076597499999"/>
    <n v="1500.0000023600001"/>
    <x v="1"/>
    <x v="50"/>
    <x v="0"/>
    <x v="7"/>
  </r>
  <r>
    <n v="10843445000197"/>
    <n v="439869.6549437535"/>
    <n v="2.56092824"/>
    <n v="171761.80420571001"/>
    <x v="1"/>
    <x v="22"/>
    <x v="2"/>
    <x v="7"/>
  </r>
  <r>
    <n v="44162109000109"/>
    <n v="11823.039286419669"/>
    <n v="1.0402029399999999"/>
    <n v="11366.089088750001"/>
    <x v="1"/>
    <x v="23"/>
    <x v="2"/>
    <x v="7"/>
  </r>
  <r>
    <n v="45683352000127"/>
    <n v="11823.039322575951"/>
    <n v="1.0402202599999999"/>
    <n v="11365.89987449"/>
    <x v="1"/>
    <x v="24"/>
    <x v="2"/>
    <x v="7"/>
  </r>
  <r>
    <n v="45688718000150"/>
    <n v="11823.03932269625"/>
    <n v="1.04022025"/>
    <n v="11365.89998387"/>
    <x v="1"/>
    <x v="25"/>
    <x v="2"/>
    <x v="7"/>
  </r>
  <r>
    <n v="46328929000145"/>
    <n v="11823.03909453604"/>
    <n v="1.04021824"/>
    <n v="11365.921726709999"/>
    <x v="1"/>
    <x v="26"/>
    <x v="2"/>
    <x v="7"/>
  </r>
  <r>
    <n v="46098698000120"/>
    <n v="11823.039576442619"/>
    <n v="1.0401394100000001"/>
    <n v="11366.78358956"/>
    <x v="1"/>
    <x v="27"/>
    <x v="2"/>
    <x v="7"/>
  </r>
  <r>
    <n v="32319500000187"/>
    <n v="11823.039322863789"/>
    <n v="1.04024044"/>
    <n v="11365.679383569999"/>
    <x v="1"/>
    <x v="28"/>
    <x v="2"/>
    <x v="7"/>
  </r>
  <r>
    <n v="46328987000179"/>
    <n v="11823.03930827618"/>
    <n v="1.0402214000000001"/>
    <n v="11365.88740462"/>
    <x v="1"/>
    <x v="29"/>
    <x v="2"/>
    <x v="7"/>
  </r>
  <r>
    <n v="45688636000106"/>
    <n v="11823.039177060529"/>
    <n v="1.04015105"/>
    <n v="11366.656003530001"/>
    <x v="1"/>
    <x v="30"/>
    <x v="2"/>
    <x v="7"/>
  </r>
  <r>
    <n v="46328680000178"/>
    <n v="11823.03934515031"/>
    <n v="1.04021846"/>
    <n v="11365.919563809999"/>
    <x v="1"/>
    <x v="31"/>
    <x v="2"/>
    <x v="7"/>
  </r>
  <r>
    <n v="46328752000187"/>
    <n v="11823.039345520399"/>
    <n v="1.0402184299999999"/>
    <n v="11365.91989196"/>
    <x v="1"/>
    <x v="32"/>
    <x v="2"/>
    <x v="7"/>
  </r>
  <r>
    <s v="BRSTNCNTB0O7"/>
    <n v="258452.32"/>
    <n v="3915.9443070000002"/>
    <n v="66"/>
    <x v="0"/>
    <x v="0"/>
    <x v="0"/>
    <x v="8"/>
  </r>
  <r>
    <s v="BRSTNCNTB4U6"/>
    <n v="692102.06"/>
    <n v="4000.5899380000001"/>
    <n v="173"/>
    <x v="0"/>
    <x v="2"/>
    <x v="0"/>
    <x v="8"/>
  </r>
  <r>
    <s v="BRSTNCNTB4U6"/>
    <n v="176025.96"/>
    <n v="4000.5899380000001"/>
    <n v="44"/>
    <x v="0"/>
    <x v="2"/>
    <x v="0"/>
    <x v="8"/>
  </r>
  <r>
    <s v="BRSTNCNTB4U6"/>
    <n v="276040.71000000002"/>
    <n v="4000.5899380000001"/>
    <n v="69"/>
    <x v="0"/>
    <x v="2"/>
    <x v="0"/>
    <x v="8"/>
  </r>
  <r>
    <s v="BRSTNCNTB0O7"/>
    <n v="1257018.1200000001"/>
    <n v="3915.9443070000002"/>
    <n v="321"/>
    <x v="0"/>
    <x v="0"/>
    <x v="0"/>
    <x v="8"/>
  </r>
  <r>
    <s v="BRSTNCNTB0O7"/>
    <n v="195797.22"/>
    <n v="3915.9443070000002"/>
    <n v="50"/>
    <x v="0"/>
    <x v="0"/>
    <x v="0"/>
    <x v="8"/>
  </r>
  <r>
    <s v="BRSTNCNTB4U6"/>
    <n v="32004.720000000001"/>
    <n v="4000.5899380000001"/>
    <n v="8"/>
    <x v="0"/>
    <x v="2"/>
    <x v="0"/>
    <x v="8"/>
  </r>
  <r>
    <s v="BRSTNCNTB3B8"/>
    <n v="188159.4"/>
    <n v="4003.3914580000001"/>
    <n v="47"/>
    <x v="1"/>
    <x v="1"/>
    <x v="0"/>
    <x v="8"/>
  </r>
  <r>
    <s v="BRSTNCNTB0O7"/>
    <n v="281947.99"/>
    <n v="3915.9443070000002"/>
    <n v="72"/>
    <x v="1"/>
    <x v="0"/>
    <x v="0"/>
    <x v="8"/>
  </r>
  <r>
    <s v="BRSTNCNTB3B8"/>
    <n v="2522136.62"/>
    <n v="4003.3914580000001"/>
    <n v="630"/>
    <x v="1"/>
    <x v="1"/>
    <x v="0"/>
    <x v="8"/>
  </r>
  <r>
    <s v="BRSTNCNTB0O7"/>
    <n v="1801334.38"/>
    <n v="3915.9443070000002"/>
    <n v="460"/>
    <x v="1"/>
    <x v="0"/>
    <x v="0"/>
    <x v="8"/>
  </r>
  <r>
    <s v="BRSTNCNTB0O7"/>
    <n v="39159.440000000002"/>
    <n v="3915.9443070000002"/>
    <n v="10"/>
    <x v="1"/>
    <x v="0"/>
    <x v="0"/>
    <x v="8"/>
  </r>
  <r>
    <s v="BRSTNCNTB4U6"/>
    <n v="100014.75"/>
    <n v="4000.5899380000001"/>
    <n v="25"/>
    <x v="1"/>
    <x v="2"/>
    <x v="0"/>
    <x v="8"/>
  </r>
  <r>
    <s v="BRSTNCNTB0O7"/>
    <n v="2012795.37"/>
    <n v="3915.9443070000002"/>
    <n v="514"/>
    <x v="1"/>
    <x v="0"/>
    <x v="0"/>
    <x v="8"/>
  </r>
  <r>
    <s v="BRSTNCNTB0O7"/>
    <n v="144889.94"/>
    <n v="3915.9443070000002"/>
    <n v="37"/>
    <x v="1"/>
    <x v="0"/>
    <x v="0"/>
    <x v="8"/>
  </r>
  <r>
    <s v="BRSTNCNTB4U6"/>
    <n v="948139.82"/>
    <n v="4000.5899380000001"/>
    <n v="237"/>
    <x v="1"/>
    <x v="2"/>
    <x v="0"/>
    <x v="8"/>
  </r>
  <r>
    <s v="BRSTNCNTB4U6"/>
    <n v="1300191.73"/>
    <n v="4000.5899380000001"/>
    <n v="325"/>
    <x v="1"/>
    <x v="2"/>
    <x v="0"/>
    <x v="8"/>
  </r>
  <r>
    <s v="BRSTNCNTB3B8"/>
    <n v="1813536.33"/>
    <n v="4003.3914580000001"/>
    <n v="453"/>
    <x v="1"/>
    <x v="1"/>
    <x v="0"/>
    <x v="8"/>
  </r>
  <r>
    <s v="BRSTNCNTB0O7"/>
    <n v="1288345.68"/>
    <n v="3915.9443070000002"/>
    <n v="329"/>
    <x v="1"/>
    <x v="0"/>
    <x v="0"/>
    <x v="8"/>
  </r>
  <r>
    <s v="BRSTNCNTB4U6"/>
    <n v="788116.22"/>
    <n v="4000.5899380000001"/>
    <n v="197"/>
    <x v="1"/>
    <x v="2"/>
    <x v="0"/>
    <x v="8"/>
  </r>
  <r>
    <s v="BRSTNCNTB3B8"/>
    <n v="1753485.46"/>
    <n v="4003.3914580000001"/>
    <n v="438"/>
    <x v="1"/>
    <x v="1"/>
    <x v="0"/>
    <x v="8"/>
  </r>
  <r>
    <s v="BRSTNCNTB0O7"/>
    <n v="728365.64"/>
    <n v="3915.9443070000002"/>
    <n v="186"/>
    <x v="1"/>
    <x v="0"/>
    <x v="0"/>
    <x v="8"/>
  </r>
  <r>
    <s v="BRIFPTDBS007"/>
    <n v="1501859.42"/>
    <n v="1001.23961659"/>
    <n v="1500"/>
    <x v="0"/>
    <x v="3"/>
    <x v="0"/>
    <x v="8"/>
  </r>
  <r>
    <s v="BOVA11"/>
    <n v="7130380"/>
    <n v="108.2"/>
    <n v="65900"/>
    <x v="0"/>
    <x v="5"/>
    <x v="1"/>
    <x v="8"/>
  </r>
  <r>
    <s v="CMIG4"/>
    <n v="385680.82"/>
    <n v="11.41"/>
    <n v="33802"/>
    <x v="0"/>
    <x v="6"/>
    <x v="1"/>
    <x v="8"/>
  </r>
  <r>
    <s v="CSAN3"/>
    <n v="1241460"/>
    <n v="17.100000000000001"/>
    <n v="72600"/>
    <x v="0"/>
    <x v="7"/>
    <x v="1"/>
    <x v="8"/>
  </r>
  <r>
    <s v="PETR4"/>
    <n v="874455"/>
    <n v="24.25"/>
    <n v="36060"/>
    <x v="0"/>
    <x v="9"/>
    <x v="1"/>
    <x v="8"/>
  </r>
  <r>
    <s v="BBDC4"/>
    <n v="297488.44"/>
    <n v="15.64"/>
    <n v="19021"/>
    <x v="0"/>
    <x v="4"/>
    <x v="1"/>
    <x v="8"/>
  </r>
  <r>
    <s v="ITSA4"/>
    <n v="525311.22"/>
    <n v="9.0299999999999994"/>
    <n v="58174"/>
    <x v="0"/>
    <x v="8"/>
    <x v="1"/>
    <x v="8"/>
  </r>
  <r>
    <s v="VALE3"/>
    <n v="1547550"/>
    <n v="81.45"/>
    <n v="19000"/>
    <x v="0"/>
    <x v="10"/>
    <x v="1"/>
    <x v="8"/>
  </r>
  <r>
    <s v="BOVA11"/>
    <n v="46309.599999999999"/>
    <n v="108.2"/>
    <n v="428"/>
    <x v="0"/>
    <x v="5"/>
    <x v="1"/>
    <x v="8"/>
  </r>
  <r>
    <s v="BOVA11"/>
    <n v="745930.8"/>
    <n v="108.2"/>
    <n v="6894"/>
    <x v="0"/>
    <x v="5"/>
    <x v="1"/>
    <x v="8"/>
  </r>
  <r>
    <s v="BOVA11"/>
    <n v="623773"/>
    <n v="108.2"/>
    <n v="5765"/>
    <x v="0"/>
    <x v="5"/>
    <x v="1"/>
    <x v="8"/>
  </r>
  <r>
    <s v="BOVA11"/>
    <n v="87642"/>
    <n v="108.2"/>
    <n v="810"/>
    <x v="0"/>
    <x v="5"/>
    <x v="1"/>
    <x v="8"/>
  </r>
  <r>
    <s v="BOVA11"/>
    <n v="96947.199999999997"/>
    <n v="108.2"/>
    <n v="896"/>
    <x v="0"/>
    <x v="5"/>
    <x v="1"/>
    <x v="8"/>
  </r>
  <r>
    <s v="BOVA11"/>
    <n v="163057.4"/>
    <n v="108.2"/>
    <n v="1507"/>
    <x v="0"/>
    <x v="5"/>
    <x v="1"/>
    <x v="8"/>
  </r>
  <r>
    <s v="BRBNYM"/>
    <n v="1024.1400000000001"/>
    <n v="1024.1400000000001"/>
    <n v="1"/>
    <x v="0"/>
    <x v="11"/>
    <x v="2"/>
    <x v="8"/>
  </r>
  <r>
    <s v="BRBNYM"/>
    <n v="1054.03"/>
    <n v="1054.03"/>
    <n v="1"/>
    <x v="1"/>
    <x v="11"/>
    <x v="2"/>
    <x v="8"/>
  </r>
  <r>
    <n v="25307212000147"/>
    <n v="1559640.674456073"/>
    <n v="1.457349"/>
    <n v="1070190.2388899799"/>
    <x v="0"/>
    <x v="13"/>
    <x v="1"/>
    <x v="8"/>
  </r>
  <r>
    <n v="31608459000104"/>
    <n v="1580903.0256205499"/>
    <n v="1.4047801"/>
    <n v="1125374.01805489"/>
    <x v="0"/>
    <x v="18"/>
    <x v="1"/>
    <x v="8"/>
  </r>
  <r>
    <n v="45688718000150"/>
    <n v="326998.09720780328"/>
    <n v="1.0407330299999999"/>
    <n v="314199.78782436001"/>
    <x v="0"/>
    <x v="25"/>
    <x v="2"/>
    <x v="8"/>
  </r>
  <r>
    <n v="45688636000106"/>
    <n v="326998.09874799132"/>
    <n v="1.0406638100000001"/>
    <n v="314220.68837773002"/>
    <x v="0"/>
    <x v="30"/>
    <x v="2"/>
    <x v="8"/>
  </r>
  <r>
    <n v="28075830000105"/>
    <n v="358659.60120153421"/>
    <n v="1.7879756"/>
    <n v="200595.35555268999"/>
    <x v="0"/>
    <x v="12"/>
    <x v="1"/>
    <x v="8"/>
  </r>
  <r>
    <n v="11145320000156"/>
    <n v="3476165.2715238961"/>
    <n v="759.04119070000002"/>
    <n v="4579.6793561599998"/>
    <x v="0"/>
    <x v="15"/>
    <x v="1"/>
    <x v="8"/>
  </r>
  <r>
    <n v="28075715000122"/>
    <n v="2008999.771804014"/>
    <n v="1.7323701"/>
    <n v="1159682.77898817"/>
    <x v="0"/>
    <x v="16"/>
    <x v="1"/>
    <x v="8"/>
  </r>
  <r>
    <n v="14781366000150"/>
    <n v="3156437.4285279992"/>
    <n v="3.5156888999999998"/>
    <n v="897814.77209999994"/>
    <x v="0"/>
    <x v="21"/>
    <x v="1"/>
    <x v="8"/>
  </r>
  <r>
    <n v="10843445000197"/>
    <n v="577.89142641337605"/>
    <n v="2.5622282200000002"/>
    <n v="225.54252657999999"/>
    <x v="0"/>
    <x v="22"/>
    <x v="2"/>
    <x v="8"/>
  </r>
  <r>
    <n v="46328929000145"/>
    <n v="326998.09662849287"/>
    <n v="1.0407310299999999"/>
    <n v="314200.39107365999"/>
    <x v="0"/>
    <x v="26"/>
    <x v="2"/>
    <x v="8"/>
  </r>
  <r>
    <n v="32319500000187"/>
    <n v="326998.09814940928"/>
    <n v="1.0407532399999999"/>
    <n v="314193.6874003"/>
    <x v="0"/>
    <x v="28"/>
    <x v="2"/>
    <x v="8"/>
  </r>
  <r>
    <n v="46328752000187"/>
    <n v="326998.09086560388"/>
    <n v="1.0407312200000001"/>
    <n v="314200.32817465003"/>
    <x v="0"/>
    <x v="32"/>
    <x v="2"/>
    <x v="8"/>
  </r>
  <r>
    <n v="45683352000127"/>
    <n v="326998.10716844228"/>
    <n v="1.04073306"/>
    <n v="314199.78833807999"/>
    <x v="0"/>
    <x v="24"/>
    <x v="2"/>
    <x v="8"/>
  </r>
  <r>
    <n v="46328987000179"/>
    <n v="326998.09860027512"/>
    <n v="1.04073419"/>
    <n v="314199.43895595003"/>
    <x v="0"/>
    <x v="29"/>
    <x v="2"/>
    <x v="8"/>
  </r>
  <r>
    <n v="19726267000199"/>
    <n v="2667562.0945729762"/>
    <n v="325.44059973999998"/>
    <n v="8196.7710749800008"/>
    <x v="0"/>
    <x v="14"/>
    <x v="1"/>
    <x v="8"/>
  </r>
  <r>
    <n v="31666901000140"/>
    <n v="945654.33405937301"/>
    <n v="1.5431508"/>
    <n v="612807.46772083"/>
    <x v="0"/>
    <x v="19"/>
    <x v="1"/>
    <x v="8"/>
  </r>
  <r>
    <n v="44162109000109"/>
    <n v="326998.09971902811"/>
    <n v="1.0407157199999999"/>
    <n v="314205.01625460997"/>
    <x v="0"/>
    <x v="23"/>
    <x v="2"/>
    <x v="8"/>
  </r>
  <r>
    <n v="46098698000120"/>
    <n v="326998.10199268162"/>
    <n v="1.04065216"/>
    <n v="314224.20916580001"/>
    <x v="0"/>
    <x v="27"/>
    <x v="2"/>
    <x v="8"/>
  </r>
  <r>
    <n v="46328680000178"/>
    <n v="326998.0919230521"/>
    <n v="1.0407312500000001"/>
    <n v="314200.32013360999"/>
    <x v="0"/>
    <x v="31"/>
    <x v="2"/>
    <x v="8"/>
  </r>
  <r>
    <n v="31366337000140"/>
    <n v="3209814.4662791379"/>
    <n v="2.1120443"/>
    <n v="1519766.63854974"/>
    <x v="1"/>
    <x v="33"/>
    <x v="3"/>
    <x v="8"/>
  </r>
  <r>
    <n v="32683901000111"/>
    <n v="1690242.3519638779"/>
    <n v="1.3616687000000001"/>
    <n v="1241302.19925293"/>
    <x v="1"/>
    <x v="35"/>
    <x v="3"/>
    <x v="8"/>
  </r>
  <r>
    <n v="31608483000135"/>
    <n v="1923398.4347971531"/>
    <n v="1.8576220000000001"/>
    <n v="1035408.94476764"/>
    <x v="1"/>
    <x v="44"/>
    <x v="1"/>
    <x v="8"/>
  </r>
  <r>
    <n v="30654823000100"/>
    <n v="1931151.5128133451"/>
    <n v="1287.43433985"/>
    <n v="1500.0000023600001"/>
    <x v="1"/>
    <x v="50"/>
    <x v="0"/>
    <x v="8"/>
  </r>
  <r>
    <n v="45683352000127"/>
    <n v="24779.999999999749"/>
    <n v="1.04073306"/>
    <n v="23810.140133339999"/>
    <x v="1"/>
    <x v="24"/>
    <x v="2"/>
    <x v="8"/>
  </r>
  <r>
    <n v="18422272000145"/>
    <n v="1005099.425858589"/>
    <n v="3.2319461"/>
    <n v="310988.91960437997"/>
    <x v="1"/>
    <x v="34"/>
    <x v="3"/>
    <x v="8"/>
  </r>
  <r>
    <n v="19009392000188"/>
    <n v="2260673.3921322562"/>
    <n v="5.3175704000000001"/>
    <n v="425132.76215999998"/>
    <x v="1"/>
    <x v="43"/>
    <x v="3"/>
    <x v="8"/>
  </r>
  <r>
    <n v="29236579000178"/>
    <n v="2158520.5738860141"/>
    <n v="1.6820619999999999"/>
    <n v="1283258.62773549"/>
    <x v="1"/>
    <x v="45"/>
    <x v="3"/>
    <x v="8"/>
  </r>
  <r>
    <n v="31713585000110"/>
    <n v="67173.738715135143"/>
    <n v="1.1438136000000001"/>
    <n v="58727.87201965"/>
    <x v="1"/>
    <x v="48"/>
    <x v="2"/>
    <x v="8"/>
  </r>
  <r>
    <n v="10843445000197"/>
    <n v="124592.9418539912"/>
    <n v="2.5622282200000002"/>
    <n v="48626.793226870002"/>
    <x v="1"/>
    <x v="22"/>
    <x v="2"/>
    <x v="8"/>
  </r>
  <r>
    <n v="45688718000150"/>
    <n v="24780.000000002659"/>
    <n v="1.0407330299999999"/>
    <n v="23810.140819690001"/>
    <x v="1"/>
    <x v="25"/>
    <x v="2"/>
    <x v="8"/>
  </r>
  <r>
    <n v="46098698000120"/>
    <n v="24779.999999994849"/>
    <n v="1.04065216"/>
    <n v="23811.991126789999"/>
    <x v="1"/>
    <x v="27"/>
    <x v="2"/>
    <x v="8"/>
  </r>
  <r>
    <n v="46328987000179"/>
    <n v="24780.000000002339"/>
    <n v="1.04073419"/>
    <n v="23810.114280959999"/>
    <x v="1"/>
    <x v="29"/>
    <x v="2"/>
    <x v="8"/>
  </r>
  <r>
    <n v="13000859000142"/>
    <n v="1113071.6751143651"/>
    <n v="4.3288475999999996"/>
    <n v="257128.86614773999"/>
    <x v="1"/>
    <x v="42"/>
    <x v="3"/>
    <x v="8"/>
  </r>
  <r>
    <n v="44162109000109"/>
    <n v="24779.99999999809"/>
    <n v="1.0407157199999999"/>
    <n v="23810.536848619999"/>
    <x v="1"/>
    <x v="23"/>
    <x v="2"/>
    <x v="8"/>
  </r>
  <r>
    <n v="32319500000187"/>
    <n v="24779.999999999571"/>
    <n v="1.0407532399999999"/>
    <n v="23809.67845942"/>
    <x v="1"/>
    <x v="28"/>
    <x v="2"/>
    <x v="8"/>
  </r>
  <r>
    <n v="45688636000106"/>
    <n v="24780.000000002081"/>
    <n v="1.0406638100000001"/>
    <n v="23811.72455685"/>
    <x v="1"/>
    <x v="30"/>
    <x v="2"/>
    <x v="8"/>
  </r>
  <r>
    <n v="46328680000178"/>
    <n v="24780.00000000454"/>
    <n v="1.0407312500000001"/>
    <n v="23810.181543030001"/>
    <x v="1"/>
    <x v="31"/>
    <x v="2"/>
    <x v="8"/>
  </r>
  <r>
    <n v="46328752000187"/>
    <n v="24780.000000004969"/>
    <n v="1.0407312200000001"/>
    <n v="23810.18222938"/>
    <x v="1"/>
    <x v="32"/>
    <x v="2"/>
    <x v="8"/>
  </r>
  <r>
    <n v="35700369000191"/>
    <n v="1061993.754273507"/>
    <n v="1.3410609"/>
    <n v="791905.68770851998"/>
    <x v="1"/>
    <x v="36"/>
    <x v="3"/>
    <x v="8"/>
  </r>
  <r>
    <n v="40319225000120"/>
    <n v="65088.46206120772"/>
    <n v="1.1361346999999999"/>
    <n v="57289.3883632"/>
    <x v="1"/>
    <x v="40"/>
    <x v="2"/>
    <x v="8"/>
  </r>
  <r>
    <n v="42776581000106"/>
    <n v="1617370.672144575"/>
    <n v="1.11761216"/>
    <n v="1447166.3158573499"/>
    <x v="1"/>
    <x v="49"/>
    <x v="2"/>
    <x v="8"/>
  </r>
  <r>
    <n v="31713505000127"/>
    <n v="657056.93003285071"/>
    <n v="2034.9297555999999"/>
    <n v="322.88924383"/>
    <x v="1"/>
    <x v="47"/>
    <x v="1"/>
    <x v="8"/>
  </r>
  <r>
    <n v="46328929000145"/>
    <n v="24780.000000003241"/>
    <n v="1.0407310299999999"/>
    <n v="23810.186576259999"/>
    <x v="1"/>
    <x v="26"/>
    <x v="2"/>
    <x v="8"/>
  </r>
  <r>
    <n v="41000792000181"/>
    <n v="2310576.3741610381"/>
    <n v="1.2044680999999999"/>
    <n v="1918337.5418253399"/>
    <x v="1"/>
    <x v="37"/>
    <x v="3"/>
    <x v="8"/>
  </r>
  <r>
    <n v="36857756000107"/>
    <n v="1275807.7188423141"/>
    <n v="1.1729826999999999"/>
    <n v="1087661.1554819299"/>
    <x v="1"/>
    <x v="39"/>
    <x v="1"/>
    <x v="8"/>
  </r>
  <r>
    <n v="40319218000128"/>
    <n v="287564.24512467661"/>
    <n v="118.1292679"/>
    <n v="2434.3183551100001"/>
    <x v="1"/>
    <x v="41"/>
    <x v="3"/>
    <x v="8"/>
  </r>
  <r>
    <n v="35819274000191"/>
    <n v="1154105.257942216"/>
    <n v="1.2453616199999999"/>
    <n v="926723.00110084994"/>
    <x v="1"/>
    <x v="46"/>
    <x v="0"/>
    <x v="8"/>
  </r>
  <r>
    <n v="28951307000197"/>
    <n v="5023897.2784846062"/>
    <n v="2.1038587"/>
    <n v="2387944.2466761698"/>
    <x v="1"/>
    <x v="38"/>
    <x v="3"/>
    <x v="8"/>
  </r>
  <r>
    <s v="BRSTNCNTB0O7"/>
    <n v="194387.02"/>
    <n v="3887.7404470000001"/>
    <n v="50"/>
    <x v="0"/>
    <x v="0"/>
    <x v="0"/>
    <x v="9"/>
  </r>
  <r>
    <s v="BRSTNCNTB0O7"/>
    <n v="256590.87"/>
    <n v="3887.7404470000001"/>
    <n v="66"/>
    <x v="0"/>
    <x v="0"/>
    <x v="0"/>
    <x v="9"/>
  </r>
  <r>
    <s v="BRSTNCNTB0O7"/>
    <n v="1247964.68"/>
    <n v="3887.7404470000001"/>
    <n v="321"/>
    <x v="0"/>
    <x v="0"/>
    <x v="0"/>
    <x v="9"/>
  </r>
  <r>
    <s v="BRSTNCNTB4U6"/>
    <n v="175107.51"/>
    <n v="3979.7162130000002"/>
    <n v="44"/>
    <x v="0"/>
    <x v="2"/>
    <x v="0"/>
    <x v="9"/>
  </r>
  <r>
    <s v="BRSTNCNTB4U6"/>
    <n v="274600.42"/>
    <n v="3979.7162130000002"/>
    <n v="69"/>
    <x v="0"/>
    <x v="2"/>
    <x v="0"/>
    <x v="9"/>
  </r>
  <r>
    <s v="BRSTNCNTB4U6"/>
    <n v="31837.73"/>
    <n v="3979.7162130000002"/>
    <n v="8"/>
    <x v="0"/>
    <x v="2"/>
    <x v="0"/>
    <x v="9"/>
  </r>
  <r>
    <s v="BRSTNCNTB4U6"/>
    <n v="688490.9"/>
    <n v="3979.7162130000002"/>
    <n v="173"/>
    <x v="0"/>
    <x v="2"/>
    <x v="0"/>
    <x v="9"/>
  </r>
  <r>
    <s v="BRIFPTDBS007"/>
    <n v="1484389.73"/>
    <n v="989.59315374000005"/>
    <n v="1500"/>
    <x v="0"/>
    <x v="3"/>
    <x v="0"/>
    <x v="9"/>
  </r>
  <r>
    <s v="BBDC4"/>
    <n v="291972.34999999998"/>
    <n v="15.35"/>
    <n v="19021"/>
    <x v="0"/>
    <x v="4"/>
    <x v="1"/>
    <x v="9"/>
  </r>
  <r>
    <s v="BOVA11"/>
    <n v="6924113"/>
    <n v="105.07"/>
    <n v="65900"/>
    <x v="0"/>
    <x v="5"/>
    <x v="1"/>
    <x v="9"/>
  </r>
  <r>
    <s v="CMIG4"/>
    <n v="376216.26"/>
    <n v="11.13"/>
    <n v="33802"/>
    <x v="0"/>
    <x v="6"/>
    <x v="1"/>
    <x v="9"/>
  </r>
  <r>
    <s v="CSAN3"/>
    <n v="1218954"/>
    <n v="16.79"/>
    <n v="72600"/>
    <x v="0"/>
    <x v="7"/>
    <x v="1"/>
    <x v="9"/>
  </r>
  <r>
    <s v="ITSA4"/>
    <n v="513676.42"/>
    <n v="8.83"/>
    <n v="58174"/>
    <x v="0"/>
    <x v="8"/>
    <x v="1"/>
    <x v="9"/>
  </r>
  <r>
    <s v="PETR4"/>
    <n v="860391.6"/>
    <n v="23.86"/>
    <n v="36060"/>
    <x v="0"/>
    <x v="9"/>
    <x v="1"/>
    <x v="9"/>
  </r>
  <r>
    <s v="VALE3"/>
    <n v="1537100"/>
    <n v="80.900000000000006"/>
    <n v="19000"/>
    <x v="0"/>
    <x v="10"/>
    <x v="1"/>
    <x v="9"/>
  </r>
  <r>
    <s v="BOVA11"/>
    <n v="605728.55000000005"/>
    <n v="105.07"/>
    <n v="5765"/>
    <x v="0"/>
    <x v="5"/>
    <x v="1"/>
    <x v="9"/>
  </r>
  <r>
    <s v="BOVA11"/>
    <n v="94142.720000000001"/>
    <n v="105.07"/>
    <n v="896"/>
    <x v="0"/>
    <x v="5"/>
    <x v="1"/>
    <x v="9"/>
  </r>
  <r>
    <s v="BOVA11"/>
    <n v="44969.96"/>
    <n v="105.07"/>
    <n v="428"/>
    <x v="0"/>
    <x v="5"/>
    <x v="1"/>
    <x v="9"/>
  </r>
  <r>
    <s v="BOVA11"/>
    <n v="85106.7"/>
    <n v="105.07"/>
    <n v="810"/>
    <x v="0"/>
    <x v="5"/>
    <x v="1"/>
    <x v="9"/>
  </r>
  <r>
    <s v="BOVA11"/>
    <n v="158340.49"/>
    <n v="105.07"/>
    <n v="1507"/>
    <x v="0"/>
    <x v="5"/>
    <x v="1"/>
    <x v="9"/>
  </r>
  <r>
    <s v="BOVA11"/>
    <n v="724352.58"/>
    <n v="105.07"/>
    <n v="6894"/>
    <x v="0"/>
    <x v="5"/>
    <x v="1"/>
    <x v="9"/>
  </r>
  <r>
    <s v="BRBNYM"/>
    <n v="1061.81"/>
    <n v="1061.81"/>
    <n v="1"/>
    <x v="0"/>
    <x v="11"/>
    <x v="2"/>
    <x v="9"/>
  </r>
  <r>
    <n v="28075830000105"/>
    <n v="352909.83622764971"/>
    <n v="1.7593121"/>
    <n v="200595.35555268999"/>
    <x v="0"/>
    <x v="12"/>
    <x v="1"/>
    <x v="9"/>
  </r>
  <r>
    <n v="25307212000147"/>
    <n v="1518743.675533965"/>
    <n v="1.4191343000000001"/>
    <n v="1070190.2388899799"/>
    <x v="0"/>
    <x v="13"/>
    <x v="1"/>
    <x v="9"/>
  </r>
  <r>
    <n v="19726267000199"/>
    <n v="2600831.0866547539"/>
    <n v="317.29946619999998"/>
    <n v="8196.7710749800008"/>
    <x v="0"/>
    <x v="14"/>
    <x v="1"/>
    <x v="9"/>
  </r>
  <r>
    <n v="11145320000156"/>
    <n v="3389103.9352693362"/>
    <n v="740.03083441000001"/>
    <n v="4579.6793561599998"/>
    <x v="0"/>
    <x v="15"/>
    <x v="1"/>
    <x v="9"/>
  </r>
  <r>
    <n v="28075715000122"/>
    <n v="1966397.8971716601"/>
    <n v="1.6956343"/>
    <n v="1159682.77898817"/>
    <x v="0"/>
    <x v="16"/>
    <x v="1"/>
    <x v="9"/>
  </r>
  <r>
    <n v="31608459000104"/>
    <n v="1562287.763838297"/>
    <n v="1.3882387"/>
    <n v="1125374.01805489"/>
    <x v="0"/>
    <x v="18"/>
    <x v="1"/>
    <x v="9"/>
  </r>
  <r>
    <n v="31666901000140"/>
    <n v="924878.44504272717"/>
    <n v="1.5092479999999999"/>
    <n v="612807.46772083"/>
    <x v="0"/>
    <x v="19"/>
    <x v="1"/>
    <x v="9"/>
  </r>
  <r>
    <n v="14781366000150"/>
    <n v="3070005.1595438411"/>
    <n v="3.4194192999999999"/>
    <n v="897814.77209999994"/>
    <x v="0"/>
    <x v="21"/>
    <x v="1"/>
    <x v="9"/>
  </r>
  <r>
    <n v="10843445000197"/>
    <n v="578.23762516997533"/>
    <n v="2.56376318"/>
    <n v="225.54252657999999"/>
    <x v="0"/>
    <x v="22"/>
    <x v="2"/>
    <x v="9"/>
  </r>
  <r>
    <n v="44162109000109"/>
    <n v="161848.83451728401"/>
    <n v="1.0412272899999999"/>
    <n v="155440.44616548999"/>
    <x v="0"/>
    <x v="23"/>
    <x v="2"/>
    <x v="9"/>
  </r>
  <r>
    <n v="45683352000127"/>
    <n v="161848.840517609"/>
    <n v="1.04124463"/>
    <n v="155437.86335552001"/>
    <x v="0"/>
    <x v="24"/>
    <x v="2"/>
    <x v="9"/>
  </r>
  <r>
    <n v="45688718000150"/>
    <n v="161848.83379001651"/>
    <n v="1.0412446099999999"/>
    <n v="155437.85988003001"/>
    <x v="0"/>
    <x v="25"/>
    <x v="2"/>
    <x v="9"/>
  </r>
  <r>
    <n v="46328929000145"/>
    <n v="161848.8344188708"/>
    <n v="1.0412426100000001"/>
    <n v="155438.15904621"/>
    <x v="0"/>
    <x v="26"/>
    <x v="2"/>
    <x v="9"/>
  </r>
  <r>
    <n v="46098698000120"/>
    <n v="161848.83397400519"/>
    <n v="1.0411636900000001"/>
    <n v="155449.94080037999"/>
    <x v="0"/>
    <x v="27"/>
    <x v="2"/>
    <x v="9"/>
  </r>
  <r>
    <n v="32319500000187"/>
    <n v="161848.834675449"/>
    <n v="1.04126483"/>
    <n v="155434.84233059999"/>
    <x v="0"/>
    <x v="28"/>
    <x v="2"/>
    <x v="9"/>
  </r>
  <r>
    <n v="46328987000179"/>
    <n v="161848.8350916676"/>
    <n v="1.04124577"/>
    <n v="155437.68796454999"/>
    <x v="0"/>
    <x v="29"/>
    <x v="2"/>
    <x v="9"/>
  </r>
  <r>
    <n v="45688636000106"/>
    <n v="161848.83640928089"/>
    <n v="1.04117536"/>
    <n v="155448.20078078"/>
    <x v="0"/>
    <x v="30"/>
    <x v="2"/>
    <x v="9"/>
  </r>
  <r>
    <n v="46328680000178"/>
    <n v="161848.828403686"/>
    <n v="1.0412428300000001"/>
    <n v="155438.12042738"/>
    <x v="0"/>
    <x v="31"/>
    <x v="2"/>
    <x v="9"/>
  </r>
  <r>
    <n v="46328752000187"/>
    <n v="161848.82734563731"/>
    <n v="1.0412428"/>
    <n v="155438.12388967999"/>
    <x v="0"/>
    <x v="32"/>
    <x v="2"/>
    <x v="9"/>
  </r>
  <r>
    <s v="BRSTNCNTB0O7"/>
    <n v="1788360.61"/>
    <n v="3887.7404470000001"/>
    <n v="460"/>
    <x v="1"/>
    <x v="0"/>
    <x v="0"/>
    <x v="9"/>
  </r>
  <r>
    <s v="BRSTNCNTB3B8"/>
    <n v="1800823.02"/>
    <n v="3975.326759"/>
    <n v="453"/>
    <x v="1"/>
    <x v="1"/>
    <x v="0"/>
    <x v="9"/>
  </r>
  <r>
    <s v="BRSTNCNTB3B8"/>
    <n v="1741193.12"/>
    <n v="3975.326759"/>
    <n v="438"/>
    <x v="1"/>
    <x v="1"/>
    <x v="0"/>
    <x v="9"/>
  </r>
  <r>
    <s v="BRSTNCNTB0O7"/>
    <n v="723119.72"/>
    <n v="3887.7404470000001"/>
    <n v="186"/>
    <x v="1"/>
    <x v="0"/>
    <x v="0"/>
    <x v="9"/>
  </r>
  <r>
    <s v="BRSTNCNTB0O7"/>
    <n v="279917.31"/>
    <n v="3887.7404470000001"/>
    <n v="72"/>
    <x v="1"/>
    <x v="0"/>
    <x v="0"/>
    <x v="9"/>
  </r>
  <r>
    <s v="BRSTNCNTB0O7"/>
    <n v="38877.4"/>
    <n v="3887.7404470000001"/>
    <n v="10"/>
    <x v="1"/>
    <x v="0"/>
    <x v="0"/>
    <x v="9"/>
  </r>
  <r>
    <s v="BRSTNCNTB0O7"/>
    <n v="1998298.59"/>
    <n v="3887.7404470000001"/>
    <n v="514"/>
    <x v="1"/>
    <x v="0"/>
    <x v="0"/>
    <x v="9"/>
  </r>
  <r>
    <s v="BRSTNCNTB3B8"/>
    <n v="2504455.86"/>
    <n v="3975.326759"/>
    <n v="630"/>
    <x v="1"/>
    <x v="1"/>
    <x v="0"/>
    <x v="9"/>
  </r>
  <r>
    <s v="BRSTNCNTB0O7"/>
    <n v="1279066.6100000001"/>
    <n v="3887.7404470000001"/>
    <n v="329"/>
    <x v="1"/>
    <x v="0"/>
    <x v="0"/>
    <x v="9"/>
  </r>
  <r>
    <s v="BRSTNCNTB0O7"/>
    <n v="143846.39999999999"/>
    <n v="3887.7404470000001"/>
    <n v="37"/>
    <x v="1"/>
    <x v="0"/>
    <x v="0"/>
    <x v="9"/>
  </r>
  <r>
    <s v="BRSTNCNTB3B8"/>
    <n v="186840.36"/>
    <n v="3975.326759"/>
    <n v="47"/>
    <x v="1"/>
    <x v="1"/>
    <x v="0"/>
    <x v="9"/>
  </r>
  <r>
    <s v="BRSTNCNTB4U6"/>
    <n v="943192.74"/>
    <n v="3979.7162130000002"/>
    <n v="237"/>
    <x v="1"/>
    <x v="2"/>
    <x v="0"/>
    <x v="9"/>
  </r>
  <r>
    <s v="BRSTNCNTB4U6"/>
    <n v="784004.09"/>
    <n v="3979.7162130000002"/>
    <n v="197"/>
    <x v="1"/>
    <x v="2"/>
    <x v="0"/>
    <x v="9"/>
  </r>
  <r>
    <s v="BRSTNCNTB4U6"/>
    <n v="99492.91"/>
    <n v="3979.7162130000002"/>
    <n v="25"/>
    <x v="1"/>
    <x v="2"/>
    <x v="0"/>
    <x v="9"/>
  </r>
  <r>
    <s v="BRSTNCNTB4U6"/>
    <n v="1293407.77"/>
    <n v="3979.7162130000002"/>
    <n v="325"/>
    <x v="1"/>
    <x v="2"/>
    <x v="0"/>
    <x v="9"/>
  </r>
  <r>
    <s v="BRBNYM"/>
    <n v="1054.03"/>
    <n v="1054.03"/>
    <n v="1"/>
    <x v="1"/>
    <x v="11"/>
    <x v="2"/>
    <x v="9"/>
  </r>
  <r>
    <n v="31366337000140"/>
    <n v="3169763.1441934542"/>
    <n v="2.0856906999999998"/>
    <n v="1519766.63854974"/>
    <x v="1"/>
    <x v="33"/>
    <x v="3"/>
    <x v="9"/>
  </r>
  <r>
    <n v="18422272000145"/>
    <n v="1005047.584005691"/>
    <n v="3.2317794000000002"/>
    <n v="310988.91960437997"/>
    <x v="1"/>
    <x v="34"/>
    <x v="3"/>
    <x v="9"/>
  </r>
  <r>
    <n v="32683901000111"/>
    <n v="1690764.443668884"/>
    <n v="1.3620893000000001"/>
    <n v="1241302.19925293"/>
    <x v="1"/>
    <x v="35"/>
    <x v="3"/>
    <x v="9"/>
  </r>
  <r>
    <n v="35700369000191"/>
    <n v="1066787.3151074611"/>
    <n v="1.3444461000000001"/>
    <n v="793477.19117000001"/>
    <x v="1"/>
    <x v="36"/>
    <x v="3"/>
    <x v="9"/>
  </r>
  <r>
    <n v="41000792000181"/>
    <n v="2321689.1117070778"/>
    <n v="1.210261"/>
    <n v="1918337.5418253399"/>
    <x v="1"/>
    <x v="37"/>
    <x v="3"/>
    <x v="9"/>
  </r>
  <r>
    <n v="28951307000197"/>
    <n v="5023901.8155786749"/>
    <n v="2.1038606"/>
    <n v="2387944.2466761698"/>
    <x v="1"/>
    <x v="38"/>
    <x v="3"/>
    <x v="9"/>
  </r>
  <r>
    <n v="36857756000107"/>
    <n v="1252709.820246153"/>
    <n v="1.1517463999999999"/>
    <n v="1087661.1554819299"/>
    <x v="1"/>
    <x v="39"/>
    <x v="1"/>
    <x v="9"/>
  </r>
  <r>
    <n v="40319225000120"/>
    <n v="65121.254507106823"/>
    <n v="1.1367071"/>
    <n v="57289.3883632"/>
    <x v="1"/>
    <x v="40"/>
    <x v="2"/>
    <x v="9"/>
  </r>
  <r>
    <n v="40319218000128"/>
    <n v="293225.77267331729"/>
    <n v="120.4549816"/>
    <n v="2434.3183551100001"/>
    <x v="1"/>
    <x v="41"/>
    <x v="3"/>
    <x v="9"/>
  </r>
  <r>
    <n v="13000859000142"/>
    <n v="1111729.5395717339"/>
    <n v="4.3236279"/>
    <n v="257128.86614773999"/>
    <x v="1"/>
    <x v="42"/>
    <x v="3"/>
    <x v="9"/>
  </r>
  <r>
    <n v="19009392000188"/>
    <n v="2260684.4030707958"/>
    <n v="5.3175962999999999"/>
    <n v="425132.76215999998"/>
    <x v="1"/>
    <x v="43"/>
    <x v="3"/>
    <x v="9"/>
  </r>
  <r>
    <n v="31608483000135"/>
    <n v="1887859.058176948"/>
    <n v="1.8232980000000001"/>
    <n v="1035408.94476764"/>
    <x v="1"/>
    <x v="44"/>
    <x v="1"/>
    <x v="9"/>
  </r>
  <r>
    <n v="29236579000178"/>
    <n v="2166857.263561097"/>
    <n v="1.6885585000000001"/>
    <n v="1283258.62773549"/>
    <x v="1"/>
    <x v="45"/>
    <x v="3"/>
    <x v="9"/>
  </r>
  <r>
    <n v="35819274000191"/>
    <n v="1154236.1761005819"/>
    <n v="1.24550289"/>
    <n v="926723.00110084994"/>
    <x v="1"/>
    <x v="46"/>
    <x v="0"/>
    <x v="9"/>
  </r>
  <r>
    <n v="31713505000127"/>
    <n v="668085.82270713546"/>
    <n v="2069.0866464999999"/>
    <n v="322.88924383"/>
    <x v="1"/>
    <x v="47"/>
    <x v="1"/>
    <x v="9"/>
  </r>
  <r>
    <n v="31713585000110"/>
    <n v="67207.207729399131"/>
    <n v="1.1443835"/>
    <n v="58727.87201965"/>
    <x v="1"/>
    <x v="48"/>
    <x v="2"/>
    <x v="9"/>
  </r>
  <r>
    <n v="42776581000106"/>
    <n v="1618140.535681285"/>
    <n v="1.1181441400000001"/>
    <n v="1447166.3158573499"/>
    <x v="1"/>
    <x v="49"/>
    <x v="2"/>
    <x v="9"/>
  </r>
  <r>
    <n v="30654823000100"/>
    <n v="1929906.2726913861"/>
    <n v="1286.60417977"/>
    <n v="1500.0000023600001"/>
    <x v="1"/>
    <x v="50"/>
    <x v="0"/>
    <x v="9"/>
  </r>
  <r>
    <n v="10843445000197"/>
    <n v="124667.5820365227"/>
    <n v="2.56376318"/>
    <n v="48626.793226870002"/>
    <x v="1"/>
    <x v="22"/>
    <x v="2"/>
    <x v="9"/>
  </r>
  <r>
    <n v="44162109000109"/>
    <n v="24792.180756333739"/>
    <n v="1.0412272899999999"/>
    <n v="23810.536848619999"/>
    <x v="1"/>
    <x v="23"/>
    <x v="2"/>
    <x v="9"/>
  </r>
  <r>
    <n v="45683352000127"/>
    <n v="24792.18055338776"/>
    <n v="1.04124463"/>
    <n v="23810.140133339999"/>
    <x v="1"/>
    <x v="24"/>
    <x v="2"/>
    <x v="9"/>
  </r>
  <r>
    <n v="45688718000150"/>
    <n v="24792.180791843191"/>
    <n v="1.0412446099999999"/>
    <n v="23810.140819690001"/>
    <x v="1"/>
    <x v="25"/>
    <x v="2"/>
    <x v="9"/>
  </r>
  <r>
    <n v="46328929000145"/>
    <n v="24792.18081525193"/>
    <n v="1.0412426100000001"/>
    <n v="23810.186576259999"/>
    <x v="1"/>
    <x v="26"/>
    <x v="2"/>
    <x v="9"/>
  </r>
  <r>
    <n v="46098698000120"/>
    <n v="24792.18054781594"/>
    <n v="1.0411636900000001"/>
    <n v="23811.991126789999"/>
    <x v="1"/>
    <x v="27"/>
    <x v="2"/>
    <x v="9"/>
  </r>
  <r>
    <n v="32319500000187"/>
    <n v="24792.180793402629"/>
    <n v="1.04126483"/>
    <n v="23809.67845942"/>
    <x v="1"/>
    <x v="28"/>
    <x v="2"/>
    <x v="9"/>
  </r>
  <r>
    <n v="46328987000179"/>
    <n v="24792.180778266189"/>
    <n v="1.04124577"/>
    <n v="23810.114280959999"/>
    <x v="1"/>
    <x v="29"/>
    <x v="2"/>
    <x v="9"/>
  </r>
  <r>
    <n v="45688636000106"/>
    <n v="24792.180887699142"/>
    <n v="1.04117536"/>
    <n v="23811.72455685"/>
    <x v="1"/>
    <x v="30"/>
    <x v="2"/>
    <x v="9"/>
  </r>
  <r>
    <n v="46328680000178"/>
    <n v="24792.180812678329"/>
    <n v="1.0412428300000001"/>
    <n v="23810.181543030001"/>
    <x v="1"/>
    <x v="31"/>
    <x v="2"/>
    <x v="9"/>
  </r>
  <r>
    <n v="46328752000187"/>
    <n v="24792.18081302987"/>
    <n v="1.0412428"/>
    <n v="23810.18222938"/>
    <x v="1"/>
    <x v="32"/>
    <x v="2"/>
    <x v="9"/>
  </r>
  <r>
    <s v="BRSTNCNTB0O7"/>
    <n v="195546.59"/>
    <n v="3910.9317230000001"/>
    <n v="50"/>
    <x v="0"/>
    <x v="0"/>
    <x v="0"/>
    <x v="10"/>
  </r>
  <r>
    <s v="BRSTNCNTB0O7"/>
    <n v="258121.49"/>
    <n v="3910.9317230000001"/>
    <n v="66"/>
    <x v="0"/>
    <x v="0"/>
    <x v="0"/>
    <x v="10"/>
  </r>
  <r>
    <s v="BRSTNCNTB0O7"/>
    <n v="1255409.08"/>
    <n v="3910.9317230000001"/>
    <n v="321"/>
    <x v="0"/>
    <x v="0"/>
    <x v="0"/>
    <x v="10"/>
  </r>
  <r>
    <s v="BRSTNCNTB4U6"/>
    <n v="175592.12"/>
    <n v="3990.7300989999999"/>
    <n v="44"/>
    <x v="0"/>
    <x v="2"/>
    <x v="0"/>
    <x v="10"/>
  </r>
  <r>
    <s v="BRSTNCNTB4U6"/>
    <n v="275360.38"/>
    <n v="3990.7300989999999"/>
    <n v="69"/>
    <x v="0"/>
    <x v="2"/>
    <x v="0"/>
    <x v="10"/>
  </r>
  <r>
    <s v="BRSTNCNTB4U6"/>
    <n v="31925.84"/>
    <n v="3990.7300989999999"/>
    <n v="8"/>
    <x v="0"/>
    <x v="2"/>
    <x v="0"/>
    <x v="10"/>
  </r>
  <r>
    <s v="BRSTNCNTB4U6"/>
    <n v="690396.31"/>
    <n v="3990.7300989999999"/>
    <n v="173"/>
    <x v="0"/>
    <x v="2"/>
    <x v="0"/>
    <x v="10"/>
  </r>
  <r>
    <s v="BRIFPTDBS007"/>
    <n v="1494283.47"/>
    <n v="996.18898105999995"/>
    <n v="1500"/>
    <x v="0"/>
    <x v="3"/>
    <x v="0"/>
    <x v="10"/>
  </r>
  <r>
    <s v="BBDC4"/>
    <n v="291591.93"/>
    <n v="15.33"/>
    <n v="19021"/>
    <x v="0"/>
    <x v="4"/>
    <x v="1"/>
    <x v="10"/>
  </r>
  <r>
    <s v="BOVA11"/>
    <n v="6929385"/>
    <n v="105.15"/>
    <n v="65900"/>
    <x v="0"/>
    <x v="5"/>
    <x v="1"/>
    <x v="10"/>
  </r>
  <r>
    <s v="CMIG4"/>
    <n v="376892.3"/>
    <n v="11.15"/>
    <n v="33802"/>
    <x v="0"/>
    <x v="6"/>
    <x v="1"/>
    <x v="10"/>
  </r>
  <r>
    <s v="CSAN3"/>
    <n v="1232748"/>
    <n v="16.98"/>
    <n v="72600"/>
    <x v="0"/>
    <x v="7"/>
    <x v="1"/>
    <x v="10"/>
  </r>
  <r>
    <s v="ITSA4"/>
    <n v="509604.24"/>
    <n v="8.76"/>
    <n v="58174"/>
    <x v="0"/>
    <x v="8"/>
    <x v="1"/>
    <x v="10"/>
  </r>
  <r>
    <s v="PETR4"/>
    <n v="878421.6"/>
    <n v="24.36"/>
    <n v="36060"/>
    <x v="0"/>
    <x v="9"/>
    <x v="1"/>
    <x v="10"/>
  </r>
  <r>
    <s v="VALE3"/>
    <n v="1544700"/>
    <n v="81.3"/>
    <n v="19000"/>
    <x v="0"/>
    <x v="10"/>
    <x v="1"/>
    <x v="10"/>
  </r>
  <r>
    <s v="BOVA11"/>
    <n v="606189.75"/>
    <n v="105.15"/>
    <n v="5765"/>
    <x v="0"/>
    <x v="5"/>
    <x v="1"/>
    <x v="10"/>
  </r>
  <r>
    <s v="BOVA11"/>
    <n v="94214.399999999994"/>
    <n v="105.15"/>
    <n v="896"/>
    <x v="0"/>
    <x v="5"/>
    <x v="1"/>
    <x v="10"/>
  </r>
  <r>
    <s v="BOVA11"/>
    <n v="45004.2"/>
    <n v="105.15"/>
    <n v="428"/>
    <x v="0"/>
    <x v="5"/>
    <x v="1"/>
    <x v="10"/>
  </r>
  <r>
    <s v="BOVA11"/>
    <n v="85171.5"/>
    <n v="105.15"/>
    <n v="810"/>
    <x v="0"/>
    <x v="5"/>
    <x v="1"/>
    <x v="10"/>
  </r>
  <r>
    <s v="BOVA11"/>
    <n v="158461.04999999999"/>
    <n v="105.15"/>
    <n v="1507"/>
    <x v="0"/>
    <x v="5"/>
    <x v="1"/>
    <x v="10"/>
  </r>
  <r>
    <s v="BOVA11"/>
    <n v="724904.1"/>
    <n v="105.15"/>
    <n v="6894"/>
    <x v="0"/>
    <x v="5"/>
    <x v="1"/>
    <x v="10"/>
  </r>
  <r>
    <s v="BRBNYM"/>
    <n v="1061.81"/>
    <n v="1061.81"/>
    <n v="1"/>
    <x v="0"/>
    <x v="11"/>
    <x v="2"/>
    <x v="10"/>
  </r>
  <r>
    <n v="28075830000105"/>
    <n v="351921.44273223489"/>
    <n v="1.7543848"/>
    <n v="200595.35555268999"/>
    <x v="0"/>
    <x v="12"/>
    <x v="1"/>
    <x v="10"/>
  </r>
  <r>
    <n v="25307212000147"/>
    <n v="1502470.897856523"/>
    <n v="1.4039288000000001"/>
    <n v="1070190.2388899799"/>
    <x v="0"/>
    <x v="13"/>
    <x v="1"/>
    <x v="10"/>
  </r>
  <r>
    <n v="19726267000199"/>
    <n v="2572422.184754936"/>
    <n v="313.83360120999998"/>
    <n v="8196.7710749800008"/>
    <x v="0"/>
    <x v="14"/>
    <x v="1"/>
    <x v="10"/>
  </r>
  <r>
    <n v="11145320000156"/>
    <n v="3352003.044929449"/>
    <n v="731.92963616999998"/>
    <n v="4579.6793561599998"/>
    <x v="0"/>
    <x v="15"/>
    <x v="1"/>
    <x v="10"/>
  </r>
  <r>
    <n v="28075715000122"/>
    <n v="1957320.248282575"/>
    <n v="1.6878066"/>
    <n v="1159682.77898817"/>
    <x v="0"/>
    <x v="16"/>
    <x v="1"/>
    <x v="10"/>
  </r>
  <r>
    <n v="31608459000104"/>
    <n v="1554714.7844586"/>
    <n v="1.3815094000000001"/>
    <n v="1125374.01805489"/>
    <x v="0"/>
    <x v="18"/>
    <x v="1"/>
    <x v="10"/>
  </r>
  <r>
    <n v="31666901000140"/>
    <n v="919931.55675955082"/>
    <n v="1.5011755"/>
    <n v="612807.46772083"/>
    <x v="0"/>
    <x v="19"/>
    <x v="1"/>
    <x v="10"/>
  </r>
  <r>
    <n v="14781366000150"/>
    <n v="3025894.4424128421"/>
    <n v="3.3702880999999998"/>
    <n v="897814.77209999994"/>
    <x v="0"/>
    <x v="21"/>
    <x v="1"/>
    <x v="10"/>
  </r>
  <r>
    <n v="10843445000197"/>
    <n v="578.53024629938545"/>
    <n v="2.5650605899999999"/>
    <n v="225.54252657999999"/>
    <x v="0"/>
    <x v="22"/>
    <x v="2"/>
    <x v="10"/>
  </r>
  <r>
    <n v="44162109000109"/>
    <n v="161928.13556970429"/>
    <n v="1.04173746"/>
    <n v="155440.44616548999"/>
    <x v="0"/>
    <x v="23"/>
    <x v="2"/>
    <x v="10"/>
  </r>
  <r>
    <n v="45683352000127"/>
    <n v="161928.14180673569"/>
    <n v="1.04175481"/>
    <n v="155437.86335552001"/>
    <x v="0"/>
    <x v="24"/>
    <x v="2"/>
    <x v="10"/>
  </r>
  <r>
    <n v="45688718000150"/>
    <n v="161928.1350773701"/>
    <n v="1.0417547899999999"/>
    <n v="155437.85988003001"/>
    <x v="0"/>
    <x v="25"/>
    <x v="2"/>
    <x v="10"/>
  </r>
  <r>
    <n v="46328929000145"/>
    <n v="161928.1343044714"/>
    <n v="1.0417527799999999"/>
    <n v="155438.15904621"/>
    <x v="0"/>
    <x v="26"/>
    <x v="2"/>
    <x v="10"/>
  </r>
  <r>
    <n v="46098698000120"/>
    <n v="161928.13520680511"/>
    <n v="1.0416738299999999"/>
    <n v="155449.94080037999"/>
    <x v="0"/>
    <x v="27"/>
    <x v="2"/>
    <x v="10"/>
  </r>
  <r>
    <n v="32319500000187"/>
    <n v="161928.13597765769"/>
    <n v="1.04177502"/>
    <n v="155434.84233059999"/>
    <x v="0"/>
    <x v="28"/>
    <x v="2"/>
    <x v="10"/>
  </r>
  <r>
    <n v="46328987000179"/>
    <n v="161928.13629131331"/>
    <n v="1.04175595"/>
    <n v="155437.68796454999"/>
    <x v="0"/>
    <x v="29"/>
    <x v="2"/>
    <x v="10"/>
  </r>
  <r>
    <n v="45688636000106"/>
    <n v="161928.13675442719"/>
    <n v="1.0416855"/>
    <n v="155448.20078078"/>
    <x v="0"/>
    <x v="30"/>
    <x v="2"/>
    <x v="10"/>
  </r>
  <r>
    <n v="46328680000178"/>
    <n v="161928.1298239656"/>
    <n v="1.0417530100000001"/>
    <n v="155438.12042738"/>
    <x v="0"/>
    <x v="31"/>
    <x v="2"/>
    <x v="10"/>
  </r>
  <r>
    <n v="46328752000187"/>
    <n v="161928.12876768329"/>
    <n v="1.0417529800000001"/>
    <n v="155438.12388967999"/>
    <x v="0"/>
    <x v="32"/>
    <x v="2"/>
    <x v="10"/>
  </r>
  <r>
    <s v="BRSTNCNTB0O7"/>
    <n v="1799028.59"/>
    <n v="3910.9317230000001"/>
    <n v="460"/>
    <x v="1"/>
    <x v="0"/>
    <x v="0"/>
    <x v="10"/>
  </r>
  <r>
    <s v="BRSTNCNTB3B8"/>
    <n v="1809245.6"/>
    <n v="3993.9196480000001"/>
    <n v="453"/>
    <x v="1"/>
    <x v="1"/>
    <x v="0"/>
    <x v="10"/>
  </r>
  <r>
    <s v="BRSTNCNTB3B8"/>
    <n v="1749336.81"/>
    <n v="3993.9196480000001"/>
    <n v="438"/>
    <x v="1"/>
    <x v="1"/>
    <x v="0"/>
    <x v="10"/>
  </r>
  <r>
    <s v="BRSTNCNTB0O7"/>
    <n v="727433.3"/>
    <n v="3910.9317230000001"/>
    <n v="186"/>
    <x v="1"/>
    <x v="0"/>
    <x v="0"/>
    <x v="10"/>
  </r>
  <r>
    <s v="BRSTNCNTB0O7"/>
    <n v="281587.08"/>
    <n v="3910.9317230000001"/>
    <n v="72"/>
    <x v="1"/>
    <x v="0"/>
    <x v="0"/>
    <x v="10"/>
  </r>
  <r>
    <s v="BRSTNCNTB0O7"/>
    <n v="39109.32"/>
    <n v="3910.9317230000001"/>
    <n v="10"/>
    <x v="1"/>
    <x v="0"/>
    <x v="0"/>
    <x v="10"/>
  </r>
  <r>
    <s v="BRSTNCNTB0O7"/>
    <n v="2010218.91"/>
    <n v="3910.9317230000001"/>
    <n v="514"/>
    <x v="1"/>
    <x v="0"/>
    <x v="0"/>
    <x v="10"/>
  </r>
  <r>
    <s v="BRSTNCNTB3B8"/>
    <n v="2516169.38"/>
    <n v="3993.9196480000001"/>
    <n v="630"/>
    <x v="1"/>
    <x v="1"/>
    <x v="0"/>
    <x v="10"/>
  </r>
  <r>
    <s v="BRSTNCNTB0O7"/>
    <n v="1286696.54"/>
    <n v="3910.9317230000001"/>
    <n v="329"/>
    <x v="1"/>
    <x v="0"/>
    <x v="0"/>
    <x v="10"/>
  </r>
  <r>
    <s v="BRSTNCNTB0O7"/>
    <n v="144704.47"/>
    <n v="3910.9317230000001"/>
    <n v="37"/>
    <x v="1"/>
    <x v="0"/>
    <x v="0"/>
    <x v="10"/>
  </r>
  <r>
    <s v="BRSTNCNTB3B8"/>
    <n v="187714.22"/>
    <n v="3993.9196480000001"/>
    <n v="47"/>
    <x v="1"/>
    <x v="1"/>
    <x v="0"/>
    <x v="10"/>
  </r>
  <r>
    <s v="BRSTNCNTB4U6"/>
    <n v="945803.03"/>
    <n v="3990.7300989999999"/>
    <n v="237"/>
    <x v="1"/>
    <x v="2"/>
    <x v="0"/>
    <x v="10"/>
  </r>
  <r>
    <s v="BRSTNCNTB4U6"/>
    <n v="786173.83"/>
    <n v="3990.7300989999999"/>
    <n v="197"/>
    <x v="1"/>
    <x v="2"/>
    <x v="0"/>
    <x v="10"/>
  </r>
  <r>
    <s v="BRSTNCNTB4U6"/>
    <n v="99768.25"/>
    <n v="3990.7300989999999"/>
    <n v="25"/>
    <x v="1"/>
    <x v="2"/>
    <x v="0"/>
    <x v="10"/>
  </r>
  <r>
    <s v="BRSTNCNTB4U6"/>
    <n v="1296987.28"/>
    <n v="3990.7300989999999"/>
    <n v="325"/>
    <x v="1"/>
    <x v="2"/>
    <x v="0"/>
    <x v="10"/>
  </r>
  <r>
    <s v="BRBNYM"/>
    <n v="1054.03"/>
    <n v="1054.03"/>
    <n v="1"/>
    <x v="1"/>
    <x v="11"/>
    <x v="2"/>
    <x v="10"/>
  </r>
  <r>
    <n v="31366337000140"/>
    <n v="3162445.923758829"/>
    <n v="2.0808759999999999"/>
    <n v="1519766.63854974"/>
    <x v="1"/>
    <x v="33"/>
    <x v="3"/>
    <x v="10"/>
  </r>
  <r>
    <n v="18422272000145"/>
    <n v="1004192.180432127"/>
    <n v="3.2299991000000001"/>
    <n v="310895.49852571997"/>
    <x v="1"/>
    <x v="34"/>
    <x v="3"/>
    <x v="10"/>
  </r>
  <r>
    <n v="32683901000111"/>
    <n v="1690923.2062201679"/>
    <n v="1.3622171999999999"/>
    <n v="1241302.19925293"/>
    <x v="1"/>
    <x v="35"/>
    <x v="3"/>
    <x v="10"/>
  </r>
  <r>
    <n v="35700369000191"/>
    <n v="1065205.438979144"/>
    <n v="1.3424525"/>
    <n v="793477.19117000001"/>
    <x v="1"/>
    <x v="36"/>
    <x v="3"/>
    <x v="10"/>
  </r>
  <r>
    <n v="41000792000181"/>
    <n v="2315147.7725232081"/>
    <n v="1.2068511"/>
    <n v="1918337.5418253399"/>
    <x v="1"/>
    <x v="37"/>
    <x v="3"/>
    <x v="10"/>
  </r>
  <r>
    <n v="28951307000197"/>
    <n v="5023906.3526727436"/>
    <n v="2.1038625"/>
    <n v="2387944.2466761698"/>
    <x v="1"/>
    <x v="38"/>
    <x v="3"/>
    <x v="10"/>
  </r>
  <r>
    <n v="36857756000107"/>
    <n v="1246830.3591040799"/>
    <n v="1.1463407999999999"/>
    <n v="1087661.1554819299"/>
    <x v="1"/>
    <x v="39"/>
    <x v="1"/>
    <x v="10"/>
  </r>
  <r>
    <n v="40319225000120"/>
    <n v="65153.898000596171"/>
    <n v="1.1372769"/>
    <n v="57289.3883632"/>
    <x v="1"/>
    <x v="40"/>
    <x v="2"/>
    <x v="10"/>
  </r>
  <r>
    <n v="40319218000128"/>
    <n v="290554.28574039222"/>
    <n v="119.35755450000001"/>
    <n v="2434.3183551100001"/>
    <x v="1"/>
    <x v="41"/>
    <x v="3"/>
    <x v="10"/>
  </r>
  <r>
    <n v="13000859000142"/>
    <n v="1112558.445897535"/>
    <n v="4.3268516000000004"/>
    <n v="257128.86614773999"/>
    <x v="1"/>
    <x v="42"/>
    <x v="3"/>
    <x v="10"/>
  </r>
  <r>
    <n v="19009392000188"/>
    <n v="2260695.4140093359"/>
    <n v="5.3176221999999997"/>
    <n v="425132.76215999998"/>
    <x v="1"/>
    <x v="43"/>
    <x v="3"/>
    <x v="10"/>
  </r>
  <r>
    <n v="31608483000135"/>
    <n v="1878855.2455341441"/>
    <n v="1.8146021000000001"/>
    <n v="1035408.94476764"/>
    <x v="1"/>
    <x v="44"/>
    <x v="1"/>
    <x v="10"/>
  </r>
  <r>
    <n v="29236579000178"/>
    <n v="2177138.8420519931"/>
    <n v="1.6963201999999999"/>
    <n v="1283448.04362525"/>
    <x v="1"/>
    <x v="45"/>
    <x v="3"/>
    <x v="10"/>
  </r>
  <r>
    <n v="35819274000191"/>
    <n v="1155383.0884867441"/>
    <n v="1.2467404900000001"/>
    <n v="926723.00110084994"/>
    <x v="1"/>
    <x v="46"/>
    <x v="0"/>
    <x v="10"/>
  </r>
  <r>
    <n v="31713505000127"/>
    <n v="660527.54129833065"/>
    <n v="2045.6783677999999"/>
    <n v="322.88924383"/>
    <x v="1"/>
    <x v="47"/>
    <x v="1"/>
    <x v="10"/>
  </r>
  <r>
    <n v="31713585000110"/>
    <n v="67240.529923983078"/>
    <n v="1.1449509"/>
    <n v="58727.87201965"/>
    <x v="1"/>
    <x v="48"/>
    <x v="2"/>
    <x v="10"/>
  </r>
  <r>
    <n v="42776581000106"/>
    <n v="1619019.3997849049"/>
    <n v="1.11875144"/>
    <n v="1447166.3158573499"/>
    <x v="1"/>
    <x v="49"/>
    <x v="2"/>
    <x v="10"/>
  </r>
  <r>
    <n v="30654823000100"/>
    <n v="1931119.771373295"/>
    <n v="1287.4131788899999"/>
    <n v="1500.0000023600001"/>
    <x v="1"/>
    <x v="50"/>
    <x v="0"/>
    <x v="10"/>
  </r>
  <r>
    <n v="10843445000197"/>
    <n v="124730.6709243232"/>
    <n v="2.5650605899999999"/>
    <n v="48626.793226870002"/>
    <x v="1"/>
    <x v="22"/>
    <x v="2"/>
    <x v="10"/>
  </r>
  <r>
    <n v="44162109000109"/>
    <n v="24804.3281779178"/>
    <n v="1.04173746"/>
    <n v="23810.536848619999"/>
    <x v="1"/>
    <x v="23"/>
    <x v="2"/>
    <x v="10"/>
  </r>
  <r>
    <n v="45683352000127"/>
    <n v="24804.328010680991"/>
    <n v="1.04175481"/>
    <n v="23810.140133339999"/>
    <x v="1"/>
    <x v="24"/>
    <x v="2"/>
    <x v="10"/>
  </r>
  <r>
    <n v="45688718000150"/>
    <n v="24804.328249486582"/>
    <n v="1.0417547899999999"/>
    <n v="23810.140819690001"/>
    <x v="1"/>
    <x v="25"/>
    <x v="2"/>
    <x v="10"/>
  </r>
  <r>
    <n v="46328929000145"/>
    <n v="24804.328058137529"/>
    <n v="1.0417527799999999"/>
    <n v="23810.186576259999"/>
    <x v="1"/>
    <x v="26"/>
    <x v="2"/>
    <x v="10"/>
  </r>
  <r>
    <n v="46098698000120"/>
    <n v="24804.32799696935"/>
    <n v="1.0416738299999999"/>
    <n v="23811.991126789999"/>
    <x v="1"/>
    <x v="27"/>
    <x v="2"/>
    <x v="10"/>
  </r>
  <r>
    <n v="32319500000187"/>
    <n v="24804.328253255841"/>
    <n v="1.04177502"/>
    <n v="23809.67845942"/>
    <x v="1"/>
    <x v="28"/>
    <x v="2"/>
    <x v="10"/>
  </r>
  <r>
    <n v="46328987000179"/>
    <n v="24804.328222370052"/>
    <n v="1.04175595"/>
    <n v="23810.114280959999"/>
    <x v="1"/>
    <x v="29"/>
    <x v="2"/>
    <x v="10"/>
  </r>
  <r>
    <n v="45688636000106"/>
    <n v="24804.328200864569"/>
    <n v="1.0416855"/>
    <n v="23811.72455685"/>
    <x v="1"/>
    <x v="30"/>
    <x v="2"/>
    <x v="10"/>
  </r>
  <r>
    <n v="46328680000178"/>
    <n v="24804.328291097951"/>
    <n v="1.0417530100000001"/>
    <n v="23810.181543030001"/>
    <x v="1"/>
    <x v="31"/>
    <x v="2"/>
    <x v="10"/>
  </r>
  <r>
    <n v="46328752000187"/>
    <n v="24804.328291799658"/>
    <n v="1.0417529800000001"/>
    <n v="23810.18222938"/>
    <x v="1"/>
    <x v="32"/>
    <x v="2"/>
    <x v="10"/>
  </r>
  <r>
    <s v="BRSTNCNTB0O7"/>
    <n v="200004.36"/>
    <n v="4000.0871809999999"/>
    <n v="50"/>
    <x v="0"/>
    <x v="0"/>
    <x v="0"/>
    <x v="11"/>
  </r>
  <r>
    <s v="BRSTNCNTB0O7"/>
    <n v="264005.75"/>
    <n v="4000.0871809999999"/>
    <n v="66"/>
    <x v="0"/>
    <x v="0"/>
    <x v="0"/>
    <x v="11"/>
  </r>
  <r>
    <s v="BRSTNCNTB0O7"/>
    <n v="1284027.99"/>
    <n v="4000.0871809999999"/>
    <n v="321"/>
    <x v="0"/>
    <x v="0"/>
    <x v="0"/>
    <x v="11"/>
  </r>
  <r>
    <s v="BRSTNCNTB4U6"/>
    <n v="177642.65"/>
    <n v="4037.333059"/>
    <n v="44"/>
    <x v="0"/>
    <x v="2"/>
    <x v="0"/>
    <x v="11"/>
  </r>
  <r>
    <s v="BRSTNCNTB4U6"/>
    <n v="278575.98"/>
    <n v="4037.333059"/>
    <n v="69"/>
    <x v="0"/>
    <x v="2"/>
    <x v="0"/>
    <x v="11"/>
  </r>
  <r>
    <s v="BRSTNCNTB4U6"/>
    <n v="32298.66"/>
    <n v="4037.333059"/>
    <n v="8"/>
    <x v="0"/>
    <x v="2"/>
    <x v="0"/>
    <x v="11"/>
  </r>
  <r>
    <s v="BRSTNCNTB4U6"/>
    <n v="698458.62"/>
    <n v="4037.333059"/>
    <n v="173"/>
    <x v="0"/>
    <x v="2"/>
    <x v="0"/>
    <x v="11"/>
  </r>
  <r>
    <s v="BRSTNCNTB0O7"/>
    <n v="1840040.1"/>
    <n v="4000.0871809999999"/>
    <n v="460"/>
    <x v="1"/>
    <x v="0"/>
    <x v="0"/>
    <x v="11"/>
  </r>
  <r>
    <s v="BRSTNCNTB3B8"/>
    <n v="1841305.63"/>
    <n v="4064.6923419999998"/>
    <n v="453"/>
    <x v="1"/>
    <x v="1"/>
    <x v="0"/>
    <x v="11"/>
  </r>
  <r>
    <s v="BRSTNCNTB3B8"/>
    <n v="1780335.25"/>
    <n v="4064.6923419999998"/>
    <n v="438"/>
    <x v="1"/>
    <x v="1"/>
    <x v="0"/>
    <x v="11"/>
  </r>
  <r>
    <s v="BRSTNCNTB0O7"/>
    <n v="744016.22"/>
    <n v="4000.0871809999999"/>
    <n v="186"/>
    <x v="1"/>
    <x v="0"/>
    <x v="0"/>
    <x v="11"/>
  </r>
  <r>
    <s v="BRSTNCNTB0O7"/>
    <n v="288006.28000000003"/>
    <n v="4000.0871809999999"/>
    <n v="72"/>
    <x v="1"/>
    <x v="0"/>
    <x v="0"/>
    <x v="11"/>
  </r>
  <r>
    <s v="BRSTNCNTB0O7"/>
    <n v="40000.870000000003"/>
    <n v="4000.0871809999999"/>
    <n v="10"/>
    <x v="1"/>
    <x v="0"/>
    <x v="0"/>
    <x v="11"/>
  </r>
  <r>
    <s v="BRSTNCNTB0O7"/>
    <n v="2056044.81"/>
    <n v="4000.0871809999999"/>
    <n v="514"/>
    <x v="1"/>
    <x v="0"/>
    <x v="0"/>
    <x v="11"/>
  </r>
  <r>
    <s v="BRSTNCNTB3B8"/>
    <n v="2560756.1800000002"/>
    <n v="4064.6923419999998"/>
    <n v="630"/>
    <x v="1"/>
    <x v="1"/>
    <x v="0"/>
    <x v="11"/>
  </r>
  <r>
    <s v="BRSTNCNTB0O7"/>
    <n v="1316028.68"/>
    <n v="4000.0871809999999"/>
    <n v="329"/>
    <x v="1"/>
    <x v="0"/>
    <x v="0"/>
    <x v="11"/>
  </r>
  <r>
    <s v="BRSTNCNTB0O7"/>
    <n v="148003.23000000001"/>
    <n v="4000.0871809999999"/>
    <n v="37"/>
    <x v="1"/>
    <x v="0"/>
    <x v="0"/>
    <x v="11"/>
  </r>
  <r>
    <s v="BRSTNCNTB3B8"/>
    <n v="191040.54"/>
    <n v="4064.6923419999998"/>
    <n v="47"/>
    <x v="1"/>
    <x v="1"/>
    <x v="0"/>
    <x v="11"/>
  </r>
  <r>
    <s v="BRSTNCNTB4U6"/>
    <n v="956847.93"/>
    <n v="4037.333059"/>
    <n v="237"/>
    <x v="1"/>
    <x v="2"/>
    <x v="0"/>
    <x v="11"/>
  </r>
  <r>
    <s v="BRSTNCNTB4U6"/>
    <n v="795354.61"/>
    <n v="4037.333059"/>
    <n v="197"/>
    <x v="1"/>
    <x v="2"/>
    <x v="0"/>
    <x v="11"/>
  </r>
  <r>
    <s v="BRSTNCNTB4U6"/>
    <n v="100933.33"/>
    <n v="4037.333059"/>
    <n v="25"/>
    <x v="1"/>
    <x v="2"/>
    <x v="0"/>
    <x v="11"/>
  </r>
  <r>
    <s v="BRSTNCNTB4U6"/>
    <n v="1312133.24"/>
    <n v="4037.333059"/>
    <n v="325"/>
    <x v="1"/>
    <x v="2"/>
    <x v="0"/>
    <x v="11"/>
  </r>
  <r>
    <s v="BRIFPTDBS007"/>
    <n v="1530536.9"/>
    <n v="1020.35793628"/>
    <n v="1500"/>
    <x v="0"/>
    <x v="3"/>
    <x v="0"/>
    <x v="11"/>
  </r>
  <r>
    <s v="BBDC4"/>
    <n v="292923.40000000002"/>
    <n v="15.4"/>
    <n v="19021"/>
    <x v="0"/>
    <x v="4"/>
    <x v="1"/>
    <x v="11"/>
  </r>
  <r>
    <s v="BOVA11"/>
    <n v="8200796"/>
    <n v="107.06"/>
    <n v="76600"/>
    <x v="0"/>
    <x v="5"/>
    <x v="1"/>
    <x v="11"/>
  </r>
  <r>
    <s v="CMIG4"/>
    <n v="380948.54"/>
    <n v="11.27"/>
    <n v="33802"/>
    <x v="0"/>
    <x v="6"/>
    <x v="1"/>
    <x v="11"/>
  </r>
  <r>
    <s v="CSAN3"/>
    <n v="1268322"/>
    <n v="17.47"/>
    <n v="72600"/>
    <x v="0"/>
    <x v="7"/>
    <x v="1"/>
    <x v="11"/>
  </r>
  <r>
    <s v="ITSA4"/>
    <n v="507859.02"/>
    <n v="8.73"/>
    <n v="58174"/>
    <x v="0"/>
    <x v="8"/>
    <x v="1"/>
    <x v="11"/>
  </r>
  <r>
    <s v="PETR4"/>
    <n v="922775.4"/>
    <n v="25.59"/>
    <n v="36060"/>
    <x v="0"/>
    <x v="9"/>
    <x v="1"/>
    <x v="11"/>
  </r>
  <r>
    <s v="VALE3"/>
    <n v="1637420"/>
    <n v="86.18"/>
    <n v="19000"/>
    <x v="0"/>
    <x v="10"/>
    <x v="1"/>
    <x v="11"/>
  </r>
  <r>
    <s v="BOVA11"/>
    <n v="617200.9"/>
    <n v="107.06"/>
    <n v="5765"/>
    <x v="0"/>
    <x v="5"/>
    <x v="1"/>
    <x v="11"/>
  </r>
  <r>
    <s v="BOVA11"/>
    <n v="95925.759999999995"/>
    <n v="107.06"/>
    <n v="896"/>
    <x v="0"/>
    <x v="5"/>
    <x v="1"/>
    <x v="11"/>
  </r>
  <r>
    <s v="BOVA11"/>
    <n v="45821.68"/>
    <n v="107.06"/>
    <n v="428"/>
    <x v="0"/>
    <x v="5"/>
    <x v="1"/>
    <x v="11"/>
  </r>
  <r>
    <s v="BOVA11"/>
    <n v="86718.6"/>
    <n v="107.06"/>
    <n v="810"/>
    <x v="0"/>
    <x v="5"/>
    <x v="1"/>
    <x v="11"/>
  </r>
  <r>
    <s v="BOVA11"/>
    <n v="161339.42000000001"/>
    <n v="107.06"/>
    <n v="1507"/>
    <x v="0"/>
    <x v="5"/>
    <x v="1"/>
    <x v="11"/>
  </r>
  <r>
    <s v="BOVA11"/>
    <n v="738071.64"/>
    <n v="107.06"/>
    <n v="6894"/>
    <x v="0"/>
    <x v="5"/>
    <x v="1"/>
    <x v="11"/>
  </r>
  <r>
    <s v="BRBNYM"/>
    <n v="1067.42"/>
    <n v="1067.42"/>
    <n v="1"/>
    <x v="0"/>
    <x v="11"/>
    <x v="2"/>
    <x v="11"/>
  </r>
  <r>
    <s v="BRBNYM"/>
    <n v="1054.03"/>
    <n v="1054.03"/>
    <n v="1"/>
    <x v="1"/>
    <x v="11"/>
    <x v="2"/>
    <x v="11"/>
  </r>
  <r>
    <n v="28075830000105"/>
    <n v="353480.85096676601"/>
    <n v="1.7621587000000001"/>
    <n v="200595.35555268999"/>
    <x v="0"/>
    <x v="12"/>
    <x v="1"/>
    <x v="11"/>
  </r>
  <r>
    <n v="25307212000147"/>
    <n v="1506344.237388137"/>
    <n v="1.4075481000000001"/>
    <n v="1070190.2388899799"/>
    <x v="0"/>
    <x v="13"/>
    <x v="1"/>
    <x v="11"/>
  </r>
  <r>
    <n v="19726267000199"/>
    <n v="2602924.0355088189"/>
    <n v="317.55480440999997"/>
    <n v="8196.7710749800008"/>
    <x v="0"/>
    <x v="14"/>
    <x v="1"/>
    <x v="11"/>
  </r>
  <r>
    <n v="11145320000156"/>
    <n v="3391574.176806475"/>
    <n v="740.57022622"/>
    <n v="4579.6793561599998"/>
    <x v="0"/>
    <x v="15"/>
    <x v="1"/>
    <x v="11"/>
  </r>
  <r>
    <n v="28075715000122"/>
    <n v="1970445.537975163"/>
    <n v="1.6991246"/>
    <n v="1159682.77898817"/>
    <x v="0"/>
    <x v="16"/>
    <x v="1"/>
    <x v="11"/>
  </r>
  <r>
    <n v="31608459000104"/>
    <n v="1584551.9383366909"/>
    <n v="1.4080225"/>
    <n v="1125374.01805489"/>
    <x v="0"/>
    <x v="18"/>
    <x v="1"/>
    <x v="11"/>
  </r>
  <r>
    <n v="31666901000140"/>
    <n v="930616.22264374408"/>
    <n v="1.5186111"/>
    <n v="612807.46772083"/>
    <x v="0"/>
    <x v="19"/>
    <x v="1"/>
    <x v="11"/>
  </r>
  <r>
    <n v="14781366000150"/>
    <n v="3069457.3129699058"/>
    <n v="3.4188090999999998"/>
    <n v="897814.77209999994"/>
    <x v="0"/>
    <x v="21"/>
    <x v="1"/>
    <x v="11"/>
  </r>
  <r>
    <n v="10843445000197"/>
    <n v="579.42754919798188"/>
    <n v="2.56903901"/>
    <n v="225.54252657999999"/>
    <x v="0"/>
    <x v="22"/>
    <x v="2"/>
    <x v="11"/>
  </r>
  <r>
    <n v="44162109000109"/>
    <n v="47345.416503554123"/>
    <n v="1.04326399"/>
    <n v="45382.009690140003"/>
    <x v="0"/>
    <x v="23"/>
    <x v="2"/>
    <x v="11"/>
  </r>
  <r>
    <n v="45683352000127"/>
    <n v="47345.421243833152"/>
    <n v="1.0432813599999999"/>
    <n v="45381.25865091"/>
    <x v="0"/>
    <x v="24"/>
    <x v="2"/>
    <x v="11"/>
  </r>
  <r>
    <n v="45688718000150"/>
    <n v="47345.416173212878"/>
    <n v="1.0432813400000001"/>
    <n v="45381.254660619998"/>
    <x v="0"/>
    <x v="25"/>
    <x v="2"/>
    <x v="11"/>
  </r>
  <r>
    <n v="46328929000145"/>
    <n v="47345.415466370199"/>
    <n v="1.0432793300000001"/>
    <n v="45381.341415410003"/>
    <x v="0"/>
    <x v="26"/>
    <x v="2"/>
    <x v="11"/>
  </r>
  <r>
    <n v="46098698000120"/>
    <n v="47345.414513091047"/>
    <n v="1.0432002600000001"/>
    <n v="45384.780208060001"/>
    <x v="0"/>
    <x v="27"/>
    <x v="2"/>
    <x v="11"/>
  </r>
  <r>
    <n v="32319500000187"/>
    <n v="47345.415434664843"/>
    <n v="1.0433015999999999"/>
    <n v="45380.372688650001"/>
    <x v="0"/>
    <x v="28"/>
    <x v="2"/>
    <x v="11"/>
  </r>
  <r>
    <n v="46328987000179"/>
    <n v="47345.415779774652"/>
    <n v="1.0432824999999999"/>
    <n v="45381.203825210003"/>
    <x v="0"/>
    <x v="29"/>
    <x v="2"/>
    <x v="11"/>
  </r>
  <r>
    <n v="45688636000106"/>
    <n v="47345.4161025867"/>
    <n v="1.0432119500000001"/>
    <n v="45384.273160010001"/>
    <x v="0"/>
    <x v="30"/>
    <x v="2"/>
    <x v="11"/>
  </r>
  <r>
    <n v="46328680000178"/>
    <n v="47345.407764454751"/>
    <n v="1.0432795500000001"/>
    <n v="45381.324463279998"/>
    <x v="0"/>
    <x v="31"/>
    <x v="2"/>
    <x v="11"/>
  </r>
  <r>
    <n v="46328752000187"/>
    <n v="47345.406705075729"/>
    <n v="1.04327952"/>
    <n v="45381.324752809996"/>
    <x v="0"/>
    <x v="32"/>
    <x v="2"/>
    <x v="11"/>
  </r>
  <r>
    <n v="31366337000140"/>
    <n v="3205368.2370013972"/>
    <n v="2.1091186999999998"/>
    <n v="1519766.63854974"/>
    <x v="1"/>
    <x v="33"/>
    <x v="3"/>
    <x v="11"/>
  </r>
  <r>
    <n v="18422272000145"/>
    <n v="1005903.3181664631"/>
    <n v="3.235503"/>
    <n v="310895.49852571997"/>
    <x v="1"/>
    <x v="34"/>
    <x v="3"/>
    <x v="11"/>
  </r>
  <r>
    <n v="32683901000111"/>
    <n v="1696316.1677550429"/>
    <n v="1.3665617999999999"/>
    <n v="1241302.19925293"/>
    <x v="1"/>
    <x v="35"/>
    <x v="3"/>
    <x v="11"/>
  </r>
  <r>
    <n v="35700369000191"/>
    <n v="1071679.1813387431"/>
    <n v="1.3506111999999999"/>
    <n v="793477.19117000001"/>
    <x v="1"/>
    <x v="36"/>
    <x v="3"/>
    <x v="11"/>
  </r>
  <r>
    <n v="41000792000181"/>
    <n v="2280872.8356634141"/>
    <n v="1.1889841000000001"/>
    <n v="1918337.5418253399"/>
    <x v="1"/>
    <x v="37"/>
    <x v="3"/>
    <x v="11"/>
  </r>
  <r>
    <n v="28951307000197"/>
    <n v="4475343.7408210738"/>
    <n v="1.8741407999999999"/>
    <n v="2387944.2466761698"/>
    <x v="1"/>
    <x v="38"/>
    <x v="3"/>
    <x v="11"/>
  </r>
  <r>
    <n v="36857756000107"/>
    <n v="1262779.3872236051"/>
    <n v="1.1610043999999999"/>
    <n v="1087661.1554819299"/>
    <x v="1"/>
    <x v="39"/>
    <x v="1"/>
    <x v="11"/>
  </r>
  <r>
    <n v="40319225000120"/>
    <n v="65254.904921219328"/>
    <n v="1.1390400000000001"/>
    <n v="57289.3883632"/>
    <x v="1"/>
    <x v="40"/>
    <x v="2"/>
    <x v="11"/>
  </r>
  <r>
    <n v="40319218000128"/>
    <n v="280932.03751370858"/>
    <n v="115.40480599999999"/>
    <n v="2434.3183551100001"/>
    <x v="1"/>
    <x v="41"/>
    <x v="3"/>
    <x v="11"/>
  </r>
  <r>
    <n v="13000859000142"/>
    <n v="1116562.9708589199"/>
    <n v="4.3424256000000003"/>
    <n v="257128.86614773999"/>
    <x v="1"/>
    <x v="42"/>
    <x v="3"/>
    <x v="11"/>
  </r>
  <r>
    <n v="19009392000188"/>
    <n v="2016363.3255071221"/>
    <n v="4.7429027000000001"/>
    <n v="425132.76215999998"/>
    <x v="1"/>
    <x v="43"/>
    <x v="3"/>
    <x v="11"/>
  </r>
  <r>
    <n v="31608483000135"/>
    <n v="1903288.2045674031"/>
    <n v="1.8381995"/>
    <n v="1035408.94476764"/>
    <x v="1"/>
    <x v="44"/>
    <x v="1"/>
    <x v="11"/>
  </r>
  <r>
    <n v="29236579000178"/>
    <n v="2178754.1897597001"/>
    <n v="1.6975788000000001"/>
    <n v="1283448.04362525"/>
    <x v="1"/>
    <x v="45"/>
    <x v="3"/>
    <x v="11"/>
  </r>
  <r>
    <n v="35819274000191"/>
    <n v="1168579.7722980999"/>
    <n v="1.26098065"/>
    <n v="926723.00110084994"/>
    <x v="1"/>
    <x v="46"/>
    <x v="0"/>
    <x v="11"/>
  </r>
  <r>
    <n v="31713505000127"/>
    <n v="655678.16826066945"/>
    <n v="2030.6596790999999"/>
    <n v="322.88924383"/>
    <x v="1"/>
    <x v="47"/>
    <x v="1"/>
    <x v="11"/>
  </r>
  <r>
    <n v="31713585000110"/>
    <n v="67343.591466590369"/>
    <n v="1.1467058000000001"/>
    <n v="58727.87201965"/>
    <x v="1"/>
    <x v="48"/>
    <x v="2"/>
    <x v="11"/>
  </r>
  <r>
    <n v="42776581000106"/>
    <n v="1621616.7015302901"/>
    <n v="1.12054619"/>
    <n v="1447166.3158573499"/>
    <x v="1"/>
    <x v="49"/>
    <x v="2"/>
    <x v="11"/>
  </r>
  <r>
    <n v="30654823000100"/>
    <n v="1933238.645141629"/>
    <n v="1288.8257613999999"/>
    <n v="1500.0000023600001"/>
    <x v="1"/>
    <x v="50"/>
    <x v="0"/>
    <x v="11"/>
  </r>
  <r>
    <n v="10843445000197"/>
    <n v="124924.1287310328"/>
    <n v="2.56903901"/>
    <n v="48626.793226870002"/>
    <x v="1"/>
    <x v="22"/>
    <x v="2"/>
    <x v="11"/>
  </r>
  <r>
    <n v="44162109000109"/>
    <n v="24840.675676733332"/>
    <n v="1.04326399"/>
    <n v="23810.536848619999"/>
    <x v="1"/>
    <x v="23"/>
    <x v="2"/>
    <x v="11"/>
  </r>
  <r>
    <n v="45683352000127"/>
    <n v="24840.675380101529"/>
    <n v="1.0432813599999999"/>
    <n v="23810.140133339999"/>
    <x v="1"/>
    <x v="24"/>
    <x v="2"/>
    <x v="11"/>
  </r>
  <r>
    <n v="45688718000150"/>
    <n v="24840.67561995488"/>
    <n v="1.0432813400000001"/>
    <n v="23810.140819690001"/>
    <x v="1"/>
    <x v="25"/>
    <x v="2"/>
    <x v="11"/>
  </r>
  <r>
    <n v="46328929000145"/>
    <n v="24840.67549845553"/>
    <n v="1.0432793300000001"/>
    <n v="23810.186576259999"/>
    <x v="1"/>
    <x v="26"/>
    <x v="2"/>
    <x v="11"/>
  </r>
  <r>
    <n v="46098698000120"/>
    <n v="24840.675334585019"/>
    <n v="1.0432002600000001"/>
    <n v="23811.991126789999"/>
    <x v="1"/>
    <x v="27"/>
    <x v="2"/>
    <x v="11"/>
  </r>
  <r>
    <n v="32319500000187"/>
    <n v="24840.675632198421"/>
    <n v="1.0433015999999999"/>
    <n v="23809.67845942"/>
    <x v="1"/>
    <x v="28"/>
    <x v="2"/>
    <x v="11"/>
  </r>
  <r>
    <n v="46328987000179"/>
    <n v="24840.675552325651"/>
    <n v="1.0432824999999999"/>
    <n v="23810.114280959999"/>
    <x v="1"/>
    <x v="29"/>
    <x v="2"/>
    <x v="11"/>
  </r>
  <r>
    <n v="45688636000106"/>
    <n v="24840.675607814381"/>
    <n v="1.0432119500000001"/>
    <n v="23811.72455685"/>
    <x v="1"/>
    <x v="30"/>
    <x v="2"/>
    <x v="11"/>
  </r>
  <r>
    <n v="46328680000178"/>
    <n v="24840.675485630651"/>
    <n v="1.0432795500000001"/>
    <n v="23810.181543030001"/>
    <x v="1"/>
    <x v="31"/>
    <x v="2"/>
    <x v="11"/>
  </r>
  <r>
    <n v="46328752000187"/>
    <n v="24840.6754873801"/>
    <n v="1.04327952"/>
    <n v="23810.18222938"/>
    <x v="1"/>
    <x v="32"/>
    <x v="2"/>
    <x v="11"/>
  </r>
  <r>
    <s v="BRSTNCNTB0O7"/>
    <n v="200501.3"/>
    <n v="4010.025979"/>
    <n v="50"/>
    <x v="0"/>
    <x v="0"/>
    <x v="0"/>
    <x v="12"/>
  </r>
  <r>
    <s v="BRSTNCNTB0O7"/>
    <n v="264661.71000000002"/>
    <n v="4010.025979"/>
    <n v="66"/>
    <x v="0"/>
    <x v="0"/>
    <x v="0"/>
    <x v="12"/>
  </r>
  <r>
    <s v="BRSTNCNTB0O7"/>
    <n v="1287218.3400000001"/>
    <n v="4010.025979"/>
    <n v="321"/>
    <x v="0"/>
    <x v="0"/>
    <x v="0"/>
    <x v="12"/>
  </r>
  <r>
    <s v="BRSTNCNTB4U6"/>
    <n v="178161.14"/>
    <n v="4049.1168980000002"/>
    <n v="44"/>
    <x v="0"/>
    <x v="2"/>
    <x v="0"/>
    <x v="12"/>
  </r>
  <r>
    <s v="BRSTNCNTB4U6"/>
    <n v="279389.07"/>
    <n v="4049.1168980000002"/>
    <n v="69"/>
    <x v="0"/>
    <x v="2"/>
    <x v="0"/>
    <x v="12"/>
  </r>
  <r>
    <s v="BRSTNCNTB4U6"/>
    <n v="32392.94"/>
    <n v="4049.1168980000002"/>
    <n v="8"/>
    <x v="0"/>
    <x v="2"/>
    <x v="0"/>
    <x v="12"/>
  </r>
  <r>
    <s v="BRSTNCNTB4U6"/>
    <n v="700497.22"/>
    <n v="4049.1168980000002"/>
    <n v="173"/>
    <x v="0"/>
    <x v="2"/>
    <x v="0"/>
    <x v="12"/>
  </r>
  <r>
    <s v="BRSTNCNTB0O7"/>
    <n v="1844611.95"/>
    <n v="4010.025979"/>
    <n v="460"/>
    <x v="1"/>
    <x v="0"/>
    <x v="0"/>
    <x v="12"/>
  </r>
  <r>
    <s v="BRSTNCNTB3B8"/>
    <n v="1848068.08"/>
    <n v="4079.6204750000002"/>
    <n v="453"/>
    <x v="1"/>
    <x v="1"/>
    <x v="0"/>
    <x v="12"/>
  </r>
  <r>
    <s v="BRSTNCNTB3B8"/>
    <n v="1786873.77"/>
    <n v="4079.6204750000002"/>
    <n v="438"/>
    <x v="1"/>
    <x v="1"/>
    <x v="0"/>
    <x v="12"/>
  </r>
  <r>
    <s v="BRSTNCNTB0O7"/>
    <n v="745864.83"/>
    <n v="4010.025979"/>
    <n v="186"/>
    <x v="1"/>
    <x v="0"/>
    <x v="0"/>
    <x v="12"/>
  </r>
  <r>
    <s v="BRSTNCNTB0O7"/>
    <n v="288721.87"/>
    <n v="4010.025979"/>
    <n v="72"/>
    <x v="1"/>
    <x v="0"/>
    <x v="0"/>
    <x v="12"/>
  </r>
  <r>
    <s v="BRSTNCNTB0O7"/>
    <n v="40100.26"/>
    <n v="4010.025979"/>
    <n v="10"/>
    <x v="1"/>
    <x v="0"/>
    <x v="0"/>
    <x v="12"/>
  </r>
  <r>
    <s v="BRSTNCNTB0O7"/>
    <n v="2061153.35"/>
    <n v="4010.025979"/>
    <n v="514"/>
    <x v="1"/>
    <x v="0"/>
    <x v="0"/>
    <x v="12"/>
  </r>
  <r>
    <s v="BRSTNCNTB3B8"/>
    <n v="2570160.9"/>
    <n v="4079.6204750000002"/>
    <n v="630"/>
    <x v="1"/>
    <x v="1"/>
    <x v="0"/>
    <x v="12"/>
  </r>
  <r>
    <s v="BRSTNCNTB0O7"/>
    <n v="1319298.55"/>
    <n v="4010.025979"/>
    <n v="329"/>
    <x v="1"/>
    <x v="0"/>
    <x v="0"/>
    <x v="12"/>
  </r>
  <r>
    <s v="BRSTNCNTB0O7"/>
    <n v="148370.96"/>
    <n v="4010.025979"/>
    <n v="37"/>
    <x v="1"/>
    <x v="0"/>
    <x v="0"/>
    <x v="12"/>
  </r>
  <r>
    <s v="BRSTNCNTB3B8"/>
    <n v="191742.16"/>
    <n v="4079.6204750000002"/>
    <n v="47"/>
    <x v="1"/>
    <x v="1"/>
    <x v="0"/>
    <x v="12"/>
  </r>
  <r>
    <s v="BRSTNCNTB4U6"/>
    <n v="959640.7"/>
    <n v="4049.1168980000002"/>
    <n v="237"/>
    <x v="1"/>
    <x v="2"/>
    <x v="0"/>
    <x v="12"/>
  </r>
  <r>
    <s v="BRSTNCNTB4U6"/>
    <n v="797676.03"/>
    <n v="4049.1168980000002"/>
    <n v="197"/>
    <x v="1"/>
    <x v="2"/>
    <x v="0"/>
    <x v="12"/>
  </r>
  <r>
    <s v="BRSTNCNTB4U6"/>
    <n v="101227.92"/>
    <n v="4049.1168980000002"/>
    <n v="25"/>
    <x v="1"/>
    <x v="2"/>
    <x v="0"/>
    <x v="12"/>
  </r>
  <r>
    <s v="BRSTNCNTB4U6"/>
    <n v="1315962.99"/>
    <n v="4049.1168980000002"/>
    <n v="325"/>
    <x v="1"/>
    <x v="2"/>
    <x v="0"/>
    <x v="12"/>
  </r>
  <r>
    <s v="BRIFPTDBS007"/>
    <n v="1534846.7"/>
    <n v="1023.23113588"/>
    <n v="1500"/>
    <x v="0"/>
    <x v="3"/>
    <x v="0"/>
    <x v="12"/>
  </r>
  <r>
    <s v="BBDC4"/>
    <n v="292352.77"/>
    <n v="15.37"/>
    <n v="19021"/>
    <x v="0"/>
    <x v="4"/>
    <x v="1"/>
    <x v="12"/>
  </r>
  <r>
    <s v="BOVA11"/>
    <n v="8268970"/>
    <n v="107.95"/>
    <n v="76600"/>
    <x v="0"/>
    <x v="5"/>
    <x v="1"/>
    <x v="12"/>
  </r>
  <r>
    <s v="CMIG4"/>
    <n v="383990.72"/>
    <n v="11.36"/>
    <n v="33802"/>
    <x v="0"/>
    <x v="6"/>
    <x v="1"/>
    <x v="12"/>
  </r>
  <r>
    <s v="CSAN3"/>
    <n v="1278486"/>
    <n v="17.61"/>
    <n v="72600"/>
    <x v="0"/>
    <x v="7"/>
    <x v="1"/>
    <x v="12"/>
  </r>
  <r>
    <s v="ITSA4"/>
    <n v="510185.98"/>
    <n v="8.77"/>
    <n v="58174"/>
    <x v="0"/>
    <x v="8"/>
    <x v="1"/>
    <x v="12"/>
  </r>
  <r>
    <s v="PETR4"/>
    <n v="934314.6"/>
    <n v="25.91"/>
    <n v="36060"/>
    <x v="0"/>
    <x v="9"/>
    <x v="1"/>
    <x v="12"/>
  </r>
  <r>
    <s v="VALE3"/>
    <n v="1649200"/>
    <n v="86.8"/>
    <n v="19000"/>
    <x v="0"/>
    <x v="10"/>
    <x v="1"/>
    <x v="12"/>
  </r>
  <r>
    <s v="BOVA11"/>
    <n v="622331.75"/>
    <n v="107.95"/>
    <n v="5765"/>
    <x v="0"/>
    <x v="5"/>
    <x v="1"/>
    <x v="12"/>
  </r>
  <r>
    <s v="BOVA11"/>
    <n v="96723.199999999997"/>
    <n v="107.95"/>
    <n v="896"/>
    <x v="0"/>
    <x v="5"/>
    <x v="1"/>
    <x v="12"/>
  </r>
  <r>
    <s v="BOVA11"/>
    <n v="46202.6"/>
    <n v="107.95"/>
    <n v="428"/>
    <x v="0"/>
    <x v="5"/>
    <x v="1"/>
    <x v="12"/>
  </r>
  <r>
    <s v="BOVA11"/>
    <n v="87439.5"/>
    <n v="107.95"/>
    <n v="810"/>
    <x v="0"/>
    <x v="5"/>
    <x v="1"/>
    <x v="12"/>
  </r>
  <r>
    <s v="BOVA11"/>
    <n v="162680.65"/>
    <n v="107.95"/>
    <n v="1507"/>
    <x v="0"/>
    <x v="5"/>
    <x v="1"/>
    <x v="12"/>
  </r>
  <r>
    <s v="BOVA11"/>
    <n v="744207.3"/>
    <n v="107.95"/>
    <n v="6894"/>
    <x v="0"/>
    <x v="5"/>
    <x v="1"/>
    <x v="12"/>
  </r>
  <r>
    <s v="BRBNYM"/>
    <n v="1067.42"/>
    <n v="1067.42"/>
    <n v="1"/>
    <x v="0"/>
    <x v="11"/>
    <x v="2"/>
    <x v="12"/>
  </r>
  <r>
    <s v="BRBNYM"/>
    <n v="1054.03"/>
    <n v="1054.03"/>
    <n v="1"/>
    <x v="1"/>
    <x v="11"/>
    <x v="2"/>
    <x v="12"/>
  </r>
  <r>
    <n v="28075830000105"/>
    <n v="355196.22209023917"/>
    <n v="1.7707101000000001"/>
    <n v="200595.35555268999"/>
    <x v="0"/>
    <x v="12"/>
    <x v="1"/>
    <x v="12"/>
  </r>
  <r>
    <n v="25307212000147"/>
    <n v="1527851.4225430139"/>
    <n v="1.4276447000000001"/>
    <n v="1070190.2388899799"/>
    <x v="0"/>
    <x v="13"/>
    <x v="1"/>
    <x v="12"/>
  </r>
  <r>
    <n v="19726267000199"/>
    <n v="2625171.520411829"/>
    <n v="320.26898109000001"/>
    <n v="8196.7710749800008"/>
    <x v="0"/>
    <x v="14"/>
    <x v="1"/>
    <x v="12"/>
  </r>
  <r>
    <n v="11145320000156"/>
    <n v="3420511.4365624618"/>
    <n v="746.88884757000005"/>
    <n v="4579.6793561599998"/>
    <x v="0"/>
    <x v="15"/>
    <x v="1"/>
    <x v="12"/>
  </r>
  <r>
    <n v="28075715000122"/>
    <n v="1982560.164125863"/>
    <n v="1.7095711"/>
    <n v="1159682.77898817"/>
    <x v="0"/>
    <x v="16"/>
    <x v="1"/>
    <x v="12"/>
  </r>
  <r>
    <n v="31608459000104"/>
    <n v="1603344.8966763951"/>
    <n v="1.4247217999999999"/>
    <n v="1125374.01805489"/>
    <x v="0"/>
    <x v="18"/>
    <x v="1"/>
    <x v="12"/>
  </r>
  <r>
    <n v="31666901000140"/>
    <n v="940435.481822022"/>
    <n v="1.5346344999999999"/>
    <n v="612807.46772083"/>
    <x v="0"/>
    <x v="19"/>
    <x v="1"/>
    <x v="12"/>
  </r>
  <r>
    <n v="14781366000150"/>
    <n v="3120165.621953682"/>
    <n v="3.4752888"/>
    <n v="897814.77209999994"/>
    <x v="0"/>
    <x v="21"/>
    <x v="1"/>
    <x v="12"/>
  </r>
  <r>
    <n v="10843445000197"/>
    <n v="579.72337979754525"/>
    <n v="2.57035065"/>
    <n v="225.54252657999999"/>
    <x v="0"/>
    <x v="22"/>
    <x v="2"/>
    <x v="12"/>
  </r>
  <r>
    <n v="44162109000109"/>
    <n v="47368.632578251309"/>
    <n v="1.04377556"/>
    <n v="45382.009690140003"/>
    <x v="0"/>
    <x v="23"/>
    <x v="2"/>
    <x v="12"/>
  </r>
  <r>
    <n v="45683352000127"/>
    <n v="47368.637388133779"/>
    <n v="1.0437929399999999"/>
    <n v="45381.25865091"/>
    <x v="0"/>
    <x v="24"/>
    <x v="2"/>
    <x v="12"/>
  </r>
  <r>
    <n v="45688718000150"/>
    <n v="47368.631861659611"/>
    <n v="1.0437929100000001"/>
    <n v="45381.254660619998"/>
    <x v="0"/>
    <x v="25"/>
    <x v="2"/>
    <x v="12"/>
  </r>
  <r>
    <n v="46328929000145"/>
    <n v="47368.631199198077"/>
    <n v="1.0437909000000001"/>
    <n v="45381.341415410003"/>
    <x v="0"/>
    <x v="26"/>
    <x v="2"/>
    <x v="12"/>
  </r>
  <r>
    <n v="46098698000120"/>
    <n v="47368.630643558681"/>
    <n v="1.0437118000000001"/>
    <n v="45384.780208060001"/>
    <x v="0"/>
    <x v="27"/>
    <x v="2"/>
    <x v="12"/>
  </r>
  <r>
    <n v="32319500000187"/>
    <n v="47368.631125724904"/>
    <n v="1.0438131799999999"/>
    <n v="45380.372688650001"/>
    <x v="0"/>
    <x v="28"/>
    <x v="2"/>
    <x v="12"/>
  </r>
  <r>
    <n v="46328987000179"/>
    <n v="47368.63189602756"/>
    <n v="1.0437940800000001"/>
    <n v="45381.203825210003"/>
    <x v="0"/>
    <x v="29"/>
    <x v="2"/>
    <x v="12"/>
  </r>
  <r>
    <n v="45688636000106"/>
    <n v="47368.631973678966"/>
    <n v="1.0437234900000001"/>
    <n v="45384.273160010001"/>
    <x v="0"/>
    <x v="30"/>
    <x v="2"/>
    <x v="12"/>
  </r>
  <r>
    <n v="46328680000178"/>
    <n v="47368.62394242367"/>
    <n v="1.04379113"/>
    <n v="45381.324463279998"/>
    <x v="0"/>
    <x v="31"/>
    <x v="2"/>
    <x v="12"/>
  </r>
  <r>
    <n v="46328752000187"/>
    <n v="47368.622883192773"/>
    <n v="1.0437911"/>
    <n v="45381.324752809996"/>
    <x v="0"/>
    <x v="32"/>
    <x v="2"/>
    <x v="12"/>
  </r>
  <r>
    <n v="31366337000140"/>
    <n v="3204892.0941135399"/>
    <n v="2.1088054000000001"/>
    <n v="1519766.63854974"/>
    <x v="1"/>
    <x v="33"/>
    <x v="3"/>
    <x v="12"/>
  </r>
  <r>
    <n v="18422272000145"/>
    <n v="1005955.952774363"/>
    <n v="3.2356723000000001"/>
    <n v="310895.49852571997"/>
    <x v="1"/>
    <x v="34"/>
    <x v="3"/>
    <x v="12"/>
  </r>
  <r>
    <n v="32683901000111"/>
    <n v="1695335.7872780729"/>
    <n v="1.365772"/>
    <n v="1241302.19925293"/>
    <x v="1"/>
    <x v="35"/>
    <x v="3"/>
    <x v="12"/>
  </r>
  <r>
    <n v="35700369000191"/>
    <n v="1067455.02616383"/>
    <n v="1.3452876"/>
    <n v="793477.19117000001"/>
    <x v="1"/>
    <x v="36"/>
    <x v="3"/>
    <x v="12"/>
  </r>
  <r>
    <n v="41000792000181"/>
    <n v="2272607.870198214"/>
    <n v="1.1846757000000001"/>
    <n v="1918337.5418253399"/>
    <x v="1"/>
    <x v="37"/>
    <x v="3"/>
    <x v="12"/>
  </r>
  <r>
    <n v="28951307000197"/>
    <n v="4475348.516709568"/>
    <n v="1.8741428"/>
    <n v="2387944.2466761698"/>
    <x v="1"/>
    <x v="38"/>
    <x v="3"/>
    <x v="12"/>
  </r>
  <r>
    <n v="36857756000107"/>
    <n v="1274048.861987784"/>
    <n v="1.1713655999999999"/>
    <n v="1087661.1554819299"/>
    <x v="1"/>
    <x v="39"/>
    <x v="1"/>
    <x v="12"/>
  </r>
  <r>
    <n v="40319225000120"/>
    <n v="65287.874964222341"/>
    <n v="1.1396154999999999"/>
    <n v="57289.3883632"/>
    <x v="1"/>
    <x v="40"/>
    <x v="2"/>
    <x v="12"/>
  </r>
  <r>
    <n v="40319218000128"/>
    <n v="282136.91871977597"/>
    <n v="115.89976230000001"/>
    <n v="2434.3183551100001"/>
    <x v="1"/>
    <x v="41"/>
    <x v="3"/>
    <x v="12"/>
  </r>
  <r>
    <n v="13000859000142"/>
    <n v="1121175.6055887439"/>
    <n v="4.3603645999999996"/>
    <n v="257128.86614773999"/>
    <x v="1"/>
    <x v="42"/>
    <x v="3"/>
    <x v="12"/>
  </r>
  <r>
    <n v="19009392000188"/>
    <n v="2016374.889118253"/>
    <n v="4.7429299"/>
    <n v="425132.76215999998"/>
    <x v="1"/>
    <x v="43"/>
    <x v="3"/>
    <x v="12"/>
  </r>
  <r>
    <n v="31608483000135"/>
    <n v="1920608.1112318989"/>
    <n v="1.8549271000000001"/>
    <n v="1035408.94476764"/>
    <x v="1"/>
    <x v="44"/>
    <x v="1"/>
    <x v="12"/>
  </r>
  <r>
    <n v="29236579000178"/>
    <n v="2176945.683121427"/>
    <n v="1.6961697"/>
    <n v="1283448.04362525"/>
    <x v="1"/>
    <x v="45"/>
    <x v="3"/>
    <x v="12"/>
  </r>
  <r>
    <n v="35819274000191"/>
    <n v="1168993.0814893621"/>
    <n v="1.26142664"/>
    <n v="926723.00110084994"/>
    <x v="1"/>
    <x v="46"/>
    <x v="0"/>
    <x v="12"/>
  </r>
  <r>
    <n v="31713505000127"/>
    <n v="658243.24410056963"/>
    <n v="2038.6038143999999"/>
    <n v="322.88924383"/>
    <x v="1"/>
    <x v="47"/>
    <x v="1"/>
    <x v="12"/>
  </r>
  <r>
    <n v="31713585000110"/>
    <n v="67377.207300534414"/>
    <n v="1.1472781999999999"/>
    <n v="58727.87201965"/>
    <x v="1"/>
    <x v="48"/>
    <x v="2"/>
    <x v="12"/>
  </r>
  <r>
    <n v="42776581000106"/>
    <n v="1622655.260436865"/>
    <n v="1.1212638399999999"/>
    <n v="1447166.3158573499"/>
    <x v="1"/>
    <x v="49"/>
    <x v="2"/>
    <x v="12"/>
  </r>
  <r>
    <n v="30654823000100"/>
    <n v="1934385.1281284329"/>
    <n v="1289.59008339"/>
    <n v="1500.0000023600001"/>
    <x v="1"/>
    <x v="50"/>
    <x v="0"/>
    <x v="12"/>
  </r>
  <r>
    <n v="10843445000197"/>
    <n v="124987.90957810089"/>
    <n v="2.57035065"/>
    <n v="48626.793226870002"/>
    <x v="1"/>
    <x v="22"/>
    <x v="2"/>
    <x v="12"/>
  </r>
  <r>
    <n v="44162109000109"/>
    <n v="24852.856433068981"/>
    <n v="1.04377556"/>
    <n v="23810.536848619999"/>
    <x v="1"/>
    <x v="23"/>
    <x v="2"/>
    <x v="12"/>
  </r>
  <r>
    <n v="45683352000127"/>
    <n v="24852.856171590949"/>
    <n v="1.0437929399999999"/>
    <n v="23810.140133339999"/>
    <x v="1"/>
    <x v="24"/>
    <x v="2"/>
    <x v="12"/>
  </r>
  <r>
    <n v="45688718000150"/>
    <n v="24852.85617369401"/>
    <n v="1.0437929100000001"/>
    <n v="23810.140819690001"/>
    <x v="1"/>
    <x v="25"/>
    <x v="2"/>
    <x v="12"/>
  </r>
  <r>
    <n v="46328929000145"/>
    <n v="24852.85607560234"/>
    <n v="1.0437909000000001"/>
    <n v="23810.186576259999"/>
    <x v="1"/>
    <x v="26"/>
    <x v="2"/>
    <x v="12"/>
  </r>
  <r>
    <n v="46098698000120"/>
    <n v="24852.856120526019"/>
    <n v="1.0437118000000001"/>
    <n v="23811.991126789999"/>
    <x v="1"/>
    <x v="27"/>
    <x v="2"/>
    <x v="12"/>
  </r>
  <r>
    <n v="32319500000187"/>
    <n v="24852.856187504691"/>
    <n v="1.0438131799999999"/>
    <n v="23809.67845942"/>
    <x v="1"/>
    <x v="28"/>
    <x v="2"/>
    <x v="12"/>
  </r>
  <r>
    <n v="46328987000179"/>
    <n v="24852.8563305895"/>
    <n v="1.0437940800000001"/>
    <n v="23810.114280959999"/>
    <x v="1"/>
    <x v="29"/>
    <x v="2"/>
    <x v="12"/>
  </r>
  <r>
    <n v="45688636000106"/>
    <n v="24852.856257394189"/>
    <n v="1.0437234900000001"/>
    <n v="23811.72455685"/>
    <x v="1"/>
    <x v="30"/>
    <x v="2"/>
    <x v="12"/>
  </r>
  <r>
    <n v="46328680000178"/>
    <n v="24852.856298304428"/>
    <n v="1.04379113"/>
    <n v="23810.181543030001"/>
    <x v="1"/>
    <x v="31"/>
    <x v="2"/>
    <x v="12"/>
  </r>
  <r>
    <n v="46328752000187"/>
    <n v="24852.856300405001"/>
    <n v="1.0437911"/>
    <n v="23810.18222938"/>
    <x v="1"/>
    <x v="32"/>
    <x v="2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6">
  <r>
    <s v="BRSTNCNTB0O7"/>
    <n v="1160783.47"/>
    <n v="3934.8592199999998"/>
    <n v="295"/>
    <x v="0"/>
    <x v="0"/>
    <x v="0"/>
    <x v="0"/>
  </r>
  <r>
    <s v="BRSTNCNTB3B8"/>
    <n v="764268.94"/>
    <n v="4022.4681030000002"/>
    <n v="190"/>
    <x v="0"/>
    <x v="1"/>
    <x v="0"/>
    <x v="0"/>
  </r>
  <r>
    <s v="BRSTNCNTB3B8"/>
    <n v="201123.41"/>
    <n v="4022.4681030000002"/>
    <n v="50"/>
    <x v="0"/>
    <x v="1"/>
    <x v="0"/>
    <x v="0"/>
  </r>
  <r>
    <s v="BRSTNCNTB0O7"/>
    <n v="1337852.1299999999"/>
    <n v="3934.8592199999998"/>
    <n v="340"/>
    <x v="0"/>
    <x v="0"/>
    <x v="0"/>
    <x v="0"/>
  </r>
  <r>
    <s v="BRSTNCNTB3B8"/>
    <n v="1383729.03"/>
    <n v="4022.4681030000002"/>
    <n v="344"/>
    <x v="0"/>
    <x v="1"/>
    <x v="0"/>
    <x v="0"/>
  </r>
  <r>
    <s v="BRSTNCNTB4U6"/>
    <n v="176980.56"/>
    <n v="4022.2855439999998"/>
    <n v="44"/>
    <x v="0"/>
    <x v="2"/>
    <x v="0"/>
    <x v="0"/>
  </r>
  <r>
    <s v="BRSTNCNTB4U6"/>
    <n v="277537.7"/>
    <n v="4022.2855439999998"/>
    <n v="69"/>
    <x v="0"/>
    <x v="2"/>
    <x v="0"/>
    <x v="0"/>
  </r>
  <r>
    <s v="BRSTNCNTB4U6"/>
    <n v="32178.28"/>
    <n v="4022.2855439999998"/>
    <n v="8"/>
    <x v="0"/>
    <x v="2"/>
    <x v="0"/>
    <x v="0"/>
  </r>
  <r>
    <s v="BRSTNCNTB4U6"/>
    <n v="695855.4"/>
    <n v="4022.2855439999998"/>
    <n v="173"/>
    <x v="0"/>
    <x v="2"/>
    <x v="0"/>
    <x v="0"/>
  </r>
  <r>
    <s v="BRSTNCNTB0O7"/>
    <n v="1813740.1"/>
    <n v="3942.9132589999999"/>
    <n v="460"/>
    <x v="1"/>
    <x v="0"/>
    <x v="0"/>
    <x v="0"/>
  </r>
  <r>
    <s v="BRSTNCNTB3B8"/>
    <n v="1821690.16"/>
    <n v="4021.391083"/>
    <n v="453"/>
    <x v="1"/>
    <x v="1"/>
    <x v="0"/>
    <x v="0"/>
  </r>
  <r>
    <s v="BRSTNCNTB3B8"/>
    <n v="1761369.29"/>
    <n v="4021.391083"/>
    <n v="438"/>
    <x v="1"/>
    <x v="1"/>
    <x v="0"/>
    <x v="0"/>
  </r>
  <r>
    <s v="BRSTNCNTB0O7"/>
    <n v="733381.87"/>
    <n v="3942.9132589999999"/>
    <n v="186"/>
    <x v="1"/>
    <x v="0"/>
    <x v="0"/>
    <x v="0"/>
  </r>
  <r>
    <s v="BRSTNCNTB0O7"/>
    <n v="283889.75"/>
    <n v="3942.9132589999999"/>
    <n v="72"/>
    <x v="1"/>
    <x v="0"/>
    <x v="0"/>
    <x v="0"/>
  </r>
  <r>
    <s v="BRSTNCNTB0O7"/>
    <n v="39429.129999999997"/>
    <n v="3942.9132589999999"/>
    <n v="10"/>
    <x v="1"/>
    <x v="0"/>
    <x v="0"/>
    <x v="0"/>
  </r>
  <r>
    <s v="BRSTNCNTB0O7"/>
    <n v="2026657.42"/>
    <n v="3942.9132589999999"/>
    <n v="514"/>
    <x v="1"/>
    <x v="0"/>
    <x v="0"/>
    <x v="0"/>
  </r>
  <r>
    <s v="BRSTNCNTB3B8"/>
    <n v="2533476.38"/>
    <n v="4021.391083"/>
    <n v="630"/>
    <x v="1"/>
    <x v="1"/>
    <x v="0"/>
    <x v="0"/>
  </r>
  <r>
    <s v="BRSTNCNTB4U6"/>
    <n v="953169.41"/>
    <n v="4021.8118549999999"/>
    <n v="237"/>
    <x v="1"/>
    <x v="2"/>
    <x v="0"/>
    <x v="0"/>
  </r>
  <r>
    <s v="BRSTNCNTB4U6"/>
    <n v="792296.94"/>
    <n v="4021.8118549999999"/>
    <n v="197"/>
    <x v="1"/>
    <x v="2"/>
    <x v="0"/>
    <x v="0"/>
  </r>
  <r>
    <s v="BRSTNCNTB4U6"/>
    <n v="100545.3"/>
    <n v="4021.8118549999999"/>
    <n v="25"/>
    <x v="1"/>
    <x v="2"/>
    <x v="0"/>
    <x v="0"/>
  </r>
  <r>
    <s v="BRSTNCNTB4U6"/>
    <n v="1307088.8500000001"/>
    <n v="4021.8118549999999"/>
    <n v="325"/>
    <x v="1"/>
    <x v="2"/>
    <x v="0"/>
    <x v="0"/>
  </r>
  <r>
    <s v="BRIFPTDBS007"/>
    <n v="1465921.77"/>
    <n v="977.28118204999998"/>
    <n v="1500"/>
    <x v="0"/>
    <x v="3"/>
    <x v="0"/>
    <x v="0"/>
  </r>
  <r>
    <s v="BBDC4"/>
    <n v="289309.40999999997"/>
    <n v="15.21"/>
    <n v="19021"/>
    <x v="0"/>
    <x v="4"/>
    <x v="1"/>
    <x v="0"/>
  </r>
  <r>
    <s v="BOVA11"/>
    <n v="5323208"/>
    <n v="106.04"/>
    <n v="50200"/>
    <x v="0"/>
    <x v="5"/>
    <x v="1"/>
    <x v="0"/>
  </r>
  <r>
    <s v="CMIG4"/>
    <n v="354244.96"/>
    <n v="10.48"/>
    <n v="33802"/>
    <x v="0"/>
    <x v="6"/>
    <x v="1"/>
    <x v="0"/>
  </r>
  <r>
    <s v="CSAN3"/>
    <n v="1238556"/>
    <n v="17.059999999999999"/>
    <n v="72600"/>
    <x v="0"/>
    <x v="7"/>
    <x v="1"/>
    <x v="0"/>
  </r>
  <r>
    <s v="ITSA4"/>
    <n v="1070393.46"/>
    <n v="8.7899999999999991"/>
    <n v="121774"/>
    <x v="0"/>
    <x v="8"/>
    <x v="1"/>
    <x v="0"/>
  </r>
  <r>
    <s v="PETR4"/>
    <n v="979029"/>
    <n v="27.15"/>
    <n v="36060"/>
    <x v="0"/>
    <x v="9"/>
    <x v="1"/>
    <x v="0"/>
  </r>
  <r>
    <s v="VALE3"/>
    <n v="1566360"/>
    <n v="82.44"/>
    <n v="19000"/>
    <x v="0"/>
    <x v="10"/>
    <x v="1"/>
    <x v="0"/>
  </r>
  <r>
    <s v="ITSA4"/>
    <n v="46587"/>
    <n v="8.7899999999999991"/>
    <n v="5300"/>
    <x v="0"/>
    <x v="8"/>
    <x v="1"/>
    <x v="0"/>
  </r>
  <r>
    <s v="ITSA4"/>
    <n v="512457"/>
    <n v="8.7899999999999991"/>
    <n v="58300"/>
    <x v="0"/>
    <x v="8"/>
    <x v="1"/>
    <x v="0"/>
  </r>
  <r>
    <s v="BRBNYM"/>
    <n v="0"/>
    <n v="0"/>
    <n v="1"/>
    <x v="0"/>
    <x v="11"/>
    <x v="2"/>
    <x v="0"/>
  </r>
  <r>
    <s v="BRBNYM"/>
    <n v="2063.83"/>
    <n v="2063.83"/>
    <n v="1"/>
    <x v="1"/>
    <x v="11"/>
    <x v="2"/>
    <x v="0"/>
  </r>
  <r>
    <n v="28075830000105"/>
    <n v="356641.79246049421"/>
    <n v="1.7779164999999999"/>
    <n v="200595.35555268999"/>
    <x v="0"/>
    <x v="12"/>
    <x v="1"/>
    <x v="0"/>
  </r>
  <r>
    <n v="25307212000147"/>
    <n v="1537358.564549217"/>
    <n v="1.4365283"/>
    <n v="1070190.2388899799"/>
    <x v="0"/>
    <x v="13"/>
    <x v="1"/>
    <x v="0"/>
  </r>
  <r>
    <n v="19726267000199"/>
    <n v="2649546.4914277629"/>
    <n v="323.24270949999999"/>
    <n v="8196.7710749800008"/>
    <x v="0"/>
    <x v="14"/>
    <x v="1"/>
    <x v="0"/>
  </r>
  <r>
    <n v="11145320000156"/>
    <n v="3453083.184445275"/>
    <n v="754.00108083999999"/>
    <n v="4579.6793561599998"/>
    <x v="0"/>
    <x v="15"/>
    <x v="1"/>
    <x v="0"/>
  </r>
  <r>
    <n v="28075715000122"/>
    <n v="1993445.5265308351"/>
    <n v="1.7189576"/>
    <n v="1159682.77898817"/>
    <x v="0"/>
    <x v="16"/>
    <x v="1"/>
    <x v="0"/>
  </r>
  <r>
    <n v="38443675000188"/>
    <n v="1248156.5462132969"/>
    <n v="0.71562599999999998"/>
    <n v="1744146.4483030201"/>
    <x v="0"/>
    <x v="17"/>
    <x v="1"/>
    <x v="0"/>
  </r>
  <r>
    <n v="31608459000104"/>
    <n v="1572776.8123735769"/>
    <n v="1.3975591999999999"/>
    <n v="1125374.01805489"/>
    <x v="0"/>
    <x v="18"/>
    <x v="1"/>
    <x v="0"/>
  </r>
  <r>
    <n v="31666901000140"/>
    <n v="972921.63130083866"/>
    <n v="1.5876465"/>
    <n v="612807.46772083"/>
    <x v="0"/>
    <x v="19"/>
    <x v="1"/>
    <x v="0"/>
  </r>
  <r>
    <n v="18644570000180"/>
    <n v="867030.30844766449"/>
    <n v="3.0759020000000001"/>
    <n v="281878.39158974"/>
    <x v="0"/>
    <x v="20"/>
    <x v="1"/>
    <x v="0"/>
  </r>
  <r>
    <n v="14781366000150"/>
    <n v="3114525.3699923959"/>
    <n v="3.4690066000000002"/>
    <n v="897814.77209999994"/>
    <x v="0"/>
    <x v="21"/>
    <x v="1"/>
    <x v="0"/>
  </r>
  <r>
    <n v="10843445000197"/>
    <n v="576.1015096453109"/>
    <n v="2.5542921700000001"/>
    <n v="225.54252657999999"/>
    <x v="0"/>
    <x v="22"/>
    <x v="2"/>
    <x v="0"/>
  </r>
  <r>
    <n v="44162109000109"/>
    <n v="52800.000000004911"/>
    <n v="1.03762088"/>
    <n v="50885.63753652"/>
    <x v="0"/>
    <x v="23"/>
    <x v="2"/>
    <x v="0"/>
  </r>
  <r>
    <n v="45683352000127"/>
    <n v="52800.006430990761"/>
    <n v="1.0376381699999999"/>
    <n v="50884.79583494"/>
    <x v="0"/>
    <x v="24"/>
    <x v="2"/>
    <x v="0"/>
  </r>
  <r>
    <n v="45688718000150"/>
    <n v="52799.999999999403"/>
    <n v="1.03763816"/>
    <n v="50884.790127610002"/>
    <x v="0"/>
    <x v="25"/>
    <x v="2"/>
    <x v="0"/>
  </r>
  <r>
    <n v="46328929000145"/>
    <n v="52799.999999999367"/>
    <n v="1.0376361599999999"/>
    <n v="50884.888205900003"/>
    <x v="0"/>
    <x v="26"/>
    <x v="2"/>
    <x v="0"/>
  </r>
  <r>
    <n v="46098698000120"/>
    <n v="52800.00000000219"/>
    <n v="1.0375575100000001"/>
    <n v="50888.745434459997"/>
    <x v="0"/>
    <x v="27"/>
    <x v="2"/>
    <x v="0"/>
  </r>
  <r>
    <n v="32319500000187"/>
    <n v="52799.999194577053"/>
    <n v="1.0376582999999999"/>
    <n v="50883.801724110002"/>
    <x v="0"/>
    <x v="28"/>
    <x v="2"/>
    <x v="0"/>
  </r>
  <r>
    <n v="46328987000179"/>
    <n v="52800.000000005202"/>
    <n v="1.0376393100000001"/>
    <n v="50884.733732770001"/>
    <x v="0"/>
    <x v="29"/>
    <x v="2"/>
    <x v="0"/>
  </r>
  <r>
    <n v="45688636000106"/>
    <n v="52799.999999996588"/>
    <n v="1.0375691300000001"/>
    <n v="50888.175518479999"/>
    <x v="0"/>
    <x v="30"/>
    <x v="2"/>
    <x v="0"/>
  </r>
  <r>
    <n v="46328680000178"/>
    <n v="52799.992413952154"/>
    <n v="1.03763637"/>
    <n v="50884.870596770001"/>
    <x v="0"/>
    <x v="31"/>
    <x v="2"/>
    <x v="0"/>
  </r>
  <r>
    <n v="46328752000187"/>
    <n v="52799.991350181474"/>
    <n v="1.0376363399999999"/>
    <n v="50884.871042760002"/>
    <x v="0"/>
    <x v="32"/>
    <x v="2"/>
    <x v="0"/>
  </r>
  <r>
    <n v="31366337000140"/>
    <n v="3196790.0661867671"/>
    <n v="2.1034742999999998"/>
    <n v="1519766.63854974"/>
    <x v="1"/>
    <x v="33"/>
    <x v="3"/>
    <x v="0"/>
  </r>
  <r>
    <n v="18422272000145"/>
    <n v="1002201.1335234439"/>
    <n v="3.2226265000000001"/>
    <n v="310988.91960437997"/>
    <x v="1"/>
    <x v="34"/>
    <x v="3"/>
    <x v="0"/>
  </r>
  <r>
    <n v="32683901000111"/>
    <n v="1678768.6233455241"/>
    <n v="1.3524254"/>
    <n v="1241302.19925293"/>
    <x v="1"/>
    <x v="35"/>
    <x v="3"/>
    <x v="0"/>
  </r>
  <r>
    <n v="35700369000191"/>
    <n v="1066577.937918514"/>
    <n v="1.3468496999999999"/>
    <n v="791905.68770851998"/>
    <x v="1"/>
    <x v="36"/>
    <x v="3"/>
    <x v="0"/>
  </r>
  <r>
    <n v="41000792000181"/>
    <n v="2306885.4927305649"/>
    <n v="1.2025440999999999"/>
    <n v="1918337.5418253399"/>
    <x v="1"/>
    <x v="37"/>
    <x v="3"/>
    <x v="0"/>
  </r>
  <r>
    <n v="28951307000197"/>
    <n v="5023874.354219838"/>
    <n v="2.1038491000000001"/>
    <n v="2387944.2466761698"/>
    <x v="1"/>
    <x v="38"/>
    <x v="3"/>
    <x v="0"/>
  </r>
  <r>
    <n v="36857756000107"/>
    <n v="1267464.7051830741"/>
    <n v="1.1653121"/>
    <n v="1087661.1554819299"/>
    <x v="1"/>
    <x v="39"/>
    <x v="1"/>
    <x v="0"/>
  </r>
  <r>
    <n v="40319225000120"/>
    <n v="64922.849897327389"/>
    <n v="1.1332439000000001"/>
    <n v="57289.3883632"/>
    <x v="1"/>
    <x v="40"/>
    <x v="2"/>
    <x v="0"/>
  </r>
  <r>
    <n v="40319218000128"/>
    <n v="294968.6061028617"/>
    <n v="121.1709247"/>
    <n v="2434.3183551100001"/>
    <x v="1"/>
    <x v="41"/>
    <x v="3"/>
    <x v="0"/>
  </r>
  <r>
    <n v="13000859000142"/>
    <n v="1113934.265321631"/>
    <n v="4.3322022999999996"/>
    <n v="257128.86614773999"/>
    <x v="1"/>
    <x v="42"/>
    <x v="3"/>
    <x v="0"/>
  </r>
  <r>
    <n v="19009392000188"/>
    <n v="2260617.827280242"/>
    <n v="5.3174397000000004"/>
    <n v="425132.76215999998"/>
    <x v="1"/>
    <x v="43"/>
    <x v="3"/>
    <x v="0"/>
  </r>
  <r>
    <n v="31608483000135"/>
    <n v="1910655.5533730029"/>
    <n v="1.8453149"/>
    <n v="1035408.94476764"/>
    <x v="1"/>
    <x v="44"/>
    <x v="1"/>
    <x v="0"/>
  </r>
  <r>
    <n v="29236579000178"/>
    <n v="2175563.0184175181"/>
    <n v="1.6953426"/>
    <n v="1283258.62773549"/>
    <x v="1"/>
    <x v="45"/>
    <x v="3"/>
    <x v="0"/>
  </r>
  <r>
    <n v="35819274000191"/>
    <n v="1153967.5932404031"/>
    <n v="1.2452130699999999"/>
    <n v="926723.00110084994"/>
    <x v="1"/>
    <x v="46"/>
    <x v="0"/>
    <x v="0"/>
  </r>
  <r>
    <n v="31713505000127"/>
    <n v="658753.61659444915"/>
    <n v="2040.1844570000001"/>
    <n v="322.88924383"/>
    <x v="1"/>
    <x v="47"/>
    <x v="1"/>
    <x v="0"/>
  </r>
  <r>
    <n v="31713585000110"/>
    <n v="67004.214839763212"/>
    <n v="1.140927"/>
    <n v="58727.87201965"/>
    <x v="1"/>
    <x v="48"/>
    <x v="2"/>
    <x v="0"/>
  </r>
  <r>
    <n v="42776581000106"/>
    <n v="1612938.595057294"/>
    <n v="1.1145495700000001"/>
    <n v="1447166.3158573499"/>
    <x v="1"/>
    <x v="49"/>
    <x v="2"/>
    <x v="0"/>
  </r>
  <r>
    <n v="30654823000100"/>
    <n v="1925422.9346093319"/>
    <n v="1283.61528772"/>
    <n v="1500.0000023600001"/>
    <x v="1"/>
    <x v="50"/>
    <x v="0"/>
    <x v="0"/>
  </r>
  <r>
    <n v="10843445000197"/>
    <n v="812554.25953183486"/>
    <n v="2.5556465300000002"/>
    <n v="317944.69618293998"/>
    <x v="1"/>
    <x v="22"/>
    <x v="2"/>
    <x v="0"/>
  </r>
  <r>
    <n v="44162109000109"/>
    <n v="118056.5466508994"/>
    <n v="1.03812992"/>
    <n v="113720.39701052"/>
    <x v="1"/>
    <x v="23"/>
    <x v="2"/>
    <x v="0"/>
  </r>
  <r>
    <n v="45683352000127"/>
    <n v="118056.5187938414"/>
    <n v="1.03814721"/>
    <n v="113718.47620131"/>
    <x v="1"/>
    <x v="24"/>
    <x v="2"/>
    <x v="0"/>
  </r>
  <r>
    <n v="45688718000150"/>
    <n v="118056.5061473018"/>
    <n v="1.0381471900000001"/>
    <n v="113718.46621026999"/>
    <x v="1"/>
    <x v="25"/>
    <x v="2"/>
    <x v="0"/>
  </r>
  <r>
    <n v="46328929000145"/>
    <n v="118056.365647784"/>
    <n v="1.0381452"/>
    <n v="113718.54885789"/>
    <x v="1"/>
    <x v="26"/>
    <x v="2"/>
    <x v="0"/>
  </r>
  <r>
    <n v="46098698000120"/>
    <n v="118056.4733004978"/>
    <n v="1.0380665099999999"/>
    <n v="113727.27292829999"/>
    <x v="1"/>
    <x v="27"/>
    <x v="2"/>
    <x v="0"/>
  </r>
  <r>
    <n v="32319500000187"/>
    <n v="118056.3850031441"/>
    <n v="1.03816734"/>
    <n v="113716.14233515"/>
    <x v="1"/>
    <x v="28"/>
    <x v="2"/>
    <x v="0"/>
  </r>
  <r>
    <n v="46328987000179"/>
    <n v="118056.49843589449"/>
    <n v="1.0381483499999999"/>
    <n v="113718.33171617"/>
    <x v="1"/>
    <x v="29"/>
    <x v="2"/>
    <x v="0"/>
  </r>
  <r>
    <n v="45688636000106"/>
    <n v="118056.4860964323"/>
    <n v="1.0380781400000001"/>
    <n v="113726.01112323999"/>
    <x v="1"/>
    <x v="30"/>
    <x v="2"/>
    <x v="0"/>
  </r>
  <r>
    <n v="46328680000178"/>
    <n v="118056.43558184781"/>
    <n v="1.03814541"/>
    <n v="113718.59321889"/>
    <x v="1"/>
    <x v="31"/>
    <x v="2"/>
    <x v="0"/>
  </r>
  <r>
    <n v="46328752000187"/>
    <n v="118056.4381036023"/>
    <n v="1.03814538"/>
    <n v="113718.59893419"/>
    <x v="1"/>
    <x v="32"/>
    <x v="2"/>
    <x v="0"/>
  </r>
  <r>
    <s v="BRSTNCNTB4U6"/>
    <n v="32261.95"/>
    <n v="4032.7431919999999"/>
    <n v="8"/>
    <x v="0"/>
    <x v="2"/>
    <x v="0"/>
    <x v="1"/>
  </r>
  <r>
    <s v="BRSTNCNTB3B8"/>
    <n v="202052.36"/>
    <n v="4041.0472220000001"/>
    <n v="50"/>
    <x v="0"/>
    <x v="1"/>
    <x v="0"/>
    <x v="1"/>
  </r>
  <r>
    <s v="BRSTNCNTB0O7"/>
    <n v="1388472.2"/>
    <n v="4083.7417580000001"/>
    <n v="340"/>
    <x v="0"/>
    <x v="0"/>
    <x v="0"/>
    <x v="1"/>
  </r>
  <r>
    <s v="BRSTNCNTB3B8"/>
    <n v="1390120.24"/>
    <n v="4041.0472220000001"/>
    <n v="344"/>
    <x v="0"/>
    <x v="1"/>
    <x v="0"/>
    <x v="1"/>
  </r>
  <r>
    <s v="BRSTNCNTB0O7"/>
    <n v="1204703.82"/>
    <n v="4083.7417580000001"/>
    <n v="295"/>
    <x v="0"/>
    <x v="0"/>
    <x v="0"/>
    <x v="1"/>
  </r>
  <r>
    <s v="BRSTNCNTB3B8"/>
    <n v="767798.97"/>
    <n v="4041.0472220000001"/>
    <n v="190"/>
    <x v="0"/>
    <x v="1"/>
    <x v="0"/>
    <x v="1"/>
  </r>
  <r>
    <s v="BRSTNCNTB4U6"/>
    <n v="697664.57"/>
    <n v="4032.7431919999999"/>
    <n v="173"/>
    <x v="0"/>
    <x v="2"/>
    <x v="0"/>
    <x v="1"/>
  </r>
  <r>
    <s v="BRSTNCNTB4U6"/>
    <n v="177440.7"/>
    <n v="4032.7431919999999"/>
    <n v="44"/>
    <x v="0"/>
    <x v="2"/>
    <x v="0"/>
    <x v="1"/>
  </r>
  <r>
    <s v="BRSTNCNTB4U6"/>
    <n v="278259.28000000003"/>
    <n v="4032.7431919999999"/>
    <n v="69"/>
    <x v="0"/>
    <x v="2"/>
    <x v="0"/>
    <x v="1"/>
  </r>
  <r>
    <s v="BRSTNCNTB0O7"/>
    <n v="1878521.21"/>
    <n v="4083.7417580000001"/>
    <n v="460"/>
    <x v="1"/>
    <x v="0"/>
    <x v="0"/>
    <x v="1"/>
  </r>
  <r>
    <s v="BRSTNCNTB3B8"/>
    <n v="1830594.39"/>
    <n v="4041.0472220000001"/>
    <n v="453"/>
    <x v="1"/>
    <x v="1"/>
    <x v="0"/>
    <x v="1"/>
  </r>
  <r>
    <s v="BRSTNCNTB3B8"/>
    <n v="1769978.68"/>
    <n v="4041.0472220000001"/>
    <n v="438"/>
    <x v="1"/>
    <x v="1"/>
    <x v="0"/>
    <x v="1"/>
  </r>
  <r>
    <s v="BRSTNCNTB0O7"/>
    <n v="759575.97"/>
    <n v="4083.7417580000001"/>
    <n v="186"/>
    <x v="1"/>
    <x v="0"/>
    <x v="0"/>
    <x v="1"/>
  </r>
  <r>
    <s v="BRSTNCNTB0O7"/>
    <n v="294029.40999999997"/>
    <n v="4083.7417580000001"/>
    <n v="72"/>
    <x v="1"/>
    <x v="0"/>
    <x v="0"/>
    <x v="1"/>
  </r>
  <r>
    <s v="BRSTNCNTB0O7"/>
    <n v="40837.42"/>
    <n v="4083.7417580000001"/>
    <n v="10"/>
    <x v="1"/>
    <x v="0"/>
    <x v="0"/>
    <x v="1"/>
  </r>
  <r>
    <s v="BRSTNCNTB0O7"/>
    <n v="2099043.2599999998"/>
    <n v="4083.7417580000001"/>
    <n v="514"/>
    <x v="1"/>
    <x v="0"/>
    <x v="0"/>
    <x v="1"/>
  </r>
  <r>
    <s v="BRSTNCNTB3B8"/>
    <n v="2545859.75"/>
    <n v="4041.0472220000001"/>
    <n v="630"/>
    <x v="1"/>
    <x v="1"/>
    <x v="0"/>
    <x v="1"/>
  </r>
  <r>
    <s v="BRSTNCNTB4U6"/>
    <n v="955760.14"/>
    <n v="4032.7431919999999"/>
    <n v="237"/>
    <x v="1"/>
    <x v="2"/>
    <x v="0"/>
    <x v="1"/>
  </r>
  <r>
    <s v="BRSTNCNTB4U6"/>
    <n v="794450.41"/>
    <n v="4032.7431919999999"/>
    <n v="197"/>
    <x v="1"/>
    <x v="2"/>
    <x v="0"/>
    <x v="1"/>
  </r>
  <r>
    <s v="BRSTNCNTB4U6"/>
    <n v="100818.58"/>
    <n v="4032.7431919999999"/>
    <n v="25"/>
    <x v="1"/>
    <x v="2"/>
    <x v="0"/>
    <x v="1"/>
  </r>
  <r>
    <s v="BRSTNCNTB4U6"/>
    <n v="1310641.54"/>
    <n v="4032.7431919999999"/>
    <n v="325"/>
    <x v="1"/>
    <x v="2"/>
    <x v="0"/>
    <x v="1"/>
  </r>
  <r>
    <s v="BRIFPTDBS007"/>
    <n v="1484593.91"/>
    <n v="989.72927641000001"/>
    <n v="1500"/>
    <x v="0"/>
    <x v="3"/>
    <x v="0"/>
    <x v="1"/>
  </r>
  <r>
    <s v="PETR4"/>
    <n v="998862"/>
    <n v="27.7"/>
    <n v="36060"/>
    <x v="0"/>
    <x v="9"/>
    <x v="1"/>
    <x v="1"/>
  </r>
  <r>
    <s v="BBDC4"/>
    <n v="288358.36"/>
    <n v="15.16"/>
    <n v="19021"/>
    <x v="0"/>
    <x v="4"/>
    <x v="1"/>
    <x v="1"/>
  </r>
  <r>
    <s v="VALE3"/>
    <n v="1582890"/>
    <n v="83.31"/>
    <n v="19000"/>
    <x v="0"/>
    <x v="10"/>
    <x v="1"/>
    <x v="1"/>
  </r>
  <r>
    <s v="ITSA4"/>
    <n v="1042442.3"/>
    <n v="8.9499999999999993"/>
    <n v="116474"/>
    <x v="0"/>
    <x v="8"/>
    <x v="1"/>
    <x v="1"/>
  </r>
  <r>
    <s v="BOVA11"/>
    <n v="2436052"/>
    <n v="109.24"/>
    <n v="22300"/>
    <x v="0"/>
    <x v="5"/>
    <x v="1"/>
    <x v="1"/>
  </r>
  <r>
    <s v="CMIG4"/>
    <n v="366075.66"/>
    <n v="10.83"/>
    <n v="33802"/>
    <x v="0"/>
    <x v="6"/>
    <x v="1"/>
    <x v="1"/>
  </r>
  <r>
    <s v="CSAN3"/>
    <n v="1287198"/>
    <n v="17.73"/>
    <n v="72600"/>
    <x v="0"/>
    <x v="7"/>
    <x v="1"/>
    <x v="1"/>
  </r>
  <r>
    <s v="ITSA4"/>
    <n v="474350"/>
    <n v="8.9499999999999993"/>
    <n v="53000"/>
    <x v="0"/>
    <x v="8"/>
    <x v="1"/>
    <x v="1"/>
  </r>
  <r>
    <s v="ITSA4"/>
    <n v="47435"/>
    <n v="8.9499999999999993"/>
    <n v="5300"/>
    <x v="0"/>
    <x v="8"/>
    <x v="1"/>
    <x v="1"/>
  </r>
  <r>
    <s v="BRBNYM"/>
    <n v="1047.33"/>
    <n v="1047.33"/>
    <n v="1"/>
    <x v="0"/>
    <x v="11"/>
    <x v="2"/>
    <x v="1"/>
  </r>
  <r>
    <s v="BRBNYM"/>
    <n v="1049.42"/>
    <n v="1049.42"/>
    <n v="1"/>
    <x v="1"/>
    <x v="11"/>
    <x v="2"/>
    <x v="1"/>
  </r>
  <r>
    <n v="38443675000188"/>
    <n v="1296841.603683359"/>
    <n v="0.74353939999999996"/>
    <n v="1744146.4483030201"/>
    <x v="0"/>
    <x v="17"/>
    <x v="1"/>
    <x v="1"/>
  </r>
  <r>
    <n v="31608459000104"/>
    <n v="1596520.516093509"/>
    <n v="1.4186577"/>
    <n v="1125374.01805489"/>
    <x v="0"/>
    <x v="18"/>
    <x v="1"/>
    <x v="1"/>
  </r>
  <r>
    <n v="18644570000180"/>
    <n v="1756814.7287611901"/>
    <n v="3.1199165"/>
    <n v="563096.71389000001"/>
    <x v="0"/>
    <x v="20"/>
    <x v="1"/>
    <x v="1"/>
  </r>
  <r>
    <n v="14781366000150"/>
    <n v="3291496.2433838658"/>
    <n v="3.6661195000000002"/>
    <n v="897814.77209999994"/>
    <x v="0"/>
    <x v="21"/>
    <x v="1"/>
    <x v="1"/>
  </r>
  <r>
    <n v="31666901000140"/>
    <n v="1000714.410945875"/>
    <n v="1.6329997000000001"/>
    <n v="612807.46772083"/>
    <x v="0"/>
    <x v="19"/>
    <x v="1"/>
    <x v="1"/>
  </r>
  <r>
    <n v="45683352000127"/>
    <n v="62890.006427864202"/>
    <n v="1.03713364"/>
    <n v="60638.286140119999"/>
    <x v="0"/>
    <x v="24"/>
    <x v="2"/>
    <x v="1"/>
  </r>
  <r>
    <n v="46328752000187"/>
    <n v="62889.991354387108"/>
    <n v="1.03713181"/>
    <n v="60638.37860145"/>
    <x v="0"/>
    <x v="32"/>
    <x v="2"/>
    <x v="1"/>
  </r>
  <r>
    <n v="11145320000156"/>
    <n v="3540814.305446208"/>
    <n v="773.15768858000001"/>
    <n v="4579.6793561599998"/>
    <x v="0"/>
    <x v="15"/>
    <x v="1"/>
    <x v="1"/>
  </r>
  <r>
    <n v="46328929000145"/>
    <n v="62890.000000003507"/>
    <n v="1.0371316399999999"/>
    <n v="60638.396876990002"/>
    <x v="0"/>
    <x v="26"/>
    <x v="2"/>
    <x v="1"/>
  </r>
  <r>
    <n v="28075830000105"/>
    <n v="363621.24708298768"/>
    <n v="1.8127101999999999"/>
    <n v="200595.35555268999"/>
    <x v="0"/>
    <x v="12"/>
    <x v="1"/>
    <x v="1"/>
  </r>
  <r>
    <n v="44162109000109"/>
    <n v="62890.000000004497"/>
    <n v="1.03711636"/>
    <n v="60639.290272120001"/>
    <x v="0"/>
    <x v="23"/>
    <x v="2"/>
    <x v="1"/>
  </r>
  <r>
    <n v="25307212000147"/>
    <n v="1587887.168602312"/>
    <n v="1.4837429"/>
    <n v="1070190.2388899799"/>
    <x v="0"/>
    <x v="13"/>
    <x v="1"/>
    <x v="1"/>
  </r>
  <r>
    <n v="10843445000197"/>
    <n v="143152.79372186761"/>
    <n v="2.5529847999999999"/>
    <n v="56072.716814400002"/>
    <x v="0"/>
    <x v="22"/>
    <x v="2"/>
    <x v="1"/>
  </r>
  <r>
    <n v="46328987000179"/>
    <n v="62890.000000003143"/>
    <n v="1.0371347799999999"/>
    <n v="60638.213289890002"/>
    <x v="0"/>
    <x v="29"/>
    <x v="2"/>
    <x v="1"/>
  </r>
  <r>
    <n v="45688636000106"/>
    <n v="62889.999999998166"/>
    <n v="1.0370646400000001"/>
    <n v="60642.314446279997"/>
    <x v="0"/>
    <x v="30"/>
    <x v="2"/>
    <x v="1"/>
  </r>
  <r>
    <n v="19726267000199"/>
    <n v="2716796.6835635831"/>
    <n v="331.44718312999998"/>
    <n v="8196.7710749800008"/>
    <x v="0"/>
    <x v="14"/>
    <x v="1"/>
    <x v="1"/>
  </r>
  <r>
    <n v="46098698000120"/>
    <n v="62889.999999997111"/>
    <n v="1.0370530200000001"/>
    <n v="60642.99393294"/>
    <x v="0"/>
    <x v="27"/>
    <x v="2"/>
    <x v="1"/>
  </r>
  <r>
    <n v="32319500000187"/>
    <n v="62889.999194966993"/>
    <n v="1.03715376"/>
    <n v="60637.102829349999"/>
    <x v="0"/>
    <x v="28"/>
    <x v="2"/>
    <x v="1"/>
  </r>
  <r>
    <n v="46328680000178"/>
    <n v="62889.99241764567"/>
    <n v="1.03713184"/>
    <n v="60638.377872620003"/>
    <x v="0"/>
    <x v="31"/>
    <x v="2"/>
    <x v="1"/>
  </r>
  <r>
    <n v="28075715000122"/>
    <n v="2054068.871548665"/>
    <n v="1.7712334000000001"/>
    <n v="1159682.77898817"/>
    <x v="0"/>
    <x v="16"/>
    <x v="1"/>
    <x v="1"/>
  </r>
  <r>
    <n v="45688718000150"/>
    <n v="62889.999999998421"/>
    <n v="1.03713363"/>
    <n v="60638.280527069997"/>
    <x v="0"/>
    <x v="25"/>
    <x v="2"/>
    <x v="1"/>
  </r>
  <r>
    <n v="31366337000140"/>
    <n v="3314527.2995351991"/>
    <n v="2.1809449000000001"/>
    <n v="1519766.63854974"/>
    <x v="1"/>
    <x v="33"/>
    <x v="3"/>
    <x v="1"/>
  </r>
  <r>
    <n v="18422272000145"/>
    <n v="1003823.407222561"/>
    <n v="3.227843"/>
    <n v="310988.91960437997"/>
    <x v="1"/>
    <x v="34"/>
    <x v="3"/>
    <x v="1"/>
  </r>
  <r>
    <n v="32683901000111"/>
    <n v="1680905.897472197"/>
    <n v="1.3541472000000001"/>
    <n v="1241302.19925293"/>
    <x v="1"/>
    <x v="35"/>
    <x v="3"/>
    <x v="1"/>
  </r>
  <r>
    <n v="35700369000191"/>
    <n v="1065401.0076854411"/>
    <n v="1.3453634999999999"/>
    <n v="791905.68770851998"/>
    <x v="1"/>
    <x v="36"/>
    <x v="3"/>
    <x v="1"/>
  </r>
  <r>
    <n v="41000792000181"/>
    <n v="2277226.2678301581"/>
    <n v="1.1870832"/>
    <n v="1918337.5418253399"/>
    <x v="1"/>
    <x v="37"/>
    <x v="3"/>
    <x v="1"/>
  </r>
  <r>
    <n v="28951307000197"/>
    <n v="5023865.5188261252"/>
    <n v="2.1038454"/>
    <n v="2387944.2466761698"/>
    <x v="1"/>
    <x v="38"/>
    <x v="3"/>
    <x v="1"/>
  </r>
  <r>
    <n v="36857756000107"/>
    <n v="1296253.029412485"/>
    <n v="1.1917802"/>
    <n v="1087661.1554819299"/>
    <x v="1"/>
    <x v="39"/>
    <x v="1"/>
    <x v="1"/>
  </r>
  <r>
    <n v="40319225000120"/>
    <n v="64857.110324180612"/>
    <n v="1.1320964"/>
    <n v="57289.3883632"/>
    <x v="1"/>
    <x v="40"/>
    <x v="2"/>
    <x v="1"/>
  </r>
  <r>
    <n v="40319218000128"/>
    <n v="288038.33032835711"/>
    <n v="118.3240186"/>
    <n v="2434.3183551100001"/>
    <x v="1"/>
    <x v="41"/>
    <x v="3"/>
    <x v="1"/>
  </r>
  <r>
    <n v="13000859000142"/>
    <n v="1117531.601010585"/>
    <n v="4.3461926999999996"/>
    <n v="257128.86614773999"/>
    <x v="1"/>
    <x v="42"/>
    <x v="3"/>
    <x v="1"/>
  </r>
  <r>
    <n v="19009392000188"/>
    <n v="2260596.0604828191"/>
    <n v="5.3173884999999999"/>
    <n v="425132.76215999998"/>
    <x v="1"/>
    <x v="43"/>
    <x v="3"/>
    <x v="1"/>
  </r>
  <r>
    <n v="31608483000135"/>
    <n v="1955263.5592359549"/>
    <n v="1.8883973999999999"/>
    <n v="1035408.94476764"/>
    <x v="1"/>
    <x v="44"/>
    <x v="1"/>
    <x v="1"/>
  </r>
  <r>
    <n v="29236579000178"/>
    <n v="2183429.2654796741"/>
    <n v="1.7014724999999999"/>
    <n v="1283258.62773549"/>
    <x v="1"/>
    <x v="45"/>
    <x v="3"/>
    <x v="1"/>
  </r>
  <r>
    <n v="35819274000191"/>
    <n v="1154350.8395375081"/>
    <n v="1.2456266199999999"/>
    <n v="926723.00110084994"/>
    <x v="1"/>
    <x v="46"/>
    <x v="0"/>
    <x v="1"/>
  </r>
  <r>
    <n v="31713505000127"/>
    <n v="655900.3806382732"/>
    <n v="2031.3478791"/>
    <n v="322.88924383"/>
    <x v="1"/>
    <x v="47"/>
    <x v="1"/>
    <x v="1"/>
  </r>
  <r>
    <n v="31713585000110"/>
    <n v="66937.535213872106"/>
    <n v="1.1397915999999999"/>
    <n v="58727.87201965"/>
    <x v="1"/>
    <x v="48"/>
    <x v="2"/>
    <x v="1"/>
  </r>
  <r>
    <n v="42776581000106"/>
    <n v="1000000.000000003"/>
    <n v="1.1134488199999999"/>
    <n v="898110.43133532"/>
    <x v="1"/>
    <x v="49"/>
    <x v="2"/>
    <x v="1"/>
  </r>
  <r>
    <n v="30654823000100"/>
    <n v="1924358.8776426581"/>
    <n v="1282.9059164099999"/>
    <n v="1500.0000023600001"/>
    <x v="1"/>
    <x v="50"/>
    <x v="0"/>
    <x v="1"/>
  </r>
  <r>
    <n v="10843445000197"/>
    <n v="100000.00000000979"/>
    <n v="2.5529847999999999"/>
    <n v="39169.837595589997"/>
    <x v="1"/>
    <x v="22"/>
    <x v="2"/>
    <x v="1"/>
  </r>
  <r>
    <n v="44162109000109"/>
    <n v="237587.20336736899"/>
    <n v="1.03711636"/>
    <n v="229084.42343669999"/>
    <x v="1"/>
    <x v="23"/>
    <x v="2"/>
    <x v="1"/>
  </r>
  <r>
    <n v="45683352000127"/>
    <n v="237587.1785570283"/>
    <n v="1.03713364"/>
    <n v="229080.5826692"/>
    <x v="1"/>
    <x v="24"/>
    <x v="2"/>
    <x v="1"/>
  </r>
  <r>
    <n v="45688718000150"/>
    <n v="237587.16946541579"/>
    <n v="1.03713363"/>
    <n v="229080.57611189"/>
    <x v="1"/>
    <x v="25"/>
    <x v="2"/>
    <x v="1"/>
  </r>
  <r>
    <n v="46328929000145"/>
    <n v="237587.02592901539"/>
    <n v="1.0371316399999999"/>
    <n v="229080.87726358001"/>
    <x v="1"/>
    <x v="26"/>
    <x v="2"/>
    <x v="1"/>
  </r>
  <r>
    <n v="46098698000120"/>
    <n v="237587.13266446959"/>
    <n v="1.0370530200000001"/>
    <n v="229098.34703"/>
    <x v="1"/>
    <x v="27"/>
    <x v="2"/>
    <x v="1"/>
  </r>
  <r>
    <n v="32319500000187"/>
    <n v="237587.04975126579"/>
    <n v="1.03715376"/>
    <n v="229076.01448725001"/>
    <x v="1"/>
    <x v="28"/>
    <x v="2"/>
    <x v="1"/>
  </r>
  <r>
    <n v="46328987000179"/>
    <n v="237587.16364011489"/>
    <n v="1.0371347799999999"/>
    <n v="229080.31648511"/>
    <x v="1"/>
    <x v="29"/>
    <x v="2"/>
    <x v="1"/>
  </r>
  <r>
    <n v="45688636000106"/>
    <n v="237587.1542538871"/>
    <n v="1.0370646400000001"/>
    <n v="229095.80086916001"/>
    <x v="1"/>
    <x v="30"/>
    <x v="2"/>
    <x v="1"/>
  </r>
  <r>
    <n v="46328680000178"/>
    <n v="237587.10101129871"/>
    <n v="1.03713184"/>
    <n v="229080.90548188999"/>
    <x v="1"/>
    <x v="31"/>
    <x v="2"/>
    <x v="1"/>
  </r>
  <r>
    <n v="46328752000187"/>
    <n v="237587.10573371471"/>
    <n v="1.03713181"/>
    <n v="229080.91666161001"/>
    <x v="1"/>
    <x v="32"/>
    <x v="2"/>
    <x v="1"/>
  </r>
  <r>
    <s v="BRSTNCNTB0O7"/>
    <n v="1160783.47"/>
    <n v="3934.8592199999998"/>
    <n v="295"/>
    <x v="0"/>
    <x v="0"/>
    <x v="0"/>
    <x v="2"/>
  </r>
  <r>
    <s v="BRSTNCNTB3B8"/>
    <n v="764268.94"/>
    <n v="4022.4681030000002"/>
    <n v="190"/>
    <x v="0"/>
    <x v="1"/>
    <x v="0"/>
    <x v="2"/>
  </r>
  <r>
    <s v="BRSTNCNTB3B8"/>
    <n v="201123.41"/>
    <n v="4022.4681030000002"/>
    <n v="50"/>
    <x v="0"/>
    <x v="1"/>
    <x v="0"/>
    <x v="2"/>
  </r>
  <r>
    <s v="BRSTNCNTB0O7"/>
    <n v="1337852.1299999999"/>
    <n v="3934.8592199999998"/>
    <n v="340"/>
    <x v="0"/>
    <x v="0"/>
    <x v="0"/>
    <x v="2"/>
  </r>
  <r>
    <s v="BRSTNCNTB3B8"/>
    <n v="1383729.03"/>
    <n v="4022.4681030000002"/>
    <n v="344"/>
    <x v="0"/>
    <x v="1"/>
    <x v="0"/>
    <x v="2"/>
  </r>
  <r>
    <s v="BRSTNCNTB4U6"/>
    <n v="176980.56"/>
    <n v="4022.2855439999998"/>
    <n v="44"/>
    <x v="0"/>
    <x v="2"/>
    <x v="0"/>
    <x v="2"/>
  </r>
  <r>
    <s v="BRSTNCNTB4U6"/>
    <n v="277537.7"/>
    <n v="4022.2855439999998"/>
    <n v="69"/>
    <x v="0"/>
    <x v="2"/>
    <x v="0"/>
    <x v="2"/>
  </r>
  <r>
    <s v="BRSTNCNTB4U6"/>
    <n v="32178.28"/>
    <n v="4022.2855439999998"/>
    <n v="8"/>
    <x v="0"/>
    <x v="2"/>
    <x v="0"/>
    <x v="2"/>
  </r>
  <r>
    <s v="BRSTNCNTB4U6"/>
    <n v="695855.4"/>
    <n v="4022.2855439999998"/>
    <n v="173"/>
    <x v="0"/>
    <x v="2"/>
    <x v="0"/>
    <x v="2"/>
  </r>
  <r>
    <s v="BRSTNCNTB0O7"/>
    <n v="1878521.21"/>
    <n v="4083.7417580000001"/>
    <n v="460"/>
    <x v="1"/>
    <x v="0"/>
    <x v="0"/>
    <x v="2"/>
  </r>
  <r>
    <s v="BRSTNCNTB3B8"/>
    <n v="1830594.39"/>
    <n v="4041.0472220000001"/>
    <n v="453"/>
    <x v="1"/>
    <x v="1"/>
    <x v="0"/>
    <x v="2"/>
  </r>
  <r>
    <s v="BRSTNCNTB3B8"/>
    <n v="1769978.68"/>
    <n v="4041.0472220000001"/>
    <n v="438"/>
    <x v="1"/>
    <x v="1"/>
    <x v="0"/>
    <x v="2"/>
  </r>
  <r>
    <s v="BRSTNCNTB0O7"/>
    <n v="759575.97"/>
    <n v="4083.7417580000001"/>
    <n v="186"/>
    <x v="1"/>
    <x v="0"/>
    <x v="0"/>
    <x v="2"/>
  </r>
  <r>
    <s v="BRSTNCNTB0O7"/>
    <n v="294029.40999999997"/>
    <n v="4083.7417580000001"/>
    <n v="72"/>
    <x v="1"/>
    <x v="0"/>
    <x v="0"/>
    <x v="2"/>
  </r>
  <r>
    <s v="BRSTNCNTB0O7"/>
    <n v="40837.42"/>
    <n v="4083.7417580000001"/>
    <n v="10"/>
    <x v="1"/>
    <x v="0"/>
    <x v="0"/>
    <x v="2"/>
  </r>
  <r>
    <s v="BRSTNCNTB0O7"/>
    <n v="2099043.2599999998"/>
    <n v="4083.7417580000001"/>
    <n v="514"/>
    <x v="1"/>
    <x v="0"/>
    <x v="0"/>
    <x v="2"/>
  </r>
  <r>
    <s v="BRSTNCNTB3B8"/>
    <n v="2545859.75"/>
    <n v="4041.0472220000001"/>
    <n v="630"/>
    <x v="1"/>
    <x v="1"/>
    <x v="0"/>
    <x v="2"/>
  </r>
  <r>
    <s v="BRSTNCNTB4U6"/>
    <n v="955760.14"/>
    <n v="4032.7431919999999"/>
    <n v="237"/>
    <x v="1"/>
    <x v="2"/>
    <x v="0"/>
    <x v="2"/>
  </r>
  <r>
    <s v="BRSTNCNTB4U6"/>
    <n v="794450.41"/>
    <n v="4032.7431919999999"/>
    <n v="197"/>
    <x v="1"/>
    <x v="2"/>
    <x v="0"/>
    <x v="2"/>
  </r>
  <r>
    <s v="BRSTNCNTB4U6"/>
    <n v="100818.58"/>
    <n v="4032.7431919999999"/>
    <n v="25"/>
    <x v="1"/>
    <x v="2"/>
    <x v="0"/>
    <x v="2"/>
  </r>
  <r>
    <s v="BRSTNCNTB4U6"/>
    <n v="1310641.54"/>
    <n v="4032.7431919999999"/>
    <n v="325"/>
    <x v="1"/>
    <x v="2"/>
    <x v="0"/>
    <x v="2"/>
  </r>
  <r>
    <s v="BRIFPTDBS007"/>
    <n v="1465921.77"/>
    <n v="977.28118204999998"/>
    <n v="1500"/>
    <x v="0"/>
    <x v="3"/>
    <x v="0"/>
    <x v="2"/>
  </r>
  <r>
    <s v="BBDC4"/>
    <n v="289309.40999999997"/>
    <n v="15.21"/>
    <n v="19021"/>
    <x v="0"/>
    <x v="4"/>
    <x v="1"/>
    <x v="2"/>
  </r>
  <r>
    <s v="BOVA11"/>
    <n v="5323208"/>
    <n v="106.04"/>
    <n v="50200"/>
    <x v="0"/>
    <x v="5"/>
    <x v="1"/>
    <x v="2"/>
  </r>
  <r>
    <s v="CMIG4"/>
    <n v="354244.96"/>
    <n v="10.48"/>
    <n v="33802"/>
    <x v="0"/>
    <x v="6"/>
    <x v="1"/>
    <x v="2"/>
  </r>
  <r>
    <s v="CSAN3"/>
    <n v="1238556"/>
    <n v="17.059999999999999"/>
    <n v="72600"/>
    <x v="0"/>
    <x v="7"/>
    <x v="1"/>
    <x v="2"/>
  </r>
  <r>
    <s v="ITSA4"/>
    <n v="1070393.46"/>
    <n v="8.7899999999999991"/>
    <n v="121774"/>
    <x v="0"/>
    <x v="8"/>
    <x v="1"/>
    <x v="2"/>
  </r>
  <r>
    <s v="PETR4"/>
    <n v="979029"/>
    <n v="27.15"/>
    <n v="36060"/>
    <x v="0"/>
    <x v="9"/>
    <x v="1"/>
    <x v="2"/>
  </r>
  <r>
    <s v="VALE3"/>
    <n v="1566360"/>
    <n v="82.44"/>
    <n v="19000"/>
    <x v="0"/>
    <x v="10"/>
    <x v="1"/>
    <x v="2"/>
  </r>
  <r>
    <s v="ITSA4"/>
    <n v="46587"/>
    <n v="8.7899999999999991"/>
    <n v="5300"/>
    <x v="0"/>
    <x v="8"/>
    <x v="1"/>
    <x v="2"/>
  </r>
  <r>
    <s v="ITSA4"/>
    <n v="512457"/>
    <n v="8.7899999999999991"/>
    <n v="58300"/>
    <x v="0"/>
    <x v="8"/>
    <x v="1"/>
    <x v="2"/>
  </r>
  <r>
    <s v="BRBNYM"/>
    <n v="0"/>
    <n v="0"/>
    <n v="1"/>
    <x v="0"/>
    <x v="11"/>
    <x v="2"/>
    <x v="2"/>
  </r>
  <r>
    <s v="BRBNYM"/>
    <n v="1049.42"/>
    <n v="1049.42"/>
    <n v="1"/>
    <x v="1"/>
    <x v="11"/>
    <x v="2"/>
    <x v="2"/>
  </r>
  <r>
    <n v="28075830000105"/>
    <n v="356641.79246049421"/>
    <n v="1.7779164999999999"/>
    <n v="200595.35555268999"/>
    <x v="0"/>
    <x v="12"/>
    <x v="1"/>
    <x v="2"/>
  </r>
  <r>
    <n v="25307212000147"/>
    <n v="1537358.564549217"/>
    <n v="1.4365283"/>
    <n v="1070190.2388899799"/>
    <x v="0"/>
    <x v="13"/>
    <x v="1"/>
    <x v="2"/>
  </r>
  <r>
    <n v="19726267000199"/>
    <n v="2649546.4914277629"/>
    <n v="323.24270949999999"/>
    <n v="8196.7710749800008"/>
    <x v="0"/>
    <x v="14"/>
    <x v="1"/>
    <x v="2"/>
  </r>
  <r>
    <n v="11145320000156"/>
    <n v="3453083.184445275"/>
    <n v="754.00108083999999"/>
    <n v="4579.6793561599998"/>
    <x v="0"/>
    <x v="15"/>
    <x v="1"/>
    <x v="2"/>
  </r>
  <r>
    <n v="28075715000122"/>
    <n v="1993445.5265308351"/>
    <n v="1.7189576"/>
    <n v="1159682.77898817"/>
    <x v="0"/>
    <x v="16"/>
    <x v="1"/>
    <x v="2"/>
  </r>
  <r>
    <n v="38443675000188"/>
    <n v="1248156.5462132969"/>
    <n v="0.71562599999999998"/>
    <n v="1744146.4483030201"/>
    <x v="0"/>
    <x v="17"/>
    <x v="1"/>
    <x v="2"/>
  </r>
  <r>
    <n v="31608459000104"/>
    <n v="1572776.8123735769"/>
    <n v="1.3975591999999999"/>
    <n v="1125374.01805489"/>
    <x v="0"/>
    <x v="18"/>
    <x v="1"/>
    <x v="2"/>
  </r>
  <r>
    <n v="31666901000140"/>
    <n v="972921.63130083866"/>
    <n v="1.5876465"/>
    <n v="612807.46772083"/>
    <x v="0"/>
    <x v="19"/>
    <x v="1"/>
    <x v="2"/>
  </r>
  <r>
    <n v="18644570000180"/>
    <n v="867030.30844766449"/>
    <n v="3.0759020000000001"/>
    <n v="281878.39158974"/>
    <x v="0"/>
    <x v="20"/>
    <x v="1"/>
    <x v="2"/>
  </r>
  <r>
    <n v="14781366000150"/>
    <n v="3114525.3699923959"/>
    <n v="3.4690066000000002"/>
    <n v="897814.77209999994"/>
    <x v="0"/>
    <x v="21"/>
    <x v="1"/>
    <x v="2"/>
  </r>
  <r>
    <n v="10843445000197"/>
    <n v="576.1015096453109"/>
    <n v="2.5542921700000001"/>
    <n v="225.54252657999999"/>
    <x v="0"/>
    <x v="22"/>
    <x v="2"/>
    <x v="2"/>
  </r>
  <r>
    <n v="44162109000109"/>
    <n v="52800.000000004911"/>
    <n v="1.03762088"/>
    <n v="50885.63753652"/>
    <x v="0"/>
    <x v="23"/>
    <x v="2"/>
    <x v="2"/>
  </r>
  <r>
    <n v="45683352000127"/>
    <n v="52800.006430990761"/>
    <n v="1.0376381699999999"/>
    <n v="50884.79583494"/>
    <x v="0"/>
    <x v="24"/>
    <x v="2"/>
    <x v="2"/>
  </r>
  <r>
    <n v="45688718000150"/>
    <n v="52799.999999999403"/>
    <n v="1.03763816"/>
    <n v="50884.790127610002"/>
    <x v="0"/>
    <x v="25"/>
    <x v="2"/>
    <x v="2"/>
  </r>
  <r>
    <n v="46328929000145"/>
    <n v="52799.999999999367"/>
    <n v="1.0376361599999999"/>
    <n v="50884.888205900003"/>
    <x v="0"/>
    <x v="26"/>
    <x v="2"/>
    <x v="2"/>
  </r>
  <r>
    <n v="46098698000120"/>
    <n v="52800.00000000219"/>
    <n v="1.0375575100000001"/>
    <n v="50888.745434459997"/>
    <x v="0"/>
    <x v="27"/>
    <x v="2"/>
    <x v="2"/>
  </r>
  <r>
    <n v="32319500000187"/>
    <n v="52799.999194577053"/>
    <n v="1.0376582999999999"/>
    <n v="50883.801724110002"/>
    <x v="0"/>
    <x v="28"/>
    <x v="2"/>
    <x v="2"/>
  </r>
  <r>
    <n v="46328987000179"/>
    <n v="52800.000000005202"/>
    <n v="1.0376393100000001"/>
    <n v="50884.733732770001"/>
    <x v="0"/>
    <x v="29"/>
    <x v="2"/>
    <x v="2"/>
  </r>
  <r>
    <n v="45688636000106"/>
    <n v="52799.999999996588"/>
    <n v="1.0375691300000001"/>
    <n v="50888.175518479999"/>
    <x v="0"/>
    <x v="30"/>
    <x v="2"/>
    <x v="2"/>
  </r>
  <r>
    <n v="46328680000178"/>
    <n v="52799.992413952154"/>
    <n v="1.03763637"/>
    <n v="50884.870596770001"/>
    <x v="0"/>
    <x v="31"/>
    <x v="2"/>
    <x v="2"/>
  </r>
  <r>
    <n v="46328752000187"/>
    <n v="52799.991350181474"/>
    <n v="1.0376363399999999"/>
    <n v="50884.871042760002"/>
    <x v="0"/>
    <x v="32"/>
    <x v="2"/>
    <x v="2"/>
  </r>
  <r>
    <n v="31366337000140"/>
    <n v="3314527.2995351991"/>
    <n v="2.1809449000000001"/>
    <n v="1519766.63854974"/>
    <x v="1"/>
    <x v="33"/>
    <x v="3"/>
    <x v="2"/>
  </r>
  <r>
    <n v="18422272000145"/>
    <n v="1003823.407222561"/>
    <n v="3.227843"/>
    <n v="310988.91960437997"/>
    <x v="1"/>
    <x v="34"/>
    <x v="3"/>
    <x v="2"/>
  </r>
  <r>
    <n v="32683901000111"/>
    <n v="1680905.897472197"/>
    <n v="1.3541472000000001"/>
    <n v="1241302.19925293"/>
    <x v="1"/>
    <x v="35"/>
    <x v="3"/>
    <x v="2"/>
  </r>
  <r>
    <n v="35700369000191"/>
    <n v="1065401.0076854411"/>
    <n v="1.3453634999999999"/>
    <n v="791905.68770851998"/>
    <x v="1"/>
    <x v="36"/>
    <x v="3"/>
    <x v="2"/>
  </r>
  <r>
    <n v="41000792000181"/>
    <n v="2277226.2678301581"/>
    <n v="1.1870832"/>
    <n v="1918337.5418253399"/>
    <x v="1"/>
    <x v="37"/>
    <x v="3"/>
    <x v="2"/>
  </r>
  <r>
    <n v="28951307000197"/>
    <n v="5023865.5188261252"/>
    <n v="2.1038454"/>
    <n v="2387944.2466761698"/>
    <x v="1"/>
    <x v="38"/>
    <x v="3"/>
    <x v="2"/>
  </r>
  <r>
    <n v="36857756000107"/>
    <n v="1296253.029412485"/>
    <n v="1.1917802"/>
    <n v="1087661.1554819299"/>
    <x v="1"/>
    <x v="39"/>
    <x v="1"/>
    <x v="2"/>
  </r>
  <r>
    <n v="40319225000120"/>
    <n v="64857.110324180612"/>
    <n v="1.1320964"/>
    <n v="57289.3883632"/>
    <x v="1"/>
    <x v="40"/>
    <x v="2"/>
    <x v="2"/>
  </r>
  <r>
    <n v="40319218000128"/>
    <n v="288038.33032835711"/>
    <n v="118.3240186"/>
    <n v="2434.3183551100001"/>
    <x v="1"/>
    <x v="41"/>
    <x v="3"/>
    <x v="2"/>
  </r>
  <r>
    <n v="13000859000142"/>
    <n v="1117531.601010585"/>
    <n v="4.3461926999999996"/>
    <n v="257128.86614773999"/>
    <x v="1"/>
    <x v="42"/>
    <x v="3"/>
    <x v="2"/>
  </r>
  <r>
    <n v="19009392000188"/>
    <n v="2260596.0604828191"/>
    <n v="5.3173884999999999"/>
    <n v="425132.76215999998"/>
    <x v="1"/>
    <x v="43"/>
    <x v="3"/>
    <x v="2"/>
  </r>
  <r>
    <n v="31608483000135"/>
    <n v="1955263.5592359549"/>
    <n v="1.8883973999999999"/>
    <n v="1035408.94476764"/>
    <x v="1"/>
    <x v="44"/>
    <x v="1"/>
    <x v="2"/>
  </r>
  <r>
    <n v="29236579000178"/>
    <n v="2183429.2654796741"/>
    <n v="1.7014724999999999"/>
    <n v="1283258.62773549"/>
    <x v="1"/>
    <x v="45"/>
    <x v="3"/>
    <x v="2"/>
  </r>
  <r>
    <n v="35819274000191"/>
    <n v="1154350.8395375081"/>
    <n v="1.2456266199999999"/>
    <n v="926723.00110084994"/>
    <x v="1"/>
    <x v="46"/>
    <x v="0"/>
    <x v="2"/>
  </r>
  <r>
    <n v="31713505000127"/>
    <n v="655900.3806382732"/>
    <n v="2031.3478791"/>
    <n v="322.88924383"/>
    <x v="1"/>
    <x v="47"/>
    <x v="1"/>
    <x v="2"/>
  </r>
  <r>
    <n v="31713585000110"/>
    <n v="66937.535213872106"/>
    <n v="1.1397915999999999"/>
    <n v="58727.87201965"/>
    <x v="1"/>
    <x v="48"/>
    <x v="2"/>
    <x v="2"/>
  </r>
  <r>
    <n v="42776581000106"/>
    <n v="1000000.000000003"/>
    <n v="1.1134488199999999"/>
    <n v="898110.43133532"/>
    <x v="1"/>
    <x v="49"/>
    <x v="2"/>
    <x v="2"/>
  </r>
  <r>
    <n v="30654823000100"/>
    <n v="1924358.8776426581"/>
    <n v="1282.9059164099999"/>
    <n v="1500.0000023600001"/>
    <x v="1"/>
    <x v="50"/>
    <x v="0"/>
    <x v="2"/>
  </r>
  <r>
    <n v="10843445000197"/>
    <n v="100000.00000000979"/>
    <n v="2.5529847999999999"/>
    <n v="39169.837595589997"/>
    <x v="1"/>
    <x v="22"/>
    <x v="2"/>
    <x v="2"/>
  </r>
  <r>
    <n v="44162109000109"/>
    <n v="237587.20336736899"/>
    <n v="1.03711636"/>
    <n v="229084.42343669999"/>
    <x v="1"/>
    <x v="23"/>
    <x v="2"/>
    <x v="2"/>
  </r>
  <r>
    <n v="45683352000127"/>
    <n v="237587.1785570283"/>
    <n v="1.03713364"/>
    <n v="229080.5826692"/>
    <x v="1"/>
    <x v="24"/>
    <x v="2"/>
    <x v="2"/>
  </r>
  <r>
    <n v="45688718000150"/>
    <n v="237587.16946541579"/>
    <n v="1.03713363"/>
    <n v="229080.57611189"/>
    <x v="1"/>
    <x v="25"/>
    <x v="2"/>
    <x v="2"/>
  </r>
  <r>
    <n v="46328929000145"/>
    <n v="237587.02592901539"/>
    <n v="1.0371316399999999"/>
    <n v="229080.87726358001"/>
    <x v="1"/>
    <x v="26"/>
    <x v="2"/>
    <x v="2"/>
  </r>
  <r>
    <n v="46098698000120"/>
    <n v="237587.13266446959"/>
    <n v="1.0370530200000001"/>
    <n v="229098.34703"/>
    <x v="1"/>
    <x v="27"/>
    <x v="2"/>
    <x v="2"/>
  </r>
  <r>
    <n v="32319500000187"/>
    <n v="237587.04975126579"/>
    <n v="1.03715376"/>
    <n v="229076.01448725001"/>
    <x v="1"/>
    <x v="28"/>
    <x v="2"/>
    <x v="2"/>
  </r>
  <r>
    <n v="46328987000179"/>
    <n v="237587.16364011489"/>
    <n v="1.0371347799999999"/>
    <n v="229080.31648511"/>
    <x v="1"/>
    <x v="29"/>
    <x v="2"/>
    <x v="2"/>
  </r>
  <r>
    <n v="45688636000106"/>
    <n v="237587.1542538871"/>
    <n v="1.0370646400000001"/>
    <n v="229095.80086916001"/>
    <x v="1"/>
    <x v="30"/>
    <x v="2"/>
    <x v="2"/>
  </r>
  <r>
    <n v="46328680000178"/>
    <n v="237587.10101129871"/>
    <n v="1.03713184"/>
    <n v="229080.90548188999"/>
    <x v="1"/>
    <x v="31"/>
    <x v="2"/>
    <x v="2"/>
  </r>
  <r>
    <n v="46328752000187"/>
    <n v="237587.10573371471"/>
    <n v="1.03713181"/>
    <n v="229080.91666161001"/>
    <x v="1"/>
    <x v="32"/>
    <x v="2"/>
    <x v="2"/>
  </r>
  <r>
    <s v="BRSTNCNTB0O7"/>
    <n v="1163159.4099999999"/>
    <n v="3942.9132589999999"/>
    <n v="295"/>
    <x v="0"/>
    <x v="0"/>
    <x v="0"/>
    <x v="3"/>
  </r>
  <r>
    <s v="BRSTNCNTB0O7"/>
    <n v="1340590.51"/>
    <n v="3942.9132589999999"/>
    <n v="340"/>
    <x v="0"/>
    <x v="0"/>
    <x v="0"/>
    <x v="3"/>
  </r>
  <r>
    <s v="BRSTNCNTB3B8"/>
    <n v="631358.4"/>
    <n v="4021.391083"/>
    <n v="157"/>
    <x v="0"/>
    <x v="1"/>
    <x v="0"/>
    <x v="3"/>
  </r>
  <r>
    <s v="BRSTNCNTB4U6"/>
    <n v="176959.72"/>
    <n v="4021.8118549999999"/>
    <n v="44"/>
    <x v="0"/>
    <x v="2"/>
    <x v="0"/>
    <x v="3"/>
  </r>
  <r>
    <s v="BRSTNCNTB4U6"/>
    <n v="277505.02"/>
    <n v="4021.8118549999999"/>
    <n v="69"/>
    <x v="0"/>
    <x v="2"/>
    <x v="0"/>
    <x v="3"/>
  </r>
  <r>
    <s v="BRSTNCNTB4U6"/>
    <n v="32174.49"/>
    <n v="4021.8118549999999"/>
    <n v="8"/>
    <x v="0"/>
    <x v="2"/>
    <x v="0"/>
    <x v="3"/>
  </r>
  <r>
    <s v="BRSTNCNTB4U6"/>
    <n v="695773.45"/>
    <n v="4021.8118549999999"/>
    <n v="173"/>
    <x v="0"/>
    <x v="2"/>
    <x v="0"/>
    <x v="3"/>
  </r>
  <r>
    <s v="BRSTNCNTB0O7"/>
    <n v="1813740.1"/>
    <n v="3942.9132589999999"/>
    <n v="460"/>
    <x v="1"/>
    <x v="0"/>
    <x v="0"/>
    <x v="3"/>
  </r>
  <r>
    <s v="BRSTNCNTB3B8"/>
    <n v="1821690.16"/>
    <n v="4021.391083"/>
    <n v="453"/>
    <x v="1"/>
    <x v="1"/>
    <x v="0"/>
    <x v="3"/>
  </r>
  <r>
    <s v="BRSTNCNTB3B8"/>
    <n v="1761369.29"/>
    <n v="4021.391083"/>
    <n v="438"/>
    <x v="1"/>
    <x v="1"/>
    <x v="0"/>
    <x v="3"/>
  </r>
  <r>
    <s v="BRSTNCNTB0O7"/>
    <n v="733381.87"/>
    <n v="3942.9132589999999"/>
    <n v="186"/>
    <x v="1"/>
    <x v="0"/>
    <x v="0"/>
    <x v="3"/>
  </r>
  <r>
    <s v="BRSTNCNTB0O7"/>
    <n v="283889.75"/>
    <n v="3942.9132589999999"/>
    <n v="72"/>
    <x v="1"/>
    <x v="0"/>
    <x v="0"/>
    <x v="3"/>
  </r>
  <r>
    <s v="BRSTNCNTB0O7"/>
    <n v="39429.129999999997"/>
    <n v="3942.9132589999999"/>
    <n v="10"/>
    <x v="1"/>
    <x v="0"/>
    <x v="0"/>
    <x v="3"/>
  </r>
  <r>
    <s v="BRSTNCNTB0O7"/>
    <n v="2026657.42"/>
    <n v="3942.9132589999999"/>
    <n v="514"/>
    <x v="1"/>
    <x v="0"/>
    <x v="0"/>
    <x v="3"/>
  </r>
  <r>
    <s v="BRSTNCNTB3B8"/>
    <n v="2533476.38"/>
    <n v="4021.391083"/>
    <n v="630"/>
    <x v="1"/>
    <x v="1"/>
    <x v="0"/>
    <x v="3"/>
  </r>
  <r>
    <s v="BRSTNCNTB4U6"/>
    <n v="953169.41"/>
    <n v="4021.8118549999999"/>
    <n v="237"/>
    <x v="1"/>
    <x v="2"/>
    <x v="0"/>
    <x v="3"/>
  </r>
  <r>
    <s v="BRSTNCNTB4U6"/>
    <n v="792296.94"/>
    <n v="4021.8118549999999"/>
    <n v="197"/>
    <x v="1"/>
    <x v="2"/>
    <x v="0"/>
    <x v="3"/>
  </r>
  <r>
    <s v="BRSTNCNTB4U6"/>
    <n v="100545.3"/>
    <n v="4021.8118549999999"/>
    <n v="25"/>
    <x v="1"/>
    <x v="2"/>
    <x v="0"/>
    <x v="3"/>
  </r>
  <r>
    <s v="BRSTNCNTB4U6"/>
    <n v="1307088.8500000001"/>
    <n v="4021.8118549999999"/>
    <n v="325"/>
    <x v="1"/>
    <x v="2"/>
    <x v="0"/>
    <x v="3"/>
  </r>
  <r>
    <s v="BRIFPTDBS007"/>
    <n v="1468399.6"/>
    <n v="978.93306854000002"/>
    <n v="1500"/>
    <x v="0"/>
    <x v="3"/>
    <x v="0"/>
    <x v="3"/>
  </r>
  <r>
    <s v="BBDC4"/>
    <n v="295586.34000000003"/>
    <n v="15.54"/>
    <n v="19021"/>
    <x v="0"/>
    <x v="4"/>
    <x v="1"/>
    <x v="3"/>
  </r>
  <r>
    <s v="BOVA11"/>
    <n v="3582891"/>
    <n v="105.69"/>
    <n v="33900"/>
    <x v="0"/>
    <x v="5"/>
    <x v="1"/>
    <x v="3"/>
  </r>
  <r>
    <s v="CMIG4"/>
    <n v="346132.47999999998"/>
    <n v="10.24"/>
    <n v="33802"/>
    <x v="0"/>
    <x v="6"/>
    <x v="1"/>
    <x v="3"/>
  </r>
  <r>
    <s v="CSAN3"/>
    <n v="1241460"/>
    <n v="17.100000000000001"/>
    <n v="72600"/>
    <x v="0"/>
    <x v="7"/>
    <x v="1"/>
    <x v="3"/>
  </r>
  <r>
    <s v="ITSA4"/>
    <n v="513676.42"/>
    <n v="8.83"/>
    <n v="58174"/>
    <x v="0"/>
    <x v="8"/>
    <x v="1"/>
    <x v="3"/>
  </r>
  <r>
    <s v="PETR4"/>
    <n v="979389.6"/>
    <n v="27.16"/>
    <n v="36060"/>
    <x v="0"/>
    <x v="9"/>
    <x v="1"/>
    <x v="3"/>
  </r>
  <r>
    <s v="VALE3"/>
    <n v="1578900"/>
    <n v="83.1"/>
    <n v="19000"/>
    <x v="0"/>
    <x v="10"/>
    <x v="1"/>
    <x v="3"/>
  </r>
  <r>
    <s v="BRBNYM"/>
    <n v="254.18"/>
    <n v="254.18"/>
    <n v="1"/>
    <x v="0"/>
    <x v="11"/>
    <x v="2"/>
    <x v="3"/>
  </r>
  <r>
    <s v="BRBNYM"/>
    <n v="2063.83"/>
    <n v="2063.83"/>
    <n v="1"/>
    <x v="1"/>
    <x v="11"/>
    <x v="2"/>
    <x v="3"/>
  </r>
  <r>
    <n v="28075830000105"/>
    <n v="353320.8761707127"/>
    <n v="1.7613612000000001"/>
    <n v="200595.35555268999"/>
    <x v="0"/>
    <x v="12"/>
    <x v="1"/>
    <x v="3"/>
  </r>
  <r>
    <n v="25307212000147"/>
    <n v="1526764.8583934689"/>
    <n v="1.4266293999999999"/>
    <n v="1070190.2388899799"/>
    <x v="0"/>
    <x v="13"/>
    <x v="1"/>
    <x v="3"/>
  </r>
  <r>
    <n v="19726267000199"/>
    <n v="2606944.4460647181"/>
    <n v="318.04529151999998"/>
    <n v="8196.7710749800008"/>
    <x v="0"/>
    <x v="14"/>
    <x v="1"/>
    <x v="3"/>
  </r>
  <r>
    <n v="11145320000156"/>
    <n v="3397473.8888806389"/>
    <n v="741.85846315000003"/>
    <n v="4579.6793561599998"/>
    <x v="0"/>
    <x v="15"/>
    <x v="1"/>
    <x v="3"/>
  </r>
  <r>
    <n v="28075715000122"/>
    <n v="1964233.9291060681"/>
    <n v="1.6937682999999999"/>
    <n v="1159682.77898817"/>
    <x v="0"/>
    <x v="16"/>
    <x v="1"/>
    <x v="3"/>
  </r>
  <r>
    <n v="38443675000188"/>
    <n v="1235394.1034071289"/>
    <n v="0.70830870000000001"/>
    <n v="1744146.4483030201"/>
    <x v="0"/>
    <x v="17"/>
    <x v="1"/>
    <x v="3"/>
  </r>
  <r>
    <n v="31608459000104"/>
    <n v="1546488.750536226"/>
    <n v="1.3741998"/>
    <n v="1125374.01805489"/>
    <x v="0"/>
    <x v="18"/>
    <x v="1"/>
    <x v="3"/>
  </r>
  <r>
    <n v="31666901000140"/>
    <n v="959027.32502371073"/>
    <n v="1.5649732999999999"/>
    <n v="612807.46772083"/>
    <x v="0"/>
    <x v="19"/>
    <x v="1"/>
    <x v="3"/>
  </r>
  <r>
    <n v="18644570000180"/>
    <n v="1723908.6519239009"/>
    <n v="3.0614788000000002"/>
    <n v="563096.71389000001"/>
    <x v="0"/>
    <x v="20"/>
    <x v="1"/>
    <x v="3"/>
  </r>
  <r>
    <n v="14781366000150"/>
    <n v="3083428.65754594"/>
    <n v="3.4343705999999998"/>
    <n v="897814.77209999994"/>
    <x v="0"/>
    <x v="21"/>
    <x v="1"/>
    <x v="3"/>
  </r>
  <r>
    <n v="10843445000197"/>
    <n v="576.40697542160979"/>
    <n v="2.5556465300000002"/>
    <n v="225.54252657999999"/>
    <x v="0"/>
    <x v="22"/>
    <x v="2"/>
    <x v="3"/>
  </r>
  <r>
    <n v="44162109000109"/>
    <n v="10940.000000002159"/>
    <n v="1.03812992"/>
    <n v="10538.1800382"/>
    <x v="0"/>
    <x v="23"/>
    <x v="2"/>
    <x v="3"/>
  </r>
  <r>
    <n v="45683352000127"/>
    <n v="10940.006434146981"/>
    <n v="1.03814721"/>
    <n v="10538.010726"/>
    <x v="0"/>
    <x v="24"/>
    <x v="2"/>
    <x v="3"/>
  </r>
  <r>
    <n v="45688718000150"/>
    <n v="10940.000000005801"/>
    <n v="1.0381471900000001"/>
    <n v="10538.0047313"/>
    <x v="0"/>
    <x v="25"/>
    <x v="2"/>
    <x v="3"/>
  </r>
  <r>
    <n v="46328929000145"/>
    <n v="10940.000000002859"/>
    <n v="1.0381452"/>
    <n v="10538.02493139"/>
    <x v="0"/>
    <x v="26"/>
    <x v="2"/>
    <x v="3"/>
  </r>
  <r>
    <n v="46098698000120"/>
    <n v="10939.999999996369"/>
    <n v="1.0380665099999999"/>
    <n v="10538.823759950001"/>
    <x v="0"/>
    <x v="27"/>
    <x v="2"/>
    <x v="3"/>
  </r>
  <r>
    <n v="32319500000187"/>
    <n v="10939.999194186999"/>
    <n v="1.03816734"/>
    <n v="10537.79942084"/>
    <x v="0"/>
    <x v="28"/>
    <x v="2"/>
    <x v="3"/>
  </r>
  <r>
    <n v="46328987000179"/>
    <n v="10939.999999998279"/>
    <n v="1.0381483499999999"/>
    <n v="10537.992956399999"/>
    <x v="0"/>
    <x v="29"/>
    <x v="2"/>
    <x v="3"/>
  </r>
  <r>
    <n v="45688636000106"/>
    <n v="10940.000000007871"/>
    <n v="1.0380781400000001"/>
    <n v="10538.705689349999"/>
    <x v="0"/>
    <x v="30"/>
    <x v="2"/>
    <x v="3"/>
  </r>
  <r>
    <n v="46328680000178"/>
    <n v="10939.992410227391"/>
    <n v="1.03814541"/>
    <n v="10538.01548882"/>
    <x v="0"/>
    <x v="31"/>
    <x v="2"/>
    <x v="3"/>
  </r>
  <r>
    <n v="46328752000187"/>
    <n v="10939.991345937069"/>
    <n v="1.03814538"/>
    <n v="10538.014768159999"/>
    <x v="0"/>
    <x v="32"/>
    <x v="2"/>
    <x v="3"/>
  </r>
  <r>
    <n v="31366337000140"/>
    <n v="3196790.0661867671"/>
    <n v="2.1034742999999998"/>
    <n v="1519766.63854974"/>
    <x v="1"/>
    <x v="33"/>
    <x v="3"/>
    <x v="3"/>
  </r>
  <r>
    <n v="18422272000145"/>
    <n v="1002201.1335234439"/>
    <n v="3.2226265000000001"/>
    <n v="310988.91960437997"/>
    <x v="1"/>
    <x v="34"/>
    <x v="3"/>
    <x v="3"/>
  </r>
  <r>
    <n v="32683901000111"/>
    <n v="1678768.6233455241"/>
    <n v="1.3524254"/>
    <n v="1241302.19925293"/>
    <x v="1"/>
    <x v="35"/>
    <x v="3"/>
    <x v="3"/>
  </r>
  <r>
    <n v="35700369000191"/>
    <n v="1066577.937918514"/>
    <n v="1.3468496999999999"/>
    <n v="791905.68770851998"/>
    <x v="1"/>
    <x v="36"/>
    <x v="3"/>
    <x v="3"/>
  </r>
  <r>
    <n v="41000792000181"/>
    <n v="2306885.4927305649"/>
    <n v="1.2025440999999999"/>
    <n v="1918337.5418253399"/>
    <x v="1"/>
    <x v="37"/>
    <x v="3"/>
    <x v="3"/>
  </r>
  <r>
    <n v="28951307000197"/>
    <n v="5023874.354219838"/>
    <n v="2.1038491000000001"/>
    <n v="2387944.2466761698"/>
    <x v="1"/>
    <x v="38"/>
    <x v="3"/>
    <x v="3"/>
  </r>
  <r>
    <n v="36857756000107"/>
    <n v="1267464.7051830741"/>
    <n v="1.1653121"/>
    <n v="1087661.1554819299"/>
    <x v="1"/>
    <x v="39"/>
    <x v="1"/>
    <x v="3"/>
  </r>
  <r>
    <n v="40319225000120"/>
    <n v="64922.849897327389"/>
    <n v="1.1332439000000001"/>
    <n v="57289.3883632"/>
    <x v="1"/>
    <x v="40"/>
    <x v="2"/>
    <x v="3"/>
  </r>
  <r>
    <n v="40319218000128"/>
    <n v="294968.6061028617"/>
    <n v="121.1709247"/>
    <n v="2434.3183551100001"/>
    <x v="1"/>
    <x v="41"/>
    <x v="3"/>
    <x v="3"/>
  </r>
  <r>
    <n v="13000859000142"/>
    <n v="1113934.265321631"/>
    <n v="4.3322022999999996"/>
    <n v="257128.86614773999"/>
    <x v="1"/>
    <x v="42"/>
    <x v="3"/>
    <x v="3"/>
  </r>
  <r>
    <n v="19009392000188"/>
    <n v="2260617.827280242"/>
    <n v="5.3174397000000004"/>
    <n v="425132.76215999998"/>
    <x v="1"/>
    <x v="43"/>
    <x v="3"/>
    <x v="3"/>
  </r>
  <r>
    <n v="31608483000135"/>
    <n v="1910655.5533730029"/>
    <n v="1.8453149"/>
    <n v="1035408.94476764"/>
    <x v="1"/>
    <x v="44"/>
    <x v="1"/>
    <x v="3"/>
  </r>
  <r>
    <n v="29236579000178"/>
    <n v="2175563.0184175181"/>
    <n v="1.6953426"/>
    <n v="1283258.62773549"/>
    <x v="1"/>
    <x v="45"/>
    <x v="3"/>
    <x v="3"/>
  </r>
  <r>
    <n v="35819274000191"/>
    <n v="1153967.5932404031"/>
    <n v="1.2452130699999999"/>
    <n v="926723.00110084994"/>
    <x v="1"/>
    <x v="46"/>
    <x v="0"/>
    <x v="3"/>
  </r>
  <r>
    <n v="31713505000127"/>
    <n v="658753.61659444915"/>
    <n v="2040.1844570000001"/>
    <n v="322.88924383"/>
    <x v="1"/>
    <x v="47"/>
    <x v="1"/>
    <x v="3"/>
  </r>
  <r>
    <n v="31713585000110"/>
    <n v="67004.214839763212"/>
    <n v="1.140927"/>
    <n v="58727.87201965"/>
    <x v="1"/>
    <x v="48"/>
    <x v="2"/>
    <x v="3"/>
  </r>
  <r>
    <n v="42776581000106"/>
    <n v="1612938.595057294"/>
    <n v="1.1145495700000001"/>
    <n v="1447166.3158573499"/>
    <x v="1"/>
    <x v="49"/>
    <x v="2"/>
    <x v="3"/>
  </r>
  <r>
    <n v="30654823000100"/>
    <n v="1925422.9346093319"/>
    <n v="1283.61528772"/>
    <n v="1500.0000023600001"/>
    <x v="1"/>
    <x v="50"/>
    <x v="0"/>
    <x v="3"/>
  </r>
  <r>
    <n v="10843445000197"/>
    <n v="812554.25953183486"/>
    <n v="2.5556465300000002"/>
    <n v="317944.69618293998"/>
    <x v="1"/>
    <x v="22"/>
    <x v="2"/>
    <x v="3"/>
  </r>
  <r>
    <n v="44162109000109"/>
    <n v="118056.5466508994"/>
    <n v="1.03812992"/>
    <n v="113720.39701052"/>
    <x v="1"/>
    <x v="23"/>
    <x v="2"/>
    <x v="3"/>
  </r>
  <r>
    <n v="45683352000127"/>
    <n v="118056.5187938414"/>
    <n v="1.03814721"/>
    <n v="113718.47620131"/>
    <x v="1"/>
    <x v="24"/>
    <x v="2"/>
    <x v="3"/>
  </r>
  <r>
    <n v="45688718000150"/>
    <n v="118056.5061473018"/>
    <n v="1.0381471900000001"/>
    <n v="113718.46621026999"/>
    <x v="1"/>
    <x v="25"/>
    <x v="2"/>
    <x v="3"/>
  </r>
  <r>
    <n v="46328929000145"/>
    <n v="118056.365647784"/>
    <n v="1.0381452"/>
    <n v="113718.54885789"/>
    <x v="1"/>
    <x v="26"/>
    <x v="2"/>
    <x v="3"/>
  </r>
  <r>
    <n v="46098698000120"/>
    <n v="118056.4733004978"/>
    <n v="1.0380665099999999"/>
    <n v="113727.27292829999"/>
    <x v="1"/>
    <x v="27"/>
    <x v="2"/>
    <x v="3"/>
  </r>
  <r>
    <n v="32319500000187"/>
    <n v="118056.3850031441"/>
    <n v="1.03816734"/>
    <n v="113716.14233515"/>
    <x v="1"/>
    <x v="28"/>
    <x v="2"/>
    <x v="3"/>
  </r>
  <r>
    <n v="46328987000179"/>
    <n v="118056.49843589449"/>
    <n v="1.0381483499999999"/>
    <n v="113718.33171617"/>
    <x v="1"/>
    <x v="29"/>
    <x v="2"/>
    <x v="3"/>
  </r>
  <r>
    <n v="45688636000106"/>
    <n v="118056.4860964323"/>
    <n v="1.0380781400000001"/>
    <n v="113726.01112323999"/>
    <x v="1"/>
    <x v="30"/>
    <x v="2"/>
    <x v="3"/>
  </r>
  <r>
    <n v="46328680000178"/>
    <n v="118056.43558184781"/>
    <n v="1.03814541"/>
    <n v="113718.59321889"/>
    <x v="1"/>
    <x v="31"/>
    <x v="2"/>
    <x v="3"/>
  </r>
  <r>
    <n v="46328752000187"/>
    <n v="118056.4381036023"/>
    <n v="1.03814538"/>
    <n v="113718.59893419"/>
    <x v="1"/>
    <x v="32"/>
    <x v="2"/>
    <x v="3"/>
  </r>
  <r>
    <s v="BRSTNCNTB0O7"/>
    <n v="196110.25"/>
    <n v="3922.2050880000002"/>
    <n v="50"/>
    <x v="0"/>
    <x v="0"/>
    <x v="0"/>
    <x v="4"/>
  </r>
  <r>
    <s v="BRSTNCNTB4U6"/>
    <n v="176487.44"/>
    <n v="4011.0782920000001"/>
    <n v="44"/>
    <x v="0"/>
    <x v="2"/>
    <x v="0"/>
    <x v="4"/>
  </r>
  <r>
    <s v="BRSTNCNTB4U6"/>
    <n v="276764.40000000002"/>
    <n v="4011.0782920000001"/>
    <n v="69"/>
    <x v="0"/>
    <x v="2"/>
    <x v="0"/>
    <x v="4"/>
  </r>
  <r>
    <s v="BRSTNCNTB4U6"/>
    <n v="32088.63"/>
    <n v="4011.0782920000001"/>
    <n v="8"/>
    <x v="0"/>
    <x v="2"/>
    <x v="0"/>
    <x v="4"/>
  </r>
  <r>
    <s v="BRSTNCNTB4U6"/>
    <n v="693916.54"/>
    <n v="4011.0782920000001"/>
    <n v="173"/>
    <x v="0"/>
    <x v="2"/>
    <x v="0"/>
    <x v="4"/>
  </r>
  <r>
    <s v="BRSTNCNTB0O7"/>
    <n v="1804214.34"/>
    <n v="3922.2050880000002"/>
    <n v="460"/>
    <x v="1"/>
    <x v="0"/>
    <x v="0"/>
    <x v="4"/>
  </r>
  <r>
    <s v="BRSTNCNTB3B8"/>
    <n v="1815475.28"/>
    <n v="4007.6716970000002"/>
    <n v="453"/>
    <x v="1"/>
    <x v="1"/>
    <x v="0"/>
    <x v="4"/>
  </r>
  <r>
    <s v="BRSTNCNTB3B8"/>
    <n v="1755360.2"/>
    <n v="4007.6716970000002"/>
    <n v="438"/>
    <x v="1"/>
    <x v="1"/>
    <x v="0"/>
    <x v="4"/>
  </r>
  <r>
    <s v="BRSTNCNTB0O7"/>
    <n v="729530.15"/>
    <n v="3922.2050880000002"/>
    <n v="186"/>
    <x v="1"/>
    <x v="0"/>
    <x v="0"/>
    <x v="4"/>
  </r>
  <r>
    <s v="BRSTNCNTB0O7"/>
    <n v="282398.77"/>
    <n v="3922.2050880000002"/>
    <n v="72"/>
    <x v="1"/>
    <x v="0"/>
    <x v="0"/>
    <x v="4"/>
  </r>
  <r>
    <s v="BRSTNCNTB0O7"/>
    <n v="39222.050000000003"/>
    <n v="3922.2050880000002"/>
    <n v="10"/>
    <x v="1"/>
    <x v="0"/>
    <x v="0"/>
    <x v="4"/>
  </r>
  <r>
    <s v="BRSTNCNTB0O7"/>
    <n v="2016013.42"/>
    <n v="3922.2050880000002"/>
    <n v="514"/>
    <x v="1"/>
    <x v="0"/>
    <x v="0"/>
    <x v="4"/>
  </r>
  <r>
    <s v="BRSTNCNTB3B8"/>
    <n v="2524833.17"/>
    <n v="4007.6716970000002"/>
    <n v="630"/>
    <x v="1"/>
    <x v="1"/>
    <x v="0"/>
    <x v="4"/>
  </r>
  <r>
    <s v="BRSTNCNTB4U6"/>
    <n v="950625.56"/>
    <n v="4011.0782920000001"/>
    <n v="237"/>
    <x v="1"/>
    <x v="2"/>
    <x v="0"/>
    <x v="4"/>
  </r>
  <r>
    <s v="BRSTNCNTB4U6"/>
    <n v="790182.42"/>
    <n v="4011.0782920000001"/>
    <n v="197"/>
    <x v="1"/>
    <x v="2"/>
    <x v="0"/>
    <x v="4"/>
  </r>
  <r>
    <s v="BRSTNCNTB4U6"/>
    <n v="100276.96"/>
    <n v="4011.0782920000001"/>
    <n v="25"/>
    <x v="1"/>
    <x v="2"/>
    <x v="0"/>
    <x v="4"/>
  </r>
  <r>
    <s v="BRSTNCNTB4U6"/>
    <n v="1303600.44"/>
    <n v="4011.0782920000001"/>
    <n v="325"/>
    <x v="1"/>
    <x v="2"/>
    <x v="0"/>
    <x v="4"/>
  </r>
  <r>
    <s v="BRIFPTDBS007"/>
    <n v="1465190.07"/>
    <n v="976.79337748"/>
    <n v="1500"/>
    <x v="0"/>
    <x v="3"/>
    <x v="0"/>
    <x v="4"/>
  </r>
  <r>
    <s v="BBDC4"/>
    <n v="296917.81"/>
    <n v="15.61"/>
    <n v="19021"/>
    <x v="0"/>
    <x v="4"/>
    <x v="1"/>
    <x v="4"/>
  </r>
  <r>
    <s v="BOVA11"/>
    <n v="5263470"/>
    <n v="104.85"/>
    <n v="50200"/>
    <x v="0"/>
    <x v="5"/>
    <x v="1"/>
    <x v="4"/>
  </r>
  <r>
    <s v="CMIG4"/>
    <n v="349512.68"/>
    <n v="10.34"/>
    <n v="33802"/>
    <x v="0"/>
    <x v="6"/>
    <x v="1"/>
    <x v="4"/>
  </r>
  <r>
    <s v="CSAN3"/>
    <n v="1237830"/>
    <n v="17.05"/>
    <n v="72600"/>
    <x v="0"/>
    <x v="7"/>
    <x v="1"/>
    <x v="4"/>
  </r>
  <r>
    <s v="ITSA4"/>
    <n v="518330.34"/>
    <n v="8.91"/>
    <n v="58174"/>
    <x v="0"/>
    <x v="8"/>
    <x v="1"/>
    <x v="4"/>
  </r>
  <r>
    <s v="PETR4"/>
    <n v="962802"/>
    <n v="26.7"/>
    <n v="36060"/>
    <x v="0"/>
    <x v="9"/>
    <x v="1"/>
    <x v="4"/>
  </r>
  <r>
    <s v="VALE3"/>
    <n v="1535770"/>
    <n v="80.83"/>
    <n v="19000"/>
    <x v="0"/>
    <x v="10"/>
    <x v="1"/>
    <x v="4"/>
  </r>
  <r>
    <s v="BOVA11"/>
    <n v="604460.25"/>
    <n v="104.85"/>
    <n v="5765"/>
    <x v="0"/>
    <x v="5"/>
    <x v="1"/>
    <x v="4"/>
  </r>
  <r>
    <s v="BOVA11"/>
    <n v="93945.600000000006"/>
    <n v="104.85"/>
    <n v="896"/>
    <x v="0"/>
    <x v="5"/>
    <x v="1"/>
    <x v="4"/>
  </r>
  <r>
    <s v="BOVA11"/>
    <n v="44875.8"/>
    <n v="104.85"/>
    <n v="428"/>
    <x v="0"/>
    <x v="5"/>
    <x v="1"/>
    <x v="4"/>
  </r>
  <r>
    <s v="BOVA11"/>
    <n v="84928.5"/>
    <n v="104.85"/>
    <n v="810"/>
    <x v="0"/>
    <x v="5"/>
    <x v="1"/>
    <x v="4"/>
  </r>
  <r>
    <s v="BOVA11"/>
    <n v="158008.95000000001"/>
    <n v="104.85"/>
    <n v="1507"/>
    <x v="0"/>
    <x v="5"/>
    <x v="1"/>
    <x v="4"/>
  </r>
  <r>
    <s v="BOVA11"/>
    <n v="722835.9"/>
    <n v="104.85"/>
    <n v="6894"/>
    <x v="0"/>
    <x v="5"/>
    <x v="1"/>
    <x v="4"/>
  </r>
  <r>
    <s v="BRBNYM"/>
    <n v="21.35"/>
    <n v="21.35"/>
    <n v="1"/>
    <x v="0"/>
    <x v="11"/>
    <x v="2"/>
    <x v="4"/>
  </r>
  <r>
    <s v="BRBNYM"/>
    <n v="1063.83"/>
    <n v="1063.83"/>
    <n v="1"/>
    <x v="1"/>
    <x v="11"/>
    <x v="2"/>
    <x v="4"/>
  </r>
  <r>
    <n v="28075830000105"/>
    <n v="351868.68615372461"/>
    <n v="1.7541218000000001"/>
    <n v="200595.35555268999"/>
    <x v="0"/>
    <x v="12"/>
    <x v="1"/>
    <x v="4"/>
  </r>
  <r>
    <n v="25307212000147"/>
    <n v="1530346.357046938"/>
    <n v="1.4299759999999999"/>
    <n v="1070190.2388899799"/>
    <x v="0"/>
    <x v="13"/>
    <x v="1"/>
    <x v="4"/>
  </r>
  <r>
    <n v="19726267000199"/>
    <n v="2625382.2671011309"/>
    <n v="320.29469203000002"/>
    <n v="8196.7710749800008"/>
    <x v="0"/>
    <x v="14"/>
    <x v="1"/>
    <x v="4"/>
  </r>
  <r>
    <n v="11145320000156"/>
    <n v="3421442.4138867739"/>
    <n v="747.09213195999996"/>
    <n v="4579.6793561599998"/>
    <x v="0"/>
    <x v="15"/>
    <x v="1"/>
    <x v="4"/>
  </r>
  <r>
    <n v="28075715000122"/>
    <n v="1959191.744351306"/>
    <n v="1.6894203999999999"/>
    <n v="1159682.77898817"/>
    <x v="0"/>
    <x v="16"/>
    <x v="1"/>
    <x v="4"/>
  </r>
  <r>
    <n v="38443675000188"/>
    <n v="1237474.521290665"/>
    <n v="0.70950150000000001"/>
    <n v="1744146.4483030201"/>
    <x v="0"/>
    <x v="17"/>
    <x v="1"/>
    <x v="4"/>
  </r>
  <r>
    <n v="31608459000104"/>
    <n v="1546134.595332745"/>
    <n v="1.3738851000000001"/>
    <n v="1125374.01805489"/>
    <x v="0"/>
    <x v="18"/>
    <x v="1"/>
    <x v="4"/>
  </r>
  <r>
    <n v="31666901000140"/>
    <n v="948591.03000618482"/>
    <n v="1.5479430000000001"/>
    <n v="612807.46772083"/>
    <x v="0"/>
    <x v="19"/>
    <x v="1"/>
    <x v="4"/>
  </r>
  <r>
    <n v="18644570000180"/>
    <n v="863175.01048636087"/>
    <n v="3.0690553999999999"/>
    <n v="281251.03590060998"/>
    <x v="0"/>
    <x v="20"/>
    <x v="1"/>
    <x v="4"/>
  </r>
  <r>
    <n v="14781366000150"/>
    <n v="3100627.3768832418"/>
    <n v="3.4535268000000001"/>
    <n v="897814.77209999994"/>
    <x v="0"/>
    <x v="21"/>
    <x v="1"/>
    <x v="4"/>
  </r>
  <r>
    <n v="10843445000197"/>
    <n v="576.71221791080734"/>
    <n v="2.5569999000000001"/>
    <n v="225.54252657999999"/>
    <x v="0"/>
    <x v="22"/>
    <x v="2"/>
    <x v="4"/>
  </r>
  <r>
    <n v="44162109000109"/>
    <n v="8880.0000000011896"/>
    <n v="1.0386463399999999"/>
    <n v="8549.5896514699998"/>
    <x v="0"/>
    <x v="23"/>
    <x v="2"/>
    <x v="4"/>
  </r>
  <r>
    <n v="45683352000127"/>
    <n v="8880.0064373546611"/>
    <n v="1.03866364"/>
    <n v="8549.4534470800008"/>
    <x v="0"/>
    <x v="24"/>
    <x v="2"/>
    <x v="4"/>
  </r>
  <r>
    <n v="45688718000150"/>
    <n v="8880.0000000041055"/>
    <n v="1.0386636199999999"/>
    <n v="8549.4474139800004"/>
    <x v="0"/>
    <x v="25"/>
    <x v="2"/>
    <x v="4"/>
  </r>
  <r>
    <n v="46328929000145"/>
    <n v="8880.0000000058899"/>
    <n v="1.03866163"/>
    <n v="8549.4637941000001"/>
    <x v="0"/>
    <x v="26"/>
    <x v="2"/>
    <x v="4"/>
  </r>
  <r>
    <n v="46098698000120"/>
    <n v="8879.9999999946722"/>
    <n v="1.0385829"/>
    <n v="8550.11188803"/>
    <x v="0"/>
    <x v="27"/>
    <x v="2"/>
    <x v="4"/>
  </r>
  <r>
    <n v="32319500000187"/>
    <n v="8879.999193788206"/>
    <n v="1.0386837799999999"/>
    <n v="8549.2807000299999"/>
    <x v="0"/>
    <x v="28"/>
    <x v="2"/>
    <x v="4"/>
  </r>
  <r>
    <n v="46328987000179"/>
    <n v="8879.9999999944393"/>
    <n v="1.03866478"/>
    <n v="8549.4378657899997"/>
    <x v="0"/>
    <x v="29"/>
    <x v="2"/>
    <x v="4"/>
  </r>
  <r>
    <n v="45688636000106"/>
    <n v="8879.9999999960255"/>
    <n v="1.0385945400000001"/>
    <n v="8550.0160630499995"/>
    <x v="0"/>
    <x v="30"/>
    <x v="2"/>
    <x v="4"/>
  </r>
  <r>
    <n v="46328680000178"/>
    <n v="8879.992406461517"/>
    <n v="1.0386618400000001"/>
    <n v="8549.4547546499998"/>
    <x v="0"/>
    <x v="31"/>
    <x v="2"/>
    <x v="4"/>
  </r>
  <r>
    <n v="46328752000187"/>
    <n v="8879.9913416289346"/>
    <n v="1.03866181"/>
    <n v="8549.4539763899993"/>
    <x v="0"/>
    <x v="32"/>
    <x v="2"/>
    <x v="4"/>
  </r>
  <r>
    <n v="31366337000140"/>
    <n v="3191630.4584488911"/>
    <n v="2.1000793"/>
    <n v="1519766.63854974"/>
    <x v="1"/>
    <x v="33"/>
    <x v="3"/>
    <x v="4"/>
  </r>
  <r>
    <n v="18422272000145"/>
    <n v="1002475.581244995"/>
    <n v="3.223509"/>
    <n v="310988.91960437997"/>
    <x v="1"/>
    <x v="34"/>
    <x v="3"/>
    <x v="4"/>
  </r>
  <r>
    <n v="32683901000111"/>
    <n v="1681997.25036578"/>
    <n v="1.3550264000000001"/>
    <n v="1241302.19925293"/>
    <x v="1"/>
    <x v="35"/>
    <x v="3"/>
    <x v="4"/>
  </r>
  <r>
    <n v="35700369000191"/>
    <n v="1062666.003011802"/>
    <n v="1.3419098"/>
    <n v="791905.68770851998"/>
    <x v="1"/>
    <x v="36"/>
    <x v="3"/>
    <x v="4"/>
  </r>
  <r>
    <n v="41000792000181"/>
    <n v="2314131.05362604"/>
    <n v="1.2063211"/>
    <n v="1918337.5418253399"/>
    <x v="1"/>
    <x v="37"/>
    <x v="3"/>
    <x v="4"/>
  </r>
  <r>
    <n v="28951307000197"/>
    <n v="5023878.8913139068"/>
    <n v="2.1038510000000001"/>
    <n v="2387944.2466761698"/>
    <x v="1"/>
    <x v="38"/>
    <x v="3"/>
    <x v="4"/>
  </r>
  <r>
    <n v="36857756000107"/>
    <n v="1267517.2392168839"/>
    <n v="1.1653604"/>
    <n v="1087661.1554819299"/>
    <x v="1"/>
    <x v="39"/>
    <x v="1"/>
    <x v="4"/>
  </r>
  <r>
    <n v="40319225000120"/>
    <n v="64955.997537434327"/>
    <n v="1.1338225"/>
    <n v="57289.3883632"/>
    <x v="1"/>
    <x v="40"/>
    <x v="2"/>
    <x v="4"/>
  </r>
  <r>
    <n v="40319218000128"/>
    <n v="290465.48594513902"/>
    <n v="119.32107619999999"/>
    <n v="2434.3183551100001"/>
    <x v="1"/>
    <x v="41"/>
    <x v="3"/>
    <x v="4"/>
  </r>
  <r>
    <n v="13000859000142"/>
    <n v="1113032.5915267109"/>
    <n v="4.3286955999999996"/>
    <n v="257128.86614773999"/>
    <x v="1"/>
    <x v="42"/>
    <x v="3"/>
    <x v="4"/>
  </r>
  <r>
    <n v="19009392000188"/>
    <n v="2260629.008271887"/>
    <n v="5.3174659999999996"/>
    <n v="425132.76215999998"/>
    <x v="1"/>
    <x v="43"/>
    <x v="3"/>
    <x v="4"/>
  </r>
  <r>
    <n v="31608483000135"/>
    <n v="1910714.3646010661"/>
    <n v="1.8453717000000001"/>
    <n v="1035408.94476764"/>
    <x v="1"/>
    <x v="44"/>
    <x v="1"/>
    <x v="4"/>
  </r>
  <r>
    <n v="29236579000178"/>
    <n v="2173156.0102094738"/>
    <n v="1.6934669"/>
    <n v="1283258.62773549"/>
    <x v="1"/>
    <x v="45"/>
    <x v="3"/>
    <x v="4"/>
  </r>
  <r>
    <n v="35819274000191"/>
    <n v="1153419.575593702"/>
    <n v="1.24462172"/>
    <n v="926723.00110084994"/>
    <x v="1"/>
    <x v="46"/>
    <x v="0"/>
    <x v="4"/>
  </r>
  <r>
    <n v="31713505000127"/>
    <n v="654549.79402006394"/>
    <n v="2027.1650620999999"/>
    <n v="322.88924383"/>
    <x v="1"/>
    <x v="47"/>
    <x v="1"/>
    <x v="4"/>
  </r>
  <r>
    <n v="31713585000110"/>
    <n v="67037.836546494465"/>
    <n v="1.1414994999999999"/>
    <n v="58727.87201965"/>
    <x v="1"/>
    <x v="48"/>
    <x v="2"/>
    <x v="4"/>
  </r>
  <r>
    <n v="42776581000106"/>
    <n v="1613752.3366767"/>
    <n v="1.11511187"/>
    <n v="1447166.3158573499"/>
    <x v="1"/>
    <x v="49"/>
    <x v="2"/>
    <x v="4"/>
  </r>
  <r>
    <n v="30654823000100"/>
    <n v="1926625.4578212239"/>
    <n v="1284.4169698600001"/>
    <n v="1500.0000023600001"/>
    <x v="1"/>
    <x v="50"/>
    <x v="0"/>
    <x v="4"/>
  </r>
  <r>
    <n v="10843445000197"/>
    <n v="812984.55634530797"/>
    <n v="2.5569999000000001"/>
    <n v="317944.69618293998"/>
    <x v="1"/>
    <x v="22"/>
    <x v="2"/>
    <x v="4"/>
  </r>
  <r>
    <n v="44162109000109"/>
    <n v="118215.27413832171"/>
    <n v="1.0386463399999999"/>
    <n v="113816.67617326"/>
    <x v="1"/>
    <x v="23"/>
    <x v="2"/>
    <x v="4"/>
  </r>
  <r>
    <n v="45683352000127"/>
    <n v="118215.2464265015"/>
    <n v="1.03866364"/>
    <n v="113814.75376042"/>
    <x v="1"/>
    <x v="24"/>
    <x v="2"/>
    <x v="4"/>
  </r>
  <r>
    <n v="45688718000150"/>
    <n v="118215.2337748086"/>
    <n v="1.0386636199999999"/>
    <n v="113814.74377124"/>
    <x v="1"/>
    <x v="25"/>
    <x v="2"/>
    <x v="4"/>
  </r>
  <r>
    <n v="46328929000145"/>
    <n v="118215.0933179717"/>
    <n v="1.03866163"/>
    <n v="113814.82660332001"/>
    <x v="1"/>
    <x v="26"/>
    <x v="2"/>
    <x v="4"/>
  </r>
  <r>
    <n v="46098698000120"/>
    <n v="118215.200926961"/>
    <n v="1.0385829"/>
    <n v="113823.55797208"/>
    <x v="1"/>
    <x v="27"/>
    <x v="2"/>
    <x v="4"/>
  </r>
  <r>
    <n v="32319500000187"/>
    <n v="118215.1125676919"/>
    <n v="1.0386837799999999"/>
    <n v="113812.41802745"/>
    <x v="1"/>
    <x v="28"/>
    <x v="2"/>
    <x v="4"/>
  </r>
  <r>
    <n v="46328987000179"/>
    <n v="118215.2259939389"/>
    <n v="1.03866478"/>
    <n v="113814.60916961"/>
    <x v="1"/>
    <x v="29"/>
    <x v="2"/>
    <x v="4"/>
  </r>
  <r>
    <n v="45688636000106"/>
    <n v="118215.2142085721"/>
    <n v="1.0385945400000001"/>
    <n v="113822.29508791"/>
    <x v="1"/>
    <x v="30"/>
    <x v="2"/>
    <x v="4"/>
  </r>
  <r>
    <n v="46328680000178"/>
    <n v="118215.1632749405"/>
    <n v="1.0386618400000001"/>
    <n v="113814.87094485"/>
    <x v="1"/>
    <x v="31"/>
    <x v="2"/>
    <x v="4"/>
  </r>
  <r>
    <n v="46328752000187"/>
    <n v="118215.16579964561"/>
    <n v="1.03866181"/>
    <n v="113814.87666292999"/>
    <x v="1"/>
    <x v="32"/>
    <x v="2"/>
    <x v="4"/>
  </r>
  <r>
    <s v="BRSTNCNTB0O7"/>
    <n v="196743.11"/>
    <n v="3934.8621710000002"/>
    <n v="50"/>
    <x v="0"/>
    <x v="0"/>
    <x v="0"/>
    <x v="5"/>
  </r>
  <r>
    <s v="BRSTNCNTB0O7"/>
    <n v="259700.9"/>
    <n v="3934.8621710000002"/>
    <n v="66"/>
    <x v="0"/>
    <x v="0"/>
    <x v="0"/>
    <x v="5"/>
  </r>
  <r>
    <s v="BRSTNCNTB4U6"/>
    <n v="176864.69"/>
    <n v="4019.6520890000002"/>
    <n v="44"/>
    <x v="0"/>
    <x v="2"/>
    <x v="0"/>
    <x v="5"/>
  </r>
  <r>
    <s v="BRSTNCNTB4U6"/>
    <n v="277355.99"/>
    <n v="4019.6520890000002"/>
    <n v="69"/>
    <x v="0"/>
    <x v="2"/>
    <x v="0"/>
    <x v="5"/>
  </r>
  <r>
    <s v="BRSTNCNTB4U6"/>
    <n v="32157.22"/>
    <n v="4019.6520890000002"/>
    <n v="8"/>
    <x v="0"/>
    <x v="2"/>
    <x v="0"/>
    <x v="5"/>
  </r>
  <r>
    <s v="BRSTNCNTB4U6"/>
    <n v="695399.81"/>
    <n v="4019.6520890000002"/>
    <n v="173"/>
    <x v="0"/>
    <x v="2"/>
    <x v="0"/>
    <x v="5"/>
  </r>
  <r>
    <s v="BRSTNCNTB0O7"/>
    <n v="1810036.6"/>
    <n v="3934.8621710000002"/>
    <n v="460"/>
    <x v="1"/>
    <x v="0"/>
    <x v="0"/>
    <x v="5"/>
  </r>
  <r>
    <s v="BRSTNCNTB3B8"/>
    <n v="1819869.79"/>
    <n v="4017.3725979999999"/>
    <n v="453"/>
    <x v="1"/>
    <x v="1"/>
    <x v="0"/>
    <x v="5"/>
  </r>
  <r>
    <s v="BRSTNCNTB3B8"/>
    <n v="1759609.2"/>
    <n v="4017.3725979999999"/>
    <n v="438"/>
    <x v="1"/>
    <x v="1"/>
    <x v="0"/>
    <x v="5"/>
  </r>
  <r>
    <s v="BRSTNCNTB0O7"/>
    <n v="731884.36"/>
    <n v="3934.8621710000002"/>
    <n v="186"/>
    <x v="1"/>
    <x v="0"/>
    <x v="0"/>
    <x v="5"/>
  </r>
  <r>
    <s v="BRSTNCNTB0O7"/>
    <n v="283310.08000000002"/>
    <n v="3934.8621710000002"/>
    <n v="72"/>
    <x v="1"/>
    <x v="0"/>
    <x v="0"/>
    <x v="5"/>
  </r>
  <r>
    <s v="BRSTNCNTB0O7"/>
    <n v="39348.620000000003"/>
    <n v="3934.8621710000002"/>
    <n v="10"/>
    <x v="1"/>
    <x v="0"/>
    <x v="0"/>
    <x v="5"/>
  </r>
  <r>
    <s v="BRSTNCNTB0O7"/>
    <n v="2022519.16"/>
    <n v="3934.8621710000002"/>
    <n v="514"/>
    <x v="1"/>
    <x v="0"/>
    <x v="0"/>
    <x v="5"/>
  </r>
  <r>
    <s v="BRSTNCNTB3B8"/>
    <n v="2530944.7400000002"/>
    <n v="4017.3725979999999"/>
    <n v="630"/>
    <x v="1"/>
    <x v="1"/>
    <x v="0"/>
    <x v="5"/>
  </r>
  <r>
    <s v="BRSTNCNTB0O7"/>
    <n v="1294569.6499999999"/>
    <n v="3934.8621710000002"/>
    <n v="329"/>
    <x v="1"/>
    <x v="0"/>
    <x v="0"/>
    <x v="5"/>
  </r>
  <r>
    <s v="BRSTNCNTB4U6"/>
    <n v="952657.55"/>
    <n v="4019.6520890000002"/>
    <n v="237"/>
    <x v="1"/>
    <x v="2"/>
    <x v="0"/>
    <x v="5"/>
  </r>
  <r>
    <s v="BRSTNCNTB4U6"/>
    <n v="791871.46"/>
    <n v="4019.6520890000002"/>
    <n v="197"/>
    <x v="1"/>
    <x v="2"/>
    <x v="0"/>
    <x v="5"/>
  </r>
  <r>
    <s v="BRSTNCNTB4U6"/>
    <n v="100491.3"/>
    <n v="4019.6520890000002"/>
    <n v="25"/>
    <x v="1"/>
    <x v="2"/>
    <x v="0"/>
    <x v="5"/>
  </r>
  <r>
    <s v="BRSTNCNTB4U6"/>
    <n v="1306386.93"/>
    <n v="4019.6520890000002"/>
    <n v="325"/>
    <x v="1"/>
    <x v="2"/>
    <x v="0"/>
    <x v="5"/>
  </r>
  <r>
    <s v="BRIFPTDBS007"/>
    <n v="1471866.84"/>
    <n v="981.24456195000005"/>
    <n v="1500"/>
    <x v="0"/>
    <x v="3"/>
    <x v="0"/>
    <x v="5"/>
  </r>
  <r>
    <s v="BBDC4"/>
    <n v="294825.5"/>
    <n v="15.5"/>
    <n v="19021"/>
    <x v="0"/>
    <x v="4"/>
    <x v="1"/>
    <x v="5"/>
  </r>
  <r>
    <s v="BOVA11"/>
    <n v="5325216"/>
    <n v="106.08"/>
    <n v="50200"/>
    <x v="0"/>
    <x v="5"/>
    <x v="1"/>
    <x v="5"/>
  </r>
  <r>
    <s v="CMIG4"/>
    <n v="375878.24"/>
    <n v="11.12"/>
    <n v="33802"/>
    <x v="0"/>
    <x v="6"/>
    <x v="1"/>
    <x v="5"/>
  </r>
  <r>
    <s v="CSAN3"/>
    <n v="1217502"/>
    <n v="16.77"/>
    <n v="72600"/>
    <x v="0"/>
    <x v="7"/>
    <x v="1"/>
    <x v="5"/>
  </r>
  <r>
    <s v="ITSA4"/>
    <n v="516003.38"/>
    <n v="8.8699999999999992"/>
    <n v="58174"/>
    <x v="0"/>
    <x v="8"/>
    <x v="1"/>
    <x v="5"/>
  </r>
  <r>
    <s v="PETR4"/>
    <n v="965686.8"/>
    <n v="26.78"/>
    <n v="36060"/>
    <x v="0"/>
    <x v="9"/>
    <x v="1"/>
    <x v="5"/>
  </r>
  <r>
    <s v="VALE3"/>
    <n v="1518480"/>
    <n v="79.92"/>
    <n v="19000"/>
    <x v="0"/>
    <x v="10"/>
    <x v="1"/>
    <x v="5"/>
  </r>
  <r>
    <s v="BOVA11"/>
    <n v="611551.19999999995"/>
    <n v="106.08"/>
    <n v="5765"/>
    <x v="0"/>
    <x v="5"/>
    <x v="1"/>
    <x v="5"/>
  </r>
  <r>
    <s v="BOVA11"/>
    <n v="95047.679999999993"/>
    <n v="106.08"/>
    <n v="896"/>
    <x v="0"/>
    <x v="5"/>
    <x v="1"/>
    <x v="5"/>
  </r>
  <r>
    <s v="BOVA11"/>
    <n v="45402.239999999998"/>
    <n v="106.08"/>
    <n v="428"/>
    <x v="0"/>
    <x v="5"/>
    <x v="1"/>
    <x v="5"/>
  </r>
  <r>
    <s v="BOVA11"/>
    <n v="85924.800000000003"/>
    <n v="106.08"/>
    <n v="810"/>
    <x v="0"/>
    <x v="5"/>
    <x v="1"/>
    <x v="5"/>
  </r>
  <r>
    <s v="BOVA11"/>
    <n v="159862.56"/>
    <n v="106.08"/>
    <n v="1507"/>
    <x v="0"/>
    <x v="5"/>
    <x v="1"/>
    <x v="5"/>
  </r>
  <r>
    <s v="BOVA11"/>
    <n v="731315.52"/>
    <n v="106.08"/>
    <n v="6894"/>
    <x v="0"/>
    <x v="5"/>
    <x v="1"/>
    <x v="5"/>
  </r>
  <r>
    <s v="BRBNYM"/>
    <n v="1040.19"/>
    <n v="1040.19"/>
    <n v="1"/>
    <x v="0"/>
    <x v="11"/>
    <x v="2"/>
    <x v="5"/>
  </r>
  <r>
    <s v="BRBNYM"/>
    <n v="1063.83"/>
    <n v="1063.83"/>
    <n v="1"/>
    <x v="1"/>
    <x v="11"/>
    <x v="2"/>
    <x v="5"/>
  </r>
  <r>
    <n v="28075830000105"/>
    <n v="357604.36933364929"/>
    <n v="1.7827151000000001"/>
    <n v="200595.35555268999"/>
    <x v="0"/>
    <x v="12"/>
    <x v="1"/>
    <x v="5"/>
  </r>
  <r>
    <n v="25307212000147"/>
    <n v="1544968.152242844"/>
    <n v="1.4436388"/>
    <n v="1070190.2388899799"/>
    <x v="0"/>
    <x v="13"/>
    <x v="1"/>
    <x v="5"/>
  </r>
  <r>
    <n v="19726267000199"/>
    <n v="2640966.242204973"/>
    <n v="322.19592545"/>
    <n v="8196.7710749800008"/>
    <x v="0"/>
    <x v="14"/>
    <x v="1"/>
    <x v="5"/>
  </r>
  <r>
    <n v="11145320000156"/>
    <n v="3441691.7733191298"/>
    <n v="751.51369903"/>
    <n v="4579.6793561599998"/>
    <x v="0"/>
    <x v="15"/>
    <x v="1"/>
    <x v="5"/>
  </r>
  <r>
    <n v="28075715000122"/>
    <n v="1998039.1459866851"/>
    <n v="1.7229186999999999"/>
    <n v="1159682.77898817"/>
    <x v="0"/>
    <x v="16"/>
    <x v="1"/>
    <x v="5"/>
  </r>
  <r>
    <n v="38443675000188"/>
    <n v="572912.58733803185"/>
    <n v="0.71630059999999995"/>
    <n v="799821.45392315998"/>
    <x v="0"/>
    <x v="17"/>
    <x v="1"/>
    <x v="5"/>
  </r>
  <r>
    <n v="31608459000104"/>
    <n v="1571972.8451750791"/>
    <n v="1.3968448"/>
    <n v="1125374.01805489"/>
    <x v="0"/>
    <x v="18"/>
    <x v="1"/>
    <x v="5"/>
  </r>
  <r>
    <n v="31666901000140"/>
    <n v="952412.5586556386"/>
    <n v="1.5541791"/>
    <n v="612807.46772083"/>
    <x v="0"/>
    <x v="19"/>
    <x v="1"/>
    <x v="5"/>
  </r>
  <r>
    <n v="18644570000180"/>
    <n v="883306.11588301882"/>
    <n v="3.1406323999999999"/>
    <n v="281251.03590060998"/>
    <x v="0"/>
    <x v="20"/>
    <x v="1"/>
    <x v="5"/>
  </r>
  <r>
    <n v="14781366000150"/>
    <n v="3111539.6869677771"/>
    <n v="3.4656810999999998"/>
    <n v="897814.77209999994"/>
    <x v="0"/>
    <x v="21"/>
    <x v="1"/>
    <x v="5"/>
  </r>
  <r>
    <n v="10843445000197"/>
    <n v="577.01322696678096"/>
    <n v="2.5583345"/>
    <n v="225.54252657999999"/>
    <x v="0"/>
    <x v="22"/>
    <x v="2"/>
    <x v="5"/>
  </r>
  <r>
    <n v="44162109000109"/>
    <n v="180974.4548491883"/>
    <n v="1.0391674"/>
    <n v="174153.32202414001"/>
    <x v="0"/>
    <x v="23"/>
    <x v="2"/>
    <x v="5"/>
  </r>
  <r>
    <n v="45683352000127"/>
    <n v="180974.46130105879"/>
    <n v="1.03918471"/>
    <n v="174150.42731052"/>
    <x v="0"/>
    <x v="24"/>
    <x v="2"/>
    <x v="5"/>
  </r>
  <r>
    <n v="45688718000150"/>
    <n v="180974.45494606291"/>
    <n v="1.0391847000000001"/>
    <n v="174150.42287099001"/>
    <x v="0"/>
    <x v="25"/>
    <x v="2"/>
    <x v="5"/>
  </r>
  <r>
    <n v="46328929000145"/>
    <n v="180974.45486910481"/>
    <n v="1.0391827"/>
    <n v="174150.75796499001"/>
    <x v="0"/>
    <x v="26"/>
    <x v="2"/>
    <x v="5"/>
  </r>
  <r>
    <n v="46098698000120"/>
    <n v="180974.45486479119"/>
    <n v="1.03910393"/>
    <n v="174163.95958082"/>
    <x v="0"/>
    <x v="27"/>
    <x v="2"/>
    <x v="5"/>
  </r>
  <r>
    <n v="32319500000187"/>
    <n v="180974.45413847279"/>
    <n v="1.0392048700000001"/>
    <n v="174147.04199612999"/>
    <x v="0"/>
    <x v="28"/>
    <x v="2"/>
    <x v="5"/>
  </r>
  <r>
    <n v="46328987000179"/>
    <n v="180974.4548555791"/>
    <n v="1.03918585"/>
    <n v="174150.23006286999"/>
    <x v="0"/>
    <x v="29"/>
    <x v="2"/>
    <x v="5"/>
  </r>
  <r>
    <n v="45688636000106"/>
    <n v="180974.4548148654"/>
    <n v="1.0391155700000001"/>
    <n v="174162.00857703001"/>
    <x v="0"/>
    <x v="30"/>
    <x v="2"/>
    <x v="5"/>
  </r>
  <r>
    <n v="46328680000178"/>
    <n v="180974.44727084521"/>
    <n v="1.0391829100000001"/>
    <n v="174150.71546052"/>
    <x v="0"/>
    <x v="31"/>
    <x v="2"/>
    <x v="5"/>
  </r>
  <r>
    <n v="46328752000187"/>
    <n v="180974.44620562199"/>
    <n v="1.03918288"/>
    <n v="174150.71946299"/>
    <x v="0"/>
    <x v="32"/>
    <x v="2"/>
    <x v="5"/>
  </r>
  <r>
    <n v="31366337000140"/>
    <n v="3204455.6171349478"/>
    <n v="2.1085181999999998"/>
    <n v="1519766.63854974"/>
    <x v="1"/>
    <x v="33"/>
    <x v="3"/>
    <x v="5"/>
  </r>
  <r>
    <n v="18422272000145"/>
    <n v="1003535.649175251"/>
    <n v="3.2269177"/>
    <n v="310988.91960437997"/>
    <x v="1"/>
    <x v="34"/>
    <x v="3"/>
    <x v="5"/>
  </r>
  <r>
    <n v="32683901000111"/>
    <n v="1685644.9410085049"/>
    <n v="1.3579650000000001"/>
    <n v="1241302.19925293"/>
    <x v="1"/>
    <x v="35"/>
    <x v="3"/>
    <x v="5"/>
  </r>
  <r>
    <n v="35700369000191"/>
    <n v="1062345.9147328311"/>
    <n v="1.3415056000000001"/>
    <n v="791905.68770851998"/>
    <x v="1"/>
    <x v="36"/>
    <x v="3"/>
    <x v="5"/>
  </r>
  <r>
    <n v="41000792000181"/>
    <n v="2308799.9935973068"/>
    <n v="1.2035420999999999"/>
    <n v="1918337.5418253399"/>
    <x v="1"/>
    <x v="37"/>
    <x v="3"/>
    <x v="5"/>
  </r>
  <r>
    <n v="28951307000197"/>
    <n v="5023883.6672024"/>
    <n v="2.103853"/>
    <n v="2387944.2466761698"/>
    <x v="1"/>
    <x v="38"/>
    <x v="3"/>
    <x v="5"/>
  </r>
  <r>
    <n v="36857756000107"/>
    <n v="1272053.656364168"/>
    <n v="1.1695312"/>
    <n v="1087661.1554819299"/>
    <x v="1"/>
    <x v="39"/>
    <x v="1"/>
    <x v="5"/>
  </r>
  <r>
    <n v="40319225000120"/>
    <n v="64989.282672073343"/>
    <n v="1.1344034999999999"/>
    <n v="57289.3883632"/>
    <x v="1"/>
    <x v="40"/>
    <x v="2"/>
    <x v="5"/>
  </r>
  <r>
    <n v="40319218000128"/>
    <n v="287506.50796193001"/>
    <n v="118.1055499"/>
    <n v="2434.3183551100001"/>
    <x v="1"/>
    <x v="41"/>
    <x v="3"/>
    <x v="5"/>
  </r>
  <r>
    <n v="13000859000142"/>
    <n v="1116047.4789080671"/>
    <n v="4.3404208000000004"/>
    <n v="257128.86614773999"/>
    <x v="1"/>
    <x v="42"/>
    <x v="3"/>
    <x v="5"/>
  </r>
  <r>
    <n v="19009392000188"/>
    <n v="2260640.146750255"/>
    <n v="5.3174922000000002"/>
    <n v="425132.76215999998"/>
    <x v="1"/>
    <x v="43"/>
    <x v="3"/>
    <x v="5"/>
  </r>
  <r>
    <n v="31608483000135"/>
    <n v="1917680.3888996739"/>
    <n v="1.8520995"/>
    <n v="1035408.94476764"/>
    <x v="1"/>
    <x v="44"/>
    <x v="1"/>
    <x v="5"/>
  </r>
  <r>
    <n v="29236579000178"/>
    <n v="2170352.7317371862"/>
    <n v="1.6912824"/>
    <n v="1283258.62773549"/>
    <x v="1"/>
    <x v="45"/>
    <x v="3"/>
    <x v="5"/>
  </r>
  <r>
    <n v="35819274000191"/>
    <n v="1153129.390820367"/>
    <n v="1.2443085899999999"/>
    <n v="926723.00110084994"/>
    <x v="1"/>
    <x v="46"/>
    <x v="0"/>
    <x v="5"/>
  </r>
  <r>
    <n v="31713505000127"/>
    <n v="654876.27911995782"/>
    <n v="2028.1761985999999"/>
    <n v="322.88924383"/>
    <x v="1"/>
    <x v="47"/>
    <x v="1"/>
    <x v="5"/>
  </r>
  <r>
    <n v="31713585000110"/>
    <n v="67071.599200118566"/>
    <n v="1.1420744"/>
    <n v="58727.87201965"/>
    <x v="1"/>
    <x v="48"/>
    <x v="2"/>
    <x v="5"/>
  </r>
  <r>
    <n v="42776581000106"/>
    <n v="1614645.8750467631"/>
    <n v="1.1157293100000001"/>
    <n v="1447166.3158573499"/>
    <x v="1"/>
    <x v="49"/>
    <x v="2"/>
    <x v="5"/>
  </r>
  <r>
    <n v="30654823000100"/>
    <n v="1927902.8151782339"/>
    <n v="1285.2685414299999"/>
    <n v="1500.0000023600001"/>
    <x v="1"/>
    <x v="50"/>
    <x v="0"/>
    <x v="5"/>
  </r>
  <r>
    <n v="10843445000197"/>
    <n v="813408.88533683366"/>
    <n v="2.5583345"/>
    <n v="317944.69618293998"/>
    <x v="1"/>
    <x v="22"/>
    <x v="2"/>
    <x v="5"/>
  </r>
  <r>
    <n v="44162109000109"/>
    <n v="118274.5794556085"/>
    <n v="1.0391674"/>
    <n v="113816.67617326"/>
    <x v="1"/>
    <x v="23"/>
    <x v="2"/>
    <x v="5"/>
  </r>
  <r>
    <n v="45683352000127"/>
    <n v="118274.5518802435"/>
    <n v="1.03918471"/>
    <n v="113814.75376042"/>
    <x v="1"/>
    <x v="24"/>
    <x v="2"/>
    <x v="5"/>
  </r>
  <r>
    <n v="45688718000150"/>
    <n v="118274.54036149289"/>
    <n v="1.0391847000000001"/>
    <n v="113814.74377124"/>
    <x v="1"/>
    <x v="25"/>
    <x v="2"/>
    <x v="5"/>
  </r>
  <r>
    <n v="46328929000145"/>
    <n v="118274.3988096699"/>
    <n v="1.0391827"/>
    <n v="113814.82660332001"/>
    <x v="1"/>
    <x v="26"/>
    <x v="2"/>
    <x v="5"/>
  </r>
  <r>
    <n v="46098698000120"/>
    <n v="118274.5064153712"/>
    <n v="1.03910393"/>
    <n v="113823.55797208"/>
    <x v="1"/>
    <x v="27"/>
    <x v="2"/>
    <x v="5"/>
  </r>
  <r>
    <n v="32319500000187"/>
    <n v="118274.4190806018"/>
    <n v="1.0392048700000001"/>
    <n v="113812.41802745"/>
    <x v="1"/>
    <x v="28"/>
    <x v="2"/>
    <x v="5"/>
  </r>
  <r>
    <n v="46328987000179"/>
    <n v="118274.531372339"/>
    <n v="1.03918585"/>
    <n v="113814.60916961"/>
    <x v="1"/>
    <x v="29"/>
    <x v="2"/>
    <x v="5"/>
  </r>
  <r>
    <n v="45688636000106"/>
    <n v="118274.5190389818"/>
    <n v="1.0391155700000001"/>
    <n v="113822.29508791"/>
    <x v="1"/>
    <x v="30"/>
    <x v="2"/>
    <x v="5"/>
  </r>
  <r>
    <n v="46328680000178"/>
    <n v="118274.4687897437"/>
    <n v="1.0391829100000001"/>
    <n v="113814.87094485"/>
    <x v="1"/>
    <x v="31"/>
    <x v="2"/>
    <x v="5"/>
  </r>
  <r>
    <n v="46328752000187"/>
    <n v="118274.4713174284"/>
    <n v="1.03918288"/>
    <n v="113814.87666292999"/>
    <x v="1"/>
    <x v="32"/>
    <x v="2"/>
    <x v="5"/>
  </r>
  <r>
    <s v="BRSTNCNTB0O7"/>
    <n v="195171.72"/>
    <n v="3903.4343130000002"/>
    <n v="50"/>
    <x v="0"/>
    <x v="0"/>
    <x v="0"/>
    <x v="6"/>
  </r>
  <r>
    <s v="BRSTNCNTB0O7"/>
    <n v="257626.66"/>
    <n v="3903.4343130000002"/>
    <n v="66"/>
    <x v="0"/>
    <x v="0"/>
    <x v="0"/>
    <x v="6"/>
  </r>
  <r>
    <s v="BRSTNCNTB0O7"/>
    <n v="1253002.4099999999"/>
    <n v="3903.4343130000002"/>
    <n v="321"/>
    <x v="0"/>
    <x v="0"/>
    <x v="0"/>
    <x v="6"/>
  </r>
  <r>
    <s v="BRSTNCNTB4U6"/>
    <n v="175883.24"/>
    <n v="3997.3463860000002"/>
    <n v="44"/>
    <x v="0"/>
    <x v="2"/>
    <x v="0"/>
    <x v="6"/>
  </r>
  <r>
    <s v="BRSTNCNTB4U6"/>
    <n v="275816.90000000002"/>
    <n v="3997.3463860000002"/>
    <n v="69"/>
    <x v="0"/>
    <x v="2"/>
    <x v="0"/>
    <x v="6"/>
  </r>
  <r>
    <s v="BRSTNCNTB4U6"/>
    <n v="31978.77"/>
    <n v="3997.3463860000002"/>
    <n v="8"/>
    <x v="0"/>
    <x v="2"/>
    <x v="0"/>
    <x v="6"/>
  </r>
  <r>
    <s v="BRSTNCNTB4U6"/>
    <n v="691540.92"/>
    <n v="3997.3463860000002"/>
    <n v="173"/>
    <x v="0"/>
    <x v="2"/>
    <x v="0"/>
    <x v="6"/>
  </r>
  <r>
    <s v="BRSTNCNTB0O7"/>
    <n v="1795579.78"/>
    <n v="3903.4343130000002"/>
    <n v="460"/>
    <x v="1"/>
    <x v="0"/>
    <x v="0"/>
    <x v="6"/>
  </r>
  <r>
    <s v="BRSTNCNTB3B8"/>
    <n v="1806258.14"/>
    <n v="3987.3248090000002"/>
    <n v="453"/>
    <x v="1"/>
    <x v="1"/>
    <x v="0"/>
    <x v="6"/>
  </r>
  <r>
    <s v="BRSTNCNTB3B8"/>
    <n v="1746448.27"/>
    <n v="3987.3248090000002"/>
    <n v="438"/>
    <x v="1"/>
    <x v="1"/>
    <x v="0"/>
    <x v="6"/>
  </r>
  <r>
    <s v="BRSTNCNTB0O7"/>
    <n v="726038.78"/>
    <n v="3903.4343130000002"/>
    <n v="186"/>
    <x v="1"/>
    <x v="0"/>
    <x v="0"/>
    <x v="6"/>
  </r>
  <r>
    <s v="BRSTNCNTB0O7"/>
    <n v="281047.27"/>
    <n v="3903.4343130000002"/>
    <n v="72"/>
    <x v="1"/>
    <x v="0"/>
    <x v="0"/>
    <x v="6"/>
  </r>
  <r>
    <s v="BRSTNCNTB0O7"/>
    <n v="39034.339999999997"/>
    <n v="3903.4343130000002"/>
    <n v="10"/>
    <x v="1"/>
    <x v="0"/>
    <x v="0"/>
    <x v="6"/>
  </r>
  <r>
    <s v="BRSTNCNTB0O7"/>
    <n v="2006365.24"/>
    <n v="3903.4343130000002"/>
    <n v="514"/>
    <x v="1"/>
    <x v="0"/>
    <x v="0"/>
    <x v="6"/>
  </r>
  <r>
    <s v="BRSTNCNTB3B8"/>
    <n v="2512014.63"/>
    <n v="3987.3248090000002"/>
    <n v="630"/>
    <x v="1"/>
    <x v="1"/>
    <x v="0"/>
    <x v="6"/>
  </r>
  <r>
    <s v="BRSTNCNTB0O7"/>
    <n v="1284229.8899999999"/>
    <n v="3903.4343130000002"/>
    <n v="329"/>
    <x v="1"/>
    <x v="0"/>
    <x v="0"/>
    <x v="6"/>
  </r>
  <r>
    <s v="BRSTNCNTB0O7"/>
    <n v="144427.07"/>
    <n v="3903.4343130000002"/>
    <n v="37"/>
    <x v="1"/>
    <x v="0"/>
    <x v="0"/>
    <x v="6"/>
  </r>
  <r>
    <s v="BRSTNCNTB4U6"/>
    <n v="947371.09"/>
    <n v="3997.3463860000002"/>
    <n v="237"/>
    <x v="1"/>
    <x v="2"/>
    <x v="0"/>
    <x v="6"/>
  </r>
  <r>
    <s v="BRSTNCNTB4U6"/>
    <n v="787477.24"/>
    <n v="3997.3463860000002"/>
    <n v="197"/>
    <x v="1"/>
    <x v="2"/>
    <x v="0"/>
    <x v="6"/>
  </r>
  <r>
    <s v="BRSTNCNTB4U6"/>
    <n v="99933.66"/>
    <n v="3997.3463860000002"/>
    <n v="25"/>
    <x v="1"/>
    <x v="2"/>
    <x v="0"/>
    <x v="6"/>
  </r>
  <r>
    <s v="BRSTNCNTB4U6"/>
    <n v="1299137.58"/>
    <n v="3997.3463860000002"/>
    <n v="325"/>
    <x v="1"/>
    <x v="2"/>
    <x v="0"/>
    <x v="6"/>
  </r>
  <r>
    <s v="BRIFPTDBS007"/>
    <n v="1462293.02"/>
    <n v="974.86201373999995"/>
    <n v="1500"/>
    <x v="0"/>
    <x v="3"/>
    <x v="0"/>
    <x v="6"/>
  </r>
  <r>
    <s v="BBDC4"/>
    <n v="293684.24"/>
    <n v="15.44"/>
    <n v="19021"/>
    <x v="0"/>
    <x v="4"/>
    <x v="1"/>
    <x v="6"/>
  </r>
  <r>
    <s v="BOVA11"/>
    <n v="5274514"/>
    <n v="105.07"/>
    <n v="50200"/>
    <x v="0"/>
    <x v="5"/>
    <x v="1"/>
    <x v="6"/>
  </r>
  <r>
    <s v="CMIG4"/>
    <n v="374864.18"/>
    <n v="11.09"/>
    <n v="33802"/>
    <x v="0"/>
    <x v="6"/>
    <x v="1"/>
    <x v="6"/>
  </r>
  <r>
    <s v="CSAN3"/>
    <n v="1221132"/>
    <n v="16.82"/>
    <n v="72600"/>
    <x v="0"/>
    <x v="7"/>
    <x v="1"/>
    <x v="6"/>
  </r>
  <r>
    <s v="ITSA4"/>
    <n v="511931.2"/>
    <n v="8.8000000000000007"/>
    <n v="58174"/>
    <x v="0"/>
    <x v="8"/>
    <x v="1"/>
    <x v="6"/>
  </r>
  <r>
    <s v="PETR4"/>
    <n v="841279.8"/>
    <n v="23.33"/>
    <n v="36060"/>
    <x v="0"/>
    <x v="9"/>
    <x v="1"/>
    <x v="6"/>
  </r>
  <r>
    <s v="VALE3"/>
    <n v="1522660"/>
    <n v="80.14"/>
    <n v="19000"/>
    <x v="0"/>
    <x v="10"/>
    <x v="1"/>
    <x v="6"/>
  </r>
  <r>
    <s v="BOVA11"/>
    <n v="605728.55000000005"/>
    <n v="105.07"/>
    <n v="5765"/>
    <x v="0"/>
    <x v="5"/>
    <x v="1"/>
    <x v="6"/>
  </r>
  <r>
    <s v="BOVA11"/>
    <n v="94142.720000000001"/>
    <n v="105.07"/>
    <n v="896"/>
    <x v="0"/>
    <x v="5"/>
    <x v="1"/>
    <x v="6"/>
  </r>
  <r>
    <s v="BOVA11"/>
    <n v="44969.96"/>
    <n v="105.07"/>
    <n v="428"/>
    <x v="0"/>
    <x v="5"/>
    <x v="1"/>
    <x v="6"/>
  </r>
  <r>
    <s v="BOVA11"/>
    <n v="85106.7"/>
    <n v="105.07"/>
    <n v="810"/>
    <x v="0"/>
    <x v="5"/>
    <x v="1"/>
    <x v="6"/>
  </r>
  <r>
    <s v="BOVA11"/>
    <n v="158340.49"/>
    <n v="105.07"/>
    <n v="1507"/>
    <x v="0"/>
    <x v="5"/>
    <x v="1"/>
    <x v="6"/>
  </r>
  <r>
    <s v="BOVA11"/>
    <n v="724352.58"/>
    <n v="105.07"/>
    <n v="6894"/>
    <x v="0"/>
    <x v="5"/>
    <x v="1"/>
    <x v="6"/>
  </r>
  <r>
    <s v="BRBNYM"/>
    <n v="19.3"/>
    <n v="19.3"/>
    <n v="1"/>
    <x v="0"/>
    <x v="11"/>
    <x v="2"/>
    <x v="6"/>
  </r>
  <r>
    <s v="BRBNYM"/>
    <n v="1080.58"/>
    <n v="1080.58"/>
    <n v="1"/>
    <x v="1"/>
    <x v="11"/>
    <x v="2"/>
    <x v="6"/>
  </r>
  <r>
    <n v="28075830000105"/>
    <n v="354475.36262052512"/>
    <n v="1.7671165"/>
    <n v="200595.35555268999"/>
    <x v="0"/>
    <x v="12"/>
    <x v="1"/>
    <x v="6"/>
  </r>
  <r>
    <n v="25307212000147"/>
    <n v="1529127.410364842"/>
    <n v="1.4288369999999999"/>
    <n v="1070190.2388899799"/>
    <x v="0"/>
    <x v="13"/>
    <x v="1"/>
    <x v="6"/>
  </r>
  <r>
    <n v="19726267000199"/>
    <n v="2628324.6565220798"/>
    <n v="320.65366136"/>
    <n v="8196.7710749800008"/>
    <x v="0"/>
    <x v="14"/>
    <x v="1"/>
    <x v="6"/>
  </r>
  <r>
    <n v="11145320000156"/>
    <n v="3425145.3712425642"/>
    <n v="747.90069454000002"/>
    <n v="4579.6793561599998"/>
    <x v="0"/>
    <x v="15"/>
    <x v="1"/>
    <x v="6"/>
  </r>
  <r>
    <n v="28075715000122"/>
    <n v="1977353.53635304"/>
    <n v="1.7050814000000001"/>
    <n v="1159682.77898817"/>
    <x v="0"/>
    <x v="16"/>
    <x v="1"/>
    <x v="6"/>
  </r>
  <r>
    <n v="38443675000188"/>
    <n v="0"/>
    <n v="0.70665500000000003"/>
    <n v="0"/>
    <x v="0"/>
    <x v="17"/>
    <x v="1"/>
    <x v="6"/>
  </r>
  <r>
    <n v="31608459000104"/>
    <n v="1562963.438398737"/>
    <n v="1.3888391"/>
    <n v="1125374.01805489"/>
    <x v="0"/>
    <x v="18"/>
    <x v="1"/>
    <x v="6"/>
  </r>
  <r>
    <n v="31666901000140"/>
    <n v="944854.37519101019"/>
    <n v="1.5418453999999999"/>
    <n v="612807.46772083"/>
    <x v="0"/>
    <x v="19"/>
    <x v="1"/>
    <x v="6"/>
  </r>
  <r>
    <n v="18644570000180"/>
    <n v="0"/>
    <n v="3.1160557"/>
    <n v="0"/>
    <x v="0"/>
    <x v="20"/>
    <x v="1"/>
    <x v="6"/>
  </r>
  <r>
    <n v="14781366000150"/>
    <n v="3077917.8704747902"/>
    <n v="3.4282325999999999"/>
    <n v="897814.77209999994"/>
    <x v="0"/>
    <x v="21"/>
    <x v="1"/>
    <x v="6"/>
  </r>
  <r>
    <n v="10843445000197"/>
    <n v="577.26820955935545"/>
    <n v="2.5594650300000001"/>
    <n v="225.54252657999999"/>
    <x v="0"/>
    <x v="22"/>
    <x v="2"/>
    <x v="6"/>
  </r>
  <r>
    <n v="44162109000109"/>
    <n v="308705.13334287569"/>
    <n v="1.03968806"/>
    <n v="296920.91812892002"/>
    <x v="0"/>
    <x v="23"/>
    <x v="2"/>
    <x v="6"/>
  </r>
  <r>
    <n v="45683352000127"/>
    <n v="308705.13834959059"/>
    <n v="1.0397053700000001"/>
    <n v="296915.97952369001"/>
    <x v="0"/>
    <x v="24"/>
    <x v="2"/>
    <x v="6"/>
  </r>
  <r>
    <n v="45688718000150"/>
    <n v="308705.13190661918"/>
    <n v="1.0397053599999999"/>
    <n v="296915.97618254001"/>
    <x v="0"/>
    <x v="25"/>
    <x v="2"/>
    <x v="6"/>
  </r>
  <r>
    <n v="46328929000145"/>
    <n v="308705.13207265682"/>
    <n v="1.0397033600000001"/>
    <n v="296916.54749740998"/>
    <x v="0"/>
    <x v="26"/>
    <x v="2"/>
    <x v="6"/>
  </r>
  <r>
    <n v="46098698000120"/>
    <n v="308705.13198417361"/>
    <n v="1.0396245500000001"/>
    <n v="296939.05553131999"/>
    <x v="0"/>
    <x v="27"/>
    <x v="2"/>
    <x v="6"/>
  </r>
  <r>
    <n v="32319500000187"/>
    <n v="308705.13108207128"/>
    <n v="1.0397255400000001"/>
    <n v="296910.21255673998"/>
    <x v="0"/>
    <x v="28"/>
    <x v="2"/>
    <x v="6"/>
  </r>
  <r>
    <n v="46328987000179"/>
    <n v="308705.13181114238"/>
    <n v="1.03970651"/>
    <n v="296915.64767748001"/>
    <x v="0"/>
    <x v="29"/>
    <x v="2"/>
    <x v="6"/>
  </r>
  <r>
    <n v="45688636000106"/>
    <n v="308705.13267485279"/>
    <n v="1.0396361999999999"/>
    <n v="296935.72874324"/>
    <x v="0"/>
    <x v="30"/>
    <x v="2"/>
    <x v="6"/>
  </r>
  <r>
    <n v="46328680000178"/>
    <n v="308705.12445405882"/>
    <n v="1.0397035699999999"/>
    <n v="296916.48019834998"/>
    <x v="0"/>
    <x v="31"/>
    <x v="2"/>
    <x v="6"/>
  </r>
  <r>
    <n v="46328752000187"/>
    <n v="308705.12339065969"/>
    <n v="1.0397035400000001"/>
    <n v="296916.48774289998"/>
    <x v="0"/>
    <x v="32"/>
    <x v="2"/>
    <x v="6"/>
  </r>
  <r>
    <n v="31366337000140"/>
    <n v="3209723.736210817"/>
    <n v="2.1119846"/>
    <n v="1519766.63854974"/>
    <x v="1"/>
    <x v="33"/>
    <x v="3"/>
    <x v="6"/>
  </r>
  <r>
    <n v="18422272000145"/>
    <n v="1004039.078038306"/>
    <n v="3.2285365000000001"/>
    <n v="310988.91960437997"/>
    <x v="1"/>
    <x v="34"/>
    <x v="3"/>
    <x v="6"/>
  </r>
  <r>
    <n v="32683901000111"/>
    <n v="1686984.4302117189"/>
    <n v="1.3590441"/>
    <n v="1241302.19925293"/>
    <x v="1"/>
    <x v="35"/>
    <x v="3"/>
    <x v="6"/>
  </r>
  <r>
    <n v="35700369000191"/>
    <n v="1063344.507805031"/>
    <n v="1.3427666"/>
    <n v="791905.68770851998"/>
    <x v="1"/>
    <x v="36"/>
    <x v="3"/>
    <x v="6"/>
  </r>
  <r>
    <n v="41000792000181"/>
    <n v="2317063.999893737"/>
    <n v="1.2078500000000001"/>
    <n v="1918337.5418253399"/>
    <x v="1"/>
    <x v="37"/>
    <x v="3"/>
    <x v="6"/>
  </r>
  <r>
    <n v="28951307000197"/>
    <n v="5023888.2042964688"/>
    <n v="2.1038549"/>
    <n v="2387944.2466761698"/>
    <x v="1"/>
    <x v="38"/>
    <x v="3"/>
    <x v="6"/>
  </r>
  <r>
    <n v="36857756000107"/>
    <n v="1263824.8471262541"/>
    <n v="1.1619656"/>
    <n v="1087661.1554819299"/>
    <x v="1"/>
    <x v="39"/>
    <x v="1"/>
    <x v="6"/>
  </r>
  <r>
    <n v="40319225000120"/>
    <n v="65023.27819512807"/>
    <n v="1.1349969"/>
    <n v="57289.3883632"/>
    <x v="1"/>
    <x v="40"/>
    <x v="2"/>
    <x v="6"/>
  </r>
  <r>
    <n v="40319218000128"/>
    <n v="290069.2139711114"/>
    <n v="119.1582906"/>
    <n v="2434.3183551100001"/>
    <x v="1"/>
    <x v="41"/>
    <x v="3"/>
    <x v="6"/>
  </r>
  <r>
    <n v="13000859000142"/>
    <n v="1115624.090517068"/>
    <n v="4.3387741999999996"/>
    <n v="257128.86614773999"/>
    <x v="1"/>
    <x v="42"/>
    <x v="3"/>
    <x v="6"/>
  </r>
  <r>
    <n v="19009392000188"/>
    <n v="2260651.412768452"/>
    <n v="5.3175186999999999"/>
    <n v="425132.76215999998"/>
    <x v="1"/>
    <x v="43"/>
    <x v="3"/>
    <x v="6"/>
  </r>
  <r>
    <n v="31608483000135"/>
    <n v="1904991.348740652"/>
    <n v="1.8398444"/>
    <n v="1035408.94476764"/>
    <x v="1"/>
    <x v="44"/>
    <x v="1"/>
    <x v="6"/>
  </r>
  <r>
    <n v="29236579000178"/>
    <n v="2170209.5200743312"/>
    <n v="1.6911708000000001"/>
    <n v="1283258.62773549"/>
    <x v="1"/>
    <x v="45"/>
    <x v="3"/>
    <x v="6"/>
  </r>
  <r>
    <n v="35819274000191"/>
    <n v="1153484.501807159"/>
    <n v="1.2446917799999999"/>
    <n v="926723.00110084994"/>
    <x v="1"/>
    <x v="46"/>
    <x v="0"/>
    <x v="6"/>
  </r>
  <r>
    <n v="31713505000127"/>
    <n v="656283.57393654902"/>
    <n v="2032.534643"/>
    <n v="322.88924383"/>
    <x v="1"/>
    <x v="47"/>
    <x v="1"/>
    <x v="6"/>
  </r>
  <r>
    <n v="31713585000110"/>
    <n v="67106.254517397349"/>
    <n v="1.1426645"/>
    <n v="58727.87201965"/>
    <x v="1"/>
    <x v="48"/>
    <x v="2"/>
    <x v="6"/>
  </r>
  <r>
    <n v="42776581000106"/>
    <n v="1615522.423684278"/>
    <n v="1.11633501"/>
    <n v="1447166.3158573499"/>
    <x v="1"/>
    <x v="49"/>
    <x v="2"/>
    <x v="6"/>
  </r>
  <r>
    <n v="30654823000100"/>
    <n v="1928988.144409942"/>
    <n v="1285.99209425"/>
    <n v="1500.0000023600001"/>
    <x v="1"/>
    <x v="50"/>
    <x v="0"/>
    <x v="6"/>
  </r>
  <r>
    <n v="10843445000197"/>
    <n v="439618.33135422168"/>
    <n v="2.5594650300000001"/>
    <n v="171761.80420571001"/>
    <x v="1"/>
    <x v="22"/>
    <x v="2"/>
    <x v="6"/>
  </r>
  <r>
    <n v="44162109000109"/>
    <n v="26330.000000003889"/>
    <n v="1.03968806"/>
    <n v="25324.90370237"/>
    <x v="1"/>
    <x v="23"/>
    <x v="2"/>
    <x v="6"/>
  </r>
  <r>
    <n v="45683352000127"/>
    <n v="26330.0000000031"/>
    <n v="1.0397053700000001"/>
    <n v="25324.482069379999"/>
    <x v="1"/>
    <x v="24"/>
    <x v="2"/>
    <x v="6"/>
  </r>
  <r>
    <n v="45688718000150"/>
    <n v="26329.999999999309"/>
    <n v="1.0397053599999999"/>
    <n v="25324.48231295"/>
    <x v="1"/>
    <x v="25"/>
    <x v="2"/>
    <x v="6"/>
  </r>
  <r>
    <n v="46328929000145"/>
    <n v="26329.999999996729"/>
    <n v="1.0397033600000001"/>
    <n v="25324.531027770001"/>
    <x v="1"/>
    <x v="26"/>
    <x v="2"/>
    <x v="6"/>
  </r>
  <r>
    <n v="46098698000120"/>
    <n v="26329.99999999534"/>
    <n v="1.0396245500000001"/>
    <n v="25326.450784559998"/>
    <x v="1"/>
    <x v="27"/>
    <x v="2"/>
    <x v="6"/>
  </r>
  <r>
    <n v="32319500000187"/>
    <n v="26330.000000002739"/>
    <n v="1.0397255400000001"/>
    <n v="25323.990790880001"/>
    <x v="1"/>
    <x v="28"/>
    <x v="2"/>
    <x v="6"/>
  </r>
  <r>
    <n v="46328987000179"/>
    <n v="26329.999999997301"/>
    <n v="1.03970651"/>
    <n v="25324.454302009999"/>
    <x v="1"/>
    <x v="29"/>
    <x v="2"/>
    <x v="6"/>
  </r>
  <r>
    <n v="45688636000106"/>
    <n v="26329.999999995751"/>
    <n v="1.0396361999999999"/>
    <n v="25326.166980329999"/>
    <x v="1"/>
    <x v="30"/>
    <x v="2"/>
    <x v="6"/>
  </r>
  <r>
    <n v="46328680000178"/>
    <n v="26330.000000002088"/>
    <n v="1.0397035699999999"/>
    <n v="25324.52591271"/>
    <x v="1"/>
    <x v="31"/>
    <x v="2"/>
    <x v="6"/>
  </r>
  <r>
    <n v="46328752000187"/>
    <n v="26329.99999999849"/>
    <n v="1.0397035400000001"/>
    <n v="25324.526643429999"/>
    <x v="1"/>
    <x v="32"/>
    <x v="2"/>
    <x v="6"/>
  </r>
  <r>
    <s v="BRSTNCNTB0O7"/>
    <n v="194185.85"/>
    <n v="3883.7169709999998"/>
    <n v="50"/>
    <x v="0"/>
    <x v="0"/>
    <x v="0"/>
    <x v="7"/>
  </r>
  <r>
    <s v="BRSTNCNTB0O7"/>
    <n v="256325.32"/>
    <n v="3883.7169709999998"/>
    <n v="66"/>
    <x v="0"/>
    <x v="0"/>
    <x v="0"/>
    <x v="7"/>
  </r>
  <r>
    <s v="BRSTNCNTB0O7"/>
    <n v="1246673.1499999999"/>
    <n v="3883.7169709999998"/>
    <n v="321"/>
    <x v="0"/>
    <x v="0"/>
    <x v="0"/>
    <x v="7"/>
  </r>
  <r>
    <s v="BRSTNCNTB4U6"/>
    <n v="175315.14"/>
    <n v="3984.4349029999998"/>
    <n v="44"/>
    <x v="0"/>
    <x v="2"/>
    <x v="0"/>
    <x v="7"/>
  </r>
  <r>
    <s v="BRSTNCNTB4U6"/>
    <n v="274926.01"/>
    <n v="3984.4349029999998"/>
    <n v="69"/>
    <x v="0"/>
    <x v="2"/>
    <x v="0"/>
    <x v="7"/>
  </r>
  <r>
    <s v="BRSTNCNTB4U6"/>
    <n v="31875.48"/>
    <n v="3984.4349029999998"/>
    <n v="8"/>
    <x v="0"/>
    <x v="2"/>
    <x v="0"/>
    <x v="7"/>
  </r>
  <r>
    <s v="BRSTNCNTB4U6"/>
    <n v="689307.24"/>
    <n v="3984.4349029999998"/>
    <n v="173"/>
    <x v="0"/>
    <x v="2"/>
    <x v="0"/>
    <x v="7"/>
  </r>
  <r>
    <s v="BRSTNCNTB0O7"/>
    <n v="1786509.81"/>
    <n v="3883.7169709999998"/>
    <n v="460"/>
    <x v="1"/>
    <x v="0"/>
    <x v="0"/>
    <x v="7"/>
  </r>
  <r>
    <s v="BRSTNCNTB3B8"/>
    <n v="1800078.91"/>
    <n v="3973.684135"/>
    <n v="453"/>
    <x v="1"/>
    <x v="1"/>
    <x v="0"/>
    <x v="7"/>
  </r>
  <r>
    <s v="BRSTNCNTB3B8"/>
    <n v="1740473.65"/>
    <n v="3973.684135"/>
    <n v="438"/>
    <x v="1"/>
    <x v="1"/>
    <x v="0"/>
    <x v="7"/>
  </r>
  <r>
    <s v="BRSTNCNTB0O7"/>
    <n v="722371.36"/>
    <n v="3883.7169709999998"/>
    <n v="186"/>
    <x v="1"/>
    <x v="0"/>
    <x v="0"/>
    <x v="7"/>
  </r>
  <r>
    <s v="BRSTNCNTB0O7"/>
    <n v="279627.62"/>
    <n v="3883.7169709999998"/>
    <n v="72"/>
    <x v="1"/>
    <x v="0"/>
    <x v="0"/>
    <x v="7"/>
  </r>
  <r>
    <s v="BRSTNCNTB0O7"/>
    <n v="38837.17"/>
    <n v="3883.7169709999998"/>
    <n v="10"/>
    <x v="1"/>
    <x v="0"/>
    <x v="0"/>
    <x v="7"/>
  </r>
  <r>
    <s v="BRSTNCNTB0O7"/>
    <n v="1996230.52"/>
    <n v="3883.7169709999998"/>
    <n v="514"/>
    <x v="1"/>
    <x v="0"/>
    <x v="0"/>
    <x v="7"/>
  </r>
  <r>
    <s v="BRSTNCNTB3B8"/>
    <n v="2503421.0099999998"/>
    <n v="3973.684135"/>
    <n v="630"/>
    <x v="1"/>
    <x v="1"/>
    <x v="0"/>
    <x v="7"/>
  </r>
  <r>
    <s v="BRSTNCNTB0O7"/>
    <n v="1277742.8799999999"/>
    <n v="3883.7169709999998"/>
    <n v="329"/>
    <x v="1"/>
    <x v="0"/>
    <x v="0"/>
    <x v="7"/>
  </r>
  <r>
    <s v="BRSTNCNTB0O7"/>
    <n v="143697.53"/>
    <n v="3883.7169709999998"/>
    <n v="37"/>
    <x v="1"/>
    <x v="0"/>
    <x v="0"/>
    <x v="7"/>
  </r>
  <r>
    <s v="BRSTNCNTB4U6"/>
    <n v="944311.07"/>
    <n v="3984.4349029999998"/>
    <n v="237"/>
    <x v="1"/>
    <x v="2"/>
    <x v="0"/>
    <x v="7"/>
  </r>
  <r>
    <s v="BRSTNCNTB4U6"/>
    <n v="784933.68"/>
    <n v="3984.4349029999998"/>
    <n v="197"/>
    <x v="1"/>
    <x v="2"/>
    <x v="0"/>
    <x v="7"/>
  </r>
  <r>
    <s v="BRSTNCNTB4U6"/>
    <n v="99610.87"/>
    <n v="3984.4349029999998"/>
    <n v="25"/>
    <x v="1"/>
    <x v="2"/>
    <x v="0"/>
    <x v="7"/>
  </r>
  <r>
    <s v="BRSTNCNTB4U6"/>
    <n v="1294941.3400000001"/>
    <n v="3984.4349029999998"/>
    <n v="325"/>
    <x v="1"/>
    <x v="2"/>
    <x v="0"/>
    <x v="7"/>
  </r>
  <r>
    <s v="BRIFPTDBS007"/>
    <n v="1485246.51"/>
    <n v="990.16433674999996"/>
    <n v="1500"/>
    <x v="0"/>
    <x v="3"/>
    <x v="0"/>
    <x v="7"/>
  </r>
  <r>
    <s v="BBDC4"/>
    <n v="291591.93"/>
    <n v="15.33"/>
    <n v="19021"/>
    <x v="0"/>
    <x v="4"/>
    <x v="1"/>
    <x v="7"/>
  </r>
  <r>
    <s v="BOVA11"/>
    <n v="6935316"/>
    <n v="105.24"/>
    <n v="65900"/>
    <x v="0"/>
    <x v="5"/>
    <x v="1"/>
    <x v="7"/>
  </r>
  <r>
    <s v="CMIG4"/>
    <n v="370807.94"/>
    <n v="10.97"/>
    <n v="33802"/>
    <x v="0"/>
    <x v="6"/>
    <x v="1"/>
    <x v="7"/>
  </r>
  <r>
    <s v="CSAN3"/>
    <n v="1196448"/>
    <n v="16.48"/>
    <n v="72600"/>
    <x v="0"/>
    <x v="7"/>
    <x v="1"/>
    <x v="7"/>
  </r>
  <r>
    <s v="ITSA4"/>
    <n v="508440.76"/>
    <n v="8.74"/>
    <n v="58174"/>
    <x v="0"/>
    <x v="8"/>
    <x v="1"/>
    <x v="7"/>
  </r>
  <r>
    <s v="PETR4"/>
    <n v="845246.4"/>
    <n v="23.44"/>
    <n v="36060"/>
    <x v="0"/>
    <x v="9"/>
    <x v="1"/>
    <x v="7"/>
  </r>
  <r>
    <s v="VALE3"/>
    <n v="1537670"/>
    <n v="80.930000000000007"/>
    <n v="19000"/>
    <x v="0"/>
    <x v="10"/>
    <x v="1"/>
    <x v="7"/>
  </r>
  <r>
    <s v="BOVA11"/>
    <n v="606708.6"/>
    <n v="105.24"/>
    <n v="5765"/>
    <x v="0"/>
    <x v="5"/>
    <x v="1"/>
    <x v="7"/>
  </r>
  <r>
    <s v="BOVA11"/>
    <n v="94295.039999999994"/>
    <n v="105.24"/>
    <n v="896"/>
    <x v="0"/>
    <x v="5"/>
    <x v="1"/>
    <x v="7"/>
  </r>
  <r>
    <s v="BOVA11"/>
    <n v="45042.720000000001"/>
    <n v="105.24"/>
    <n v="428"/>
    <x v="0"/>
    <x v="5"/>
    <x v="1"/>
    <x v="7"/>
  </r>
  <r>
    <s v="BOVA11"/>
    <n v="85244.4"/>
    <n v="105.24"/>
    <n v="810"/>
    <x v="0"/>
    <x v="5"/>
    <x v="1"/>
    <x v="7"/>
  </r>
  <r>
    <s v="BOVA11"/>
    <n v="158596.68"/>
    <n v="105.24"/>
    <n v="1507"/>
    <x v="0"/>
    <x v="5"/>
    <x v="1"/>
    <x v="7"/>
  </r>
  <r>
    <s v="BOVA11"/>
    <n v="725524.56"/>
    <n v="105.24"/>
    <n v="6894"/>
    <x v="0"/>
    <x v="5"/>
    <x v="1"/>
    <x v="7"/>
  </r>
  <r>
    <s v="BRBNYM"/>
    <n v="1032.42"/>
    <n v="1032.42"/>
    <n v="1"/>
    <x v="0"/>
    <x v="11"/>
    <x v="2"/>
    <x v="7"/>
  </r>
  <r>
    <s v="BRBNYM"/>
    <n v="1036.92"/>
    <n v="1036.92"/>
    <n v="1"/>
    <x v="1"/>
    <x v="11"/>
    <x v="2"/>
    <x v="7"/>
  </r>
  <r>
    <n v="28075830000105"/>
    <n v="352680.07430739963"/>
    <n v="1.7581667000000001"/>
    <n v="200595.35555268999"/>
    <x v="0"/>
    <x v="12"/>
    <x v="1"/>
    <x v="7"/>
  </r>
  <r>
    <n v="25307212000147"/>
    <n v="1520608.2679871819"/>
    <n v="1.4208765999999999"/>
    <n v="1070190.2388899799"/>
    <x v="0"/>
    <x v="13"/>
    <x v="1"/>
    <x v="7"/>
  </r>
  <r>
    <n v="19726267000199"/>
    <n v="2610836.9350243178"/>
    <n v="318.52017229"/>
    <n v="8196.7710749800008"/>
    <x v="0"/>
    <x v="14"/>
    <x v="1"/>
    <x v="7"/>
  </r>
  <r>
    <n v="11145320000156"/>
    <n v="3402281.1865900201"/>
    <n v="742.90816496000002"/>
    <n v="4579.6793561599998"/>
    <x v="0"/>
    <x v="15"/>
    <x v="1"/>
    <x v="7"/>
  </r>
  <r>
    <n v="28075715000122"/>
    <n v="1967564.6540156"/>
    <n v="1.6966403999999999"/>
    <n v="1159682.77898817"/>
    <x v="0"/>
    <x v="16"/>
    <x v="1"/>
    <x v="7"/>
  </r>
  <r>
    <n v="31608459000104"/>
    <n v="1555893.388667709"/>
    <n v="1.3825567000000001"/>
    <n v="1125374.01805489"/>
    <x v="0"/>
    <x v="18"/>
    <x v="1"/>
    <x v="7"/>
  </r>
  <r>
    <n v="31666901000140"/>
    <n v="929958.61895013298"/>
    <n v="1.5175380000000001"/>
    <n v="612807.46772083"/>
    <x v="0"/>
    <x v="19"/>
    <x v="1"/>
    <x v="7"/>
  </r>
  <r>
    <n v="14781366000150"/>
    <n v="3079800.0493630208"/>
    <n v="3.430329"/>
    <n v="897814.77209999994"/>
    <x v="0"/>
    <x v="21"/>
    <x v="1"/>
    <x v="7"/>
  </r>
  <r>
    <n v="10843445000197"/>
    <n v="577.59822563967259"/>
    <n v="2.56092824"/>
    <n v="225.54252657999999"/>
    <x v="0"/>
    <x v="22"/>
    <x v="2"/>
    <x v="7"/>
  </r>
  <r>
    <n v="44162109000109"/>
    <n v="182748.01198520191"/>
    <n v="1.0402029399999999"/>
    <n v="175684.96007634999"/>
    <x v="0"/>
    <x v="23"/>
    <x v="2"/>
    <x v="7"/>
  </r>
  <r>
    <n v="45683352000127"/>
    <n v="182748.0174182835"/>
    <n v="1.0402202599999999"/>
    <n v="175682.04008859"/>
    <x v="0"/>
    <x v="24"/>
    <x v="2"/>
    <x v="7"/>
  </r>
  <r>
    <n v="45688718000150"/>
    <n v="182748.0109735961"/>
    <n v="1.04022025"/>
    <n v="175682.03558197999"/>
    <x v="0"/>
    <x v="25"/>
    <x v="2"/>
    <x v="7"/>
  </r>
  <r>
    <n v="46328929000145"/>
    <n v="182748.00846462851"/>
    <n v="1.04021824"/>
    <n v="175682.3726381"/>
    <x v="0"/>
    <x v="26"/>
    <x v="2"/>
    <x v="7"/>
  </r>
  <r>
    <n v="46098698000120"/>
    <n v="182748.0140263075"/>
    <n v="1.0401394100000001"/>
    <n v="175695.69258634999"/>
    <x v="0"/>
    <x v="27"/>
    <x v="2"/>
    <x v="7"/>
  </r>
  <r>
    <n v="32319500000187"/>
    <n v="182748.01015051559"/>
    <n v="1.04024044"/>
    <n v="175678.62498262001"/>
    <x v="0"/>
    <x v="28"/>
    <x v="2"/>
    <x v="7"/>
  </r>
  <r>
    <n v="46328987000179"/>
    <n v="182748.01070897671"/>
    <n v="1.0402214000000001"/>
    <n v="175681.84110515"/>
    <x v="0"/>
    <x v="29"/>
    <x v="2"/>
    <x v="7"/>
  </r>
  <r>
    <n v="45688636000106"/>
    <n v="182748.01003479699"/>
    <n v="1.04015105"/>
    <n v="175693.72259423"/>
    <x v="0"/>
    <x v="30"/>
    <x v="2"/>
    <x v="7"/>
  </r>
  <r>
    <n v="46328680000178"/>
    <n v="182748.00378054971"/>
    <n v="1.04021846"/>
    <n v="175682.33097934999"/>
    <x v="0"/>
    <x v="31"/>
    <x v="2"/>
    <x v="7"/>
  </r>
  <r>
    <n v="46328752000187"/>
    <n v="182748.0027210296"/>
    <n v="1.0402184299999999"/>
    <n v="175682.33502748999"/>
    <x v="0"/>
    <x v="32"/>
    <x v="2"/>
    <x v="7"/>
  </r>
  <r>
    <n v="31366337000140"/>
    <n v="3185005.6436947891"/>
    <n v="2.0957202000000001"/>
    <n v="1519766.63854974"/>
    <x v="1"/>
    <x v="33"/>
    <x v="3"/>
    <x v="7"/>
  </r>
  <r>
    <n v="18422272000145"/>
    <n v="1003967.021905634"/>
    <n v="3.2283048000000001"/>
    <n v="310988.91960437997"/>
    <x v="1"/>
    <x v="34"/>
    <x v="3"/>
    <x v="7"/>
  </r>
  <r>
    <n v="32683901000111"/>
    <n v="1689568.573130124"/>
    <n v="1.3611259"/>
    <n v="1241302.19925293"/>
    <x v="1"/>
    <x v="35"/>
    <x v="3"/>
    <x v="7"/>
  </r>
  <r>
    <n v="35700369000191"/>
    <n v="1062956.157255779"/>
    <n v="1.3422761999999999"/>
    <n v="791905.68770851998"/>
    <x v="1"/>
    <x v="36"/>
    <x v="3"/>
    <x v="7"/>
  </r>
  <r>
    <n v="41000792000181"/>
    <n v="2331183.156035325"/>
    <n v="1.2152101"/>
    <n v="1918337.5418253399"/>
    <x v="1"/>
    <x v="37"/>
    <x v="3"/>
    <x v="7"/>
  </r>
  <r>
    <n v="28951307000197"/>
    <n v="5023892.7413905365"/>
    <n v="2.1038568"/>
    <n v="2387944.2466761698"/>
    <x v="1"/>
    <x v="38"/>
    <x v="3"/>
    <x v="7"/>
  </r>
  <r>
    <n v="36857756000107"/>
    <n v="1260119.0768034121"/>
    <n v="1.1585585"/>
    <n v="1087661.1554819299"/>
    <x v="1"/>
    <x v="39"/>
    <x v="1"/>
    <x v="7"/>
  </r>
  <r>
    <n v="40319225000120"/>
    <n v="65055.411813060993"/>
    <n v="1.1355578"/>
    <n v="57289.3883632"/>
    <x v="1"/>
    <x v="40"/>
    <x v="2"/>
    <x v="7"/>
  </r>
  <r>
    <n v="40319218000128"/>
    <n v="291849.06072438147"/>
    <n v="119.8894385"/>
    <n v="2434.3183551100001"/>
    <x v="1"/>
    <x v="41"/>
    <x v="3"/>
    <x v="7"/>
  </r>
  <r>
    <n v="13000859000142"/>
    <n v="1111969.209387871"/>
    <n v="4.32456"/>
    <n v="257128.86614773999"/>
    <x v="1"/>
    <x v="42"/>
    <x v="3"/>
    <x v="7"/>
  </r>
  <r>
    <n v="19009392000188"/>
    <n v="2260662.4237069921"/>
    <n v="5.3175445999999997"/>
    <n v="425132.76215999998"/>
    <x v="1"/>
    <x v="43"/>
    <x v="3"/>
    <x v="7"/>
  </r>
  <r>
    <n v="31608483000135"/>
    <n v="1899273.509924961"/>
    <n v="1.8343221000000001"/>
    <n v="1035408.94476764"/>
    <x v="1"/>
    <x v="44"/>
    <x v="1"/>
    <x v="7"/>
  </r>
  <r>
    <n v="29236579000178"/>
    <n v="2165092.5262962361"/>
    <n v="1.6871833000000001"/>
    <n v="1283258.62773549"/>
    <x v="1"/>
    <x v="45"/>
    <x v="3"/>
    <x v="7"/>
  </r>
  <r>
    <n v="35819274000191"/>
    <n v="1153350.6644713399"/>
    <n v="1.2445473600000001"/>
    <n v="926723.00110084994"/>
    <x v="1"/>
    <x v="46"/>
    <x v="0"/>
    <x v="7"/>
  </r>
  <r>
    <n v="31713505000127"/>
    <n v="657724.25440312864"/>
    <n v="2036.996484"/>
    <n v="322.88924383"/>
    <x v="1"/>
    <x v="47"/>
    <x v="1"/>
    <x v="7"/>
  </r>
  <r>
    <n v="31713585000110"/>
    <n v="67139.582584768505"/>
    <n v="1.143232"/>
    <n v="58727.87201965"/>
    <x v="1"/>
    <x v="48"/>
    <x v="2"/>
    <x v="7"/>
  </r>
  <r>
    <n v="42776581000106"/>
    <n v="1616379.1750865921"/>
    <n v="1.11692703"/>
    <n v="1447166.3158573499"/>
    <x v="1"/>
    <x v="49"/>
    <x v="2"/>
    <x v="7"/>
  </r>
  <r>
    <n v="30654823000100"/>
    <n v="1930061.49266163"/>
    <n v="1286.7076597499999"/>
    <n v="1500.0000023600001"/>
    <x v="1"/>
    <x v="50"/>
    <x v="0"/>
    <x v="7"/>
  </r>
  <r>
    <n v="10843445000197"/>
    <n v="439869.6549437535"/>
    <n v="2.56092824"/>
    <n v="171761.80420571001"/>
    <x v="1"/>
    <x v="22"/>
    <x v="2"/>
    <x v="7"/>
  </r>
  <r>
    <n v="44162109000109"/>
    <n v="11823.039286419669"/>
    <n v="1.0402029399999999"/>
    <n v="11366.089088750001"/>
    <x v="1"/>
    <x v="23"/>
    <x v="2"/>
    <x v="7"/>
  </r>
  <r>
    <n v="45683352000127"/>
    <n v="11823.039322575951"/>
    <n v="1.0402202599999999"/>
    <n v="11365.89987449"/>
    <x v="1"/>
    <x v="24"/>
    <x v="2"/>
    <x v="7"/>
  </r>
  <r>
    <n v="45688718000150"/>
    <n v="11823.03932269625"/>
    <n v="1.04022025"/>
    <n v="11365.89998387"/>
    <x v="1"/>
    <x v="25"/>
    <x v="2"/>
    <x v="7"/>
  </r>
  <r>
    <n v="46328929000145"/>
    <n v="11823.03909453604"/>
    <n v="1.04021824"/>
    <n v="11365.921726709999"/>
    <x v="1"/>
    <x v="26"/>
    <x v="2"/>
    <x v="7"/>
  </r>
  <r>
    <n v="46098698000120"/>
    <n v="11823.039576442619"/>
    <n v="1.0401394100000001"/>
    <n v="11366.78358956"/>
    <x v="1"/>
    <x v="27"/>
    <x v="2"/>
    <x v="7"/>
  </r>
  <r>
    <n v="32319500000187"/>
    <n v="11823.039322863789"/>
    <n v="1.04024044"/>
    <n v="11365.679383569999"/>
    <x v="1"/>
    <x v="28"/>
    <x v="2"/>
    <x v="7"/>
  </r>
  <r>
    <n v="46328987000179"/>
    <n v="11823.03930827618"/>
    <n v="1.0402214000000001"/>
    <n v="11365.88740462"/>
    <x v="1"/>
    <x v="29"/>
    <x v="2"/>
    <x v="7"/>
  </r>
  <r>
    <n v="45688636000106"/>
    <n v="11823.039177060529"/>
    <n v="1.04015105"/>
    <n v="11366.656003530001"/>
    <x v="1"/>
    <x v="30"/>
    <x v="2"/>
    <x v="7"/>
  </r>
  <r>
    <n v="46328680000178"/>
    <n v="11823.03934515031"/>
    <n v="1.04021846"/>
    <n v="11365.919563809999"/>
    <x v="1"/>
    <x v="31"/>
    <x v="2"/>
    <x v="7"/>
  </r>
  <r>
    <n v="46328752000187"/>
    <n v="11823.039345520399"/>
    <n v="1.0402184299999999"/>
    <n v="11365.91989196"/>
    <x v="1"/>
    <x v="32"/>
    <x v="2"/>
    <x v="7"/>
  </r>
  <r>
    <s v="BRSTNCNTB0O7"/>
    <n v="258452.32"/>
    <n v="3915.9443070000002"/>
    <n v="66"/>
    <x v="0"/>
    <x v="0"/>
    <x v="0"/>
    <x v="8"/>
  </r>
  <r>
    <s v="BRSTNCNTB4U6"/>
    <n v="692102.06"/>
    <n v="4000.5899380000001"/>
    <n v="173"/>
    <x v="0"/>
    <x v="2"/>
    <x v="0"/>
    <x v="8"/>
  </r>
  <r>
    <s v="BRSTNCNTB4U6"/>
    <n v="176025.96"/>
    <n v="4000.5899380000001"/>
    <n v="44"/>
    <x v="0"/>
    <x v="2"/>
    <x v="0"/>
    <x v="8"/>
  </r>
  <r>
    <s v="BRSTNCNTB4U6"/>
    <n v="276040.71000000002"/>
    <n v="4000.5899380000001"/>
    <n v="69"/>
    <x v="0"/>
    <x v="2"/>
    <x v="0"/>
    <x v="8"/>
  </r>
  <r>
    <s v="BRSTNCNTB0O7"/>
    <n v="1257018.1200000001"/>
    <n v="3915.9443070000002"/>
    <n v="321"/>
    <x v="0"/>
    <x v="0"/>
    <x v="0"/>
    <x v="8"/>
  </r>
  <r>
    <s v="BRSTNCNTB0O7"/>
    <n v="195797.22"/>
    <n v="3915.9443070000002"/>
    <n v="50"/>
    <x v="0"/>
    <x v="0"/>
    <x v="0"/>
    <x v="8"/>
  </r>
  <r>
    <s v="BRSTNCNTB4U6"/>
    <n v="32004.720000000001"/>
    <n v="4000.5899380000001"/>
    <n v="8"/>
    <x v="0"/>
    <x v="2"/>
    <x v="0"/>
    <x v="8"/>
  </r>
  <r>
    <s v="BRSTNCNTB3B8"/>
    <n v="188159.4"/>
    <n v="4003.3914580000001"/>
    <n v="47"/>
    <x v="1"/>
    <x v="1"/>
    <x v="0"/>
    <x v="8"/>
  </r>
  <r>
    <s v="BRSTNCNTB0O7"/>
    <n v="281947.99"/>
    <n v="3915.9443070000002"/>
    <n v="72"/>
    <x v="1"/>
    <x v="0"/>
    <x v="0"/>
    <x v="8"/>
  </r>
  <r>
    <s v="BRSTNCNTB3B8"/>
    <n v="2522136.62"/>
    <n v="4003.3914580000001"/>
    <n v="630"/>
    <x v="1"/>
    <x v="1"/>
    <x v="0"/>
    <x v="8"/>
  </r>
  <r>
    <s v="BRSTNCNTB0O7"/>
    <n v="1801334.38"/>
    <n v="3915.9443070000002"/>
    <n v="460"/>
    <x v="1"/>
    <x v="0"/>
    <x v="0"/>
    <x v="8"/>
  </r>
  <r>
    <s v="BRSTNCNTB0O7"/>
    <n v="39159.440000000002"/>
    <n v="3915.9443070000002"/>
    <n v="10"/>
    <x v="1"/>
    <x v="0"/>
    <x v="0"/>
    <x v="8"/>
  </r>
  <r>
    <s v="BRSTNCNTB4U6"/>
    <n v="100014.75"/>
    <n v="4000.5899380000001"/>
    <n v="25"/>
    <x v="1"/>
    <x v="2"/>
    <x v="0"/>
    <x v="8"/>
  </r>
  <r>
    <s v="BRSTNCNTB0O7"/>
    <n v="2012795.37"/>
    <n v="3915.9443070000002"/>
    <n v="514"/>
    <x v="1"/>
    <x v="0"/>
    <x v="0"/>
    <x v="8"/>
  </r>
  <r>
    <s v="BRSTNCNTB0O7"/>
    <n v="144889.94"/>
    <n v="3915.9443070000002"/>
    <n v="37"/>
    <x v="1"/>
    <x v="0"/>
    <x v="0"/>
    <x v="8"/>
  </r>
  <r>
    <s v="BRSTNCNTB4U6"/>
    <n v="948139.82"/>
    <n v="4000.5899380000001"/>
    <n v="237"/>
    <x v="1"/>
    <x v="2"/>
    <x v="0"/>
    <x v="8"/>
  </r>
  <r>
    <s v="BRSTNCNTB4U6"/>
    <n v="1300191.73"/>
    <n v="4000.5899380000001"/>
    <n v="325"/>
    <x v="1"/>
    <x v="2"/>
    <x v="0"/>
    <x v="8"/>
  </r>
  <r>
    <s v="BRSTNCNTB3B8"/>
    <n v="1813536.33"/>
    <n v="4003.3914580000001"/>
    <n v="453"/>
    <x v="1"/>
    <x v="1"/>
    <x v="0"/>
    <x v="8"/>
  </r>
  <r>
    <s v="BRSTNCNTB0O7"/>
    <n v="1288345.68"/>
    <n v="3915.9443070000002"/>
    <n v="329"/>
    <x v="1"/>
    <x v="0"/>
    <x v="0"/>
    <x v="8"/>
  </r>
  <r>
    <s v="BRSTNCNTB4U6"/>
    <n v="788116.22"/>
    <n v="4000.5899380000001"/>
    <n v="197"/>
    <x v="1"/>
    <x v="2"/>
    <x v="0"/>
    <x v="8"/>
  </r>
  <r>
    <s v="BRSTNCNTB3B8"/>
    <n v="1753485.46"/>
    <n v="4003.3914580000001"/>
    <n v="438"/>
    <x v="1"/>
    <x v="1"/>
    <x v="0"/>
    <x v="8"/>
  </r>
  <r>
    <s v="BRSTNCNTB0O7"/>
    <n v="728365.64"/>
    <n v="3915.9443070000002"/>
    <n v="186"/>
    <x v="1"/>
    <x v="0"/>
    <x v="0"/>
    <x v="8"/>
  </r>
  <r>
    <s v="BRIFPTDBS007"/>
    <n v="1501859.42"/>
    <n v="1001.23961659"/>
    <n v="1500"/>
    <x v="0"/>
    <x v="3"/>
    <x v="0"/>
    <x v="8"/>
  </r>
  <r>
    <s v="BOVA11"/>
    <n v="7130380"/>
    <n v="108.2"/>
    <n v="65900"/>
    <x v="0"/>
    <x v="5"/>
    <x v="1"/>
    <x v="8"/>
  </r>
  <r>
    <s v="CMIG4"/>
    <n v="385680.82"/>
    <n v="11.41"/>
    <n v="33802"/>
    <x v="0"/>
    <x v="6"/>
    <x v="1"/>
    <x v="8"/>
  </r>
  <r>
    <s v="CSAN3"/>
    <n v="1241460"/>
    <n v="17.100000000000001"/>
    <n v="72600"/>
    <x v="0"/>
    <x v="7"/>
    <x v="1"/>
    <x v="8"/>
  </r>
  <r>
    <s v="PETR4"/>
    <n v="874455"/>
    <n v="24.25"/>
    <n v="36060"/>
    <x v="0"/>
    <x v="9"/>
    <x v="1"/>
    <x v="8"/>
  </r>
  <r>
    <s v="BBDC4"/>
    <n v="297488.44"/>
    <n v="15.64"/>
    <n v="19021"/>
    <x v="0"/>
    <x v="4"/>
    <x v="1"/>
    <x v="8"/>
  </r>
  <r>
    <s v="ITSA4"/>
    <n v="525311.22"/>
    <n v="9.0299999999999994"/>
    <n v="58174"/>
    <x v="0"/>
    <x v="8"/>
    <x v="1"/>
    <x v="8"/>
  </r>
  <r>
    <s v="VALE3"/>
    <n v="1547550"/>
    <n v="81.45"/>
    <n v="19000"/>
    <x v="0"/>
    <x v="10"/>
    <x v="1"/>
    <x v="8"/>
  </r>
  <r>
    <s v="BOVA11"/>
    <n v="46309.599999999999"/>
    <n v="108.2"/>
    <n v="428"/>
    <x v="0"/>
    <x v="5"/>
    <x v="1"/>
    <x v="8"/>
  </r>
  <r>
    <s v="BOVA11"/>
    <n v="745930.8"/>
    <n v="108.2"/>
    <n v="6894"/>
    <x v="0"/>
    <x v="5"/>
    <x v="1"/>
    <x v="8"/>
  </r>
  <r>
    <s v="BOVA11"/>
    <n v="623773"/>
    <n v="108.2"/>
    <n v="5765"/>
    <x v="0"/>
    <x v="5"/>
    <x v="1"/>
    <x v="8"/>
  </r>
  <r>
    <s v="BOVA11"/>
    <n v="87642"/>
    <n v="108.2"/>
    <n v="810"/>
    <x v="0"/>
    <x v="5"/>
    <x v="1"/>
    <x v="8"/>
  </r>
  <r>
    <s v="BOVA11"/>
    <n v="96947.199999999997"/>
    <n v="108.2"/>
    <n v="896"/>
    <x v="0"/>
    <x v="5"/>
    <x v="1"/>
    <x v="8"/>
  </r>
  <r>
    <s v="BOVA11"/>
    <n v="163057.4"/>
    <n v="108.2"/>
    <n v="1507"/>
    <x v="0"/>
    <x v="5"/>
    <x v="1"/>
    <x v="8"/>
  </r>
  <r>
    <s v="BRBNYM"/>
    <n v="1024.1400000000001"/>
    <n v="1024.1400000000001"/>
    <n v="1"/>
    <x v="0"/>
    <x v="11"/>
    <x v="2"/>
    <x v="8"/>
  </r>
  <r>
    <s v="BRBNYM"/>
    <n v="1054.03"/>
    <n v="1054.03"/>
    <n v="1"/>
    <x v="1"/>
    <x v="11"/>
    <x v="2"/>
    <x v="8"/>
  </r>
  <r>
    <n v="25307212000147"/>
    <n v="1559640.674456073"/>
    <n v="1.457349"/>
    <n v="1070190.2388899799"/>
    <x v="0"/>
    <x v="13"/>
    <x v="1"/>
    <x v="8"/>
  </r>
  <r>
    <n v="31608459000104"/>
    <n v="1580903.0256205499"/>
    <n v="1.4047801"/>
    <n v="1125374.01805489"/>
    <x v="0"/>
    <x v="18"/>
    <x v="1"/>
    <x v="8"/>
  </r>
  <r>
    <n v="45688718000150"/>
    <n v="326998.09720780328"/>
    <n v="1.0407330299999999"/>
    <n v="314199.78782436001"/>
    <x v="0"/>
    <x v="25"/>
    <x v="2"/>
    <x v="8"/>
  </r>
  <r>
    <n v="45688636000106"/>
    <n v="326998.09874799132"/>
    <n v="1.0406638100000001"/>
    <n v="314220.68837773002"/>
    <x v="0"/>
    <x v="30"/>
    <x v="2"/>
    <x v="8"/>
  </r>
  <r>
    <n v="28075830000105"/>
    <n v="358659.60120153421"/>
    <n v="1.7879756"/>
    <n v="200595.35555268999"/>
    <x v="0"/>
    <x v="12"/>
    <x v="1"/>
    <x v="8"/>
  </r>
  <r>
    <n v="11145320000156"/>
    <n v="3476165.2715238961"/>
    <n v="759.04119070000002"/>
    <n v="4579.6793561599998"/>
    <x v="0"/>
    <x v="15"/>
    <x v="1"/>
    <x v="8"/>
  </r>
  <r>
    <n v="28075715000122"/>
    <n v="2008999.771804014"/>
    <n v="1.7323701"/>
    <n v="1159682.77898817"/>
    <x v="0"/>
    <x v="16"/>
    <x v="1"/>
    <x v="8"/>
  </r>
  <r>
    <n v="14781366000150"/>
    <n v="3156437.4285279992"/>
    <n v="3.5156888999999998"/>
    <n v="897814.77209999994"/>
    <x v="0"/>
    <x v="21"/>
    <x v="1"/>
    <x v="8"/>
  </r>
  <r>
    <n v="10843445000197"/>
    <n v="577.89142641337605"/>
    <n v="2.5622282200000002"/>
    <n v="225.54252657999999"/>
    <x v="0"/>
    <x v="22"/>
    <x v="2"/>
    <x v="8"/>
  </r>
  <r>
    <n v="46328929000145"/>
    <n v="326998.09662849287"/>
    <n v="1.0407310299999999"/>
    <n v="314200.39107365999"/>
    <x v="0"/>
    <x v="26"/>
    <x v="2"/>
    <x v="8"/>
  </r>
  <r>
    <n v="32319500000187"/>
    <n v="326998.09814940928"/>
    <n v="1.0407532399999999"/>
    <n v="314193.6874003"/>
    <x v="0"/>
    <x v="28"/>
    <x v="2"/>
    <x v="8"/>
  </r>
  <r>
    <n v="46328752000187"/>
    <n v="326998.09086560388"/>
    <n v="1.0407312200000001"/>
    <n v="314200.32817465003"/>
    <x v="0"/>
    <x v="32"/>
    <x v="2"/>
    <x v="8"/>
  </r>
  <r>
    <n v="45683352000127"/>
    <n v="326998.10716844228"/>
    <n v="1.04073306"/>
    <n v="314199.78833807999"/>
    <x v="0"/>
    <x v="24"/>
    <x v="2"/>
    <x v="8"/>
  </r>
  <r>
    <n v="46328987000179"/>
    <n v="326998.09860027512"/>
    <n v="1.04073419"/>
    <n v="314199.43895595003"/>
    <x v="0"/>
    <x v="29"/>
    <x v="2"/>
    <x v="8"/>
  </r>
  <r>
    <n v="19726267000199"/>
    <n v="2667562.0945729762"/>
    <n v="325.44059973999998"/>
    <n v="8196.7710749800008"/>
    <x v="0"/>
    <x v="14"/>
    <x v="1"/>
    <x v="8"/>
  </r>
  <r>
    <n v="31666901000140"/>
    <n v="945654.33405937301"/>
    <n v="1.5431508"/>
    <n v="612807.46772083"/>
    <x v="0"/>
    <x v="19"/>
    <x v="1"/>
    <x v="8"/>
  </r>
  <r>
    <n v="44162109000109"/>
    <n v="326998.09971902811"/>
    <n v="1.0407157199999999"/>
    <n v="314205.01625460997"/>
    <x v="0"/>
    <x v="23"/>
    <x v="2"/>
    <x v="8"/>
  </r>
  <r>
    <n v="46098698000120"/>
    <n v="326998.10199268162"/>
    <n v="1.04065216"/>
    <n v="314224.20916580001"/>
    <x v="0"/>
    <x v="27"/>
    <x v="2"/>
    <x v="8"/>
  </r>
  <r>
    <n v="46328680000178"/>
    <n v="326998.0919230521"/>
    <n v="1.0407312500000001"/>
    <n v="314200.32013360999"/>
    <x v="0"/>
    <x v="31"/>
    <x v="2"/>
    <x v="8"/>
  </r>
  <r>
    <n v="31366337000140"/>
    <n v="3209814.4662791379"/>
    <n v="2.1120443"/>
    <n v="1519766.63854974"/>
    <x v="1"/>
    <x v="33"/>
    <x v="3"/>
    <x v="8"/>
  </r>
  <r>
    <n v="32683901000111"/>
    <n v="1690242.3519638779"/>
    <n v="1.3616687000000001"/>
    <n v="1241302.19925293"/>
    <x v="1"/>
    <x v="35"/>
    <x v="3"/>
    <x v="8"/>
  </r>
  <r>
    <n v="31608483000135"/>
    <n v="1923398.4347971531"/>
    <n v="1.8576220000000001"/>
    <n v="1035408.94476764"/>
    <x v="1"/>
    <x v="44"/>
    <x v="1"/>
    <x v="8"/>
  </r>
  <r>
    <n v="30654823000100"/>
    <n v="1931151.5128133451"/>
    <n v="1287.43433985"/>
    <n v="1500.0000023600001"/>
    <x v="1"/>
    <x v="50"/>
    <x v="0"/>
    <x v="8"/>
  </r>
  <r>
    <n v="45683352000127"/>
    <n v="24779.999999999749"/>
    <n v="1.04073306"/>
    <n v="23810.140133339999"/>
    <x v="1"/>
    <x v="24"/>
    <x v="2"/>
    <x v="8"/>
  </r>
  <r>
    <n v="18422272000145"/>
    <n v="1005099.425858589"/>
    <n v="3.2319461"/>
    <n v="310988.91960437997"/>
    <x v="1"/>
    <x v="34"/>
    <x v="3"/>
    <x v="8"/>
  </r>
  <r>
    <n v="19009392000188"/>
    <n v="2260673.3921322562"/>
    <n v="5.3175704000000001"/>
    <n v="425132.76215999998"/>
    <x v="1"/>
    <x v="43"/>
    <x v="3"/>
    <x v="8"/>
  </r>
  <r>
    <n v="29236579000178"/>
    <n v="2158520.5738860141"/>
    <n v="1.6820619999999999"/>
    <n v="1283258.62773549"/>
    <x v="1"/>
    <x v="45"/>
    <x v="3"/>
    <x v="8"/>
  </r>
  <r>
    <n v="31713585000110"/>
    <n v="67173.738715135143"/>
    <n v="1.1438136000000001"/>
    <n v="58727.87201965"/>
    <x v="1"/>
    <x v="48"/>
    <x v="2"/>
    <x v="8"/>
  </r>
  <r>
    <n v="10843445000197"/>
    <n v="124592.9418539912"/>
    <n v="2.5622282200000002"/>
    <n v="48626.793226870002"/>
    <x v="1"/>
    <x v="22"/>
    <x v="2"/>
    <x v="8"/>
  </r>
  <r>
    <n v="45688718000150"/>
    <n v="24780.000000002659"/>
    <n v="1.0407330299999999"/>
    <n v="23810.140819690001"/>
    <x v="1"/>
    <x v="25"/>
    <x v="2"/>
    <x v="8"/>
  </r>
  <r>
    <n v="46098698000120"/>
    <n v="24779.999999994849"/>
    <n v="1.04065216"/>
    <n v="23811.991126789999"/>
    <x v="1"/>
    <x v="27"/>
    <x v="2"/>
    <x v="8"/>
  </r>
  <r>
    <n v="46328987000179"/>
    <n v="24780.000000002339"/>
    <n v="1.04073419"/>
    <n v="23810.114280959999"/>
    <x v="1"/>
    <x v="29"/>
    <x v="2"/>
    <x v="8"/>
  </r>
  <r>
    <n v="13000859000142"/>
    <n v="1113071.6751143651"/>
    <n v="4.3288475999999996"/>
    <n v="257128.86614773999"/>
    <x v="1"/>
    <x v="42"/>
    <x v="3"/>
    <x v="8"/>
  </r>
  <r>
    <n v="44162109000109"/>
    <n v="24779.99999999809"/>
    <n v="1.0407157199999999"/>
    <n v="23810.536848619999"/>
    <x v="1"/>
    <x v="23"/>
    <x v="2"/>
    <x v="8"/>
  </r>
  <r>
    <n v="32319500000187"/>
    <n v="24779.999999999571"/>
    <n v="1.0407532399999999"/>
    <n v="23809.67845942"/>
    <x v="1"/>
    <x v="28"/>
    <x v="2"/>
    <x v="8"/>
  </r>
  <r>
    <n v="45688636000106"/>
    <n v="24780.000000002081"/>
    <n v="1.0406638100000001"/>
    <n v="23811.72455685"/>
    <x v="1"/>
    <x v="30"/>
    <x v="2"/>
    <x v="8"/>
  </r>
  <r>
    <n v="46328680000178"/>
    <n v="24780.00000000454"/>
    <n v="1.0407312500000001"/>
    <n v="23810.181543030001"/>
    <x v="1"/>
    <x v="31"/>
    <x v="2"/>
    <x v="8"/>
  </r>
  <r>
    <n v="46328752000187"/>
    <n v="24780.000000004969"/>
    <n v="1.0407312200000001"/>
    <n v="23810.18222938"/>
    <x v="1"/>
    <x v="32"/>
    <x v="2"/>
    <x v="8"/>
  </r>
  <r>
    <n v="35700369000191"/>
    <n v="1061993.754273507"/>
    <n v="1.3410609"/>
    <n v="791905.68770851998"/>
    <x v="1"/>
    <x v="36"/>
    <x v="3"/>
    <x v="8"/>
  </r>
  <r>
    <n v="40319225000120"/>
    <n v="65088.46206120772"/>
    <n v="1.1361346999999999"/>
    <n v="57289.3883632"/>
    <x v="1"/>
    <x v="40"/>
    <x v="2"/>
    <x v="8"/>
  </r>
  <r>
    <n v="42776581000106"/>
    <n v="1617370.672144575"/>
    <n v="1.11761216"/>
    <n v="1447166.3158573499"/>
    <x v="1"/>
    <x v="49"/>
    <x v="2"/>
    <x v="8"/>
  </r>
  <r>
    <n v="31713505000127"/>
    <n v="657056.93003285071"/>
    <n v="2034.9297555999999"/>
    <n v="322.88924383"/>
    <x v="1"/>
    <x v="47"/>
    <x v="1"/>
    <x v="8"/>
  </r>
  <r>
    <n v="46328929000145"/>
    <n v="24780.000000003241"/>
    <n v="1.0407310299999999"/>
    <n v="23810.186576259999"/>
    <x v="1"/>
    <x v="26"/>
    <x v="2"/>
    <x v="8"/>
  </r>
  <r>
    <n v="41000792000181"/>
    <n v="2310576.3741610381"/>
    <n v="1.2044680999999999"/>
    <n v="1918337.5418253399"/>
    <x v="1"/>
    <x v="37"/>
    <x v="3"/>
    <x v="8"/>
  </r>
  <r>
    <n v="36857756000107"/>
    <n v="1275807.7188423141"/>
    <n v="1.1729826999999999"/>
    <n v="1087661.1554819299"/>
    <x v="1"/>
    <x v="39"/>
    <x v="1"/>
    <x v="8"/>
  </r>
  <r>
    <n v="40319218000128"/>
    <n v="287564.24512467661"/>
    <n v="118.1292679"/>
    <n v="2434.3183551100001"/>
    <x v="1"/>
    <x v="41"/>
    <x v="3"/>
    <x v="8"/>
  </r>
  <r>
    <n v="35819274000191"/>
    <n v="1154105.257942216"/>
    <n v="1.2453616199999999"/>
    <n v="926723.00110084994"/>
    <x v="1"/>
    <x v="46"/>
    <x v="0"/>
    <x v="8"/>
  </r>
  <r>
    <n v="28951307000197"/>
    <n v="5023897.2784846062"/>
    <n v="2.1038587"/>
    <n v="2387944.2466761698"/>
    <x v="1"/>
    <x v="38"/>
    <x v="3"/>
    <x v="8"/>
  </r>
  <r>
    <s v="BRSTNCNTB0O7"/>
    <n v="194387.02"/>
    <n v="3887.7404470000001"/>
    <n v="50"/>
    <x v="0"/>
    <x v="0"/>
    <x v="0"/>
    <x v="9"/>
  </r>
  <r>
    <s v="BRSTNCNTB0O7"/>
    <n v="256590.87"/>
    <n v="3887.7404470000001"/>
    <n v="66"/>
    <x v="0"/>
    <x v="0"/>
    <x v="0"/>
    <x v="9"/>
  </r>
  <r>
    <s v="BRSTNCNTB0O7"/>
    <n v="1247964.68"/>
    <n v="3887.7404470000001"/>
    <n v="321"/>
    <x v="0"/>
    <x v="0"/>
    <x v="0"/>
    <x v="9"/>
  </r>
  <r>
    <s v="BRSTNCNTB4U6"/>
    <n v="175107.51"/>
    <n v="3979.7162130000002"/>
    <n v="44"/>
    <x v="0"/>
    <x v="2"/>
    <x v="0"/>
    <x v="9"/>
  </r>
  <r>
    <s v="BRSTNCNTB4U6"/>
    <n v="274600.42"/>
    <n v="3979.7162130000002"/>
    <n v="69"/>
    <x v="0"/>
    <x v="2"/>
    <x v="0"/>
    <x v="9"/>
  </r>
  <r>
    <s v="BRSTNCNTB4U6"/>
    <n v="31837.73"/>
    <n v="3979.7162130000002"/>
    <n v="8"/>
    <x v="0"/>
    <x v="2"/>
    <x v="0"/>
    <x v="9"/>
  </r>
  <r>
    <s v="BRSTNCNTB4U6"/>
    <n v="688490.9"/>
    <n v="3979.7162130000002"/>
    <n v="173"/>
    <x v="0"/>
    <x v="2"/>
    <x v="0"/>
    <x v="9"/>
  </r>
  <r>
    <s v="BRIFPTDBS007"/>
    <n v="1484389.73"/>
    <n v="989.59315374000005"/>
    <n v="1500"/>
    <x v="0"/>
    <x v="3"/>
    <x v="0"/>
    <x v="9"/>
  </r>
  <r>
    <s v="BBDC4"/>
    <n v="291972.34999999998"/>
    <n v="15.35"/>
    <n v="19021"/>
    <x v="0"/>
    <x v="4"/>
    <x v="1"/>
    <x v="9"/>
  </r>
  <r>
    <s v="BOVA11"/>
    <n v="6924113"/>
    <n v="105.07"/>
    <n v="65900"/>
    <x v="0"/>
    <x v="5"/>
    <x v="1"/>
    <x v="9"/>
  </r>
  <r>
    <s v="CMIG4"/>
    <n v="376216.26"/>
    <n v="11.13"/>
    <n v="33802"/>
    <x v="0"/>
    <x v="6"/>
    <x v="1"/>
    <x v="9"/>
  </r>
  <r>
    <s v="CSAN3"/>
    <n v="1218954"/>
    <n v="16.79"/>
    <n v="72600"/>
    <x v="0"/>
    <x v="7"/>
    <x v="1"/>
    <x v="9"/>
  </r>
  <r>
    <s v="ITSA4"/>
    <n v="513676.42"/>
    <n v="8.83"/>
    <n v="58174"/>
    <x v="0"/>
    <x v="8"/>
    <x v="1"/>
    <x v="9"/>
  </r>
  <r>
    <s v="PETR4"/>
    <n v="860391.6"/>
    <n v="23.86"/>
    <n v="36060"/>
    <x v="0"/>
    <x v="9"/>
    <x v="1"/>
    <x v="9"/>
  </r>
  <r>
    <s v="VALE3"/>
    <n v="1537100"/>
    <n v="80.900000000000006"/>
    <n v="19000"/>
    <x v="0"/>
    <x v="10"/>
    <x v="1"/>
    <x v="9"/>
  </r>
  <r>
    <s v="BOVA11"/>
    <n v="605728.55000000005"/>
    <n v="105.07"/>
    <n v="5765"/>
    <x v="0"/>
    <x v="5"/>
    <x v="1"/>
    <x v="9"/>
  </r>
  <r>
    <s v="BOVA11"/>
    <n v="94142.720000000001"/>
    <n v="105.07"/>
    <n v="896"/>
    <x v="0"/>
    <x v="5"/>
    <x v="1"/>
    <x v="9"/>
  </r>
  <r>
    <s v="BOVA11"/>
    <n v="44969.96"/>
    <n v="105.07"/>
    <n v="428"/>
    <x v="0"/>
    <x v="5"/>
    <x v="1"/>
    <x v="9"/>
  </r>
  <r>
    <s v="BOVA11"/>
    <n v="85106.7"/>
    <n v="105.07"/>
    <n v="810"/>
    <x v="0"/>
    <x v="5"/>
    <x v="1"/>
    <x v="9"/>
  </r>
  <r>
    <s v="BOVA11"/>
    <n v="158340.49"/>
    <n v="105.07"/>
    <n v="1507"/>
    <x v="0"/>
    <x v="5"/>
    <x v="1"/>
    <x v="9"/>
  </r>
  <r>
    <s v="BOVA11"/>
    <n v="724352.58"/>
    <n v="105.07"/>
    <n v="6894"/>
    <x v="0"/>
    <x v="5"/>
    <x v="1"/>
    <x v="9"/>
  </r>
  <r>
    <s v="BRBNYM"/>
    <n v="1061.81"/>
    <n v="1061.81"/>
    <n v="1"/>
    <x v="0"/>
    <x v="11"/>
    <x v="2"/>
    <x v="9"/>
  </r>
  <r>
    <n v="28075830000105"/>
    <n v="352909.83622764971"/>
    <n v="1.7593121"/>
    <n v="200595.35555268999"/>
    <x v="0"/>
    <x v="12"/>
    <x v="1"/>
    <x v="9"/>
  </r>
  <r>
    <n v="25307212000147"/>
    <n v="1518743.675533965"/>
    <n v="1.4191343000000001"/>
    <n v="1070190.2388899799"/>
    <x v="0"/>
    <x v="13"/>
    <x v="1"/>
    <x v="9"/>
  </r>
  <r>
    <n v="19726267000199"/>
    <n v="2600831.0866547539"/>
    <n v="317.29946619999998"/>
    <n v="8196.7710749800008"/>
    <x v="0"/>
    <x v="14"/>
    <x v="1"/>
    <x v="9"/>
  </r>
  <r>
    <n v="11145320000156"/>
    <n v="3389103.9352693362"/>
    <n v="740.03083441000001"/>
    <n v="4579.6793561599998"/>
    <x v="0"/>
    <x v="15"/>
    <x v="1"/>
    <x v="9"/>
  </r>
  <r>
    <n v="28075715000122"/>
    <n v="1966397.8971716601"/>
    <n v="1.6956343"/>
    <n v="1159682.77898817"/>
    <x v="0"/>
    <x v="16"/>
    <x v="1"/>
    <x v="9"/>
  </r>
  <r>
    <n v="31608459000104"/>
    <n v="1562287.763838297"/>
    <n v="1.3882387"/>
    <n v="1125374.01805489"/>
    <x v="0"/>
    <x v="18"/>
    <x v="1"/>
    <x v="9"/>
  </r>
  <r>
    <n v="31666901000140"/>
    <n v="924878.44504272717"/>
    <n v="1.5092479999999999"/>
    <n v="612807.46772083"/>
    <x v="0"/>
    <x v="19"/>
    <x v="1"/>
    <x v="9"/>
  </r>
  <r>
    <n v="14781366000150"/>
    <n v="3070005.1595438411"/>
    <n v="3.4194192999999999"/>
    <n v="897814.77209999994"/>
    <x v="0"/>
    <x v="21"/>
    <x v="1"/>
    <x v="9"/>
  </r>
  <r>
    <n v="10843445000197"/>
    <n v="578.23762516997533"/>
    <n v="2.56376318"/>
    <n v="225.54252657999999"/>
    <x v="0"/>
    <x v="22"/>
    <x v="2"/>
    <x v="9"/>
  </r>
  <r>
    <n v="44162109000109"/>
    <n v="161848.83451728401"/>
    <n v="1.0412272899999999"/>
    <n v="155440.44616548999"/>
    <x v="0"/>
    <x v="23"/>
    <x v="2"/>
    <x v="9"/>
  </r>
  <r>
    <n v="45683352000127"/>
    <n v="161848.840517609"/>
    <n v="1.04124463"/>
    <n v="155437.86335552001"/>
    <x v="0"/>
    <x v="24"/>
    <x v="2"/>
    <x v="9"/>
  </r>
  <r>
    <n v="45688718000150"/>
    <n v="161848.83379001651"/>
    <n v="1.0412446099999999"/>
    <n v="155437.85988003001"/>
    <x v="0"/>
    <x v="25"/>
    <x v="2"/>
    <x v="9"/>
  </r>
  <r>
    <n v="46328929000145"/>
    <n v="161848.8344188708"/>
    <n v="1.0412426100000001"/>
    <n v="155438.15904621"/>
    <x v="0"/>
    <x v="26"/>
    <x v="2"/>
    <x v="9"/>
  </r>
  <r>
    <n v="46098698000120"/>
    <n v="161848.83397400519"/>
    <n v="1.0411636900000001"/>
    <n v="155449.94080037999"/>
    <x v="0"/>
    <x v="27"/>
    <x v="2"/>
    <x v="9"/>
  </r>
  <r>
    <n v="32319500000187"/>
    <n v="161848.834675449"/>
    <n v="1.04126483"/>
    <n v="155434.84233059999"/>
    <x v="0"/>
    <x v="28"/>
    <x v="2"/>
    <x v="9"/>
  </r>
  <r>
    <n v="46328987000179"/>
    <n v="161848.8350916676"/>
    <n v="1.04124577"/>
    <n v="155437.68796454999"/>
    <x v="0"/>
    <x v="29"/>
    <x v="2"/>
    <x v="9"/>
  </r>
  <r>
    <n v="45688636000106"/>
    <n v="161848.83640928089"/>
    <n v="1.04117536"/>
    <n v="155448.20078078"/>
    <x v="0"/>
    <x v="30"/>
    <x v="2"/>
    <x v="9"/>
  </r>
  <r>
    <n v="46328680000178"/>
    <n v="161848.828403686"/>
    <n v="1.0412428300000001"/>
    <n v="155438.12042738"/>
    <x v="0"/>
    <x v="31"/>
    <x v="2"/>
    <x v="9"/>
  </r>
  <r>
    <n v="46328752000187"/>
    <n v="161848.82734563731"/>
    <n v="1.0412428"/>
    <n v="155438.12388967999"/>
    <x v="0"/>
    <x v="32"/>
    <x v="2"/>
    <x v="9"/>
  </r>
  <r>
    <s v="BRSTNCNTB0O7"/>
    <n v="1788360.61"/>
    <n v="3887.7404470000001"/>
    <n v="460"/>
    <x v="1"/>
    <x v="0"/>
    <x v="0"/>
    <x v="9"/>
  </r>
  <r>
    <s v="BRSTNCNTB3B8"/>
    <n v="1800823.02"/>
    <n v="3975.326759"/>
    <n v="453"/>
    <x v="1"/>
    <x v="1"/>
    <x v="0"/>
    <x v="9"/>
  </r>
  <r>
    <s v="BRSTNCNTB3B8"/>
    <n v="1741193.12"/>
    <n v="3975.326759"/>
    <n v="438"/>
    <x v="1"/>
    <x v="1"/>
    <x v="0"/>
    <x v="9"/>
  </r>
  <r>
    <s v="BRSTNCNTB0O7"/>
    <n v="723119.72"/>
    <n v="3887.7404470000001"/>
    <n v="186"/>
    <x v="1"/>
    <x v="0"/>
    <x v="0"/>
    <x v="9"/>
  </r>
  <r>
    <s v="BRSTNCNTB0O7"/>
    <n v="279917.31"/>
    <n v="3887.7404470000001"/>
    <n v="72"/>
    <x v="1"/>
    <x v="0"/>
    <x v="0"/>
    <x v="9"/>
  </r>
  <r>
    <s v="BRSTNCNTB0O7"/>
    <n v="38877.4"/>
    <n v="3887.7404470000001"/>
    <n v="10"/>
    <x v="1"/>
    <x v="0"/>
    <x v="0"/>
    <x v="9"/>
  </r>
  <r>
    <s v="BRSTNCNTB0O7"/>
    <n v="1998298.59"/>
    <n v="3887.7404470000001"/>
    <n v="514"/>
    <x v="1"/>
    <x v="0"/>
    <x v="0"/>
    <x v="9"/>
  </r>
  <r>
    <s v="BRSTNCNTB3B8"/>
    <n v="2504455.86"/>
    <n v="3975.326759"/>
    <n v="630"/>
    <x v="1"/>
    <x v="1"/>
    <x v="0"/>
    <x v="9"/>
  </r>
  <r>
    <s v="BRSTNCNTB0O7"/>
    <n v="1279066.6100000001"/>
    <n v="3887.7404470000001"/>
    <n v="329"/>
    <x v="1"/>
    <x v="0"/>
    <x v="0"/>
    <x v="9"/>
  </r>
  <r>
    <s v="BRSTNCNTB0O7"/>
    <n v="143846.39999999999"/>
    <n v="3887.7404470000001"/>
    <n v="37"/>
    <x v="1"/>
    <x v="0"/>
    <x v="0"/>
    <x v="9"/>
  </r>
  <r>
    <s v="BRSTNCNTB3B8"/>
    <n v="186840.36"/>
    <n v="3975.326759"/>
    <n v="47"/>
    <x v="1"/>
    <x v="1"/>
    <x v="0"/>
    <x v="9"/>
  </r>
  <r>
    <s v="BRSTNCNTB4U6"/>
    <n v="943192.74"/>
    <n v="3979.7162130000002"/>
    <n v="237"/>
    <x v="1"/>
    <x v="2"/>
    <x v="0"/>
    <x v="9"/>
  </r>
  <r>
    <s v="BRSTNCNTB4U6"/>
    <n v="784004.09"/>
    <n v="3979.7162130000002"/>
    <n v="197"/>
    <x v="1"/>
    <x v="2"/>
    <x v="0"/>
    <x v="9"/>
  </r>
  <r>
    <s v="BRSTNCNTB4U6"/>
    <n v="99492.91"/>
    <n v="3979.7162130000002"/>
    <n v="25"/>
    <x v="1"/>
    <x v="2"/>
    <x v="0"/>
    <x v="9"/>
  </r>
  <r>
    <s v="BRSTNCNTB4U6"/>
    <n v="1293407.77"/>
    <n v="3979.7162130000002"/>
    <n v="325"/>
    <x v="1"/>
    <x v="2"/>
    <x v="0"/>
    <x v="9"/>
  </r>
  <r>
    <s v="BRBNYM"/>
    <n v="1054.03"/>
    <n v="1054.03"/>
    <n v="1"/>
    <x v="1"/>
    <x v="11"/>
    <x v="2"/>
    <x v="9"/>
  </r>
  <r>
    <n v="31366337000140"/>
    <n v="3169763.1441934542"/>
    <n v="2.0856906999999998"/>
    <n v="1519766.63854974"/>
    <x v="1"/>
    <x v="33"/>
    <x v="3"/>
    <x v="9"/>
  </r>
  <r>
    <n v="18422272000145"/>
    <n v="1005047.584005691"/>
    <n v="3.2317794000000002"/>
    <n v="310988.91960437997"/>
    <x v="1"/>
    <x v="34"/>
    <x v="3"/>
    <x v="9"/>
  </r>
  <r>
    <n v="32683901000111"/>
    <n v="1690764.443668884"/>
    <n v="1.3620893000000001"/>
    <n v="1241302.19925293"/>
    <x v="1"/>
    <x v="35"/>
    <x v="3"/>
    <x v="9"/>
  </r>
  <r>
    <n v="35700369000191"/>
    <n v="1066787.3151074611"/>
    <n v="1.3444461000000001"/>
    <n v="793477.19117000001"/>
    <x v="1"/>
    <x v="36"/>
    <x v="3"/>
    <x v="9"/>
  </r>
  <r>
    <n v="41000792000181"/>
    <n v="2321689.1117070778"/>
    <n v="1.210261"/>
    <n v="1918337.5418253399"/>
    <x v="1"/>
    <x v="37"/>
    <x v="3"/>
    <x v="9"/>
  </r>
  <r>
    <n v="28951307000197"/>
    <n v="5023901.8155786749"/>
    <n v="2.1038606"/>
    <n v="2387944.2466761698"/>
    <x v="1"/>
    <x v="38"/>
    <x v="3"/>
    <x v="9"/>
  </r>
  <r>
    <n v="36857756000107"/>
    <n v="1252709.820246153"/>
    <n v="1.1517463999999999"/>
    <n v="1087661.1554819299"/>
    <x v="1"/>
    <x v="39"/>
    <x v="1"/>
    <x v="9"/>
  </r>
  <r>
    <n v="40319225000120"/>
    <n v="65121.254507106823"/>
    <n v="1.1367071"/>
    <n v="57289.3883632"/>
    <x v="1"/>
    <x v="40"/>
    <x v="2"/>
    <x v="9"/>
  </r>
  <r>
    <n v="40319218000128"/>
    <n v="293225.77267331729"/>
    <n v="120.4549816"/>
    <n v="2434.3183551100001"/>
    <x v="1"/>
    <x v="41"/>
    <x v="3"/>
    <x v="9"/>
  </r>
  <r>
    <n v="13000859000142"/>
    <n v="1111729.5395717339"/>
    <n v="4.3236279"/>
    <n v="257128.86614773999"/>
    <x v="1"/>
    <x v="42"/>
    <x v="3"/>
    <x v="9"/>
  </r>
  <r>
    <n v="19009392000188"/>
    <n v="2260684.4030707958"/>
    <n v="5.3175962999999999"/>
    <n v="425132.76215999998"/>
    <x v="1"/>
    <x v="43"/>
    <x v="3"/>
    <x v="9"/>
  </r>
  <r>
    <n v="31608483000135"/>
    <n v="1887859.058176948"/>
    <n v="1.8232980000000001"/>
    <n v="1035408.94476764"/>
    <x v="1"/>
    <x v="44"/>
    <x v="1"/>
    <x v="9"/>
  </r>
  <r>
    <n v="29236579000178"/>
    <n v="2166857.263561097"/>
    <n v="1.6885585000000001"/>
    <n v="1283258.62773549"/>
    <x v="1"/>
    <x v="45"/>
    <x v="3"/>
    <x v="9"/>
  </r>
  <r>
    <n v="35819274000191"/>
    <n v="1154236.1761005819"/>
    <n v="1.24550289"/>
    <n v="926723.00110084994"/>
    <x v="1"/>
    <x v="46"/>
    <x v="0"/>
    <x v="9"/>
  </r>
  <r>
    <n v="31713505000127"/>
    <n v="668085.82270713546"/>
    <n v="2069.0866464999999"/>
    <n v="322.88924383"/>
    <x v="1"/>
    <x v="47"/>
    <x v="1"/>
    <x v="9"/>
  </r>
  <r>
    <n v="31713585000110"/>
    <n v="67207.207729399131"/>
    <n v="1.1443835"/>
    <n v="58727.87201965"/>
    <x v="1"/>
    <x v="48"/>
    <x v="2"/>
    <x v="9"/>
  </r>
  <r>
    <n v="42776581000106"/>
    <n v="1618140.535681285"/>
    <n v="1.1181441400000001"/>
    <n v="1447166.3158573499"/>
    <x v="1"/>
    <x v="49"/>
    <x v="2"/>
    <x v="9"/>
  </r>
  <r>
    <n v="30654823000100"/>
    <n v="1929906.2726913861"/>
    <n v="1286.60417977"/>
    <n v="1500.0000023600001"/>
    <x v="1"/>
    <x v="50"/>
    <x v="0"/>
    <x v="9"/>
  </r>
  <r>
    <n v="10843445000197"/>
    <n v="124667.5820365227"/>
    <n v="2.56376318"/>
    <n v="48626.793226870002"/>
    <x v="1"/>
    <x v="22"/>
    <x v="2"/>
    <x v="9"/>
  </r>
  <r>
    <n v="44162109000109"/>
    <n v="24792.180756333739"/>
    <n v="1.0412272899999999"/>
    <n v="23810.536848619999"/>
    <x v="1"/>
    <x v="23"/>
    <x v="2"/>
    <x v="9"/>
  </r>
  <r>
    <n v="45683352000127"/>
    <n v="24792.18055338776"/>
    <n v="1.04124463"/>
    <n v="23810.140133339999"/>
    <x v="1"/>
    <x v="24"/>
    <x v="2"/>
    <x v="9"/>
  </r>
  <r>
    <n v="45688718000150"/>
    <n v="24792.180791843191"/>
    <n v="1.0412446099999999"/>
    <n v="23810.140819690001"/>
    <x v="1"/>
    <x v="25"/>
    <x v="2"/>
    <x v="9"/>
  </r>
  <r>
    <n v="46328929000145"/>
    <n v="24792.18081525193"/>
    <n v="1.0412426100000001"/>
    <n v="23810.186576259999"/>
    <x v="1"/>
    <x v="26"/>
    <x v="2"/>
    <x v="9"/>
  </r>
  <r>
    <n v="46098698000120"/>
    <n v="24792.18054781594"/>
    <n v="1.0411636900000001"/>
    <n v="23811.991126789999"/>
    <x v="1"/>
    <x v="27"/>
    <x v="2"/>
    <x v="9"/>
  </r>
  <r>
    <n v="32319500000187"/>
    <n v="24792.180793402629"/>
    <n v="1.04126483"/>
    <n v="23809.67845942"/>
    <x v="1"/>
    <x v="28"/>
    <x v="2"/>
    <x v="9"/>
  </r>
  <r>
    <n v="46328987000179"/>
    <n v="24792.180778266189"/>
    <n v="1.04124577"/>
    <n v="23810.114280959999"/>
    <x v="1"/>
    <x v="29"/>
    <x v="2"/>
    <x v="9"/>
  </r>
  <r>
    <n v="45688636000106"/>
    <n v="24792.180887699142"/>
    <n v="1.04117536"/>
    <n v="23811.72455685"/>
    <x v="1"/>
    <x v="30"/>
    <x v="2"/>
    <x v="9"/>
  </r>
  <r>
    <n v="46328680000178"/>
    <n v="24792.180812678329"/>
    <n v="1.0412428300000001"/>
    <n v="23810.181543030001"/>
    <x v="1"/>
    <x v="31"/>
    <x v="2"/>
    <x v="9"/>
  </r>
  <r>
    <n v="46328752000187"/>
    <n v="24792.18081302987"/>
    <n v="1.0412428"/>
    <n v="23810.18222938"/>
    <x v="1"/>
    <x v="32"/>
    <x v="2"/>
    <x v="9"/>
  </r>
  <r>
    <s v="BRSTNCNTB0O7"/>
    <n v="195546.59"/>
    <n v="3910.9317230000001"/>
    <n v="50"/>
    <x v="0"/>
    <x v="0"/>
    <x v="0"/>
    <x v="10"/>
  </r>
  <r>
    <s v="BRSTNCNTB0O7"/>
    <n v="258121.49"/>
    <n v="3910.9317230000001"/>
    <n v="66"/>
    <x v="0"/>
    <x v="0"/>
    <x v="0"/>
    <x v="10"/>
  </r>
  <r>
    <s v="BRSTNCNTB0O7"/>
    <n v="1255409.08"/>
    <n v="3910.9317230000001"/>
    <n v="321"/>
    <x v="0"/>
    <x v="0"/>
    <x v="0"/>
    <x v="10"/>
  </r>
  <r>
    <s v="BRSTNCNTB4U6"/>
    <n v="175592.12"/>
    <n v="3990.7300989999999"/>
    <n v="44"/>
    <x v="0"/>
    <x v="2"/>
    <x v="0"/>
    <x v="10"/>
  </r>
  <r>
    <s v="BRSTNCNTB4U6"/>
    <n v="275360.38"/>
    <n v="3990.7300989999999"/>
    <n v="69"/>
    <x v="0"/>
    <x v="2"/>
    <x v="0"/>
    <x v="10"/>
  </r>
  <r>
    <s v="BRSTNCNTB4U6"/>
    <n v="31925.84"/>
    <n v="3990.7300989999999"/>
    <n v="8"/>
    <x v="0"/>
    <x v="2"/>
    <x v="0"/>
    <x v="10"/>
  </r>
  <r>
    <s v="BRSTNCNTB4U6"/>
    <n v="690396.31"/>
    <n v="3990.7300989999999"/>
    <n v="173"/>
    <x v="0"/>
    <x v="2"/>
    <x v="0"/>
    <x v="10"/>
  </r>
  <r>
    <s v="BRIFPTDBS007"/>
    <n v="1494283.47"/>
    <n v="996.18898105999995"/>
    <n v="1500"/>
    <x v="0"/>
    <x v="3"/>
    <x v="0"/>
    <x v="10"/>
  </r>
  <r>
    <s v="BBDC4"/>
    <n v="291591.93"/>
    <n v="15.33"/>
    <n v="19021"/>
    <x v="0"/>
    <x v="4"/>
    <x v="1"/>
    <x v="10"/>
  </r>
  <r>
    <s v="BOVA11"/>
    <n v="6929385"/>
    <n v="105.15"/>
    <n v="65900"/>
    <x v="0"/>
    <x v="5"/>
    <x v="1"/>
    <x v="10"/>
  </r>
  <r>
    <s v="CMIG4"/>
    <n v="376892.3"/>
    <n v="11.15"/>
    <n v="33802"/>
    <x v="0"/>
    <x v="6"/>
    <x v="1"/>
    <x v="10"/>
  </r>
  <r>
    <s v="CSAN3"/>
    <n v="1232748"/>
    <n v="16.98"/>
    <n v="72600"/>
    <x v="0"/>
    <x v="7"/>
    <x v="1"/>
    <x v="10"/>
  </r>
  <r>
    <s v="ITSA4"/>
    <n v="509604.24"/>
    <n v="8.76"/>
    <n v="58174"/>
    <x v="0"/>
    <x v="8"/>
    <x v="1"/>
    <x v="10"/>
  </r>
  <r>
    <s v="PETR4"/>
    <n v="878421.6"/>
    <n v="24.36"/>
    <n v="36060"/>
    <x v="0"/>
    <x v="9"/>
    <x v="1"/>
    <x v="10"/>
  </r>
  <r>
    <s v="VALE3"/>
    <n v="1544700"/>
    <n v="81.3"/>
    <n v="19000"/>
    <x v="0"/>
    <x v="10"/>
    <x v="1"/>
    <x v="10"/>
  </r>
  <r>
    <s v="BOVA11"/>
    <n v="606189.75"/>
    <n v="105.15"/>
    <n v="5765"/>
    <x v="0"/>
    <x v="5"/>
    <x v="1"/>
    <x v="10"/>
  </r>
  <r>
    <s v="BOVA11"/>
    <n v="94214.399999999994"/>
    <n v="105.15"/>
    <n v="896"/>
    <x v="0"/>
    <x v="5"/>
    <x v="1"/>
    <x v="10"/>
  </r>
  <r>
    <s v="BOVA11"/>
    <n v="45004.2"/>
    <n v="105.15"/>
    <n v="428"/>
    <x v="0"/>
    <x v="5"/>
    <x v="1"/>
    <x v="10"/>
  </r>
  <r>
    <s v="BOVA11"/>
    <n v="85171.5"/>
    <n v="105.15"/>
    <n v="810"/>
    <x v="0"/>
    <x v="5"/>
    <x v="1"/>
    <x v="10"/>
  </r>
  <r>
    <s v="BOVA11"/>
    <n v="158461.04999999999"/>
    <n v="105.15"/>
    <n v="1507"/>
    <x v="0"/>
    <x v="5"/>
    <x v="1"/>
    <x v="10"/>
  </r>
  <r>
    <s v="BOVA11"/>
    <n v="724904.1"/>
    <n v="105.15"/>
    <n v="6894"/>
    <x v="0"/>
    <x v="5"/>
    <x v="1"/>
    <x v="10"/>
  </r>
  <r>
    <s v="BRBNYM"/>
    <n v="1061.81"/>
    <n v="1061.81"/>
    <n v="1"/>
    <x v="0"/>
    <x v="11"/>
    <x v="2"/>
    <x v="10"/>
  </r>
  <r>
    <n v="28075830000105"/>
    <n v="351921.44273223489"/>
    <n v="1.7543848"/>
    <n v="200595.35555268999"/>
    <x v="0"/>
    <x v="12"/>
    <x v="1"/>
    <x v="10"/>
  </r>
  <r>
    <n v="25307212000147"/>
    <n v="1502470.897856523"/>
    <n v="1.4039288000000001"/>
    <n v="1070190.2388899799"/>
    <x v="0"/>
    <x v="13"/>
    <x v="1"/>
    <x v="10"/>
  </r>
  <r>
    <n v="19726267000199"/>
    <n v="2572422.184754936"/>
    <n v="313.83360120999998"/>
    <n v="8196.7710749800008"/>
    <x v="0"/>
    <x v="14"/>
    <x v="1"/>
    <x v="10"/>
  </r>
  <r>
    <n v="11145320000156"/>
    <n v="3352003.044929449"/>
    <n v="731.92963616999998"/>
    <n v="4579.6793561599998"/>
    <x v="0"/>
    <x v="15"/>
    <x v="1"/>
    <x v="10"/>
  </r>
  <r>
    <n v="28075715000122"/>
    <n v="1957320.248282575"/>
    <n v="1.6878066"/>
    <n v="1159682.77898817"/>
    <x v="0"/>
    <x v="16"/>
    <x v="1"/>
    <x v="10"/>
  </r>
  <r>
    <n v="31608459000104"/>
    <n v="1554714.7844586"/>
    <n v="1.3815094000000001"/>
    <n v="1125374.01805489"/>
    <x v="0"/>
    <x v="18"/>
    <x v="1"/>
    <x v="10"/>
  </r>
  <r>
    <n v="31666901000140"/>
    <n v="919931.55675955082"/>
    <n v="1.5011755"/>
    <n v="612807.46772083"/>
    <x v="0"/>
    <x v="19"/>
    <x v="1"/>
    <x v="10"/>
  </r>
  <r>
    <n v="14781366000150"/>
    <n v="3025894.4424128421"/>
    <n v="3.3702880999999998"/>
    <n v="897814.77209999994"/>
    <x v="0"/>
    <x v="21"/>
    <x v="1"/>
    <x v="10"/>
  </r>
  <r>
    <n v="10843445000197"/>
    <n v="578.53024629938545"/>
    <n v="2.5650605899999999"/>
    <n v="225.54252657999999"/>
    <x v="0"/>
    <x v="22"/>
    <x v="2"/>
    <x v="10"/>
  </r>
  <r>
    <n v="44162109000109"/>
    <n v="161928.13556970429"/>
    <n v="1.04173746"/>
    <n v="155440.44616548999"/>
    <x v="0"/>
    <x v="23"/>
    <x v="2"/>
    <x v="10"/>
  </r>
  <r>
    <n v="45683352000127"/>
    <n v="161928.14180673569"/>
    <n v="1.04175481"/>
    <n v="155437.86335552001"/>
    <x v="0"/>
    <x v="24"/>
    <x v="2"/>
    <x v="10"/>
  </r>
  <r>
    <n v="45688718000150"/>
    <n v="161928.1350773701"/>
    <n v="1.0417547899999999"/>
    <n v="155437.85988003001"/>
    <x v="0"/>
    <x v="25"/>
    <x v="2"/>
    <x v="10"/>
  </r>
  <r>
    <n v="46328929000145"/>
    <n v="161928.1343044714"/>
    <n v="1.0417527799999999"/>
    <n v="155438.15904621"/>
    <x v="0"/>
    <x v="26"/>
    <x v="2"/>
    <x v="10"/>
  </r>
  <r>
    <n v="46098698000120"/>
    <n v="161928.13520680511"/>
    <n v="1.0416738299999999"/>
    <n v="155449.94080037999"/>
    <x v="0"/>
    <x v="27"/>
    <x v="2"/>
    <x v="10"/>
  </r>
  <r>
    <n v="32319500000187"/>
    <n v="161928.13597765769"/>
    <n v="1.04177502"/>
    <n v="155434.84233059999"/>
    <x v="0"/>
    <x v="28"/>
    <x v="2"/>
    <x v="10"/>
  </r>
  <r>
    <n v="46328987000179"/>
    <n v="161928.13629131331"/>
    <n v="1.04175595"/>
    <n v="155437.68796454999"/>
    <x v="0"/>
    <x v="29"/>
    <x v="2"/>
    <x v="10"/>
  </r>
  <r>
    <n v="45688636000106"/>
    <n v="161928.13675442719"/>
    <n v="1.0416855"/>
    <n v="155448.20078078"/>
    <x v="0"/>
    <x v="30"/>
    <x v="2"/>
    <x v="10"/>
  </r>
  <r>
    <n v="46328680000178"/>
    <n v="161928.1298239656"/>
    <n v="1.0417530100000001"/>
    <n v="155438.12042738"/>
    <x v="0"/>
    <x v="31"/>
    <x v="2"/>
    <x v="10"/>
  </r>
  <r>
    <n v="46328752000187"/>
    <n v="161928.12876768329"/>
    <n v="1.0417529800000001"/>
    <n v="155438.12388967999"/>
    <x v="0"/>
    <x v="32"/>
    <x v="2"/>
    <x v="10"/>
  </r>
  <r>
    <s v="BRSTNCNTB0O7"/>
    <n v="1799028.59"/>
    <n v="3910.9317230000001"/>
    <n v="460"/>
    <x v="1"/>
    <x v="0"/>
    <x v="0"/>
    <x v="10"/>
  </r>
  <r>
    <s v="BRSTNCNTB3B8"/>
    <n v="1809245.6"/>
    <n v="3993.9196480000001"/>
    <n v="453"/>
    <x v="1"/>
    <x v="1"/>
    <x v="0"/>
    <x v="10"/>
  </r>
  <r>
    <s v="BRSTNCNTB3B8"/>
    <n v="1749336.81"/>
    <n v="3993.9196480000001"/>
    <n v="438"/>
    <x v="1"/>
    <x v="1"/>
    <x v="0"/>
    <x v="10"/>
  </r>
  <r>
    <s v="BRSTNCNTB0O7"/>
    <n v="727433.3"/>
    <n v="3910.9317230000001"/>
    <n v="186"/>
    <x v="1"/>
    <x v="0"/>
    <x v="0"/>
    <x v="10"/>
  </r>
  <r>
    <s v="BRSTNCNTB0O7"/>
    <n v="281587.08"/>
    <n v="3910.9317230000001"/>
    <n v="72"/>
    <x v="1"/>
    <x v="0"/>
    <x v="0"/>
    <x v="10"/>
  </r>
  <r>
    <s v="BRSTNCNTB0O7"/>
    <n v="39109.32"/>
    <n v="3910.9317230000001"/>
    <n v="10"/>
    <x v="1"/>
    <x v="0"/>
    <x v="0"/>
    <x v="10"/>
  </r>
  <r>
    <s v="BRSTNCNTB0O7"/>
    <n v="2010218.91"/>
    <n v="3910.9317230000001"/>
    <n v="514"/>
    <x v="1"/>
    <x v="0"/>
    <x v="0"/>
    <x v="10"/>
  </r>
  <r>
    <s v="BRSTNCNTB3B8"/>
    <n v="2516169.38"/>
    <n v="3993.9196480000001"/>
    <n v="630"/>
    <x v="1"/>
    <x v="1"/>
    <x v="0"/>
    <x v="10"/>
  </r>
  <r>
    <s v="BRSTNCNTB0O7"/>
    <n v="1286696.54"/>
    <n v="3910.9317230000001"/>
    <n v="329"/>
    <x v="1"/>
    <x v="0"/>
    <x v="0"/>
    <x v="10"/>
  </r>
  <r>
    <s v="BRSTNCNTB0O7"/>
    <n v="144704.47"/>
    <n v="3910.9317230000001"/>
    <n v="37"/>
    <x v="1"/>
    <x v="0"/>
    <x v="0"/>
    <x v="10"/>
  </r>
  <r>
    <s v="BRSTNCNTB3B8"/>
    <n v="187714.22"/>
    <n v="3993.9196480000001"/>
    <n v="47"/>
    <x v="1"/>
    <x v="1"/>
    <x v="0"/>
    <x v="10"/>
  </r>
  <r>
    <s v="BRSTNCNTB4U6"/>
    <n v="945803.03"/>
    <n v="3990.7300989999999"/>
    <n v="237"/>
    <x v="1"/>
    <x v="2"/>
    <x v="0"/>
    <x v="10"/>
  </r>
  <r>
    <s v="BRSTNCNTB4U6"/>
    <n v="786173.83"/>
    <n v="3990.7300989999999"/>
    <n v="197"/>
    <x v="1"/>
    <x v="2"/>
    <x v="0"/>
    <x v="10"/>
  </r>
  <r>
    <s v="BRSTNCNTB4U6"/>
    <n v="99768.25"/>
    <n v="3990.7300989999999"/>
    <n v="25"/>
    <x v="1"/>
    <x v="2"/>
    <x v="0"/>
    <x v="10"/>
  </r>
  <r>
    <s v="BRSTNCNTB4U6"/>
    <n v="1296987.28"/>
    <n v="3990.7300989999999"/>
    <n v="325"/>
    <x v="1"/>
    <x v="2"/>
    <x v="0"/>
    <x v="10"/>
  </r>
  <r>
    <s v="BRBNYM"/>
    <n v="1054.03"/>
    <n v="1054.03"/>
    <n v="1"/>
    <x v="1"/>
    <x v="11"/>
    <x v="2"/>
    <x v="10"/>
  </r>
  <r>
    <n v="31366337000140"/>
    <n v="3162445.923758829"/>
    <n v="2.0808759999999999"/>
    <n v="1519766.63854974"/>
    <x v="1"/>
    <x v="33"/>
    <x v="3"/>
    <x v="10"/>
  </r>
  <r>
    <n v="18422272000145"/>
    <n v="1004192.180432127"/>
    <n v="3.2299991000000001"/>
    <n v="310895.49852571997"/>
    <x v="1"/>
    <x v="34"/>
    <x v="3"/>
    <x v="10"/>
  </r>
  <r>
    <n v="32683901000111"/>
    <n v="1690923.2062201679"/>
    <n v="1.3622171999999999"/>
    <n v="1241302.19925293"/>
    <x v="1"/>
    <x v="35"/>
    <x v="3"/>
    <x v="10"/>
  </r>
  <r>
    <n v="35700369000191"/>
    <n v="1065205.438979144"/>
    <n v="1.3424525"/>
    <n v="793477.19117000001"/>
    <x v="1"/>
    <x v="36"/>
    <x v="3"/>
    <x v="10"/>
  </r>
  <r>
    <n v="41000792000181"/>
    <n v="2315147.7725232081"/>
    <n v="1.2068511"/>
    <n v="1918337.5418253399"/>
    <x v="1"/>
    <x v="37"/>
    <x v="3"/>
    <x v="10"/>
  </r>
  <r>
    <n v="28951307000197"/>
    <n v="5023906.3526727436"/>
    <n v="2.1038625"/>
    <n v="2387944.2466761698"/>
    <x v="1"/>
    <x v="38"/>
    <x v="3"/>
    <x v="10"/>
  </r>
  <r>
    <n v="36857756000107"/>
    <n v="1246830.3591040799"/>
    <n v="1.1463407999999999"/>
    <n v="1087661.1554819299"/>
    <x v="1"/>
    <x v="39"/>
    <x v="1"/>
    <x v="10"/>
  </r>
  <r>
    <n v="40319225000120"/>
    <n v="65153.898000596171"/>
    <n v="1.1372769"/>
    <n v="57289.3883632"/>
    <x v="1"/>
    <x v="40"/>
    <x v="2"/>
    <x v="10"/>
  </r>
  <r>
    <n v="40319218000128"/>
    <n v="290554.28574039222"/>
    <n v="119.35755450000001"/>
    <n v="2434.3183551100001"/>
    <x v="1"/>
    <x v="41"/>
    <x v="3"/>
    <x v="10"/>
  </r>
  <r>
    <n v="13000859000142"/>
    <n v="1112558.445897535"/>
    <n v="4.3268516000000004"/>
    <n v="257128.86614773999"/>
    <x v="1"/>
    <x v="42"/>
    <x v="3"/>
    <x v="10"/>
  </r>
  <r>
    <n v="19009392000188"/>
    <n v="2260695.4140093359"/>
    <n v="5.3176221999999997"/>
    <n v="425132.76215999998"/>
    <x v="1"/>
    <x v="43"/>
    <x v="3"/>
    <x v="10"/>
  </r>
  <r>
    <n v="31608483000135"/>
    <n v="1878855.2455341441"/>
    <n v="1.8146021000000001"/>
    <n v="1035408.94476764"/>
    <x v="1"/>
    <x v="44"/>
    <x v="1"/>
    <x v="10"/>
  </r>
  <r>
    <n v="29236579000178"/>
    <n v="2177138.8420519931"/>
    <n v="1.6963201999999999"/>
    <n v="1283448.04362525"/>
    <x v="1"/>
    <x v="45"/>
    <x v="3"/>
    <x v="10"/>
  </r>
  <r>
    <n v="35819274000191"/>
    <n v="1155383.0884867441"/>
    <n v="1.2467404900000001"/>
    <n v="926723.00110084994"/>
    <x v="1"/>
    <x v="46"/>
    <x v="0"/>
    <x v="10"/>
  </r>
  <r>
    <n v="31713505000127"/>
    <n v="660527.54129833065"/>
    <n v="2045.6783677999999"/>
    <n v="322.88924383"/>
    <x v="1"/>
    <x v="47"/>
    <x v="1"/>
    <x v="10"/>
  </r>
  <r>
    <n v="31713585000110"/>
    <n v="67240.529923983078"/>
    <n v="1.1449509"/>
    <n v="58727.87201965"/>
    <x v="1"/>
    <x v="48"/>
    <x v="2"/>
    <x v="10"/>
  </r>
  <r>
    <n v="42776581000106"/>
    <n v="1619019.3997849049"/>
    <n v="1.11875144"/>
    <n v="1447166.3158573499"/>
    <x v="1"/>
    <x v="49"/>
    <x v="2"/>
    <x v="10"/>
  </r>
  <r>
    <n v="30654823000100"/>
    <n v="1931119.771373295"/>
    <n v="1287.4131788899999"/>
    <n v="1500.0000023600001"/>
    <x v="1"/>
    <x v="50"/>
    <x v="0"/>
    <x v="10"/>
  </r>
  <r>
    <n v="10843445000197"/>
    <n v="124730.6709243232"/>
    <n v="2.5650605899999999"/>
    <n v="48626.793226870002"/>
    <x v="1"/>
    <x v="22"/>
    <x v="2"/>
    <x v="10"/>
  </r>
  <r>
    <n v="44162109000109"/>
    <n v="24804.3281779178"/>
    <n v="1.04173746"/>
    <n v="23810.536848619999"/>
    <x v="1"/>
    <x v="23"/>
    <x v="2"/>
    <x v="10"/>
  </r>
  <r>
    <n v="45683352000127"/>
    <n v="24804.328010680991"/>
    <n v="1.04175481"/>
    <n v="23810.140133339999"/>
    <x v="1"/>
    <x v="24"/>
    <x v="2"/>
    <x v="10"/>
  </r>
  <r>
    <n v="45688718000150"/>
    <n v="24804.328249486582"/>
    <n v="1.0417547899999999"/>
    <n v="23810.140819690001"/>
    <x v="1"/>
    <x v="25"/>
    <x v="2"/>
    <x v="10"/>
  </r>
  <r>
    <n v="46328929000145"/>
    <n v="24804.328058137529"/>
    <n v="1.0417527799999999"/>
    <n v="23810.186576259999"/>
    <x v="1"/>
    <x v="26"/>
    <x v="2"/>
    <x v="10"/>
  </r>
  <r>
    <n v="46098698000120"/>
    <n v="24804.32799696935"/>
    <n v="1.0416738299999999"/>
    <n v="23811.991126789999"/>
    <x v="1"/>
    <x v="27"/>
    <x v="2"/>
    <x v="10"/>
  </r>
  <r>
    <n v="32319500000187"/>
    <n v="24804.328253255841"/>
    <n v="1.04177502"/>
    <n v="23809.67845942"/>
    <x v="1"/>
    <x v="28"/>
    <x v="2"/>
    <x v="10"/>
  </r>
  <r>
    <n v="46328987000179"/>
    <n v="24804.328222370052"/>
    <n v="1.04175595"/>
    <n v="23810.114280959999"/>
    <x v="1"/>
    <x v="29"/>
    <x v="2"/>
    <x v="10"/>
  </r>
  <r>
    <n v="45688636000106"/>
    <n v="24804.328200864569"/>
    <n v="1.0416855"/>
    <n v="23811.72455685"/>
    <x v="1"/>
    <x v="30"/>
    <x v="2"/>
    <x v="10"/>
  </r>
  <r>
    <n v="46328680000178"/>
    <n v="24804.328291097951"/>
    <n v="1.0417530100000001"/>
    <n v="23810.181543030001"/>
    <x v="1"/>
    <x v="31"/>
    <x v="2"/>
    <x v="10"/>
  </r>
  <r>
    <n v="46328752000187"/>
    <n v="24804.328291799658"/>
    <n v="1.0417529800000001"/>
    <n v="23810.18222938"/>
    <x v="1"/>
    <x v="32"/>
    <x v="2"/>
    <x v="10"/>
  </r>
  <r>
    <s v="BRSTNCNTB0O7"/>
    <n v="200004.36"/>
    <n v="4000.0871809999999"/>
    <n v="50"/>
    <x v="0"/>
    <x v="0"/>
    <x v="0"/>
    <x v="11"/>
  </r>
  <r>
    <s v="BRSTNCNTB0O7"/>
    <n v="264005.75"/>
    <n v="4000.0871809999999"/>
    <n v="66"/>
    <x v="0"/>
    <x v="0"/>
    <x v="0"/>
    <x v="11"/>
  </r>
  <r>
    <s v="BRSTNCNTB0O7"/>
    <n v="1284027.99"/>
    <n v="4000.0871809999999"/>
    <n v="321"/>
    <x v="0"/>
    <x v="0"/>
    <x v="0"/>
    <x v="11"/>
  </r>
  <r>
    <s v="BRSTNCNTB4U6"/>
    <n v="177642.65"/>
    <n v="4037.333059"/>
    <n v="44"/>
    <x v="0"/>
    <x v="2"/>
    <x v="0"/>
    <x v="11"/>
  </r>
  <r>
    <s v="BRSTNCNTB4U6"/>
    <n v="278575.98"/>
    <n v="4037.333059"/>
    <n v="69"/>
    <x v="0"/>
    <x v="2"/>
    <x v="0"/>
    <x v="11"/>
  </r>
  <r>
    <s v="BRSTNCNTB4U6"/>
    <n v="32298.66"/>
    <n v="4037.333059"/>
    <n v="8"/>
    <x v="0"/>
    <x v="2"/>
    <x v="0"/>
    <x v="11"/>
  </r>
  <r>
    <s v="BRSTNCNTB4U6"/>
    <n v="698458.62"/>
    <n v="4037.333059"/>
    <n v="173"/>
    <x v="0"/>
    <x v="2"/>
    <x v="0"/>
    <x v="11"/>
  </r>
  <r>
    <s v="BRSTNCNTB0O7"/>
    <n v="1840040.1"/>
    <n v="4000.0871809999999"/>
    <n v="460"/>
    <x v="1"/>
    <x v="0"/>
    <x v="0"/>
    <x v="11"/>
  </r>
  <r>
    <s v="BRSTNCNTB3B8"/>
    <n v="1841305.63"/>
    <n v="4064.6923419999998"/>
    <n v="453"/>
    <x v="1"/>
    <x v="1"/>
    <x v="0"/>
    <x v="11"/>
  </r>
  <r>
    <s v="BRSTNCNTB3B8"/>
    <n v="1780335.25"/>
    <n v="4064.6923419999998"/>
    <n v="438"/>
    <x v="1"/>
    <x v="1"/>
    <x v="0"/>
    <x v="11"/>
  </r>
  <r>
    <s v="BRSTNCNTB0O7"/>
    <n v="744016.22"/>
    <n v="4000.0871809999999"/>
    <n v="186"/>
    <x v="1"/>
    <x v="0"/>
    <x v="0"/>
    <x v="11"/>
  </r>
  <r>
    <s v="BRSTNCNTB0O7"/>
    <n v="288006.28000000003"/>
    <n v="4000.0871809999999"/>
    <n v="72"/>
    <x v="1"/>
    <x v="0"/>
    <x v="0"/>
    <x v="11"/>
  </r>
  <r>
    <s v="BRSTNCNTB0O7"/>
    <n v="40000.870000000003"/>
    <n v="4000.0871809999999"/>
    <n v="10"/>
    <x v="1"/>
    <x v="0"/>
    <x v="0"/>
    <x v="11"/>
  </r>
  <r>
    <s v="BRSTNCNTB0O7"/>
    <n v="2056044.81"/>
    <n v="4000.0871809999999"/>
    <n v="514"/>
    <x v="1"/>
    <x v="0"/>
    <x v="0"/>
    <x v="11"/>
  </r>
  <r>
    <s v="BRSTNCNTB3B8"/>
    <n v="2560756.1800000002"/>
    <n v="4064.6923419999998"/>
    <n v="630"/>
    <x v="1"/>
    <x v="1"/>
    <x v="0"/>
    <x v="11"/>
  </r>
  <r>
    <s v="BRSTNCNTB0O7"/>
    <n v="1316028.68"/>
    <n v="4000.0871809999999"/>
    <n v="329"/>
    <x v="1"/>
    <x v="0"/>
    <x v="0"/>
    <x v="11"/>
  </r>
  <r>
    <s v="BRSTNCNTB0O7"/>
    <n v="148003.23000000001"/>
    <n v="4000.0871809999999"/>
    <n v="37"/>
    <x v="1"/>
    <x v="0"/>
    <x v="0"/>
    <x v="11"/>
  </r>
  <r>
    <s v="BRSTNCNTB3B8"/>
    <n v="191040.54"/>
    <n v="4064.6923419999998"/>
    <n v="47"/>
    <x v="1"/>
    <x v="1"/>
    <x v="0"/>
    <x v="11"/>
  </r>
  <r>
    <s v="BRSTNCNTB4U6"/>
    <n v="956847.93"/>
    <n v="4037.333059"/>
    <n v="237"/>
    <x v="1"/>
    <x v="2"/>
    <x v="0"/>
    <x v="11"/>
  </r>
  <r>
    <s v="BRSTNCNTB4U6"/>
    <n v="795354.61"/>
    <n v="4037.333059"/>
    <n v="197"/>
    <x v="1"/>
    <x v="2"/>
    <x v="0"/>
    <x v="11"/>
  </r>
  <r>
    <s v="BRSTNCNTB4U6"/>
    <n v="100933.33"/>
    <n v="4037.333059"/>
    <n v="25"/>
    <x v="1"/>
    <x v="2"/>
    <x v="0"/>
    <x v="11"/>
  </r>
  <r>
    <s v="BRSTNCNTB4U6"/>
    <n v="1312133.24"/>
    <n v="4037.333059"/>
    <n v="325"/>
    <x v="1"/>
    <x v="2"/>
    <x v="0"/>
    <x v="11"/>
  </r>
  <r>
    <s v="BRIFPTDBS007"/>
    <n v="1530536.9"/>
    <n v="1020.35793628"/>
    <n v="1500"/>
    <x v="0"/>
    <x v="3"/>
    <x v="0"/>
    <x v="11"/>
  </r>
  <r>
    <s v="BBDC4"/>
    <n v="292923.40000000002"/>
    <n v="15.4"/>
    <n v="19021"/>
    <x v="0"/>
    <x v="4"/>
    <x v="1"/>
    <x v="11"/>
  </r>
  <r>
    <s v="BOVA11"/>
    <n v="8200796"/>
    <n v="107.06"/>
    <n v="76600"/>
    <x v="0"/>
    <x v="5"/>
    <x v="1"/>
    <x v="11"/>
  </r>
  <r>
    <s v="CMIG4"/>
    <n v="380948.54"/>
    <n v="11.27"/>
    <n v="33802"/>
    <x v="0"/>
    <x v="6"/>
    <x v="1"/>
    <x v="11"/>
  </r>
  <r>
    <s v="CSAN3"/>
    <n v="1268322"/>
    <n v="17.47"/>
    <n v="72600"/>
    <x v="0"/>
    <x v="7"/>
    <x v="1"/>
    <x v="11"/>
  </r>
  <r>
    <s v="ITSA4"/>
    <n v="507859.02"/>
    <n v="8.73"/>
    <n v="58174"/>
    <x v="0"/>
    <x v="8"/>
    <x v="1"/>
    <x v="11"/>
  </r>
  <r>
    <s v="PETR4"/>
    <n v="922775.4"/>
    <n v="25.59"/>
    <n v="36060"/>
    <x v="0"/>
    <x v="9"/>
    <x v="1"/>
    <x v="11"/>
  </r>
  <r>
    <s v="VALE3"/>
    <n v="1637420"/>
    <n v="86.18"/>
    <n v="19000"/>
    <x v="0"/>
    <x v="10"/>
    <x v="1"/>
    <x v="11"/>
  </r>
  <r>
    <s v="BOVA11"/>
    <n v="617200.9"/>
    <n v="107.06"/>
    <n v="5765"/>
    <x v="0"/>
    <x v="5"/>
    <x v="1"/>
    <x v="11"/>
  </r>
  <r>
    <s v="BOVA11"/>
    <n v="95925.759999999995"/>
    <n v="107.06"/>
    <n v="896"/>
    <x v="0"/>
    <x v="5"/>
    <x v="1"/>
    <x v="11"/>
  </r>
  <r>
    <s v="BOVA11"/>
    <n v="45821.68"/>
    <n v="107.06"/>
    <n v="428"/>
    <x v="0"/>
    <x v="5"/>
    <x v="1"/>
    <x v="11"/>
  </r>
  <r>
    <s v="BOVA11"/>
    <n v="86718.6"/>
    <n v="107.06"/>
    <n v="810"/>
    <x v="0"/>
    <x v="5"/>
    <x v="1"/>
    <x v="11"/>
  </r>
  <r>
    <s v="BOVA11"/>
    <n v="161339.42000000001"/>
    <n v="107.06"/>
    <n v="1507"/>
    <x v="0"/>
    <x v="5"/>
    <x v="1"/>
    <x v="11"/>
  </r>
  <r>
    <s v="BOVA11"/>
    <n v="738071.64"/>
    <n v="107.06"/>
    <n v="6894"/>
    <x v="0"/>
    <x v="5"/>
    <x v="1"/>
    <x v="11"/>
  </r>
  <r>
    <s v="BRBNYM"/>
    <n v="1067.42"/>
    <n v="1067.42"/>
    <n v="1"/>
    <x v="0"/>
    <x v="11"/>
    <x v="2"/>
    <x v="11"/>
  </r>
  <r>
    <s v="BRBNYM"/>
    <n v="1054.03"/>
    <n v="1054.03"/>
    <n v="1"/>
    <x v="1"/>
    <x v="11"/>
    <x v="2"/>
    <x v="11"/>
  </r>
  <r>
    <n v="28075830000105"/>
    <n v="353480.85096676601"/>
    <n v="1.7621587000000001"/>
    <n v="200595.35555268999"/>
    <x v="0"/>
    <x v="12"/>
    <x v="1"/>
    <x v="11"/>
  </r>
  <r>
    <n v="25307212000147"/>
    <n v="1506344.237388137"/>
    <n v="1.4075481000000001"/>
    <n v="1070190.2388899799"/>
    <x v="0"/>
    <x v="13"/>
    <x v="1"/>
    <x v="11"/>
  </r>
  <r>
    <n v="19726267000199"/>
    <n v="2602924.0355088189"/>
    <n v="317.55480440999997"/>
    <n v="8196.7710749800008"/>
    <x v="0"/>
    <x v="14"/>
    <x v="1"/>
    <x v="11"/>
  </r>
  <r>
    <n v="11145320000156"/>
    <n v="3391574.176806475"/>
    <n v="740.57022622"/>
    <n v="4579.6793561599998"/>
    <x v="0"/>
    <x v="15"/>
    <x v="1"/>
    <x v="11"/>
  </r>
  <r>
    <n v="28075715000122"/>
    <n v="1970445.537975163"/>
    <n v="1.6991246"/>
    <n v="1159682.77898817"/>
    <x v="0"/>
    <x v="16"/>
    <x v="1"/>
    <x v="11"/>
  </r>
  <r>
    <n v="31608459000104"/>
    <n v="1584551.9383366909"/>
    <n v="1.4080225"/>
    <n v="1125374.01805489"/>
    <x v="0"/>
    <x v="18"/>
    <x v="1"/>
    <x v="11"/>
  </r>
  <r>
    <n v="31666901000140"/>
    <n v="930616.22264374408"/>
    <n v="1.5186111"/>
    <n v="612807.46772083"/>
    <x v="0"/>
    <x v="19"/>
    <x v="1"/>
    <x v="11"/>
  </r>
  <r>
    <n v="14781366000150"/>
    <n v="3069457.3129699058"/>
    <n v="3.4188090999999998"/>
    <n v="897814.77209999994"/>
    <x v="0"/>
    <x v="21"/>
    <x v="1"/>
    <x v="11"/>
  </r>
  <r>
    <n v="10843445000197"/>
    <n v="579.42754919798188"/>
    <n v="2.56903901"/>
    <n v="225.54252657999999"/>
    <x v="0"/>
    <x v="22"/>
    <x v="2"/>
    <x v="11"/>
  </r>
  <r>
    <n v="44162109000109"/>
    <n v="47345.416503554123"/>
    <n v="1.04326399"/>
    <n v="45382.009690140003"/>
    <x v="0"/>
    <x v="23"/>
    <x v="2"/>
    <x v="11"/>
  </r>
  <r>
    <n v="45683352000127"/>
    <n v="47345.421243833152"/>
    <n v="1.0432813599999999"/>
    <n v="45381.25865091"/>
    <x v="0"/>
    <x v="24"/>
    <x v="2"/>
    <x v="11"/>
  </r>
  <r>
    <n v="45688718000150"/>
    <n v="47345.416173212878"/>
    <n v="1.0432813400000001"/>
    <n v="45381.254660619998"/>
    <x v="0"/>
    <x v="25"/>
    <x v="2"/>
    <x v="11"/>
  </r>
  <r>
    <n v="46328929000145"/>
    <n v="47345.415466370199"/>
    <n v="1.0432793300000001"/>
    <n v="45381.341415410003"/>
    <x v="0"/>
    <x v="26"/>
    <x v="2"/>
    <x v="11"/>
  </r>
  <r>
    <n v="46098698000120"/>
    <n v="47345.414513091047"/>
    <n v="1.0432002600000001"/>
    <n v="45384.780208060001"/>
    <x v="0"/>
    <x v="27"/>
    <x v="2"/>
    <x v="11"/>
  </r>
  <r>
    <n v="32319500000187"/>
    <n v="47345.415434664843"/>
    <n v="1.0433015999999999"/>
    <n v="45380.372688650001"/>
    <x v="0"/>
    <x v="28"/>
    <x v="2"/>
    <x v="11"/>
  </r>
  <r>
    <n v="46328987000179"/>
    <n v="47345.415779774652"/>
    <n v="1.0432824999999999"/>
    <n v="45381.203825210003"/>
    <x v="0"/>
    <x v="29"/>
    <x v="2"/>
    <x v="11"/>
  </r>
  <r>
    <n v="45688636000106"/>
    <n v="47345.4161025867"/>
    <n v="1.0432119500000001"/>
    <n v="45384.273160010001"/>
    <x v="0"/>
    <x v="30"/>
    <x v="2"/>
    <x v="11"/>
  </r>
  <r>
    <n v="46328680000178"/>
    <n v="47345.407764454751"/>
    <n v="1.0432795500000001"/>
    <n v="45381.324463279998"/>
    <x v="0"/>
    <x v="31"/>
    <x v="2"/>
    <x v="11"/>
  </r>
  <r>
    <n v="46328752000187"/>
    <n v="47345.406705075729"/>
    <n v="1.04327952"/>
    <n v="45381.324752809996"/>
    <x v="0"/>
    <x v="32"/>
    <x v="2"/>
    <x v="11"/>
  </r>
  <r>
    <n v="31366337000140"/>
    <n v="3205368.2370013972"/>
    <n v="2.1091186999999998"/>
    <n v="1519766.63854974"/>
    <x v="1"/>
    <x v="33"/>
    <x v="3"/>
    <x v="11"/>
  </r>
  <r>
    <n v="18422272000145"/>
    <n v="1005903.3181664631"/>
    <n v="3.235503"/>
    <n v="310895.49852571997"/>
    <x v="1"/>
    <x v="34"/>
    <x v="3"/>
    <x v="11"/>
  </r>
  <r>
    <n v="32683901000111"/>
    <n v="1696316.1677550429"/>
    <n v="1.3665617999999999"/>
    <n v="1241302.19925293"/>
    <x v="1"/>
    <x v="35"/>
    <x v="3"/>
    <x v="11"/>
  </r>
  <r>
    <n v="35700369000191"/>
    <n v="1071679.1813387431"/>
    <n v="1.3506111999999999"/>
    <n v="793477.19117000001"/>
    <x v="1"/>
    <x v="36"/>
    <x v="3"/>
    <x v="11"/>
  </r>
  <r>
    <n v="41000792000181"/>
    <n v="2280872.8356634141"/>
    <n v="1.1889841000000001"/>
    <n v="1918337.5418253399"/>
    <x v="1"/>
    <x v="37"/>
    <x v="3"/>
    <x v="11"/>
  </r>
  <r>
    <n v="28951307000197"/>
    <n v="4475343.7408210738"/>
    <n v="1.8741407999999999"/>
    <n v="2387944.2466761698"/>
    <x v="1"/>
    <x v="38"/>
    <x v="3"/>
    <x v="11"/>
  </r>
  <r>
    <n v="36857756000107"/>
    <n v="1262779.3872236051"/>
    <n v="1.1610043999999999"/>
    <n v="1087661.1554819299"/>
    <x v="1"/>
    <x v="39"/>
    <x v="1"/>
    <x v="11"/>
  </r>
  <r>
    <n v="40319225000120"/>
    <n v="65254.904921219328"/>
    <n v="1.1390400000000001"/>
    <n v="57289.3883632"/>
    <x v="1"/>
    <x v="40"/>
    <x v="2"/>
    <x v="11"/>
  </r>
  <r>
    <n v="40319218000128"/>
    <n v="280932.03751370858"/>
    <n v="115.40480599999999"/>
    <n v="2434.3183551100001"/>
    <x v="1"/>
    <x v="41"/>
    <x v="3"/>
    <x v="11"/>
  </r>
  <r>
    <n v="13000859000142"/>
    <n v="1116562.9708589199"/>
    <n v="4.3424256000000003"/>
    <n v="257128.86614773999"/>
    <x v="1"/>
    <x v="42"/>
    <x v="3"/>
    <x v="11"/>
  </r>
  <r>
    <n v="19009392000188"/>
    <n v="2016363.3255071221"/>
    <n v="4.7429027000000001"/>
    <n v="425132.76215999998"/>
    <x v="1"/>
    <x v="43"/>
    <x v="3"/>
    <x v="11"/>
  </r>
  <r>
    <n v="31608483000135"/>
    <n v="1903288.2045674031"/>
    <n v="1.8381995"/>
    <n v="1035408.94476764"/>
    <x v="1"/>
    <x v="44"/>
    <x v="1"/>
    <x v="11"/>
  </r>
  <r>
    <n v="29236579000178"/>
    <n v="2178754.1897597001"/>
    <n v="1.6975788000000001"/>
    <n v="1283448.04362525"/>
    <x v="1"/>
    <x v="45"/>
    <x v="3"/>
    <x v="11"/>
  </r>
  <r>
    <n v="35819274000191"/>
    <n v="1168579.7722980999"/>
    <n v="1.26098065"/>
    <n v="926723.00110084994"/>
    <x v="1"/>
    <x v="46"/>
    <x v="0"/>
    <x v="11"/>
  </r>
  <r>
    <n v="31713505000127"/>
    <n v="655678.16826066945"/>
    <n v="2030.6596790999999"/>
    <n v="322.88924383"/>
    <x v="1"/>
    <x v="47"/>
    <x v="1"/>
    <x v="11"/>
  </r>
  <r>
    <n v="31713585000110"/>
    <n v="67343.591466590369"/>
    <n v="1.1467058000000001"/>
    <n v="58727.87201965"/>
    <x v="1"/>
    <x v="48"/>
    <x v="2"/>
    <x v="11"/>
  </r>
  <r>
    <n v="42776581000106"/>
    <n v="1621616.7015302901"/>
    <n v="1.12054619"/>
    <n v="1447166.3158573499"/>
    <x v="1"/>
    <x v="49"/>
    <x v="2"/>
    <x v="11"/>
  </r>
  <r>
    <n v="30654823000100"/>
    <n v="1933238.645141629"/>
    <n v="1288.8257613999999"/>
    <n v="1500.0000023600001"/>
    <x v="1"/>
    <x v="50"/>
    <x v="0"/>
    <x v="11"/>
  </r>
  <r>
    <n v="10843445000197"/>
    <n v="124924.1287310328"/>
    <n v="2.56903901"/>
    <n v="48626.793226870002"/>
    <x v="1"/>
    <x v="22"/>
    <x v="2"/>
    <x v="11"/>
  </r>
  <r>
    <n v="44162109000109"/>
    <n v="24840.675676733332"/>
    <n v="1.04326399"/>
    <n v="23810.536848619999"/>
    <x v="1"/>
    <x v="23"/>
    <x v="2"/>
    <x v="11"/>
  </r>
  <r>
    <n v="45683352000127"/>
    <n v="24840.675380101529"/>
    <n v="1.0432813599999999"/>
    <n v="23810.140133339999"/>
    <x v="1"/>
    <x v="24"/>
    <x v="2"/>
    <x v="11"/>
  </r>
  <r>
    <n v="45688718000150"/>
    <n v="24840.67561995488"/>
    <n v="1.0432813400000001"/>
    <n v="23810.140819690001"/>
    <x v="1"/>
    <x v="25"/>
    <x v="2"/>
    <x v="11"/>
  </r>
  <r>
    <n v="46328929000145"/>
    <n v="24840.67549845553"/>
    <n v="1.0432793300000001"/>
    <n v="23810.186576259999"/>
    <x v="1"/>
    <x v="26"/>
    <x v="2"/>
    <x v="11"/>
  </r>
  <r>
    <n v="46098698000120"/>
    <n v="24840.675334585019"/>
    <n v="1.0432002600000001"/>
    <n v="23811.991126789999"/>
    <x v="1"/>
    <x v="27"/>
    <x v="2"/>
    <x v="11"/>
  </r>
  <r>
    <n v="32319500000187"/>
    <n v="24840.675632198421"/>
    <n v="1.0433015999999999"/>
    <n v="23809.67845942"/>
    <x v="1"/>
    <x v="28"/>
    <x v="2"/>
    <x v="11"/>
  </r>
  <r>
    <n v="46328987000179"/>
    <n v="24840.675552325651"/>
    <n v="1.0432824999999999"/>
    <n v="23810.114280959999"/>
    <x v="1"/>
    <x v="29"/>
    <x v="2"/>
    <x v="11"/>
  </r>
  <r>
    <n v="45688636000106"/>
    <n v="24840.675607814381"/>
    <n v="1.0432119500000001"/>
    <n v="23811.72455685"/>
    <x v="1"/>
    <x v="30"/>
    <x v="2"/>
    <x v="11"/>
  </r>
  <r>
    <n v="46328680000178"/>
    <n v="24840.675485630651"/>
    <n v="1.0432795500000001"/>
    <n v="23810.181543030001"/>
    <x v="1"/>
    <x v="31"/>
    <x v="2"/>
    <x v="11"/>
  </r>
  <r>
    <n v="46328752000187"/>
    <n v="24840.6754873801"/>
    <n v="1.04327952"/>
    <n v="23810.18222938"/>
    <x v="1"/>
    <x v="32"/>
    <x v="2"/>
    <x v="11"/>
  </r>
  <r>
    <s v="BRSTNCNTB0O7"/>
    <n v="200501.3"/>
    <n v="4010.025979"/>
    <n v="50"/>
    <x v="0"/>
    <x v="0"/>
    <x v="0"/>
    <x v="12"/>
  </r>
  <r>
    <s v="BRSTNCNTB0O7"/>
    <n v="264661.71000000002"/>
    <n v="4010.025979"/>
    <n v="66"/>
    <x v="0"/>
    <x v="0"/>
    <x v="0"/>
    <x v="12"/>
  </r>
  <r>
    <s v="BRSTNCNTB0O7"/>
    <n v="1287218.3400000001"/>
    <n v="4010.025979"/>
    <n v="321"/>
    <x v="0"/>
    <x v="0"/>
    <x v="0"/>
    <x v="12"/>
  </r>
  <r>
    <s v="BRSTNCNTB4U6"/>
    <n v="178161.14"/>
    <n v="4049.1168980000002"/>
    <n v="44"/>
    <x v="0"/>
    <x v="2"/>
    <x v="0"/>
    <x v="12"/>
  </r>
  <r>
    <s v="BRSTNCNTB4U6"/>
    <n v="279389.07"/>
    <n v="4049.1168980000002"/>
    <n v="69"/>
    <x v="0"/>
    <x v="2"/>
    <x v="0"/>
    <x v="12"/>
  </r>
  <r>
    <s v="BRSTNCNTB4U6"/>
    <n v="32392.94"/>
    <n v="4049.1168980000002"/>
    <n v="8"/>
    <x v="0"/>
    <x v="2"/>
    <x v="0"/>
    <x v="12"/>
  </r>
  <r>
    <s v="BRSTNCNTB4U6"/>
    <n v="700497.22"/>
    <n v="4049.1168980000002"/>
    <n v="173"/>
    <x v="0"/>
    <x v="2"/>
    <x v="0"/>
    <x v="12"/>
  </r>
  <r>
    <s v="BRSTNCNTB0O7"/>
    <n v="1844611.95"/>
    <n v="4010.025979"/>
    <n v="460"/>
    <x v="1"/>
    <x v="0"/>
    <x v="0"/>
    <x v="12"/>
  </r>
  <r>
    <s v="BRSTNCNTB3B8"/>
    <n v="1848068.08"/>
    <n v="4079.6204750000002"/>
    <n v="453"/>
    <x v="1"/>
    <x v="1"/>
    <x v="0"/>
    <x v="12"/>
  </r>
  <r>
    <s v="BRSTNCNTB3B8"/>
    <n v="1786873.77"/>
    <n v="4079.6204750000002"/>
    <n v="438"/>
    <x v="1"/>
    <x v="1"/>
    <x v="0"/>
    <x v="12"/>
  </r>
  <r>
    <s v="BRSTNCNTB0O7"/>
    <n v="745864.83"/>
    <n v="4010.025979"/>
    <n v="186"/>
    <x v="1"/>
    <x v="0"/>
    <x v="0"/>
    <x v="12"/>
  </r>
  <r>
    <s v="BRSTNCNTB0O7"/>
    <n v="288721.87"/>
    <n v="4010.025979"/>
    <n v="72"/>
    <x v="1"/>
    <x v="0"/>
    <x v="0"/>
    <x v="12"/>
  </r>
  <r>
    <s v="BRSTNCNTB0O7"/>
    <n v="40100.26"/>
    <n v="4010.025979"/>
    <n v="10"/>
    <x v="1"/>
    <x v="0"/>
    <x v="0"/>
    <x v="12"/>
  </r>
  <r>
    <s v="BRSTNCNTB0O7"/>
    <n v="2061153.35"/>
    <n v="4010.025979"/>
    <n v="514"/>
    <x v="1"/>
    <x v="0"/>
    <x v="0"/>
    <x v="12"/>
  </r>
  <r>
    <s v="BRSTNCNTB3B8"/>
    <n v="2570160.9"/>
    <n v="4079.6204750000002"/>
    <n v="630"/>
    <x v="1"/>
    <x v="1"/>
    <x v="0"/>
    <x v="12"/>
  </r>
  <r>
    <s v="BRSTNCNTB0O7"/>
    <n v="1319298.55"/>
    <n v="4010.025979"/>
    <n v="329"/>
    <x v="1"/>
    <x v="0"/>
    <x v="0"/>
    <x v="12"/>
  </r>
  <r>
    <s v="BRSTNCNTB0O7"/>
    <n v="148370.96"/>
    <n v="4010.025979"/>
    <n v="37"/>
    <x v="1"/>
    <x v="0"/>
    <x v="0"/>
    <x v="12"/>
  </r>
  <r>
    <s v="BRSTNCNTB3B8"/>
    <n v="191742.16"/>
    <n v="4079.6204750000002"/>
    <n v="47"/>
    <x v="1"/>
    <x v="1"/>
    <x v="0"/>
    <x v="12"/>
  </r>
  <r>
    <s v="BRSTNCNTB4U6"/>
    <n v="959640.7"/>
    <n v="4049.1168980000002"/>
    <n v="237"/>
    <x v="1"/>
    <x v="2"/>
    <x v="0"/>
    <x v="12"/>
  </r>
  <r>
    <s v="BRSTNCNTB4U6"/>
    <n v="797676.03"/>
    <n v="4049.1168980000002"/>
    <n v="197"/>
    <x v="1"/>
    <x v="2"/>
    <x v="0"/>
    <x v="12"/>
  </r>
  <r>
    <s v="BRSTNCNTB4U6"/>
    <n v="101227.92"/>
    <n v="4049.1168980000002"/>
    <n v="25"/>
    <x v="1"/>
    <x v="2"/>
    <x v="0"/>
    <x v="12"/>
  </r>
  <r>
    <s v="BRSTNCNTB4U6"/>
    <n v="1315962.99"/>
    <n v="4049.1168980000002"/>
    <n v="325"/>
    <x v="1"/>
    <x v="2"/>
    <x v="0"/>
    <x v="12"/>
  </r>
  <r>
    <s v="BRIFPTDBS007"/>
    <n v="1534846.7"/>
    <n v="1023.23113588"/>
    <n v="1500"/>
    <x v="0"/>
    <x v="3"/>
    <x v="0"/>
    <x v="12"/>
  </r>
  <r>
    <s v="BBDC4"/>
    <n v="292352.77"/>
    <n v="15.37"/>
    <n v="19021"/>
    <x v="0"/>
    <x v="4"/>
    <x v="1"/>
    <x v="12"/>
  </r>
  <r>
    <s v="BOVA11"/>
    <n v="8268970"/>
    <n v="107.95"/>
    <n v="76600"/>
    <x v="0"/>
    <x v="5"/>
    <x v="1"/>
    <x v="12"/>
  </r>
  <r>
    <s v="CMIG4"/>
    <n v="383990.72"/>
    <n v="11.36"/>
    <n v="33802"/>
    <x v="0"/>
    <x v="6"/>
    <x v="1"/>
    <x v="12"/>
  </r>
  <r>
    <s v="CSAN3"/>
    <n v="1278486"/>
    <n v="17.61"/>
    <n v="72600"/>
    <x v="0"/>
    <x v="7"/>
    <x v="1"/>
    <x v="12"/>
  </r>
  <r>
    <s v="ITSA4"/>
    <n v="510185.98"/>
    <n v="8.77"/>
    <n v="58174"/>
    <x v="0"/>
    <x v="8"/>
    <x v="1"/>
    <x v="12"/>
  </r>
  <r>
    <s v="PETR4"/>
    <n v="934314.6"/>
    <n v="25.91"/>
    <n v="36060"/>
    <x v="0"/>
    <x v="9"/>
    <x v="1"/>
    <x v="12"/>
  </r>
  <r>
    <s v="VALE3"/>
    <n v="1649200"/>
    <n v="86.8"/>
    <n v="19000"/>
    <x v="0"/>
    <x v="10"/>
    <x v="1"/>
    <x v="12"/>
  </r>
  <r>
    <s v="BOVA11"/>
    <n v="622331.75"/>
    <n v="107.95"/>
    <n v="5765"/>
    <x v="0"/>
    <x v="5"/>
    <x v="1"/>
    <x v="12"/>
  </r>
  <r>
    <s v="BOVA11"/>
    <n v="96723.199999999997"/>
    <n v="107.95"/>
    <n v="896"/>
    <x v="0"/>
    <x v="5"/>
    <x v="1"/>
    <x v="12"/>
  </r>
  <r>
    <s v="BOVA11"/>
    <n v="46202.6"/>
    <n v="107.95"/>
    <n v="428"/>
    <x v="0"/>
    <x v="5"/>
    <x v="1"/>
    <x v="12"/>
  </r>
  <r>
    <s v="BOVA11"/>
    <n v="87439.5"/>
    <n v="107.95"/>
    <n v="810"/>
    <x v="0"/>
    <x v="5"/>
    <x v="1"/>
    <x v="12"/>
  </r>
  <r>
    <s v="BOVA11"/>
    <n v="162680.65"/>
    <n v="107.95"/>
    <n v="1507"/>
    <x v="0"/>
    <x v="5"/>
    <x v="1"/>
    <x v="12"/>
  </r>
  <r>
    <s v="BOVA11"/>
    <n v="744207.3"/>
    <n v="107.95"/>
    <n v="6894"/>
    <x v="0"/>
    <x v="5"/>
    <x v="1"/>
    <x v="12"/>
  </r>
  <r>
    <s v="BRBNYM"/>
    <n v="1067.42"/>
    <n v="1067.42"/>
    <n v="1"/>
    <x v="0"/>
    <x v="11"/>
    <x v="2"/>
    <x v="12"/>
  </r>
  <r>
    <s v="BRBNYM"/>
    <n v="1054.03"/>
    <n v="1054.03"/>
    <n v="1"/>
    <x v="1"/>
    <x v="11"/>
    <x v="2"/>
    <x v="12"/>
  </r>
  <r>
    <n v="28075830000105"/>
    <n v="355196.22209023917"/>
    <n v="1.7707101000000001"/>
    <n v="200595.35555268999"/>
    <x v="0"/>
    <x v="12"/>
    <x v="1"/>
    <x v="12"/>
  </r>
  <r>
    <n v="25307212000147"/>
    <n v="1527851.4225430139"/>
    <n v="1.4276447000000001"/>
    <n v="1070190.2388899799"/>
    <x v="0"/>
    <x v="13"/>
    <x v="1"/>
    <x v="12"/>
  </r>
  <r>
    <n v="19726267000199"/>
    <n v="2625171.520411829"/>
    <n v="320.26898109000001"/>
    <n v="8196.7710749800008"/>
    <x v="0"/>
    <x v="14"/>
    <x v="1"/>
    <x v="12"/>
  </r>
  <r>
    <n v="11145320000156"/>
    <n v="3420511.4365624618"/>
    <n v="746.88884757000005"/>
    <n v="4579.6793561599998"/>
    <x v="0"/>
    <x v="15"/>
    <x v="1"/>
    <x v="12"/>
  </r>
  <r>
    <n v="28075715000122"/>
    <n v="1982560.164125863"/>
    <n v="1.7095711"/>
    <n v="1159682.77898817"/>
    <x v="0"/>
    <x v="16"/>
    <x v="1"/>
    <x v="12"/>
  </r>
  <r>
    <n v="31608459000104"/>
    <n v="1603344.8966763951"/>
    <n v="1.4247217999999999"/>
    <n v="1125374.01805489"/>
    <x v="0"/>
    <x v="18"/>
    <x v="1"/>
    <x v="12"/>
  </r>
  <r>
    <n v="31666901000140"/>
    <n v="940435.481822022"/>
    <n v="1.5346344999999999"/>
    <n v="612807.46772083"/>
    <x v="0"/>
    <x v="19"/>
    <x v="1"/>
    <x v="12"/>
  </r>
  <r>
    <n v="14781366000150"/>
    <n v="3120165.621953682"/>
    <n v="3.4752888"/>
    <n v="897814.77209999994"/>
    <x v="0"/>
    <x v="21"/>
    <x v="1"/>
    <x v="12"/>
  </r>
  <r>
    <n v="10843445000197"/>
    <n v="579.72337979754525"/>
    <n v="2.57035065"/>
    <n v="225.54252657999999"/>
    <x v="0"/>
    <x v="22"/>
    <x v="2"/>
    <x v="12"/>
  </r>
  <r>
    <n v="44162109000109"/>
    <n v="47368.632578251309"/>
    <n v="1.04377556"/>
    <n v="45382.009690140003"/>
    <x v="0"/>
    <x v="23"/>
    <x v="2"/>
    <x v="12"/>
  </r>
  <r>
    <n v="45683352000127"/>
    <n v="47368.637388133779"/>
    <n v="1.0437929399999999"/>
    <n v="45381.25865091"/>
    <x v="0"/>
    <x v="24"/>
    <x v="2"/>
    <x v="12"/>
  </r>
  <r>
    <n v="45688718000150"/>
    <n v="47368.631861659611"/>
    <n v="1.0437929100000001"/>
    <n v="45381.254660619998"/>
    <x v="0"/>
    <x v="25"/>
    <x v="2"/>
    <x v="12"/>
  </r>
  <r>
    <n v="46328929000145"/>
    <n v="47368.631199198077"/>
    <n v="1.0437909000000001"/>
    <n v="45381.341415410003"/>
    <x v="0"/>
    <x v="26"/>
    <x v="2"/>
    <x v="12"/>
  </r>
  <r>
    <n v="46098698000120"/>
    <n v="47368.630643558681"/>
    <n v="1.0437118000000001"/>
    <n v="45384.780208060001"/>
    <x v="0"/>
    <x v="27"/>
    <x v="2"/>
    <x v="12"/>
  </r>
  <r>
    <n v="32319500000187"/>
    <n v="47368.631125724904"/>
    <n v="1.0438131799999999"/>
    <n v="45380.372688650001"/>
    <x v="0"/>
    <x v="28"/>
    <x v="2"/>
    <x v="12"/>
  </r>
  <r>
    <n v="46328987000179"/>
    <n v="47368.63189602756"/>
    <n v="1.0437940800000001"/>
    <n v="45381.203825210003"/>
    <x v="0"/>
    <x v="29"/>
    <x v="2"/>
    <x v="12"/>
  </r>
  <r>
    <n v="45688636000106"/>
    <n v="47368.631973678966"/>
    <n v="1.0437234900000001"/>
    <n v="45384.273160010001"/>
    <x v="0"/>
    <x v="30"/>
    <x v="2"/>
    <x v="12"/>
  </r>
  <r>
    <n v="46328680000178"/>
    <n v="47368.62394242367"/>
    <n v="1.04379113"/>
    <n v="45381.324463279998"/>
    <x v="0"/>
    <x v="31"/>
    <x v="2"/>
    <x v="12"/>
  </r>
  <r>
    <n v="46328752000187"/>
    <n v="47368.622883192773"/>
    <n v="1.0437911"/>
    <n v="45381.324752809996"/>
    <x v="0"/>
    <x v="32"/>
    <x v="2"/>
    <x v="12"/>
  </r>
  <r>
    <n v="31366337000140"/>
    <n v="3204892.0941135399"/>
    <n v="2.1088054000000001"/>
    <n v="1519766.63854974"/>
    <x v="1"/>
    <x v="33"/>
    <x v="3"/>
    <x v="12"/>
  </r>
  <r>
    <n v="18422272000145"/>
    <n v="1005955.952774363"/>
    <n v="3.2356723000000001"/>
    <n v="310895.49852571997"/>
    <x v="1"/>
    <x v="34"/>
    <x v="3"/>
    <x v="12"/>
  </r>
  <r>
    <n v="32683901000111"/>
    <n v="1695335.7872780729"/>
    <n v="1.365772"/>
    <n v="1241302.19925293"/>
    <x v="1"/>
    <x v="35"/>
    <x v="3"/>
    <x v="12"/>
  </r>
  <r>
    <n v="35700369000191"/>
    <n v="1067455.02616383"/>
    <n v="1.3452876"/>
    <n v="793477.19117000001"/>
    <x v="1"/>
    <x v="36"/>
    <x v="3"/>
    <x v="12"/>
  </r>
  <r>
    <n v="41000792000181"/>
    <n v="2272607.870198214"/>
    <n v="1.1846757000000001"/>
    <n v="1918337.5418253399"/>
    <x v="1"/>
    <x v="37"/>
    <x v="3"/>
    <x v="12"/>
  </r>
  <r>
    <n v="28951307000197"/>
    <n v="4475348.516709568"/>
    <n v="1.8741428"/>
    <n v="2387944.2466761698"/>
    <x v="1"/>
    <x v="38"/>
    <x v="3"/>
    <x v="12"/>
  </r>
  <r>
    <n v="36857756000107"/>
    <n v="1274048.861987784"/>
    <n v="1.1713655999999999"/>
    <n v="1087661.1554819299"/>
    <x v="1"/>
    <x v="39"/>
    <x v="1"/>
    <x v="12"/>
  </r>
  <r>
    <n v="40319225000120"/>
    <n v="65287.874964222341"/>
    <n v="1.1396154999999999"/>
    <n v="57289.3883632"/>
    <x v="1"/>
    <x v="40"/>
    <x v="2"/>
    <x v="12"/>
  </r>
  <r>
    <n v="40319218000128"/>
    <n v="282136.91871977597"/>
    <n v="115.89976230000001"/>
    <n v="2434.3183551100001"/>
    <x v="1"/>
    <x v="41"/>
    <x v="3"/>
    <x v="12"/>
  </r>
  <r>
    <n v="13000859000142"/>
    <n v="1121175.6055887439"/>
    <n v="4.3603645999999996"/>
    <n v="257128.86614773999"/>
    <x v="1"/>
    <x v="42"/>
    <x v="3"/>
    <x v="12"/>
  </r>
  <r>
    <n v="19009392000188"/>
    <n v="2016374.889118253"/>
    <n v="4.7429299"/>
    <n v="425132.76215999998"/>
    <x v="1"/>
    <x v="43"/>
    <x v="3"/>
    <x v="12"/>
  </r>
  <r>
    <n v="31608483000135"/>
    <n v="1920608.1112318989"/>
    <n v="1.8549271000000001"/>
    <n v="1035408.94476764"/>
    <x v="1"/>
    <x v="44"/>
    <x v="1"/>
    <x v="12"/>
  </r>
  <r>
    <n v="29236579000178"/>
    <n v="2176945.683121427"/>
    <n v="1.6961697"/>
    <n v="1283448.04362525"/>
    <x v="1"/>
    <x v="45"/>
    <x v="3"/>
    <x v="12"/>
  </r>
  <r>
    <n v="35819274000191"/>
    <n v="1168993.0814893621"/>
    <n v="1.26142664"/>
    <n v="926723.00110084994"/>
    <x v="1"/>
    <x v="46"/>
    <x v="0"/>
    <x v="12"/>
  </r>
  <r>
    <n v="31713505000127"/>
    <n v="658243.24410056963"/>
    <n v="2038.6038143999999"/>
    <n v="322.88924383"/>
    <x v="1"/>
    <x v="47"/>
    <x v="1"/>
    <x v="12"/>
  </r>
  <r>
    <n v="31713585000110"/>
    <n v="67377.207300534414"/>
    <n v="1.1472781999999999"/>
    <n v="58727.87201965"/>
    <x v="1"/>
    <x v="48"/>
    <x v="2"/>
    <x v="12"/>
  </r>
  <r>
    <n v="42776581000106"/>
    <n v="1622655.260436865"/>
    <n v="1.1212638399999999"/>
    <n v="1447166.3158573499"/>
    <x v="1"/>
    <x v="49"/>
    <x v="2"/>
    <x v="12"/>
  </r>
  <r>
    <n v="30654823000100"/>
    <n v="1934385.1281284329"/>
    <n v="1289.59008339"/>
    <n v="1500.0000023600001"/>
    <x v="1"/>
    <x v="50"/>
    <x v="0"/>
    <x v="12"/>
  </r>
  <r>
    <n v="10843445000197"/>
    <n v="124987.90957810089"/>
    <n v="2.57035065"/>
    <n v="48626.793226870002"/>
    <x v="1"/>
    <x v="22"/>
    <x v="2"/>
    <x v="12"/>
  </r>
  <r>
    <n v="44162109000109"/>
    <n v="24852.856433068981"/>
    <n v="1.04377556"/>
    <n v="23810.536848619999"/>
    <x v="1"/>
    <x v="23"/>
    <x v="2"/>
    <x v="12"/>
  </r>
  <r>
    <n v="45683352000127"/>
    <n v="24852.856171590949"/>
    <n v="1.0437929399999999"/>
    <n v="23810.140133339999"/>
    <x v="1"/>
    <x v="24"/>
    <x v="2"/>
    <x v="12"/>
  </r>
  <r>
    <n v="45688718000150"/>
    <n v="24852.85617369401"/>
    <n v="1.0437929100000001"/>
    <n v="23810.140819690001"/>
    <x v="1"/>
    <x v="25"/>
    <x v="2"/>
    <x v="12"/>
  </r>
  <r>
    <n v="46328929000145"/>
    <n v="24852.85607560234"/>
    <n v="1.0437909000000001"/>
    <n v="23810.186576259999"/>
    <x v="1"/>
    <x v="26"/>
    <x v="2"/>
    <x v="12"/>
  </r>
  <r>
    <n v="46098698000120"/>
    <n v="24852.856120526019"/>
    <n v="1.0437118000000001"/>
    <n v="23811.991126789999"/>
    <x v="1"/>
    <x v="27"/>
    <x v="2"/>
    <x v="12"/>
  </r>
  <r>
    <n v="32319500000187"/>
    <n v="24852.856187504691"/>
    <n v="1.0438131799999999"/>
    <n v="23809.67845942"/>
    <x v="1"/>
    <x v="28"/>
    <x v="2"/>
    <x v="12"/>
  </r>
  <r>
    <n v="46328987000179"/>
    <n v="24852.8563305895"/>
    <n v="1.0437940800000001"/>
    <n v="23810.114280959999"/>
    <x v="1"/>
    <x v="29"/>
    <x v="2"/>
    <x v="12"/>
  </r>
  <r>
    <n v="45688636000106"/>
    <n v="24852.856257394189"/>
    <n v="1.0437234900000001"/>
    <n v="23811.72455685"/>
    <x v="1"/>
    <x v="30"/>
    <x v="2"/>
    <x v="12"/>
  </r>
  <r>
    <n v="46328680000178"/>
    <n v="24852.856298304428"/>
    <n v="1.04379113"/>
    <n v="23810.181543030001"/>
    <x v="1"/>
    <x v="31"/>
    <x v="2"/>
    <x v="12"/>
  </r>
  <r>
    <n v="46328752000187"/>
    <n v="24852.856300405001"/>
    <n v="1.0437911"/>
    <n v="23810.18222938"/>
    <x v="1"/>
    <x v="32"/>
    <x v="2"/>
    <x v="12"/>
  </r>
  <r>
    <s v="BRSTNCNTB0O7"/>
    <n v="199022.12"/>
    <n v="3980.4424730000001"/>
    <n v="50"/>
    <x v="0"/>
    <x v="0"/>
    <x v="0"/>
    <x v="13"/>
  </r>
  <r>
    <s v="BRSTNCNTB0O7"/>
    <n v="262709.2"/>
    <n v="3980.4424730000001"/>
    <n v="66"/>
    <x v="0"/>
    <x v="0"/>
    <x v="0"/>
    <x v="13"/>
  </r>
  <r>
    <s v="BRSTNCNTB0O7"/>
    <n v="1277722.03"/>
    <n v="3980.4424730000001"/>
    <n v="321"/>
    <x v="0"/>
    <x v="0"/>
    <x v="0"/>
    <x v="13"/>
  </r>
  <r>
    <s v="BRSTNCNTB4U6"/>
    <n v="177726.71"/>
    <n v="4039.2435"/>
    <n v="44"/>
    <x v="0"/>
    <x v="2"/>
    <x v="0"/>
    <x v="13"/>
  </r>
  <r>
    <s v="BRSTNCNTB4U6"/>
    <n v="278707.8"/>
    <n v="4039.2435"/>
    <n v="69"/>
    <x v="0"/>
    <x v="2"/>
    <x v="0"/>
    <x v="13"/>
  </r>
  <r>
    <s v="BRSTNCNTB4U6"/>
    <n v="32313.95"/>
    <n v="4039.2435"/>
    <n v="8"/>
    <x v="0"/>
    <x v="2"/>
    <x v="0"/>
    <x v="13"/>
  </r>
  <r>
    <s v="BRSTNCNTB4U6"/>
    <n v="698789.13"/>
    <n v="4039.2435"/>
    <n v="173"/>
    <x v="0"/>
    <x v="2"/>
    <x v="0"/>
    <x v="13"/>
  </r>
  <r>
    <s v="BRSTNCNTB0O7"/>
    <n v="1831003.54"/>
    <n v="3980.4424730000001"/>
    <n v="460"/>
    <x v="1"/>
    <x v="0"/>
    <x v="0"/>
    <x v="13"/>
  </r>
  <r>
    <s v="BRSTNCNTB3B8"/>
    <n v="1836819.86"/>
    <n v="4054.789972"/>
    <n v="453"/>
    <x v="1"/>
    <x v="1"/>
    <x v="0"/>
    <x v="13"/>
  </r>
  <r>
    <s v="BRSTNCNTB3B8"/>
    <n v="1775998.01"/>
    <n v="4054.789972"/>
    <n v="438"/>
    <x v="1"/>
    <x v="1"/>
    <x v="0"/>
    <x v="13"/>
  </r>
  <r>
    <s v="BRSTNCNTB0O7"/>
    <n v="740362.3"/>
    <n v="3980.4424730000001"/>
    <n v="186"/>
    <x v="1"/>
    <x v="0"/>
    <x v="0"/>
    <x v="13"/>
  </r>
  <r>
    <s v="BRSTNCNTB0O7"/>
    <n v="286591.86"/>
    <n v="3980.4424730000001"/>
    <n v="72"/>
    <x v="1"/>
    <x v="0"/>
    <x v="0"/>
    <x v="13"/>
  </r>
  <r>
    <s v="BRSTNCNTB0O7"/>
    <n v="39804.42"/>
    <n v="3980.4424730000001"/>
    <n v="10"/>
    <x v="1"/>
    <x v="0"/>
    <x v="0"/>
    <x v="13"/>
  </r>
  <r>
    <s v="BRSTNCNTB0O7"/>
    <n v="2045947.43"/>
    <n v="3980.4424730000001"/>
    <n v="514"/>
    <x v="1"/>
    <x v="0"/>
    <x v="0"/>
    <x v="13"/>
  </r>
  <r>
    <s v="BRSTNCNTB3B8"/>
    <n v="2554517.6800000002"/>
    <n v="4054.789972"/>
    <n v="630"/>
    <x v="1"/>
    <x v="1"/>
    <x v="0"/>
    <x v="13"/>
  </r>
  <r>
    <s v="BRSTNCNTB0O7"/>
    <n v="1309565.57"/>
    <n v="3980.4424730000001"/>
    <n v="329"/>
    <x v="1"/>
    <x v="0"/>
    <x v="0"/>
    <x v="13"/>
  </r>
  <r>
    <s v="BRSTNCNTB0O7"/>
    <n v="147276.37"/>
    <n v="3980.4424730000001"/>
    <n v="37"/>
    <x v="1"/>
    <x v="0"/>
    <x v="0"/>
    <x v="13"/>
  </r>
  <r>
    <s v="BRSTNCNTB3B8"/>
    <n v="190575.13"/>
    <n v="4054.789972"/>
    <n v="47"/>
    <x v="1"/>
    <x v="1"/>
    <x v="0"/>
    <x v="13"/>
  </r>
  <r>
    <s v="BRSTNCNTB4U6"/>
    <n v="957300.71"/>
    <n v="4039.2435"/>
    <n v="237"/>
    <x v="1"/>
    <x v="2"/>
    <x v="0"/>
    <x v="13"/>
  </r>
  <r>
    <s v="BRSTNCNTB4U6"/>
    <n v="795730.97"/>
    <n v="4039.2435"/>
    <n v="197"/>
    <x v="1"/>
    <x v="2"/>
    <x v="0"/>
    <x v="13"/>
  </r>
  <r>
    <s v="BRSTNCNTB4U6"/>
    <n v="100981.09"/>
    <n v="4039.2435"/>
    <n v="25"/>
    <x v="1"/>
    <x v="2"/>
    <x v="0"/>
    <x v="13"/>
  </r>
  <r>
    <s v="BRSTNCNTB4U6"/>
    <n v="1312754.1399999999"/>
    <n v="4039.2435"/>
    <n v="325"/>
    <x v="1"/>
    <x v="2"/>
    <x v="0"/>
    <x v="13"/>
  </r>
  <r>
    <s v="BRIFPTDBS007"/>
    <n v="1520904.41"/>
    <n v="1013.93627121"/>
    <n v="1500"/>
    <x v="0"/>
    <x v="3"/>
    <x v="0"/>
    <x v="13"/>
  </r>
  <r>
    <s v="BBDC4"/>
    <n v="281510.8"/>
    <n v="14.8"/>
    <n v="19021"/>
    <x v="0"/>
    <x v="4"/>
    <x v="1"/>
    <x v="13"/>
  </r>
  <r>
    <s v="BOVA11"/>
    <n v="7594797"/>
    <n v="105.63"/>
    <n v="71900"/>
    <x v="0"/>
    <x v="5"/>
    <x v="1"/>
    <x v="13"/>
  </r>
  <r>
    <s v="CMIG4"/>
    <n v="371483.98"/>
    <n v="10.99"/>
    <n v="33802"/>
    <x v="0"/>
    <x v="6"/>
    <x v="1"/>
    <x v="13"/>
  </r>
  <r>
    <s v="CSAN3"/>
    <n v="1246542"/>
    <n v="17.170000000000002"/>
    <n v="72600"/>
    <x v="0"/>
    <x v="7"/>
    <x v="1"/>
    <x v="13"/>
  </r>
  <r>
    <s v="ITSA4"/>
    <n v="499132.92"/>
    <n v="8.58"/>
    <n v="58174"/>
    <x v="0"/>
    <x v="8"/>
    <x v="1"/>
    <x v="13"/>
  </r>
  <r>
    <s v="PETR4"/>
    <n v="923857.2"/>
    <n v="25.62"/>
    <n v="36060"/>
    <x v="0"/>
    <x v="9"/>
    <x v="1"/>
    <x v="13"/>
  </r>
  <r>
    <s v="VALE3"/>
    <n v="1647490"/>
    <n v="86.71"/>
    <n v="19000"/>
    <x v="0"/>
    <x v="10"/>
    <x v="1"/>
    <x v="13"/>
  </r>
  <r>
    <s v="BOVA11"/>
    <n v="608956.94999999995"/>
    <n v="105.63"/>
    <n v="5765"/>
    <x v="0"/>
    <x v="5"/>
    <x v="1"/>
    <x v="13"/>
  </r>
  <r>
    <s v="BOVA11"/>
    <n v="94644.479999999996"/>
    <n v="105.63"/>
    <n v="896"/>
    <x v="0"/>
    <x v="5"/>
    <x v="1"/>
    <x v="13"/>
  </r>
  <r>
    <s v="BOVA11"/>
    <n v="45209.64"/>
    <n v="105.63"/>
    <n v="428"/>
    <x v="0"/>
    <x v="5"/>
    <x v="1"/>
    <x v="13"/>
  </r>
  <r>
    <s v="BOVA11"/>
    <n v="85560.3"/>
    <n v="105.63"/>
    <n v="810"/>
    <x v="0"/>
    <x v="5"/>
    <x v="1"/>
    <x v="13"/>
  </r>
  <r>
    <s v="BOVA11"/>
    <n v="159184.41"/>
    <n v="105.63"/>
    <n v="1507"/>
    <x v="0"/>
    <x v="5"/>
    <x v="1"/>
    <x v="13"/>
  </r>
  <r>
    <s v="BOVA11"/>
    <n v="728213.22"/>
    <n v="105.63"/>
    <n v="6894"/>
    <x v="0"/>
    <x v="5"/>
    <x v="1"/>
    <x v="13"/>
  </r>
  <r>
    <s v="BRBNYM"/>
    <n v="1067.42"/>
    <n v="1067.42"/>
    <n v="1"/>
    <x v="0"/>
    <x v="11"/>
    <x v="2"/>
    <x v="13"/>
  </r>
  <r>
    <s v="BRBNYM"/>
    <n v="1054.03"/>
    <n v="1054.03"/>
    <n v="1"/>
    <x v="1"/>
    <x v="11"/>
    <x v="2"/>
    <x v="13"/>
  </r>
  <r>
    <n v="28075830000105"/>
    <n v="346312.95706726622"/>
    <n v="1.7264256"/>
    <n v="200595.35555268999"/>
    <x v="0"/>
    <x v="12"/>
    <x v="1"/>
    <x v="13"/>
  </r>
  <r>
    <n v="25307212000147"/>
    <n v="1485825.1588808279"/>
    <n v="1.3883748"/>
    <n v="1070190.2388899799"/>
    <x v="0"/>
    <x v="13"/>
    <x v="1"/>
    <x v="13"/>
  </r>
  <r>
    <n v="19726267000199"/>
    <n v="2544042.202784793"/>
    <n v="310.37126443"/>
    <n v="8196.7710749800008"/>
    <x v="0"/>
    <x v="14"/>
    <x v="1"/>
    <x v="13"/>
  </r>
  <r>
    <n v="11145320000156"/>
    <n v="3314680.5444092811"/>
    <n v="723.78004804"/>
    <n v="4579.6793561599998"/>
    <x v="0"/>
    <x v="15"/>
    <x v="1"/>
    <x v="13"/>
  </r>
  <r>
    <n v="28075715000122"/>
    <n v="1928880.883620336"/>
    <n v="1.6632832"/>
    <n v="1159682.77898817"/>
    <x v="0"/>
    <x v="16"/>
    <x v="1"/>
    <x v="13"/>
  </r>
  <r>
    <n v="31608459000104"/>
    <n v="1580962.332831302"/>
    <n v="1.4048328000000001"/>
    <n v="1125374.01805489"/>
    <x v="0"/>
    <x v="18"/>
    <x v="1"/>
    <x v="13"/>
  </r>
  <r>
    <n v="31666901000140"/>
    <n v="920705.2874682952"/>
    <n v="1.5024381"/>
    <n v="612807.46772083"/>
    <x v="0"/>
    <x v="19"/>
    <x v="1"/>
    <x v="13"/>
  </r>
  <r>
    <n v="14781366000150"/>
    <n v="3042524.306310541"/>
    <n v="3.3888107000000001"/>
    <n v="897814.77209999994"/>
    <x v="0"/>
    <x v="21"/>
    <x v="1"/>
    <x v="13"/>
  </r>
  <r>
    <n v="10843445000197"/>
    <n v="580.04716413785297"/>
    <n v="2.5717862299999998"/>
    <n v="225.54252657999999"/>
    <x v="0"/>
    <x v="22"/>
    <x v="2"/>
    <x v="13"/>
  </r>
  <r>
    <n v="44162109000109"/>
    <n v="47392.179033979039"/>
    <n v="1.04429441"/>
    <n v="45382.009690140003"/>
    <x v="0"/>
    <x v="23"/>
    <x v="2"/>
    <x v="13"/>
  </r>
  <r>
    <n v="45683352000127"/>
    <n v="47392.183907997387"/>
    <n v="1.0443118"/>
    <n v="45381.25865091"/>
    <x v="0"/>
    <x v="24"/>
    <x v="2"/>
    <x v="13"/>
  </r>
  <r>
    <n v="45688718000150"/>
    <n v="47392.178379452816"/>
    <n v="1.04431177"/>
    <n v="45381.254660619998"/>
    <x v="0"/>
    <x v="25"/>
    <x v="2"/>
    <x v="13"/>
  </r>
  <r>
    <n v="46328929000145"/>
    <n v="47392.177762004882"/>
    <n v="1.04430976"/>
    <n v="45381.341415410003"/>
    <x v="0"/>
    <x v="26"/>
    <x v="2"/>
    <x v="13"/>
  </r>
  <r>
    <n v="46098698000120"/>
    <n v="47392.177175226221"/>
    <n v="1.04423062"/>
    <n v="45384.780208060001"/>
    <x v="0"/>
    <x v="27"/>
    <x v="2"/>
    <x v="13"/>
  </r>
  <r>
    <n v="32319500000187"/>
    <n v="47392.177639701862"/>
    <n v="1.04433205"/>
    <n v="45380.372688650001"/>
    <x v="0"/>
    <x v="28"/>
    <x v="2"/>
    <x v="13"/>
  </r>
  <r>
    <n v="46328987000179"/>
    <n v="47392.178387444314"/>
    <n v="1.04431294"/>
    <n v="45381.203825210003"/>
    <x v="0"/>
    <x v="29"/>
    <x v="2"/>
    <x v="13"/>
  </r>
  <r>
    <n v="45688636000106"/>
    <n v="47392.178696122573"/>
    <n v="1.0442423199999999"/>
    <n v="45384.273160010001"/>
    <x v="0"/>
    <x v="30"/>
    <x v="2"/>
    <x v="13"/>
  </r>
  <r>
    <n v="46328680000178"/>
    <n v="47392.170496434694"/>
    <n v="1.0443099899999999"/>
    <n v="45381.324463279998"/>
    <x v="0"/>
    <x v="31"/>
    <x v="2"/>
    <x v="13"/>
  </r>
  <r>
    <n v="46328752000187"/>
    <n v="47392.169437354023"/>
    <n v="1.0443099600000001"/>
    <n v="45381.324752809996"/>
    <x v="0"/>
    <x v="32"/>
    <x v="2"/>
    <x v="13"/>
  </r>
  <r>
    <n v="31366337000140"/>
    <n v="3131282.6529053752"/>
    <n v="2.0603707"/>
    <n v="1519766.63854974"/>
    <x v="1"/>
    <x v="33"/>
    <x v="3"/>
    <x v="13"/>
  </r>
  <r>
    <n v="18422272000145"/>
    <n v="1005371.375968485"/>
    <n v="3.2337920000000002"/>
    <n v="310895.49852571997"/>
    <x v="1"/>
    <x v="34"/>
    <x v="3"/>
    <x v="13"/>
  </r>
  <r>
    <n v="32683901000111"/>
    <n v="1695128.4898107969"/>
    <n v="1.365605"/>
    <n v="1241302.19925293"/>
    <x v="1"/>
    <x v="35"/>
    <x v="3"/>
    <x v="13"/>
  </r>
  <r>
    <n v="35700369000191"/>
    <n v="1067948.727672176"/>
    <n v="1.3459098"/>
    <n v="793477.19117000001"/>
    <x v="1"/>
    <x v="36"/>
    <x v="3"/>
    <x v="13"/>
  </r>
  <r>
    <n v="41000792000181"/>
    <n v="2278111.964273219"/>
    <n v="1.1875449"/>
    <n v="1918337.5418253399"/>
    <x v="1"/>
    <x v="37"/>
    <x v="3"/>
    <x v="13"/>
  </r>
  <r>
    <n v="28951307000197"/>
    <n v="4475353.0538036367"/>
    <n v="1.8741447"/>
    <n v="2387944.2466761698"/>
    <x v="1"/>
    <x v="38"/>
    <x v="3"/>
    <x v="13"/>
  </r>
  <r>
    <n v="36857756000107"/>
    <n v="1253929.197167564"/>
    <n v="1.1528674999999999"/>
    <n v="1087661.1554819299"/>
    <x v="1"/>
    <x v="39"/>
    <x v="1"/>
    <x v="13"/>
  </r>
  <r>
    <n v="40319225000120"/>
    <n v="65321.755908500338"/>
    <n v="1.1402068999999999"/>
    <n v="57289.3883632"/>
    <x v="1"/>
    <x v="40"/>
    <x v="2"/>
    <x v="13"/>
  </r>
  <r>
    <n v="40319218000128"/>
    <n v="285402.49179685599"/>
    <n v="117.2412356"/>
    <n v="2434.3183551100001"/>
    <x v="1"/>
    <x v="41"/>
    <x v="3"/>
    <x v="13"/>
  </r>
  <r>
    <n v="13000859000142"/>
    <n v="1118605.57685871"/>
    <n v="4.3503695000000002"/>
    <n v="257128.86614773999"/>
    <x v="1"/>
    <x v="42"/>
    <x v="3"/>
    <x v="13"/>
  </r>
  <r>
    <n v="19009392000188"/>
    <n v="2016386.3251895551"/>
    <n v="4.7429568"/>
    <n v="425132.76215999998"/>
    <x v="1"/>
    <x v="43"/>
    <x v="3"/>
    <x v="13"/>
  </r>
  <r>
    <n v="31608483000135"/>
    <n v="1889670.920289397"/>
    <n v="1.8250478999999999"/>
    <n v="1035408.94476764"/>
    <x v="1"/>
    <x v="44"/>
    <x v="1"/>
    <x v="13"/>
  </r>
  <r>
    <n v="29236579000178"/>
    <n v="2180274.1772777648"/>
    <n v="1.6987631000000001"/>
    <n v="1283448.04362525"/>
    <x v="1"/>
    <x v="45"/>
    <x v="3"/>
    <x v="13"/>
  </r>
  <r>
    <n v="35819274000191"/>
    <n v="1169519.6176968969"/>
    <n v="1.26199481"/>
    <n v="926723.00110084994"/>
    <x v="1"/>
    <x v="46"/>
    <x v="0"/>
    <x v="13"/>
  </r>
  <r>
    <n v="31713505000127"/>
    <n v="658133.23276461568"/>
    <n v="2038.2631051999999"/>
    <n v="322.88924383"/>
    <x v="1"/>
    <x v="47"/>
    <x v="1"/>
    <x v="13"/>
  </r>
  <r>
    <n v="31713585000110"/>
    <n v="67411.76278043077"/>
    <n v="1.1478666"/>
    <n v="58727.87201965"/>
    <x v="1"/>
    <x v="48"/>
    <x v="2"/>
    <x v="13"/>
  </r>
  <r>
    <n v="42776581000106"/>
    <n v="1758093.459167005"/>
    <n v="1.1218430399999999"/>
    <n v="1567147.44976"/>
    <x v="1"/>
    <x v="49"/>
    <x v="2"/>
    <x v="13"/>
  </r>
  <r>
    <n v="30654823000100"/>
    <n v="1935571.8076953001"/>
    <n v="1290.3812031"/>
    <n v="1500.0000023600001"/>
    <x v="1"/>
    <x v="50"/>
    <x v="0"/>
    <x v="13"/>
  </r>
  <r>
    <n v="10843445000197"/>
    <n v="157.71722991970699"/>
    <n v="2.5717862299999998"/>
    <n v="61.325948510000003"/>
    <x v="1"/>
    <x v="22"/>
    <x v="2"/>
    <x v="13"/>
  </r>
  <r>
    <n v="44162109000109"/>
    <n v="23895.210530112461"/>
    <n v="1.04429441"/>
    <n v="22881.680014080001"/>
    <x v="1"/>
    <x v="23"/>
    <x v="2"/>
    <x v="13"/>
  </r>
  <r>
    <n v="45683352000127"/>
    <n v="23895.210300899431"/>
    <n v="1.0443118"/>
    <n v="22881.29876623"/>
    <x v="1"/>
    <x v="24"/>
    <x v="2"/>
    <x v="13"/>
  </r>
  <r>
    <n v="45688718000150"/>
    <n v="23895.210303361611"/>
    <n v="1.04431177"/>
    <n v="22881.299425900001"/>
    <x v="1"/>
    <x v="25"/>
    <x v="2"/>
    <x v="13"/>
  </r>
  <r>
    <n v="46328929000145"/>
    <n v="23895.210229007182"/>
    <n v="1.04430976"/>
    <n v="22881.343394709998"/>
    <x v="1"/>
    <x v="26"/>
    <x v="2"/>
    <x v="13"/>
  </r>
  <r>
    <n v="46098698000120"/>
    <n v="23895.210257763869"/>
    <n v="1.04423062"/>
    <n v="22883.07755021"/>
    <x v="1"/>
    <x v="27"/>
    <x v="2"/>
    <x v="13"/>
  </r>
  <r>
    <n v="32319500000187"/>
    <n v="23895.210315364518"/>
    <n v="1.04433205"/>
    <n v="22880.855102900001"/>
    <x v="1"/>
    <x v="28"/>
    <x v="2"/>
    <x v="13"/>
  </r>
  <r>
    <n v="46328987000179"/>
    <n v="23895.21044648617"/>
    <n v="1.04431294"/>
    <n v="22881.273927800001"/>
    <x v="1"/>
    <x v="29"/>
    <x v="2"/>
    <x v="13"/>
  </r>
  <r>
    <n v="45688636000106"/>
    <n v="23895.21049444472"/>
    <n v="1.0442423199999999"/>
    <n v="22882.82138809"/>
    <x v="1"/>
    <x v="30"/>
    <x v="2"/>
    <x v="13"/>
  </r>
  <r>
    <n v="46328680000178"/>
    <n v="23895.210449098289"/>
    <n v="1.0443099899999999"/>
    <n v="22881.338566049999"/>
    <x v="1"/>
    <x v="31"/>
    <x v="2"/>
    <x v="13"/>
  </r>
  <r>
    <n v="46328752000187"/>
    <n v="23895.21045155809"/>
    <n v="1.0443099600000001"/>
    <n v="22881.339225719999"/>
    <x v="1"/>
    <x v="32"/>
    <x v="2"/>
    <x v="13"/>
  </r>
  <r>
    <s v="BRSTNCNTB0O7"/>
    <n v="197824.57"/>
    <n v="3956.4914589999998"/>
    <n v="50"/>
    <x v="0"/>
    <x v="0"/>
    <x v="0"/>
    <x v="14"/>
  </r>
  <r>
    <s v="BRSTNCNTB0O7"/>
    <n v="261128.44"/>
    <n v="3956.4914589999998"/>
    <n v="66"/>
    <x v="0"/>
    <x v="0"/>
    <x v="0"/>
    <x v="14"/>
  </r>
  <r>
    <s v="BRSTNCNTB0O7"/>
    <n v="1270033.76"/>
    <n v="3956.4914589999998"/>
    <n v="321"/>
    <x v="0"/>
    <x v="0"/>
    <x v="0"/>
    <x v="14"/>
  </r>
  <r>
    <s v="BRSTNCNTB4U6"/>
    <n v="177493.25"/>
    <n v="4033.9374170000001"/>
    <n v="44"/>
    <x v="0"/>
    <x v="2"/>
    <x v="0"/>
    <x v="14"/>
  </r>
  <r>
    <s v="BRSTNCNTB4U6"/>
    <n v="278341.68"/>
    <n v="4033.9374170000001"/>
    <n v="69"/>
    <x v="0"/>
    <x v="2"/>
    <x v="0"/>
    <x v="14"/>
  </r>
  <r>
    <s v="BRSTNCNTB4U6"/>
    <n v="32271.5"/>
    <n v="4033.9374170000001"/>
    <n v="8"/>
    <x v="0"/>
    <x v="2"/>
    <x v="0"/>
    <x v="14"/>
  </r>
  <r>
    <s v="BRSTNCNTB4U6"/>
    <n v="697871.17"/>
    <n v="4033.9374170000001"/>
    <n v="173"/>
    <x v="0"/>
    <x v="2"/>
    <x v="0"/>
    <x v="14"/>
  </r>
  <r>
    <s v="BRSTNCNTB0O7"/>
    <n v="1831003.54"/>
    <n v="3980.4424730000001"/>
    <n v="460"/>
    <x v="1"/>
    <x v="0"/>
    <x v="0"/>
    <x v="14"/>
  </r>
  <r>
    <s v="BRSTNCNTB3B8"/>
    <n v="1836819.86"/>
    <n v="4054.789972"/>
    <n v="453"/>
    <x v="1"/>
    <x v="1"/>
    <x v="0"/>
    <x v="14"/>
  </r>
  <r>
    <s v="BRSTNCNTB3B8"/>
    <n v="1775998.01"/>
    <n v="4054.789972"/>
    <n v="438"/>
    <x v="1"/>
    <x v="1"/>
    <x v="0"/>
    <x v="14"/>
  </r>
  <r>
    <s v="BRSTNCNTB0O7"/>
    <n v="740362.3"/>
    <n v="3980.4424730000001"/>
    <n v="186"/>
    <x v="1"/>
    <x v="0"/>
    <x v="0"/>
    <x v="14"/>
  </r>
  <r>
    <s v="BRSTNCNTB0O7"/>
    <n v="286591.86"/>
    <n v="3980.4424730000001"/>
    <n v="72"/>
    <x v="1"/>
    <x v="0"/>
    <x v="0"/>
    <x v="14"/>
  </r>
  <r>
    <s v="BRSTNCNTB0O7"/>
    <n v="39804.42"/>
    <n v="3980.4424730000001"/>
    <n v="10"/>
    <x v="1"/>
    <x v="0"/>
    <x v="0"/>
    <x v="14"/>
  </r>
  <r>
    <s v="BRSTNCNTB0O7"/>
    <n v="2045947.43"/>
    <n v="3980.4424730000001"/>
    <n v="514"/>
    <x v="1"/>
    <x v="0"/>
    <x v="0"/>
    <x v="14"/>
  </r>
  <r>
    <s v="BRSTNCNTB3B8"/>
    <n v="2554517.6800000002"/>
    <n v="4054.789972"/>
    <n v="630"/>
    <x v="1"/>
    <x v="1"/>
    <x v="0"/>
    <x v="14"/>
  </r>
  <r>
    <s v="BRSTNCNTB0O7"/>
    <n v="1309565.57"/>
    <n v="3980.4424730000001"/>
    <n v="329"/>
    <x v="1"/>
    <x v="0"/>
    <x v="0"/>
    <x v="14"/>
  </r>
  <r>
    <s v="BRSTNCNTB0O7"/>
    <n v="147276.37"/>
    <n v="3980.4424730000001"/>
    <n v="37"/>
    <x v="1"/>
    <x v="0"/>
    <x v="0"/>
    <x v="14"/>
  </r>
  <r>
    <s v="BRSTNCNTB3B8"/>
    <n v="190575.13"/>
    <n v="4054.789972"/>
    <n v="47"/>
    <x v="1"/>
    <x v="1"/>
    <x v="0"/>
    <x v="14"/>
  </r>
  <r>
    <s v="BRSTNCNTB4U6"/>
    <n v="957300.71"/>
    <n v="4039.2435"/>
    <n v="237"/>
    <x v="1"/>
    <x v="2"/>
    <x v="0"/>
    <x v="14"/>
  </r>
  <r>
    <s v="BRSTNCNTB4U6"/>
    <n v="795730.97"/>
    <n v="4039.2435"/>
    <n v="197"/>
    <x v="1"/>
    <x v="2"/>
    <x v="0"/>
    <x v="14"/>
  </r>
  <r>
    <s v="BRSTNCNTB4U6"/>
    <n v="100981.09"/>
    <n v="4039.2435"/>
    <n v="25"/>
    <x v="1"/>
    <x v="2"/>
    <x v="0"/>
    <x v="14"/>
  </r>
  <r>
    <s v="BRSTNCNTB4U6"/>
    <n v="1312754.1399999999"/>
    <n v="4039.2435"/>
    <n v="325"/>
    <x v="1"/>
    <x v="2"/>
    <x v="0"/>
    <x v="14"/>
  </r>
  <r>
    <s v="BRIFPTDBS007"/>
    <n v="1509022.44"/>
    <n v="1006.01496328"/>
    <n v="1500"/>
    <x v="0"/>
    <x v="3"/>
    <x v="0"/>
    <x v="14"/>
  </r>
  <r>
    <s v="BBDC4"/>
    <n v="288168.15000000002"/>
    <n v="15.15"/>
    <n v="19021"/>
    <x v="0"/>
    <x v="4"/>
    <x v="1"/>
    <x v="14"/>
  </r>
  <r>
    <s v="BOVA11"/>
    <n v="7674606"/>
    <n v="106.74"/>
    <n v="71900"/>
    <x v="0"/>
    <x v="5"/>
    <x v="1"/>
    <x v="14"/>
  </r>
  <r>
    <s v="CMIG4"/>
    <n v="377230.32"/>
    <n v="11.16"/>
    <n v="33802"/>
    <x v="0"/>
    <x v="6"/>
    <x v="1"/>
    <x v="14"/>
  </r>
  <r>
    <s v="CSAN3"/>
    <n v="1240008"/>
    <n v="17.079999999999998"/>
    <n v="72600"/>
    <x v="0"/>
    <x v="7"/>
    <x v="1"/>
    <x v="14"/>
  </r>
  <r>
    <s v="ITSA4"/>
    <n v="502623.36"/>
    <n v="8.64"/>
    <n v="58174"/>
    <x v="0"/>
    <x v="8"/>
    <x v="1"/>
    <x v="14"/>
  </r>
  <r>
    <s v="PETR4"/>
    <n v="924578.4"/>
    <n v="25.64"/>
    <n v="36060"/>
    <x v="0"/>
    <x v="9"/>
    <x v="1"/>
    <x v="14"/>
  </r>
  <r>
    <s v="VALE3"/>
    <n v="1671430"/>
    <n v="87.97"/>
    <n v="19000"/>
    <x v="0"/>
    <x v="10"/>
    <x v="1"/>
    <x v="14"/>
  </r>
  <r>
    <s v="BOVA11"/>
    <n v="615356.1"/>
    <n v="106.74"/>
    <n v="5765"/>
    <x v="0"/>
    <x v="5"/>
    <x v="1"/>
    <x v="14"/>
  </r>
  <r>
    <s v="BOVA11"/>
    <n v="95639.039999999994"/>
    <n v="106.74"/>
    <n v="896"/>
    <x v="0"/>
    <x v="5"/>
    <x v="1"/>
    <x v="14"/>
  </r>
  <r>
    <s v="BOVA11"/>
    <n v="45684.72"/>
    <n v="106.74"/>
    <n v="428"/>
    <x v="0"/>
    <x v="5"/>
    <x v="1"/>
    <x v="14"/>
  </r>
  <r>
    <s v="BOVA11"/>
    <n v="86459.4"/>
    <n v="106.74"/>
    <n v="810"/>
    <x v="0"/>
    <x v="5"/>
    <x v="1"/>
    <x v="14"/>
  </r>
  <r>
    <s v="BOVA11"/>
    <n v="160857.18"/>
    <n v="106.74"/>
    <n v="1507"/>
    <x v="0"/>
    <x v="5"/>
    <x v="1"/>
    <x v="14"/>
  </r>
  <r>
    <s v="BOVA11"/>
    <n v="735865.56"/>
    <n v="106.74"/>
    <n v="6894"/>
    <x v="0"/>
    <x v="5"/>
    <x v="1"/>
    <x v="14"/>
  </r>
  <r>
    <s v="BRBNYM"/>
    <n v="1067.42"/>
    <n v="1067.42"/>
    <n v="1"/>
    <x v="0"/>
    <x v="11"/>
    <x v="2"/>
    <x v="14"/>
  </r>
  <r>
    <s v="BRBNYM"/>
    <n v="1054.03"/>
    <n v="1054.03"/>
    <n v="1"/>
    <x v="1"/>
    <x v="11"/>
    <x v="2"/>
    <x v="14"/>
  </r>
  <r>
    <n v="28075830000105"/>
    <n v="342762.37915491243"/>
    <n v="1.7087254000000001"/>
    <n v="200595.35555268999"/>
    <x v="0"/>
    <x v="12"/>
    <x v="1"/>
    <x v="14"/>
  </r>
  <r>
    <n v="25307212000147"/>
    <n v="1488826.8284628671"/>
    <n v="1.3911796000000001"/>
    <n v="1070190.2388899799"/>
    <x v="0"/>
    <x v="13"/>
    <x v="1"/>
    <x v="14"/>
  </r>
  <r>
    <n v="19726267000199"/>
    <n v="2523180.2866215939"/>
    <n v="307.82612611000002"/>
    <n v="8196.7710749800008"/>
    <x v="0"/>
    <x v="14"/>
    <x v="1"/>
    <x v="14"/>
  </r>
  <r>
    <n v="11145320000156"/>
    <n v="3287430.6469035139"/>
    <n v="717.82987218999995"/>
    <n v="4579.6793561599998"/>
    <x v="0"/>
    <x v="15"/>
    <x v="1"/>
    <x v="14"/>
  </r>
  <r>
    <n v="28075715000122"/>
    <n v="1908123.141717837"/>
    <n v="1.6453837"/>
    <n v="1159682.77898817"/>
    <x v="0"/>
    <x v="16"/>
    <x v="1"/>
    <x v="14"/>
  </r>
  <r>
    <n v="31608459000104"/>
    <n v="1560149.3281291891"/>
    <n v="1.3863384999999999"/>
    <n v="1125374.01805489"/>
    <x v="0"/>
    <x v="18"/>
    <x v="1"/>
    <x v="14"/>
  </r>
  <r>
    <n v="31666901000140"/>
    <n v="905650.63025103777"/>
    <n v="1.4778713999999999"/>
    <n v="612807.46772083"/>
    <x v="0"/>
    <x v="19"/>
    <x v="1"/>
    <x v="14"/>
  </r>
  <r>
    <n v="14781366000150"/>
    <n v="3039240.1896556769"/>
    <n v="3.3851528000000002"/>
    <n v="897814.77209999994"/>
    <x v="0"/>
    <x v="21"/>
    <x v="1"/>
    <x v="14"/>
  </r>
  <r>
    <n v="10843445000197"/>
    <n v="580.34408636324497"/>
    <n v="2.5731027100000001"/>
    <n v="225.54252657999999"/>
    <x v="0"/>
    <x v="22"/>
    <x v="2"/>
    <x v="14"/>
  </r>
  <r>
    <n v="44162109000109"/>
    <n v="47415.465450791242"/>
    <n v="1.0448075299999999"/>
    <n v="45382.009690140003"/>
    <x v="0"/>
    <x v="23"/>
    <x v="2"/>
    <x v="14"/>
  </r>
  <r>
    <n v="45683352000127"/>
    <n v="47415.469485623762"/>
    <n v="1.04482491"/>
    <n v="45381.25865091"/>
    <x v="0"/>
    <x v="24"/>
    <x v="2"/>
    <x v="14"/>
  </r>
  <r>
    <n v="45688718000150"/>
    <n v="47415.46395503173"/>
    <n v="1.04482488"/>
    <n v="45381.254660619998"/>
    <x v="0"/>
    <x v="25"/>
    <x v="2"/>
    <x v="14"/>
  </r>
  <r>
    <n v="46328929000145"/>
    <n v="47415.466558792439"/>
    <n v="1.04482294"/>
    <n v="45381.341415410003"/>
    <x v="0"/>
    <x v="26"/>
    <x v="2"/>
    <x v="14"/>
  </r>
  <r>
    <n v="46098698000120"/>
    <n v="47415.465013646579"/>
    <n v="1.0447437399999999"/>
    <n v="45384.780208060001"/>
    <x v="0"/>
    <x v="27"/>
    <x v="2"/>
    <x v="14"/>
  </r>
  <r>
    <n v="32319500000187"/>
    <n v="47415.465485554501"/>
    <n v="1.04484522"/>
    <n v="45380.372688650001"/>
    <x v="0"/>
    <x v="28"/>
    <x v="2"/>
    <x v="14"/>
  </r>
  <r>
    <n v="46328987000179"/>
    <n v="47415.465752187207"/>
    <n v="1.0448260899999999"/>
    <n v="45381.203825210003"/>
    <x v="0"/>
    <x v="29"/>
    <x v="2"/>
    <x v="14"/>
  </r>
  <r>
    <n v="45688636000106"/>
    <n v="47415.466274366438"/>
    <n v="1.0447554400000001"/>
    <n v="45384.273160010001"/>
    <x v="0"/>
    <x v="30"/>
    <x v="2"/>
    <x v="14"/>
  </r>
  <r>
    <n v="46328680000178"/>
    <n v="47415.457923083028"/>
    <n v="1.0448231400000001"/>
    <n v="45381.324463279998"/>
    <x v="0"/>
    <x v="31"/>
    <x v="2"/>
    <x v="14"/>
  </r>
  <r>
    <n v="46328752000187"/>
    <n v="47415.456864150918"/>
    <n v="1.0448231100000001"/>
    <n v="45381.324752809996"/>
    <x v="0"/>
    <x v="32"/>
    <x v="2"/>
    <x v="14"/>
  </r>
  <r>
    <n v="31366337000140"/>
    <n v="3131282.6529053752"/>
    <n v="2.0603707"/>
    <n v="1519766.63854974"/>
    <x v="1"/>
    <x v="33"/>
    <x v="3"/>
    <x v="14"/>
  </r>
  <r>
    <n v="18422272000145"/>
    <n v="1005371.375968485"/>
    <n v="3.2337920000000002"/>
    <n v="310895.49852571997"/>
    <x v="1"/>
    <x v="34"/>
    <x v="3"/>
    <x v="14"/>
  </r>
  <r>
    <n v="32683901000111"/>
    <n v="1695128.4898107969"/>
    <n v="1.365605"/>
    <n v="1241302.19925293"/>
    <x v="1"/>
    <x v="35"/>
    <x v="3"/>
    <x v="14"/>
  </r>
  <r>
    <n v="35700369000191"/>
    <n v="1067948.727672176"/>
    <n v="1.3459098"/>
    <n v="793477.19117000001"/>
    <x v="1"/>
    <x v="36"/>
    <x v="3"/>
    <x v="14"/>
  </r>
  <r>
    <n v="41000792000181"/>
    <n v="2278111.964273219"/>
    <n v="1.1875449"/>
    <n v="1918337.5418253399"/>
    <x v="1"/>
    <x v="37"/>
    <x v="3"/>
    <x v="14"/>
  </r>
  <r>
    <n v="28951307000197"/>
    <n v="4475353.0538036367"/>
    <n v="1.8741447"/>
    <n v="2387944.2466761698"/>
    <x v="1"/>
    <x v="38"/>
    <x v="3"/>
    <x v="14"/>
  </r>
  <r>
    <n v="36857756000107"/>
    <n v="1253929.197167564"/>
    <n v="1.1528674999999999"/>
    <n v="1087661.1554819299"/>
    <x v="1"/>
    <x v="39"/>
    <x v="1"/>
    <x v="14"/>
  </r>
  <r>
    <n v="40319225000120"/>
    <n v="65321.755908500338"/>
    <n v="1.1402068999999999"/>
    <n v="57289.3883632"/>
    <x v="1"/>
    <x v="40"/>
    <x v="2"/>
    <x v="14"/>
  </r>
  <r>
    <n v="40319218000128"/>
    <n v="285402.49179685599"/>
    <n v="117.2412356"/>
    <n v="2434.3183551100001"/>
    <x v="1"/>
    <x v="41"/>
    <x v="3"/>
    <x v="14"/>
  </r>
  <r>
    <n v="13000859000142"/>
    <n v="1118605.57685871"/>
    <n v="4.3503695000000002"/>
    <n v="257128.86614773999"/>
    <x v="1"/>
    <x v="42"/>
    <x v="3"/>
    <x v="14"/>
  </r>
  <r>
    <n v="19009392000188"/>
    <n v="2016386.3251895551"/>
    <n v="4.7429568"/>
    <n v="425132.76215999998"/>
    <x v="1"/>
    <x v="43"/>
    <x v="3"/>
    <x v="14"/>
  </r>
  <r>
    <n v="31608483000135"/>
    <n v="1889670.920289397"/>
    <n v="1.8250478999999999"/>
    <n v="1035408.94476764"/>
    <x v="1"/>
    <x v="44"/>
    <x v="1"/>
    <x v="14"/>
  </r>
  <r>
    <n v="29236579000178"/>
    <n v="2180274.1772777648"/>
    <n v="1.6987631000000001"/>
    <n v="1283448.04362525"/>
    <x v="1"/>
    <x v="45"/>
    <x v="3"/>
    <x v="14"/>
  </r>
  <r>
    <n v="35819274000191"/>
    <n v="1169519.6176968969"/>
    <n v="1.26199481"/>
    <n v="926723.00110084994"/>
    <x v="1"/>
    <x v="46"/>
    <x v="0"/>
    <x v="14"/>
  </r>
  <r>
    <n v="31713505000127"/>
    <n v="658133.23276461568"/>
    <n v="2038.2631051999999"/>
    <n v="322.88924383"/>
    <x v="1"/>
    <x v="47"/>
    <x v="1"/>
    <x v="14"/>
  </r>
  <r>
    <n v="31713585000110"/>
    <n v="67411.76278043077"/>
    <n v="1.1478666"/>
    <n v="58727.87201965"/>
    <x v="1"/>
    <x v="48"/>
    <x v="2"/>
    <x v="14"/>
  </r>
  <r>
    <n v="42776581000106"/>
    <n v="1758093.459167005"/>
    <n v="1.1218430399999999"/>
    <n v="1567147.44976"/>
    <x v="1"/>
    <x v="49"/>
    <x v="2"/>
    <x v="14"/>
  </r>
  <r>
    <n v="30654823000100"/>
    <n v="1935571.8076953001"/>
    <n v="1290.3812031"/>
    <n v="1500.0000023600001"/>
    <x v="1"/>
    <x v="50"/>
    <x v="0"/>
    <x v="14"/>
  </r>
  <r>
    <n v="10843445000197"/>
    <n v="157.71722991970699"/>
    <n v="2.5717862299999998"/>
    <n v="61.325948510000003"/>
    <x v="1"/>
    <x v="22"/>
    <x v="2"/>
    <x v="14"/>
  </r>
  <r>
    <n v="44162109000109"/>
    <n v="23895.210530112461"/>
    <n v="1.04429441"/>
    <n v="22881.680014080001"/>
    <x v="1"/>
    <x v="23"/>
    <x v="2"/>
    <x v="14"/>
  </r>
  <r>
    <n v="45683352000127"/>
    <n v="23895.210300899431"/>
    <n v="1.0443118"/>
    <n v="22881.29876623"/>
    <x v="1"/>
    <x v="24"/>
    <x v="2"/>
    <x v="14"/>
  </r>
  <r>
    <n v="45688718000150"/>
    <n v="23895.210303361611"/>
    <n v="1.04431177"/>
    <n v="22881.299425900001"/>
    <x v="1"/>
    <x v="25"/>
    <x v="2"/>
    <x v="14"/>
  </r>
  <r>
    <n v="46328929000145"/>
    <n v="23895.210229007182"/>
    <n v="1.04430976"/>
    <n v="22881.343394709998"/>
    <x v="1"/>
    <x v="26"/>
    <x v="2"/>
    <x v="14"/>
  </r>
  <r>
    <n v="46098698000120"/>
    <n v="23895.210257763869"/>
    <n v="1.04423062"/>
    <n v="22883.07755021"/>
    <x v="1"/>
    <x v="27"/>
    <x v="2"/>
    <x v="14"/>
  </r>
  <r>
    <n v="32319500000187"/>
    <n v="23895.210315364518"/>
    <n v="1.04433205"/>
    <n v="22880.855102900001"/>
    <x v="1"/>
    <x v="28"/>
    <x v="2"/>
    <x v="14"/>
  </r>
  <r>
    <n v="46328987000179"/>
    <n v="23895.21044648617"/>
    <n v="1.04431294"/>
    <n v="22881.273927800001"/>
    <x v="1"/>
    <x v="29"/>
    <x v="2"/>
    <x v="14"/>
  </r>
  <r>
    <n v="45688636000106"/>
    <n v="23895.21049444472"/>
    <n v="1.0442423199999999"/>
    <n v="22882.82138809"/>
    <x v="1"/>
    <x v="30"/>
    <x v="2"/>
    <x v="14"/>
  </r>
  <r>
    <n v="46328680000178"/>
    <n v="23895.210449098289"/>
    <n v="1.0443099899999999"/>
    <n v="22881.338566049999"/>
    <x v="1"/>
    <x v="31"/>
    <x v="2"/>
    <x v="14"/>
  </r>
  <r>
    <n v="46328752000187"/>
    <n v="23895.21045155809"/>
    <n v="1.0443099600000001"/>
    <n v="22881.339225719999"/>
    <x v="1"/>
    <x v="32"/>
    <x v="2"/>
    <x v="14"/>
  </r>
  <r>
    <s v="BRSTNCNTB0O7"/>
    <n v="198054.15"/>
    <n v="3961.0829319999998"/>
    <n v="50"/>
    <x v="0"/>
    <x v="0"/>
    <x v="0"/>
    <x v="15"/>
  </r>
  <r>
    <s v="BRSTNCNTB0O7"/>
    <n v="261431.47"/>
    <n v="3961.0829319999998"/>
    <n v="66"/>
    <x v="0"/>
    <x v="0"/>
    <x v="0"/>
    <x v="15"/>
  </r>
  <r>
    <s v="BRSTNCNTB0O7"/>
    <n v="1271507.6200000001"/>
    <n v="3961.0829319999998"/>
    <n v="321"/>
    <x v="0"/>
    <x v="0"/>
    <x v="0"/>
    <x v="15"/>
  </r>
  <r>
    <s v="BRSTNCNTB4U6"/>
    <n v="177912.84"/>
    <n v="4043.4736800000001"/>
    <n v="44"/>
    <x v="0"/>
    <x v="2"/>
    <x v="0"/>
    <x v="15"/>
  </r>
  <r>
    <s v="BRSTNCNTB4U6"/>
    <n v="278999.67999999999"/>
    <n v="4043.4736800000001"/>
    <n v="69"/>
    <x v="0"/>
    <x v="2"/>
    <x v="0"/>
    <x v="15"/>
  </r>
  <r>
    <s v="BRSTNCNTB4U6"/>
    <n v="32347.79"/>
    <n v="4043.4736800000001"/>
    <n v="8"/>
    <x v="0"/>
    <x v="2"/>
    <x v="0"/>
    <x v="15"/>
  </r>
  <r>
    <s v="BRSTNCNTB4U6"/>
    <n v="699520.95"/>
    <n v="4043.4736800000001"/>
    <n v="173"/>
    <x v="0"/>
    <x v="2"/>
    <x v="0"/>
    <x v="15"/>
  </r>
  <r>
    <s v="BRSTNCNTB0O7"/>
    <n v="1822098.15"/>
    <n v="3961.0829319999998"/>
    <n v="460"/>
    <x v="1"/>
    <x v="0"/>
    <x v="0"/>
    <x v="15"/>
  </r>
  <r>
    <s v="BRSTNCNTB3B8"/>
    <n v="1833218.7"/>
    <n v="4046.840389"/>
    <n v="453"/>
    <x v="1"/>
    <x v="1"/>
    <x v="0"/>
    <x v="15"/>
  </r>
  <r>
    <s v="BRSTNCNTB3B8"/>
    <n v="1772516.09"/>
    <n v="4046.840389"/>
    <n v="438"/>
    <x v="1"/>
    <x v="1"/>
    <x v="0"/>
    <x v="15"/>
  </r>
  <r>
    <s v="BRSTNCNTB0O7"/>
    <n v="736761.43"/>
    <n v="3961.0829319999998"/>
    <n v="186"/>
    <x v="1"/>
    <x v="0"/>
    <x v="0"/>
    <x v="15"/>
  </r>
  <r>
    <s v="BRSTNCNTB0O7"/>
    <n v="285197.96999999997"/>
    <n v="3961.0829319999998"/>
    <n v="72"/>
    <x v="1"/>
    <x v="0"/>
    <x v="0"/>
    <x v="15"/>
  </r>
  <r>
    <s v="BRSTNCNTB0O7"/>
    <n v="39610.83"/>
    <n v="3961.0829319999998"/>
    <n v="10"/>
    <x v="1"/>
    <x v="0"/>
    <x v="0"/>
    <x v="15"/>
  </r>
  <r>
    <s v="BRSTNCNTB0O7"/>
    <n v="2035996.63"/>
    <n v="3961.0829319999998"/>
    <n v="514"/>
    <x v="1"/>
    <x v="0"/>
    <x v="0"/>
    <x v="15"/>
  </r>
  <r>
    <s v="BRSTNCNTB3B8"/>
    <n v="2549509.4500000002"/>
    <n v="4046.840389"/>
    <n v="630"/>
    <x v="1"/>
    <x v="1"/>
    <x v="0"/>
    <x v="15"/>
  </r>
  <r>
    <s v="BRSTNCNTB0O7"/>
    <n v="1303196.28"/>
    <n v="3961.0829319999998"/>
    <n v="329"/>
    <x v="1"/>
    <x v="0"/>
    <x v="0"/>
    <x v="15"/>
  </r>
  <r>
    <s v="BRSTNCNTB0O7"/>
    <n v="146560.07"/>
    <n v="3961.0829319999998"/>
    <n v="37"/>
    <x v="1"/>
    <x v="0"/>
    <x v="0"/>
    <x v="15"/>
  </r>
  <r>
    <s v="BRSTNCNTB3B8"/>
    <n v="190201.5"/>
    <n v="4046.840389"/>
    <n v="47"/>
    <x v="1"/>
    <x v="1"/>
    <x v="0"/>
    <x v="15"/>
  </r>
  <r>
    <s v="BRSTNCNTB4U6"/>
    <n v="958303.26"/>
    <n v="4043.4736800000001"/>
    <n v="237"/>
    <x v="1"/>
    <x v="2"/>
    <x v="0"/>
    <x v="15"/>
  </r>
  <r>
    <s v="BRSTNCNTB4U6"/>
    <n v="796564.31"/>
    <n v="4043.4736800000001"/>
    <n v="197"/>
    <x v="1"/>
    <x v="2"/>
    <x v="0"/>
    <x v="15"/>
  </r>
  <r>
    <s v="BRSTNCNTB4U6"/>
    <n v="101086.84"/>
    <n v="4043.4736800000001"/>
    <n v="25"/>
    <x v="1"/>
    <x v="2"/>
    <x v="0"/>
    <x v="15"/>
  </r>
  <r>
    <s v="BRSTNCNTB4U6"/>
    <n v="1314128.95"/>
    <n v="4043.4736800000001"/>
    <n v="325"/>
    <x v="1"/>
    <x v="2"/>
    <x v="0"/>
    <x v="15"/>
  </r>
  <r>
    <s v="BRIFPTDBS007"/>
    <n v="1513915.3"/>
    <n v="1009.2768651600001"/>
    <n v="1500"/>
    <x v="0"/>
    <x v="3"/>
    <x v="0"/>
    <x v="15"/>
  </r>
  <r>
    <s v="BBDC4"/>
    <n v="284934.58"/>
    <n v="14.98"/>
    <n v="19021"/>
    <x v="0"/>
    <x v="4"/>
    <x v="1"/>
    <x v="15"/>
  </r>
  <r>
    <s v="BOVA11"/>
    <n v="7591921"/>
    <n v="105.59"/>
    <n v="71900"/>
    <x v="0"/>
    <x v="5"/>
    <x v="1"/>
    <x v="15"/>
  </r>
  <r>
    <s v="CMIG4"/>
    <n v="382638.64"/>
    <n v="11.32"/>
    <n v="33802"/>
    <x v="0"/>
    <x v="6"/>
    <x v="1"/>
    <x v="15"/>
  </r>
  <r>
    <s v="CSAN3"/>
    <n v="1205160"/>
    <n v="16.600000000000001"/>
    <n v="72600"/>
    <x v="0"/>
    <x v="7"/>
    <x v="1"/>
    <x v="15"/>
  </r>
  <r>
    <s v="ITSA4"/>
    <n v="500878.14"/>
    <n v="8.61"/>
    <n v="58174"/>
    <x v="0"/>
    <x v="8"/>
    <x v="1"/>
    <x v="15"/>
  </r>
  <r>
    <s v="PETR4"/>
    <n v="914121"/>
    <n v="25.35"/>
    <n v="36060"/>
    <x v="0"/>
    <x v="9"/>
    <x v="1"/>
    <x v="15"/>
  </r>
  <r>
    <s v="VALE3"/>
    <n v="1611960"/>
    <n v="84.84"/>
    <n v="19000"/>
    <x v="0"/>
    <x v="10"/>
    <x v="1"/>
    <x v="15"/>
  </r>
  <r>
    <s v="BOVA11"/>
    <n v="608726.35"/>
    <n v="105.59"/>
    <n v="5765"/>
    <x v="0"/>
    <x v="5"/>
    <x v="1"/>
    <x v="15"/>
  </r>
  <r>
    <s v="BOVA11"/>
    <n v="94608.639999999999"/>
    <n v="105.59"/>
    <n v="896"/>
    <x v="0"/>
    <x v="5"/>
    <x v="1"/>
    <x v="15"/>
  </r>
  <r>
    <s v="BOVA11"/>
    <n v="45192.52"/>
    <n v="105.59"/>
    <n v="428"/>
    <x v="0"/>
    <x v="5"/>
    <x v="1"/>
    <x v="15"/>
  </r>
  <r>
    <s v="BOVA11"/>
    <n v="85527.9"/>
    <n v="105.59"/>
    <n v="810"/>
    <x v="0"/>
    <x v="5"/>
    <x v="1"/>
    <x v="15"/>
  </r>
  <r>
    <s v="BOVA11"/>
    <n v="159124.13"/>
    <n v="105.59"/>
    <n v="1507"/>
    <x v="0"/>
    <x v="5"/>
    <x v="1"/>
    <x v="15"/>
  </r>
  <r>
    <s v="BOVA11"/>
    <n v="727937.46"/>
    <n v="105.59"/>
    <n v="6894"/>
    <x v="0"/>
    <x v="5"/>
    <x v="1"/>
    <x v="15"/>
  </r>
  <r>
    <s v="BRBNYM"/>
    <n v="0.3"/>
    <n v="0.3"/>
    <n v="1"/>
    <x v="0"/>
    <x v="11"/>
    <x v="2"/>
    <x v="15"/>
  </r>
  <r>
    <s v="BRBNYM"/>
    <n v="0.26"/>
    <n v="0.26"/>
    <n v="1"/>
    <x v="1"/>
    <x v="11"/>
    <x v="2"/>
    <x v="15"/>
  </r>
  <r>
    <n v="28075830000105"/>
    <n v="341649.39588416391"/>
    <n v="1.7031769999999999"/>
    <n v="200595.35555268999"/>
    <x v="0"/>
    <x v="12"/>
    <x v="1"/>
    <x v="15"/>
  </r>
  <r>
    <n v="25307212000147"/>
    <n v="1486935.0531775809"/>
    <n v="1.3894119"/>
    <n v="1070190.2388899799"/>
    <x v="0"/>
    <x v="13"/>
    <x v="1"/>
    <x v="15"/>
  </r>
  <r>
    <n v="19726267000199"/>
    <n v="2512083.8923689099"/>
    <n v="306.47237423000001"/>
    <n v="8196.7710749800008"/>
    <x v="0"/>
    <x v="14"/>
    <x v="1"/>
    <x v="15"/>
  </r>
  <r>
    <n v="11145320000156"/>
    <n v="3272906.8337440491"/>
    <n v="714.65851192000002"/>
    <n v="4579.6793561599998"/>
    <x v="0"/>
    <x v="15"/>
    <x v="1"/>
    <x v="15"/>
  </r>
  <r>
    <n v="28075715000122"/>
    <n v="1903261.867476597"/>
    <n v="1.6411918000000001"/>
    <n v="1159682.77898817"/>
    <x v="0"/>
    <x v="16"/>
    <x v="1"/>
    <x v="15"/>
  </r>
  <r>
    <n v="31608459000104"/>
    <n v="1564533.8978409329"/>
    <n v="1.3902346000000001"/>
    <n v="1125374.01805489"/>
    <x v="0"/>
    <x v="18"/>
    <x v="1"/>
    <x v="15"/>
  </r>
  <r>
    <n v="31666901000140"/>
    <n v="889890.87676142098"/>
    <n v="1.4521541"/>
    <n v="612807.46772083"/>
    <x v="0"/>
    <x v="19"/>
    <x v="1"/>
    <x v="15"/>
  </r>
  <r>
    <n v="14781366000150"/>
    <n v="3018883.6762019438"/>
    <n v="3.3624793999999998"/>
    <n v="897814.77209999994"/>
    <x v="0"/>
    <x v="21"/>
    <x v="1"/>
    <x v="15"/>
  </r>
  <r>
    <n v="10843445000197"/>
    <n v="580.64023497777089"/>
    <n v="2.5744157599999999"/>
    <n v="225.54252657999999"/>
    <x v="0"/>
    <x v="22"/>
    <x v="2"/>
    <x v="15"/>
  </r>
  <r>
    <n v="44162109000109"/>
    <n v="95727.771247207696"/>
    <n v="1.0453166700000001"/>
    <n v="91577.771592610006"/>
    <x v="0"/>
    <x v="23"/>
    <x v="2"/>
    <x v="15"/>
  </r>
  <r>
    <n v="45683352000127"/>
    <n v="95727.774899654221"/>
    <n v="1.0453340499999999"/>
    <n v="91576.252490440005"/>
    <x v="0"/>
    <x v="24"/>
    <x v="2"/>
    <x v="15"/>
  </r>
  <r>
    <n v="45688718000150"/>
    <n v="95727.769367021901"/>
    <n v="1.0453340200000001"/>
    <n v="91576.249825890001"/>
    <x v="0"/>
    <x v="25"/>
    <x v="2"/>
    <x v="15"/>
  </r>
  <r>
    <n v="46328929000145"/>
    <n v="95727.772014978123"/>
    <n v="1.0453320800000001"/>
    <n v="91576.422312590003"/>
    <x v="0"/>
    <x v="26"/>
    <x v="2"/>
    <x v="15"/>
  </r>
  <r>
    <n v="46098698000120"/>
    <n v="95727.770405258489"/>
    <n v="1.0452528400000001"/>
    <n v="91583.363127010001"/>
    <x v="0"/>
    <x v="27"/>
    <x v="2"/>
    <x v="15"/>
  </r>
  <r>
    <n v="32319500000187"/>
    <n v="95727.771356106343"/>
    <n v="1.04535438"/>
    <n v="91574.468130230001"/>
    <x v="0"/>
    <x v="28"/>
    <x v="2"/>
    <x v="15"/>
  </r>
  <r>
    <n v="46328987000179"/>
    <n v="95727.771592110643"/>
    <n v="1.04533524"/>
    <n v="91576.145076779998"/>
    <x v="0"/>
    <x v="29"/>
    <x v="2"/>
    <x v="15"/>
  </r>
  <r>
    <n v="45688636000106"/>
    <n v="95727.771861672169"/>
    <n v="1.04526455"/>
    <n v="91582.338520589998"/>
    <x v="0"/>
    <x v="30"/>
    <x v="2"/>
    <x v="15"/>
  </r>
  <r>
    <n v="46328680000178"/>
    <n v="95727.763824441572"/>
    <n v="1.0453322899999999"/>
    <n v="91576.396080179999"/>
    <x v="0"/>
    <x v="31"/>
    <x v="2"/>
    <x v="15"/>
  </r>
  <r>
    <n v="46328752000187"/>
    <n v="95727.762765643522"/>
    <n v="1.0453322599999999"/>
    <n v="91576.397695449996"/>
    <x v="0"/>
    <x v="32"/>
    <x v="2"/>
    <x v="15"/>
  </r>
  <r>
    <n v="31366337000140"/>
    <n v="3101797.356397544"/>
    <n v="2.0409695000000001"/>
    <n v="1519766.63854974"/>
    <x v="1"/>
    <x v="33"/>
    <x v="3"/>
    <x v="15"/>
  </r>
  <r>
    <n v="18422272000145"/>
    <n v="1006189.155487807"/>
    <n v="3.2364223999999999"/>
    <n v="310895.49852571997"/>
    <x v="1"/>
    <x v="34"/>
    <x v="3"/>
    <x v="15"/>
  </r>
  <r>
    <n v="32683901000111"/>
    <n v="1692796.0829784011"/>
    <n v="1.363726"/>
    <n v="1241302.19925293"/>
    <x v="1"/>
    <x v="35"/>
    <x v="3"/>
    <x v="15"/>
  </r>
  <r>
    <n v="35700369000191"/>
    <n v="1068502.89214249"/>
    <n v="1.3466081999999999"/>
    <n v="793477.19117000001"/>
    <x v="1"/>
    <x v="36"/>
    <x v="3"/>
    <x v="15"/>
  </r>
  <r>
    <n v="41000792000181"/>
    <n v="2271097.7548852889"/>
    <n v="1.1838884999999999"/>
    <n v="1918337.5418253399"/>
    <x v="1"/>
    <x v="37"/>
    <x v="3"/>
    <x v="15"/>
  </r>
  <r>
    <n v="28951307000197"/>
    <n v="4475340.6364935534"/>
    <n v="1.8741395000000001"/>
    <n v="2387944.2466761698"/>
    <x v="1"/>
    <x v="38"/>
    <x v="3"/>
    <x v="15"/>
  </r>
  <r>
    <n v="36857756000107"/>
    <n v="1235704.346846309"/>
    <n v="1.1361114999999999"/>
    <n v="1087661.1554819299"/>
    <x v="1"/>
    <x v="39"/>
    <x v="1"/>
    <x v="15"/>
  </r>
  <r>
    <n v="40319225000120"/>
    <n v="65389.827159753499"/>
    <n v="1.1413951"/>
    <n v="57289.3883632"/>
    <x v="1"/>
    <x v="40"/>
    <x v="2"/>
    <x v="15"/>
  </r>
  <r>
    <n v="40319218000128"/>
    <n v="281768.98342856113"/>
    <n v="115.7486172"/>
    <n v="2434.3183551100001"/>
    <x v="1"/>
    <x v="41"/>
    <x v="3"/>
    <x v="15"/>
  </r>
  <r>
    <n v="13000859000142"/>
    <n v="1117352.0736362401"/>
    <n v="4.3454945"/>
    <n v="257128.86614773999"/>
    <x v="1"/>
    <x v="42"/>
    <x v="3"/>
    <x v="15"/>
  </r>
  <r>
    <n v="19009392000188"/>
    <n v="2016316.0082306929"/>
    <n v="4.7427913999999998"/>
    <n v="425132.76215999998"/>
    <x v="1"/>
    <x v="43"/>
    <x v="3"/>
    <x v="15"/>
  </r>
  <r>
    <n v="31608483000135"/>
    <n v="1861854.866070003"/>
    <n v="1.7981830999999999"/>
    <n v="1035408.94476764"/>
    <x v="1"/>
    <x v="44"/>
    <x v="1"/>
    <x v="15"/>
  </r>
  <r>
    <n v="29236579000178"/>
    <n v="2179183.7598199011"/>
    <n v="1.6979135000000001"/>
    <n v="1283448.04362525"/>
    <x v="1"/>
    <x v="45"/>
    <x v="3"/>
    <x v="15"/>
  </r>
  <r>
    <n v="35819274000191"/>
    <n v="1170462.613953897"/>
    <n v="1.26301237"/>
    <n v="926723.00110084994"/>
    <x v="1"/>
    <x v="46"/>
    <x v="0"/>
    <x v="15"/>
  </r>
  <r>
    <n v="31713505000127"/>
    <n v="653483.15391036519"/>
    <n v="2023.8616380000001"/>
    <n v="322.88924383"/>
    <x v="1"/>
    <x v="47"/>
    <x v="1"/>
    <x v="15"/>
  </r>
  <r>
    <n v="31713585000110"/>
    <n v="67481.208489094017"/>
    <n v="1.1490491"/>
    <n v="58727.87201965"/>
    <x v="1"/>
    <x v="48"/>
    <x v="2"/>
    <x v="15"/>
  </r>
  <r>
    <n v="42776581000106"/>
    <n v="1760131.471739521"/>
    <n v="1.1231435000000001"/>
    <n v="1567147.44976"/>
    <x v="1"/>
    <x v="49"/>
    <x v="2"/>
    <x v="15"/>
  </r>
  <r>
    <n v="30654823000100"/>
    <n v="1936497.2921567559"/>
    <n v="1290.9981927399999"/>
    <n v="1500.0000023600001"/>
    <x v="1"/>
    <x v="50"/>
    <x v="0"/>
    <x v="15"/>
  </r>
  <r>
    <n v="10843445000197"/>
    <n v="157.87848834109249"/>
    <n v="2.5744157599999999"/>
    <n v="61.325948510000003"/>
    <x v="1"/>
    <x v="22"/>
    <x v="2"/>
    <x v="15"/>
  </r>
  <r>
    <n v="44162109000109"/>
    <n v="22148.901556319939"/>
    <n v="1.0453166700000001"/>
    <n v="21188.70022069"/>
    <x v="1"/>
    <x v="23"/>
    <x v="2"/>
    <x v="15"/>
  </r>
  <r>
    <n v="45683352000127"/>
    <n v="22148.900708560341"/>
    <n v="1.0453340499999999"/>
    <n v="21188.347120769999"/>
    <x v="1"/>
    <x v="24"/>
    <x v="2"/>
    <x v="15"/>
  </r>
  <r>
    <n v="45688718000150"/>
    <n v="22148.90071169264"/>
    <n v="1.0453340200000001"/>
    <n v="21188.347731850001"/>
    <x v="1"/>
    <x v="25"/>
    <x v="2"/>
    <x v="15"/>
  </r>
  <r>
    <n v="46328929000145"/>
    <n v="22148.902283997701"/>
    <n v="1.0453320800000001"/>
    <n v="21188.38855878"/>
    <x v="1"/>
    <x v="26"/>
    <x v="2"/>
    <x v="15"/>
  </r>
  <r>
    <n v="46098698000120"/>
    <n v="22148.901797293311"/>
    <n v="1.0452528400000001"/>
    <n v="21189.994372360001"/>
    <x v="1"/>
    <x v="27"/>
    <x v="2"/>
    <x v="15"/>
  </r>
  <r>
    <n v="32319500000187"/>
    <n v="22148.90209995961"/>
    <n v="1.04535438"/>
    <n v="21187.936381880001"/>
    <x v="1"/>
    <x v="28"/>
    <x v="2"/>
    <x v="15"/>
  </r>
  <r>
    <n v="46328987000179"/>
    <n v="22148.90197281912"/>
    <n v="1.04533524"/>
    <n v="21188.324209580001"/>
    <x v="1"/>
    <x v="29"/>
    <x v="2"/>
    <x v="15"/>
  </r>
  <r>
    <n v="45688636000106"/>
    <n v="22148.902000947412"/>
    <n v="1.04526455"/>
    <n v="21189.75717769"/>
    <x v="1"/>
    <x v="30"/>
    <x v="2"/>
    <x v="15"/>
  </r>
  <r>
    <n v="46328680000178"/>
    <n v="22148.902041501689"/>
    <n v="1.0453322899999999"/>
    <n v="21188.384070200002"/>
    <x v="1"/>
    <x v="31"/>
    <x v="2"/>
    <x v="15"/>
  </r>
  <r>
    <n v="46328752000187"/>
    <n v="22148.902044642251"/>
    <n v="1.0453322599999999"/>
    <n v="21188.384681290001"/>
    <x v="1"/>
    <x v="32"/>
    <x v="2"/>
    <x v="15"/>
  </r>
  <r>
    <s v="BRSTNCNTB0O7"/>
    <n v="197642.19"/>
    <n v="3952.8438299999998"/>
    <n v="50"/>
    <x v="0"/>
    <x v="0"/>
    <x v="0"/>
    <x v="16"/>
  </r>
  <r>
    <s v="BRSTNCNTB0O7"/>
    <n v="260887.69"/>
    <n v="3952.8438299999998"/>
    <n v="66"/>
    <x v="0"/>
    <x v="0"/>
    <x v="0"/>
    <x v="16"/>
  </r>
  <r>
    <s v="BRSTNCNTB0O7"/>
    <n v="1268862.8700000001"/>
    <n v="3952.8438299999998"/>
    <n v="321"/>
    <x v="0"/>
    <x v="0"/>
    <x v="0"/>
    <x v="16"/>
  </r>
  <r>
    <s v="BRSTNCNTB4U6"/>
    <n v="177930.38"/>
    <n v="4043.8723460000001"/>
    <n v="44"/>
    <x v="0"/>
    <x v="2"/>
    <x v="0"/>
    <x v="16"/>
  </r>
  <r>
    <s v="BRSTNCNTB4U6"/>
    <n v="279027.19"/>
    <n v="4043.8723460000001"/>
    <n v="69"/>
    <x v="0"/>
    <x v="2"/>
    <x v="0"/>
    <x v="16"/>
  </r>
  <r>
    <s v="BRSTNCNTB4U6"/>
    <n v="32350.98"/>
    <n v="4043.8723460000001"/>
    <n v="8"/>
    <x v="0"/>
    <x v="2"/>
    <x v="0"/>
    <x v="16"/>
  </r>
  <r>
    <s v="BRSTNCNTB4U6"/>
    <n v="699589.92"/>
    <n v="4043.8723460000001"/>
    <n v="173"/>
    <x v="0"/>
    <x v="2"/>
    <x v="0"/>
    <x v="16"/>
  </r>
  <r>
    <s v="BRSTNCNTB0O7"/>
    <n v="1818308.16"/>
    <n v="3952.8438299999998"/>
    <n v="460"/>
    <x v="1"/>
    <x v="0"/>
    <x v="0"/>
    <x v="16"/>
  </r>
  <r>
    <s v="BRSTNCNTB3B8"/>
    <n v="1832256.91"/>
    <n v="4044.717232"/>
    <n v="453"/>
    <x v="1"/>
    <x v="1"/>
    <x v="0"/>
    <x v="16"/>
  </r>
  <r>
    <s v="BRSTNCNTB3B8"/>
    <n v="1771586.15"/>
    <n v="4044.717232"/>
    <n v="438"/>
    <x v="1"/>
    <x v="1"/>
    <x v="0"/>
    <x v="16"/>
  </r>
  <r>
    <s v="BRSTNCNTB0O7"/>
    <n v="735228.95"/>
    <n v="3952.8438299999998"/>
    <n v="186"/>
    <x v="1"/>
    <x v="0"/>
    <x v="0"/>
    <x v="16"/>
  </r>
  <r>
    <s v="BRSTNCNTB0O7"/>
    <n v="284604.76"/>
    <n v="3952.8438299999998"/>
    <n v="72"/>
    <x v="1"/>
    <x v="0"/>
    <x v="0"/>
    <x v="16"/>
  </r>
  <r>
    <s v="BRSTNCNTB0O7"/>
    <n v="39528.44"/>
    <n v="3952.8438299999998"/>
    <n v="10"/>
    <x v="1"/>
    <x v="0"/>
    <x v="0"/>
    <x v="16"/>
  </r>
  <r>
    <s v="BRSTNCNTB0O7"/>
    <n v="2031761.73"/>
    <n v="3952.8438299999998"/>
    <n v="514"/>
    <x v="1"/>
    <x v="0"/>
    <x v="0"/>
    <x v="16"/>
  </r>
  <r>
    <s v="BRSTNCNTB3B8"/>
    <n v="2548171.86"/>
    <n v="4044.717232"/>
    <n v="630"/>
    <x v="1"/>
    <x v="1"/>
    <x v="0"/>
    <x v="16"/>
  </r>
  <r>
    <s v="BRSTNCNTB0O7"/>
    <n v="1300485.6200000001"/>
    <n v="3952.8438299999998"/>
    <n v="329"/>
    <x v="1"/>
    <x v="0"/>
    <x v="0"/>
    <x v="16"/>
  </r>
  <r>
    <s v="BRSTNCNTB0O7"/>
    <n v="146255.22"/>
    <n v="3952.8438299999998"/>
    <n v="37"/>
    <x v="1"/>
    <x v="0"/>
    <x v="0"/>
    <x v="16"/>
  </r>
  <r>
    <s v="BRSTNCNTB3B8"/>
    <n v="190101.71"/>
    <n v="4044.717232"/>
    <n v="47"/>
    <x v="1"/>
    <x v="1"/>
    <x v="0"/>
    <x v="16"/>
  </r>
  <r>
    <s v="BRSTNCNTB4U6"/>
    <n v="958397.75"/>
    <n v="4043.8723460000001"/>
    <n v="237"/>
    <x v="1"/>
    <x v="2"/>
    <x v="0"/>
    <x v="16"/>
  </r>
  <r>
    <s v="BRSTNCNTB4U6"/>
    <n v="796642.85"/>
    <n v="4043.8723460000001"/>
    <n v="197"/>
    <x v="1"/>
    <x v="2"/>
    <x v="0"/>
    <x v="16"/>
  </r>
  <r>
    <s v="BRSTNCNTB4U6"/>
    <n v="101096.81"/>
    <n v="4043.8723460000001"/>
    <n v="25"/>
    <x v="1"/>
    <x v="2"/>
    <x v="0"/>
    <x v="16"/>
  </r>
  <r>
    <s v="BRSTNCNTB4U6"/>
    <n v="1314258.51"/>
    <n v="4043.8723460000001"/>
    <n v="325"/>
    <x v="1"/>
    <x v="2"/>
    <x v="0"/>
    <x v="16"/>
  </r>
  <r>
    <s v="BRIFPTDBS007"/>
    <n v="1511434.93"/>
    <n v="1007.62328496"/>
    <n v="1500"/>
    <x v="0"/>
    <x v="3"/>
    <x v="0"/>
    <x v="16"/>
  </r>
  <r>
    <s v="BBDC4"/>
    <n v="276755.55"/>
    <n v="14.55"/>
    <n v="19021"/>
    <x v="0"/>
    <x v="4"/>
    <x v="1"/>
    <x v="16"/>
  </r>
  <r>
    <s v="BOVA11"/>
    <n v="7446683"/>
    <n v="103.57"/>
    <n v="71900"/>
    <x v="0"/>
    <x v="5"/>
    <x v="1"/>
    <x v="16"/>
  </r>
  <r>
    <s v="CMIG4"/>
    <n v="371483.98"/>
    <n v="10.99"/>
    <n v="33802"/>
    <x v="0"/>
    <x v="6"/>
    <x v="1"/>
    <x v="16"/>
  </r>
  <r>
    <s v="CSAN3"/>
    <n v="1197174"/>
    <n v="16.489999999999998"/>
    <n v="72600"/>
    <x v="0"/>
    <x v="7"/>
    <x v="1"/>
    <x v="16"/>
  </r>
  <r>
    <s v="ITSA4"/>
    <n v="486916.38"/>
    <n v="8.3699999999999992"/>
    <n v="58174"/>
    <x v="0"/>
    <x v="8"/>
    <x v="1"/>
    <x v="16"/>
  </r>
  <r>
    <s v="PETR4"/>
    <n v="893566.8"/>
    <n v="24.78"/>
    <n v="36060"/>
    <x v="0"/>
    <x v="9"/>
    <x v="1"/>
    <x v="16"/>
  </r>
  <r>
    <s v="VALE3"/>
    <n v="1631720"/>
    <n v="85.88"/>
    <n v="19000"/>
    <x v="0"/>
    <x v="10"/>
    <x v="1"/>
    <x v="16"/>
  </r>
  <r>
    <s v="BOVA11"/>
    <n v="597081.05000000005"/>
    <n v="103.57"/>
    <n v="5765"/>
    <x v="0"/>
    <x v="5"/>
    <x v="1"/>
    <x v="16"/>
  </r>
  <r>
    <s v="BOVA11"/>
    <n v="92798.720000000001"/>
    <n v="103.57"/>
    <n v="896"/>
    <x v="0"/>
    <x v="5"/>
    <x v="1"/>
    <x v="16"/>
  </r>
  <r>
    <s v="BOVA11"/>
    <n v="44327.96"/>
    <n v="103.57"/>
    <n v="428"/>
    <x v="0"/>
    <x v="5"/>
    <x v="1"/>
    <x v="16"/>
  </r>
  <r>
    <s v="BOVA11"/>
    <n v="83891.7"/>
    <n v="103.57"/>
    <n v="810"/>
    <x v="0"/>
    <x v="5"/>
    <x v="1"/>
    <x v="16"/>
  </r>
  <r>
    <s v="BOVA11"/>
    <n v="156079.99"/>
    <n v="103.57"/>
    <n v="1507"/>
    <x v="0"/>
    <x v="5"/>
    <x v="1"/>
    <x v="16"/>
  </r>
  <r>
    <s v="BOVA11"/>
    <n v="714011.58"/>
    <n v="103.57"/>
    <n v="6894"/>
    <x v="0"/>
    <x v="5"/>
    <x v="1"/>
    <x v="16"/>
  </r>
  <r>
    <s v="BRBNYM"/>
    <n v="1000.3"/>
    <n v="1000.3"/>
    <n v="1"/>
    <x v="0"/>
    <x v="11"/>
    <x v="2"/>
    <x v="16"/>
  </r>
  <r>
    <s v="BRBNYM"/>
    <n v="1000.26"/>
    <n v="1000.26"/>
    <n v="1"/>
    <x v="1"/>
    <x v="11"/>
    <x v="2"/>
    <x v="16"/>
  </r>
  <r>
    <n v="28075830000105"/>
    <n v="337590.2084478063"/>
    <n v="1.6829413"/>
    <n v="200595.35555268999"/>
    <x v="0"/>
    <x v="12"/>
    <x v="1"/>
    <x v="16"/>
  </r>
  <r>
    <n v="25307212000147"/>
    <n v="1460694.095539022"/>
    <n v="1.364892"/>
    <n v="1070190.2388899799"/>
    <x v="0"/>
    <x v="13"/>
    <x v="1"/>
    <x v="16"/>
  </r>
  <r>
    <n v="19726267000199"/>
    <n v="2483953.2756012152"/>
    <n v="303.04045982000002"/>
    <n v="8196.7710749800008"/>
    <x v="0"/>
    <x v="14"/>
    <x v="1"/>
    <x v="16"/>
  </r>
  <r>
    <n v="11145320000156"/>
    <n v="3236186.2936517391"/>
    <n v="706.64036539999995"/>
    <n v="4579.6793561599998"/>
    <x v="0"/>
    <x v="15"/>
    <x v="1"/>
    <x v="16"/>
  </r>
  <r>
    <n v="28075715000122"/>
    <n v="1872269.693112972"/>
    <n v="1.6144670999999999"/>
    <n v="1159682.77898817"/>
    <x v="0"/>
    <x v="16"/>
    <x v="1"/>
    <x v="16"/>
  </r>
  <r>
    <n v="31608459000104"/>
    <n v="1544202.7782933509"/>
    <n v="1.3721684999999999"/>
    <n v="1125374.01805489"/>
    <x v="0"/>
    <x v="18"/>
    <x v="1"/>
    <x v="16"/>
  </r>
  <r>
    <n v="31666901000140"/>
    <n v="877997.87711237569"/>
    <n v="1.4327467"/>
    <n v="612807.46772083"/>
    <x v="0"/>
    <x v="19"/>
    <x v="1"/>
    <x v="16"/>
  </r>
  <r>
    <n v="44769980000167"/>
    <n v="0"/>
    <n v="0.82428356000000003"/>
    <n v="0"/>
    <x v="0"/>
    <x v="51"/>
    <x v="1"/>
    <x v="16"/>
  </r>
  <r>
    <n v="14781366000150"/>
    <n v="2983243.751664232"/>
    <n v="3.3227831000000001"/>
    <n v="897814.77209999994"/>
    <x v="0"/>
    <x v="21"/>
    <x v="1"/>
    <x v="16"/>
  </r>
  <r>
    <n v="10843445000197"/>
    <n v="580.94849297054873"/>
    <n v="2.5757824999999999"/>
    <n v="225.54252657999999"/>
    <x v="0"/>
    <x v="22"/>
    <x v="2"/>
    <x v="16"/>
  </r>
  <r>
    <n v="44162109000109"/>
    <n v="25374.26671584935"/>
    <n v="1.0458244400000001"/>
    <n v="24262.453376829999"/>
    <x v="0"/>
    <x v="23"/>
    <x v="2"/>
    <x v="16"/>
  </r>
  <r>
    <n v="45683352000127"/>
    <n v="25374.273272305611"/>
    <n v="1.0458418300000001"/>
    <n v="24262.05621581"/>
    <x v="0"/>
    <x v="24"/>
    <x v="2"/>
    <x v="16"/>
  </r>
  <r>
    <n v="45688718000150"/>
    <n v="25374.266791163591"/>
    <n v="1.0458418"/>
    <n v="24262.05071471"/>
    <x v="0"/>
    <x v="25"/>
    <x v="2"/>
    <x v="16"/>
  </r>
  <r>
    <n v="46328929000145"/>
    <n v="25374.272690704511"/>
    <n v="1.0458398600000001"/>
    <n v="24262.101361010002"/>
    <x v="0"/>
    <x v="26"/>
    <x v="2"/>
    <x v="16"/>
  </r>
  <r>
    <n v="46098698000120"/>
    <n v="25374.266764042"/>
    <n v="1.0457605800000001"/>
    <n v="24263.93502425"/>
    <x v="0"/>
    <x v="27"/>
    <x v="2"/>
    <x v="16"/>
  </r>
  <r>
    <n v="32319500000187"/>
    <n v="25374.27103954121"/>
    <n v="1.04586216"/>
    <n v="24261.582462779999"/>
    <x v="0"/>
    <x v="28"/>
    <x v="2"/>
    <x v="16"/>
  </r>
  <r>
    <n v="46328987000179"/>
    <n v="25374.272127066859"/>
    <n v="1.04584302"/>
    <n v="24262.02751448"/>
    <x v="0"/>
    <x v="29"/>
    <x v="2"/>
    <x v="16"/>
  </r>
  <r>
    <n v="45688636000106"/>
    <n v="25374.271878240081"/>
    <n v="1.0457722899999999"/>
    <n v="24263.66822001"/>
    <x v="0"/>
    <x v="30"/>
    <x v="2"/>
    <x v="16"/>
  </r>
  <r>
    <n v="46328680000178"/>
    <n v="25374.264486843462"/>
    <n v="1.0458400699999999"/>
    <n v="24262.088645010001"/>
    <x v="0"/>
    <x v="31"/>
    <x v="2"/>
    <x v="16"/>
  </r>
  <r>
    <n v="46328752000187"/>
    <n v="25374.263428871851"/>
    <n v="1.0458400400000001"/>
    <n v="24262.088329369999"/>
    <x v="0"/>
    <x v="32"/>
    <x v="2"/>
    <x v="16"/>
  </r>
  <r>
    <n v="31366337000140"/>
    <n v="3067180.8717879769"/>
    <n v="2.018192"/>
    <n v="1519766.63854974"/>
    <x v="1"/>
    <x v="33"/>
    <x v="3"/>
    <x v="16"/>
  </r>
  <r>
    <n v="18422272000145"/>
    <n v="1006141.122133285"/>
    <n v="3.2362679000000001"/>
    <n v="310895.49852571997"/>
    <x v="1"/>
    <x v="34"/>
    <x v="3"/>
    <x v="16"/>
  </r>
  <r>
    <n v="32683901000111"/>
    <n v="1693988.477871004"/>
    <n v="1.3646866"/>
    <n v="1241302.19925293"/>
    <x v="1"/>
    <x v="35"/>
    <x v="3"/>
    <x v="16"/>
  </r>
  <r>
    <n v="35700369000191"/>
    <n v="1069812.050160201"/>
    <n v="1.3482581"/>
    <n v="793477.19117000001"/>
    <x v="1"/>
    <x v="36"/>
    <x v="3"/>
    <x v="16"/>
  </r>
  <r>
    <n v="41000792000181"/>
    <n v="2265136.7128078211"/>
    <n v="1.1807810999999999"/>
    <n v="1918337.5418253399"/>
    <x v="1"/>
    <x v="37"/>
    <x v="3"/>
    <x v="16"/>
  </r>
  <r>
    <n v="28951307000197"/>
    <n v="4475345.1735876221"/>
    <n v="1.8741414000000001"/>
    <n v="2387944.2466761698"/>
    <x v="1"/>
    <x v="38"/>
    <x v="3"/>
    <x v="16"/>
  </r>
  <r>
    <n v="36857756000107"/>
    <n v="1227819.5648318729"/>
    <n v="1.1288621999999999"/>
    <n v="1087661.1554819299"/>
    <x v="1"/>
    <x v="39"/>
    <x v="1"/>
    <x v="16"/>
  </r>
  <r>
    <n v="40319225000120"/>
    <n v="65422.31597189427"/>
    <n v="1.1419622"/>
    <n v="57289.3883632"/>
    <x v="1"/>
    <x v="40"/>
    <x v="2"/>
    <x v="16"/>
  </r>
  <r>
    <n v="40319218000128"/>
    <n v="282127.21187533502"/>
    <n v="115.8957748"/>
    <n v="2434.3183551100001"/>
    <x v="1"/>
    <x v="41"/>
    <x v="3"/>
    <x v="16"/>
  </r>
  <r>
    <n v="13000859000142"/>
    <n v="1117338.162964582"/>
    <n v="4.3454404000000002"/>
    <n v="257128.86614773999"/>
    <x v="1"/>
    <x v="42"/>
    <x v="3"/>
    <x v="16"/>
  </r>
  <r>
    <n v="19009392000188"/>
    <n v="2016327.444301995"/>
    <n v="4.7428182999999997"/>
    <n v="425132.76215999998"/>
    <x v="1"/>
    <x v="43"/>
    <x v="3"/>
    <x v="16"/>
  </r>
  <r>
    <n v="31608483000135"/>
    <n v="1849847.5391602169"/>
    <n v="1.7865864"/>
    <n v="1035408.94476764"/>
    <x v="1"/>
    <x v="44"/>
    <x v="1"/>
    <x v="16"/>
  </r>
  <r>
    <n v="29236579000178"/>
    <n v="2179513.0925878952"/>
    <n v="1.6981701"/>
    <n v="1283448.04362525"/>
    <x v="1"/>
    <x v="45"/>
    <x v="3"/>
    <x v="16"/>
  </r>
  <r>
    <n v="35819274000191"/>
    <n v="1169277.66885577"/>
    <n v="1.26173373"/>
    <n v="926723.00110084994"/>
    <x v="1"/>
    <x v="46"/>
    <x v="0"/>
    <x v="16"/>
  </r>
  <r>
    <n v="31713505000127"/>
    <n v="653950.81390471454"/>
    <n v="2025.3099984"/>
    <n v="322.88924383"/>
    <x v="1"/>
    <x v="47"/>
    <x v="1"/>
    <x v="16"/>
  </r>
  <r>
    <n v="31713585000110"/>
    <n v="67514.331008913097"/>
    <n v="1.1496131000000001"/>
    <n v="58727.87201965"/>
    <x v="1"/>
    <x v="48"/>
    <x v="2"/>
    <x v="16"/>
  </r>
  <r>
    <n v="42776581000106"/>
    <n v="1760954.1457932719"/>
    <n v="1.12366845"/>
    <n v="1567147.44976"/>
    <x v="1"/>
    <x v="49"/>
    <x v="2"/>
    <x v="16"/>
  </r>
  <r>
    <n v="30654823000100"/>
    <n v="1937551.228353414"/>
    <n v="1291.7008168699999"/>
    <n v="1500.0000023600001"/>
    <x v="1"/>
    <x v="50"/>
    <x v="0"/>
    <x v="16"/>
  </r>
  <r>
    <n v="10843445000197"/>
    <n v="157.96230496795911"/>
    <n v="2.5757824999999999"/>
    <n v="61.325948510000003"/>
    <x v="1"/>
    <x v="22"/>
    <x v="2"/>
    <x v="16"/>
  </r>
  <r>
    <n v="44162109000109"/>
    <n v="22059.660542630209"/>
    <n v="1.0458244400000001"/>
    <n v="21093.081877709999"/>
    <x v="1"/>
    <x v="23"/>
    <x v="2"/>
    <x v="16"/>
  </r>
  <r>
    <n v="45683352000127"/>
    <n v="22059.6597274624"/>
    <n v="1.0458418300000001"/>
    <n v="21092.730367709999"/>
    <x v="1"/>
    <x v="24"/>
    <x v="2"/>
    <x v="16"/>
  </r>
  <r>
    <n v="45688718000150"/>
    <n v="22059.65973090789"/>
    <n v="1.0458418"/>
    <n v="21092.730976049999"/>
    <x v="1"/>
    <x v="25"/>
    <x v="2"/>
    <x v="16"/>
  </r>
  <r>
    <n v="46328929000145"/>
    <n v="22059.66132393993"/>
    <n v="1.0458398600000001"/>
    <n v="21092.771625609999"/>
    <x v="1"/>
    <x v="26"/>
    <x v="2"/>
    <x v="16"/>
  </r>
  <r>
    <n v="46098698000120"/>
    <n v="22059.660805036961"/>
    <n v="1.0457605800000001"/>
    <n v="21094.37019039"/>
    <x v="1"/>
    <x v="27"/>
    <x v="2"/>
    <x v="16"/>
  </r>
  <r>
    <n v="32319500000187"/>
    <n v="22059.66091029979"/>
    <n v="1.04586216"/>
    <n v="21092.321487469999"/>
    <x v="1"/>
    <x v="28"/>
    <x v="2"/>
    <x v="16"/>
  </r>
  <r>
    <n v="46328987000179"/>
    <n v="22059.660980091121"/>
    <n v="1.04584302"/>
    <n v="21092.707565320001"/>
    <x v="1"/>
    <x v="29"/>
    <x v="2"/>
    <x v="16"/>
  </r>
  <r>
    <n v="45688636000106"/>
    <n v="22059.660888259339"/>
    <n v="1.0457722899999999"/>
    <n v="21094.13406647"/>
    <x v="1"/>
    <x v="30"/>
    <x v="2"/>
    <x v="16"/>
  </r>
  <r>
    <n v="46328680000178"/>
    <n v="22059.661079165278"/>
    <n v="1.0458400699999999"/>
    <n v="21092.767156229998"/>
    <x v="1"/>
    <x v="31"/>
    <x v="2"/>
    <x v="16"/>
  </r>
  <r>
    <n v="46328752000187"/>
    <n v="22059.661082619059"/>
    <n v="1.0458400400000001"/>
    <n v="21092.767764579999"/>
    <x v="1"/>
    <x v="32"/>
    <x v="2"/>
    <x v="16"/>
  </r>
  <r>
    <s v="ÉON"/>
    <n v="0"/>
    <n v="0"/>
    <n v="0"/>
    <x v="1"/>
    <x v="52"/>
    <x v="3"/>
    <x v="0"/>
  </r>
  <r>
    <s v="EVO"/>
    <n v="0"/>
    <n v="0"/>
    <n v="0"/>
    <x v="0"/>
    <x v="53"/>
    <x v="1"/>
    <x v="0"/>
  </r>
  <r>
    <s v="ÉON"/>
    <n v="0"/>
    <n v="0"/>
    <n v="0"/>
    <x v="1"/>
    <x v="52"/>
    <x v="3"/>
    <x v="16"/>
  </r>
  <r>
    <s v="EVO"/>
    <n v="0"/>
    <n v="0"/>
    <n v="0"/>
    <x v="0"/>
    <x v="53"/>
    <x v="1"/>
    <x v="16"/>
  </r>
  <r>
    <s v="BRSTNCNTB0O7"/>
    <n v="196613.21"/>
    <n v="3932.2641629999998"/>
    <n v="50"/>
    <x v="0"/>
    <x v="0"/>
    <x v="0"/>
    <x v="17"/>
  </r>
  <r>
    <s v="BRSTNCNTB0O7"/>
    <n v="259529.43"/>
    <n v="3932.2641629999998"/>
    <n v="66"/>
    <x v="0"/>
    <x v="0"/>
    <x v="0"/>
    <x v="17"/>
  </r>
  <r>
    <s v="BRSTNCNTB0O7"/>
    <n v="1262256.8"/>
    <n v="3932.2641629999998"/>
    <n v="321"/>
    <x v="0"/>
    <x v="0"/>
    <x v="0"/>
    <x v="17"/>
  </r>
  <r>
    <s v="BRSTNCNTB4U6"/>
    <n v="177541.93"/>
    <n v="4035.0438869999998"/>
    <n v="44"/>
    <x v="0"/>
    <x v="2"/>
    <x v="0"/>
    <x v="17"/>
  </r>
  <r>
    <s v="BRSTNCNTB4U6"/>
    <n v="278418.03000000003"/>
    <n v="4035.0438869999998"/>
    <n v="69"/>
    <x v="0"/>
    <x v="2"/>
    <x v="0"/>
    <x v="17"/>
  </r>
  <r>
    <s v="BRSTNCNTB4U6"/>
    <n v="32280.35"/>
    <n v="4035.0438869999998"/>
    <n v="8"/>
    <x v="0"/>
    <x v="2"/>
    <x v="0"/>
    <x v="17"/>
  </r>
  <r>
    <s v="BRSTNCNTB4U6"/>
    <n v="698062.59"/>
    <n v="4035.0438869999998"/>
    <n v="173"/>
    <x v="0"/>
    <x v="2"/>
    <x v="0"/>
    <x v="17"/>
  </r>
  <r>
    <s v="BRSTNCNTB0O7"/>
    <n v="1808841.51"/>
    <n v="3932.2641629999998"/>
    <n v="460"/>
    <x v="1"/>
    <x v="0"/>
    <x v="0"/>
    <x v="17"/>
  </r>
  <r>
    <s v="BRSTNCNTB3B8"/>
    <n v="1825529.96"/>
    <n v="4029.867471"/>
    <n v="453"/>
    <x v="1"/>
    <x v="1"/>
    <x v="0"/>
    <x v="17"/>
  </r>
  <r>
    <s v="BRSTNCNTB3B8"/>
    <n v="1765081.95"/>
    <n v="4029.867471"/>
    <n v="438"/>
    <x v="1"/>
    <x v="1"/>
    <x v="0"/>
    <x v="17"/>
  </r>
  <r>
    <s v="BRSTNCNTB0O7"/>
    <n v="731401.13"/>
    <n v="3932.2641629999998"/>
    <n v="186"/>
    <x v="1"/>
    <x v="0"/>
    <x v="0"/>
    <x v="17"/>
  </r>
  <r>
    <s v="BRSTNCNTB0O7"/>
    <n v="283123.02"/>
    <n v="3932.2641629999998"/>
    <n v="72"/>
    <x v="1"/>
    <x v="0"/>
    <x v="0"/>
    <x v="17"/>
  </r>
  <r>
    <s v="BRSTNCNTB0O7"/>
    <n v="39322.639999999999"/>
    <n v="3932.2641629999998"/>
    <n v="10"/>
    <x v="1"/>
    <x v="0"/>
    <x v="0"/>
    <x v="17"/>
  </r>
  <r>
    <s v="BRSTNCNTB0O7"/>
    <n v="2021183.78"/>
    <n v="3932.2641629999998"/>
    <n v="514"/>
    <x v="1"/>
    <x v="0"/>
    <x v="0"/>
    <x v="17"/>
  </r>
  <r>
    <s v="BRSTNCNTB3B8"/>
    <n v="2538816.5099999998"/>
    <n v="4029.867471"/>
    <n v="630"/>
    <x v="1"/>
    <x v="1"/>
    <x v="0"/>
    <x v="17"/>
  </r>
  <r>
    <s v="BRSTNCNTB0O7"/>
    <n v="1293714.9099999999"/>
    <n v="3932.2641629999998"/>
    <n v="329"/>
    <x v="1"/>
    <x v="0"/>
    <x v="0"/>
    <x v="17"/>
  </r>
  <r>
    <s v="BRSTNCNTB0O7"/>
    <n v="145493.76999999999"/>
    <n v="3932.2641629999998"/>
    <n v="37"/>
    <x v="1"/>
    <x v="0"/>
    <x v="0"/>
    <x v="17"/>
  </r>
  <r>
    <s v="BRSTNCNTB3B8"/>
    <n v="189403.77"/>
    <n v="4029.867471"/>
    <n v="47"/>
    <x v="1"/>
    <x v="1"/>
    <x v="0"/>
    <x v="17"/>
  </r>
  <r>
    <s v="BRSTNCNTB4U6"/>
    <n v="956305.4"/>
    <n v="4035.0438869999998"/>
    <n v="237"/>
    <x v="1"/>
    <x v="2"/>
    <x v="0"/>
    <x v="17"/>
  </r>
  <r>
    <s v="BRSTNCNTB4U6"/>
    <n v="794903.65"/>
    <n v="4035.0438869999998"/>
    <n v="197"/>
    <x v="1"/>
    <x v="2"/>
    <x v="0"/>
    <x v="17"/>
  </r>
  <r>
    <s v="BRSTNCNTB4U6"/>
    <n v="100876.1"/>
    <n v="4035.0438869999998"/>
    <n v="25"/>
    <x v="1"/>
    <x v="2"/>
    <x v="0"/>
    <x v="17"/>
  </r>
  <r>
    <s v="BRSTNCNTB4U6"/>
    <n v="1311389.26"/>
    <n v="4035.0438869999998"/>
    <n v="325"/>
    <x v="1"/>
    <x v="2"/>
    <x v="0"/>
    <x v="17"/>
  </r>
  <r>
    <s v="BRIFPTDBS007"/>
    <n v="1501224.89"/>
    <n v="1000.81659374"/>
    <n v="1500"/>
    <x v="0"/>
    <x v="3"/>
    <x v="0"/>
    <x v="17"/>
  </r>
  <r>
    <s v="BBDC4"/>
    <n v="272000.3"/>
    <n v="14.3"/>
    <n v="19021"/>
    <x v="0"/>
    <x v="4"/>
    <x v="1"/>
    <x v="17"/>
  </r>
  <r>
    <s v="BOVA11"/>
    <n v="7470410"/>
    <n v="103.9"/>
    <n v="71900"/>
    <x v="0"/>
    <x v="5"/>
    <x v="1"/>
    <x v="17"/>
  </r>
  <r>
    <s v="CMIG4"/>
    <n v="374526.16"/>
    <n v="11.08"/>
    <n v="33802"/>
    <x v="0"/>
    <x v="6"/>
    <x v="1"/>
    <x v="17"/>
  </r>
  <r>
    <s v="CSAN3"/>
    <n v="1208064"/>
    <n v="16.64"/>
    <n v="72600"/>
    <x v="0"/>
    <x v="7"/>
    <x v="1"/>
    <x v="17"/>
  </r>
  <r>
    <s v="ITSA4"/>
    <n v="475281.58"/>
    <n v="8.17"/>
    <n v="58174"/>
    <x v="0"/>
    <x v="8"/>
    <x v="1"/>
    <x v="17"/>
  </r>
  <r>
    <s v="PETR4"/>
    <n v="891042.6"/>
    <n v="24.71"/>
    <n v="36060"/>
    <x v="0"/>
    <x v="9"/>
    <x v="1"/>
    <x v="17"/>
  </r>
  <r>
    <s v="VALE3"/>
    <n v="1686060"/>
    <n v="88.74"/>
    <n v="19000"/>
    <x v="0"/>
    <x v="10"/>
    <x v="1"/>
    <x v="17"/>
  </r>
  <r>
    <s v="BOVA11"/>
    <n v="598983.5"/>
    <n v="103.9"/>
    <n v="5765"/>
    <x v="0"/>
    <x v="5"/>
    <x v="1"/>
    <x v="17"/>
  </r>
  <r>
    <s v="BOVA11"/>
    <n v="93094.399999999994"/>
    <n v="103.9"/>
    <n v="896"/>
    <x v="0"/>
    <x v="5"/>
    <x v="1"/>
    <x v="17"/>
  </r>
  <r>
    <s v="BOVA11"/>
    <n v="44469.2"/>
    <n v="103.9"/>
    <n v="428"/>
    <x v="0"/>
    <x v="5"/>
    <x v="1"/>
    <x v="17"/>
  </r>
  <r>
    <s v="BOVA11"/>
    <n v="84159"/>
    <n v="103.9"/>
    <n v="810"/>
    <x v="0"/>
    <x v="5"/>
    <x v="1"/>
    <x v="17"/>
  </r>
  <r>
    <s v="BOVA11"/>
    <n v="156577.29999999999"/>
    <n v="103.9"/>
    <n v="1507"/>
    <x v="0"/>
    <x v="5"/>
    <x v="1"/>
    <x v="17"/>
  </r>
  <r>
    <s v="BOVA11"/>
    <n v="716286.6"/>
    <n v="103.9"/>
    <n v="6894"/>
    <x v="0"/>
    <x v="5"/>
    <x v="1"/>
    <x v="17"/>
  </r>
  <r>
    <s v="BRBNYM"/>
    <n v="1000.3"/>
    <n v="1000.3"/>
    <n v="1"/>
    <x v="0"/>
    <x v="11"/>
    <x v="2"/>
    <x v="17"/>
  </r>
  <r>
    <s v="BRBNYM"/>
    <n v="1000.26"/>
    <n v="1000.26"/>
    <n v="1"/>
    <x v="1"/>
    <x v="11"/>
    <x v="2"/>
    <x v="17"/>
  </r>
  <r>
    <n v="28075830000105"/>
    <n v="336276.40916661388"/>
    <n v="1.6763918"/>
    <n v="200595.35555268999"/>
    <x v="0"/>
    <x v="12"/>
    <x v="1"/>
    <x v="17"/>
  </r>
  <r>
    <n v="25307212000147"/>
    <n v="1448186.7822171149"/>
    <n v="1.353205"/>
    <n v="1070190.2388899799"/>
    <x v="0"/>
    <x v="13"/>
    <x v="1"/>
    <x v="17"/>
  </r>
  <r>
    <n v="19726267000199"/>
    <n v="2462715.5483039659"/>
    <n v="300.44947281999998"/>
    <n v="8196.7710749800008"/>
    <x v="0"/>
    <x v="14"/>
    <x v="1"/>
    <x v="17"/>
  </r>
  <r>
    <n v="11145320000156"/>
    <n v="3208448.8877672148"/>
    <n v="700.58373921999998"/>
    <n v="4579.6793561599998"/>
    <x v="0"/>
    <x v="15"/>
    <x v="1"/>
    <x v="17"/>
  </r>
  <r>
    <n v="28075715000122"/>
    <n v="1863947.4615861189"/>
    <n v="1.6072907999999999"/>
    <n v="1159682.77898817"/>
    <x v="0"/>
    <x v="16"/>
    <x v="1"/>
    <x v="17"/>
  </r>
  <r>
    <n v="31608459000104"/>
    <n v="1539755.0750991949"/>
    <n v="1.3682163000000001"/>
    <n v="1125374.01805489"/>
    <x v="0"/>
    <x v="18"/>
    <x v="1"/>
    <x v="17"/>
  </r>
  <r>
    <n v="31666901000140"/>
    <n v="873078.93284972745"/>
    <n v="1.4247198000000001"/>
    <n v="612807.46772083"/>
    <x v="0"/>
    <x v="19"/>
    <x v="1"/>
    <x v="17"/>
  </r>
  <r>
    <n v="44769980000167"/>
    <n v="703000.00000000326"/>
    <n v="0.82737643000000005"/>
    <n v="849673.70897912001"/>
    <x v="0"/>
    <x v="51"/>
    <x v="1"/>
    <x v="17"/>
  </r>
  <r>
    <n v="14781366000150"/>
    <n v="2937915.4181393101"/>
    <n v="3.2722956999999999"/>
    <n v="897814.77209999994"/>
    <x v="0"/>
    <x v="21"/>
    <x v="1"/>
    <x v="17"/>
  </r>
  <r>
    <n v="10843445000197"/>
    <n v="581.25042449545629"/>
    <n v="2.5771211900000002"/>
    <n v="225.54252657999999"/>
    <x v="0"/>
    <x v="22"/>
    <x v="2"/>
    <x v="17"/>
  </r>
  <r>
    <n v="44162109000109"/>
    <n v="25386.551523867631"/>
    <n v="1.04633077"/>
    <n v="24262.453376829999"/>
    <x v="0"/>
    <x v="23"/>
    <x v="2"/>
    <x v="17"/>
  </r>
  <r>
    <n v="45683352000127"/>
    <n v="25386.55787922936"/>
    <n v="1.04634816"/>
    <n v="24262.05621581"/>
    <x v="0"/>
    <x v="24"/>
    <x v="2"/>
    <x v="17"/>
  </r>
  <r>
    <n v="45688718000150"/>
    <n v="25386.551637922479"/>
    <n v="1.0463481400000001"/>
    <n v="24262.05071471"/>
    <x v="0"/>
    <x v="25"/>
    <x v="2"/>
    <x v="17"/>
  </r>
  <r>
    <n v="46328929000145"/>
    <n v="25386.55732048663"/>
    <n v="1.04634619"/>
    <n v="24262.101361010002"/>
    <x v="0"/>
    <x v="26"/>
    <x v="2"/>
    <x v="17"/>
  </r>
  <r>
    <n v="46098698000120"/>
    <n v="25386.551594344772"/>
    <n v="1.0462668799999999"/>
    <n v="24263.93502425"/>
    <x v="0"/>
    <x v="27"/>
    <x v="2"/>
    <x v="17"/>
  </r>
  <r>
    <n v="32319500000187"/>
    <n v="25386.555891821241"/>
    <n v="1.04636851"/>
    <n v="24261.582462779999"/>
    <x v="0"/>
    <x v="28"/>
    <x v="2"/>
    <x v="17"/>
  </r>
  <r>
    <n v="46328987000179"/>
    <n v="25386.556962078539"/>
    <n v="1.04634936"/>
    <n v="24262.02751448"/>
    <x v="0"/>
    <x v="29"/>
    <x v="2"/>
    <x v="17"/>
  </r>
  <r>
    <n v="45688636000106"/>
    <n v="25386.556573459871"/>
    <n v="1.04627859"/>
    <n v="24263.66822001"/>
    <x v="0"/>
    <x v="30"/>
    <x v="2"/>
    <x v="17"/>
  </r>
  <r>
    <n v="46328680000178"/>
    <n v="25386.54911018709"/>
    <n v="1.0463464"/>
    <n v="24262.088645010001"/>
    <x v="0"/>
    <x v="31"/>
    <x v="2"/>
    <x v="17"/>
  </r>
  <r>
    <n v="46328752000187"/>
    <n v="25386.548052055659"/>
    <n v="1.04634637"/>
    <n v="24262.088329369999"/>
    <x v="0"/>
    <x v="32"/>
    <x v="2"/>
    <x v="17"/>
  </r>
  <r>
    <n v="31366337000140"/>
    <n v="3048597.621261782"/>
    <n v="2.0059643"/>
    <n v="1519766.63854974"/>
    <x v="1"/>
    <x v="33"/>
    <x v="3"/>
    <x v="17"/>
  </r>
  <r>
    <n v="18422272000145"/>
    <n v="106311.4306873804"/>
    <n v="3.2368157000000002"/>
    <n v="32844.449774319997"/>
    <x v="1"/>
    <x v="34"/>
    <x v="3"/>
    <x v="17"/>
  </r>
  <r>
    <n v="32683901000111"/>
    <n v="1692252.020224469"/>
    <n v="1.3632877000000001"/>
    <n v="1241302.19925293"/>
    <x v="1"/>
    <x v="35"/>
    <x v="3"/>
    <x v="17"/>
  </r>
  <r>
    <n v="35700369000191"/>
    <n v="1070503.486184587"/>
    <n v="1.3491295000000001"/>
    <n v="793477.19117000001"/>
    <x v="1"/>
    <x v="36"/>
    <x v="3"/>
    <x v="17"/>
  </r>
  <r>
    <n v="41000792000181"/>
    <n v="2261878.4164930312"/>
    <n v="1.1790826000000001"/>
    <n v="1918337.5418253399"/>
    <x v="1"/>
    <x v="37"/>
    <x v="3"/>
    <x v="17"/>
  </r>
  <r>
    <n v="28951307000197"/>
    <n v="4475349.7106816908"/>
    <n v="1.8741433000000001"/>
    <n v="2387944.2466761698"/>
    <x v="1"/>
    <x v="38"/>
    <x v="3"/>
    <x v="17"/>
  </r>
  <r>
    <n v="36857756000107"/>
    <n v="1223899.30772917"/>
    <n v="1.1252579"/>
    <n v="1087661.1554819299"/>
    <x v="1"/>
    <x v="39"/>
    <x v="1"/>
    <x v="17"/>
  </r>
  <r>
    <n v="40319225000120"/>
    <n v="65455.549546083763"/>
    <n v="1.1425422999999999"/>
    <n v="57289.3883632"/>
    <x v="1"/>
    <x v="40"/>
    <x v="2"/>
    <x v="17"/>
  </r>
  <r>
    <n v="40319218000128"/>
    <n v="284082.88165357598"/>
    <n v="116.6991495"/>
    <n v="2434.3183551100001"/>
    <x v="1"/>
    <x v="41"/>
    <x v="3"/>
    <x v="17"/>
  </r>
  <r>
    <n v="13000859000142"/>
    <n v="1117378.0179388351"/>
    <n v="4.3455953999999997"/>
    <n v="257128.86614773999"/>
    <x v="1"/>
    <x v="42"/>
    <x v="3"/>
    <x v="17"/>
  </r>
  <r>
    <n v="19009392000188"/>
    <n v="2016338.837860022"/>
    <n v="4.7428451000000003"/>
    <n v="425132.76215999998"/>
    <x v="1"/>
    <x v="43"/>
    <x v="3"/>
    <x v="17"/>
  </r>
  <r>
    <n v="31608483000135"/>
    <n v="1843872.6083035411"/>
    <n v="1.7808158000000001"/>
    <n v="1035408.94476764"/>
    <x v="1"/>
    <x v="44"/>
    <x v="1"/>
    <x v="17"/>
  </r>
  <r>
    <n v="29236579000178"/>
    <n v="2186594.3888237928"/>
    <n v="1.7036875"/>
    <n v="1283448.04362525"/>
    <x v="1"/>
    <x v="45"/>
    <x v="3"/>
    <x v="17"/>
  </r>
  <r>
    <n v="35819274000191"/>
    <n v="1169716.286852191"/>
    <n v="1.2622070299999999"/>
    <n v="926723.00110084994"/>
    <x v="1"/>
    <x v="46"/>
    <x v="0"/>
    <x v="17"/>
  </r>
  <r>
    <n v="31713505000127"/>
    <n v="654700.98574608611"/>
    <n v="2027.6333085000001"/>
    <n v="322.88924383"/>
    <x v="1"/>
    <x v="47"/>
    <x v="1"/>
    <x v="17"/>
  </r>
  <r>
    <n v="31713585000110"/>
    <n v="67548.222863855641"/>
    <n v="1.1501901999999999"/>
    <n v="58727.87201965"/>
    <x v="1"/>
    <x v="48"/>
    <x v="2"/>
    <x v="17"/>
  </r>
  <r>
    <n v="42776581000106"/>
    <n v="1761791.2219320871"/>
    <n v="1.1242025899999999"/>
    <n v="1567147.44976"/>
    <x v="1"/>
    <x v="49"/>
    <x v="2"/>
    <x v="17"/>
  </r>
  <r>
    <n v="30654823000100"/>
    <n v="1930613.088757498"/>
    <n v="1287.0753904799999"/>
    <n v="1500.0000023600001"/>
    <x v="1"/>
    <x v="50"/>
    <x v="0"/>
    <x v="17"/>
  </r>
  <r>
    <n v="10843445000197"/>
    <n v="158.04440140196991"/>
    <n v="2.5771211900000002"/>
    <n v="61.325948510000003"/>
    <x v="1"/>
    <x v="22"/>
    <x v="2"/>
    <x v="17"/>
  </r>
  <r>
    <n v="44162109000109"/>
    <n v="22070.340602777349"/>
    <n v="1.04633077"/>
    <n v="21093.081877709999"/>
    <x v="1"/>
    <x v="23"/>
    <x v="2"/>
    <x v="17"/>
  </r>
  <r>
    <n v="45683352000127"/>
    <n v="22070.339609629478"/>
    <n v="1.04634816"/>
    <n v="21092.730367709999"/>
    <x v="1"/>
    <x v="24"/>
    <x v="2"/>
    <x v="17"/>
  </r>
  <r>
    <n v="45688718000150"/>
    <n v="22070.3398243103"/>
    <n v="1.0463481400000001"/>
    <n v="21092.730976049999"/>
    <x v="1"/>
    <x v="25"/>
    <x v="2"/>
    <x v="17"/>
  </r>
  <r>
    <n v="46328929000145"/>
    <n v="22070.34122699713"/>
    <n v="1.04634619"/>
    <n v="21092.771625609999"/>
    <x v="1"/>
    <x v="26"/>
    <x v="2"/>
    <x v="17"/>
  </r>
  <r>
    <n v="46098698000120"/>
    <n v="22070.340884664351"/>
    <n v="1.0462668799999999"/>
    <n v="21094.37019039"/>
    <x v="1"/>
    <x v="27"/>
    <x v="2"/>
    <x v="17"/>
  </r>
  <r>
    <n v="32319500000187"/>
    <n v="22070.341007284969"/>
    <n v="1.04636851"/>
    <n v="21092.321487469999"/>
    <x v="1"/>
    <x v="28"/>
    <x v="2"/>
    <x v="17"/>
  </r>
  <r>
    <n v="46328987000179"/>
    <n v="22070.341061639741"/>
    <n v="1.04634936"/>
    <n v="21092.707565320001"/>
    <x v="1"/>
    <x v="29"/>
    <x v="2"/>
    <x v="17"/>
  </r>
  <r>
    <n v="45688636000106"/>
    <n v="22070.3408483372"/>
    <n v="1.04627859"/>
    <n v="21094.13406647"/>
    <x v="1"/>
    <x v="30"/>
    <x v="2"/>
    <x v="17"/>
  </r>
  <r>
    <n v="46328680000178"/>
    <n v="22070.340979959499"/>
    <n v="1.0463464"/>
    <n v="21092.767156229998"/>
    <x v="1"/>
    <x v="31"/>
    <x v="2"/>
    <x v="17"/>
  </r>
  <r>
    <n v="46328752000187"/>
    <n v="22070.3409837213"/>
    <n v="1.04634637"/>
    <n v="21092.767764579999"/>
    <x v="1"/>
    <x v="32"/>
    <x v="2"/>
    <x v="17"/>
  </r>
  <r>
    <s v="BRSTNCNTB0O7"/>
    <n v="195089.53"/>
    <n v="3901.7905409999998"/>
    <n v="50"/>
    <x v="0"/>
    <x v="0"/>
    <x v="0"/>
    <x v="18"/>
  </r>
  <r>
    <s v="BRSTNCNTB0O7"/>
    <n v="257518.18"/>
    <n v="3901.7905409999998"/>
    <n v="66"/>
    <x v="0"/>
    <x v="0"/>
    <x v="0"/>
    <x v="18"/>
  </r>
  <r>
    <s v="BRSTNCNTB0O7"/>
    <n v="1252474.76"/>
    <n v="3901.7905409999998"/>
    <n v="321"/>
    <x v="0"/>
    <x v="0"/>
    <x v="0"/>
    <x v="18"/>
  </r>
  <r>
    <s v="BRSTNCNTB4U6"/>
    <n v="176626.39"/>
    <n v="4014.2362309999999"/>
    <n v="44"/>
    <x v="0"/>
    <x v="2"/>
    <x v="0"/>
    <x v="18"/>
  </r>
  <r>
    <s v="BRSTNCNTB4U6"/>
    <n v="276982.3"/>
    <n v="4014.2362309999999"/>
    <n v="69"/>
    <x v="0"/>
    <x v="2"/>
    <x v="0"/>
    <x v="18"/>
  </r>
  <r>
    <s v="BRSTNCNTB4U6"/>
    <n v="32113.89"/>
    <n v="4014.2362309999999"/>
    <n v="8"/>
    <x v="0"/>
    <x v="2"/>
    <x v="0"/>
    <x v="18"/>
  </r>
  <r>
    <s v="BRSTNCNTB4U6"/>
    <n v="694462.87"/>
    <n v="4014.2362309999999"/>
    <n v="173"/>
    <x v="0"/>
    <x v="2"/>
    <x v="0"/>
    <x v="18"/>
  </r>
  <r>
    <s v="BRSTNCNTB0O7"/>
    <n v="1787563.52"/>
    <n v="3886.007662"/>
    <n v="460"/>
    <x v="1"/>
    <x v="0"/>
    <x v="0"/>
    <x v="19"/>
  </r>
  <r>
    <s v="BRSTNCNTB3B8"/>
    <n v="1807187.85"/>
    <n v="3989.377152"/>
    <n v="453"/>
    <x v="1"/>
    <x v="1"/>
    <x v="0"/>
    <x v="19"/>
  </r>
  <r>
    <s v="BRSTNCNTB3B8"/>
    <n v="1747347.19"/>
    <n v="3989.377152"/>
    <n v="438"/>
    <x v="1"/>
    <x v="1"/>
    <x v="0"/>
    <x v="19"/>
  </r>
  <r>
    <s v="BRSTNCNTB0O7"/>
    <n v="722797.43"/>
    <n v="3886.007662"/>
    <n v="186"/>
    <x v="1"/>
    <x v="0"/>
    <x v="0"/>
    <x v="19"/>
  </r>
  <r>
    <s v="BRSTNCNTB0O7"/>
    <n v="279792.55"/>
    <n v="3886.007662"/>
    <n v="72"/>
    <x v="1"/>
    <x v="0"/>
    <x v="0"/>
    <x v="19"/>
  </r>
  <r>
    <s v="BRSTNCNTB0O7"/>
    <n v="38860.080000000002"/>
    <n v="3886.007662"/>
    <n v="10"/>
    <x v="1"/>
    <x v="0"/>
    <x v="0"/>
    <x v="19"/>
  </r>
  <r>
    <s v="BRSTNCNTB0O7"/>
    <n v="1997407.94"/>
    <n v="3886.007662"/>
    <n v="514"/>
    <x v="1"/>
    <x v="0"/>
    <x v="0"/>
    <x v="19"/>
  </r>
  <r>
    <s v="BRSTNCNTB3B8"/>
    <n v="2513307.61"/>
    <n v="3989.377152"/>
    <n v="630"/>
    <x v="1"/>
    <x v="1"/>
    <x v="0"/>
    <x v="19"/>
  </r>
  <r>
    <s v="BRSTNCNTB0O7"/>
    <n v="1278496.52"/>
    <n v="3886.007662"/>
    <n v="329"/>
    <x v="1"/>
    <x v="0"/>
    <x v="0"/>
    <x v="19"/>
  </r>
  <r>
    <s v="BRSTNCNTB0O7"/>
    <n v="143782.28"/>
    <n v="3886.007662"/>
    <n v="37"/>
    <x v="1"/>
    <x v="0"/>
    <x v="0"/>
    <x v="19"/>
  </r>
  <r>
    <s v="BRSTNCNTB3B8"/>
    <n v="187500.73"/>
    <n v="3989.377152"/>
    <n v="47"/>
    <x v="1"/>
    <x v="1"/>
    <x v="0"/>
    <x v="19"/>
  </r>
  <r>
    <s v="BRSTNCNTB4U6"/>
    <n v="948873.48"/>
    <n v="4003.6855599999999"/>
    <n v="237"/>
    <x v="1"/>
    <x v="2"/>
    <x v="0"/>
    <x v="19"/>
  </r>
  <r>
    <s v="BRSTNCNTB4U6"/>
    <n v="788726.06"/>
    <n v="4003.6855599999999"/>
    <n v="197"/>
    <x v="1"/>
    <x v="2"/>
    <x v="0"/>
    <x v="19"/>
  </r>
  <r>
    <s v="BRSTNCNTB4U6"/>
    <n v="100092.14"/>
    <n v="4003.6855599999999"/>
    <n v="25"/>
    <x v="1"/>
    <x v="2"/>
    <x v="0"/>
    <x v="19"/>
  </r>
  <r>
    <s v="BRSTNCNTB4U6"/>
    <n v="1301197.81"/>
    <n v="4003.6855599999999"/>
    <n v="325"/>
    <x v="1"/>
    <x v="2"/>
    <x v="0"/>
    <x v="19"/>
  </r>
  <r>
    <s v="BRIFPTDBS007"/>
    <n v="1485083.49"/>
    <n v="990.05565889000002"/>
    <n v="1500"/>
    <x v="0"/>
    <x v="3"/>
    <x v="0"/>
    <x v="18"/>
  </r>
  <r>
    <s v="BBDC4"/>
    <n v="268956.94"/>
    <n v="14.14"/>
    <n v="19021"/>
    <x v="0"/>
    <x v="4"/>
    <x v="1"/>
    <x v="18"/>
  </r>
  <r>
    <s v="BOVA11"/>
    <n v="7319420"/>
    <n v="101.8"/>
    <n v="71900"/>
    <x v="0"/>
    <x v="5"/>
    <x v="1"/>
    <x v="18"/>
  </r>
  <r>
    <s v="CMIG4"/>
    <n v="357963.18"/>
    <n v="10.59"/>
    <n v="33802"/>
    <x v="0"/>
    <x v="6"/>
    <x v="1"/>
    <x v="18"/>
  </r>
  <r>
    <s v="CSAN3"/>
    <n v="1192092"/>
    <n v="16.420000000000002"/>
    <n v="72600"/>
    <x v="0"/>
    <x v="7"/>
    <x v="1"/>
    <x v="18"/>
  </r>
  <r>
    <s v="ITSA4"/>
    <n v="471791.14"/>
    <n v="8.11"/>
    <n v="58174"/>
    <x v="0"/>
    <x v="8"/>
    <x v="1"/>
    <x v="18"/>
  </r>
  <r>
    <s v="PETR4"/>
    <n v="862194.6"/>
    <n v="23.91"/>
    <n v="36060"/>
    <x v="0"/>
    <x v="9"/>
    <x v="1"/>
    <x v="18"/>
  </r>
  <r>
    <s v="VALE3"/>
    <n v="1635710"/>
    <n v="86.09"/>
    <n v="19000"/>
    <x v="0"/>
    <x v="10"/>
    <x v="1"/>
    <x v="18"/>
  </r>
  <r>
    <s v="BOVA11"/>
    <n v="586877"/>
    <n v="101.8"/>
    <n v="5765"/>
    <x v="0"/>
    <x v="5"/>
    <x v="1"/>
    <x v="18"/>
  </r>
  <r>
    <s v="BOVA11"/>
    <n v="91212.800000000003"/>
    <n v="101.8"/>
    <n v="896"/>
    <x v="0"/>
    <x v="5"/>
    <x v="1"/>
    <x v="18"/>
  </r>
  <r>
    <s v="BOVA11"/>
    <n v="43570.400000000001"/>
    <n v="101.8"/>
    <n v="428"/>
    <x v="0"/>
    <x v="5"/>
    <x v="1"/>
    <x v="18"/>
  </r>
  <r>
    <s v="BOVA11"/>
    <n v="82458"/>
    <n v="101.8"/>
    <n v="810"/>
    <x v="0"/>
    <x v="5"/>
    <x v="1"/>
    <x v="18"/>
  </r>
  <r>
    <s v="BOVA11"/>
    <n v="153412.6"/>
    <n v="101.8"/>
    <n v="1507"/>
    <x v="0"/>
    <x v="5"/>
    <x v="1"/>
    <x v="18"/>
  </r>
  <r>
    <s v="BOVA11"/>
    <n v="701809.2"/>
    <n v="101.8"/>
    <n v="6894"/>
    <x v="0"/>
    <x v="5"/>
    <x v="1"/>
    <x v="18"/>
  </r>
  <r>
    <s v="BRBNYM"/>
    <n v="2000.3"/>
    <n v="2000.3"/>
    <n v="1"/>
    <x v="0"/>
    <x v="11"/>
    <x v="2"/>
    <x v="18"/>
  </r>
  <r>
    <s v="BRBNYM"/>
    <n v="1000.26"/>
    <n v="1000.26"/>
    <n v="1"/>
    <x v="1"/>
    <x v="11"/>
    <x v="2"/>
    <x v="19"/>
  </r>
  <r>
    <n v="28075830000105"/>
    <n v="333149.90989543422"/>
    <n v="1.6608057000000001"/>
    <n v="200595.35555268999"/>
    <x v="0"/>
    <x v="12"/>
    <x v="1"/>
    <x v="18"/>
  </r>
  <r>
    <n v="25307212000147"/>
    <n v="1425809.1043219259"/>
    <n v="1.332295"/>
    <n v="1070190.2388899799"/>
    <x v="0"/>
    <x v="13"/>
    <x v="1"/>
    <x v="18"/>
  </r>
  <r>
    <n v="19726267000199"/>
    <n v="2443051.9799898402"/>
    <n v="298.05053205000002"/>
    <n v="8196.7710749800008"/>
    <x v="0"/>
    <x v="14"/>
    <x v="1"/>
    <x v="18"/>
  </r>
  <r>
    <n v="11145320000156"/>
    <n v="3182763.287963368"/>
    <n v="694.97513700000002"/>
    <n v="4579.6793561599998"/>
    <x v="0"/>
    <x v="15"/>
    <x v="1"/>
    <x v="18"/>
  </r>
  <r>
    <n v="28075715000122"/>
    <n v="1833944.4966329711"/>
    <n v="1.5814191"/>
    <n v="1159682.77898817"/>
    <x v="0"/>
    <x v="16"/>
    <x v="1"/>
    <x v="18"/>
  </r>
  <r>
    <n v="31608459000104"/>
    <n v="1521925.7745311509"/>
    <n v="1.3523733"/>
    <n v="1125374.01805489"/>
    <x v="0"/>
    <x v="18"/>
    <x v="1"/>
    <x v="18"/>
  </r>
  <r>
    <n v="31666901000140"/>
    <n v="874135.96445079905"/>
    <n v="1.4264447"/>
    <n v="612807.46772083"/>
    <x v="0"/>
    <x v="19"/>
    <x v="1"/>
    <x v="18"/>
  </r>
  <r>
    <n v="44769980000167"/>
    <n v="691812.69464009581"/>
    <n v="0.81420983999999996"/>
    <n v="849673.70897912001"/>
    <x v="0"/>
    <x v="51"/>
    <x v="1"/>
    <x v="18"/>
  </r>
  <r>
    <n v="14781366000150"/>
    <n v="2856161.1232437012"/>
    <n v="3.1812364999999998"/>
    <n v="897814.77209999994"/>
    <x v="0"/>
    <x v="21"/>
    <x v="1"/>
    <x v="18"/>
  </r>
  <r>
    <n v="10843445000197"/>
    <n v="581.54552884808402"/>
    <n v="2.5784296100000001"/>
    <n v="225.54252657999999"/>
    <x v="0"/>
    <x v="22"/>
    <x v="2"/>
    <x v="18"/>
  </r>
  <r>
    <n v="44162109000109"/>
    <n v="25298.85283035344"/>
    <n v="1.0468377799999999"/>
    <n v="24166.9275925"/>
    <x v="0"/>
    <x v="23"/>
    <x v="2"/>
    <x v="18"/>
  </r>
  <r>
    <n v="45683352000127"/>
    <n v="25298.85922697726"/>
    <n v="1.0468551800000001"/>
    <n v="24166.532019239999"/>
    <x v="0"/>
    <x v="24"/>
    <x v="2"/>
    <x v="18"/>
  </r>
  <r>
    <n v="45688718000150"/>
    <n v="25298.852740258051"/>
    <n v="1.0468551500000001"/>
    <n v="24166.526515400001"/>
    <x v="0"/>
    <x v="25"/>
    <x v="2"/>
    <x v="18"/>
  </r>
  <r>
    <n v="46328929000145"/>
    <n v="25298.85019938595"/>
    <n v="1.04685286"/>
    <n v="24166.576952740001"/>
    <x v="0"/>
    <x v="26"/>
    <x v="2"/>
    <x v="18"/>
  </r>
  <r>
    <n v="46098698000120"/>
    <n v="25298.852924120849"/>
    <n v="1.0467738600000001"/>
    <n v="24168.40340675"/>
    <x v="0"/>
    <x v="27"/>
    <x v="2"/>
    <x v="18"/>
  </r>
  <r>
    <n v="32319500000187"/>
    <n v="25298.85117658024"/>
    <n v="1.04687529"/>
    <n v="24166.060101179999"/>
    <x v="0"/>
    <x v="28"/>
    <x v="2"/>
    <x v="18"/>
  </r>
  <r>
    <n v="46328987000179"/>
    <n v="25298.852472389059"/>
    <n v="1.04685614"/>
    <n v="24166.50340551"/>
    <x v="0"/>
    <x v="29"/>
    <x v="2"/>
    <x v="18"/>
  </r>
  <r>
    <n v="45688636000106"/>
    <n v="25298.858253243001"/>
    <n v="1.04678559"/>
    <n v="24168.137673009998"/>
    <x v="0"/>
    <x v="30"/>
    <x v="2"/>
    <x v="18"/>
  </r>
  <r>
    <n v="46328680000178"/>
    <n v="25298.84416622663"/>
    <n v="1.0468531599999999"/>
    <n v="24166.564264109998"/>
    <x v="0"/>
    <x v="31"/>
    <x v="2"/>
    <x v="18"/>
  </r>
  <r>
    <n v="46328752000187"/>
    <n v="25298.84335055088"/>
    <n v="1.0468531400000001"/>
    <n v="24166.563946639999"/>
    <x v="0"/>
    <x v="32"/>
    <x v="2"/>
    <x v="18"/>
  </r>
  <r>
    <n v="31366337000140"/>
    <n v="3034243.8812906709"/>
    <n v="1.9965196000000001"/>
    <n v="1519766.63854974"/>
    <x v="1"/>
    <x v="33"/>
    <x v="3"/>
    <x v="19"/>
  </r>
  <r>
    <n v="18422272000145"/>
    <n v="106241.11072041361"/>
    <n v="3.2346746999999998"/>
    <n v="32844.449774319997"/>
    <x v="1"/>
    <x v="34"/>
    <x v="3"/>
    <x v="19"/>
  </r>
  <r>
    <n v="32683901000111"/>
    <n v="192387.59603120101"/>
    <n v="1.3675459000000001"/>
    <n v="140680.90587029001"/>
    <x v="1"/>
    <x v="35"/>
    <x v="3"/>
    <x v="19"/>
  </r>
  <r>
    <n v="35700369000191"/>
    <n v="175148.78728538731"/>
    <n v="1.355561"/>
    <n v="129207.60281934"/>
    <x v="1"/>
    <x v="36"/>
    <x v="3"/>
    <x v="19"/>
  </r>
  <r>
    <n v="41000792000181"/>
    <n v="265025.0320861669"/>
    <n v="1.1792781000000001"/>
    <n v="224734.97310445001"/>
    <x v="1"/>
    <x v="37"/>
    <x v="3"/>
    <x v="19"/>
  </r>
  <r>
    <n v="28951307000197"/>
    <n v="4475358.7848698283"/>
    <n v="1.8741471000000001"/>
    <n v="2387944.2466761698"/>
    <x v="1"/>
    <x v="38"/>
    <x v="3"/>
    <x v="19"/>
  </r>
  <r>
    <n v="36857756000107"/>
    <n v="1202370.3603497921"/>
    <n v="1.1054641000000001"/>
    <n v="1087661.1554819299"/>
    <x v="1"/>
    <x v="39"/>
    <x v="1"/>
    <x v="19"/>
  </r>
  <r>
    <n v="40319225000120"/>
    <n v="65520.435507343922"/>
    <n v="1.1436748999999999"/>
    <n v="57289.3883632"/>
    <x v="1"/>
    <x v="40"/>
    <x v="2"/>
    <x v="19"/>
  </r>
  <r>
    <n v="40319218000128"/>
    <n v="286290.22684300569"/>
    <n v="117.6059106"/>
    <n v="2434.3183551100001"/>
    <x v="1"/>
    <x v="41"/>
    <x v="3"/>
    <x v="19"/>
  </r>
  <r>
    <n v="13000859000142"/>
    <n v="113336.44854394501"/>
    <n v="4.3356450999999998"/>
    <n v="26140.619430300001"/>
    <x v="1"/>
    <x v="42"/>
    <x v="3"/>
    <x v="19"/>
  </r>
  <r>
    <n v="19009392000188"/>
    <n v="2016361.4124096921"/>
    <n v="4.7428982"/>
    <n v="425132.76215999998"/>
    <x v="1"/>
    <x v="43"/>
    <x v="3"/>
    <x v="19"/>
  </r>
  <r>
    <n v="31608483000135"/>
    <n v="1811108.8524415749"/>
    <n v="1.7491725"/>
    <n v="1035408.94476764"/>
    <x v="1"/>
    <x v="44"/>
    <x v="1"/>
    <x v="19"/>
  </r>
  <r>
    <n v="29236579000178"/>
    <n v="188242.97033534551"/>
    <n v="1.7093712000000001"/>
    <n v="110124.10314117"/>
    <x v="1"/>
    <x v="45"/>
    <x v="3"/>
    <x v="19"/>
  </r>
  <r>
    <n v="35819274000191"/>
    <n v="1168243.316245321"/>
    <n v="1.2606175900000001"/>
    <n v="926723.00110084994"/>
    <x v="1"/>
    <x v="46"/>
    <x v="0"/>
    <x v="19"/>
  </r>
  <r>
    <n v="31713505000127"/>
    <n v="654976.04534164967"/>
    <n v="2028.4851782999999"/>
    <n v="322.88924383"/>
    <x v="1"/>
    <x v="47"/>
    <x v="1"/>
    <x v="19"/>
  </r>
  <r>
    <n v="31713585000110"/>
    <n v="67614.37393889857"/>
    <n v="1.1513165999999999"/>
    <n v="58727.87201965"/>
    <x v="1"/>
    <x v="48"/>
    <x v="2"/>
    <x v="19"/>
  </r>
  <r>
    <n v="42776581000106"/>
    <n v="1763694.600867193"/>
    <n v="1.1254171399999999"/>
    <n v="1567147.44976"/>
    <x v="1"/>
    <x v="49"/>
    <x v="2"/>
    <x v="19"/>
  </r>
  <r>
    <n v="30654823000100"/>
    <n v="1942147.9803706461"/>
    <n v="1294.76531821"/>
    <n v="1500.0000023600001"/>
    <x v="1"/>
    <x v="50"/>
    <x v="0"/>
    <x v="19"/>
  </r>
  <r>
    <n v="10843445000197"/>
    <n v="158.20447255299231"/>
    <n v="2.5797313599999998"/>
    <n v="61.325948510000003"/>
    <x v="1"/>
    <x v="22"/>
    <x v="2"/>
    <x v="19"/>
  </r>
  <r>
    <n v="44162109000109"/>
    <n v="652134.44087730628"/>
    <n v="1.0473361000000001"/>
    <n v="622660.13830451004"/>
    <x v="1"/>
    <x v="23"/>
    <x v="2"/>
    <x v="19"/>
  </r>
  <r>
    <n v="45683352000127"/>
    <n v="652134.4351042679"/>
    <n v="1.04735351"/>
    <n v="622649.78240658005"/>
    <x v="1"/>
    <x v="24"/>
    <x v="2"/>
    <x v="19"/>
  </r>
  <r>
    <n v="45688718000150"/>
    <n v="652134.43510987458"/>
    <n v="1.0473534799999999"/>
    <n v="622649.80024688004"/>
    <x v="1"/>
    <x v="25"/>
    <x v="2"/>
    <x v="19"/>
  </r>
  <r>
    <n v="46328929000145"/>
    <n v="652134.43117490748"/>
    <n v="1.0473511900000001"/>
    <n v="622651.15789376001"/>
    <x v="1"/>
    <x v="26"/>
    <x v="2"/>
    <x v="19"/>
  </r>
  <r>
    <n v="46098698000120"/>
    <n v="652134.44092311687"/>
    <n v="1.04727215"/>
    <n v="622698.16009440995"/>
    <x v="1"/>
    <x v="27"/>
    <x v="2"/>
    <x v="19"/>
  </r>
  <r>
    <n v="32319500000187"/>
    <n v="652134.43110232882"/>
    <n v="1.0473736300000001"/>
    <n v="622637.81751153001"/>
    <x v="1"/>
    <x v="28"/>
    <x v="2"/>
    <x v="19"/>
  </r>
  <r>
    <n v="46328987000179"/>
    <n v="652134.43100758723"/>
    <n v="1.0473544699999999"/>
    <n v="622649.20777737"/>
    <x v="1"/>
    <x v="29"/>
    <x v="2"/>
    <x v="19"/>
  </r>
  <r>
    <n v="45688636000106"/>
    <n v="652134.44032472174"/>
    <n v="1.0472838799999999"/>
    <n v="622691.18505358999"/>
    <x v="1"/>
    <x v="30"/>
    <x v="2"/>
    <x v="19"/>
  </r>
  <r>
    <n v="46328680000178"/>
    <n v="652134.43115960527"/>
    <n v="1.0473514900000001"/>
    <n v="622650.97952894995"/>
    <x v="1"/>
    <x v="31"/>
    <x v="2"/>
    <x v="19"/>
  </r>
  <r>
    <n v="46328752000187"/>
    <n v="652134.431160621"/>
    <n v="1.04735147"/>
    <n v="622650.99141993001"/>
    <x v="1"/>
    <x v="32"/>
    <x v="2"/>
    <x v="19"/>
  </r>
  <r>
    <s v="BRSTNCNTB0O7"/>
    <n v="194513.54"/>
    <n v="3890.270892"/>
    <n v="50"/>
    <x v="0"/>
    <x v="0"/>
    <x v="0"/>
    <x v="20"/>
  </r>
  <r>
    <s v="BRSTNCNTB0O7"/>
    <n v="256757.88"/>
    <n v="3890.270892"/>
    <n v="66"/>
    <x v="0"/>
    <x v="0"/>
    <x v="0"/>
    <x v="20"/>
  </r>
  <r>
    <s v="BRSTNCNTB0O7"/>
    <n v="1248776.96"/>
    <n v="3890.270892"/>
    <n v="321"/>
    <x v="0"/>
    <x v="0"/>
    <x v="0"/>
    <x v="20"/>
  </r>
  <r>
    <s v="BRSTNCNTB4U6"/>
    <n v="175912.85"/>
    <n v="3998.0192219999999"/>
    <n v="44"/>
    <x v="0"/>
    <x v="2"/>
    <x v="0"/>
    <x v="20"/>
  </r>
  <r>
    <s v="BRSTNCNTB4U6"/>
    <n v="275863.33"/>
    <n v="3998.0192219999999"/>
    <n v="69"/>
    <x v="0"/>
    <x v="2"/>
    <x v="0"/>
    <x v="20"/>
  </r>
  <r>
    <s v="BRSTNCNTB4U6"/>
    <n v="31984.15"/>
    <n v="3998.0192219999999"/>
    <n v="8"/>
    <x v="0"/>
    <x v="2"/>
    <x v="0"/>
    <x v="20"/>
  </r>
  <r>
    <s v="BRSTNCNTB4U6"/>
    <n v="691657.33"/>
    <n v="3998.0192219999999"/>
    <n v="173"/>
    <x v="0"/>
    <x v="2"/>
    <x v="0"/>
    <x v="20"/>
  </r>
  <r>
    <s v="BRSTNCNTB0O7"/>
    <n v="1789524.61"/>
    <n v="3890.270892"/>
    <n v="460"/>
    <x v="1"/>
    <x v="0"/>
    <x v="0"/>
    <x v="20"/>
  </r>
  <r>
    <s v="BRSTNCNTB3B8"/>
    <n v="1805673.76"/>
    <n v="3986.0347900000002"/>
    <n v="453"/>
    <x v="1"/>
    <x v="1"/>
    <x v="0"/>
    <x v="20"/>
  </r>
  <r>
    <s v="BRSTNCNTB3B8"/>
    <n v="1745883.24"/>
    <n v="3986.0347900000002"/>
    <n v="438"/>
    <x v="1"/>
    <x v="1"/>
    <x v="0"/>
    <x v="20"/>
  </r>
  <r>
    <s v="BRSTNCNTB0O7"/>
    <n v="723590.39"/>
    <n v="3890.270892"/>
    <n v="186"/>
    <x v="1"/>
    <x v="0"/>
    <x v="0"/>
    <x v="20"/>
  </r>
  <r>
    <s v="BRSTNCNTB0O7"/>
    <n v="280099.5"/>
    <n v="3890.270892"/>
    <n v="72"/>
    <x v="1"/>
    <x v="0"/>
    <x v="0"/>
    <x v="20"/>
  </r>
  <r>
    <s v="BRSTNCNTB0O7"/>
    <n v="38902.71"/>
    <n v="3890.270892"/>
    <n v="10"/>
    <x v="1"/>
    <x v="0"/>
    <x v="0"/>
    <x v="20"/>
  </r>
  <r>
    <s v="BRSTNCNTB0O7"/>
    <n v="1999599.24"/>
    <n v="3890.270892"/>
    <n v="514"/>
    <x v="1"/>
    <x v="0"/>
    <x v="0"/>
    <x v="20"/>
  </r>
  <r>
    <s v="BRSTNCNTB3B8"/>
    <n v="2511201.92"/>
    <n v="3986.0347900000002"/>
    <n v="630"/>
    <x v="1"/>
    <x v="1"/>
    <x v="0"/>
    <x v="20"/>
  </r>
  <r>
    <s v="BRSTNCNTB0O7"/>
    <n v="1279899.1200000001"/>
    <n v="3890.270892"/>
    <n v="329"/>
    <x v="1"/>
    <x v="0"/>
    <x v="0"/>
    <x v="20"/>
  </r>
  <r>
    <s v="BRSTNCNTB0O7"/>
    <n v="143940.01999999999"/>
    <n v="3890.270892"/>
    <n v="37"/>
    <x v="1"/>
    <x v="0"/>
    <x v="0"/>
    <x v="20"/>
  </r>
  <r>
    <s v="BRSTNCNTB3B8"/>
    <n v="187343.64"/>
    <n v="3986.0347900000002"/>
    <n v="47"/>
    <x v="1"/>
    <x v="1"/>
    <x v="0"/>
    <x v="20"/>
  </r>
  <r>
    <s v="BRSTNCNTB4U6"/>
    <n v="947530.56"/>
    <n v="3998.0192219999999"/>
    <n v="237"/>
    <x v="1"/>
    <x v="2"/>
    <x v="0"/>
    <x v="20"/>
  </r>
  <r>
    <s v="BRSTNCNTB4U6"/>
    <n v="787609.79"/>
    <n v="3998.0192219999999"/>
    <n v="197"/>
    <x v="1"/>
    <x v="2"/>
    <x v="0"/>
    <x v="20"/>
  </r>
  <r>
    <s v="BRSTNCNTB4U6"/>
    <n v="99950.48"/>
    <n v="3998.0192219999999"/>
    <n v="25"/>
    <x v="1"/>
    <x v="2"/>
    <x v="0"/>
    <x v="20"/>
  </r>
  <r>
    <s v="BRSTNCNTB4U6"/>
    <n v="1299356.25"/>
    <n v="3998.0192219999999"/>
    <n v="325"/>
    <x v="1"/>
    <x v="2"/>
    <x v="0"/>
    <x v="20"/>
  </r>
  <r>
    <s v="BRIFPTDBS007"/>
    <n v="1478878.48"/>
    <n v="985.91898748999995"/>
    <n v="1500"/>
    <x v="0"/>
    <x v="3"/>
    <x v="0"/>
    <x v="20"/>
  </r>
  <r>
    <s v="BBDC4"/>
    <n v="266484.21000000002"/>
    <n v="14.01"/>
    <n v="19021"/>
    <x v="0"/>
    <x v="4"/>
    <x v="1"/>
    <x v="20"/>
  </r>
  <r>
    <s v="BOVA11"/>
    <n v="7240330"/>
    <n v="100.7"/>
    <n v="71900"/>
    <x v="0"/>
    <x v="5"/>
    <x v="1"/>
    <x v="20"/>
  </r>
  <r>
    <s v="CMIG4"/>
    <n v="357287.14"/>
    <n v="10.57"/>
    <n v="33802"/>
    <x v="0"/>
    <x v="6"/>
    <x v="1"/>
    <x v="20"/>
  </r>
  <r>
    <s v="CSAN3"/>
    <n v="1154340"/>
    <n v="15.9"/>
    <n v="72600"/>
    <x v="0"/>
    <x v="7"/>
    <x v="1"/>
    <x v="20"/>
  </r>
  <r>
    <s v="ITSA4"/>
    <n v="464810.26"/>
    <n v="7.99"/>
    <n v="58174"/>
    <x v="0"/>
    <x v="8"/>
    <x v="1"/>
    <x v="20"/>
  </r>
  <r>
    <s v="PETR4"/>
    <n v="774208.2"/>
    <n v="21.47"/>
    <n v="36060"/>
    <x v="0"/>
    <x v="9"/>
    <x v="1"/>
    <x v="20"/>
  </r>
  <r>
    <s v="VALE3"/>
    <n v="1650910"/>
    <n v="86.89"/>
    <n v="19000"/>
    <x v="0"/>
    <x v="10"/>
    <x v="1"/>
    <x v="20"/>
  </r>
  <r>
    <s v="BOVA11"/>
    <n v="580535.5"/>
    <n v="100.7"/>
    <n v="5765"/>
    <x v="0"/>
    <x v="5"/>
    <x v="1"/>
    <x v="20"/>
  </r>
  <r>
    <s v="BOVA11"/>
    <n v="90227.199999999997"/>
    <n v="100.7"/>
    <n v="896"/>
    <x v="0"/>
    <x v="5"/>
    <x v="1"/>
    <x v="20"/>
  </r>
  <r>
    <s v="BOVA11"/>
    <n v="43099.6"/>
    <n v="100.7"/>
    <n v="428"/>
    <x v="0"/>
    <x v="5"/>
    <x v="1"/>
    <x v="20"/>
  </r>
  <r>
    <s v="BOVA11"/>
    <n v="81567"/>
    <n v="100.7"/>
    <n v="810"/>
    <x v="0"/>
    <x v="5"/>
    <x v="1"/>
    <x v="20"/>
  </r>
  <r>
    <s v="BOVA11"/>
    <n v="151754.9"/>
    <n v="100.7"/>
    <n v="1507"/>
    <x v="0"/>
    <x v="5"/>
    <x v="1"/>
    <x v="20"/>
  </r>
  <r>
    <s v="BOVA11"/>
    <n v="694225.8"/>
    <n v="100.7"/>
    <n v="6894"/>
    <x v="0"/>
    <x v="5"/>
    <x v="1"/>
    <x v="20"/>
  </r>
  <r>
    <s v="BRBNYM"/>
    <n v="1082.9100000000001"/>
    <n v="1082.9100000000001"/>
    <n v="1"/>
    <x v="0"/>
    <x v="11"/>
    <x v="2"/>
    <x v="20"/>
  </r>
  <r>
    <s v="BRBNYM"/>
    <n v="1039.25"/>
    <n v="1039.25"/>
    <n v="1"/>
    <x v="1"/>
    <x v="11"/>
    <x v="2"/>
    <x v="20"/>
  </r>
  <r>
    <n v="25307212000147"/>
    <n v="1405673.3679581869"/>
    <n v="1.3134798999999999"/>
    <n v="1070190.2388899799"/>
    <x v="0"/>
    <x v="13"/>
    <x v="1"/>
    <x v="20"/>
  </r>
  <r>
    <n v="19726267000199"/>
    <n v="2434350.9988045641"/>
    <n v="296.98901878999999"/>
    <n v="8196.7710749800008"/>
    <x v="0"/>
    <x v="14"/>
    <x v="1"/>
    <x v="20"/>
  </r>
  <r>
    <n v="11145320000156"/>
    <n v="3171300.7579889712"/>
    <n v="692.47222596999995"/>
    <n v="4579.6793561599998"/>
    <x v="0"/>
    <x v="15"/>
    <x v="1"/>
    <x v="20"/>
  </r>
  <r>
    <n v="28075715000122"/>
    <n v="1818997.345294592"/>
    <n v="1.5685301"/>
    <n v="1159682.77898817"/>
    <x v="0"/>
    <x v="16"/>
    <x v="1"/>
    <x v="20"/>
  </r>
  <r>
    <n v="31608459000104"/>
    <n v="1522581.0798218651"/>
    <n v="1.3529556"/>
    <n v="1125374.01805489"/>
    <x v="0"/>
    <x v="18"/>
    <x v="1"/>
    <x v="20"/>
  </r>
  <r>
    <n v="31666901000140"/>
    <n v="875782.63939731161"/>
    <n v="1.4291318"/>
    <n v="612807.46772083"/>
    <x v="0"/>
    <x v="19"/>
    <x v="1"/>
    <x v="20"/>
  </r>
  <r>
    <n v="44769980000167"/>
    <n v="675303.78088000719"/>
    <n v="0.79478013000000003"/>
    <n v="849673.70897912001"/>
    <x v="0"/>
    <x v="51"/>
    <x v="1"/>
    <x v="20"/>
  </r>
  <r>
    <n v="14781366000150"/>
    <n v="2813530.0946386"/>
    <n v="3.1337533999999998"/>
    <n v="897814.77209999994"/>
    <x v="0"/>
    <x v="21"/>
    <x v="1"/>
    <x v="20"/>
  </r>
  <r>
    <n v="10843445000197"/>
    <n v="582.13527744658541"/>
    <n v="2.5810444100000001"/>
    <n v="225.54252657999999"/>
    <x v="0"/>
    <x v="22"/>
    <x v="2"/>
    <x v="20"/>
  </r>
  <r>
    <n v="44162109000109"/>
    <n v="25403.117634005059"/>
    <n v="1.0478418300000001"/>
    <n v="24243.274993139999"/>
    <x v="0"/>
    <x v="23"/>
    <x v="2"/>
    <x v="20"/>
  </r>
  <r>
    <n v="45683352000127"/>
    <n v="25403.124116781499"/>
    <n v="1.0478592499999999"/>
    <n v="24242.878150650002"/>
    <x v="0"/>
    <x v="24"/>
    <x v="2"/>
    <x v="20"/>
  </r>
  <r>
    <n v="45688718000150"/>
    <n v="25403.117624540479"/>
    <n v="1.0478592200000001"/>
    <n v="24242.872649000001"/>
    <x v="0"/>
    <x v="25"/>
    <x v="2"/>
    <x v="20"/>
  </r>
  <r>
    <n v="46328929000145"/>
    <n v="25403.11489263851"/>
    <n v="1.0478569200000001"/>
    <n v="24242.923253910001"/>
    <x v="0"/>
    <x v="26"/>
    <x v="2"/>
    <x v="20"/>
  </r>
  <r>
    <n v="46098698000120"/>
    <n v="25403.117759461758"/>
    <n v="1.0477778499999999"/>
    <n v="24244.75546936"/>
    <x v="0"/>
    <x v="27"/>
    <x v="2"/>
    <x v="20"/>
  </r>
  <r>
    <n v="32319500000187"/>
    <n v="25403.115834204109"/>
    <n v="1.04787937"/>
    <n v="24242.404766690001"/>
    <x v="0"/>
    <x v="28"/>
    <x v="2"/>
    <x v="20"/>
  </r>
  <r>
    <n v="46328987000179"/>
    <n v="25403.11733346805"/>
    <n v="1.0478602100000001"/>
    <n v="24242.849466979998"/>
    <x v="0"/>
    <x v="29"/>
    <x v="2"/>
    <x v="20"/>
  </r>
  <r>
    <n v="45688636000106"/>
    <n v="25403.123063470968"/>
    <n v="1.04778959"/>
    <n v="24244.48888013"/>
    <x v="0"/>
    <x v="30"/>
    <x v="2"/>
    <x v="20"/>
  </r>
  <r>
    <n v="46328680000178"/>
    <n v="25403.10908841142"/>
    <n v="1.04785723"/>
    <n v="24242.910542699999"/>
    <x v="0"/>
    <x v="31"/>
    <x v="2"/>
    <x v="20"/>
  </r>
  <r>
    <n v="46328752000187"/>
    <n v="25403.108030745199"/>
    <n v="1.0478571999999999"/>
    <n v="24242.910227410001"/>
    <x v="0"/>
    <x v="32"/>
    <x v="2"/>
    <x v="20"/>
  </r>
  <r>
    <n v="31366337000140"/>
    <n v="3046489.7049341132"/>
    <n v="2.0045772999999998"/>
    <n v="1519766.63854974"/>
    <x v="1"/>
    <x v="33"/>
    <x v="3"/>
    <x v="20"/>
  </r>
  <r>
    <n v="18422272000145"/>
    <n v="106283.2698561439"/>
    <n v="3.2359583000000001"/>
    <n v="32844.449774319997"/>
    <x v="1"/>
    <x v="34"/>
    <x v="3"/>
    <x v="20"/>
  </r>
  <r>
    <n v="32683901000111"/>
    <n v="0"/>
    <n v="1.3710469000000001"/>
    <n v="0"/>
    <x v="1"/>
    <x v="35"/>
    <x v="3"/>
    <x v="20"/>
  </r>
  <r>
    <n v="35700369000191"/>
    <n v="0"/>
    <n v="1.3540721"/>
    <n v="0"/>
    <x v="1"/>
    <x v="36"/>
    <x v="3"/>
    <x v="20"/>
  </r>
  <r>
    <n v="41000792000181"/>
    <n v="265305.00691566052"/>
    <n v="1.1805239000000001"/>
    <n v="224734.97310445001"/>
    <x v="1"/>
    <x v="37"/>
    <x v="3"/>
    <x v="20"/>
  </r>
  <r>
    <n v="28951307000197"/>
    <n v="4475363.321963897"/>
    <n v="1.8741490000000001"/>
    <n v="2387944.2466761698"/>
    <x v="1"/>
    <x v="38"/>
    <x v="3"/>
    <x v="20"/>
  </r>
  <r>
    <n v="36857756000107"/>
    <n v="1208327.045433904"/>
    <n v="1.1109407"/>
    <n v="1087661.1554819299"/>
    <x v="1"/>
    <x v="39"/>
    <x v="1"/>
    <x v="20"/>
  </r>
  <r>
    <n v="40319225000120"/>
    <n v="65553.027440383739"/>
    <n v="1.1442437999999999"/>
    <n v="57289.3883632"/>
    <x v="1"/>
    <x v="40"/>
    <x v="2"/>
    <x v="20"/>
  </r>
  <r>
    <n v="40319218000128"/>
    <n v="287532.343139201"/>
    <n v="118.1161628"/>
    <n v="2434.3183551100001"/>
    <x v="1"/>
    <x v="41"/>
    <x v="3"/>
    <x v="20"/>
  </r>
  <r>
    <n v="13000859000142"/>
    <n v="0"/>
    <n v="4.3323837999999997"/>
    <n v="0"/>
    <x v="1"/>
    <x v="42"/>
    <x v="3"/>
    <x v="20"/>
  </r>
  <r>
    <n v="19009392000188"/>
    <n v="2016372.8059677179"/>
    <n v="4.7429249999999996"/>
    <n v="425132.76215999998"/>
    <x v="1"/>
    <x v="43"/>
    <x v="3"/>
    <x v="20"/>
  </r>
  <r>
    <n v="31608483000135"/>
    <n v="1820155.013310221"/>
    <n v="1.7579092999999999"/>
    <n v="1035408.94476764"/>
    <x v="1"/>
    <x v="44"/>
    <x v="1"/>
    <x v="20"/>
  </r>
  <r>
    <n v="29236579000178"/>
    <n v="0"/>
    <n v="1.7085994"/>
    <n v="0"/>
    <x v="1"/>
    <x v="45"/>
    <x v="3"/>
    <x v="20"/>
  </r>
  <r>
    <n v="35819274000191"/>
    <n v="1169164.488175645"/>
    <n v="1.2616115999999999"/>
    <n v="926723.00110084994"/>
    <x v="1"/>
    <x v="46"/>
    <x v="0"/>
    <x v="20"/>
  </r>
  <r>
    <n v="31713505000127"/>
    <n v="656243.81580902205"/>
    <n v="2032.4115105999999"/>
    <n v="322.88924383"/>
    <x v="1"/>
    <x v="47"/>
    <x v="1"/>
    <x v="20"/>
  </r>
  <r>
    <n v="31713585000110"/>
    <n v="67647.608041674481"/>
    <n v="1.1518824999999999"/>
    <n v="58727.87201965"/>
    <x v="1"/>
    <x v="48"/>
    <x v="2"/>
    <x v="20"/>
  </r>
  <r>
    <n v="42776581000106"/>
    <n v="1764381.121150509"/>
    <n v="1.1258552100000001"/>
    <n v="1567147.44976"/>
    <x v="1"/>
    <x v="49"/>
    <x v="2"/>
    <x v="20"/>
  </r>
  <r>
    <n v="30654823000100"/>
    <n v="1942736.1865015719"/>
    <n v="1295.15745563"/>
    <n v="1500.0000023600001"/>
    <x v="1"/>
    <x v="50"/>
    <x v="0"/>
    <x v="20"/>
  </r>
  <r>
    <n v="10843445000197"/>
    <n v="158.28499658968329"/>
    <n v="2.5810444100000001"/>
    <n v="61.325948510000003"/>
    <x v="1"/>
    <x v="22"/>
    <x v="2"/>
    <x v="20"/>
  </r>
  <r>
    <n v="44162109000109"/>
    <n v="652439.33878905058"/>
    <n v="1.0478418300000001"/>
    <n v="622650.59487943002"/>
    <x v="1"/>
    <x v="23"/>
    <x v="2"/>
    <x v="20"/>
  </r>
  <r>
    <n v="45683352000127"/>
    <n v="652439.33400521823"/>
    <n v="1.0478592499999999"/>
    <n v="622640.23914015002"/>
    <x v="1"/>
    <x v="24"/>
    <x v="2"/>
    <x v="20"/>
  </r>
  <r>
    <n v="45688718000150"/>
    <n v="652439.33401985106"/>
    <n v="1.0478592200000001"/>
    <n v="622640.25698018004"/>
    <x v="1"/>
    <x v="25"/>
    <x v="2"/>
    <x v="20"/>
  </r>
  <r>
    <n v="46328929000145"/>
    <n v="652439.32454498555"/>
    <n v="1.0478569200000001"/>
    <n v="622641.61460611003"/>
    <x v="1"/>
    <x v="26"/>
    <x v="2"/>
    <x v="20"/>
  </r>
  <r>
    <n v="46098698000120"/>
    <n v="652439.3393826721"/>
    <n v="1.0477778499999999"/>
    <n v="622688.61608657998"/>
    <x v="1"/>
    <x v="27"/>
    <x v="2"/>
    <x v="20"/>
  </r>
  <r>
    <n v="32319500000187"/>
    <n v="652439.323952156"/>
    <n v="1.04787937"/>
    <n v="622628.27442834002"/>
    <x v="1"/>
    <x v="28"/>
    <x v="2"/>
    <x v="20"/>
  </r>
  <r>
    <n v="46328987000179"/>
    <n v="652439.32961793197"/>
    <n v="1.0478602100000001"/>
    <n v="622639.66451968998"/>
    <x v="1"/>
    <x v="29"/>
    <x v="2"/>
    <x v="20"/>
  </r>
  <r>
    <n v="45688636000106"/>
    <n v="652439.34148391464"/>
    <n v="1.04778959"/>
    <n v="622681.64115269994"/>
    <x v="1"/>
    <x v="30"/>
    <x v="2"/>
    <x v="20"/>
  </r>
  <r>
    <n v="46328680000178"/>
    <n v="652439.33066599572"/>
    <n v="1.04785723"/>
    <n v="622641.43624413002"/>
    <x v="1"/>
    <x v="31"/>
    <x v="2"/>
    <x v="20"/>
  </r>
  <r>
    <n v="46328752000187"/>
    <n v="652439.32444650808"/>
    <n v="1.0478571999999999"/>
    <n v="622641.44813482999"/>
    <x v="1"/>
    <x v="32"/>
    <x v="2"/>
    <x v="20"/>
  </r>
  <r>
    <s v="BRSTNCNTB0O7"/>
    <n v="195029.64"/>
    <n v="3900.5927809999998"/>
    <n v="50"/>
    <x v="0"/>
    <x v="0"/>
    <x v="0"/>
    <x v="21"/>
  </r>
  <r>
    <s v="BRSTNCNTB0O7"/>
    <n v="257439.12"/>
    <n v="3900.5927809999998"/>
    <n v="66"/>
    <x v="0"/>
    <x v="0"/>
    <x v="0"/>
    <x v="21"/>
  </r>
  <r>
    <s v="BRSTNCNTB0O7"/>
    <n v="1252090.28"/>
    <n v="3900.5927809999998"/>
    <n v="321"/>
    <x v="0"/>
    <x v="0"/>
    <x v="0"/>
    <x v="21"/>
  </r>
  <r>
    <s v="BRSTNCNTB4U6"/>
    <n v="176312.35"/>
    <n v="4007.098872"/>
    <n v="44"/>
    <x v="0"/>
    <x v="2"/>
    <x v="0"/>
    <x v="21"/>
  </r>
  <r>
    <s v="BRSTNCNTB4U6"/>
    <n v="276489.82"/>
    <n v="4007.098872"/>
    <n v="69"/>
    <x v="0"/>
    <x v="2"/>
    <x v="0"/>
    <x v="21"/>
  </r>
  <r>
    <s v="BRSTNCNTB4U6"/>
    <n v="32056.79"/>
    <n v="4007.098872"/>
    <n v="8"/>
    <x v="0"/>
    <x v="2"/>
    <x v="0"/>
    <x v="21"/>
  </r>
  <r>
    <s v="BRSTNCNTB4U6"/>
    <n v="693228.1"/>
    <n v="4007.098872"/>
    <n v="173"/>
    <x v="0"/>
    <x v="2"/>
    <x v="0"/>
    <x v="21"/>
  </r>
  <r>
    <s v="BRSTNCNTB0O7"/>
    <n v="1794272.68"/>
    <n v="3900.5927809999998"/>
    <n v="460"/>
    <x v="1"/>
    <x v="0"/>
    <x v="0"/>
    <x v="21"/>
  </r>
  <r>
    <s v="BRSTNCNTB3B8"/>
    <n v="1810240.69"/>
    <n v="3996.1163150000002"/>
    <n v="453"/>
    <x v="1"/>
    <x v="1"/>
    <x v="0"/>
    <x v="21"/>
  </r>
  <r>
    <s v="BRSTNCNTB3B8"/>
    <n v="1750298.95"/>
    <n v="3996.1163150000002"/>
    <n v="438"/>
    <x v="1"/>
    <x v="1"/>
    <x v="0"/>
    <x v="21"/>
  </r>
  <r>
    <s v="BRSTNCNTB0O7"/>
    <n v="725510.26"/>
    <n v="3900.5927809999998"/>
    <n v="186"/>
    <x v="1"/>
    <x v="0"/>
    <x v="0"/>
    <x v="21"/>
  </r>
  <r>
    <s v="BRSTNCNTB0O7"/>
    <n v="280842.68"/>
    <n v="3900.5927809999998"/>
    <n v="72"/>
    <x v="1"/>
    <x v="0"/>
    <x v="0"/>
    <x v="21"/>
  </r>
  <r>
    <s v="BRSTNCNTB0O7"/>
    <n v="39005.93"/>
    <n v="3900.5927809999998"/>
    <n v="10"/>
    <x v="1"/>
    <x v="0"/>
    <x v="0"/>
    <x v="21"/>
  </r>
  <r>
    <s v="BRSTNCNTB0O7"/>
    <n v="2004904.69"/>
    <n v="3900.5927809999998"/>
    <n v="514"/>
    <x v="1"/>
    <x v="0"/>
    <x v="0"/>
    <x v="21"/>
  </r>
  <r>
    <s v="BRSTNCNTB3B8"/>
    <n v="2517553.2799999998"/>
    <n v="3996.1163150000002"/>
    <n v="630"/>
    <x v="1"/>
    <x v="1"/>
    <x v="0"/>
    <x v="21"/>
  </r>
  <r>
    <s v="BRSTNCNTB0O7"/>
    <n v="1283295.02"/>
    <n v="3900.5927809999998"/>
    <n v="329"/>
    <x v="1"/>
    <x v="0"/>
    <x v="0"/>
    <x v="21"/>
  </r>
  <r>
    <s v="BRSTNCNTB0O7"/>
    <n v="144321.93"/>
    <n v="3900.5927809999998"/>
    <n v="37"/>
    <x v="1"/>
    <x v="0"/>
    <x v="0"/>
    <x v="21"/>
  </r>
  <r>
    <s v="BRSTNCNTB3B8"/>
    <n v="187817.47"/>
    <n v="3996.1163150000002"/>
    <n v="47"/>
    <x v="1"/>
    <x v="1"/>
    <x v="0"/>
    <x v="21"/>
  </r>
  <r>
    <s v="BRSTNCNTB4U6"/>
    <n v="949682.43"/>
    <n v="4007.098872"/>
    <n v="237"/>
    <x v="1"/>
    <x v="2"/>
    <x v="0"/>
    <x v="21"/>
  </r>
  <r>
    <s v="BRSTNCNTB4U6"/>
    <n v="789398.48"/>
    <n v="4007.098872"/>
    <n v="197"/>
    <x v="1"/>
    <x v="2"/>
    <x v="0"/>
    <x v="21"/>
  </r>
  <r>
    <s v="BRSTNCNTB4U6"/>
    <n v="100177.47"/>
    <n v="4007.098872"/>
    <n v="25"/>
    <x v="1"/>
    <x v="2"/>
    <x v="0"/>
    <x v="21"/>
  </r>
  <r>
    <s v="BRSTNCNTB4U6"/>
    <n v="1302307.1299999999"/>
    <n v="4007.098872"/>
    <n v="325"/>
    <x v="1"/>
    <x v="2"/>
    <x v="0"/>
    <x v="21"/>
  </r>
  <r>
    <s v="BRIFPTDBS007"/>
    <n v="1478420.56"/>
    <n v="985.61370411999997"/>
    <n v="1500"/>
    <x v="0"/>
    <x v="3"/>
    <x v="0"/>
    <x v="21"/>
  </r>
  <r>
    <s v="BBDC4"/>
    <n v="263250.64"/>
    <n v="13.84"/>
    <n v="19021"/>
    <x v="0"/>
    <x v="4"/>
    <x v="1"/>
    <x v="21"/>
  </r>
  <r>
    <s v="BOVA11"/>
    <n v="7225950"/>
    <n v="100.5"/>
    <n v="71900"/>
    <x v="0"/>
    <x v="5"/>
    <x v="1"/>
    <x v="21"/>
  </r>
  <r>
    <s v="CMIG4"/>
    <n v="359653.28"/>
    <n v="10.64"/>
    <n v="33802"/>
    <x v="0"/>
    <x v="6"/>
    <x v="1"/>
    <x v="21"/>
  </r>
  <r>
    <s v="CSAN3"/>
    <n v="1148532"/>
    <n v="15.82"/>
    <n v="72600"/>
    <x v="0"/>
    <x v="7"/>
    <x v="1"/>
    <x v="21"/>
  </r>
  <r>
    <s v="ITSA4"/>
    <n v="464810.26"/>
    <n v="7.99"/>
    <n v="58174"/>
    <x v="0"/>
    <x v="8"/>
    <x v="1"/>
    <x v="21"/>
  </r>
  <r>
    <s v="PETR4"/>
    <n v="794762.4"/>
    <n v="22.04"/>
    <n v="36060"/>
    <x v="0"/>
    <x v="9"/>
    <x v="1"/>
    <x v="21"/>
  </r>
  <r>
    <s v="VALE3"/>
    <n v="1656230"/>
    <n v="87.17"/>
    <n v="19000"/>
    <x v="0"/>
    <x v="10"/>
    <x v="1"/>
    <x v="21"/>
  </r>
  <r>
    <s v="BOVA11"/>
    <n v="579382.5"/>
    <n v="100.5"/>
    <n v="5765"/>
    <x v="0"/>
    <x v="5"/>
    <x v="1"/>
    <x v="21"/>
  </r>
  <r>
    <s v="BOVA11"/>
    <n v="90048"/>
    <n v="100.5"/>
    <n v="896"/>
    <x v="0"/>
    <x v="5"/>
    <x v="1"/>
    <x v="21"/>
  </r>
  <r>
    <s v="BOVA11"/>
    <n v="43014"/>
    <n v="100.5"/>
    <n v="428"/>
    <x v="0"/>
    <x v="5"/>
    <x v="1"/>
    <x v="21"/>
  </r>
  <r>
    <s v="BOVA11"/>
    <n v="81405"/>
    <n v="100.5"/>
    <n v="810"/>
    <x v="0"/>
    <x v="5"/>
    <x v="1"/>
    <x v="21"/>
  </r>
  <r>
    <s v="BOVA11"/>
    <n v="151453.5"/>
    <n v="100.5"/>
    <n v="1507"/>
    <x v="0"/>
    <x v="5"/>
    <x v="1"/>
    <x v="21"/>
  </r>
  <r>
    <s v="BOVA11"/>
    <n v="692847"/>
    <n v="100.5"/>
    <n v="6894"/>
    <x v="0"/>
    <x v="5"/>
    <x v="1"/>
    <x v="21"/>
  </r>
  <r>
    <s v="BRBNYM"/>
    <n v="0.14000000000000001"/>
    <n v="0.14000000000000001"/>
    <n v="1"/>
    <x v="0"/>
    <x v="11"/>
    <x v="2"/>
    <x v="21"/>
  </r>
  <r>
    <s v="BRBNYM"/>
    <n v="0.42"/>
    <n v="0.42"/>
    <n v="1"/>
    <x v="1"/>
    <x v="11"/>
    <x v="2"/>
    <x v="21"/>
  </r>
  <r>
    <n v="25307212000147"/>
    <n v="1403315.8458809359"/>
    <n v="1.311277"/>
    <n v="1070190.2388899799"/>
    <x v="0"/>
    <x v="13"/>
    <x v="1"/>
    <x v="21"/>
  </r>
  <r>
    <n v="19726267000199"/>
    <n v="2401516.0483943722"/>
    <n v="292.98317916000002"/>
    <n v="8196.7710749800008"/>
    <x v="0"/>
    <x v="14"/>
    <x v="1"/>
    <x v="21"/>
  </r>
  <r>
    <n v="11145320000156"/>
    <n v="3128454.3057501758"/>
    <n v="683.11645039999996"/>
    <n v="4579.6793561599998"/>
    <x v="0"/>
    <x v="15"/>
    <x v="1"/>
    <x v="21"/>
  </r>
  <r>
    <n v="28075715000122"/>
    <n v="1810347.619350953"/>
    <n v="1.5610714000000001"/>
    <n v="1159682.77898817"/>
    <x v="0"/>
    <x v="16"/>
    <x v="1"/>
    <x v="21"/>
  </r>
  <r>
    <n v="31608459000104"/>
    <n v="1518227.232820814"/>
    <n v="1.3490868"/>
    <n v="1125374.01805489"/>
    <x v="0"/>
    <x v="18"/>
    <x v="1"/>
    <x v="21"/>
  </r>
  <r>
    <n v="31666901000140"/>
    <n v="884740.59767970792"/>
    <n v="1.4437496999999999"/>
    <n v="612807.46772083"/>
    <x v="0"/>
    <x v="19"/>
    <x v="1"/>
    <x v="21"/>
  </r>
  <r>
    <n v="44769980000167"/>
    <n v="670198.04058232915"/>
    <n v="0.78877107000000002"/>
    <n v="849673.70897912001"/>
    <x v="0"/>
    <x v="51"/>
    <x v="1"/>
    <x v="21"/>
  </r>
  <r>
    <n v="14781366000150"/>
    <n v="2799783.0241926359"/>
    <n v="3.1184417"/>
    <n v="897814.77209999994"/>
    <x v="0"/>
    <x v="21"/>
    <x v="1"/>
    <x v="21"/>
  </r>
  <r>
    <n v="10843445000197"/>
    <n v="582.42911876106427"/>
    <n v="2.5823472299999999"/>
    <n v="225.54252657999999"/>
    <x v="0"/>
    <x v="22"/>
    <x v="2"/>
    <x v="21"/>
  </r>
  <r>
    <n v="44162109000109"/>
    <n v="58542.939999995448"/>
    <n v="1.0483459100000001"/>
    <n v="55843.151999319998"/>
    <x v="0"/>
    <x v="23"/>
    <x v="2"/>
    <x v="21"/>
  </r>
  <r>
    <n v="45683352000127"/>
    <n v="58542.946497458091"/>
    <n v="1.0483633400000001"/>
    <n v="55842.229753530002"/>
    <x v="0"/>
    <x v="24"/>
    <x v="2"/>
    <x v="21"/>
  </r>
  <r>
    <n v="45688718000150"/>
    <n v="58542.940000003029"/>
    <n v="1.04836331"/>
    <n v="55842.225153799998"/>
    <x v="0"/>
    <x v="25"/>
    <x v="2"/>
    <x v="21"/>
  </r>
  <r>
    <n v="46328929000145"/>
    <n v="58542.935868507353"/>
    <n v="1.04836101"/>
    <n v="55842.343725190003"/>
    <x v="0"/>
    <x v="26"/>
    <x v="2"/>
    <x v="21"/>
  </r>
  <r>
    <n v="46098698000120"/>
    <n v="58542.940000006973"/>
    <n v="1.0482819000000001"/>
    <n v="55846.561883789997"/>
    <x v="0"/>
    <x v="27"/>
    <x v="2"/>
    <x v="21"/>
  </r>
  <r>
    <n v="32319500000187"/>
    <n v="58542.934733565191"/>
    <n v="1.0483834700000001"/>
    <n v="55841.146306479997"/>
    <x v="0"/>
    <x v="28"/>
    <x v="2"/>
    <x v="21"/>
  </r>
  <r>
    <n v="46328987000179"/>
    <n v="58542.935377229573"/>
    <n v="1.0483643"/>
    <n v="55842.168010900001"/>
    <x v="0"/>
    <x v="29"/>
    <x v="2"/>
    <x v="21"/>
  </r>
  <r>
    <n v="45688636000106"/>
    <n v="58542.945399709919"/>
    <n v="1.04829364"/>
    <n v="55845.941600589998"/>
    <x v="0"/>
    <x v="30"/>
    <x v="2"/>
    <x v="21"/>
  </r>
  <r>
    <n v="46328680000178"/>
    <n v="58542.927649760823"/>
    <n v="1.0483613199999999"/>
    <n v="55842.31937302"/>
    <x v="0"/>
    <x v="31"/>
    <x v="2"/>
    <x v="21"/>
  </r>
  <r>
    <n v="46328752000187"/>
    <n v="58542.926588540489"/>
    <n v="1.0483613000000001"/>
    <n v="55842.319426080001"/>
    <x v="0"/>
    <x v="32"/>
    <x v="2"/>
    <x v="21"/>
  </r>
  <r>
    <n v="31366337000140"/>
    <n v="3033441.2925288528"/>
    <n v="1.9959914999999999"/>
    <n v="1519766.63854974"/>
    <x v="1"/>
    <x v="33"/>
    <x v="3"/>
    <x v="21"/>
  </r>
  <r>
    <n v="18422272000145"/>
    <n v="106216.4182630733"/>
    <n v="3.2339229"/>
    <n v="32844.449774319997"/>
    <x v="1"/>
    <x v="34"/>
    <x v="3"/>
    <x v="21"/>
  </r>
  <r>
    <n v="41000792000181"/>
    <n v="264631.04920481751"/>
    <n v="1.1775249999999999"/>
    <n v="224734.97310445001"/>
    <x v="1"/>
    <x v="37"/>
    <x v="3"/>
    <x v="21"/>
  </r>
  <r>
    <n v="28951307000197"/>
    <n v="4475367.8590579657"/>
    <n v="1.8741509000000001"/>
    <n v="2387944.2466761698"/>
    <x v="1"/>
    <x v="38"/>
    <x v="3"/>
    <x v="21"/>
  </r>
  <r>
    <n v="36857756000107"/>
    <n v="1204413.6405964801"/>
    <n v="1.1073427"/>
    <n v="1087661.1554819299"/>
    <x v="1"/>
    <x v="39"/>
    <x v="1"/>
    <x v="21"/>
  </r>
  <r>
    <n v="40319225000120"/>
    <n v="65585.252721338038"/>
    <n v="1.1448062999999999"/>
    <n v="57289.3883632"/>
    <x v="1"/>
    <x v="40"/>
    <x v="2"/>
    <x v="21"/>
  </r>
  <r>
    <n v="40319218000128"/>
    <n v="287539.12636729749"/>
    <n v="118.1189493"/>
    <n v="2434.3183551100001"/>
    <x v="1"/>
    <x v="41"/>
    <x v="3"/>
    <x v="21"/>
  </r>
  <r>
    <n v="19009392000188"/>
    <n v="2016384.157012468"/>
    <n v="4.7429516999999999"/>
    <n v="425132.76215999998"/>
    <x v="1"/>
    <x v="43"/>
    <x v="3"/>
    <x v="21"/>
  </r>
  <r>
    <n v="31608483000135"/>
    <n v="1814195.7171286109"/>
    <n v="1.7521538000000001"/>
    <n v="1035408.94476764"/>
    <x v="1"/>
    <x v="44"/>
    <x v="1"/>
    <x v="21"/>
  </r>
  <r>
    <n v="35819274000191"/>
    <n v="1169690.19033248"/>
    <n v="1.2621788700000001"/>
    <n v="926723.00110084994"/>
    <x v="1"/>
    <x v="46"/>
    <x v="0"/>
    <x v="21"/>
  </r>
  <r>
    <n v="31713505000127"/>
    <n v="656455.55249715468"/>
    <n v="2033.0672669999999"/>
    <n v="322.88924383"/>
    <x v="1"/>
    <x v="47"/>
    <x v="1"/>
    <x v="21"/>
  </r>
  <r>
    <n v="31713585000110"/>
    <n v="67680.460413282271"/>
    <n v="1.1524418999999999"/>
    <n v="58727.87201965"/>
    <x v="1"/>
    <x v="48"/>
    <x v="2"/>
    <x v="21"/>
  </r>
  <r>
    <n v="42776581000106"/>
    <n v="1765097.370220948"/>
    <n v="1.12631225"/>
    <n v="1567147.44976"/>
    <x v="1"/>
    <x v="49"/>
    <x v="2"/>
    <x v="21"/>
  </r>
  <r>
    <n v="30654823000100"/>
    <n v="1943817.921748274"/>
    <n v="1295.8786124600001"/>
    <n v="1500.0000023600001"/>
    <x v="1"/>
    <x v="50"/>
    <x v="0"/>
    <x v="21"/>
  </r>
  <r>
    <n v="10843445000197"/>
    <n v="158.36489326192111"/>
    <n v="2.5823472299999999"/>
    <n v="61.325948510000003"/>
    <x v="1"/>
    <x v="22"/>
    <x v="2"/>
    <x v="21"/>
  </r>
  <r>
    <n v="44162109000109"/>
    <n v="919781.80177549052"/>
    <n v="1.0483459100000001"/>
    <n v="877364.80201987003"/>
    <x v="1"/>
    <x v="23"/>
    <x v="2"/>
    <x v="21"/>
  </r>
  <r>
    <n v="45683352000127"/>
    <n v="919781.79746968043"/>
    <n v="1.0483633400000001"/>
    <n v="877350.21091988997"/>
    <x v="1"/>
    <x v="24"/>
    <x v="2"/>
    <x v="21"/>
  </r>
  <r>
    <n v="45688718000150"/>
    <n v="919781.79748866276"/>
    <n v="1.04836331"/>
    <n v="877350.23604428"/>
    <x v="1"/>
    <x v="25"/>
    <x v="2"/>
    <x v="21"/>
  </r>
  <r>
    <n v="46328929000145"/>
    <n v="919781.78942991607"/>
    <n v="1.04836101"/>
    <n v="877352.15317662002"/>
    <x v="1"/>
    <x v="26"/>
    <x v="2"/>
    <x v="21"/>
  </r>
  <r>
    <n v="46098698000120"/>
    <n v="919781.80263073114"/>
    <n v="1.0482819000000001"/>
    <n v="877418.37632676004"/>
    <x v="1"/>
    <x v="27"/>
    <x v="2"/>
    <x v="21"/>
  </r>
  <r>
    <n v="32319500000187"/>
    <n v="919781.78858649475"/>
    <n v="1.0483834700000001"/>
    <n v="877333.35645447997"/>
    <x v="1"/>
    <x v="28"/>
    <x v="2"/>
    <x v="21"/>
  </r>
  <r>
    <n v="46328987000179"/>
    <n v="919781.79295524443"/>
    <n v="1.0483643"/>
    <n v="877349.40321341006"/>
    <x v="1"/>
    <x v="29"/>
    <x v="2"/>
    <x v="21"/>
  </r>
  <r>
    <n v="45688636000106"/>
    <n v="919781.80195541913"/>
    <n v="1.04829364"/>
    <n v="877408.54934063996"/>
    <x v="1"/>
    <x v="30"/>
    <x v="2"/>
    <x v="21"/>
  </r>
  <r>
    <n v="46328680000178"/>
    <n v="919781.79443665012"/>
    <n v="1.0483613199999999"/>
    <n v="877351.89851972996"/>
    <x v="1"/>
    <x v="31"/>
    <x v="2"/>
    <x v="21"/>
  </r>
  <r>
    <n v="46328752000187"/>
    <n v="919781.79444658186"/>
    <n v="1.0483613000000001"/>
    <n v="877351.91526678996"/>
    <x v="1"/>
    <x v="32"/>
    <x v="2"/>
    <x v="21"/>
  </r>
  <r>
    <s v="BRSTNCNTB0O7"/>
    <n v="194249.79"/>
    <n v="3884.9957589999999"/>
    <n v="50"/>
    <x v="0"/>
    <x v="0"/>
    <x v="0"/>
    <x v="22"/>
  </r>
  <r>
    <s v="BRSTNCNTB0O7"/>
    <n v="256409.72"/>
    <n v="3884.9957589999999"/>
    <n v="66"/>
    <x v="0"/>
    <x v="0"/>
    <x v="0"/>
    <x v="22"/>
  </r>
  <r>
    <s v="BRSTNCNTB0O7"/>
    <n v="1247083.6399999999"/>
    <n v="3884.9957589999999"/>
    <n v="321"/>
    <x v="0"/>
    <x v="0"/>
    <x v="0"/>
    <x v="22"/>
  </r>
  <r>
    <s v="BRSTNCNTB4U6"/>
    <n v="175761.59"/>
    <n v="3994.5816479999999"/>
    <n v="44"/>
    <x v="0"/>
    <x v="2"/>
    <x v="0"/>
    <x v="22"/>
  </r>
  <r>
    <s v="BRSTNCNTB4U6"/>
    <n v="275626.13"/>
    <n v="3994.5816479999999"/>
    <n v="69"/>
    <x v="0"/>
    <x v="2"/>
    <x v="0"/>
    <x v="22"/>
  </r>
  <r>
    <s v="BRSTNCNTB4U6"/>
    <n v="31956.65"/>
    <n v="3994.5816479999999"/>
    <n v="8"/>
    <x v="0"/>
    <x v="2"/>
    <x v="0"/>
    <x v="22"/>
  </r>
  <r>
    <s v="BRSTNCNTB4U6"/>
    <n v="691062.63"/>
    <n v="3994.5816479999999"/>
    <n v="173"/>
    <x v="0"/>
    <x v="2"/>
    <x v="0"/>
    <x v="22"/>
  </r>
  <r>
    <s v="BRSTNCNTB0O7"/>
    <n v="1787098.05"/>
    <n v="3884.9957589999999"/>
    <n v="460"/>
    <x v="1"/>
    <x v="0"/>
    <x v="0"/>
    <x v="22"/>
  </r>
  <r>
    <s v="BRSTNCNTB3B8"/>
    <n v="1802331.96"/>
    <n v="3978.6577539999998"/>
    <n v="453"/>
    <x v="1"/>
    <x v="1"/>
    <x v="0"/>
    <x v="22"/>
  </r>
  <r>
    <s v="BRSTNCNTB3B8"/>
    <n v="1742652.1"/>
    <n v="3978.6577539999998"/>
    <n v="438"/>
    <x v="1"/>
    <x v="1"/>
    <x v="0"/>
    <x v="22"/>
  </r>
  <r>
    <s v="BRSTNCNTB0O7"/>
    <n v="722609.21"/>
    <n v="3884.9957589999999"/>
    <n v="186"/>
    <x v="1"/>
    <x v="0"/>
    <x v="0"/>
    <x v="22"/>
  </r>
  <r>
    <s v="BRSTNCNTB0O7"/>
    <n v="279719.69"/>
    <n v="3884.9957589999999"/>
    <n v="72"/>
    <x v="1"/>
    <x v="0"/>
    <x v="0"/>
    <x v="22"/>
  </r>
  <r>
    <s v="BRSTNCNTB0O7"/>
    <n v="38849.96"/>
    <n v="3884.9957589999999"/>
    <n v="10"/>
    <x v="1"/>
    <x v="0"/>
    <x v="0"/>
    <x v="22"/>
  </r>
  <r>
    <s v="BRSTNCNTB0O7"/>
    <n v="1996887.82"/>
    <n v="3884.9957589999999"/>
    <n v="514"/>
    <x v="1"/>
    <x v="0"/>
    <x v="0"/>
    <x v="22"/>
  </r>
  <r>
    <s v="BRSTNCNTB3B8"/>
    <n v="2506554.39"/>
    <n v="3978.6577539999998"/>
    <n v="630"/>
    <x v="1"/>
    <x v="1"/>
    <x v="0"/>
    <x v="22"/>
  </r>
  <r>
    <s v="BRSTNCNTB0O7"/>
    <n v="1278163.6000000001"/>
    <n v="3884.9957589999999"/>
    <n v="329"/>
    <x v="1"/>
    <x v="0"/>
    <x v="0"/>
    <x v="22"/>
  </r>
  <r>
    <s v="BRSTNCNTB0O7"/>
    <n v="143744.84"/>
    <n v="3884.9957589999999"/>
    <n v="37"/>
    <x v="1"/>
    <x v="0"/>
    <x v="0"/>
    <x v="22"/>
  </r>
  <r>
    <s v="BRSTNCNTB3B8"/>
    <n v="186996.91"/>
    <n v="3978.6577539999998"/>
    <n v="47"/>
    <x v="1"/>
    <x v="1"/>
    <x v="0"/>
    <x v="22"/>
  </r>
  <r>
    <s v="BRSTNCNTB4U6"/>
    <n v="946715.85"/>
    <n v="3994.5816479999999"/>
    <n v="237"/>
    <x v="1"/>
    <x v="2"/>
    <x v="0"/>
    <x v="22"/>
  </r>
  <r>
    <s v="BRSTNCNTB4U6"/>
    <n v="786932.58"/>
    <n v="3994.5816479999999"/>
    <n v="197"/>
    <x v="1"/>
    <x v="2"/>
    <x v="0"/>
    <x v="22"/>
  </r>
  <r>
    <s v="BRSTNCNTB4U6"/>
    <n v="99864.54"/>
    <n v="3994.5816479999999"/>
    <n v="25"/>
    <x v="1"/>
    <x v="2"/>
    <x v="0"/>
    <x v="22"/>
  </r>
  <r>
    <s v="BRSTNCNTB4U6"/>
    <n v="1298239.04"/>
    <n v="3994.5816479999999"/>
    <n v="325"/>
    <x v="1"/>
    <x v="2"/>
    <x v="0"/>
    <x v="22"/>
  </r>
  <r>
    <s v="BRIFPTDBS007"/>
    <n v="1470007.11"/>
    <n v="980.00473739999995"/>
    <n v="1500"/>
    <x v="0"/>
    <x v="3"/>
    <x v="0"/>
    <x v="22"/>
  </r>
  <r>
    <s v="BBDC4"/>
    <n v="262870.21999999997"/>
    <n v="13.82"/>
    <n v="19021"/>
    <x v="0"/>
    <x v="4"/>
    <x v="1"/>
    <x v="22"/>
  </r>
  <r>
    <s v="BOVA11"/>
    <n v="7146860"/>
    <n v="99.4"/>
    <n v="71900"/>
    <x v="0"/>
    <x v="5"/>
    <x v="1"/>
    <x v="22"/>
  </r>
  <r>
    <s v="CMIG4"/>
    <n v="370131.9"/>
    <n v="10.95"/>
    <n v="33802"/>
    <x v="0"/>
    <x v="6"/>
    <x v="1"/>
    <x v="22"/>
  </r>
  <r>
    <s v="CSAN3"/>
    <n v="1139820"/>
    <n v="15.7"/>
    <n v="72600"/>
    <x v="0"/>
    <x v="7"/>
    <x v="1"/>
    <x v="22"/>
  </r>
  <r>
    <s v="ITSA4"/>
    <n v="468300.7"/>
    <n v="8.0500000000000007"/>
    <n v="58174"/>
    <x v="0"/>
    <x v="8"/>
    <x v="1"/>
    <x v="22"/>
  </r>
  <r>
    <s v="PETR4"/>
    <n v="795123"/>
    <n v="22.05"/>
    <n v="36060"/>
    <x v="0"/>
    <x v="9"/>
    <x v="1"/>
    <x v="22"/>
  </r>
  <r>
    <s v="VALE3"/>
    <n v="1627920"/>
    <n v="85.68"/>
    <n v="19000"/>
    <x v="0"/>
    <x v="10"/>
    <x v="1"/>
    <x v="22"/>
  </r>
  <r>
    <s v="BOVA11"/>
    <n v="573041"/>
    <n v="99.4"/>
    <n v="5765"/>
    <x v="0"/>
    <x v="5"/>
    <x v="1"/>
    <x v="22"/>
  </r>
  <r>
    <s v="BOVA11"/>
    <n v="89062.399999999994"/>
    <n v="99.4"/>
    <n v="896"/>
    <x v="0"/>
    <x v="5"/>
    <x v="1"/>
    <x v="22"/>
  </r>
  <r>
    <s v="BOVA11"/>
    <n v="42543.199999999997"/>
    <n v="99.4"/>
    <n v="428"/>
    <x v="0"/>
    <x v="5"/>
    <x v="1"/>
    <x v="22"/>
  </r>
  <r>
    <s v="BOVA11"/>
    <n v="80514"/>
    <n v="99.4"/>
    <n v="810"/>
    <x v="0"/>
    <x v="5"/>
    <x v="1"/>
    <x v="22"/>
  </r>
  <r>
    <s v="BOVA11"/>
    <n v="149795.79999999999"/>
    <n v="99.4"/>
    <n v="1507"/>
    <x v="0"/>
    <x v="5"/>
    <x v="1"/>
    <x v="22"/>
  </r>
  <r>
    <s v="BOVA11"/>
    <n v="685263.6"/>
    <n v="99.4"/>
    <n v="6894"/>
    <x v="0"/>
    <x v="5"/>
    <x v="1"/>
    <x v="22"/>
  </r>
  <r>
    <s v="BRBNYM"/>
    <n v="1000.14"/>
    <n v="1000.14"/>
    <n v="1"/>
    <x v="0"/>
    <x v="11"/>
    <x v="2"/>
    <x v="22"/>
  </r>
  <r>
    <s v="BRBNYM"/>
    <n v="1000.42"/>
    <n v="1000.42"/>
    <n v="1"/>
    <x v="1"/>
    <x v="11"/>
    <x v="2"/>
    <x v="22"/>
  </r>
  <r>
    <n v="25307212000147"/>
    <n v="536390.57321484934"/>
    <n v="1.2954618"/>
    <n v="414053.56237817998"/>
    <x v="0"/>
    <x v="13"/>
    <x v="1"/>
    <x v="22"/>
  </r>
  <r>
    <n v="19726267000199"/>
    <n v="2381741.6477680262"/>
    <n v="290.57071693"/>
    <n v="8196.7710749800008"/>
    <x v="0"/>
    <x v="14"/>
    <x v="1"/>
    <x v="22"/>
  </r>
  <r>
    <n v="11145320000156"/>
    <n v="3102626.4049586579"/>
    <n v="677.47677592000002"/>
    <n v="4579.6793561599998"/>
    <x v="0"/>
    <x v="15"/>
    <x v="1"/>
    <x v="22"/>
  </r>
  <r>
    <n v="28075715000122"/>
    <n v="1798262.797047673"/>
    <n v="1.5506506"/>
    <n v="1159682.77898817"/>
    <x v="0"/>
    <x v="16"/>
    <x v="1"/>
    <x v="22"/>
  </r>
  <r>
    <n v="31608459000104"/>
    <n v="1505443.321587916"/>
    <n v="1.3377270999999999"/>
    <n v="1125374.01805489"/>
    <x v="0"/>
    <x v="18"/>
    <x v="1"/>
    <x v="22"/>
  </r>
  <r>
    <n v="31666901000140"/>
    <n v="881649.29040879023"/>
    <n v="1.4387052"/>
    <n v="612807.46772083"/>
    <x v="0"/>
    <x v="19"/>
    <x v="1"/>
    <x v="22"/>
  </r>
  <r>
    <n v="44769980000167"/>
    <n v="661970.38665943453"/>
    <n v="0.77908776000000002"/>
    <n v="849673.70897912001"/>
    <x v="0"/>
    <x v="51"/>
    <x v="1"/>
    <x v="22"/>
  </r>
  <r>
    <n v="14781366000150"/>
    <n v="2775805.1748556392"/>
    <n v="3.0917347999999998"/>
    <n v="897814.77209999994"/>
    <x v="0"/>
    <x v="21"/>
    <x v="1"/>
    <x v="22"/>
  </r>
  <r>
    <n v="10843445000197"/>
    <n v="582.72279994034943"/>
    <n v="2.58364934"/>
    <n v="225.54252657999999"/>
    <x v="0"/>
    <x v="22"/>
    <x v="2"/>
    <x v="22"/>
  </r>
  <r>
    <n v="44162109000109"/>
    <n v="58470.33776723039"/>
    <n v="1.04883653"/>
    <n v="55747.80825686"/>
    <x v="0"/>
    <x v="23"/>
    <x v="2"/>
    <x v="22"/>
  </r>
  <r>
    <n v="45683352000127"/>
    <n v="58470.416965545977"/>
    <n v="1.04885527"/>
    <n v="55746.887714589997"/>
    <x v="0"/>
    <x v="24"/>
    <x v="2"/>
    <x v="22"/>
  </r>
  <r>
    <n v="45688718000150"/>
    <n v="58470.411024248337"/>
    <n v="1.0488552499999999"/>
    <n v="55746.883113039999"/>
    <x v="0"/>
    <x v="25"/>
    <x v="2"/>
    <x v="22"/>
  </r>
  <r>
    <n v="46328929000145"/>
    <n v="58470.406392661207"/>
    <n v="1.04885294"/>
    <n v="55747.00147445"/>
    <x v="0"/>
    <x v="26"/>
    <x v="2"/>
    <x v="22"/>
  </r>
  <r>
    <n v="46098698000120"/>
    <n v="58470.410923795833"/>
    <n v="1.0487738"/>
    <n v="55751.212438559996"/>
    <x v="0"/>
    <x v="27"/>
    <x v="2"/>
    <x v="22"/>
  </r>
  <r>
    <n v="32319500000187"/>
    <n v="58470.405227082469"/>
    <n v="1.04887541"/>
    <n v="55745.806098250003"/>
    <x v="0"/>
    <x v="28"/>
    <x v="2"/>
    <x v="22"/>
  </r>
  <r>
    <n v="46328987000179"/>
    <n v="58470.405814939237"/>
    <n v="1.0488562299999999"/>
    <n v="55746.826059220002"/>
    <x v="0"/>
    <x v="29"/>
    <x v="2"/>
    <x v="22"/>
  </r>
  <r>
    <n v="45688636000106"/>
    <n v="58470.416018379263"/>
    <n v="1.0487855399999999"/>
    <n v="55750.593222689997"/>
    <x v="0"/>
    <x v="30"/>
    <x v="2"/>
    <x v="22"/>
  </r>
  <r>
    <n v="46328680000178"/>
    <n v="58470.39816192523"/>
    <n v="1.0488532500000001"/>
    <n v="55746.977150450002"/>
    <x v="0"/>
    <x v="31"/>
    <x v="2"/>
    <x v="22"/>
  </r>
  <r>
    <n v="46328752000187"/>
    <n v="58470.397100739407"/>
    <n v="1.04885323"/>
    <n v="55746.9772017"/>
    <x v="0"/>
    <x v="32"/>
    <x v="2"/>
    <x v="22"/>
  </r>
  <r>
    <n v="31366337000140"/>
    <n v="2996036.6440442032"/>
    <n v="1.9713794"/>
    <n v="1519766.63854974"/>
    <x v="1"/>
    <x v="33"/>
    <x v="3"/>
    <x v="22"/>
  </r>
  <r>
    <n v="18422272000145"/>
    <n v="106256.64942960181"/>
    <n v="3.2351478"/>
    <n v="32844.449774319997"/>
    <x v="1"/>
    <x v="34"/>
    <x v="3"/>
    <x v="22"/>
  </r>
  <r>
    <n v="41000792000181"/>
    <n v="264934.80099446548"/>
    <n v="1.1788765999999999"/>
    <n v="224734.97310445001"/>
    <x v="1"/>
    <x v="37"/>
    <x v="3"/>
    <x v="22"/>
  </r>
  <r>
    <n v="28951307000197"/>
    <n v="4475372.1573576098"/>
    <n v="1.8741527"/>
    <n v="2387944.2466761698"/>
    <x v="1"/>
    <x v="38"/>
    <x v="3"/>
    <x v="22"/>
  </r>
  <r>
    <n v="36857756000107"/>
    <n v="1202828.809526827"/>
    <n v="1.1058855999999999"/>
    <n v="1087661.1554819299"/>
    <x v="1"/>
    <x v="39"/>
    <x v="1"/>
    <x v="22"/>
  </r>
  <r>
    <n v="40319225000120"/>
    <n v="65617.787364989505"/>
    <n v="1.1453742"/>
    <n v="57289.3883632"/>
    <x v="1"/>
    <x v="40"/>
    <x v="2"/>
    <x v="22"/>
  </r>
  <r>
    <n v="40319218000128"/>
    <n v="286422.45049594098"/>
    <n v="117.6602271"/>
    <n v="2434.3183551100001"/>
    <x v="1"/>
    <x v="41"/>
    <x v="3"/>
    <x v="22"/>
  </r>
  <r>
    <n v="19009392000188"/>
    <n v="2016395.3805173889"/>
    <n v="4.7429781000000002"/>
    <n v="425132.76215999998"/>
    <x v="1"/>
    <x v="43"/>
    <x v="3"/>
    <x v="22"/>
  </r>
  <r>
    <n v="31608483000135"/>
    <n v="1811776.69121095"/>
    <n v="1.7498175"/>
    <n v="1035408.94476764"/>
    <x v="1"/>
    <x v="44"/>
    <x v="1"/>
    <x v="22"/>
  </r>
  <r>
    <n v="35819274000191"/>
    <n v="1169115.7240113269"/>
    <n v="1.26155898"/>
    <n v="926723.00110084994"/>
    <x v="1"/>
    <x v="46"/>
    <x v="0"/>
    <x v="22"/>
  </r>
  <r>
    <n v="31713505000127"/>
    <n v="655262.03525473981"/>
    <n v="2029.3708997000001"/>
    <n v="322.88924383"/>
    <x v="1"/>
    <x v="47"/>
    <x v="1"/>
    <x v="22"/>
  </r>
  <r>
    <n v="31713585000110"/>
    <n v="67713.635788186177"/>
    <n v="1.1530068"/>
    <n v="58727.87201965"/>
    <x v="1"/>
    <x v="48"/>
    <x v="2"/>
    <x v="22"/>
  </r>
  <r>
    <n v="42776581000106"/>
    <n v="1765869.00228226"/>
    <n v="1.1268046300000001"/>
    <n v="1567147.44976"/>
    <x v="1"/>
    <x v="49"/>
    <x v="2"/>
    <x v="22"/>
  </r>
  <r>
    <n v="30654823000100"/>
    <n v="2016070.597686951"/>
    <n v="1344.0470630100001"/>
    <n v="1500.0000023600001"/>
    <x v="1"/>
    <x v="50"/>
    <x v="0"/>
    <x v="22"/>
  </r>
  <r>
    <n v="10843445000197"/>
    <n v="158.44474639273551"/>
    <n v="2.58364934"/>
    <n v="61.325948510000003"/>
    <x v="1"/>
    <x v="22"/>
    <x v="2"/>
    <x v="22"/>
  </r>
  <r>
    <n v="44162109000109"/>
    <n v="920112.25449465844"/>
    <n v="1.04883653"/>
    <n v="877269.45827741001"/>
    <x v="1"/>
    <x v="23"/>
    <x v="2"/>
    <x v="22"/>
  </r>
  <r>
    <n v="45683352000127"/>
    <n v="920113.39235894347"/>
    <n v="1.04885527"/>
    <n v="877254.86888095003"/>
    <x v="1"/>
    <x v="24"/>
    <x v="2"/>
    <x v="22"/>
  </r>
  <r>
    <n v="45688718000150"/>
    <n v="920113.40116378537"/>
    <n v="1.0488552499999999"/>
    <n v="877254.89400352002"/>
    <x v="1"/>
    <x v="25"/>
    <x v="2"/>
    <x v="22"/>
  </r>
  <r>
    <n v="46328929000145"/>
    <n v="920113.3852746333"/>
    <n v="1.04885294"/>
    <n v="877256.81092587998"/>
    <x v="1"/>
    <x v="26"/>
    <x v="2"/>
    <x v="22"/>
  </r>
  <r>
    <n v="46098698000120"/>
    <n v="920113.40473004431"/>
    <n v="1.0487738"/>
    <n v="877323.02688152995"/>
    <x v="1"/>
    <x v="27"/>
    <x v="2"/>
    <x v="22"/>
  </r>
  <r>
    <n v="32319500000187"/>
    <n v="920113.38395787205"/>
    <n v="1.04887541"/>
    <n v="877238.01624625002"/>
    <x v="1"/>
    <x v="28"/>
    <x v="2"/>
    <x v="22"/>
  </r>
  <r>
    <n v="46328987000179"/>
    <n v="920113.38744716719"/>
    <n v="1.0488562299999999"/>
    <n v="877254.06126173004"/>
    <x v="1"/>
    <x v="29"/>
    <x v="2"/>
    <x v="22"/>
  </r>
  <r>
    <n v="45688636000106"/>
    <n v="920113.39922083565"/>
    <n v="1.0487855399999999"/>
    <n v="877313.20096274"/>
    <x v="1"/>
    <x v="30"/>
    <x v="2"/>
    <x v="22"/>
  </r>
  <r>
    <n v="46328680000178"/>
    <n v="920113.39015608432"/>
    <n v="1.0488532500000001"/>
    <n v="877256.55629715999"/>
    <x v="1"/>
    <x v="31"/>
    <x v="2"/>
    <x v="22"/>
  </r>
  <r>
    <n v="46328752000187"/>
    <n v="920113.39017426257"/>
    <n v="1.04885323"/>
    <n v="877256.57304240996"/>
    <x v="1"/>
    <x v="32"/>
    <x v="2"/>
    <x v="22"/>
  </r>
  <r>
    <s v="BRSTNCNTB0O7"/>
    <n v="194165.66"/>
    <n v="3883.313146"/>
    <n v="50"/>
    <x v="0"/>
    <x v="0"/>
    <x v="0"/>
    <x v="23"/>
  </r>
  <r>
    <s v="BRSTNCNTB0O7"/>
    <n v="256298.67"/>
    <n v="3883.313146"/>
    <n v="66"/>
    <x v="0"/>
    <x v="0"/>
    <x v="0"/>
    <x v="23"/>
  </r>
  <r>
    <s v="BRSTNCNTB0O7"/>
    <n v="1246543.52"/>
    <n v="3883.313146"/>
    <n v="321"/>
    <x v="0"/>
    <x v="0"/>
    <x v="0"/>
    <x v="23"/>
  </r>
  <r>
    <s v="BRSTNCNTB4U6"/>
    <n v="175834.89"/>
    <n v="3996.2474900000002"/>
    <n v="44"/>
    <x v="0"/>
    <x v="2"/>
    <x v="0"/>
    <x v="23"/>
  </r>
  <r>
    <s v="BRSTNCNTB4U6"/>
    <n v="275741.08"/>
    <n v="3996.2474900000002"/>
    <n v="69"/>
    <x v="0"/>
    <x v="2"/>
    <x v="0"/>
    <x v="23"/>
  </r>
  <r>
    <s v="BRSTNCNTB4U6"/>
    <n v="31969.98"/>
    <n v="3996.2474900000002"/>
    <n v="8"/>
    <x v="0"/>
    <x v="2"/>
    <x v="0"/>
    <x v="23"/>
  </r>
  <r>
    <s v="BRSTNCNTB4U6"/>
    <n v="691350.82"/>
    <n v="3996.2474900000002"/>
    <n v="173"/>
    <x v="0"/>
    <x v="2"/>
    <x v="0"/>
    <x v="23"/>
  </r>
  <r>
    <s v="BRSTNCNTB0O7"/>
    <n v="1786324.05"/>
    <n v="3883.313146"/>
    <n v="460"/>
    <x v="1"/>
    <x v="0"/>
    <x v="0"/>
    <x v="23"/>
  </r>
  <r>
    <s v="BRSTNCNTB3B8"/>
    <n v="1802376.8"/>
    <n v="3978.7567399999998"/>
    <n v="453"/>
    <x v="1"/>
    <x v="1"/>
    <x v="0"/>
    <x v="23"/>
  </r>
  <r>
    <s v="BRSTNCNTB3B8"/>
    <n v="1742695.45"/>
    <n v="3978.7567399999998"/>
    <n v="438"/>
    <x v="1"/>
    <x v="1"/>
    <x v="0"/>
    <x v="23"/>
  </r>
  <r>
    <s v="BRSTNCNTB0O7"/>
    <n v="722296.25"/>
    <n v="3883.313146"/>
    <n v="186"/>
    <x v="1"/>
    <x v="0"/>
    <x v="0"/>
    <x v="23"/>
  </r>
  <r>
    <s v="BRSTNCNTB0O7"/>
    <n v="279598.55"/>
    <n v="3883.313146"/>
    <n v="72"/>
    <x v="1"/>
    <x v="0"/>
    <x v="0"/>
    <x v="23"/>
  </r>
  <r>
    <s v="BRSTNCNTB0O7"/>
    <n v="38833.129999999997"/>
    <n v="3883.313146"/>
    <n v="10"/>
    <x v="1"/>
    <x v="0"/>
    <x v="0"/>
    <x v="23"/>
  </r>
  <r>
    <s v="BRSTNCNTB0O7"/>
    <n v="1996022.96"/>
    <n v="3883.313146"/>
    <n v="514"/>
    <x v="1"/>
    <x v="0"/>
    <x v="0"/>
    <x v="23"/>
  </r>
  <r>
    <s v="BRSTNCNTB3B8"/>
    <n v="2506616.75"/>
    <n v="3978.7567399999998"/>
    <n v="630"/>
    <x v="1"/>
    <x v="1"/>
    <x v="0"/>
    <x v="23"/>
  </r>
  <r>
    <s v="BRSTNCNTB0O7"/>
    <n v="1277610.03"/>
    <n v="3883.313146"/>
    <n v="329"/>
    <x v="1"/>
    <x v="0"/>
    <x v="0"/>
    <x v="23"/>
  </r>
  <r>
    <s v="BRSTNCNTB0O7"/>
    <n v="143682.59"/>
    <n v="3883.313146"/>
    <n v="37"/>
    <x v="1"/>
    <x v="0"/>
    <x v="0"/>
    <x v="23"/>
  </r>
  <r>
    <s v="BRSTNCNTB3B8"/>
    <n v="187001.57"/>
    <n v="3978.7567399999998"/>
    <n v="47"/>
    <x v="1"/>
    <x v="1"/>
    <x v="0"/>
    <x v="23"/>
  </r>
  <r>
    <s v="BRSTNCNTB4U6"/>
    <n v="947110.66"/>
    <n v="3996.2474900000002"/>
    <n v="237"/>
    <x v="1"/>
    <x v="2"/>
    <x v="0"/>
    <x v="23"/>
  </r>
  <r>
    <s v="BRSTNCNTB4U6"/>
    <n v="787260.76"/>
    <n v="3996.2474900000002"/>
    <n v="197"/>
    <x v="1"/>
    <x v="2"/>
    <x v="0"/>
    <x v="23"/>
  </r>
  <r>
    <s v="BRSTNCNTB4U6"/>
    <n v="99906.19"/>
    <n v="3996.2474900000002"/>
    <n v="25"/>
    <x v="1"/>
    <x v="2"/>
    <x v="0"/>
    <x v="23"/>
  </r>
  <r>
    <s v="BRSTNCNTB4U6"/>
    <n v="1298780.43"/>
    <n v="3996.2474900000002"/>
    <n v="325"/>
    <x v="1"/>
    <x v="2"/>
    <x v="0"/>
    <x v="23"/>
  </r>
  <r>
    <s v="BRIFPTDBS007"/>
    <n v="1469043.94"/>
    <n v="979.36262694000004"/>
    <n v="1500"/>
    <x v="0"/>
    <x v="3"/>
    <x v="0"/>
    <x v="23"/>
  </r>
  <r>
    <s v="BBDC4"/>
    <n v="270098.2"/>
    <n v="14.2"/>
    <n v="19021"/>
    <x v="0"/>
    <x v="4"/>
    <x v="1"/>
    <x v="23"/>
  </r>
  <r>
    <s v="BOVA11"/>
    <n v="1652331"/>
    <n v="101.37"/>
    <n v="16300"/>
    <x v="0"/>
    <x v="5"/>
    <x v="1"/>
    <x v="23"/>
  </r>
  <r>
    <s v="CMIG4"/>
    <n v="362357.44"/>
    <n v="10.72"/>
    <n v="33802"/>
    <x v="0"/>
    <x v="6"/>
    <x v="1"/>
    <x v="23"/>
  </r>
  <r>
    <s v="CSAN3"/>
    <n v="1175394"/>
    <n v="16.190000000000001"/>
    <n v="72600"/>
    <x v="0"/>
    <x v="7"/>
    <x v="1"/>
    <x v="23"/>
  </r>
  <r>
    <s v="ITSA4"/>
    <n v="483425.94"/>
    <n v="8.31"/>
    <n v="58174"/>
    <x v="0"/>
    <x v="8"/>
    <x v="1"/>
    <x v="23"/>
  </r>
  <r>
    <s v="PETR4"/>
    <n v="807022.8"/>
    <n v="22.38"/>
    <n v="36060"/>
    <x v="0"/>
    <x v="9"/>
    <x v="1"/>
    <x v="23"/>
  </r>
  <r>
    <s v="VALE3"/>
    <n v="1622030"/>
    <n v="85.37"/>
    <n v="19000"/>
    <x v="0"/>
    <x v="10"/>
    <x v="1"/>
    <x v="23"/>
  </r>
  <r>
    <s v="BOVA11"/>
    <n v="584398.05000000005"/>
    <n v="101.37"/>
    <n v="5765"/>
    <x v="0"/>
    <x v="5"/>
    <x v="1"/>
    <x v="23"/>
  </r>
  <r>
    <s v="BOVA11"/>
    <n v="90827.520000000004"/>
    <n v="101.37"/>
    <n v="896"/>
    <x v="0"/>
    <x v="5"/>
    <x v="1"/>
    <x v="23"/>
  </r>
  <r>
    <s v="BOVA11"/>
    <n v="43386.36"/>
    <n v="101.37"/>
    <n v="428"/>
    <x v="0"/>
    <x v="5"/>
    <x v="1"/>
    <x v="23"/>
  </r>
  <r>
    <s v="BOVA11"/>
    <n v="82109.7"/>
    <n v="101.37"/>
    <n v="810"/>
    <x v="0"/>
    <x v="5"/>
    <x v="1"/>
    <x v="23"/>
  </r>
  <r>
    <s v="BOVA11"/>
    <n v="152764.59"/>
    <n v="101.37"/>
    <n v="1507"/>
    <x v="0"/>
    <x v="5"/>
    <x v="1"/>
    <x v="23"/>
  </r>
  <r>
    <s v="BOVA11"/>
    <n v="698844.78"/>
    <n v="101.37"/>
    <n v="6894"/>
    <x v="0"/>
    <x v="5"/>
    <x v="1"/>
    <x v="23"/>
  </r>
  <r>
    <s v="BRBNYM"/>
    <n v="1000.14"/>
    <n v="1000.14"/>
    <n v="1"/>
    <x v="0"/>
    <x v="11"/>
    <x v="2"/>
    <x v="23"/>
  </r>
  <r>
    <s v="BRBNYM"/>
    <n v="1000.42"/>
    <n v="1000.42"/>
    <n v="1"/>
    <x v="1"/>
    <x v="11"/>
    <x v="2"/>
    <x v="23"/>
  </r>
  <r>
    <n v="25307212000147"/>
    <n v="547991.0704666425"/>
    <n v="1.3234786999999999"/>
    <n v="414053.56237817998"/>
    <x v="0"/>
    <x v="13"/>
    <x v="1"/>
    <x v="23"/>
  </r>
  <r>
    <n v="19726267000199"/>
    <n v="2418128.9582695798"/>
    <n v="295.00994186000003"/>
    <n v="8196.7710749800008"/>
    <x v="0"/>
    <x v="14"/>
    <x v="1"/>
    <x v="23"/>
  </r>
  <r>
    <n v="11145320000156"/>
    <n v="3149976.8773654508"/>
    <n v="687.81603085999996"/>
    <n v="4579.6793561599998"/>
    <x v="0"/>
    <x v="15"/>
    <x v="1"/>
    <x v="23"/>
  </r>
  <r>
    <n v="28075715000122"/>
    <n v="1822303.948802321"/>
    <n v="1.5713813999999999"/>
    <n v="1159682.77898817"/>
    <x v="0"/>
    <x v="16"/>
    <x v="1"/>
    <x v="23"/>
  </r>
  <r>
    <n v="31608459000104"/>
    <n v="1521128.8971889659"/>
    <n v="1.3516652"/>
    <n v="1125374.01805489"/>
    <x v="0"/>
    <x v="18"/>
    <x v="1"/>
    <x v="23"/>
  </r>
  <r>
    <n v="31666901000140"/>
    <n v="900662.31618304353"/>
    <n v="1.4697313000000001"/>
    <n v="612807.46772083"/>
    <x v="0"/>
    <x v="19"/>
    <x v="1"/>
    <x v="23"/>
  </r>
  <r>
    <n v="44769980000167"/>
    <n v="681693.28468784469"/>
    <n v="0.80230007999999997"/>
    <n v="849673.70897912001"/>
    <x v="0"/>
    <x v="51"/>
    <x v="1"/>
    <x v="23"/>
  </r>
  <r>
    <n v="14781366000150"/>
    <n v="1760447.189729203"/>
    <n v="3.1581649999999999"/>
    <n v="557427.23693321995"/>
    <x v="0"/>
    <x v="21"/>
    <x v="1"/>
    <x v="23"/>
  </r>
  <r>
    <n v="10843445000197"/>
    <n v="583.0148504471673"/>
    <n v="2.5849442200000001"/>
    <n v="225.54252657999999"/>
    <x v="0"/>
    <x v="22"/>
    <x v="2"/>
    <x v="23"/>
  </r>
  <r>
    <n v="44162109000109"/>
    <n v="58498.454731802827"/>
    <n v="1.0493408900000001"/>
    <n v="55747.80825686"/>
    <x v="0"/>
    <x v="23"/>
    <x v="2"/>
    <x v="23"/>
  </r>
  <r>
    <n v="45683352000127"/>
    <n v="58498.455977659789"/>
    <n v="1.0493582400000001"/>
    <n v="55746.887714589997"/>
    <x v="0"/>
    <x v="24"/>
    <x v="2"/>
    <x v="23"/>
  </r>
  <r>
    <n v="45688718000150"/>
    <n v="58498.449476578877"/>
    <n v="1.0493582100000001"/>
    <n v="55746.883113039999"/>
    <x v="0"/>
    <x v="25"/>
    <x v="2"/>
    <x v="23"/>
  </r>
  <r>
    <n v="46328929000145"/>
    <n v="58498.444904522803"/>
    <n v="1.0493558999999999"/>
    <n v="55747.00147445"/>
    <x v="0"/>
    <x v="26"/>
    <x v="2"/>
    <x v="23"/>
  </r>
  <r>
    <n v="46098698000120"/>
    <n v="58498.449323555433"/>
    <n v="1.0492767199999999"/>
    <n v="55751.212438559996"/>
    <x v="0"/>
    <x v="27"/>
    <x v="2"/>
    <x v="23"/>
  </r>
  <r>
    <n v="32319500000187"/>
    <n v="58498.444252633773"/>
    <n v="1.04937839"/>
    <n v="55745.806098250003"/>
    <x v="0"/>
    <x v="28"/>
    <x v="2"/>
    <x v="23"/>
  </r>
  <r>
    <n v="46328987000179"/>
    <n v="58498.444796042248"/>
    <n v="1.0493592"/>
    <n v="55746.826059220002"/>
    <x v="0"/>
    <x v="29"/>
    <x v="2"/>
    <x v="23"/>
  </r>
  <r>
    <n v="45688636000106"/>
    <n v="58498.455221734694"/>
    <n v="1.04928848"/>
    <n v="55750.593222689997"/>
    <x v="0"/>
    <x v="30"/>
    <x v="2"/>
    <x v="23"/>
  </r>
  <r>
    <n v="46328680000178"/>
    <n v="58498.436661552812"/>
    <n v="1.04935621"/>
    <n v="55746.977150450002"/>
    <x v="0"/>
    <x v="31"/>
    <x v="2"/>
    <x v="23"/>
  </r>
  <r>
    <n v="46328752000187"/>
    <n v="58498.435600392768"/>
    <n v="1.0493561899999999"/>
    <n v="55746.9772017"/>
    <x v="0"/>
    <x v="32"/>
    <x v="2"/>
    <x v="23"/>
  </r>
  <r>
    <n v="31366337000140"/>
    <n v="2997157.775893461"/>
    <n v="1.9721171"/>
    <n v="1519766.63854974"/>
    <x v="1"/>
    <x v="33"/>
    <x v="3"/>
    <x v="23"/>
  </r>
  <r>
    <n v="18422272000145"/>
    <n v="106336.4384514386"/>
    <n v="3.2375771000000002"/>
    <n v="32844.449774319997"/>
    <x v="1"/>
    <x v="34"/>
    <x v="3"/>
    <x v="23"/>
  </r>
  <r>
    <n v="41000792000181"/>
    <n v="265177.20013645588"/>
    <n v="1.1799552"/>
    <n v="224734.97310445001"/>
    <x v="1"/>
    <x v="37"/>
    <x v="3"/>
    <x v="23"/>
  </r>
  <r>
    <n v="28951307000197"/>
    <n v="4475376.9332461031"/>
    <n v="1.8741547000000001"/>
    <n v="2387944.2466761698"/>
    <x v="1"/>
    <x v="38"/>
    <x v="3"/>
    <x v="23"/>
  </r>
  <r>
    <n v="36857756000107"/>
    <n v="1217028.4434438751"/>
    <n v="1.1189408000000001"/>
    <n v="1087661.1554819299"/>
    <x v="1"/>
    <x v="39"/>
    <x v="1"/>
    <x v="23"/>
  </r>
  <r>
    <n v="40319225000120"/>
    <n v="65650.528250439078"/>
    <n v="1.1459457"/>
    <n v="57289.3883632"/>
    <x v="1"/>
    <x v="40"/>
    <x v="2"/>
    <x v="23"/>
  </r>
  <r>
    <n v="40319218000128"/>
    <n v="287014.94995139202"/>
    <n v="117.9036215"/>
    <n v="2434.3183551100001"/>
    <x v="1"/>
    <x v="41"/>
    <x v="3"/>
    <x v="23"/>
  </r>
  <r>
    <n v="19009392000188"/>
    <n v="2016406.816588691"/>
    <n v="4.7430050000000001"/>
    <n v="425132.76215999998"/>
    <x v="1"/>
    <x v="43"/>
    <x v="3"/>
    <x v="23"/>
  </r>
  <r>
    <n v="31608483000135"/>
    <n v="1213355.9596515379"/>
    <n v="1.7706588000000001"/>
    <n v="685256.78671212005"/>
    <x v="1"/>
    <x v="44"/>
    <x v="1"/>
    <x v="23"/>
  </r>
  <r>
    <n v="35819274000191"/>
    <n v="1168787.9235513781"/>
    <n v="1.2612052600000001"/>
    <n v="926723.00110084994"/>
    <x v="1"/>
    <x v="46"/>
    <x v="0"/>
    <x v="23"/>
  </r>
  <r>
    <n v="31713505000127"/>
    <n v="655212.2288462338"/>
    <n v="2029.2166474000001"/>
    <n v="322.88924383"/>
    <x v="1"/>
    <x v="47"/>
    <x v="1"/>
    <x v="23"/>
  </r>
  <r>
    <n v="31713585000110"/>
    <n v="67747.051947365369"/>
    <n v="1.1535758"/>
    <n v="58727.87201965"/>
    <x v="1"/>
    <x v="48"/>
    <x v="2"/>
    <x v="23"/>
  </r>
  <r>
    <n v="42776581000106"/>
    <n v="1766655.71030204"/>
    <n v="1.1273066300000001"/>
    <n v="1567147.44976"/>
    <x v="1"/>
    <x v="49"/>
    <x v="2"/>
    <x v="23"/>
  </r>
  <r>
    <n v="30654823000100"/>
    <n v="2021456.4226354251"/>
    <n v="1347.63761297"/>
    <n v="1500.0000023600001"/>
    <x v="1"/>
    <x v="50"/>
    <x v="0"/>
    <x v="23"/>
  </r>
  <r>
    <n v="10843445000197"/>
    <n v="158.52415613694211"/>
    <n v="2.5849442200000001"/>
    <n v="61.325948510000003"/>
    <x v="1"/>
    <x v="22"/>
    <x v="2"/>
    <x v="23"/>
  </r>
  <r>
    <n v="44162109000109"/>
    <n v="920554.7141186354"/>
    <n v="1.0493408900000001"/>
    <n v="877269.45827741001"/>
    <x v="1"/>
    <x v="23"/>
    <x v="2"/>
    <x v="23"/>
  </r>
  <r>
    <n v="45683352000127"/>
    <n v="920554.62524034455"/>
    <n v="1.0493582400000001"/>
    <n v="877254.86888095003"/>
    <x v="1"/>
    <x v="24"/>
    <x v="2"/>
    <x v="23"/>
  </r>
  <r>
    <n v="45688718000150"/>
    <n v="920554.62528527353"/>
    <n v="1.0493582100000001"/>
    <n v="877254.89400352002"/>
    <x v="1"/>
    <x v="25"/>
    <x v="2"/>
    <x v="23"/>
  </r>
  <r>
    <n v="46328929000145"/>
    <n v="920554.61036025651"/>
    <n v="1.0493558999999999"/>
    <n v="877256.81092587998"/>
    <x v="1"/>
    <x v="26"/>
    <x v="2"/>
    <x v="23"/>
  </r>
  <r>
    <n v="46098698000120"/>
    <n v="920554.62802672351"/>
    <n v="1.0492767199999999"/>
    <n v="877323.02688152995"/>
    <x v="1"/>
    <x v="27"/>
    <x v="2"/>
    <x v="23"/>
  </r>
  <r>
    <n v="32319500000187"/>
    <n v="920554.61713528365"/>
    <n v="1.04937839"/>
    <n v="877238.01624625002"/>
    <x v="1"/>
    <x v="28"/>
    <x v="2"/>
    <x v="23"/>
  </r>
  <r>
    <n v="46328987000179"/>
    <n v="920554.61992236006"/>
    <n v="1.0493592"/>
    <n v="877254.06126173004"/>
    <x v="1"/>
    <x v="29"/>
    <x v="2"/>
    <x v="23"/>
  </r>
  <r>
    <n v="45688636000106"/>
    <n v="920554.63512212795"/>
    <n v="1.04928848"/>
    <n v="877313.20096274"/>
    <x v="1"/>
    <x v="30"/>
    <x v="2"/>
    <x v="23"/>
  </r>
  <r>
    <n v="46328680000178"/>
    <n v="920554.61511363939"/>
    <n v="1.04935621"/>
    <n v="877256.55629715999"/>
    <x v="1"/>
    <x v="31"/>
    <x v="2"/>
    <x v="23"/>
  </r>
  <r>
    <n v="46328752000187"/>
    <n v="920554.61514023994"/>
    <n v="1.0493561899999999"/>
    <n v="877256.57304240996"/>
    <x v="1"/>
    <x v="32"/>
    <x v="2"/>
    <x v="23"/>
  </r>
  <r>
    <s v="BRSTNCNTB0O7"/>
    <n v="194165.66"/>
    <n v="3883.313146"/>
    <n v="50"/>
    <x v="0"/>
    <x v="0"/>
    <x v="0"/>
    <x v="24"/>
  </r>
  <r>
    <s v="BRSTNCNTB0O7"/>
    <n v="256298.67"/>
    <n v="3883.313146"/>
    <n v="66"/>
    <x v="0"/>
    <x v="0"/>
    <x v="0"/>
    <x v="24"/>
  </r>
  <r>
    <s v="BRSTNCNTB0O7"/>
    <n v="1246543.52"/>
    <n v="3883.313146"/>
    <n v="321"/>
    <x v="0"/>
    <x v="0"/>
    <x v="0"/>
    <x v="24"/>
  </r>
  <r>
    <s v="BRSTNCNTB4U6"/>
    <n v="175834.89"/>
    <n v="3996.2474900000002"/>
    <n v="44"/>
    <x v="0"/>
    <x v="2"/>
    <x v="0"/>
    <x v="24"/>
  </r>
  <r>
    <s v="BRSTNCNTB4U6"/>
    <n v="275741.08"/>
    <n v="3996.2474900000002"/>
    <n v="69"/>
    <x v="0"/>
    <x v="2"/>
    <x v="0"/>
    <x v="24"/>
  </r>
  <r>
    <s v="BRSTNCNTB4U6"/>
    <n v="31969.98"/>
    <n v="3996.2474900000002"/>
    <n v="8"/>
    <x v="0"/>
    <x v="2"/>
    <x v="0"/>
    <x v="24"/>
  </r>
  <r>
    <s v="BRSTNCNTB4U6"/>
    <n v="691350.82"/>
    <n v="3996.2474900000002"/>
    <n v="173"/>
    <x v="0"/>
    <x v="2"/>
    <x v="0"/>
    <x v="24"/>
  </r>
  <r>
    <s v="BRSTNCNTB0O7"/>
    <n v="1797733.99"/>
    <n v="3908.1173760000001"/>
    <n v="460"/>
    <x v="1"/>
    <x v="0"/>
    <x v="0"/>
    <x v="24"/>
  </r>
  <r>
    <s v="BRSTNCNTB3B8"/>
    <n v="1814852.35"/>
    <n v="4006.2965709999999"/>
    <n v="453"/>
    <x v="1"/>
    <x v="1"/>
    <x v="0"/>
    <x v="24"/>
  </r>
  <r>
    <s v="BRSTNCNTB3B8"/>
    <n v="1754757.9"/>
    <n v="4006.2965709999999"/>
    <n v="438"/>
    <x v="1"/>
    <x v="1"/>
    <x v="0"/>
    <x v="24"/>
  </r>
  <r>
    <s v="BRSTNCNTB0O7"/>
    <n v="726909.83"/>
    <n v="3908.1173760000001"/>
    <n v="186"/>
    <x v="1"/>
    <x v="0"/>
    <x v="0"/>
    <x v="24"/>
  </r>
  <r>
    <s v="BRSTNCNTB0O7"/>
    <n v="281384.45"/>
    <n v="3908.1173760000001"/>
    <n v="72"/>
    <x v="1"/>
    <x v="0"/>
    <x v="0"/>
    <x v="24"/>
  </r>
  <r>
    <s v="BRSTNCNTB0O7"/>
    <n v="39081.17"/>
    <n v="3908.1173760000001"/>
    <n v="10"/>
    <x v="1"/>
    <x v="0"/>
    <x v="0"/>
    <x v="24"/>
  </r>
  <r>
    <s v="BRSTNCNTB0O7"/>
    <n v="2008772.33"/>
    <n v="3908.1173760000001"/>
    <n v="514"/>
    <x v="1"/>
    <x v="0"/>
    <x v="0"/>
    <x v="24"/>
  </r>
  <r>
    <s v="BRSTNCNTB3B8"/>
    <n v="2523966.84"/>
    <n v="4006.2965709999999"/>
    <n v="630"/>
    <x v="1"/>
    <x v="1"/>
    <x v="0"/>
    <x v="24"/>
  </r>
  <r>
    <s v="BRSTNCNTB0O7"/>
    <n v="1285770.6200000001"/>
    <n v="3908.1173760000001"/>
    <n v="329"/>
    <x v="1"/>
    <x v="0"/>
    <x v="0"/>
    <x v="24"/>
  </r>
  <r>
    <s v="BRSTNCNTB0O7"/>
    <n v="144600.34"/>
    <n v="3908.1173760000001"/>
    <n v="37"/>
    <x v="1"/>
    <x v="0"/>
    <x v="0"/>
    <x v="24"/>
  </r>
  <r>
    <s v="BRSTNCNTB3B8"/>
    <n v="188295.94"/>
    <n v="4006.2965709999999"/>
    <n v="47"/>
    <x v="1"/>
    <x v="1"/>
    <x v="0"/>
    <x v="24"/>
  </r>
  <r>
    <s v="BRSTNCNTB4U6"/>
    <n v="952749.25"/>
    <n v="4020.0390259999999"/>
    <n v="237"/>
    <x v="1"/>
    <x v="2"/>
    <x v="0"/>
    <x v="24"/>
  </r>
  <r>
    <s v="BRSTNCNTB4U6"/>
    <n v="791947.69"/>
    <n v="4020.0390259999999"/>
    <n v="197"/>
    <x v="1"/>
    <x v="2"/>
    <x v="0"/>
    <x v="24"/>
  </r>
  <r>
    <s v="BRSTNCNTB4U6"/>
    <n v="100500.98"/>
    <n v="4020.0390259999999"/>
    <n v="25"/>
    <x v="1"/>
    <x v="2"/>
    <x v="0"/>
    <x v="24"/>
  </r>
  <r>
    <s v="BRSTNCNTB4U6"/>
    <n v="1306512.68"/>
    <n v="4020.0390259999999"/>
    <n v="325"/>
    <x v="1"/>
    <x v="2"/>
    <x v="0"/>
    <x v="24"/>
  </r>
  <r>
    <s v="BRIFPTDBS007"/>
    <n v="1469043.94"/>
    <n v="979.36262694000004"/>
    <n v="1500"/>
    <x v="0"/>
    <x v="3"/>
    <x v="0"/>
    <x v="24"/>
  </r>
  <r>
    <s v="BBDC4"/>
    <n v="270098.2"/>
    <n v="14.2"/>
    <n v="19021"/>
    <x v="0"/>
    <x v="4"/>
    <x v="1"/>
    <x v="24"/>
  </r>
  <r>
    <s v="BOVA11"/>
    <n v="1652331"/>
    <n v="101.37"/>
    <n v="16300"/>
    <x v="0"/>
    <x v="5"/>
    <x v="1"/>
    <x v="24"/>
  </r>
  <r>
    <s v="CMIG4"/>
    <n v="362357.44"/>
    <n v="10.72"/>
    <n v="33802"/>
    <x v="0"/>
    <x v="6"/>
    <x v="1"/>
    <x v="24"/>
  </r>
  <r>
    <s v="CSAN3"/>
    <n v="1175394"/>
    <n v="16.190000000000001"/>
    <n v="72600"/>
    <x v="0"/>
    <x v="7"/>
    <x v="1"/>
    <x v="24"/>
  </r>
  <r>
    <s v="ITSA4"/>
    <n v="483425.94"/>
    <n v="8.31"/>
    <n v="58174"/>
    <x v="0"/>
    <x v="8"/>
    <x v="1"/>
    <x v="24"/>
  </r>
  <r>
    <s v="PETR4"/>
    <n v="807022.8"/>
    <n v="22.38"/>
    <n v="36060"/>
    <x v="0"/>
    <x v="9"/>
    <x v="1"/>
    <x v="24"/>
  </r>
  <r>
    <s v="VALE3"/>
    <n v="1622030"/>
    <n v="85.37"/>
    <n v="19000"/>
    <x v="0"/>
    <x v="10"/>
    <x v="1"/>
    <x v="24"/>
  </r>
  <r>
    <s v="BOVA11"/>
    <n v="584398.05000000005"/>
    <n v="101.37"/>
    <n v="5765"/>
    <x v="0"/>
    <x v="5"/>
    <x v="1"/>
    <x v="24"/>
  </r>
  <r>
    <s v="BOVA11"/>
    <n v="90827.520000000004"/>
    <n v="101.37"/>
    <n v="896"/>
    <x v="0"/>
    <x v="5"/>
    <x v="1"/>
    <x v="24"/>
  </r>
  <r>
    <s v="BOVA11"/>
    <n v="43386.36"/>
    <n v="101.37"/>
    <n v="428"/>
    <x v="0"/>
    <x v="5"/>
    <x v="1"/>
    <x v="24"/>
  </r>
  <r>
    <s v="BOVA11"/>
    <n v="82109.7"/>
    <n v="101.37"/>
    <n v="810"/>
    <x v="0"/>
    <x v="5"/>
    <x v="1"/>
    <x v="24"/>
  </r>
  <r>
    <s v="BOVA11"/>
    <n v="152764.59"/>
    <n v="101.37"/>
    <n v="1507"/>
    <x v="0"/>
    <x v="5"/>
    <x v="1"/>
    <x v="24"/>
  </r>
  <r>
    <s v="BOVA11"/>
    <n v="698844.78"/>
    <n v="101.37"/>
    <n v="6894"/>
    <x v="0"/>
    <x v="5"/>
    <x v="1"/>
    <x v="24"/>
  </r>
  <r>
    <s v="BRBNYM"/>
    <n v="1000.14"/>
    <n v="1000.14"/>
    <n v="1"/>
    <x v="0"/>
    <x v="11"/>
    <x v="2"/>
    <x v="24"/>
  </r>
  <r>
    <s v="BRBNYM"/>
    <n v="1060.42"/>
    <n v="1060.42"/>
    <n v="1"/>
    <x v="1"/>
    <x v="11"/>
    <x v="2"/>
    <x v="24"/>
  </r>
  <r>
    <n v="25307212000147"/>
    <n v="547991.0704666425"/>
    <n v="1.3234786999999999"/>
    <n v="414053.56237817998"/>
    <x v="0"/>
    <x v="13"/>
    <x v="1"/>
    <x v="24"/>
  </r>
  <r>
    <n v="19726267000199"/>
    <n v="2418128.9582695798"/>
    <n v="295.00994186000003"/>
    <n v="8196.7710749800008"/>
    <x v="0"/>
    <x v="14"/>
    <x v="1"/>
    <x v="24"/>
  </r>
  <r>
    <n v="11145320000156"/>
    <n v="3149976.8773654508"/>
    <n v="687.81603085999996"/>
    <n v="4579.6793561599998"/>
    <x v="0"/>
    <x v="15"/>
    <x v="1"/>
    <x v="24"/>
  </r>
  <r>
    <n v="28075715000122"/>
    <n v="1822303.948802321"/>
    <n v="1.5713813999999999"/>
    <n v="1159682.77898817"/>
    <x v="0"/>
    <x v="16"/>
    <x v="1"/>
    <x v="24"/>
  </r>
  <r>
    <n v="31608459000104"/>
    <n v="1521128.8971889659"/>
    <n v="1.3516652"/>
    <n v="1125374.01805489"/>
    <x v="0"/>
    <x v="18"/>
    <x v="1"/>
    <x v="24"/>
  </r>
  <r>
    <n v="31666901000140"/>
    <n v="900662.31618304353"/>
    <n v="1.4697313000000001"/>
    <n v="612807.46772083"/>
    <x v="0"/>
    <x v="19"/>
    <x v="1"/>
    <x v="24"/>
  </r>
  <r>
    <n v="44769980000167"/>
    <n v="681693.28468784469"/>
    <n v="0.80230007999999997"/>
    <n v="849673.70897912001"/>
    <x v="0"/>
    <x v="51"/>
    <x v="1"/>
    <x v="24"/>
  </r>
  <r>
    <n v="14781366000150"/>
    <n v="1760447.189729203"/>
    <n v="3.1581649999999999"/>
    <n v="557427.23693321995"/>
    <x v="0"/>
    <x v="21"/>
    <x v="1"/>
    <x v="24"/>
  </r>
  <r>
    <n v="10843445000197"/>
    <n v="583.0148504471673"/>
    <n v="2.5849442200000001"/>
    <n v="225.54252657999999"/>
    <x v="0"/>
    <x v="22"/>
    <x v="2"/>
    <x v="24"/>
  </r>
  <r>
    <n v="44162109000109"/>
    <n v="58498.454731802827"/>
    <n v="1.0493408900000001"/>
    <n v="55747.80825686"/>
    <x v="0"/>
    <x v="23"/>
    <x v="2"/>
    <x v="24"/>
  </r>
  <r>
    <n v="45683352000127"/>
    <n v="58498.455977659789"/>
    <n v="1.0493582400000001"/>
    <n v="55746.887714589997"/>
    <x v="0"/>
    <x v="24"/>
    <x v="2"/>
    <x v="24"/>
  </r>
  <r>
    <n v="45688718000150"/>
    <n v="58498.449476578877"/>
    <n v="1.0493582100000001"/>
    <n v="55746.883113039999"/>
    <x v="0"/>
    <x v="25"/>
    <x v="2"/>
    <x v="24"/>
  </r>
  <r>
    <n v="46328929000145"/>
    <n v="58498.444904522803"/>
    <n v="1.0493558999999999"/>
    <n v="55747.00147445"/>
    <x v="0"/>
    <x v="26"/>
    <x v="2"/>
    <x v="24"/>
  </r>
  <r>
    <n v="46098698000120"/>
    <n v="58498.449323555433"/>
    <n v="1.0492767199999999"/>
    <n v="55751.212438559996"/>
    <x v="0"/>
    <x v="27"/>
    <x v="2"/>
    <x v="24"/>
  </r>
  <r>
    <n v="32319500000187"/>
    <n v="58498.444252633773"/>
    <n v="1.04937839"/>
    <n v="55745.806098250003"/>
    <x v="0"/>
    <x v="28"/>
    <x v="2"/>
    <x v="24"/>
  </r>
  <r>
    <n v="46328987000179"/>
    <n v="58498.444796042248"/>
    <n v="1.0493592"/>
    <n v="55746.826059220002"/>
    <x v="0"/>
    <x v="29"/>
    <x v="2"/>
    <x v="24"/>
  </r>
  <r>
    <n v="45688636000106"/>
    <n v="58498.455221734694"/>
    <n v="1.04928848"/>
    <n v="55750.593222689997"/>
    <x v="0"/>
    <x v="30"/>
    <x v="2"/>
    <x v="24"/>
  </r>
  <r>
    <n v="46328680000178"/>
    <n v="58498.436661552812"/>
    <n v="1.04935621"/>
    <n v="55746.977150450002"/>
    <x v="0"/>
    <x v="31"/>
    <x v="2"/>
    <x v="24"/>
  </r>
  <r>
    <n v="46328752000187"/>
    <n v="58498.435600392768"/>
    <n v="1.0493561899999999"/>
    <n v="55746.9772017"/>
    <x v="0"/>
    <x v="32"/>
    <x v="2"/>
    <x v="24"/>
  </r>
  <r>
    <n v="31366337000140"/>
    <n v="3049174.068747784"/>
    <n v="2.0063436000000001"/>
    <n v="1519766.63854974"/>
    <x v="1"/>
    <x v="33"/>
    <x v="3"/>
    <x v="24"/>
  </r>
  <r>
    <n v="18422272000145"/>
    <n v="106447.90922952769"/>
    <n v="3.240971"/>
    <n v="32844.449774319997"/>
    <x v="1"/>
    <x v="34"/>
    <x v="3"/>
    <x v="24"/>
  </r>
  <r>
    <n v="41000792000181"/>
    <n v="265891.22809300339"/>
    <n v="1.1831324000000001"/>
    <n v="224734.97310445001"/>
    <x v="1"/>
    <x v="37"/>
    <x v="3"/>
    <x v="24"/>
  </r>
  <r>
    <n v="28951307000197"/>
    <n v="4475381.2315457473"/>
    <n v="1.8741565"/>
    <n v="2387944.2466761698"/>
    <x v="1"/>
    <x v="38"/>
    <x v="3"/>
    <x v="24"/>
  </r>
  <r>
    <n v="36857756000107"/>
    <n v="1227860.6784235509"/>
    <n v="1.1289"/>
    <n v="1087661.1554819299"/>
    <x v="1"/>
    <x v="39"/>
    <x v="1"/>
    <x v="24"/>
  </r>
  <r>
    <n v="40319225000120"/>
    <n v="65682.724886699187"/>
    <n v="1.1465076999999999"/>
    <n v="57289.3883632"/>
    <x v="1"/>
    <x v="40"/>
    <x v="2"/>
    <x v="24"/>
  </r>
  <r>
    <n v="40319218000128"/>
    <n v="282096.46911226021"/>
    <n v="115.8831459"/>
    <n v="2434.3183551100001"/>
    <x v="1"/>
    <x v="41"/>
    <x v="3"/>
    <x v="24"/>
  </r>
  <r>
    <n v="19009392000188"/>
    <n v="2016417.8700405071"/>
    <n v="4.7430310000000002"/>
    <n v="425132.76215999998"/>
    <x v="1"/>
    <x v="43"/>
    <x v="3"/>
    <x v="24"/>
  </r>
  <r>
    <n v="31608483000135"/>
    <n v="1224253.803907657"/>
    <n v="1.7865621"/>
    <n v="685256.78671212005"/>
    <x v="1"/>
    <x v="44"/>
    <x v="1"/>
    <x v="24"/>
  </r>
  <r>
    <n v="35819274000191"/>
    <n v="1169587.0367952271"/>
    <n v="1.26206756"/>
    <n v="926723.00110084994"/>
    <x v="1"/>
    <x v="46"/>
    <x v="0"/>
    <x v="24"/>
  </r>
  <r>
    <n v="31713505000127"/>
    <n v="653062.25528521906"/>
    <n v="2022.5580993000001"/>
    <n v="322.88924383"/>
    <x v="1"/>
    <x v="47"/>
    <x v="1"/>
    <x v="24"/>
  </r>
  <r>
    <n v="31713585000110"/>
    <n v="67779.880827824352"/>
    <n v="1.1541348"/>
    <n v="58727.87201965"/>
    <x v="1"/>
    <x v="48"/>
    <x v="2"/>
    <x v="24"/>
  </r>
  <r>
    <n v="42776581000106"/>
    <n v="1767916.7468404381"/>
    <n v="1.1281113"/>
    <n v="1567147.44976"/>
    <x v="1"/>
    <x v="49"/>
    <x v="2"/>
    <x v="24"/>
  </r>
  <r>
    <n v="30654823000100"/>
    <n v="2021533.159335545"/>
    <n v="1347.68877077"/>
    <n v="1500.0000023600001"/>
    <x v="1"/>
    <x v="50"/>
    <x v="0"/>
    <x v="24"/>
  </r>
  <r>
    <n v="10843445000197"/>
    <n v="158.60250064942309"/>
    <n v="2.5862217300000001"/>
    <n v="61.325948510000003"/>
    <x v="1"/>
    <x v="22"/>
    <x v="2"/>
    <x v="24"/>
  </r>
  <r>
    <n v="44162109000109"/>
    <n v="920932.06716254016"/>
    <n v="1.04982803"/>
    <n v="877221.83142942004"/>
    <x v="1"/>
    <x v="23"/>
    <x v="2"/>
    <x v="24"/>
  </r>
  <r>
    <n v="45683352000127"/>
    <n v="920931.97117716772"/>
    <n v="1.0498453800000001"/>
    <n v="877207.24282004999"/>
    <x v="1"/>
    <x v="24"/>
    <x v="2"/>
    <x v="24"/>
  </r>
  <r>
    <n v="45688718000150"/>
    <n v="920931.97123433591"/>
    <n v="1.04984535"/>
    <n v="877207.26794126001"/>
    <x v="1"/>
    <x v="25"/>
    <x v="2"/>
    <x v="24"/>
  </r>
  <r>
    <n v="46328929000145"/>
    <n v="920931.95724313182"/>
    <n v="1.0498430400000001"/>
    <n v="877209.18475883"/>
    <x v="1"/>
    <x v="26"/>
    <x v="2"/>
    <x v="24"/>
  </r>
  <r>
    <n v="46098698000120"/>
    <n v="920931.9720731175"/>
    <n v="1.0497638199999999"/>
    <n v="877275.39712038997"/>
    <x v="1"/>
    <x v="27"/>
    <x v="2"/>
    <x v="24"/>
  </r>
  <r>
    <n v="32319500000187"/>
    <n v="920931.96363489726"/>
    <n v="1.0498655400000001"/>
    <n v="877190.39109989"/>
    <x v="1"/>
    <x v="28"/>
    <x v="2"/>
    <x v="24"/>
  </r>
  <r>
    <n v="46328987000179"/>
    <n v="920931.96546575939"/>
    <n v="1.04984634"/>
    <n v="877206.43524438003"/>
    <x v="1"/>
    <x v="29"/>
    <x v="2"/>
    <x v="24"/>
  </r>
  <r>
    <n v="45688636000106"/>
    <n v="920931.9743823196"/>
    <n v="1.0497755799999999"/>
    <n v="877265.57173516997"/>
    <x v="1"/>
    <x v="30"/>
    <x v="2"/>
    <x v="24"/>
  </r>
  <r>
    <n v="46328680000178"/>
    <n v="920931.96187247138"/>
    <n v="1.04984335"/>
    <n v="877208.93014416995"/>
    <x v="1"/>
    <x v="31"/>
    <x v="2"/>
    <x v="24"/>
  </r>
  <r>
    <n v="46328752000187"/>
    <n v="920931.96190723707"/>
    <n v="1.0498433300000001"/>
    <n v="877208.94688852003"/>
    <x v="1"/>
    <x v="32"/>
    <x v="2"/>
    <x v="24"/>
  </r>
  <r>
    <s v="BRSTNCNTB0O7"/>
    <n v="195307.8"/>
    <n v="3906.155992"/>
    <n v="50"/>
    <x v="0"/>
    <x v="0"/>
    <x v="0"/>
    <x v="25"/>
  </r>
  <r>
    <s v="BRSTNCNTB0O7"/>
    <n v="257806.3"/>
    <n v="3906.155992"/>
    <n v="66"/>
    <x v="0"/>
    <x v="0"/>
    <x v="0"/>
    <x v="25"/>
  </r>
  <r>
    <s v="BRSTNCNTB0O7"/>
    <n v="1253876.07"/>
    <n v="3906.155992"/>
    <n v="321"/>
    <x v="0"/>
    <x v="0"/>
    <x v="0"/>
    <x v="25"/>
  </r>
  <r>
    <s v="BRSTNCNTB4U6"/>
    <n v="176830.52"/>
    <n v="4018.8754140000001"/>
    <n v="44"/>
    <x v="0"/>
    <x v="2"/>
    <x v="0"/>
    <x v="25"/>
  </r>
  <r>
    <s v="BRSTNCNTB4U6"/>
    <n v="277302.40000000002"/>
    <n v="4018.8754140000001"/>
    <n v="69"/>
    <x v="0"/>
    <x v="2"/>
    <x v="0"/>
    <x v="25"/>
  </r>
  <r>
    <s v="BRSTNCNTB4U6"/>
    <n v="32151"/>
    <n v="4018.8754140000001"/>
    <n v="8"/>
    <x v="0"/>
    <x v="2"/>
    <x v="0"/>
    <x v="25"/>
  </r>
  <r>
    <s v="BRSTNCNTB4U6"/>
    <n v="695265.45"/>
    <n v="4018.8754140000001"/>
    <n v="173"/>
    <x v="0"/>
    <x v="2"/>
    <x v="0"/>
    <x v="25"/>
  </r>
  <r>
    <s v="BRSTNCNTB0O7"/>
    <n v="1796831.76"/>
    <n v="3906.155992"/>
    <n v="460"/>
    <x v="1"/>
    <x v="0"/>
    <x v="0"/>
    <x v="25"/>
  </r>
  <r>
    <s v="BRSTNCNTB3B8"/>
    <n v="1814182.73"/>
    <n v="4004.8183949999998"/>
    <n v="453"/>
    <x v="1"/>
    <x v="1"/>
    <x v="0"/>
    <x v="25"/>
  </r>
  <r>
    <s v="BRSTNCNTB3B8"/>
    <n v="1754110.46"/>
    <n v="4004.8183949999998"/>
    <n v="438"/>
    <x v="1"/>
    <x v="1"/>
    <x v="0"/>
    <x v="25"/>
  </r>
  <r>
    <s v="BRSTNCNTB0O7"/>
    <n v="726545.01"/>
    <n v="3906.155992"/>
    <n v="186"/>
    <x v="1"/>
    <x v="0"/>
    <x v="0"/>
    <x v="25"/>
  </r>
  <r>
    <s v="BRSTNCNTB0O7"/>
    <n v="281243.23"/>
    <n v="3906.155992"/>
    <n v="72"/>
    <x v="1"/>
    <x v="0"/>
    <x v="0"/>
    <x v="25"/>
  </r>
  <r>
    <s v="BRSTNCNTB0O7"/>
    <n v="39061.56"/>
    <n v="3906.155992"/>
    <n v="10"/>
    <x v="1"/>
    <x v="0"/>
    <x v="0"/>
    <x v="25"/>
  </r>
  <r>
    <s v="BRSTNCNTB0O7"/>
    <n v="2007764.18"/>
    <n v="3906.155992"/>
    <n v="514"/>
    <x v="1"/>
    <x v="0"/>
    <x v="0"/>
    <x v="25"/>
  </r>
  <r>
    <s v="BRSTNCNTB3B8"/>
    <n v="2523035.59"/>
    <n v="4004.8183949999998"/>
    <n v="630"/>
    <x v="1"/>
    <x v="1"/>
    <x v="0"/>
    <x v="25"/>
  </r>
  <r>
    <s v="BRSTNCNTB0O7"/>
    <n v="1285125.32"/>
    <n v="3906.155992"/>
    <n v="329"/>
    <x v="1"/>
    <x v="0"/>
    <x v="0"/>
    <x v="25"/>
  </r>
  <r>
    <s v="BRSTNCNTB0O7"/>
    <n v="144527.76999999999"/>
    <n v="3906.155992"/>
    <n v="37"/>
    <x v="1"/>
    <x v="0"/>
    <x v="0"/>
    <x v="25"/>
  </r>
  <r>
    <s v="BRSTNCNTB3B8"/>
    <n v="188226.46"/>
    <n v="4004.8183949999998"/>
    <n v="47"/>
    <x v="1"/>
    <x v="1"/>
    <x v="0"/>
    <x v="25"/>
  </r>
  <r>
    <s v="BRSTNCNTB4U6"/>
    <n v="952473.47"/>
    <n v="4018.8754140000001"/>
    <n v="237"/>
    <x v="1"/>
    <x v="2"/>
    <x v="0"/>
    <x v="25"/>
  </r>
  <r>
    <s v="BRSTNCNTB4U6"/>
    <n v="791718.46"/>
    <n v="4018.8754140000001"/>
    <n v="197"/>
    <x v="1"/>
    <x v="2"/>
    <x v="0"/>
    <x v="25"/>
  </r>
  <r>
    <s v="BRSTNCNTB4U6"/>
    <n v="100471.89"/>
    <n v="4018.8754140000001"/>
    <n v="25"/>
    <x v="1"/>
    <x v="2"/>
    <x v="0"/>
    <x v="25"/>
  </r>
  <r>
    <s v="BRSTNCNTB4U6"/>
    <n v="1306134.51"/>
    <n v="4018.8754140000001"/>
    <n v="325"/>
    <x v="1"/>
    <x v="2"/>
    <x v="0"/>
    <x v="25"/>
  </r>
  <r>
    <s v="BRIFPTDBS007"/>
    <n v="1484601.98"/>
    <n v="989.73465658999999"/>
    <n v="1500"/>
    <x v="0"/>
    <x v="3"/>
    <x v="0"/>
    <x v="25"/>
  </r>
  <r>
    <s v="BBDC4"/>
    <n v="282081.43"/>
    <n v="14.83"/>
    <n v="19021"/>
    <x v="0"/>
    <x v="4"/>
    <x v="1"/>
    <x v="25"/>
  </r>
  <r>
    <s v="BOVA11"/>
    <n v="1693081"/>
    <n v="103.87"/>
    <n v="16300"/>
    <x v="0"/>
    <x v="5"/>
    <x v="1"/>
    <x v="25"/>
  </r>
  <r>
    <s v="CMIG4"/>
    <n v="373174.08"/>
    <n v="11.04"/>
    <n v="33802"/>
    <x v="0"/>
    <x v="6"/>
    <x v="1"/>
    <x v="25"/>
  </r>
  <r>
    <s v="CSAN3"/>
    <n v="1220406"/>
    <n v="16.809999999999999"/>
    <n v="72600"/>
    <x v="0"/>
    <x v="7"/>
    <x v="1"/>
    <x v="25"/>
  </r>
  <r>
    <s v="ITSA4"/>
    <n v="488661.6"/>
    <n v="8.4"/>
    <n v="58174"/>
    <x v="0"/>
    <x v="8"/>
    <x v="1"/>
    <x v="25"/>
  </r>
  <r>
    <s v="PETR4"/>
    <n v="849934.2"/>
    <n v="23.57"/>
    <n v="36060"/>
    <x v="0"/>
    <x v="9"/>
    <x v="1"/>
    <x v="25"/>
  </r>
  <r>
    <s v="VALE3"/>
    <n v="1638560"/>
    <n v="86.24"/>
    <n v="19000"/>
    <x v="0"/>
    <x v="10"/>
    <x v="1"/>
    <x v="25"/>
  </r>
  <r>
    <s v="BOVA11"/>
    <n v="598810.55000000005"/>
    <n v="103.87"/>
    <n v="5765"/>
    <x v="0"/>
    <x v="5"/>
    <x v="1"/>
    <x v="25"/>
  </r>
  <r>
    <s v="BOVA11"/>
    <n v="93067.520000000004"/>
    <n v="103.87"/>
    <n v="896"/>
    <x v="0"/>
    <x v="5"/>
    <x v="1"/>
    <x v="25"/>
  </r>
  <r>
    <s v="BOVA11"/>
    <n v="44456.36"/>
    <n v="103.87"/>
    <n v="428"/>
    <x v="0"/>
    <x v="5"/>
    <x v="1"/>
    <x v="25"/>
  </r>
  <r>
    <s v="BOVA11"/>
    <n v="84134.7"/>
    <n v="103.87"/>
    <n v="810"/>
    <x v="0"/>
    <x v="5"/>
    <x v="1"/>
    <x v="25"/>
  </r>
  <r>
    <s v="BOVA11"/>
    <n v="156532.09"/>
    <n v="103.87"/>
    <n v="1507"/>
    <x v="0"/>
    <x v="5"/>
    <x v="1"/>
    <x v="25"/>
  </r>
  <r>
    <s v="BOVA11"/>
    <n v="716079.78"/>
    <n v="103.87"/>
    <n v="6894"/>
    <x v="0"/>
    <x v="5"/>
    <x v="1"/>
    <x v="25"/>
  </r>
  <r>
    <s v="BRBNYM"/>
    <n v="0.57999999999999996"/>
    <n v="0.57999999999999996"/>
    <n v="1"/>
    <x v="0"/>
    <x v="11"/>
    <x v="2"/>
    <x v="25"/>
  </r>
  <r>
    <s v="BRBNYM"/>
    <n v="591.91"/>
    <n v="591.91"/>
    <n v="1"/>
    <x v="1"/>
    <x v="11"/>
    <x v="2"/>
    <x v="25"/>
  </r>
  <r>
    <n v="19726267000199"/>
    <n v="2466879.6560437409"/>
    <n v="300.95749088000002"/>
    <n v="8196.7710749800008"/>
    <x v="0"/>
    <x v="14"/>
    <x v="1"/>
    <x v="25"/>
  </r>
  <r>
    <n v="11145320000156"/>
    <n v="3213375.1814377559"/>
    <n v="701.6594245"/>
    <n v="4579.6793561599998"/>
    <x v="0"/>
    <x v="15"/>
    <x v="1"/>
    <x v="25"/>
  </r>
  <r>
    <n v="28075715000122"/>
    <n v="1854850.909867736"/>
    <n v="1.5994467999999999"/>
    <n v="1159682.77898817"/>
    <x v="0"/>
    <x v="16"/>
    <x v="1"/>
    <x v="25"/>
  </r>
  <r>
    <n v="31608459000104"/>
    <n v="1547488.195201661"/>
    <n v="1.3750879"/>
    <n v="1125374.01805489"/>
    <x v="0"/>
    <x v="18"/>
    <x v="1"/>
    <x v="25"/>
  </r>
  <r>
    <n v="31666901000140"/>
    <n v="916849.25775840867"/>
    <n v="1.4961457"/>
    <n v="612807.46772083"/>
    <x v="0"/>
    <x v="19"/>
    <x v="1"/>
    <x v="25"/>
  </r>
  <r>
    <n v="44769980000167"/>
    <n v="703179.13670806738"/>
    <n v="0.82758726000000005"/>
    <n v="849673.70897912001"/>
    <x v="0"/>
    <x v="51"/>
    <x v="1"/>
    <x v="25"/>
  </r>
  <r>
    <n v="47700200000110"/>
    <n v="7000000"/>
    <n v="1"/>
    <n v="7000000"/>
    <x v="0"/>
    <x v="54"/>
    <x v="1"/>
    <x v="25"/>
  </r>
  <r>
    <n v="14781366000150"/>
    <n v="1824457.5069725469"/>
    <n v="3.2729967000000002"/>
    <n v="557427.23693321995"/>
    <x v="0"/>
    <x v="21"/>
    <x v="1"/>
    <x v="25"/>
  </r>
  <r>
    <n v="10843445000197"/>
    <n v="583.60198275236041"/>
    <n v="2.5875474199999999"/>
    <n v="225.54252657999999"/>
    <x v="0"/>
    <x v="22"/>
    <x v="2"/>
    <x v="25"/>
  </r>
  <r>
    <n v="44162109000109"/>
    <n v="119670.77000000721"/>
    <n v="1.0503137499999999"/>
    <n v="113938.11611055001"/>
    <x v="0"/>
    <x v="23"/>
    <x v="2"/>
    <x v="25"/>
  </r>
  <r>
    <n v="45683352000127"/>
    <n v="119670.7665096673"/>
    <n v="1.0503311099999999"/>
    <n v="113936.22960445999"/>
    <x v="0"/>
    <x v="24"/>
    <x v="2"/>
    <x v="25"/>
  </r>
  <r>
    <n v="45688718000150"/>
    <n v="119670.7651970163"/>
    <n v="1.05033109"/>
    <n v="113936.23052424"/>
    <x v="0"/>
    <x v="25"/>
    <x v="2"/>
    <x v="25"/>
  </r>
  <r>
    <n v="46328929000145"/>
    <n v="119670.7558795247"/>
    <n v="1.0503287699999999"/>
    <n v="113936.47331923"/>
    <x v="0"/>
    <x v="26"/>
    <x v="2"/>
    <x v="25"/>
  </r>
  <r>
    <n v="46098698000120"/>
    <n v="119670.7599999988"/>
    <n v="1.0502495199999999"/>
    <n v="113945.07469044"/>
    <x v="0"/>
    <x v="27"/>
    <x v="2"/>
    <x v="25"/>
  </r>
  <r>
    <n v="32319500000187"/>
    <n v="119670.76004394831"/>
    <n v="1.05035129"/>
    <n v="113934.03443523"/>
    <x v="0"/>
    <x v="28"/>
    <x v="2"/>
    <x v="25"/>
  </r>
  <r>
    <n v="46328987000179"/>
    <n v="119670.76045835319"/>
    <n v="1.05033208"/>
    <n v="113936.11862102999"/>
    <x v="0"/>
    <x v="29"/>
    <x v="2"/>
    <x v="25"/>
  </r>
  <r>
    <n v="45688636000106"/>
    <n v="119670.7706621791"/>
    <n v="1.0502612899999999"/>
    <n v="113943.80789010999"/>
    <x v="0"/>
    <x v="30"/>
    <x v="2"/>
    <x v="25"/>
  </r>
  <r>
    <n v="46328680000178"/>
    <n v="119670.7476453616"/>
    <n v="1.05032909"/>
    <n v="113936.43076701"/>
    <x v="0"/>
    <x v="31"/>
    <x v="2"/>
    <x v="25"/>
  </r>
  <r>
    <n v="46328752000187"/>
    <n v="119670.7465821473"/>
    <n v="1.0503290700000001"/>
    <n v="113936.43192428"/>
    <x v="0"/>
    <x v="32"/>
    <x v="2"/>
    <x v="25"/>
  </r>
  <r>
    <n v="31366337000140"/>
    <n v="3071848.0751349628"/>
    <n v="2.0212629999999998"/>
    <n v="1519766.63854974"/>
    <x v="1"/>
    <x v="33"/>
    <x v="3"/>
    <x v="25"/>
  </r>
  <r>
    <n v="18422272000145"/>
    <n v="106473.7216826053"/>
    <n v="3.2417568999999999"/>
    <n v="32844.449774319997"/>
    <x v="1"/>
    <x v="34"/>
    <x v="3"/>
    <x v="25"/>
  </r>
  <r>
    <n v="41000792000181"/>
    <n v="266602.37944189511"/>
    <n v="1.1862968"/>
    <n v="224734.97310445001"/>
    <x v="1"/>
    <x v="37"/>
    <x v="3"/>
    <x v="25"/>
  </r>
  <r>
    <n v="28951307000197"/>
    <n v="4475385.5298453895"/>
    <n v="1.8741582999999999"/>
    <n v="2387944.2466761698"/>
    <x v="1"/>
    <x v="38"/>
    <x v="3"/>
    <x v="25"/>
  </r>
  <r>
    <n v="36857756000107"/>
    <n v="1234589.059097477"/>
    <n v="1.1350861000000001"/>
    <n v="1087661.1554819299"/>
    <x v="1"/>
    <x v="39"/>
    <x v="1"/>
    <x v="25"/>
  </r>
  <r>
    <n v="40319225000120"/>
    <n v="65715.265259289503"/>
    <n v="1.1470757"/>
    <n v="57289.3883632"/>
    <x v="1"/>
    <x v="40"/>
    <x v="2"/>
    <x v="25"/>
  </r>
  <r>
    <n v="40319218000128"/>
    <n v="0"/>
    <n v="115.7153319"/>
    <n v="0"/>
    <x v="1"/>
    <x v="41"/>
    <x v="3"/>
    <x v="25"/>
  </r>
  <r>
    <n v="19009392000188"/>
    <n v="2016428.9660055989"/>
    <n v="4.7430570999999997"/>
    <n v="425132.76215999998"/>
    <x v="1"/>
    <x v="43"/>
    <x v="3"/>
    <x v="25"/>
  </r>
  <r>
    <n v="31608483000135"/>
    <n v="1231020.4405737249"/>
    <n v="1.7964367000000001"/>
    <n v="685256.78671212005"/>
    <x v="1"/>
    <x v="44"/>
    <x v="1"/>
    <x v="25"/>
  </r>
  <r>
    <n v="47716356000190"/>
    <n v="9000000"/>
    <n v="1"/>
    <n v="9000000"/>
    <x v="1"/>
    <x v="55"/>
    <x v="3"/>
    <x v="25"/>
  </r>
  <r>
    <n v="35819274000191"/>
    <n v="1168675.5120513439"/>
    <n v="1.2610839599999999"/>
    <n v="926723.00110084994"/>
    <x v="1"/>
    <x v="46"/>
    <x v="0"/>
    <x v="25"/>
  </r>
  <r>
    <n v="31713505000127"/>
    <n v="652480.22033280786"/>
    <n v="2020.7555153999999"/>
    <n v="322.88924383"/>
    <x v="1"/>
    <x v="47"/>
    <x v="1"/>
    <x v="25"/>
  </r>
  <r>
    <n v="31713585000110"/>
    <n v="67812.979856494625"/>
    <n v="1.1546984"/>
    <n v="58727.87201965"/>
    <x v="1"/>
    <x v="48"/>
    <x v="2"/>
    <x v="25"/>
  </r>
  <r>
    <n v="42776581000106"/>
    <n v="1768853.3054993639"/>
    <n v="1.12870892"/>
    <n v="1567147.44976"/>
    <x v="1"/>
    <x v="49"/>
    <x v="2"/>
    <x v="25"/>
  </r>
  <r>
    <n v="30654823000100"/>
    <n v="2022638.450027284"/>
    <n v="1348.4256312299999"/>
    <n v="1500.0000023600001"/>
    <x v="1"/>
    <x v="50"/>
    <x v="0"/>
    <x v="25"/>
  </r>
  <r>
    <n v="10843445000197"/>
    <n v="158.68379984610331"/>
    <n v="2.5875474199999999"/>
    <n v="61.325948510000003"/>
    <x v="1"/>
    <x v="22"/>
    <x v="2"/>
    <x v="25"/>
  </r>
  <r>
    <n v="44162109000109"/>
    <n v="83364.150030272984"/>
    <n v="1.0503137499999999"/>
    <n v="79370.711875640001"/>
    <x v="1"/>
    <x v="23"/>
    <x v="2"/>
    <x v="25"/>
  </r>
  <r>
    <n v="45683352000127"/>
    <n v="83364.055207792233"/>
    <n v="1.0503311099999999"/>
    <n v="79369.309748230007"/>
    <x v="1"/>
    <x v="24"/>
    <x v="2"/>
    <x v="25"/>
  </r>
  <r>
    <n v="45688718000150"/>
    <n v="83364.066078152027"/>
    <n v="1.05033109"/>
    <n v="79369.321609010003"/>
    <x v="1"/>
    <x v="25"/>
    <x v="2"/>
    <x v="25"/>
  </r>
  <r>
    <n v="46328929000145"/>
    <n v="83364.040697091026"/>
    <n v="1.0503287699999999"/>
    <n v="79369.472757650001"/>
    <x v="1"/>
    <x v="26"/>
    <x v="2"/>
    <x v="25"/>
  </r>
  <r>
    <n v="46098698000120"/>
    <n v="83364.064733490392"/>
    <n v="1.0502495199999999"/>
    <n v="79375.484726230003"/>
    <x v="1"/>
    <x v="27"/>
    <x v="2"/>
    <x v="25"/>
  </r>
  <r>
    <n v="32319500000187"/>
    <n v="83364.062234098979"/>
    <n v="1.05035129"/>
    <n v="79367.791545340006"/>
    <x v="1"/>
    <x v="28"/>
    <x v="2"/>
    <x v="25"/>
  </r>
  <r>
    <n v="46328987000179"/>
    <n v="83364.06188799064"/>
    <n v="1.05033208"/>
    <n v="79369.24280937"/>
    <x v="1"/>
    <x v="29"/>
    <x v="2"/>
    <x v="25"/>
  </r>
  <r>
    <n v="45688636000106"/>
    <n v="83364.072114470473"/>
    <n v="1.0502612899999999"/>
    <n v="79374.602213959995"/>
    <x v="1"/>
    <x v="30"/>
    <x v="2"/>
    <x v="25"/>
  </r>
  <r>
    <n v="46328680000178"/>
    <n v="83364.061508398634"/>
    <n v="1.05032909"/>
    <n v="79369.468390520007"/>
    <x v="1"/>
    <x v="31"/>
    <x v="2"/>
    <x v="25"/>
  </r>
  <r>
    <n v="46328752000187"/>
    <n v="83364.061511627617"/>
    <n v="1.0503290700000001"/>
    <n v="79369.469904919999"/>
    <x v="1"/>
    <x v="32"/>
    <x v="2"/>
    <x v="25"/>
  </r>
  <r>
    <s v="BRSTNCNTB0O7"/>
    <n v="196350.19"/>
    <n v="3927.0038330000002"/>
    <n v="50"/>
    <x v="0"/>
    <x v="0"/>
    <x v="0"/>
    <x v="26"/>
  </r>
  <r>
    <s v="BRSTNCNTB0O7"/>
    <n v="259182.25"/>
    <n v="3927.0038330000002"/>
    <n v="66"/>
    <x v="0"/>
    <x v="0"/>
    <x v="0"/>
    <x v="26"/>
  </r>
  <r>
    <s v="BRSTNCNTB0O7"/>
    <n v="1260568.23"/>
    <n v="3927.0038330000002"/>
    <n v="321"/>
    <x v="0"/>
    <x v="0"/>
    <x v="0"/>
    <x v="26"/>
  </r>
  <r>
    <s v="BRSTNCNTB4U6"/>
    <n v="176951.33"/>
    <n v="4021.6211060000001"/>
    <n v="44"/>
    <x v="0"/>
    <x v="2"/>
    <x v="0"/>
    <x v="26"/>
  </r>
  <r>
    <s v="BRSTNCNTB4U6"/>
    <n v="277491.86"/>
    <n v="4021.6211060000001"/>
    <n v="69"/>
    <x v="0"/>
    <x v="2"/>
    <x v="0"/>
    <x v="26"/>
  </r>
  <r>
    <s v="BRSTNCNTB4U6"/>
    <n v="32172.97"/>
    <n v="4021.6211060000001"/>
    <n v="8"/>
    <x v="0"/>
    <x v="2"/>
    <x v="0"/>
    <x v="26"/>
  </r>
  <r>
    <s v="BRSTNCNTB4U6"/>
    <n v="695740.45"/>
    <n v="4021.6211060000001"/>
    <n v="173"/>
    <x v="0"/>
    <x v="2"/>
    <x v="0"/>
    <x v="26"/>
  </r>
  <r>
    <s v="BRIFPTDBS007"/>
    <n v="1498060.39"/>
    <n v="998.70692538000003"/>
    <n v="1500"/>
    <x v="0"/>
    <x v="3"/>
    <x v="0"/>
    <x v="26"/>
  </r>
  <r>
    <s v="BBDC4"/>
    <n v="283032.48"/>
    <n v="14.88"/>
    <n v="19021"/>
    <x v="0"/>
    <x v="4"/>
    <x v="1"/>
    <x v="26"/>
  </r>
  <r>
    <s v="BOVA11"/>
    <n v="1694059"/>
    <n v="103.93"/>
    <n v="16300"/>
    <x v="0"/>
    <x v="5"/>
    <x v="1"/>
    <x v="26"/>
  </r>
  <r>
    <s v="CMIG4"/>
    <n v="370807.94"/>
    <n v="10.97"/>
    <n v="33802"/>
    <x v="0"/>
    <x v="6"/>
    <x v="1"/>
    <x v="26"/>
  </r>
  <r>
    <s v="CSAN3"/>
    <n v="1211694"/>
    <n v="16.690000000000001"/>
    <n v="72600"/>
    <x v="0"/>
    <x v="7"/>
    <x v="1"/>
    <x v="26"/>
  </r>
  <r>
    <s v="ITSA4"/>
    <n v="490988.56"/>
    <n v="8.44"/>
    <n v="58174"/>
    <x v="0"/>
    <x v="8"/>
    <x v="1"/>
    <x v="26"/>
  </r>
  <r>
    <s v="PETR4"/>
    <n v="865079.4"/>
    <n v="23.99"/>
    <n v="36060"/>
    <x v="0"/>
    <x v="9"/>
    <x v="1"/>
    <x v="26"/>
  </r>
  <r>
    <s v="VALE3"/>
    <n v="1629250"/>
    <n v="85.75"/>
    <n v="19000"/>
    <x v="0"/>
    <x v="10"/>
    <x v="1"/>
    <x v="26"/>
  </r>
  <r>
    <s v="BOVA11"/>
    <n v="599156.44999999995"/>
    <n v="103.93"/>
    <n v="5765"/>
    <x v="0"/>
    <x v="5"/>
    <x v="1"/>
    <x v="26"/>
  </r>
  <r>
    <s v="BOVA11"/>
    <n v="93121.279999999999"/>
    <n v="103.93"/>
    <n v="896"/>
    <x v="0"/>
    <x v="5"/>
    <x v="1"/>
    <x v="26"/>
  </r>
  <r>
    <s v="BOVA11"/>
    <n v="44482.04"/>
    <n v="103.93"/>
    <n v="428"/>
    <x v="0"/>
    <x v="5"/>
    <x v="1"/>
    <x v="26"/>
  </r>
  <r>
    <s v="BOVA11"/>
    <n v="84183.3"/>
    <n v="103.93"/>
    <n v="810"/>
    <x v="0"/>
    <x v="5"/>
    <x v="1"/>
    <x v="26"/>
  </r>
  <r>
    <s v="BOVA11"/>
    <n v="156622.51"/>
    <n v="103.93"/>
    <n v="1507"/>
    <x v="0"/>
    <x v="5"/>
    <x v="1"/>
    <x v="26"/>
  </r>
  <r>
    <s v="BOVA11"/>
    <n v="716493.42"/>
    <n v="103.93"/>
    <n v="6894"/>
    <x v="0"/>
    <x v="5"/>
    <x v="1"/>
    <x v="26"/>
  </r>
  <r>
    <s v="BRBNYM"/>
    <n v="1062.31"/>
    <n v="1062.31"/>
    <n v="1"/>
    <x v="0"/>
    <x v="11"/>
    <x v="2"/>
    <x v="26"/>
  </r>
  <r>
    <n v="19726267000199"/>
    <n v="2442749.7602042099"/>
    <n v="298.01366145999998"/>
    <n v="8196.7710749800008"/>
    <x v="0"/>
    <x v="14"/>
    <x v="1"/>
    <x v="26"/>
  </r>
  <r>
    <n v="11145320000156"/>
    <n v="3181872.194242225"/>
    <n v="694.78056143000003"/>
    <n v="4579.6793561599998"/>
    <x v="0"/>
    <x v="15"/>
    <x v="1"/>
    <x v="26"/>
  </r>
  <r>
    <n v="28075715000122"/>
    <n v="1851005.2858043329"/>
    <n v="1.5961307"/>
    <n v="1159682.77898817"/>
    <x v="0"/>
    <x v="16"/>
    <x v="1"/>
    <x v="26"/>
  </r>
  <r>
    <n v="31608459000104"/>
    <n v="1553522.563223873"/>
    <n v="1.38045"/>
    <n v="1125374.01805489"/>
    <x v="0"/>
    <x v="18"/>
    <x v="1"/>
    <x v="26"/>
  </r>
  <r>
    <n v="31666901000140"/>
    <n v="918110.35424623138"/>
    <n v="1.4982036000000001"/>
    <n v="612807.46772083"/>
    <x v="0"/>
    <x v="19"/>
    <x v="1"/>
    <x v="26"/>
  </r>
  <r>
    <n v="44769980000167"/>
    <n v="699809.60267384304"/>
    <n v="0.82362157999999996"/>
    <n v="849673.70897912001"/>
    <x v="0"/>
    <x v="51"/>
    <x v="1"/>
    <x v="26"/>
  </r>
  <r>
    <n v="47700200000110"/>
    <n v="7003362.8000000007"/>
    <n v="1.0004804"/>
    <n v="7000000"/>
    <x v="0"/>
    <x v="54"/>
    <x v="1"/>
    <x v="26"/>
  </r>
  <r>
    <n v="14781366000150"/>
    <n v="750760.9948233969"/>
    <n v="3.2753350999999999"/>
    <n v="229216.54484250999"/>
    <x v="0"/>
    <x v="21"/>
    <x v="1"/>
    <x v="26"/>
  </r>
  <r>
    <n v="10843445000197"/>
    <n v="583.90627119667045"/>
    <n v="2.5888965599999998"/>
    <n v="225.54252657999999"/>
    <x v="0"/>
    <x v="22"/>
    <x v="2"/>
    <x v="26"/>
  </r>
  <r>
    <n v="44162109000109"/>
    <n v="175549.23962305501"/>
    <n v="1.05082692"/>
    <n v="167058.18654041999"/>
    <x v="0"/>
    <x v="23"/>
    <x v="2"/>
    <x v="26"/>
  </r>
  <r>
    <n v="45683352000127"/>
    <n v="175549.23630397671"/>
    <n v="1.0508442899999999"/>
    <n v="167055.42198262"/>
    <x v="0"/>
    <x v="24"/>
    <x v="2"/>
    <x v="26"/>
  </r>
  <r>
    <n v="45688718000150"/>
    <n v="175549.23385243339"/>
    <n v="1.0508442600000001"/>
    <n v="167055.42441887001"/>
    <x v="0"/>
    <x v="25"/>
    <x v="2"/>
    <x v="26"/>
  </r>
  <r>
    <n v="46328929000145"/>
    <n v="175549.22465953929"/>
    <n v="1.05084194"/>
    <n v="167055.78448795"/>
    <x v="0"/>
    <x v="26"/>
    <x v="2"/>
    <x v="26"/>
  </r>
  <r>
    <n v="46098698000120"/>
    <n v="175549.2297756171"/>
    <n v="1.05076266"/>
    <n v="167068.39370901999"/>
    <x v="0"/>
    <x v="27"/>
    <x v="2"/>
    <x v="26"/>
  </r>
  <r>
    <n v="32319500000187"/>
    <n v="175549.2287117377"/>
    <n v="1.0508644700000001"/>
    <n v="167052.20675292"/>
    <x v="0"/>
    <x v="28"/>
    <x v="2"/>
    <x v="26"/>
  </r>
  <r>
    <n v="46328987000179"/>
    <n v="175549.22905634111"/>
    <n v="1.0508452500000001"/>
    <n v="167055.26247213001"/>
    <x v="0"/>
    <x v="29"/>
    <x v="2"/>
    <x v="26"/>
  </r>
  <r>
    <n v="45688636000106"/>
    <n v="175549.2397877622"/>
    <n v="1.0507744299999999"/>
    <n v="167066.53186046999"/>
    <x v="0"/>
    <x v="30"/>
    <x v="2"/>
    <x v="26"/>
  </r>
  <r>
    <n v="46328680000178"/>
    <n v="175549.21640354709"/>
    <n v="1.05084226"/>
    <n v="167055.72575997"/>
    <x v="0"/>
    <x v="31"/>
    <x v="2"/>
    <x v="26"/>
  </r>
  <r>
    <n v="46328752000187"/>
    <n v="175549.21534091071"/>
    <n v="1.0508422399999999"/>
    <n v="167055.72792820999"/>
    <x v="0"/>
    <x v="32"/>
    <x v="2"/>
    <x v="26"/>
  </r>
  <r>
    <s v="BRSTNCNTB0O7"/>
    <n v="197613.99"/>
    <n v="3952.2797850000002"/>
    <n v="50"/>
    <x v="0"/>
    <x v="0"/>
    <x v="0"/>
    <x v="27"/>
  </r>
  <r>
    <s v="BRSTNCNTB0O7"/>
    <n v="260850.47"/>
    <n v="3952.2797850000002"/>
    <n v="66"/>
    <x v="0"/>
    <x v="0"/>
    <x v="0"/>
    <x v="27"/>
  </r>
  <r>
    <s v="BRSTNCNTB0O7"/>
    <n v="1268681.81"/>
    <n v="3952.2797850000002"/>
    <n v="321"/>
    <x v="0"/>
    <x v="0"/>
    <x v="0"/>
    <x v="27"/>
  </r>
  <r>
    <s v="BRSTNCNTB4U6"/>
    <n v="177588.1"/>
    <n v="4036.0932630000002"/>
    <n v="44"/>
    <x v="0"/>
    <x v="2"/>
    <x v="0"/>
    <x v="27"/>
  </r>
  <r>
    <s v="BRSTNCNTB4U6"/>
    <n v="278490.44"/>
    <n v="4036.0932630000002"/>
    <n v="69"/>
    <x v="0"/>
    <x v="2"/>
    <x v="0"/>
    <x v="27"/>
  </r>
  <r>
    <s v="BRSTNCNTB4U6"/>
    <n v="32288.75"/>
    <n v="4036.0932630000002"/>
    <n v="8"/>
    <x v="0"/>
    <x v="2"/>
    <x v="0"/>
    <x v="27"/>
  </r>
  <r>
    <s v="BRSTNCNTB4U6"/>
    <n v="698244.13"/>
    <n v="4036.0932630000002"/>
    <n v="173"/>
    <x v="0"/>
    <x v="2"/>
    <x v="0"/>
    <x v="27"/>
  </r>
  <r>
    <s v="BRSTNCNTB0O7"/>
    <n v="1818048.7"/>
    <n v="3952.2797850000002"/>
    <n v="460"/>
    <x v="1"/>
    <x v="0"/>
    <x v="0"/>
    <x v="27"/>
  </r>
  <r>
    <s v="BRSTNCNTB3B8"/>
    <n v="1828366.52"/>
    <n v="4036.1291809999998"/>
    <n v="453"/>
    <x v="1"/>
    <x v="1"/>
    <x v="0"/>
    <x v="27"/>
  </r>
  <r>
    <s v="BRSTNCNTB3B8"/>
    <n v="1767824.58"/>
    <n v="4036.1291809999998"/>
    <n v="438"/>
    <x v="1"/>
    <x v="1"/>
    <x v="0"/>
    <x v="27"/>
  </r>
  <r>
    <s v="BRSTNCNTB0O7"/>
    <n v="735124.04"/>
    <n v="3952.2797850000002"/>
    <n v="186"/>
    <x v="1"/>
    <x v="0"/>
    <x v="0"/>
    <x v="27"/>
  </r>
  <r>
    <s v="BRSTNCNTB0O7"/>
    <n v="284564.14"/>
    <n v="3952.2797850000002"/>
    <n v="72"/>
    <x v="1"/>
    <x v="0"/>
    <x v="0"/>
    <x v="27"/>
  </r>
  <r>
    <s v="BRSTNCNTB0O7"/>
    <n v="39522.800000000003"/>
    <n v="3952.2797850000002"/>
    <n v="10"/>
    <x v="1"/>
    <x v="0"/>
    <x v="0"/>
    <x v="27"/>
  </r>
  <r>
    <s v="BRSTNCNTB0O7"/>
    <n v="2031471.81"/>
    <n v="3952.2797850000002"/>
    <n v="514"/>
    <x v="1"/>
    <x v="0"/>
    <x v="0"/>
    <x v="27"/>
  </r>
  <r>
    <s v="BRSTNCNTB3B8"/>
    <n v="2542761.38"/>
    <n v="4036.1291809999998"/>
    <n v="630"/>
    <x v="1"/>
    <x v="1"/>
    <x v="0"/>
    <x v="27"/>
  </r>
  <r>
    <s v="BRSTNCNTB0O7"/>
    <n v="1300300.05"/>
    <n v="3952.2797850000002"/>
    <n v="329"/>
    <x v="1"/>
    <x v="0"/>
    <x v="0"/>
    <x v="27"/>
  </r>
  <r>
    <s v="BRSTNCNTB0O7"/>
    <n v="146234.35"/>
    <n v="3952.2797850000002"/>
    <n v="37"/>
    <x v="1"/>
    <x v="0"/>
    <x v="0"/>
    <x v="27"/>
  </r>
  <r>
    <s v="BRSTNCNTB3B8"/>
    <n v="189698.07"/>
    <n v="4036.1291809999998"/>
    <n v="47"/>
    <x v="1"/>
    <x v="1"/>
    <x v="0"/>
    <x v="27"/>
  </r>
  <r>
    <s v="BRSTNCNTB4U6"/>
    <n v="956554.1"/>
    <n v="4036.0932630000002"/>
    <n v="237"/>
    <x v="1"/>
    <x v="2"/>
    <x v="0"/>
    <x v="27"/>
  </r>
  <r>
    <s v="BRSTNCNTB4U6"/>
    <n v="795110.37"/>
    <n v="4036.0932630000002"/>
    <n v="197"/>
    <x v="1"/>
    <x v="2"/>
    <x v="0"/>
    <x v="27"/>
  </r>
  <r>
    <s v="BRSTNCNTB4U6"/>
    <n v="100902.33"/>
    <n v="4036.0932630000002"/>
    <n v="25"/>
    <x v="1"/>
    <x v="2"/>
    <x v="0"/>
    <x v="27"/>
  </r>
  <r>
    <s v="BRSTNCNTB4U6"/>
    <n v="1311730.31"/>
    <n v="4036.0932630000002"/>
    <n v="325"/>
    <x v="1"/>
    <x v="2"/>
    <x v="0"/>
    <x v="27"/>
  </r>
  <r>
    <s v="BRIFPTDBS007"/>
    <n v="1509283.46"/>
    <n v="1006.18897341"/>
    <n v="1500"/>
    <x v="0"/>
    <x v="3"/>
    <x v="0"/>
    <x v="27"/>
  </r>
  <r>
    <s v="BBDC4"/>
    <n v="287977.94"/>
    <n v="15.14"/>
    <n v="19021"/>
    <x v="0"/>
    <x v="4"/>
    <x v="1"/>
    <x v="27"/>
  </r>
  <r>
    <s v="BOVA11"/>
    <n v="1727800"/>
    <n v="106"/>
    <n v="16300"/>
    <x v="0"/>
    <x v="5"/>
    <x v="1"/>
    <x v="27"/>
  </r>
  <r>
    <s v="CMIG4"/>
    <n v="375540.22"/>
    <n v="11.11"/>
    <n v="33802"/>
    <x v="0"/>
    <x v="6"/>
    <x v="1"/>
    <x v="27"/>
  </r>
  <r>
    <s v="CSAN3"/>
    <n v="1255254"/>
    <n v="17.29"/>
    <n v="72600"/>
    <x v="0"/>
    <x v="7"/>
    <x v="1"/>
    <x v="27"/>
  </r>
  <r>
    <s v="ITSA4"/>
    <n v="499132.92"/>
    <n v="8.58"/>
    <n v="58174"/>
    <x v="0"/>
    <x v="8"/>
    <x v="1"/>
    <x v="27"/>
  </r>
  <r>
    <s v="PETR4"/>
    <n v="905827.2"/>
    <n v="25.12"/>
    <n v="36060"/>
    <x v="0"/>
    <x v="9"/>
    <x v="1"/>
    <x v="27"/>
  </r>
  <r>
    <s v="VALE3"/>
    <n v="1640080"/>
    <n v="86.32"/>
    <n v="19000"/>
    <x v="0"/>
    <x v="10"/>
    <x v="1"/>
    <x v="27"/>
  </r>
  <r>
    <s v="BOVA11"/>
    <n v="611090"/>
    <n v="106"/>
    <n v="5765"/>
    <x v="0"/>
    <x v="5"/>
    <x v="1"/>
    <x v="27"/>
  </r>
  <r>
    <s v="BOVA11"/>
    <n v="94976"/>
    <n v="106"/>
    <n v="896"/>
    <x v="0"/>
    <x v="5"/>
    <x v="1"/>
    <x v="27"/>
  </r>
  <r>
    <s v="BOVA11"/>
    <n v="45368"/>
    <n v="106"/>
    <n v="428"/>
    <x v="0"/>
    <x v="5"/>
    <x v="1"/>
    <x v="27"/>
  </r>
  <r>
    <s v="BOVA11"/>
    <n v="85860"/>
    <n v="106"/>
    <n v="810"/>
    <x v="0"/>
    <x v="5"/>
    <x v="1"/>
    <x v="27"/>
  </r>
  <r>
    <s v="BOVA11"/>
    <n v="159742"/>
    <n v="106"/>
    <n v="1507"/>
    <x v="0"/>
    <x v="5"/>
    <x v="1"/>
    <x v="27"/>
  </r>
  <r>
    <s v="BOVA11"/>
    <n v="730764"/>
    <n v="106"/>
    <n v="6894"/>
    <x v="0"/>
    <x v="5"/>
    <x v="1"/>
    <x v="27"/>
  </r>
  <r>
    <s v="BRBNYM"/>
    <n v="1062.31"/>
    <n v="1062.31"/>
    <n v="1"/>
    <x v="0"/>
    <x v="11"/>
    <x v="2"/>
    <x v="27"/>
  </r>
  <r>
    <s v="BRBNYM"/>
    <n v="0.42"/>
    <n v="0.42"/>
    <n v="1"/>
    <x v="1"/>
    <x v="11"/>
    <x v="2"/>
    <x v="27"/>
  </r>
  <r>
    <n v="19726267000199"/>
    <n v="2494595.299718319"/>
    <n v="304.33877888000001"/>
    <n v="8196.7710749800008"/>
    <x v="0"/>
    <x v="14"/>
    <x v="1"/>
    <x v="27"/>
  </r>
  <r>
    <n v="11145320000156"/>
    <n v="3249364.069986864"/>
    <n v="709.51781058999995"/>
    <n v="4579.6793561599998"/>
    <x v="0"/>
    <x v="15"/>
    <x v="1"/>
    <x v="27"/>
  </r>
  <r>
    <n v="28075715000122"/>
    <n v="1890029.5390635079"/>
    <n v="1.6297815"/>
    <n v="1159682.77898817"/>
    <x v="0"/>
    <x v="16"/>
    <x v="1"/>
    <x v="27"/>
  </r>
  <r>
    <n v="31608459000104"/>
    <n v="1585763.0658549219"/>
    <n v="1.4090986999999999"/>
    <n v="1125374.01805489"/>
    <x v="0"/>
    <x v="18"/>
    <x v="1"/>
    <x v="27"/>
  </r>
  <r>
    <n v="31666901000140"/>
    <n v="939191.42138180207"/>
    <n v="1.5326044000000001"/>
    <n v="612807.46772083"/>
    <x v="0"/>
    <x v="19"/>
    <x v="1"/>
    <x v="27"/>
  </r>
  <r>
    <n v="44769980000167"/>
    <n v="713873.52085918467"/>
    <n v="0.84017372000000001"/>
    <n v="849673.70897912001"/>
    <x v="0"/>
    <x v="51"/>
    <x v="1"/>
    <x v="27"/>
  </r>
  <r>
    <n v="47700200000110"/>
    <n v="7044429.7699999996"/>
    <n v="1.0063471100000001"/>
    <n v="7000000"/>
    <x v="0"/>
    <x v="54"/>
    <x v="1"/>
    <x v="27"/>
  </r>
  <r>
    <n v="14781366000150"/>
    <n v="765605.83760365029"/>
    <n v="3.3400984999999999"/>
    <n v="229216.54484250999"/>
    <x v="0"/>
    <x v="21"/>
    <x v="1"/>
    <x v="27"/>
  </r>
  <r>
    <n v="10843445000197"/>
    <n v="584.2151561976724"/>
    <n v="2.5902660800000001"/>
    <n v="225.54252657999999"/>
    <x v="0"/>
    <x v="22"/>
    <x v="2"/>
    <x v="27"/>
  </r>
  <r>
    <n v="44162109000109"/>
    <n v="175637.46806311261"/>
    <n v="1.05135505"/>
    <n v="167058.18654041999"/>
    <x v="0"/>
    <x v="23"/>
    <x v="2"/>
    <x v="27"/>
  </r>
  <r>
    <n v="45683352000127"/>
    <n v="175637.46495454261"/>
    <n v="1.05137243"/>
    <n v="167055.42198262"/>
    <x v="0"/>
    <x v="24"/>
    <x v="2"/>
    <x v="27"/>
  </r>
  <r>
    <n v="45688718000150"/>
    <n v="175637.462504286"/>
    <n v="1.0513724"/>
    <n v="167055.42441887001"/>
    <x v="0"/>
    <x v="25"/>
    <x v="2"/>
    <x v="27"/>
  </r>
  <r>
    <n v="46328929000145"/>
    <n v="175637.4535015588"/>
    <n v="1.0513700800000001"/>
    <n v="167055.78448795"/>
    <x v="0"/>
    <x v="26"/>
    <x v="2"/>
    <x v="27"/>
  </r>
  <r>
    <n v="46098698000120"/>
    <n v="175637.45859433489"/>
    <n v="1.0512907600000001"/>
    <n v="167068.39370901999"/>
    <x v="0"/>
    <x v="27"/>
    <x v="2"/>
    <x v="27"/>
  </r>
  <r>
    <n v="32319500000187"/>
    <n v="175637.4573347343"/>
    <n v="1.0513926200000001"/>
    <n v="167052.20675292"/>
    <x v="0"/>
    <x v="28"/>
    <x v="2"/>
    <x v="27"/>
  </r>
  <r>
    <n v="46328987000179"/>
    <n v="175637.45762266309"/>
    <n v="1.05137339"/>
    <n v="167055.26247213001"/>
    <x v="0"/>
    <x v="29"/>
    <x v="2"/>
    <x v="27"/>
  </r>
  <r>
    <n v="45688636000106"/>
    <n v="175637.4676232377"/>
    <n v="1.0513025300000001"/>
    <n v="167066.53186046999"/>
    <x v="0"/>
    <x v="30"/>
    <x v="2"/>
    <x v="27"/>
  </r>
  <r>
    <n v="46328680000178"/>
    <n v="175637.44521455001"/>
    <n v="1.0513703999999999"/>
    <n v="167055.72575997"/>
    <x v="0"/>
    <x v="31"/>
    <x v="2"/>
    <x v="27"/>
  </r>
  <r>
    <n v="46328752000187"/>
    <n v="175637.44415305881"/>
    <n v="1.05137038"/>
    <n v="167055.72792820999"/>
    <x v="0"/>
    <x v="32"/>
    <x v="2"/>
    <x v="27"/>
  </r>
  <r>
    <n v="31366337000140"/>
    <n v="3132011.9889152148"/>
    <n v="2.0608506000000002"/>
    <n v="1519766.63854974"/>
    <x v="1"/>
    <x v="33"/>
    <x v="3"/>
    <x v="27"/>
  </r>
  <r>
    <n v="18422272000145"/>
    <n v="106746.83313581369"/>
    <n v="3.2500722"/>
    <n v="32844.449774319997"/>
    <x v="1"/>
    <x v="34"/>
    <x v="3"/>
    <x v="27"/>
  </r>
  <r>
    <n v="41000792000181"/>
    <n v="6461.6372383786511"/>
    <n v="1.1876728999999999"/>
    <n v="5440.5865776500004"/>
    <x v="1"/>
    <x v="37"/>
    <x v="3"/>
    <x v="27"/>
  </r>
  <r>
    <n v="28951307000197"/>
    <n v="4475395.081622378"/>
    <n v="1.8741623000000001"/>
    <n v="2387944.2466761698"/>
    <x v="1"/>
    <x v="38"/>
    <x v="3"/>
    <x v="27"/>
  </r>
  <r>
    <n v="36857756000107"/>
    <n v="1243943.706397431"/>
    <n v="1.1436868"/>
    <n v="1087661.1554819299"/>
    <x v="1"/>
    <x v="39"/>
    <x v="1"/>
    <x v="27"/>
  </r>
  <r>
    <n v="40319225000120"/>
    <n v="65783.044334662001"/>
    <n v="1.1482588"/>
    <n v="57289.3883632"/>
    <x v="1"/>
    <x v="40"/>
    <x v="2"/>
    <x v="27"/>
  </r>
  <r>
    <n v="40319218000128"/>
    <n v="279907.38666599413"/>
    <n v="114.983887"/>
    <n v="2434.3183551100001"/>
    <x v="1"/>
    <x v="41"/>
    <x v="3"/>
    <x v="27"/>
  </r>
  <r>
    <n v="19009392000188"/>
    <n v="2016452.6459004511"/>
    <n v="4.7431127999999996"/>
    <n v="425132.76215999998"/>
    <x v="1"/>
    <x v="43"/>
    <x v="3"/>
    <x v="27"/>
  </r>
  <r>
    <n v="31608483000135"/>
    <n v="1240426.1381767781"/>
    <n v="1.8101624999999999"/>
    <n v="685256.78671212005"/>
    <x v="1"/>
    <x v="44"/>
    <x v="1"/>
    <x v="27"/>
  </r>
  <r>
    <n v="47716356000190"/>
    <n v="9401455.7600000035"/>
    <n v="1.00100064"/>
    <n v="9392057.6913916897"/>
    <x v="1"/>
    <x v="55"/>
    <x v="3"/>
    <x v="27"/>
  </r>
  <r>
    <n v="35819274000191"/>
    <n v="1169340.7138215341"/>
    <n v="1.26180176"/>
    <n v="926723.00110084994"/>
    <x v="1"/>
    <x v="46"/>
    <x v="0"/>
    <x v="27"/>
  </r>
  <r>
    <n v="31713505000127"/>
    <n v="654005.26643112791"/>
    <n v="2025.4786399"/>
    <n v="322.88924383"/>
    <x v="1"/>
    <x v="47"/>
    <x v="1"/>
    <x v="27"/>
  </r>
  <r>
    <n v="31713585000110"/>
    <n v="67882.120180223355"/>
    <n v="1.1558757"/>
    <n v="58727.87201965"/>
    <x v="1"/>
    <x v="48"/>
    <x v="2"/>
    <x v="27"/>
  </r>
  <r>
    <n v="42776581000106"/>
    <n v="1770855.7908391929"/>
    <n v="1.1299867100000001"/>
    <n v="1567147.44976"/>
    <x v="1"/>
    <x v="49"/>
    <x v="2"/>
    <x v="27"/>
  </r>
  <r>
    <n v="30654823000100"/>
    <n v="2024823.879815723"/>
    <n v="1349.8825844200001"/>
    <n v="1500.0000023600001"/>
    <x v="1"/>
    <x v="50"/>
    <x v="0"/>
    <x v="27"/>
  </r>
  <r>
    <n v="10843445000197"/>
    <n v="90856.804154346028"/>
    <n v="2.5902660800000001"/>
    <n v="35076.24365538"/>
    <x v="1"/>
    <x v="22"/>
    <x v="2"/>
    <x v="27"/>
  </r>
  <r>
    <n v="44162109000109"/>
    <n v="35212.519999994343"/>
    <n v="1.05135505"/>
    <n v="33492.510451150003"/>
    <x v="1"/>
    <x v="23"/>
    <x v="2"/>
    <x v="27"/>
  </r>
  <r>
    <n v="45683352000127"/>
    <n v="35212.42402007903"/>
    <n v="1.05137243"/>
    <n v="33491.865503909998"/>
    <x v="1"/>
    <x v="24"/>
    <x v="2"/>
    <x v="27"/>
  </r>
  <r>
    <n v="45688718000150"/>
    <n v="35212.434024169866"/>
    <n v="1.0513724"/>
    <n v="33491.875974839997"/>
    <x v="1"/>
    <x v="25"/>
    <x v="2"/>
    <x v="27"/>
  </r>
  <r>
    <n v="46328929000145"/>
    <n v="35212.4099999916"/>
    <n v="1.0513700800000001"/>
    <n v="33491.92702915"/>
    <x v="1"/>
    <x v="26"/>
    <x v="2"/>
    <x v="27"/>
  </r>
  <r>
    <n v="46098698000120"/>
    <n v="35212.433298489828"/>
    <n v="1.0512907600000001"/>
    <n v="33494.476160420003"/>
    <x v="1"/>
    <x v="27"/>
    <x v="2"/>
    <x v="27"/>
  </r>
  <r>
    <n v="32319500000187"/>
    <n v="35212.429999998873"/>
    <n v="1.0513926200000001"/>
    <n v="33491.228043809999"/>
    <x v="1"/>
    <x v="28"/>
    <x v="2"/>
    <x v="27"/>
  </r>
  <r>
    <n v="46328987000179"/>
    <n v="35212.430000011569"/>
    <n v="1.05137339"/>
    <n v="33491.84061051"/>
    <x v="1"/>
    <x v="29"/>
    <x v="2"/>
    <x v="27"/>
  </r>
  <r>
    <n v="45688636000106"/>
    <n v="35212.44000000594"/>
    <n v="1.0513025300000001"/>
    <n v="33494.107542960002"/>
    <x v="1"/>
    <x v="30"/>
    <x v="2"/>
    <x v="27"/>
  </r>
  <r>
    <n v="46328680000178"/>
    <n v="35212.429999999556"/>
    <n v="1.0513703999999999"/>
    <n v="33491.935858190001"/>
    <x v="1"/>
    <x v="31"/>
    <x v="2"/>
    <x v="27"/>
  </r>
  <r>
    <n v="46328752000187"/>
    <n v="35212.429999999433"/>
    <n v="1.05137038"/>
    <n v="33491.936495299997"/>
    <x v="1"/>
    <x v="32"/>
    <x v="2"/>
    <x v="27"/>
  </r>
  <r>
    <s v="BRSTNCNTB4U6"/>
    <n v="698499.47"/>
    <n v="4037.5691999999999"/>
    <n v="173"/>
    <x v="0"/>
    <x v="2"/>
    <x v="0"/>
    <x v="28"/>
  </r>
  <r>
    <s v="BRSTNCNTB0O7"/>
    <n v="1269939.18"/>
    <n v="3956.196829"/>
    <n v="321"/>
    <x v="0"/>
    <x v="0"/>
    <x v="0"/>
    <x v="28"/>
  </r>
  <r>
    <s v="BRSTNCNTB0O7"/>
    <n v="261108.99"/>
    <n v="3956.196829"/>
    <n v="66"/>
    <x v="0"/>
    <x v="0"/>
    <x v="0"/>
    <x v="28"/>
  </r>
  <r>
    <s v="BRSTNCNTB4U6"/>
    <n v="177653.04"/>
    <n v="4037.5691999999999"/>
    <n v="44"/>
    <x v="0"/>
    <x v="2"/>
    <x v="0"/>
    <x v="28"/>
  </r>
  <r>
    <s v="BRSTNCNTB4U6"/>
    <n v="278592.27"/>
    <n v="4037.5691999999999"/>
    <n v="69"/>
    <x v="0"/>
    <x v="2"/>
    <x v="0"/>
    <x v="28"/>
  </r>
  <r>
    <s v="BRSTNCNTB0O7"/>
    <n v="197809.84"/>
    <n v="3956.196829"/>
    <n v="50"/>
    <x v="0"/>
    <x v="0"/>
    <x v="0"/>
    <x v="28"/>
  </r>
  <r>
    <s v="BRSTNCNTB4U6"/>
    <n v="32300.55"/>
    <n v="4037.5691999999999"/>
    <n v="8"/>
    <x v="0"/>
    <x v="2"/>
    <x v="0"/>
    <x v="28"/>
  </r>
  <r>
    <s v="BRIFPTDBS007"/>
    <n v="1509601.92"/>
    <n v="1006.40127894"/>
    <n v="1500"/>
    <x v="0"/>
    <x v="3"/>
    <x v="0"/>
    <x v="28"/>
  </r>
  <r>
    <s v="ITSA4"/>
    <n v="492733.78"/>
    <n v="8.4700000000000006"/>
    <n v="58174"/>
    <x v="0"/>
    <x v="8"/>
    <x v="1"/>
    <x v="28"/>
  </r>
  <r>
    <s v="CMIG4"/>
    <n v="370469.92"/>
    <n v="10.96"/>
    <n v="33802"/>
    <x v="0"/>
    <x v="6"/>
    <x v="1"/>
    <x v="28"/>
  </r>
  <r>
    <s v="BOVA11"/>
    <n v="1713945"/>
    <n v="105.15"/>
    <n v="16300"/>
    <x v="0"/>
    <x v="5"/>
    <x v="1"/>
    <x v="28"/>
  </r>
  <r>
    <s v="PETR4"/>
    <n v="899336.4"/>
    <n v="24.94"/>
    <n v="36060"/>
    <x v="0"/>
    <x v="9"/>
    <x v="1"/>
    <x v="28"/>
  </r>
  <r>
    <s v="VALE3"/>
    <n v="1655090"/>
    <n v="87.11"/>
    <n v="19000"/>
    <x v="0"/>
    <x v="10"/>
    <x v="1"/>
    <x v="28"/>
  </r>
  <r>
    <s v="BBDC4"/>
    <n v="281130.38"/>
    <n v="14.78"/>
    <n v="19021"/>
    <x v="0"/>
    <x v="4"/>
    <x v="1"/>
    <x v="28"/>
  </r>
  <r>
    <s v="CSAN3"/>
    <n v="1217502"/>
    <n v="16.77"/>
    <n v="72600"/>
    <x v="0"/>
    <x v="7"/>
    <x v="1"/>
    <x v="28"/>
  </r>
  <r>
    <s v="BOVA11"/>
    <n v="85171.5"/>
    <n v="105.15"/>
    <n v="810"/>
    <x v="0"/>
    <x v="5"/>
    <x v="1"/>
    <x v="28"/>
  </r>
  <r>
    <s v="BOVA11"/>
    <n v="158461.04999999999"/>
    <n v="105.15"/>
    <n v="1507"/>
    <x v="0"/>
    <x v="5"/>
    <x v="1"/>
    <x v="28"/>
  </r>
  <r>
    <s v="BOVA11"/>
    <n v="724904.1"/>
    <n v="105.15"/>
    <n v="6894"/>
    <x v="0"/>
    <x v="5"/>
    <x v="1"/>
    <x v="28"/>
  </r>
  <r>
    <s v="BOVA11"/>
    <n v="606189.75"/>
    <n v="105.15"/>
    <n v="5765"/>
    <x v="0"/>
    <x v="5"/>
    <x v="1"/>
    <x v="28"/>
  </r>
  <r>
    <s v="BOVA11"/>
    <n v="94214.399999999994"/>
    <n v="105.15"/>
    <n v="896"/>
    <x v="0"/>
    <x v="5"/>
    <x v="1"/>
    <x v="28"/>
  </r>
  <r>
    <s v="BOVA11"/>
    <n v="45004.2"/>
    <n v="105.15"/>
    <n v="428"/>
    <x v="0"/>
    <x v="5"/>
    <x v="1"/>
    <x v="28"/>
  </r>
  <r>
    <s v="BRBNYM"/>
    <n v="62.31"/>
    <n v="62.31"/>
    <n v="1"/>
    <x v="0"/>
    <x v="11"/>
    <x v="2"/>
    <x v="28"/>
  </r>
  <r>
    <n v="45688718000150"/>
    <n v="283325.68781503401"/>
    <n v="1.05190052"/>
    <n v="269346.46616110997"/>
    <x v="0"/>
    <x v="25"/>
    <x v="2"/>
    <x v="28"/>
  </r>
  <r>
    <n v="11145320000156"/>
    <n v="3214739.245299743"/>
    <n v="701.95727589000001"/>
    <n v="4579.6793561599998"/>
    <x v="0"/>
    <x v="15"/>
    <x v="1"/>
    <x v="28"/>
  </r>
  <r>
    <n v="45683352000127"/>
    <n v="283325.69026400469"/>
    <n v="1.05190055"/>
    <n v="269346.46080753999"/>
    <x v="0"/>
    <x v="24"/>
    <x v="2"/>
    <x v="28"/>
  </r>
  <r>
    <n v="46328987000179"/>
    <n v="283325.6828478789"/>
    <n v="1.05190151"/>
    <n v="269346.20794286998"/>
    <x v="0"/>
    <x v="29"/>
    <x v="2"/>
    <x v="28"/>
  </r>
  <r>
    <n v="46328752000187"/>
    <n v="283325.66795353452"/>
    <n v="1.0518984899999999"/>
    <n v="269346.9670762"/>
    <x v="0"/>
    <x v="32"/>
    <x v="2"/>
    <x v="28"/>
  </r>
  <r>
    <n v="44769980000167"/>
    <n v="703838.56847360602"/>
    <n v="0.82836335999999999"/>
    <n v="849673.70897912001"/>
    <x v="0"/>
    <x v="51"/>
    <x v="1"/>
    <x v="28"/>
  </r>
  <r>
    <n v="10843445000197"/>
    <n v="584.51734258563476"/>
    <n v="2.5916058999999998"/>
    <n v="225.54252657999999"/>
    <x v="0"/>
    <x v="22"/>
    <x v="2"/>
    <x v="28"/>
  </r>
  <r>
    <n v="46098698000120"/>
    <n v="283325.68240099901"/>
    <n v="1.05181883"/>
    <n v="269367.37993271998"/>
    <x v="0"/>
    <x v="27"/>
    <x v="2"/>
    <x v="28"/>
  </r>
  <r>
    <n v="32319500000187"/>
    <n v="283325.68261668773"/>
    <n v="1.0519207500000001"/>
    <n v="269341.28128633997"/>
    <x v="0"/>
    <x v="28"/>
    <x v="2"/>
    <x v="28"/>
  </r>
  <r>
    <n v="44162109000109"/>
    <n v="283325.69316200411"/>
    <n v="1.05188316"/>
    <n v="269350.91646680998"/>
    <x v="0"/>
    <x v="23"/>
    <x v="2"/>
    <x v="28"/>
  </r>
  <r>
    <n v="31608459000104"/>
    <n v="1582159.6182491099"/>
    <n v="1.4058967"/>
    <n v="1125374.01805489"/>
    <x v="0"/>
    <x v="18"/>
    <x v="1"/>
    <x v="28"/>
  </r>
  <r>
    <n v="31666901000140"/>
    <n v="928086.06317101838"/>
    <n v="1.5144823000000001"/>
    <n v="612807.46772083"/>
    <x v="0"/>
    <x v="19"/>
    <x v="1"/>
    <x v="28"/>
  </r>
  <r>
    <n v="47700200000110"/>
    <n v="6968946.8799999999"/>
    <n v="0.99556383999999998"/>
    <n v="7000000"/>
    <x v="0"/>
    <x v="54"/>
    <x v="1"/>
    <x v="28"/>
  </r>
  <r>
    <n v="14781366000150"/>
    <n v="755217.46873153397"/>
    <n v="3.2947772999999998"/>
    <n v="229216.54484250999"/>
    <x v="0"/>
    <x v="21"/>
    <x v="1"/>
    <x v="28"/>
  </r>
  <r>
    <n v="46328929000145"/>
    <n v="283325.67733190552"/>
    <n v="1.05189819"/>
    <n v="269347.05280926998"/>
    <x v="0"/>
    <x v="26"/>
    <x v="2"/>
    <x v="28"/>
  </r>
  <r>
    <n v="45688636000106"/>
    <n v="283325.69378804701"/>
    <n v="1.05183062"/>
    <n v="269364.37141185999"/>
    <x v="0"/>
    <x v="30"/>
    <x v="2"/>
    <x v="28"/>
  </r>
  <r>
    <n v="19726267000199"/>
    <n v="2468070.0201558201"/>
    <n v="301.10271441999998"/>
    <n v="8196.7710749800008"/>
    <x v="0"/>
    <x v="14"/>
    <x v="1"/>
    <x v="28"/>
  </r>
  <r>
    <n v="28075715000122"/>
    <n v="1870428.8126696059"/>
    <n v="1.6128796999999999"/>
    <n v="1159682.77898817"/>
    <x v="0"/>
    <x v="16"/>
    <x v="1"/>
    <x v="28"/>
  </r>
  <r>
    <n v="46328680000178"/>
    <n v="283325.67068443989"/>
    <n v="1.0518985199999999"/>
    <n v="269346.96199063002"/>
    <x v="0"/>
    <x v="31"/>
    <x v="2"/>
    <x v="28"/>
  </r>
  <r>
    <s v="BRSTNCNTB0O7"/>
    <n v="199867.43"/>
    <n v="3997.3485890000002"/>
    <n v="50"/>
    <x v="0"/>
    <x v="0"/>
    <x v="0"/>
    <x v="29"/>
  </r>
  <r>
    <s v="BRSTNCNTB0O7"/>
    <n v="263825.01"/>
    <n v="3997.3485890000002"/>
    <n v="66"/>
    <x v="0"/>
    <x v="0"/>
    <x v="0"/>
    <x v="29"/>
  </r>
  <r>
    <s v="BRSTNCNTB0O7"/>
    <n v="1283148.8999999999"/>
    <n v="3997.3485890000002"/>
    <n v="321"/>
    <x v="0"/>
    <x v="0"/>
    <x v="0"/>
    <x v="29"/>
  </r>
  <r>
    <s v="BRSTNCNTB4U6"/>
    <n v="178360.3"/>
    <n v="4053.6432570000002"/>
    <n v="44"/>
    <x v="0"/>
    <x v="2"/>
    <x v="0"/>
    <x v="29"/>
  </r>
  <r>
    <s v="BRSTNCNTB4U6"/>
    <n v="279701.38"/>
    <n v="4053.6432570000002"/>
    <n v="69"/>
    <x v="0"/>
    <x v="2"/>
    <x v="0"/>
    <x v="29"/>
  </r>
  <r>
    <s v="BRSTNCNTB4U6"/>
    <n v="32429.15"/>
    <n v="4053.6432570000002"/>
    <n v="8"/>
    <x v="0"/>
    <x v="2"/>
    <x v="0"/>
    <x v="29"/>
  </r>
  <r>
    <s v="BRSTNCNTB4U6"/>
    <n v="701280.28"/>
    <n v="4053.6432570000002"/>
    <n v="173"/>
    <x v="0"/>
    <x v="2"/>
    <x v="0"/>
    <x v="29"/>
  </r>
  <r>
    <s v="BRSTNCNTB0O7"/>
    <n v="1838780.35"/>
    <n v="3997.3485890000002"/>
    <n v="460"/>
    <x v="1"/>
    <x v="0"/>
    <x v="0"/>
    <x v="29"/>
  </r>
  <r>
    <s v="BRSTNCNTB0O7"/>
    <n v="287809.09999999998"/>
    <n v="3997.3485890000002"/>
    <n v="72"/>
    <x v="1"/>
    <x v="0"/>
    <x v="0"/>
    <x v="29"/>
  </r>
  <r>
    <s v="BRSTNCNTB0O7"/>
    <n v="1315127.69"/>
    <n v="3997.3485890000002"/>
    <n v="329"/>
    <x v="1"/>
    <x v="0"/>
    <x v="0"/>
    <x v="29"/>
  </r>
  <r>
    <s v="BRSTNCNTB0O7"/>
    <n v="2054637.17"/>
    <n v="3997.3485890000002"/>
    <n v="514"/>
    <x v="1"/>
    <x v="0"/>
    <x v="0"/>
    <x v="29"/>
  </r>
  <r>
    <s v="BRSTNCNTB4U6"/>
    <n v="960713.45"/>
    <n v="4053.6432570000002"/>
    <n v="237"/>
    <x v="1"/>
    <x v="2"/>
    <x v="0"/>
    <x v="29"/>
  </r>
  <r>
    <s v="BRSTNCNTB0O7"/>
    <n v="39973.49"/>
    <n v="3997.3485890000002"/>
    <n v="10"/>
    <x v="1"/>
    <x v="0"/>
    <x v="0"/>
    <x v="29"/>
  </r>
  <r>
    <s v="BRSTNCNTB4U6"/>
    <n v="1317434.06"/>
    <n v="4053.6432570000002"/>
    <n v="325"/>
    <x v="1"/>
    <x v="2"/>
    <x v="0"/>
    <x v="29"/>
  </r>
  <r>
    <s v="BRSTNCNTB3B8"/>
    <n v="1844891.91"/>
    <n v="4072.6090760000002"/>
    <n v="453"/>
    <x v="1"/>
    <x v="1"/>
    <x v="0"/>
    <x v="29"/>
  </r>
  <r>
    <s v="BRSTNCNTB3B8"/>
    <n v="191412.63"/>
    <n v="4072.6090760000002"/>
    <n v="47"/>
    <x v="1"/>
    <x v="1"/>
    <x v="0"/>
    <x v="29"/>
  </r>
  <r>
    <s v="BRSTNCNTB0O7"/>
    <n v="743506.84"/>
    <n v="3997.3485890000002"/>
    <n v="186"/>
    <x v="1"/>
    <x v="0"/>
    <x v="0"/>
    <x v="29"/>
  </r>
  <r>
    <s v="BRSTNCNTB4U6"/>
    <n v="798567.72"/>
    <n v="4053.6432570000002"/>
    <n v="197"/>
    <x v="1"/>
    <x v="2"/>
    <x v="0"/>
    <x v="29"/>
  </r>
  <r>
    <s v="BRSTNCNTB4U6"/>
    <n v="101341.08"/>
    <n v="4053.6432570000002"/>
    <n v="25"/>
    <x v="1"/>
    <x v="2"/>
    <x v="0"/>
    <x v="29"/>
  </r>
  <r>
    <s v="BRSTNCNTB3B8"/>
    <n v="1783802.78"/>
    <n v="4072.6090760000002"/>
    <n v="438"/>
    <x v="1"/>
    <x v="1"/>
    <x v="0"/>
    <x v="29"/>
  </r>
  <r>
    <s v="BRSTNCNTB3B8"/>
    <n v="2565743.7200000002"/>
    <n v="4072.6090760000002"/>
    <n v="630"/>
    <x v="1"/>
    <x v="1"/>
    <x v="0"/>
    <x v="29"/>
  </r>
  <r>
    <s v="BRSTNCNTB0O7"/>
    <n v="147901.9"/>
    <n v="3997.3485890000002"/>
    <n v="37"/>
    <x v="1"/>
    <x v="0"/>
    <x v="0"/>
    <x v="29"/>
  </r>
  <r>
    <s v="BRIFPTDBS007"/>
    <n v="1530322.12"/>
    <n v="1020.2147456599999"/>
    <n v="1500"/>
    <x v="0"/>
    <x v="3"/>
    <x v="0"/>
    <x v="29"/>
  </r>
  <r>
    <s v="BBDC4"/>
    <n v="288358.36"/>
    <n v="15.16"/>
    <n v="19021"/>
    <x v="0"/>
    <x v="4"/>
    <x v="1"/>
    <x v="29"/>
  </r>
  <r>
    <s v="BOVA11"/>
    <n v="1004560.8"/>
    <n v="106.8"/>
    <n v="9406"/>
    <x v="0"/>
    <x v="5"/>
    <x v="1"/>
    <x v="29"/>
  </r>
  <r>
    <s v="CMIG4"/>
    <n v="377568.34"/>
    <n v="11.17"/>
    <n v="33802"/>
    <x v="0"/>
    <x v="6"/>
    <x v="1"/>
    <x v="29"/>
  </r>
  <r>
    <s v="CSAN3"/>
    <n v="1255254"/>
    <n v="17.29"/>
    <n v="72600"/>
    <x v="0"/>
    <x v="7"/>
    <x v="1"/>
    <x v="29"/>
  </r>
  <r>
    <s v="ITSA4"/>
    <n v="497387.7"/>
    <n v="8.5500000000000007"/>
    <n v="58174"/>
    <x v="0"/>
    <x v="8"/>
    <x v="1"/>
    <x v="29"/>
  </r>
  <r>
    <s v="PETR4"/>
    <n v="894288"/>
    <n v="24.8"/>
    <n v="36060"/>
    <x v="0"/>
    <x v="9"/>
    <x v="1"/>
    <x v="29"/>
  </r>
  <r>
    <s v="VALE3"/>
    <n v="1690810"/>
    <n v="88.99"/>
    <n v="19000"/>
    <x v="0"/>
    <x v="10"/>
    <x v="1"/>
    <x v="29"/>
  </r>
  <r>
    <s v="BOVA11"/>
    <n v="615702"/>
    <n v="106.8"/>
    <n v="5765"/>
    <x v="0"/>
    <x v="5"/>
    <x v="1"/>
    <x v="29"/>
  </r>
  <r>
    <s v="BOVA11"/>
    <n v="95692.800000000003"/>
    <n v="106.8"/>
    <n v="896"/>
    <x v="0"/>
    <x v="5"/>
    <x v="1"/>
    <x v="29"/>
  </r>
  <r>
    <s v="BOVA11"/>
    <n v="45710.400000000001"/>
    <n v="106.8"/>
    <n v="428"/>
    <x v="0"/>
    <x v="5"/>
    <x v="1"/>
    <x v="29"/>
  </r>
  <r>
    <s v="BOVA11"/>
    <n v="86508"/>
    <n v="106.8"/>
    <n v="810"/>
    <x v="0"/>
    <x v="5"/>
    <x v="1"/>
    <x v="29"/>
  </r>
  <r>
    <s v="BOVA11"/>
    <n v="160947.6"/>
    <n v="106.8"/>
    <n v="1507"/>
    <x v="0"/>
    <x v="5"/>
    <x v="1"/>
    <x v="29"/>
  </r>
  <r>
    <s v="BRBNYM"/>
    <n v="1592968.41"/>
    <n v="1592968.41"/>
    <n v="1"/>
    <x v="0"/>
    <x v="11"/>
    <x v="2"/>
    <x v="29"/>
  </r>
  <r>
    <s v="BRBNYM"/>
    <n v="0.25"/>
    <n v="0.25"/>
    <n v="1"/>
    <x v="1"/>
    <x v="11"/>
    <x v="2"/>
    <x v="29"/>
  </r>
  <r>
    <n v="19726267000199"/>
    <n v="2480858.3072211561"/>
    <n v="302.66287597000002"/>
    <n v="8196.7710749800008"/>
    <x v="0"/>
    <x v="14"/>
    <x v="1"/>
    <x v="29"/>
  </r>
  <r>
    <n v="11145320000156"/>
    <n v="3231278.4285651301"/>
    <n v="705.56870411"/>
    <n v="4579.6793561599998"/>
    <x v="0"/>
    <x v="15"/>
    <x v="1"/>
    <x v="29"/>
  </r>
  <r>
    <n v="28075715000122"/>
    <n v="1878048.160464114"/>
    <n v="1.6194499"/>
    <n v="1159682.77898817"/>
    <x v="0"/>
    <x v="16"/>
    <x v="1"/>
    <x v="29"/>
  </r>
  <r>
    <n v="31608459000104"/>
    <n v="0"/>
    <n v="1.4145454"/>
    <n v="0"/>
    <x v="0"/>
    <x v="18"/>
    <x v="1"/>
    <x v="29"/>
  </r>
  <r>
    <n v="31666901000140"/>
    <n v="0"/>
    <n v="1.5410052000000001"/>
    <n v="0"/>
    <x v="0"/>
    <x v="19"/>
    <x v="1"/>
    <x v="29"/>
  </r>
  <r>
    <n v="44769980000167"/>
    <n v="720600.68499897048"/>
    <n v="0.84809106999999995"/>
    <n v="849673.70897912001"/>
    <x v="0"/>
    <x v="51"/>
    <x v="1"/>
    <x v="29"/>
  </r>
  <r>
    <n v="47700200000110"/>
    <n v="8043288.209999999"/>
    <n v="1.00618403"/>
    <n v="7993853.9771894403"/>
    <x v="0"/>
    <x v="54"/>
    <x v="1"/>
    <x v="29"/>
  </r>
  <r>
    <n v="14781366000150"/>
    <n v="753224.15581427456"/>
    <n v="3.2860811000000001"/>
    <n v="229216.54484250999"/>
    <x v="0"/>
    <x v="21"/>
    <x v="1"/>
    <x v="29"/>
  </r>
  <r>
    <n v="10843445000197"/>
    <n v="1401313.904441959"/>
    <n v="2.59432171"/>
    <n v="540146.54352253"/>
    <x v="0"/>
    <x v="22"/>
    <x v="2"/>
    <x v="29"/>
  </r>
  <r>
    <n v="44162109000109"/>
    <n v="43304.978767949127"/>
    <n v="1.05293645"/>
    <n v="41127.818082420003"/>
    <x v="0"/>
    <x v="23"/>
    <x v="2"/>
    <x v="29"/>
  </r>
  <r>
    <n v="45683352000127"/>
    <n v="43304.975340908262"/>
    <n v="1.05295385"/>
    <n v="41127.135192970003"/>
    <x v="0"/>
    <x v="24"/>
    <x v="2"/>
    <x v="29"/>
  </r>
  <r>
    <n v="45688718000150"/>
    <n v="43304.974025404161"/>
    <n v="1.0529538300000001"/>
    <n v="41127.134724800002"/>
    <x v="0"/>
    <x v="25"/>
    <x v="2"/>
    <x v="29"/>
  </r>
  <r>
    <n v="46328929000145"/>
    <n v="43304.964752941269"/>
    <n v="1.0529515"/>
    <n v="41127.216925890003"/>
    <x v="0"/>
    <x v="26"/>
    <x v="2"/>
    <x v="29"/>
  </r>
  <r>
    <n v="46098698000120"/>
    <n v="43304.968859649976"/>
    <n v="1.05287207"/>
    <n v="41130.323515609998"/>
    <x v="0"/>
    <x v="27"/>
    <x v="2"/>
    <x v="29"/>
  </r>
  <r>
    <n v="32319500000187"/>
    <n v="43304.968872292178"/>
    <n v="1.05297408"/>
    <n v="41126.338905030003"/>
    <x v="0"/>
    <x v="28"/>
    <x v="2"/>
    <x v="29"/>
  </r>
  <r>
    <n v="46328987000179"/>
    <n v="43304.969274288807"/>
    <n v="1.0529548200000001"/>
    <n v="41127.091544429997"/>
    <x v="0"/>
    <x v="29"/>
    <x v="2"/>
    <x v="29"/>
  </r>
  <r>
    <n v="45688636000106"/>
    <n v="43304.979303673666"/>
    <n v="1.0528838599999999"/>
    <n v="41129.872865249999"/>
    <x v="0"/>
    <x v="30"/>
    <x v="2"/>
    <x v="29"/>
  </r>
  <r>
    <n v="46328680000178"/>
    <n v="43304.956491366473"/>
    <n v="1.05295183"/>
    <n v="41127.196190319999"/>
    <x v="0"/>
    <x v="31"/>
    <x v="2"/>
    <x v="29"/>
  </r>
  <r>
    <n v="46328752000187"/>
    <n v="43304.955425917091"/>
    <n v="1.0529518099999999"/>
    <n v="41127.19595963"/>
    <x v="0"/>
    <x v="32"/>
    <x v="2"/>
    <x v="29"/>
  </r>
  <r>
    <n v="19009392000188"/>
    <n v="2016488.867211787"/>
    <n v="4.7431979999999996"/>
    <n v="425132.76215999998"/>
    <x v="1"/>
    <x v="43"/>
    <x v="3"/>
    <x v="29"/>
  </r>
  <r>
    <n v="46328987000179"/>
    <n v="289483.69999999431"/>
    <n v="1.0529548200000001"/>
    <n v="274925.09127789002"/>
    <x v="1"/>
    <x v="29"/>
    <x v="2"/>
    <x v="29"/>
  </r>
  <r>
    <n v="46328752000187"/>
    <n v="289483.70000000519"/>
    <n v="1.0529518099999999"/>
    <n v="274925.87718711002"/>
    <x v="1"/>
    <x v="32"/>
    <x v="2"/>
    <x v="29"/>
  </r>
  <r>
    <n v="40319218000128"/>
    <n v="284118.45069622173"/>
    <n v="116.71376100000001"/>
    <n v="2434.3183551100001"/>
    <x v="1"/>
    <x v="41"/>
    <x v="3"/>
    <x v="29"/>
  </r>
  <r>
    <n v="46098698000120"/>
    <n v="289483.69328840589"/>
    <n v="1.05287207"/>
    <n v="274946.69251546002"/>
    <x v="1"/>
    <x v="27"/>
    <x v="2"/>
    <x v="29"/>
  </r>
  <r>
    <n v="46328680000178"/>
    <n v="289483.69999999768"/>
    <n v="1.05295183"/>
    <n v="274925.8719651"/>
    <x v="1"/>
    <x v="31"/>
    <x v="2"/>
    <x v="29"/>
  </r>
  <r>
    <n v="18422272000145"/>
    <n v="106936.854699983"/>
    <n v="3.2558577"/>
    <n v="32844.449774319997"/>
    <x v="1"/>
    <x v="34"/>
    <x v="3"/>
    <x v="29"/>
  </r>
  <r>
    <n v="41000792000181"/>
    <n v="6442.8302186970304"/>
    <n v="1.1842161"/>
    <n v="5440.5865776500004"/>
    <x v="1"/>
    <x v="37"/>
    <x v="3"/>
    <x v="29"/>
  </r>
  <r>
    <n v="44162109000109"/>
    <n v="289483.70000000269"/>
    <n v="1.05293645"/>
    <n v="274929.88774393999"/>
    <x v="1"/>
    <x v="23"/>
    <x v="2"/>
    <x v="29"/>
  </r>
  <r>
    <n v="28951307000197"/>
    <n v="4475409.886876707"/>
    <n v="1.8741684999999999"/>
    <n v="2387944.2466761698"/>
    <x v="1"/>
    <x v="38"/>
    <x v="3"/>
    <x v="29"/>
  </r>
  <r>
    <n v="47716356000190"/>
    <n v="10628925.844786489"/>
    <n v="1.0035741"/>
    <n v="10591072.29330299"/>
    <x v="1"/>
    <x v="55"/>
    <x v="3"/>
    <x v="29"/>
  </r>
  <r>
    <n v="31713505000127"/>
    <n v="663941.81488083594"/>
    <n v="2056.2525000999999"/>
    <n v="322.88924383"/>
    <x v="1"/>
    <x v="47"/>
    <x v="1"/>
    <x v="29"/>
  </r>
  <r>
    <n v="31366337000140"/>
    <n v="3131043.8975664591"/>
    <n v="2.0602136"/>
    <n v="1519766.63854974"/>
    <x v="1"/>
    <x v="33"/>
    <x v="3"/>
    <x v="29"/>
  </r>
  <r>
    <n v="35819274000191"/>
    <n v="1153899.9424613221"/>
    <n v="1.2451400699999999"/>
    <n v="926723.00110084994"/>
    <x v="1"/>
    <x v="46"/>
    <x v="0"/>
    <x v="29"/>
  </r>
  <r>
    <n v="10843445000197"/>
    <n v="1034344.527311741"/>
    <n v="2.59432171"/>
    <n v="398695.55241541"/>
    <x v="1"/>
    <x v="22"/>
    <x v="2"/>
    <x v="29"/>
  </r>
  <r>
    <n v="40319225000120"/>
    <n v="65882.819533435337"/>
    <n v="1.1500003999999999"/>
    <n v="57289.3883632"/>
    <x v="1"/>
    <x v="40"/>
    <x v="2"/>
    <x v="29"/>
  </r>
  <r>
    <n v="30654823000100"/>
    <n v="1888387.3983610631"/>
    <n v="1258.9249302600001"/>
    <n v="1500.0000023600001"/>
    <x v="1"/>
    <x v="50"/>
    <x v="0"/>
    <x v="29"/>
  </r>
  <r>
    <n v="45683352000127"/>
    <n v="289483.69401109562"/>
    <n v="1.05295385"/>
    <n v="274925.33885611"/>
    <x v="1"/>
    <x v="24"/>
    <x v="2"/>
    <x v="29"/>
  </r>
  <r>
    <n v="31713585000110"/>
    <n v="67983.877964071798"/>
    <n v="1.1576084"/>
    <n v="58727.87201965"/>
    <x v="1"/>
    <x v="48"/>
    <x v="2"/>
    <x v="29"/>
  </r>
  <r>
    <n v="45688718000150"/>
    <n v="289483.69401517807"/>
    <n v="1.0529538300000001"/>
    <n v="274925.34408196999"/>
    <x v="1"/>
    <x v="25"/>
    <x v="2"/>
    <x v="29"/>
  </r>
  <r>
    <n v="46328929000145"/>
    <n v="289483.70000000432"/>
    <n v="1.0529515"/>
    <n v="274925.95812818001"/>
    <x v="1"/>
    <x v="26"/>
    <x v="2"/>
    <x v="29"/>
  </r>
  <r>
    <n v="32319500000187"/>
    <n v="289483.69999999128"/>
    <n v="1.05297408"/>
    <n v="274920.06260970002"/>
    <x v="1"/>
    <x v="28"/>
    <x v="2"/>
    <x v="29"/>
  </r>
  <r>
    <n v="45688636000106"/>
    <n v="289483.6999999847"/>
    <n v="1.0528838599999999"/>
    <n v="274943.62008739001"/>
    <x v="1"/>
    <x v="30"/>
    <x v="2"/>
    <x v="29"/>
  </r>
  <r>
    <s v="BRSTNCNTB0O7"/>
    <n v="199836.74"/>
    <n v="3996.7348240000001"/>
    <n v="50"/>
    <x v="0"/>
    <x v="0"/>
    <x v="0"/>
    <x v="30"/>
  </r>
  <r>
    <s v="BRSTNCNTB0O7"/>
    <n v="263784.5"/>
    <n v="3996.7348240000001"/>
    <n v="66"/>
    <x v="0"/>
    <x v="0"/>
    <x v="0"/>
    <x v="30"/>
  </r>
  <r>
    <s v="BRSTNCNTB0O7"/>
    <n v="1282951.8799999999"/>
    <n v="3996.7348240000001"/>
    <n v="321"/>
    <x v="0"/>
    <x v="0"/>
    <x v="0"/>
    <x v="30"/>
  </r>
  <r>
    <s v="BRSTNCNTB4U6"/>
    <n v="178486.8"/>
    <n v="4056.5181510000002"/>
    <n v="44"/>
    <x v="0"/>
    <x v="2"/>
    <x v="0"/>
    <x v="30"/>
  </r>
  <r>
    <s v="BRSTNCNTB4U6"/>
    <n v="279899.75"/>
    <n v="4056.5181510000002"/>
    <n v="69"/>
    <x v="0"/>
    <x v="2"/>
    <x v="0"/>
    <x v="30"/>
  </r>
  <r>
    <s v="BRSTNCNTB4U6"/>
    <n v="32452.15"/>
    <n v="4056.5181510000002"/>
    <n v="8"/>
    <x v="0"/>
    <x v="2"/>
    <x v="0"/>
    <x v="30"/>
  </r>
  <r>
    <s v="BRSTNCNTB4U6"/>
    <n v="701777.64"/>
    <n v="4056.5181510000002"/>
    <n v="173"/>
    <x v="0"/>
    <x v="2"/>
    <x v="0"/>
    <x v="30"/>
  </r>
  <r>
    <s v="BRSTNCNTB0O7"/>
    <n v="1838780.35"/>
    <n v="3997.3485890000002"/>
    <n v="460"/>
    <x v="1"/>
    <x v="0"/>
    <x v="0"/>
    <x v="30"/>
  </r>
  <r>
    <s v="BRSTNCNTB0O7"/>
    <n v="287809.09999999998"/>
    <n v="3997.3485890000002"/>
    <n v="72"/>
    <x v="1"/>
    <x v="0"/>
    <x v="0"/>
    <x v="30"/>
  </r>
  <r>
    <s v="BRSTNCNTB0O7"/>
    <n v="1315127.69"/>
    <n v="3997.3485890000002"/>
    <n v="329"/>
    <x v="1"/>
    <x v="0"/>
    <x v="0"/>
    <x v="30"/>
  </r>
  <r>
    <s v="BRSTNCNTB0O7"/>
    <n v="2054637.17"/>
    <n v="3997.3485890000002"/>
    <n v="514"/>
    <x v="1"/>
    <x v="0"/>
    <x v="0"/>
    <x v="30"/>
  </r>
  <r>
    <s v="BRSTNCNTB4U6"/>
    <n v="960713.45"/>
    <n v="4053.6432570000002"/>
    <n v="237"/>
    <x v="1"/>
    <x v="2"/>
    <x v="0"/>
    <x v="30"/>
  </r>
  <r>
    <s v="BRSTNCNTB0O7"/>
    <n v="39973.49"/>
    <n v="3997.3485890000002"/>
    <n v="10"/>
    <x v="1"/>
    <x v="0"/>
    <x v="0"/>
    <x v="30"/>
  </r>
  <r>
    <s v="BRSTNCNTB4U6"/>
    <n v="1317434.06"/>
    <n v="4053.6432570000002"/>
    <n v="325"/>
    <x v="1"/>
    <x v="2"/>
    <x v="0"/>
    <x v="30"/>
  </r>
  <r>
    <s v="BRSTNCNTB3B8"/>
    <n v="1844891.91"/>
    <n v="4072.6090760000002"/>
    <n v="453"/>
    <x v="1"/>
    <x v="1"/>
    <x v="0"/>
    <x v="30"/>
  </r>
  <r>
    <s v="BRSTNCNTB3B8"/>
    <n v="191412.63"/>
    <n v="4072.6090760000002"/>
    <n v="47"/>
    <x v="1"/>
    <x v="1"/>
    <x v="0"/>
    <x v="30"/>
  </r>
  <r>
    <s v="BRSTNCNTB0O7"/>
    <n v="743506.84"/>
    <n v="3997.3485890000002"/>
    <n v="186"/>
    <x v="1"/>
    <x v="0"/>
    <x v="0"/>
    <x v="30"/>
  </r>
  <r>
    <s v="BRSTNCNTB4U6"/>
    <n v="798567.72"/>
    <n v="4053.6432570000002"/>
    <n v="197"/>
    <x v="1"/>
    <x v="2"/>
    <x v="0"/>
    <x v="30"/>
  </r>
  <r>
    <s v="BRSTNCNTB4U6"/>
    <n v="101341.08"/>
    <n v="4053.6432570000002"/>
    <n v="25"/>
    <x v="1"/>
    <x v="2"/>
    <x v="0"/>
    <x v="30"/>
  </r>
  <r>
    <s v="BRSTNCNTB3B8"/>
    <n v="1783802.78"/>
    <n v="4072.6090760000002"/>
    <n v="438"/>
    <x v="1"/>
    <x v="1"/>
    <x v="0"/>
    <x v="30"/>
  </r>
  <r>
    <s v="BRSTNCNTB3B8"/>
    <n v="2565743.7200000002"/>
    <n v="4072.6090760000002"/>
    <n v="630"/>
    <x v="1"/>
    <x v="1"/>
    <x v="0"/>
    <x v="30"/>
  </r>
  <r>
    <s v="BRSTNCNTB0O7"/>
    <n v="147901.9"/>
    <n v="3997.3485890000002"/>
    <n v="37"/>
    <x v="1"/>
    <x v="0"/>
    <x v="0"/>
    <x v="30"/>
  </r>
  <r>
    <s v="BRIFPTDBS007"/>
    <n v="1521865.4"/>
    <n v="1014.57693279"/>
    <n v="1500"/>
    <x v="0"/>
    <x v="3"/>
    <x v="0"/>
    <x v="30"/>
  </r>
  <r>
    <s v="BBDC4"/>
    <n v="288168.15000000002"/>
    <n v="15.15"/>
    <n v="19021"/>
    <x v="0"/>
    <x v="4"/>
    <x v="1"/>
    <x v="30"/>
  </r>
  <r>
    <s v="BOVA11"/>
    <n v="996565.7"/>
    <n v="105.95"/>
    <n v="9406"/>
    <x v="0"/>
    <x v="5"/>
    <x v="1"/>
    <x v="30"/>
  </r>
  <r>
    <s v="CMIG4"/>
    <n v="376554.28"/>
    <n v="11.14"/>
    <n v="33802"/>
    <x v="0"/>
    <x v="6"/>
    <x v="1"/>
    <x v="30"/>
  </r>
  <r>
    <s v="CSAN3"/>
    <n v="1242912"/>
    <n v="17.12"/>
    <n v="72600"/>
    <x v="0"/>
    <x v="7"/>
    <x v="1"/>
    <x v="30"/>
  </r>
  <r>
    <s v="ITSA4"/>
    <n v="495060.74"/>
    <n v="8.51"/>
    <n v="58174"/>
    <x v="0"/>
    <x v="8"/>
    <x v="1"/>
    <x v="30"/>
  </r>
  <r>
    <s v="PETR4"/>
    <n v="883470"/>
    <n v="24.5"/>
    <n v="36060"/>
    <x v="0"/>
    <x v="9"/>
    <x v="1"/>
    <x v="30"/>
  </r>
  <r>
    <s v="VALE3"/>
    <n v="1688720"/>
    <n v="88.88"/>
    <n v="19000"/>
    <x v="0"/>
    <x v="10"/>
    <x v="1"/>
    <x v="30"/>
  </r>
  <r>
    <s v="BOVA11"/>
    <n v="610801.75"/>
    <n v="105.95"/>
    <n v="5765"/>
    <x v="0"/>
    <x v="5"/>
    <x v="1"/>
    <x v="30"/>
  </r>
  <r>
    <s v="BOVA11"/>
    <n v="94931.199999999997"/>
    <n v="105.95"/>
    <n v="896"/>
    <x v="0"/>
    <x v="5"/>
    <x v="1"/>
    <x v="30"/>
  </r>
  <r>
    <s v="BOVA11"/>
    <n v="45346.6"/>
    <n v="105.95"/>
    <n v="428"/>
    <x v="0"/>
    <x v="5"/>
    <x v="1"/>
    <x v="30"/>
  </r>
  <r>
    <s v="BOVA11"/>
    <n v="85819.5"/>
    <n v="105.95"/>
    <n v="810"/>
    <x v="0"/>
    <x v="5"/>
    <x v="1"/>
    <x v="30"/>
  </r>
  <r>
    <s v="BOVA11"/>
    <n v="159666.65"/>
    <n v="105.95"/>
    <n v="1507"/>
    <x v="0"/>
    <x v="5"/>
    <x v="1"/>
    <x v="30"/>
  </r>
  <r>
    <s v="BRBNYM"/>
    <n v="1592943.08"/>
    <n v="1592943.08"/>
    <n v="1"/>
    <x v="0"/>
    <x v="11"/>
    <x v="2"/>
    <x v="30"/>
  </r>
  <r>
    <s v="BRBNYM"/>
    <n v="0.25"/>
    <n v="0.25"/>
    <n v="1"/>
    <x v="1"/>
    <x v="11"/>
    <x v="2"/>
    <x v="30"/>
  </r>
  <r>
    <n v="19726267000199"/>
    <n v="2487442.7608026601"/>
    <n v="303.46617443000002"/>
    <n v="8196.7710749800008"/>
    <x v="0"/>
    <x v="14"/>
    <x v="1"/>
    <x v="30"/>
  </r>
  <r>
    <n v="11145320000156"/>
    <n v="3239795.1911256821"/>
    <n v="707.42838945000005"/>
    <n v="4579.6793561599998"/>
    <x v="0"/>
    <x v="15"/>
    <x v="1"/>
    <x v="30"/>
  </r>
  <r>
    <n v="28075715000122"/>
    <n v="1879285.8898941281"/>
    <n v="1.6205172000000001"/>
    <n v="1159682.77898817"/>
    <x v="0"/>
    <x v="16"/>
    <x v="1"/>
    <x v="30"/>
  </r>
  <r>
    <n v="44769980000167"/>
    <n v="719272.60250815074"/>
    <n v="0.84652802000000005"/>
    <n v="849673.70897912001"/>
    <x v="0"/>
    <x v="51"/>
    <x v="1"/>
    <x v="30"/>
  </r>
  <r>
    <n v="47700200000110"/>
    <n v="8017880.3047032813"/>
    <n v="1.0030056000000001"/>
    <n v="7993853.9771894403"/>
    <x v="0"/>
    <x v="54"/>
    <x v="1"/>
    <x v="30"/>
  </r>
  <r>
    <n v="14781366000150"/>
    <n v="0"/>
    <n v="3.2709147000000001"/>
    <n v="0"/>
    <x v="0"/>
    <x v="21"/>
    <x v="1"/>
    <x v="30"/>
  </r>
  <r>
    <n v="10843445000197"/>
    <n v="1402073.0858103461"/>
    <n v="2.5957272200000001"/>
    <n v="540146.54352253"/>
    <x v="0"/>
    <x v="22"/>
    <x v="2"/>
    <x v="30"/>
  </r>
  <r>
    <n v="44162109000109"/>
    <n v="45216.369757411143"/>
    <n v="1.0534565600000001"/>
    <n v="42921.911993610003"/>
    <x v="0"/>
    <x v="23"/>
    <x v="2"/>
    <x v="30"/>
  </r>
  <r>
    <n v="45683352000127"/>
    <n v="45216.366797733674"/>
    <n v="1.0534739799999999"/>
    <n v="42921.199437440002"/>
    <x v="0"/>
    <x v="24"/>
    <x v="2"/>
    <x v="30"/>
  </r>
  <r>
    <n v="45688718000150"/>
    <n v="45216.365481986111"/>
    <n v="1.05347396"/>
    <n v="42921.199003330003"/>
    <x v="0"/>
    <x v="25"/>
    <x v="2"/>
    <x v="30"/>
  </r>
  <r>
    <n v="46328929000145"/>
    <n v="45216.3558410119"/>
    <n v="1.0534716200000001"/>
    <n v="42921.285189449998"/>
    <x v="0"/>
    <x v="26"/>
    <x v="2"/>
    <x v="30"/>
  </r>
  <r>
    <n v="46098698000120"/>
    <n v="45216.359918307207"/>
    <n v="1.0533921500000001"/>
    <n v="42924.527127250003"/>
    <x v="0"/>
    <x v="27"/>
    <x v="2"/>
    <x v="30"/>
  </r>
  <r>
    <n v="32319500000187"/>
    <n v="45216.360326208203"/>
    <n v="1.0534942199999999"/>
    <n v="42920.368681480002"/>
    <x v="0"/>
    <x v="28"/>
    <x v="2"/>
    <x v="30"/>
  </r>
  <r>
    <n v="46328987000179"/>
    <n v="45216.360708418368"/>
    <n v="1.05347495"/>
    <n v="42921.154136999998"/>
    <x v="0"/>
    <x v="29"/>
    <x v="2"/>
    <x v="30"/>
  </r>
  <r>
    <n v="45688636000106"/>
    <n v="45216.370950551573"/>
    <n v="1.05340396"/>
    <n v="42924.056361579998"/>
    <x v="0"/>
    <x v="30"/>
    <x v="2"/>
    <x v="30"/>
  </r>
  <r>
    <n v="46328680000178"/>
    <n v="45216.347979925958"/>
    <n v="1.05347196"/>
    <n v="42921.26387486"/>
    <x v="0"/>
    <x v="31"/>
    <x v="2"/>
    <x v="30"/>
  </r>
  <r>
    <n v="46328752000187"/>
    <n v="45216.346914356502"/>
    <n v="1.0534719400000001"/>
    <n v="42921.263678230003"/>
    <x v="0"/>
    <x v="32"/>
    <x v="2"/>
    <x v="30"/>
  </r>
  <r>
    <n v="19009392000188"/>
    <n v="2016488.867211787"/>
    <n v="4.7431979999999996"/>
    <n v="425132.76215999998"/>
    <x v="1"/>
    <x v="43"/>
    <x v="3"/>
    <x v="30"/>
  </r>
  <r>
    <n v="46328987000179"/>
    <n v="289483.69999999431"/>
    <n v="1.0529548200000001"/>
    <n v="274925.09127789002"/>
    <x v="1"/>
    <x v="29"/>
    <x v="2"/>
    <x v="30"/>
  </r>
  <r>
    <n v="46328752000187"/>
    <n v="289483.70000000519"/>
    <n v="1.0529518099999999"/>
    <n v="274925.87718711002"/>
    <x v="1"/>
    <x v="32"/>
    <x v="2"/>
    <x v="30"/>
  </r>
  <r>
    <n v="40319218000128"/>
    <n v="284118.45069622173"/>
    <n v="116.71376100000001"/>
    <n v="2434.3183551100001"/>
    <x v="1"/>
    <x v="41"/>
    <x v="3"/>
    <x v="30"/>
  </r>
  <r>
    <n v="46098698000120"/>
    <n v="289483.69328840589"/>
    <n v="1.05287207"/>
    <n v="274946.69251546002"/>
    <x v="1"/>
    <x v="27"/>
    <x v="2"/>
    <x v="30"/>
  </r>
  <r>
    <n v="46328680000178"/>
    <n v="289483.69999999768"/>
    <n v="1.05295183"/>
    <n v="274925.8719651"/>
    <x v="1"/>
    <x v="31"/>
    <x v="2"/>
    <x v="30"/>
  </r>
  <r>
    <n v="18422272000145"/>
    <n v="106936.854699983"/>
    <n v="3.2558577"/>
    <n v="32844.449774319997"/>
    <x v="1"/>
    <x v="34"/>
    <x v="3"/>
    <x v="30"/>
  </r>
  <r>
    <n v="41000792000181"/>
    <n v="6442.8302186970304"/>
    <n v="1.1842161"/>
    <n v="5440.5865776500004"/>
    <x v="1"/>
    <x v="37"/>
    <x v="3"/>
    <x v="30"/>
  </r>
  <r>
    <n v="44162109000109"/>
    <n v="289483.70000000269"/>
    <n v="1.05293645"/>
    <n v="274929.88774393999"/>
    <x v="1"/>
    <x v="23"/>
    <x v="2"/>
    <x v="30"/>
  </r>
  <r>
    <n v="28951307000197"/>
    <n v="4475409.886876707"/>
    <n v="1.8741684999999999"/>
    <n v="2387944.2466761698"/>
    <x v="1"/>
    <x v="38"/>
    <x v="3"/>
    <x v="30"/>
  </r>
  <r>
    <n v="47716356000190"/>
    <n v="10628925.844786489"/>
    <n v="1.0035741"/>
    <n v="10591072.29330299"/>
    <x v="1"/>
    <x v="55"/>
    <x v="3"/>
    <x v="30"/>
  </r>
  <r>
    <n v="31713505000127"/>
    <n v="663941.81488083594"/>
    <n v="2056.2525000999999"/>
    <n v="322.88924383"/>
    <x v="1"/>
    <x v="47"/>
    <x v="1"/>
    <x v="30"/>
  </r>
  <r>
    <n v="31366337000140"/>
    <n v="3131043.8975664591"/>
    <n v="2.0602136"/>
    <n v="1519766.63854974"/>
    <x v="1"/>
    <x v="33"/>
    <x v="3"/>
    <x v="30"/>
  </r>
  <r>
    <n v="35819274000191"/>
    <n v="1153899.9424613221"/>
    <n v="1.2451400699999999"/>
    <n v="926723.00110084994"/>
    <x v="1"/>
    <x v="46"/>
    <x v="0"/>
    <x v="30"/>
  </r>
  <r>
    <n v="10843445000197"/>
    <n v="1034344.527311741"/>
    <n v="2.59432171"/>
    <n v="398695.55241541"/>
    <x v="1"/>
    <x v="22"/>
    <x v="2"/>
    <x v="30"/>
  </r>
  <r>
    <n v="40319225000120"/>
    <n v="65882.819533435337"/>
    <n v="1.1500003999999999"/>
    <n v="57289.3883632"/>
    <x v="1"/>
    <x v="40"/>
    <x v="2"/>
    <x v="30"/>
  </r>
  <r>
    <n v="30654823000100"/>
    <n v="1888387.3983610631"/>
    <n v="1258.9249302600001"/>
    <n v="1500.0000023600001"/>
    <x v="1"/>
    <x v="50"/>
    <x v="0"/>
    <x v="30"/>
  </r>
  <r>
    <n v="45683352000127"/>
    <n v="289483.69401109562"/>
    <n v="1.05295385"/>
    <n v="274925.33885611"/>
    <x v="1"/>
    <x v="24"/>
    <x v="2"/>
    <x v="30"/>
  </r>
  <r>
    <n v="31713585000110"/>
    <n v="67983.877964071798"/>
    <n v="1.1576084"/>
    <n v="58727.87201965"/>
    <x v="1"/>
    <x v="48"/>
    <x v="2"/>
    <x v="30"/>
  </r>
  <r>
    <n v="45688718000150"/>
    <n v="289483.69401517807"/>
    <n v="1.0529538300000001"/>
    <n v="274925.34408196999"/>
    <x v="1"/>
    <x v="25"/>
    <x v="2"/>
    <x v="30"/>
  </r>
  <r>
    <n v="46328929000145"/>
    <n v="289483.70000000432"/>
    <n v="1.0529515"/>
    <n v="274925.95812818001"/>
    <x v="1"/>
    <x v="26"/>
    <x v="2"/>
    <x v="30"/>
  </r>
  <r>
    <n v="32319500000187"/>
    <n v="289483.69999999128"/>
    <n v="1.05297408"/>
    <n v="274920.06260970002"/>
    <x v="1"/>
    <x v="28"/>
    <x v="2"/>
    <x v="30"/>
  </r>
  <r>
    <n v="45688636000106"/>
    <n v="289483.6999999847"/>
    <n v="1.0528838599999999"/>
    <n v="274943.62008739001"/>
    <x v="1"/>
    <x v="30"/>
    <x v="2"/>
    <x v="30"/>
  </r>
  <r>
    <s v="BRSTNCNTB4U6"/>
    <n v="702082.41"/>
    <n v="4058.279818"/>
    <n v="173"/>
    <x v="0"/>
    <x v="2"/>
    <x v="0"/>
    <x v="31"/>
  </r>
  <r>
    <s v="BRSTNCNTB4U6"/>
    <n v="32466.240000000002"/>
    <n v="4058.279818"/>
    <n v="8"/>
    <x v="0"/>
    <x v="2"/>
    <x v="0"/>
    <x v="31"/>
  </r>
  <r>
    <s v="BRSTNCNTB4U6"/>
    <n v="178564.31"/>
    <n v="4058.279818"/>
    <n v="44"/>
    <x v="0"/>
    <x v="2"/>
    <x v="0"/>
    <x v="31"/>
  </r>
  <r>
    <s v="BRSTNCNTB4U6"/>
    <n v="280021.31"/>
    <n v="4058.279818"/>
    <n v="69"/>
    <x v="0"/>
    <x v="2"/>
    <x v="0"/>
    <x v="31"/>
  </r>
  <r>
    <s v="BRSTNCNTB0O7"/>
    <n v="199922.64"/>
    <n v="3998.452882"/>
    <n v="50"/>
    <x v="0"/>
    <x v="0"/>
    <x v="0"/>
    <x v="31"/>
  </r>
  <r>
    <s v="BRSTNCNTB0O7"/>
    <n v="263897.89"/>
    <n v="3998.452882"/>
    <n v="66"/>
    <x v="0"/>
    <x v="0"/>
    <x v="0"/>
    <x v="31"/>
  </r>
  <r>
    <s v="BRSTNCNTB0O7"/>
    <n v="1283503.3799999999"/>
    <n v="3998.452882"/>
    <n v="321"/>
    <x v="0"/>
    <x v="0"/>
    <x v="0"/>
    <x v="31"/>
  </r>
  <r>
    <s v="BRSTNCNTB0O7"/>
    <n v="1839288.33"/>
    <n v="3998.452882"/>
    <n v="460"/>
    <x v="1"/>
    <x v="0"/>
    <x v="0"/>
    <x v="31"/>
  </r>
  <r>
    <s v="BRSTNCNTB3B8"/>
    <n v="1845329.48"/>
    <n v="4073.5750029999999"/>
    <n v="453"/>
    <x v="1"/>
    <x v="1"/>
    <x v="0"/>
    <x v="31"/>
  </r>
  <r>
    <s v="BRSTNCNTB3B8"/>
    <n v="1784225.85"/>
    <n v="4073.5750029999999"/>
    <n v="438"/>
    <x v="1"/>
    <x v="1"/>
    <x v="0"/>
    <x v="31"/>
  </r>
  <r>
    <s v="BRSTNCNTB0O7"/>
    <n v="743712.24"/>
    <n v="3998.452882"/>
    <n v="186"/>
    <x v="1"/>
    <x v="0"/>
    <x v="0"/>
    <x v="31"/>
  </r>
  <r>
    <s v="BRSTNCNTB0O7"/>
    <n v="287888.61"/>
    <n v="3998.452882"/>
    <n v="72"/>
    <x v="1"/>
    <x v="0"/>
    <x v="0"/>
    <x v="31"/>
  </r>
  <r>
    <s v="BRSTNCNTB0O7"/>
    <n v="39984.53"/>
    <n v="3998.452882"/>
    <n v="10"/>
    <x v="1"/>
    <x v="0"/>
    <x v="0"/>
    <x v="31"/>
  </r>
  <r>
    <s v="BRSTNCNTB0O7"/>
    <n v="2055204.78"/>
    <n v="3998.452882"/>
    <n v="514"/>
    <x v="1"/>
    <x v="0"/>
    <x v="0"/>
    <x v="31"/>
  </r>
  <r>
    <s v="BRSTNCNTB3B8"/>
    <n v="2566352.25"/>
    <n v="4073.5750029999999"/>
    <n v="630"/>
    <x v="1"/>
    <x v="1"/>
    <x v="0"/>
    <x v="31"/>
  </r>
  <r>
    <s v="BRSTNCNTB0O7"/>
    <n v="1315491"/>
    <n v="3998.452882"/>
    <n v="329"/>
    <x v="1"/>
    <x v="0"/>
    <x v="0"/>
    <x v="31"/>
  </r>
  <r>
    <s v="BRSTNCNTB0O7"/>
    <n v="147942.76"/>
    <n v="3998.452882"/>
    <n v="37"/>
    <x v="1"/>
    <x v="0"/>
    <x v="0"/>
    <x v="31"/>
  </r>
  <r>
    <s v="BRSTNCNTB3B8"/>
    <n v="191458.03"/>
    <n v="4073.5750029999999"/>
    <n v="47"/>
    <x v="1"/>
    <x v="1"/>
    <x v="0"/>
    <x v="31"/>
  </r>
  <r>
    <s v="BRSTNCNTB4U6"/>
    <n v="961812.32"/>
    <n v="4058.279818"/>
    <n v="237"/>
    <x v="1"/>
    <x v="2"/>
    <x v="0"/>
    <x v="31"/>
  </r>
  <r>
    <s v="BRSTNCNTB4U6"/>
    <n v="799481.12"/>
    <n v="4058.279818"/>
    <n v="197"/>
    <x v="1"/>
    <x v="2"/>
    <x v="0"/>
    <x v="31"/>
  </r>
  <r>
    <s v="BRSTNCNTB4U6"/>
    <n v="101457"/>
    <n v="4058.279818"/>
    <n v="25"/>
    <x v="1"/>
    <x v="2"/>
    <x v="0"/>
    <x v="31"/>
  </r>
  <r>
    <s v="BRSTNCNTB4U6"/>
    <n v="1318940.94"/>
    <n v="4058.279818"/>
    <n v="325"/>
    <x v="1"/>
    <x v="2"/>
    <x v="0"/>
    <x v="31"/>
  </r>
  <r>
    <s v="BRIFPTDBS007"/>
    <n v="1522648.68"/>
    <n v="1015.09912162"/>
    <n v="1500"/>
    <x v="0"/>
    <x v="3"/>
    <x v="0"/>
    <x v="31"/>
  </r>
  <r>
    <s v="CMIG4"/>
    <n v="376554.28"/>
    <n v="11.14"/>
    <n v="33802"/>
    <x v="0"/>
    <x v="6"/>
    <x v="1"/>
    <x v="31"/>
  </r>
  <r>
    <s v="BBDC4"/>
    <n v="288168.15000000002"/>
    <n v="15.15"/>
    <n v="19021"/>
    <x v="0"/>
    <x v="4"/>
    <x v="1"/>
    <x v="31"/>
  </r>
  <r>
    <s v="BOVA11"/>
    <n v="996565.7"/>
    <n v="105.95"/>
    <n v="9406"/>
    <x v="0"/>
    <x v="5"/>
    <x v="1"/>
    <x v="31"/>
  </r>
  <r>
    <s v="CSAN3"/>
    <n v="1242912"/>
    <n v="17.12"/>
    <n v="72600"/>
    <x v="0"/>
    <x v="7"/>
    <x v="1"/>
    <x v="31"/>
  </r>
  <r>
    <s v="PETR4"/>
    <n v="883470"/>
    <n v="24.5"/>
    <n v="36060"/>
    <x v="0"/>
    <x v="9"/>
    <x v="1"/>
    <x v="31"/>
  </r>
  <r>
    <s v="VALE3"/>
    <n v="1688720"/>
    <n v="88.88"/>
    <n v="19000"/>
    <x v="0"/>
    <x v="10"/>
    <x v="1"/>
    <x v="31"/>
  </r>
  <r>
    <s v="ITSA4"/>
    <n v="495060.74"/>
    <n v="8.51"/>
    <n v="58174"/>
    <x v="0"/>
    <x v="8"/>
    <x v="1"/>
    <x v="31"/>
  </r>
  <r>
    <s v="BOVA11"/>
    <n v="45346.6"/>
    <n v="105.95"/>
    <n v="428"/>
    <x v="0"/>
    <x v="5"/>
    <x v="1"/>
    <x v="31"/>
  </r>
  <r>
    <s v="BOVA11"/>
    <n v="85819.5"/>
    <n v="105.95"/>
    <n v="810"/>
    <x v="0"/>
    <x v="5"/>
    <x v="1"/>
    <x v="31"/>
  </r>
  <r>
    <s v="BOVA11"/>
    <n v="159666.65"/>
    <n v="105.95"/>
    <n v="1507"/>
    <x v="0"/>
    <x v="5"/>
    <x v="1"/>
    <x v="31"/>
  </r>
  <r>
    <s v="BOVA11"/>
    <n v="610801.75"/>
    <n v="105.95"/>
    <n v="5765"/>
    <x v="0"/>
    <x v="5"/>
    <x v="1"/>
    <x v="31"/>
  </r>
  <r>
    <s v="BOVA11"/>
    <n v="94931.199999999997"/>
    <n v="105.95"/>
    <n v="896"/>
    <x v="0"/>
    <x v="5"/>
    <x v="1"/>
    <x v="31"/>
  </r>
  <r>
    <s v="BRBNYM"/>
    <n v="1008.12"/>
    <n v="1008.12"/>
    <n v="1"/>
    <x v="0"/>
    <x v="11"/>
    <x v="2"/>
    <x v="31"/>
  </r>
  <r>
    <s v="BRBNYM"/>
    <n v="1050.25"/>
    <n v="1050.25"/>
    <n v="1"/>
    <x v="1"/>
    <x v="11"/>
    <x v="2"/>
    <x v="31"/>
  </r>
  <r>
    <n v="10843445000197"/>
    <n v="1402804.7305079431"/>
    <n v="2.5970817500000001"/>
    <n v="540146.54352253"/>
    <x v="0"/>
    <x v="22"/>
    <x v="2"/>
    <x v="31"/>
  </r>
  <r>
    <n v="11145320000156"/>
    <n v="3237369.0056001851"/>
    <n v="706.89861753000002"/>
    <n v="4579.6793561599998"/>
    <x v="0"/>
    <x v="15"/>
    <x v="1"/>
    <x v="31"/>
  </r>
  <r>
    <n v="45683352000127"/>
    <n v="137319.41848632041"/>
    <n v="1.0540110499999999"/>
    <n v="130282.71239312"/>
    <x v="0"/>
    <x v="24"/>
    <x v="2"/>
    <x v="31"/>
  </r>
  <r>
    <n v="46098698000120"/>
    <n v="137319.41167710561"/>
    <n v="1.0539291799999999"/>
    <n v="130292.82639001"/>
    <x v="0"/>
    <x v="27"/>
    <x v="2"/>
    <x v="31"/>
  </r>
  <r>
    <n v="19726267000199"/>
    <n v="2485628.9254464018"/>
    <n v="303.24488786000001"/>
    <n v="8196.7710749800008"/>
    <x v="0"/>
    <x v="14"/>
    <x v="1"/>
    <x v="31"/>
  </r>
  <r>
    <n v="46328929000145"/>
    <n v="137319.40757564711"/>
    <n v="1.0540086900000001"/>
    <n v="130282.99375373"/>
    <x v="0"/>
    <x v="26"/>
    <x v="2"/>
    <x v="31"/>
  </r>
  <r>
    <n v="46328752000187"/>
    <n v="137319.39820822689"/>
    <n v="1.054009"/>
    <n v="130282.94654811001"/>
    <x v="0"/>
    <x v="32"/>
    <x v="2"/>
    <x v="31"/>
  </r>
  <r>
    <n v="44769980000167"/>
    <n v="718947.63630141446"/>
    <n v="0.84614555999999996"/>
    <n v="849673.70897912001"/>
    <x v="0"/>
    <x v="51"/>
    <x v="1"/>
    <x v="31"/>
  </r>
  <r>
    <n v="46328987000179"/>
    <n v="137319.41194345549"/>
    <n v="1.0540120100000001"/>
    <n v="130282.58752332001"/>
    <x v="0"/>
    <x v="29"/>
    <x v="2"/>
    <x v="31"/>
  </r>
  <r>
    <n v="47700200000110"/>
    <n v="8020184.2133580456"/>
    <n v="1.00329381"/>
    <n v="7993853.9771894403"/>
    <x v="0"/>
    <x v="54"/>
    <x v="1"/>
    <x v="31"/>
  </r>
  <r>
    <n v="45688718000150"/>
    <n v="137319.41717033301"/>
    <n v="1.0540110300000001"/>
    <n v="130282.7136167"/>
    <x v="0"/>
    <x v="25"/>
    <x v="2"/>
    <x v="31"/>
  </r>
  <r>
    <n v="46328680000178"/>
    <n v="137319.39927390491"/>
    <n v="1.0540090200000001"/>
    <n v="130282.94508704"/>
    <x v="0"/>
    <x v="31"/>
    <x v="2"/>
    <x v="31"/>
  </r>
  <r>
    <n v="28075715000122"/>
    <n v="1876500.6797638319"/>
    <n v="1.6181155"/>
    <n v="1159682.77898817"/>
    <x v="0"/>
    <x v="16"/>
    <x v="1"/>
    <x v="31"/>
  </r>
  <r>
    <n v="32319500000187"/>
    <n v="137319.41156861189"/>
    <n v="1.05403129"/>
    <n v="130280.20408067"/>
    <x v="0"/>
    <x v="28"/>
    <x v="2"/>
    <x v="31"/>
  </r>
  <r>
    <n v="44162109000109"/>
    <n v="137319.42139947071"/>
    <n v="1.05399362"/>
    <n v="130284.86965553999"/>
    <x v="0"/>
    <x v="23"/>
    <x v="2"/>
    <x v="31"/>
  </r>
  <r>
    <n v="45688636000106"/>
    <n v="137319.4224565372"/>
    <n v="1.0539409900000001"/>
    <n v="130291.37661353999"/>
    <x v="0"/>
    <x v="30"/>
    <x v="2"/>
    <x v="31"/>
  </r>
  <r>
    <n v="31366337000140"/>
    <n v="3159566.2699321038"/>
    <n v="2.0789811999999999"/>
    <n v="1519766.63854974"/>
    <x v="1"/>
    <x v="33"/>
    <x v="3"/>
    <x v="31"/>
  </r>
  <r>
    <n v="18422272000145"/>
    <n v="106987.8884060424"/>
    <n v="3.2574114999999999"/>
    <n v="32844.449774319997"/>
    <x v="1"/>
    <x v="34"/>
    <x v="3"/>
    <x v="31"/>
  </r>
  <r>
    <n v="41000792000181"/>
    <n v="6447.0172941271894"/>
    <n v="1.1849856999999999"/>
    <n v="5440.5865776500004"/>
    <x v="1"/>
    <x v="37"/>
    <x v="3"/>
    <x v="31"/>
  </r>
  <r>
    <n v="28951307000197"/>
    <n v="4441646.0267896792"/>
    <n v="1.8600292"/>
    <n v="2387944.2466761698"/>
    <x v="1"/>
    <x v="38"/>
    <x v="3"/>
    <x v="31"/>
  </r>
  <r>
    <n v="40319225000120"/>
    <n v="65950.839224238967"/>
    <n v="1.1511876999999999"/>
    <n v="57289.3883632"/>
    <x v="1"/>
    <x v="40"/>
    <x v="2"/>
    <x v="31"/>
  </r>
  <r>
    <n v="40319218000128"/>
    <n v="286278.09931239241"/>
    <n v="117.6009287"/>
    <n v="2434.3183551100001"/>
    <x v="1"/>
    <x v="41"/>
    <x v="3"/>
    <x v="31"/>
  </r>
  <r>
    <n v="19009392000188"/>
    <n v="2001423.6925987811"/>
    <n v="4.7077616000000004"/>
    <n v="425132.76215999998"/>
    <x v="1"/>
    <x v="43"/>
    <x v="3"/>
    <x v="31"/>
  </r>
  <r>
    <n v="47716356000190"/>
    <n v="10634751.570012139"/>
    <n v="1.0041241599999999"/>
    <n v="10591072.29330299"/>
    <x v="1"/>
    <x v="55"/>
    <x v="3"/>
    <x v="31"/>
  </r>
  <r>
    <n v="29236579000178"/>
    <n v="1.5038935696632501"/>
    <n v="1.7324870000000001"/>
    <n v="0.86805474999999999"/>
    <x v="1"/>
    <x v="45"/>
    <x v="3"/>
    <x v="31"/>
  </r>
  <r>
    <n v="35819274000191"/>
    <n v="1185247.8214631299"/>
    <n v="1.27896666"/>
    <n v="926723.00110084994"/>
    <x v="1"/>
    <x v="46"/>
    <x v="0"/>
    <x v="31"/>
  </r>
  <r>
    <n v="31713505000127"/>
    <n v="658045.03169299266"/>
    <n v="2037.9899432"/>
    <n v="322.88924383"/>
    <x v="1"/>
    <x v="47"/>
    <x v="1"/>
    <x v="31"/>
  </r>
  <r>
    <n v="31713585000110"/>
    <n v="68053.253199288622"/>
    <n v="1.1587897"/>
    <n v="58727.87201965"/>
    <x v="1"/>
    <x v="48"/>
    <x v="2"/>
    <x v="31"/>
  </r>
  <r>
    <n v="30654823000100"/>
    <n v="1885759.934051929"/>
    <n v="1257.17328739"/>
    <n v="1500.0000023600001"/>
    <x v="1"/>
    <x v="50"/>
    <x v="0"/>
    <x v="31"/>
  </r>
  <r>
    <n v="10843445000197"/>
    <n v="1505039.8641957389"/>
    <n v="2.5970817500000001"/>
    <n v="579511.93265123002"/>
    <x v="1"/>
    <x v="22"/>
    <x v="2"/>
    <x v="31"/>
  </r>
  <r>
    <n v="44162109000109"/>
    <n v="242710.3662870941"/>
    <n v="1.05399362"/>
    <n v="230276.88373207999"/>
    <x v="1"/>
    <x v="23"/>
    <x v="2"/>
    <x v="31"/>
  </r>
  <r>
    <n v="45683352000127"/>
    <n v="242710.36368702821"/>
    <n v="1.0540110499999999"/>
    <n v="230273.07321591"/>
    <x v="1"/>
    <x v="24"/>
    <x v="2"/>
    <x v="31"/>
  </r>
  <r>
    <n v="45688718000150"/>
    <n v="242710.36369618509"/>
    <n v="1.0540110300000001"/>
    <n v="230273.07759406001"/>
    <x v="1"/>
    <x v="25"/>
    <x v="2"/>
    <x v="31"/>
  </r>
  <r>
    <n v="46328929000145"/>
    <n v="242710.36752764971"/>
    <n v="1.0540086900000001"/>
    <n v="230273.59245743"/>
    <x v="1"/>
    <x v="26"/>
    <x v="2"/>
    <x v="31"/>
  </r>
  <r>
    <n v="46098698000120"/>
    <n v="242710.36071752661"/>
    <n v="1.0539291799999999"/>
    <n v="230290.95818138999"/>
    <x v="1"/>
    <x v="27"/>
    <x v="2"/>
    <x v="31"/>
  </r>
  <r>
    <n v="32319500000187"/>
    <n v="242710.36730781241"/>
    <n v="1.05403129"/>
    <n v="230268.65484023001"/>
    <x v="1"/>
    <x v="28"/>
    <x v="2"/>
    <x v="31"/>
  </r>
  <r>
    <n v="46328987000179"/>
    <n v="242710.36713353751"/>
    <n v="1.0540120100000001"/>
    <n v="230272.86675181001"/>
    <x v="1"/>
    <x v="29"/>
    <x v="2"/>
    <x v="31"/>
  </r>
  <r>
    <n v="45688636000106"/>
    <n v="242710.36994895141"/>
    <n v="1.0539409900000001"/>
    <n v="230288.38640098"/>
    <x v="1"/>
    <x v="30"/>
    <x v="2"/>
    <x v="31"/>
  </r>
  <r>
    <n v="46328680000178"/>
    <n v="242710.367890817"/>
    <n v="1.0540090200000001"/>
    <n v="230273.52070555999"/>
    <x v="1"/>
    <x v="31"/>
    <x v="2"/>
    <x v="31"/>
  </r>
  <r>
    <n v="46328752000187"/>
    <n v="242710.36789587711"/>
    <n v="1.054009"/>
    <n v="230273.52507984001"/>
    <x v="1"/>
    <x v="32"/>
    <x v="2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49F80-F022-4356-B9FF-9F6364E9D35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4" firstHeaderRow="0" firstDataRow="1" firstDataCol="1" rowPageCount="1" colPageCount="1"/>
  <pivotFields count="9">
    <pivotField showAll="0"/>
    <pivotField dataField="1"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axis="axisPage" numFmtId="16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t="default"/>
      </items>
    </pivotField>
  </pivotFields>
  <rowFields count="2">
    <field x="4"/>
    <field x="6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Qtde" fld="3" baseField="0" baseItem="0"/>
    <dataField name="Sum of Valor" fld="1" baseField="0" baseItem="0"/>
  </dataFields>
  <formats count="19">
    <format dxfId="54">
      <pivotArea outline="0" collapsedLevelsAreSubtotals="1" fieldPosition="0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outline="0" collapsedLevelsAreSubtotals="1" fieldPosition="0"/>
    </format>
    <format dxfId="51">
      <pivotArea field="4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field="4" type="button" dataOnly="0" labelOnly="1" outline="0" axis="axisRow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collapsedLevelsAreSubtotals="1" fieldPosition="0">
        <references count="1">
          <reference field="4" count="1">
            <x v="0"/>
          </reference>
        </references>
      </pivotArea>
    </format>
    <format dxfId="42">
      <pivotArea collapsedLevelsAreSubtotals="1" fieldPosition="0">
        <references count="2">
          <reference field="4" count="1" selected="0">
            <x v="0"/>
          </reference>
          <reference field="6" count="0"/>
        </references>
      </pivotArea>
    </format>
    <format dxfId="41">
      <pivotArea dataOnly="0" labelOnly="1" fieldPosition="0">
        <references count="1">
          <reference field="4" count="1">
            <x v="0"/>
          </reference>
        </references>
      </pivotArea>
    </format>
    <format dxfId="40">
      <pivotArea dataOnly="0" labelOnly="1" fieldPosition="0">
        <references count="2">
          <reference field="4" count="1" selected="0">
            <x v="0"/>
          </reference>
          <reference field="6" count="0"/>
        </references>
      </pivotArea>
    </format>
    <format dxfId="39">
      <pivotArea collapsedLevelsAreSubtotals="1" fieldPosition="0">
        <references count="1">
          <reference field="4" count="1">
            <x v="1"/>
          </reference>
        </references>
      </pivotArea>
    </format>
    <format dxfId="38">
      <pivotArea collapsedLevelsAreSubtotals="1" fieldPosition="0">
        <references count="2">
          <reference field="4" count="1" selected="0">
            <x v="1"/>
          </reference>
          <reference field="6" count="3">
            <x v="0"/>
            <x v="1"/>
            <x v="2"/>
          </reference>
        </references>
      </pivotArea>
    </format>
    <format dxfId="37">
      <pivotArea dataOnly="0" labelOnly="1" fieldPosition="0">
        <references count="1">
          <reference field="4" count="1">
            <x v="1"/>
          </reference>
        </references>
      </pivotArea>
    </format>
    <format dxfId="36">
      <pivotArea dataOnly="0" labelOnly="1" fieldPosition="0">
        <references count="2">
          <reference field="4" count="1" selected="0">
            <x v="1"/>
          </reference>
          <reference field="6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D99F4-8C85-49A2-8001-EED235B02615}" name="PivotTable2" cacheId="1" applyNumberFormats="0" applyBorderFormats="0" applyFontFormats="0" applyPatternFormats="0" applyAlignmentFormats="0" applyWidthHeightFormats="1" dataCaption="Values" grandTotalCaption="Macauba" updatedVersion="8" minRefreshableVersion="3" useAutoFormatting="1" itemPrintTitles="1" createdVersion="8" indent="0" outline="1" outlineData="1" multipleFieldFilters="0">
  <location ref="A4:AG45" firstHeaderRow="1" firstDataRow="2" firstDataCol="1" rowPageCount="1" colPageCount="1"/>
  <pivotFields count="9">
    <pivotField showAll="0"/>
    <pivotField dataField="1"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57">
        <item x="33"/>
        <item x="34"/>
        <item x="15"/>
        <item x="14"/>
        <item x="5"/>
        <item x="4"/>
        <item x="6"/>
        <item x="7"/>
        <item x="17"/>
        <item x="35"/>
        <item x="36"/>
        <item x="37"/>
        <item x="42"/>
        <item x="45"/>
        <item x="12"/>
        <item x="16"/>
        <item x="38"/>
        <item x="18"/>
        <item x="39"/>
        <item x="44"/>
        <item x="20"/>
        <item x="43"/>
        <item x="19"/>
        <item x="13"/>
        <item x="40"/>
        <item x="41"/>
        <item x="46"/>
        <item x="47"/>
        <item x="48"/>
        <item x="11"/>
        <item x="3"/>
        <item x="8"/>
        <item x="2"/>
        <item x="1"/>
        <item x="0"/>
        <item x="21"/>
        <item x="9"/>
        <item x="49"/>
        <item x="50"/>
        <item x="10"/>
        <item x="23"/>
        <item x="24"/>
        <item x="30"/>
        <item x="25"/>
        <item x="26"/>
        <item x="27"/>
        <item x="28"/>
        <item x="31"/>
        <item x="32"/>
        <item x="29"/>
        <item x="22"/>
        <item x="52"/>
        <item x="53"/>
        <item x="51"/>
        <item x="54"/>
        <item x="5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Col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5"/>
  </rowFields>
  <rowItems count="40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4"/>
    </i>
    <i r="1">
      <x v="15"/>
    </i>
    <i r="1">
      <x v="17"/>
    </i>
    <i r="1">
      <x v="20"/>
    </i>
    <i r="1">
      <x v="22"/>
    </i>
    <i r="1">
      <x v="23"/>
    </i>
    <i r="1">
      <x v="31"/>
    </i>
    <i r="1">
      <x v="35"/>
    </i>
    <i r="1">
      <x v="36"/>
    </i>
    <i r="1">
      <x v="39"/>
    </i>
    <i r="1">
      <x v="52"/>
    </i>
    <i r="1">
      <x v="53"/>
    </i>
    <i r="1">
      <x v="54"/>
    </i>
    <i>
      <x v="1"/>
    </i>
    <i r="1">
      <x v="2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"/>
    </i>
    <i r="1">
      <x v="30"/>
    </i>
    <i r="1">
      <x v="32"/>
    </i>
    <i r="1">
      <x v="33"/>
    </i>
    <i r="1">
      <x v="34"/>
    </i>
    <i t="grand">
      <x/>
    </i>
  </rowItems>
  <colFields count="1">
    <field x="7"/>
  </colFields>
  <colItems count="32">
    <i>
      <x v="316"/>
    </i>
    <i>
      <x v="319"/>
    </i>
    <i>
      <x v="321"/>
    </i>
    <i>
      <x v="322"/>
    </i>
    <i>
      <x v="323"/>
    </i>
    <i>
      <x v="326"/>
    </i>
    <i>
      <x v="327"/>
    </i>
    <i>
      <x v="328"/>
    </i>
    <i>
      <x v="329"/>
    </i>
    <i>
      <x v="330"/>
    </i>
    <i>
      <x v="333"/>
    </i>
    <i>
      <x v="336"/>
    </i>
    <i>
      <x v="337"/>
    </i>
    <i>
      <x v="340"/>
    </i>
    <i>
      <x v="341"/>
    </i>
    <i>
      <x v="342"/>
    </i>
    <i>
      <x v="343"/>
    </i>
    <i>
      <x v="344"/>
    </i>
    <i>
      <x v="347"/>
    </i>
    <i>
      <x v="349"/>
    </i>
    <i>
      <x v="350"/>
    </i>
    <i>
      <x v="351"/>
    </i>
    <i>
      <x v="354"/>
    </i>
    <i>
      <x v="355"/>
    </i>
    <i>
      <x v="356"/>
    </i>
    <i>
      <x v="357"/>
    </i>
    <i>
      <x v="358"/>
    </i>
    <i>
      <x v="361"/>
    </i>
    <i>
      <x v="363"/>
    </i>
    <i>
      <x v="364"/>
    </i>
    <i>
      <x v="365"/>
    </i>
    <i t="grand">
      <x/>
    </i>
  </colItems>
  <pageFields count="1">
    <pageField fld="4" hier="-1"/>
  </pageFields>
  <dataFields count="1">
    <dataField name="Sum of Valor" fld="1" baseField="0" baseItem="0"/>
  </dataFields>
  <formats count="9"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dataOnly="0" outline="0" fieldPosition="0">
        <references count="1">
          <reference field="7" count="0"/>
        </references>
      </pivotArea>
    </format>
    <format dxfId="22">
      <pivotArea dataOnly="0" grandCol="1" outline="0" fieldPosition="0"/>
    </format>
    <format dxfId="21">
      <pivotArea type="origin" dataOnly="0" labelOnly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collapsedLevelsAreSubtotals="1" fieldPosition="0">
        <references count="2">
          <reference field="5" count="1">
            <x v="4"/>
          </reference>
          <reference field="6" count="1" selected="0">
            <x v="0"/>
          </reference>
        </references>
      </pivotArea>
    </format>
    <format dxfId="17">
      <pivotArea dataOnly="0" labelOnly="1" fieldPosition="0">
        <references count="2">
          <reference field="5" count="1">
            <x v="4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FFB29-CEBB-445B-A582-B312BE1AEBA0}" name="PivotTable3" cacheId="1" applyNumberFormats="0" applyBorderFormats="0" applyFontFormats="0" applyPatternFormats="0" applyAlignmentFormats="0" applyWidthHeightFormats="1" dataCaption="Values" grandTotalCaption="Macauba" updatedVersion="8" minRefreshableVersion="3" useAutoFormatting="1" itemPrintTitles="1" createdVersion="8" indent="0" outline="1" outlineData="1" multipleFieldFilters="0">
  <location ref="A56:AG97" firstHeaderRow="1" firstDataRow="2" firstDataCol="1" rowPageCount="1" colPageCount="1"/>
  <pivotFields count="9">
    <pivotField showAll="0"/>
    <pivotField showAll="0"/>
    <pivotField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57">
        <item x="33"/>
        <item x="34"/>
        <item x="15"/>
        <item x="14"/>
        <item x="5"/>
        <item x="4"/>
        <item x="6"/>
        <item x="7"/>
        <item x="17"/>
        <item x="35"/>
        <item x="36"/>
        <item x="37"/>
        <item x="42"/>
        <item x="45"/>
        <item x="12"/>
        <item x="16"/>
        <item x="38"/>
        <item x="18"/>
        <item x="39"/>
        <item x="44"/>
        <item x="20"/>
        <item x="43"/>
        <item x="19"/>
        <item x="13"/>
        <item x="40"/>
        <item x="41"/>
        <item x="46"/>
        <item x="47"/>
        <item x="48"/>
        <item x="11"/>
        <item x="3"/>
        <item x="8"/>
        <item x="2"/>
        <item x="1"/>
        <item x="0"/>
        <item x="21"/>
        <item x="9"/>
        <item x="49"/>
        <item x="50"/>
        <item x="10"/>
        <item x="23"/>
        <item x="24"/>
        <item x="30"/>
        <item x="25"/>
        <item x="26"/>
        <item x="27"/>
        <item x="28"/>
        <item x="31"/>
        <item x="32"/>
        <item x="29"/>
        <item x="22"/>
        <item x="52"/>
        <item x="53"/>
        <item x="51"/>
        <item x="54"/>
        <item x="5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Col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5"/>
  </rowFields>
  <rowItems count="40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4"/>
    </i>
    <i r="1">
      <x v="15"/>
    </i>
    <i r="1">
      <x v="17"/>
    </i>
    <i r="1">
      <x v="20"/>
    </i>
    <i r="1">
      <x v="22"/>
    </i>
    <i r="1">
      <x v="23"/>
    </i>
    <i r="1">
      <x v="31"/>
    </i>
    <i r="1">
      <x v="35"/>
    </i>
    <i r="1">
      <x v="36"/>
    </i>
    <i r="1">
      <x v="39"/>
    </i>
    <i r="1">
      <x v="52"/>
    </i>
    <i r="1">
      <x v="53"/>
    </i>
    <i r="1">
      <x v="54"/>
    </i>
    <i>
      <x v="1"/>
    </i>
    <i r="1">
      <x v="2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"/>
    </i>
    <i r="1">
      <x v="30"/>
    </i>
    <i r="1">
      <x v="32"/>
    </i>
    <i r="1">
      <x v="33"/>
    </i>
    <i r="1">
      <x v="34"/>
    </i>
    <i t="grand">
      <x/>
    </i>
  </rowItems>
  <colFields count="1">
    <field x="7"/>
  </colFields>
  <colItems count="32">
    <i>
      <x v="316"/>
    </i>
    <i>
      <x v="319"/>
    </i>
    <i>
      <x v="321"/>
    </i>
    <i>
      <x v="322"/>
    </i>
    <i>
      <x v="323"/>
    </i>
    <i>
      <x v="326"/>
    </i>
    <i>
      <x v="327"/>
    </i>
    <i>
      <x v="328"/>
    </i>
    <i>
      <x v="329"/>
    </i>
    <i>
      <x v="330"/>
    </i>
    <i>
      <x v="333"/>
    </i>
    <i>
      <x v="336"/>
    </i>
    <i>
      <x v="337"/>
    </i>
    <i>
      <x v="340"/>
    </i>
    <i>
      <x v="341"/>
    </i>
    <i>
      <x v="342"/>
    </i>
    <i>
      <x v="343"/>
    </i>
    <i>
      <x v="344"/>
    </i>
    <i>
      <x v="347"/>
    </i>
    <i>
      <x v="349"/>
    </i>
    <i>
      <x v="350"/>
    </i>
    <i>
      <x v="351"/>
    </i>
    <i>
      <x v="354"/>
    </i>
    <i>
      <x v="355"/>
    </i>
    <i>
      <x v="356"/>
    </i>
    <i>
      <x v="357"/>
    </i>
    <i>
      <x v="358"/>
    </i>
    <i>
      <x v="361"/>
    </i>
    <i>
      <x v="363"/>
    </i>
    <i>
      <x v="364"/>
    </i>
    <i>
      <x v="365"/>
    </i>
    <i t="grand">
      <x/>
    </i>
  </colItems>
  <pageFields count="1">
    <pageField fld="4" hier="-1"/>
  </pageFields>
  <dataFields count="1">
    <dataField name="Sum of Qtt" fld="3" baseField="0" baseItem="0" numFmtId="3"/>
  </dataFields>
  <formats count="10">
    <format dxfId="35">
      <pivotArea outline="0" collapsedLevelsAreSubtotals="1" fieldPosition="0"/>
    </format>
    <format dxfId="34">
      <pivotArea dataOnly="0" labelOnly="1" fieldPosition="0">
        <references count="1">
          <reference field="7" count="12">
            <x v="316"/>
            <x v="319"/>
            <x v="321"/>
            <x v="322"/>
            <x v="323"/>
            <x v="326"/>
            <x v="327"/>
            <x v="328"/>
            <x v="329"/>
            <x v="330"/>
            <x v="333"/>
            <x v="336"/>
          </reference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type="origin" dataOnly="0" labelOnly="1" outline="0" fieldPosition="0"/>
    </format>
    <format dxfId="29">
      <pivotArea type="origin" dataOnly="0" labelOnly="1" outline="0" fieldPosition="0"/>
    </format>
    <format dxfId="28">
      <pivotArea dataOnly="0" labelOnly="1" fieldPosition="0">
        <references count="1">
          <reference field="7" count="2">
            <x v="337"/>
            <x v="340"/>
          </reference>
        </references>
      </pivotArea>
    </format>
    <format dxfId="27">
      <pivotArea collapsedLevelsAreSubtotals="1" fieldPosition="0">
        <references count="2">
          <reference field="5" count="1">
            <x v="4"/>
          </reference>
          <reference field="6" count="1" selected="0">
            <x v="0"/>
          </reference>
        </references>
      </pivotArea>
    </format>
    <format dxfId="26">
      <pivotArea dataOnly="0" labelOnly="1" fieldPosition="0">
        <references count="2">
          <reference field="5" count="1">
            <x v="4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F2F3B-27E7-4219-AB23-6042B1DC2B04}" name="PivotTable4" cacheId="1" applyNumberFormats="0" applyBorderFormats="0" applyFontFormats="0" applyPatternFormats="0" applyAlignmentFormats="0" applyWidthHeightFormats="1" dataCaption="Values" grandTotalCaption="Ebano" updatedVersion="8" minRefreshableVersion="3" useAutoFormatting="1" colGrandTotals="0" itemPrintTitles="1" createdVersion="8" indent="0" outline="1" outlineData="1" multipleFieldFilters="0">
  <location ref="A3:AD44" firstHeaderRow="1" firstDataRow="2" firstDataCol="1" rowPageCount="1" colPageCount="1"/>
  <pivotFields count="9">
    <pivotField showAll="0"/>
    <pivotField dataField="1"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57">
        <item x="33"/>
        <item x="34"/>
        <item x="15"/>
        <item x="14"/>
        <item x="5"/>
        <item x="4"/>
        <item x="6"/>
        <item x="7"/>
        <item x="17"/>
        <item x="35"/>
        <item x="36"/>
        <item x="37"/>
        <item x="42"/>
        <item x="45"/>
        <item x="12"/>
        <item x="16"/>
        <item x="38"/>
        <item x="18"/>
        <item x="39"/>
        <item x="44"/>
        <item x="20"/>
        <item x="43"/>
        <item x="19"/>
        <item x="13"/>
        <item x="40"/>
        <item x="41"/>
        <item x="46"/>
        <item x="47"/>
        <item x="48"/>
        <item x="11"/>
        <item x="3"/>
        <item x="8"/>
        <item x="2"/>
        <item x="1"/>
        <item x="0"/>
        <item x="21"/>
        <item x="9"/>
        <item x="49"/>
        <item x="50"/>
        <item x="10"/>
        <item x="23"/>
        <item x="24"/>
        <item x="30"/>
        <item x="25"/>
        <item x="26"/>
        <item x="27"/>
        <item x="28"/>
        <item x="31"/>
        <item x="32"/>
        <item x="29"/>
        <item x="22"/>
        <item x="52"/>
        <item x="53"/>
        <item x="51"/>
        <item x="54"/>
        <item x="5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Col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</pivotFields>
  <rowFields count="2">
    <field x="6"/>
    <field x="5"/>
  </rowFields>
  <rowItems count="40">
    <i>
      <x/>
    </i>
    <i r="1">
      <x v="18"/>
    </i>
    <i r="1">
      <x v="19"/>
    </i>
    <i r="1">
      <x v="27"/>
    </i>
    <i>
      <x v="1"/>
    </i>
    <i r="1">
      <x v="24"/>
    </i>
    <i r="1">
      <x v="28"/>
    </i>
    <i r="1">
      <x v="29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"/>
    </i>
    <i r="1">
      <x v="26"/>
    </i>
    <i r="1">
      <x v="32"/>
    </i>
    <i r="1">
      <x v="33"/>
    </i>
    <i r="1">
      <x v="34"/>
    </i>
    <i r="1">
      <x v="38"/>
    </i>
    <i>
      <x v="3"/>
    </i>
    <i r="1">
      <x/>
    </i>
    <i r="1">
      <x v="1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21"/>
    </i>
    <i r="1">
      <x v="25"/>
    </i>
    <i r="1">
      <x v="51"/>
    </i>
    <i r="1">
      <x v="55"/>
    </i>
    <i t="grand">
      <x/>
    </i>
  </rowItems>
  <colFields count="1">
    <field x="7"/>
  </colFields>
  <colItems count="29">
    <i>
      <x v="316"/>
    </i>
    <i>
      <x v="319"/>
    </i>
    <i>
      <x v="321"/>
    </i>
    <i>
      <x v="322"/>
    </i>
    <i>
      <x v="323"/>
    </i>
    <i>
      <x v="326"/>
    </i>
    <i>
      <x v="327"/>
    </i>
    <i>
      <x v="328"/>
    </i>
    <i>
      <x v="329"/>
    </i>
    <i>
      <x v="330"/>
    </i>
    <i>
      <x v="333"/>
    </i>
    <i>
      <x v="336"/>
    </i>
    <i>
      <x v="337"/>
    </i>
    <i>
      <x v="340"/>
    </i>
    <i>
      <x v="341"/>
    </i>
    <i>
      <x v="342"/>
    </i>
    <i>
      <x v="343"/>
    </i>
    <i>
      <x v="344"/>
    </i>
    <i>
      <x v="348"/>
    </i>
    <i>
      <x v="349"/>
    </i>
    <i>
      <x v="350"/>
    </i>
    <i>
      <x v="351"/>
    </i>
    <i>
      <x v="354"/>
    </i>
    <i>
      <x v="355"/>
    </i>
    <i>
      <x v="356"/>
    </i>
    <i>
      <x v="358"/>
    </i>
    <i>
      <x v="363"/>
    </i>
    <i>
      <x v="364"/>
    </i>
    <i>
      <x v="365"/>
    </i>
  </colItems>
  <pageFields count="1">
    <pageField fld="4" hier="-1"/>
  </pageFields>
  <dataFields count="1">
    <dataField name="Sum of Valor" fld="1" baseField="0" baseItem="0" numFmtId="3"/>
  </dataFields>
  <formats count="12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  <format dxfId="7">
      <pivotArea collapsedLevelsAreSubtotals="1" fieldPosition="0">
        <references count="2">
          <reference field="5" count="1">
            <x v="27"/>
          </reference>
          <reference field="6" count="1" selected="0">
            <x v="0"/>
          </reference>
        </references>
      </pivotArea>
    </format>
    <format dxfId="6">
      <pivotArea dataOnly="0" labelOnly="1" fieldPosition="0">
        <references count="2">
          <reference field="5" count="1">
            <x v="27"/>
          </reference>
          <reference field="6" count="1" selected="0">
            <x v="0"/>
          </reference>
        </references>
      </pivotArea>
    </format>
    <format dxfId="5">
      <pivotArea collapsedLevelsAreSubtotals="1" fieldPosition="0">
        <references count="2">
          <reference field="5" count="1">
            <x v="28"/>
          </reference>
          <reference field="6" count="1" selected="0">
            <x v="1"/>
          </reference>
        </references>
      </pivotArea>
    </format>
    <format dxfId="4">
      <pivotArea dataOnly="0" labelOnly="1" fieldPosition="0">
        <references count="2">
          <reference field="5" count="1">
            <x v="28"/>
          </reference>
          <reference field="6" count="1" selected="0">
            <x v="1"/>
          </reference>
        </references>
      </pivotArea>
    </format>
    <format dxfId="3">
      <pivotArea collapsedLevelsAreSubtotals="1" fieldPosition="0">
        <references count="2">
          <reference field="5" count="1">
            <x v="26"/>
          </reference>
          <reference field="6" count="1" selected="0">
            <x v="2"/>
          </reference>
        </references>
      </pivotArea>
    </format>
    <format dxfId="2">
      <pivotArea dataOnly="0" labelOnly="1" fieldPosition="0">
        <references count="2">
          <reference field="5" count="1">
            <x v="26"/>
          </reference>
          <reference field="6" count="1" selected="0">
            <x v="2"/>
          </reference>
        </references>
      </pivotArea>
    </format>
    <format dxfId="1">
      <pivotArea collapsedLevelsAreSubtotals="1" fieldPosition="0">
        <references count="2">
          <reference field="5" count="1">
            <x v="38"/>
          </reference>
          <reference field="6" count="1" selected="0">
            <x v="2"/>
          </reference>
        </references>
      </pivotArea>
    </format>
    <format dxfId="0">
      <pivotArea dataOnly="0" labelOnly="1" fieldPosition="0">
        <references count="2">
          <reference field="5" count="1">
            <x v="38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D717F-75AB-4A26-A88B-647996017E0F}" name="PivotTable5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53:AD94" firstHeaderRow="1" firstDataRow="2" firstDataCol="1" rowPageCount="1" colPageCount="1"/>
  <pivotFields count="9">
    <pivotField showAll="0"/>
    <pivotField showAll="0"/>
    <pivotField showAl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57">
        <item x="33"/>
        <item x="34"/>
        <item x="15"/>
        <item x="14"/>
        <item x="5"/>
        <item x="4"/>
        <item x="6"/>
        <item x="7"/>
        <item x="17"/>
        <item x="35"/>
        <item x="36"/>
        <item x="37"/>
        <item x="42"/>
        <item x="45"/>
        <item x="12"/>
        <item x="16"/>
        <item x="38"/>
        <item x="18"/>
        <item x="39"/>
        <item x="44"/>
        <item x="20"/>
        <item x="43"/>
        <item x="19"/>
        <item x="13"/>
        <item x="40"/>
        <item x="41"/>
        <item x="46"/>
        <item x="47"/>
        <item x="48"/>
        <item x="11"/>
        <item x="3"/>
        <item x="8"/>
        <item x="2"/>
        <item x="1"/>
        <item x="0"/>
        <item x="21"/>
        <item x="9"/>
        <item x="49"/>
        <item x="50"/>
        <item x="10"/>
        <item x="23"/>
        <item x="24"/>
        <item x="30"/>
        <item x="25"/>
        <item x="26"/>
        <item x="27"/>
        <item x="28"/>
        <item x="31"/>
        <item x="32"/>
        <item x="29"/>
        <item x="22"/>
        <item x="52"/>
        <item x="53"/>
        <item x="51"/>
        <item x="54"/>
        <item x="5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Col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5"/>
  </rowFields>
  <rowItems count="40">
    <i>
      <x/>
    </i>
    <i r="1">
      <x v="18"/>
    </i>
    <i r="1">
      <x v="19"/>
    </i>
    <i r="1">
      <x v="27"/>
    </i>
    <i>
      <x v="1"/>
    </i>
    <i r="1">
      <x v="24"/>
    </i>
    <i r="1">
      <x v="28"/>
    </i>
    <i r="1">
      <x v="29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"/>
    </i>
    <i r="1">
      <x v="26"/>
    </i>
    <i r="1">
      <x v="32"/>
    </i>
    <i r="1">
      <x v="33"/>
    </i>
    <i r="1">
      <x v="34"/>
    </i>
    <i r="1">
      <x v="38"/>
    </i>
    <i>
      <x v="3"/>
    </i>
    <i r="1">
      <x/>
    </i>
    <i r="1">
      <x v="1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21"/>
    </i>
    <i r="1">
      <x v="25"/>
    </i>
    <i r="1">
      <x v="51"/>
    </i>
    <i r="1">
      <x v="55"/>
    </i>
    <i t="grand">
      <x/>
    </i>
  </rowItems>
  <colFields count="1">
    <field x="7"/>
  </colFields>
  <colItems count="29">
    <i>
      <x v="316"/>
    </i>
    <i>
      <x v="319"/>
    </i>
    <i>
      <x v="321"/>
    </i>
    <i>
      <x v="322"/>
    </i>
    <i>
      <x v="323"/>
    </i>
    <i>
      <x v="326"/>
    </i>
    <i>
      <x v="327"/>
    </i>
    <i>
      <x v="328"/>
    </i>
    <i>
      <x v="329"/>
    </i>
    <i>
      <x v="330"/>
    </i>
    <i>
      <x v="333"/>
    </i>
    <i>
      <x v="336"/>
    </i>
    <i>
      <x v="337"/>
    </i>
    <i>
      <x v="340"/>
    </i>
    <i>
      <x v="341"/>
    </i>
    <i>
      <x v="342"/>
    </i>
    <i>
      <x v="343"/>
    </i>
    <i>
      <x v="344"/>
    </i>
    <i>
      <x v="348"/>
    </i>
    <i>
      <x v="349"/>
    </i>
    <i>
      <x v="350"/>
    </i>
    <i>
      <x v="351"/>
    </i>
    <i>
      <x v="354"/>
    </i>
    <i>
      <x v="355"/>
    </i>
    <i>
      <x v="356"/>
    </i>
    <i>
      <x v="358"/>
    </i>
    <i>
      <x v="363"/>
    </i>
    <i>
      <x v="364"/>
    </i>
    <i>
      <x v="365"/>
    </i>
  </colItems>
  <pageFields count="1">
    <pageField fld="4" hier="-1"/>
  </pageFields>
  <dataFields count="1">
    <dataField name="Sum of Qtt" fld="3" baseField="0" baseItem="0" numFmtId="3"/>
  </dataFields>
  <formats count="5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7" count="12">
            <x v="316"/>
            <x v="319"/>
            <x v="321"/>
            <x v="322"/>
            <x v="323"/>
            <x v="326"/>
            <x v="327"/>
            <x v="328"/>
            <x v="329"/>
            <x v="330"/>
            <x v="333"/>
            <x v="336"/>
          </reference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trnty">
      <a:dk1>
        <a:srgbClr val="605869"/>
      </a:dk1>
      <a:lt1>
        <a:srgbClr val="FFFFFF"/>
      </a:lt1>
      <a:dk2>
        <a:srgbClr val="948794"/>
      </a:dk2>
      <a:lt2>
        <a:srgbClr val="FFFFFF"/>
      </a:lt2>
      <a:accent1>
        <a:srgbClr val="2C4257"/>
      </a:accent1>
      <a:accent2>
        <a:srgbClr val="48728A"/>
      </a:accent2>
      <a:accent3>
        <a:srgbClr val="708F92"/>
      </a:accent3>
      <a:accent4>
        <a:srgbClr val="A3ABA4"/>
      </a:accent4>
      <a:accent5>
        <a:srgbClr val="E7A75F"/>
      </a:accent5>
      <a:accent6>
        <a:srgbClr val="A25B1E"/>
      </a:accent6>
      <a:hlink>
        <a:srgbClr val="48728A"/>
      </a:hlink>
      <a:folHlink>
        <a:srgbClr val="948794"/>
      </a:folHlink>
    </a:clrScheme>
    <a:fontScheme name="Etrnty">
      <a:majorFont>
        <a:latin typeface="Bodoni M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C569-54A9-4F1A-A494-7EA93D6E55A9}">
  <dimension ref="A2:L14"/>
  <sheetViews>
    <sheetView showGridLines="0" workbookViewId="0">
      <selection activeCell="C19" sqref="C19"/>
    </sheetView>
  </sheetViews>
  <sheetFormatPr defaultRowHeight="16.5" x14ac:dyDescent="0.3"/>
  <cols>
    <col min="1" max="1" width="16.25" bestFit="1" customWidth="1"/>
    <col min="2" max="2" width="11.125" bestFit="1" customWidth="1"/>
    <col min="3" max="3" width="11.875" bestFit="1" customWidth="1"/>
    <col min="6" max="6" width="11.875" bestFit="1" customWidth="1"/>
    <col min="7" max="7" width="12.125" bestFit="1" customWidth="1"/>
    <col min="8" max="8" width="10.25" bestFit="1" customWidth="1"/>
    <col min="9" max="9" width="13.75" bestFit="1" customWidth="1"/>
    <col min="10" max="10" width="15.25" bestFit="1" customWidth="1"/>
  </cols>
  <sheetData>
    <row r="2" spans="1:12" x14ac:dyDescent="0.3">
      <c r="A2" s="54" t="s">
        <v>144</v>
      </c>
      <c r="B2" s="8" t="s">
        <v>203</v>
      </c>
    </row>
    <row r="3" spans="1:12" x14ac:dyDescent="0.3">
      <c r="F3" t="s">
        <v>185</v>
      </c>
      <c r="I3" s="126" t="s">
        <v>189</v>
      </c>
      <c r="J3" s="127"/>
      <c r="K3" s="128"/>
    </row>
    <row r="4" spans="1:12" x14ac:dyDescent="0.3">
      <c r="A4" s="68" t="s">
        <v>183</v>
      </c>
      <c r="B4" s="69" t="s">
        <v>180</v>
      </c>
      <c r="C4" s="69" t="s">
        <v>182</v>
      </c>
      <c r="F4" s="88" t="str">
        <f t="shared" ref="F4:F12" si="0">A4</f>
        <v>Row Labels</v>
      </c>
      <c r="G4" s="89">
        <f>SUM(G5:G8)</f>
        <v>44423871.935352229</v>
      </c>
      <c r="H4" s="90" t="s">
        <v>186</v>
      </c>
      <c r="I4" s="88" t="s">
        <v>187</v>
      </c>
      <c r="J4" s="90" t="s">
        <v>188</v>
      </c>
      <c r="K4" s="91" t="s">
        <v>186</v>
      </c>
      <c r="L4" s="91" t="s">
        <v>184</v>
      </c>
    </row>
    <row r="5" spans="1:12" x14ac:dyDescent="0.3">
      <c r="A5" s="72" t="s">
        <v>15</v>
      </c>
      <c r="B5" s="73">
        <v>15045359.542926017</v>
      </c>
      <c r="C5" s="73">
        <v>44423871.935352229</v>
      </c>
      <c r="F5" s="99" t="str">
        <f t="shared" si="0"/>
        <v>Ebano</v>
      </c>
      <c r="G5" s="100">
        <f>GETPIVOTDATA("Sum of Valor",$A$3,"Fundo","Ebano","Classe","Ações")</f>
        <v>3852900.2173202527</v>
      </c>
      <c r="H5" s="101">
        <f>G5/$G$4</f>
        <v>8.6730400783776335E-2</v>
      </c>
      <c r="I5" s="102"/>
      <c r="J5" s="100">
        <f>G5+I5</f>
        <v>3852900.2173202527</v>
      </c>
      <c r="K5" s="103">
        <f>J5/SUM($J$5:$J$8)</f>
        <v>8.6730400783776335E-2</v>
      </c>
      <c r="L5" s="104">
        <v>0</v>
      </c>
    </row>
    <row r="6" spans="1:12" x14ac:dyDescent="0.3">
      <c r="A6" s="74" t="s">
        <v>33</v>
      </c>
      <c r="B6" s="73">
        <v>2123392.9894933999</v>
      </c>
      <c r="C6" s="73">
        <v>3852900.2173202527</v>
      </c>
      <c r="F6" s="92" t="str">
        <f t="shared" si="0"/>
        <v>Ações</v>
      </c>
      <c r="G6" s="11">
        <f>GETPIVOTDATA("Sum of Valor",$A$3,"Fundo","Ebano","Classe","Caixa")</f>
        <v>2129890.8446284025</v>
      </c>
      <c r="H6" s="93">
        <f>G6/$G$4</f>
        <v>4.7944736733617523E-2</v>
      </c>
      <c r="I6" s="81"/>
      <c r="J6" s="11">
        <f>-SUM(I5:I8)+G6</f>
        <v>2129890.8446284025</v>
      </c>
      <c r="K6" s="82">
        <f>J6/SUM($J$5:$J$8)</f>
        <v>4.7944736733617523E-2</v>
      </c>
      <c r="L6" s="94">
        <v>0.02</v>
      </c>
    </row>
    <row r="7" spans="1:12" x14ac:dyDescent="0.3">
      <c r="A7" s="74" t="s">
        <v>40</v>
      </c>
      <c r="B7" s="73">
        <v>1849916.2460414099</v>
      </c>
      <c r="C7" s="73">
        <v>2129890.8446284025</v>
      </c>
      <c r="F7" s="92" t="str">
        <f t="shared" si="0"/>
        <v>Caixa</v>
      </c>
      <c r="G7" s="11">
        <f>GETPIVOTDATA("Sum of Valor",$A$3,"Fundo","Ebano","Classe","Inflação")</f>
        <v>19122852.52961779</v>
      </c>
      <c r="H7" s="93">
        <f>G7/$G$4</f>
        <v>0.43046343545754617</v>
      </c>
      <c r="I7" s="81"/>
      <c r="J7" s="11">
        <f>G7+I7</f>
        <v>19122852.52961779</v>
      </c>
      <c r="K7" s="82">
        <f>J7/SUM($J$5:$J$8)</f>
        <v>0.43046343545754617</v>
      </c>
      <c r="L7" s="94">
        <v>0.49</v>
      </c>
    </row>
    <row r="8" spans="1:12" x14ac:dyDescent="0.3">
      <c r="A8" s="74" t="s">
        <v>53</v>
      </c>
      <c r="B8" s="73">
        <v>932183.00110320991</v>
      </c>
      <c r="C8" s="73">
        <v>19122852.52961779</v>
      </c>
      <c r="F8" s="96" t="str">
        <f t="shared" si="0"/>
        <v>Inflação</v>
      </c>
      <c r="G8" s="86">
        <f>GETPIVOTDATA("Sum of Valor",$A$3,"Fundo","Ebano","Classe","Multimercado")</f>
        <v>19318228.343785785</v>
      </c>
      <c r="H8" s="97">
        <f>G8/$G$4</f>
        <v>0.43486142702506003</v>
      </c>
      <c r="I8" s="105"/>
      <c r="J8" s="86">
        <f>G8+I8</f>
        <v>19318228.343785785</v>
      </c>
      <c r="K8" s="106">
        <f>J8/SUM($J$5:$J$8)</f>
        <v>0.43486142702506003</v>
      </c>
      <c r="L8" s="98">
        <v>0.49</v>
      </c>
    </row>
    <row r="9" spans="1:12" x14ac:dyDescent="0.3">
      <c r="A9" s="74" t="s">
        <v>111</v>
      </c>
      <c r="B9" s="73">
        <v>10139867.306287998</v>
      </c>
      <c r="C9" s="73">
        <v>19318228.343785785</v>
      </c>
      <c r="F9" s="78" t="str">
        <f t="shared" si="0"/>
        <v>Multimercado</v>
      </c>
      <c r="G9" s="95">
        <f>SUM(G10:G12)</f>
        <v>35605323.705057152</v>
      </c>
      <c r="H9" s="79" t="s">
        <v>186</v>
      </c>
      <c r="I9" s="78" t="s">
        <v>187</v>
      </c>
      <c r="J9" s="79" t="s">
        <v>188</v>
      </c>
      <c r="K9" s="80" t="s">
        <v>186</v>
      </c>
      <c r="L9" s="80" t="s">
        <v>184</v>
      </c>
    </row>
    <row r="10" spans="1:12" x14ac:dyDescent="0.3">
      <c r="A10" s="75" t="s">
        <v>14</v>
      </c>
      <c r="B10" s="76">
        <v>5867074.7677793801</v>
      </c>
      <c r="C10" s="76">
        <v>35605323.705057152</v>
      </c>
      <c r="F10" s="99" t="str">
        <f t="shared" si="0"/>
        <v>Macauba</v>
      </c>
      <c r="G10" s="100">
        <f>GETPIVOTDATA("Sum of Valor",$A$3,"Fundo","Macauba","Classe","Ações")</f>
        <v>30652321.836185507</v>
      </c>
      <c r="H10" s="101">
        <f>G10/$G$9</f>
        <v>0.86089153661680795</v>
      </c>
      <c r="I10" s="107"/>
      <c r="J10" s="100">
        <f>G10+I10</f>
        <v>30652321.836185507</v>
      </c>
      <c r="K10" s="108">
        <f>J10/SUM($J$10:$J$12)</f>
        <v>0.86089153661680795</v>
      </c>
      <c r="L10" s="104">
        <v>0.7</v>
      </c>
    </row>
    <row r="11" spans="1:12" x14ac:dyDescent="0.3">
      <c r="A11" s="77" t="s">
        <v>33</v>
      </c>
      <c r="B11" s="76">
        <v>5410798.0817376999</v>
      </c>
      <c r="C11" s="76">
        <v>30652321.836185507</v>
      </c>
      <c r="F11" s="92" t="str">
        <f t="shared" si="0"/>
        <v>Ações</v>
      </c>
      <c r="G11" s="11">
        <f>GETPIVOTDATA("Sum of Valor",$A$3,"Fundo","Macauba","Classe","Caixa")</f>
        <v>475333.44887164683</v>
      </c>
      <c r="H11" s="93">
        <f>G11/$G$9</f>
        <v>1.3350066771170333E-2</v>
      </c>
      <c r="I11" s="83"/>
      <c r="J11" s="11">
        <f>-SUM(I10:I12)+G11</f>
        <v>475333.44887164683</v>
      </c>
      <c r="K11" s="84">
        <f>J11/SUM($J$10:$J$12)</f>
        <v>1.3350066771170333E-2</v>
      </c>
      <c r="L11" s="94">
        <v>0.1</v>
      </c>
    </row>
    <row r="12" spans="1:12" x14ac:dyDescent="0.3">
      <c r="A12" s="77" t="s">
        <v>40</v>
      </c>
      <c r="B12" s="76">
        <v>454045.68604168005</v>
      </c>
      <c r="C12" s="76">
        <v>475333.44887164683</v>
      </c>
      <c r="F12" s="96" t="str">
        <f t="shared" si="0"/>
        <v>Caixa</v>
      </c>
      <c r="G12" s="86">
        <f>GETPIVOTDATA("Sum of Valor",$A$3,"Fundo","Macauba","Classe","Inflação")</f>
        <v>4477668.42</v>
      </c>
      <c r="H12" s="97">
        <f>G12/$G$9</f>
        <v>0.12575839661202184</v>
      </c>
      <c r="I12" s="85"/>
      <c r="J12" s="86">
        <f>G12+I12</f>
        <v>4477668.42</v>
      </c>
      <c r="K12" s="87">
        <f>J12/SUM($J$10:$J$12)</f>
        <v>0.12575839661202184</v>
      </c>
      <c r="L12" s="98">
        <v>0.2</v>
      </c>
    </row>
    <row r="13" spans="1:12" x14ac:dyDescent="0.3">
      <c r="A13" s="77" t="s">
        <v>53</v>
      </c>
      <c r="B13" s="76">
        <v>2231</v>
      </c>
      <c r="C13" s="76">
        <v>4477668.42</v>
      </c>
    </row>
    <row r="14" spans="1:12" x14ac:dyDescent="0.3">
      <c r="A14" s="70" t="s">
        <v>175</v>
      </c>
      <c r="B14" s="71">
        <v>20912434.310705397</v>
      </c>
      <c r="C14" s="71">
        <v>80029195.64040938</v>
      </c>
      <c r="J14" s="11"/>
    </row>
  </sheetData>
  <mergeCells count="1">
    <mergeCell ref="I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A982-AA8C-489F-BF15-68E29D6AF701}">
  <dimension ref="A2:AG97"/>
  <sheetViews>
    <sheetView topLeftCell="A54" workbookViewId="0">
      <pane xSplit="1" topLeftCell="T1" activePane="topRight" state="frozen"/>
      <selection activeCell="A7" sqref="A7"/>
      <selection pane="topRight" activeCell="AD60" sqref="AD60"/>
    </sheetView>
  </sheetViews>
  <sheetFormatPr defaultRowHeight="16.5" x14ac:dyDescent="0.3"/>
  <cols>
    <col min="1" max="1" width="71.375" customWidth="1"/>
    <col min="2" max="2" width="15.25" bestFit="1" customWidth="1"/>
    <col min="3" max="32" width="9.875" bestFit="1" customWidth="1"/>
    <col min="33" max="33" width="10.875" bestFit="1" customWidth="1"/>
  </cols>
  <sheetData>
    <row r="2" spans="1:33" x14ac:dyDescent="0.3">
      <c r="A2" s="54" t="s">
        <v>2</v>
      </c>
      <c r="B2" t="s">
        <v>14</v>
      </c>
    </row>
    <row r="4" spans="1:33" x14ac:dyDescent="0.3">
      <c r="A4" s="110" t="s">
        <v>182</v>
      </c>
      <c r="B4" s="54" t="s">
        <v>179</v>
      </c>
    </row>
    <row r="5" spans="1:33" x14ac:dyDescent="0.3">
      <c r="A5" s="54" t="s">
        <v>183</v>
      </c>
      <c r="B5" s="57" t="s">
        <v>190</v>
      </c>
      <c r="C5" s="57" t="s">
        <v>191</v>
      </c>
      <c r="D5" s="57" t="s">
        <v>192</v>
      </c>
      <c r="E5" s="57" t="s">
        <v>193</v>
      </c>
      <c r="F5" s="57" t="s">
        <v>194</v>
      </c>
      <c r="G5" s="57" t="s">
        <v>195</v>
      </c>
      <c r="H5" s="57" t="s">
        <v>196</v>
      </c>
      <c r="I5" s="57" t="s">
        <v>197</v>
      </c>
      <c r="J5" s="57" t="s">
        <v>198</v>
      </c>
      <c r="K5" s="57" t="s">
        <v>199</v>
      </c>
      <c r="L5" s="57" t="s">
        <v>200</v>
      </c>
      <c r="M5" s="57" t="s">
        <v>201</v>
      </c>
      <c r="N5" s="57" t="s">
        <v>203</v>
      </c>
      <c r="O5" s="57" t="s">
        <v>204</v>
      </c>
      <c r="P5" s="57" t="s">
        <v>205</v>
      </c>
      <c r="Q5" s="57" t="s">
        <v>206</v>
      </c>
      <c r="R5" s="57" t="s">
        <v>207</v>
      </c>
      <c r="S5" s="57" t="s">
        <v>208</v>
      </c>
      <c r="T5" s="57" t="s">
        <v>209</v>
      </c>
      <c r="U5" s="57" t="s">
        <v>211</v>
      </c>
      <c r="V5" s="57" t="s">
        <v>212</v>
      </c>
      <c r="W5" s="57" t="s">
        <v>213</v>
      </c>
      <c r="X5" s="57" t="s">
        <v>216</v>
      </c>
      <c r="Y5" s="57" t="s">
        <v>247</v>
      </c>
      <c r="Z5" s="57" t="s">
        <v>248</v>
      </c>
      <c r="AA5" s="57" t="s">
        <v>249</v>
      </c>
      <c r="AB5" s="57" t="s">
        <v>250</v>
      </c>
      <c r="AC5" s="57" t="s">
        <v>251</v>
      </c>
      <c r="AD5" s="57" t="s">
        <v>252</v>
      </c>
      <c r="AE5" s="57" t="s">
        <v>253</v>
      </c>
      <c r="AF5" s="57" t="s">
        <v>254</v>
      </c>
      <c r="AG5" s="57" t="s">
        <v>14</v>
      </c>
    </row>
    <row r="6" spans="1:33" x14ac:dyDescent="0.3">
      <c r="A6" s="7" t="s">
        <v>33</v>
      </c>
      <c r="B6" s="11">
        <v>29145631.057741359</v>
      </c>
      <c r="C6" s="11">
        <v>27729239.099111557</v>
      </c>
      <c r="D6" s="11">
        <v>29145631.057741359</v>
      </c>
      <c r="E6" s="11">
        <v>26935021.327052515</v>
      </c>
      <c r="F6" s="11">
        <v>29457921.832539074</v>
      </c>
      <c r="G6" s="11">
        <v>29018109.397106823</v>
      </c>
      <c r="H6" s="11">
        <v>27252868.441167589</v>
      </c>
      <c r="I6" s="11">
        <v>28820556.20490538</v>
      </c>
      <c r="J6" s="11">
        <v>29520007.681766409</v>
      </c>
      <c r="K6" s="11">
        <v>28820222.429282233</v>
      </c>
      <c r="L6" s="11">
        <v>28713966.67218671</v>
      </c>
      <c r="M6" s="11">
        <v>30365516.672595702</v>
      </c>
      <c r="N6" s="11">
        <v>30652321.836185511</v>
      </c>
      <c r="O6" s="11">
        <v>29450516.573372643</v>
      </c>
      <c r="P6" s="11">
        <v>29473869.660896622</v>
      </c>
      <c r="Q6" s="11">
        <v>29202875.853455599</v>
      </c>
      <c r="R6" s="11">
        <v>28788628.683422718</v>
      </c>
      <c r="S6" s="11">
        <v>29444279.155129265</v>
      </c>
      <c r="T6" s="11">
        <v>28930222.19566929</v>
      </c>
      <c r="U6" s="11">
        <v>28267299.874784105</v>
      </c>
      <c r="V6" s="11">
        <v>28167921.294651922</v>
      </c>
      <c r="W6" s="11">
        <v>27075135.416500986</v>
      </c>
      <c r="X6" s="11">
        <v>20827322.922693048</v>
      </c>
      <c r="Y6" s="11">
        <v>20827322.922693048</v>
      </c>
      <c r="Z6" s="11">
        <v>27766059.153989915</v>
      </c>
      <c r="AA6" s="11">
        <v>26640163.935218111</v>
      </c>
      <c r="AB6" s="11">
        <v>27102264.804468248</v>
      </c>
      <c r="AC6" s="11">
        <v>26835639.156750437</v>
      </c>
      <c r="AD6" s="11">
        <v>24120085.947063643</v>
      </c>
      <c r="AE6" s="11">
        <v>23311693.319033902</v>
      </c>
      <c r="AF6" s="11">
        <v>23306647.03046988</v>
      </c>
      <c r="AG6" s="11">
        <v>855114961.60964561</v>
      </c>
    </row>
    <row r="7" spans="1:33" x14ac:dyDescent="0.3">
      <c r="A7" s="112" t="s">
        <v>36</v>
      </c>
      <c r="B7" s="11">
        <v>3453083.184445275</v>
      </c>
      <c r="C7" s="11">
        <v>3540814.305446208</v>
      </c>
      <c r="D7" s="11">
        <v>3453083.184445275</v>
      </c>
      <c r="E7" s="11">
        <v>3397473.8888806389</v>
      </c>
      <c r="F7" s="11">
        <v>3421442.4138867739</v>
      </c>
      <c r="G7" s="11">
        <v>3441691.7733191298</v>
      </c>
      <c r="H7" s="11">
        <v>3425145.3712425642</v>
      </c>
      <c r="I7" s="11">
        <v>3402281.1865900201</v>
      </c>
      <c r="J7" s="11">
        <v>3476165.2715238961</v>
      </c>
      <c r="K7" s="11">
        <v>3389103.9352693362</v>
      </c>
      <c r="L7" s="11">
        <v>3352003.044929449</v>
      </c>
      <c r="M7" s="11">
        <v>3391574.176806475</v>
      </c>
      <c r="N7" s="11">
        <v>3420511.4365624618</v>
      </c>
      <c r="O7" s="11">
        <v>3314680.5444092811</v>
      </c>
      <c r="P7" s="11">
        <v>3287430.6469035139</v>
      </c>
      <c r="Q7" s="11">
        <v>3272906.8337440491</v>
      </c>
      <c r="R7" s="11">
        <v>3236186.2936517391</v>
      </c>
      <c r="S7" s="11">
        <v>3208448.8877672148</v>
      </c>
      <c r="T7" s="11">
        <v>3182763.287963368</v>
      </c>
      <c r="U7" s="11">
        <v>3171300.7579889712</v>
      </c>
      <c r="V7" s="11">
        <v>3128454.3057501758</v>
      </c>
      <c r="W7" s="11">
        <v>3102626.4049586579</v>
      </c>
      <c r="X7" s="11">
        <v>3149976.8773654508</v>
      </c>
      <c r="Y7" s="11">
        <v>3149976.8773654508</v>
      </c>
      <c r="Z7" s="11">
        <v>3213375.1814377559</v>
      </c>
      <c r="AA7" s="11">
        <v>3181872.194242225</v>
      </c>
      <c r="AB7" s="11">
        <v>3249364.069986864</v>
      </c>
      <c r="AC7" s="11">
        <v>3214739.245299743</v>
      </c>
      <c r="AD7" s="11">
        <v>3231278.4285651301</v>
      </c>
      <c r="AE7" s="11">
        <v>3239795.1911256821</v>
      </c>
      <c r="AF7" s="11">
        <v>3237369.0056001851</v>
      </c>
      <c r="AG7" s="11">
        <v>102336918.20747297</v>
      </c>
    </row>
    <row r="8" spans="1:33" x14ac:dyDescent="0.3">
      <c r="A8" s="112" t="s">
        <v>35</v>
      </c>
      <c r="B8" s="11">
        <v>2649546.4914277629</v>
      </c>
      <c r="C8" s="11">
        <v>2716796.6835635831</v>
      </c>
      <c r="D8" s="11">
        <v>2649546.4914277629</v>
      </c>
      <c r="E8" s="11">
        <v>2606944.4460647181</v>
      </c>
      <c r="F8" s="11">
        <v>2625382.2671011309</v>
      </c>
      <c r="G8" s="11">
        <v>2640966.242204973</v>
      </c>
      <c r="H8" s="11">
        <v>2628324.6565220798</v>
      </c>
      <c r="I8" s="11">
        <v>2610836.9350243178</v>
      </c>
      <c r="J8" s="11">
        <v>2667562.0945729762</v>
      </c>
      <c r="K8" s="11">
        <v>2600831.0866547539</v>
      </c>
      <c r="L8" s="11">
        <v>2572422.184754936</v>
      </c>
      <c r="M8" s="11">
        <v>2602924.0355088189</v>
      </c>
      <c r="N8" s="11">
        <v>2625171.520411829</v>
      </c>
      <c r="O8" s="11">
        <v>2544042.202784793</v>
      </c>
      <c r="P8" s="11">
        <v>2523180.2866215939</v>
      </c>
      <c r="Q8" s="11">
        <v>2512083.8923689099</v>
      </c>
      <c r="R8" s="11">
        <v>2483953.2756012152</v>
      </c>
      <c r="S8" s="11">
        <v>2462715.5483039659</v>
      </c>
      <c r="T8" s="11">
        <v>2443051.9799898402</v>
      </c>
      <c r="U8" s="11">
        <v>2434350.9988045641</v>
      </c>
      <c r="V8" s="11">
        <v>2401516.0483943722</v>
      </c>
      <c r="W8" s="11">
        <v>2381741.6477680262</v>
      </c>
      <c r="X8" s="11">
        <v>2418128.9582695798</v>
      </c>
      <c r="Y8" s="11">
        <v>2418128.9582695798</v>
      </c>
      <c r="Z8" s="11">
        <v>2466879.6560437409</v>
      </c>
      <c r="AA8" s="11">
        <v>2442749.7602042099</v>
      </c>
      <c r="AB8" s="11">
        <v>2494595.299718319</v>
      </c>
      <c r="AC8" s="11">
        <v>2468070.0201558201</v>
      </c>
      <c r="AD8" s="11">
        <v>2480858.3072211561</v>
      </c>
      <c r="AE8" s="11">
        <v>2487442.7608026601</v>
      </c>
      <c r="AF8" s="11">
        <v>2485628.9254464018</v>
      </c>
      <c r="AG8" s="11">
        <v>78546373.66200839</v>
      </c>
    </row>
    <row r="9" spans="1:33" x14ac:dyDescent="0.3">
      <c r="A9" s="113" t="s">
        <v>143</v>
      </c>
      <c r="B9" s="114">
        <v>5323208</v>
      </c>
      <c r="C9" s="114">
        <v>2436052</v>
      </c>
      <c r="D9" s="114">
        <v>5323208</v>
      </c>
      <c r="E9" s="114">
        <v>3582891</v>
      </c>
      <c r="F9" s="114">
        <v>6972525</v>
      </c>
      <c r="G9" s="114">
        <v>7054320</v>
      </c>
      <c r="H9" s="114">
        <v>6987155</v>
      </c>
      <c r="I9" s="114">
        <v>8650728</v>
      </c>
      <c r="J9" s="114">
        <v>8894039.9999999981</v>
      </c>
      <c r="K9" s="114">
        <v>8636754</v>
      </c>
      <c r="L9" s="114">
        <v>8643330</v>
      </c>
      <c r="M9" s="114">
        <v>9945874</v>
      </c>
      <c r="N9" s="114">
        <v>10028555</v>
      </c>
      <c r="O9" s="114">
        <v>9316566.0000000019</v>
      </c>
      <c r="P9" s="114">
        <v>9414468</v>
      </c>
      <c r="Q9" s="114">
        <v>9313038</v>
      </c>
      <c r="R9" s="114">
        <v>9134874</v>
      </c>
      <c r="S9" s="114">
        <v>9163980</v>
      </c>
      <c r="T9" s="114">
        <v>8978760</v>
      </c>
      <c r="U9" s="114">
        <v>8881740</v>
      </c>
      <c r="V9" s="114">
        <v>8864100</v>
      </c>
      <c r="W9" s="114">
        <v>8767080</v>
      </c>
      <c r="X9" s="114">
        <v>3304662</v>
      </c>
      <c r="Y9" s="114">
        <v>3304662</v>
      </c>
      <c r="Z9" s="114">
        <v>3386162</v>
      </c>
      <c r="AA9" s="114">
        <v>3388118</v>
      </c>
      <c r="AB9" s="114">
        <v>3455600</v>
      </c>
      <c r="AC9" s="114">
        <v>3427890</v>
      </c>
      <c r="AD9" s="114">
        <v>2009121.6</v>
      </c>
      <c r="AE9" s="114">
        <v>1993131.4</v>
      </c>
      <c r="AF9" s="114">
        <v>1993131.4</v>
      </c>
      <c r="AG9" s="114">
        <v>200575724.40000001</v>
      </c>
    </row>
    <row r="10" spans="1:33" x14ac:dyDescent="0.3">
      <c r="A10" s="112" t="s">
        <v>67</v>
      </c>
      <c r="B10" s="11">
        <v>289309.40999999997</v>
      </c>
      <c r="C10" s="11">
        <v>288358.36</v>
      </c>
      <c r="D10" s="11">
        <v>289309.40999999997</v>
      </c>
      <c r="E10" s="11">
        <v>295586.34000000003</v>
      </c>
      <c r="F10" s="11">
        <v>296917.81</v>
      </c>
      <c r="G10" s="11">
        <v>294825.5</v>
      </c>
      <c r="H10" s="11">
        <v>293684.24</v>
      </c>
      <c r="I10" s="11">
        <v>291591.93</v>
      </c>
      <c r="J10" s="11">
        <v>297488.44</v>
      </c>
      <c r="K10" s="11">
        <v>291972.34999999998</v>
      </c>
      <c r="L10" s="11">
        <v>291591.93</v>
      </c>
      <c r="M10" s="11">
        <v>292923.40000000002</v>
      </c>
      <c r="N10" s="11">
        <v>292352.77</v>
      </c>
      <c r="O10" s="11">
        <v>281510.8</v>
      </c>
      <c r="P10" s="11">
        <v>288168.15000000002</v>
      </c>
      <c r="Q10" s="11">
        <v>284934.58</v>
      </c>
      <c r="R10" s="11">
        <v>276755.55</v>
      </c>
      <c r="S10" s="11">
        <v>272000.3</v>
      </c>
      <c r="T10" s="11">
        <v>268956.94</v>
      </c>
      <c r="U10" s="11">
        <v>266484.21000000002</v>
      </c>
      <c r="V10" s="11">
        <v>263250.64</v>
      </c>
      <c r="W10" s="11">
        <v>262870.21999999997</v>
      </c>
      <c r="X10" s="11">
        <v>270098.2</v>
      </c>
      <c r="Y10" s="11">
        <v>270098.2</v>
      </c>
      <c r="Z10" s="11">
        <v>282081.43</v>
      </c>
      <c r="AA10" s="11">
        <v>283032.48</v>
      </c>
      <c r="AB10" s="11">
        <v>287977.94</v>
      </c>
      <c r="AC10" s="11">
        <v>281130.38</v>
      </c>
      <c r="AD10" s="11">
        <v>288358.36</v>
      </c>
      <c r="AE10" s="11">
        <v>288168.15000000002</v>
      </c>
      <c r="AF10" s="11">
        <v>288168.15000000002</v>
      </c>
      <c r="AG10" s="11">
        <v>8809956.5700000003</v>
      </c>
    </row>
    <row r="11" spans="1:33" x14ac:dyDescent="0.3">
      <c r="A11" s="112" t="s">
        <v>68</v>
      </c>
      <c r="B11" s="11">
        <v>354244.96</v>
      </c>
      <c r="C11" s="11">
        <v>366075.66</v>
      </c>
      <c r="D11" s="11">
        <v>354244.96</v>
      </c>
      <c r="E11" s="11">
        <v>346132.47999999998</v>
      </c>
      <c r="F11" s="11">
        <v>349512.68</v>
      </c>
      <c r="G11" s="11">
        <v>375878.24</v>
      </c>
      <c r="H11" s="11">
        <v>374864.18</v>
      </c>
      <c r="I11" s="11">
        <v>370807.94</v>
      </c>
      <c r="J11" s="11">
        <v>385680.82</v>
      </c>
      <c r="K11" s="11">
        <v>376216.26</v>
      </c>
      <c r="L11" s="11">
        <v>376892.3</v>
      </c>
      <c r="M11" s="11">
        <v>380948.54</v>
      </c>
      <c r="N11" s="11">
        <v>383990.72</v>
      </c>
      <c r="O11" s="11">
        <v>371483.98</v>
      </c>
      <c r="P11" s="11">
        <v>377230.32</v>
      </c>
      <c r="Q11" s="11">
        <v>382638.64</v>
      </c>
      <c r="R11" s="11">
        <v>371483.98</v>
      </c>
      <c r="S11" s="11">
        <v>374526.16</v>
      </c>
      <c r="T11" s="11">
        <v>357963.18</v>
      </c>
      <c r="U11" s="11">
        <v>357287.14</v>
      </c>
      <c r="V11" s="11">
        <v>359653.28</v>
      </c>
      <c r="W11" s="11">
        <v>370131.9</v>
      </c>
      <c r="X11" s="11">
        <v>362357.44</v>
      </c>
      <c r="Y11" s="11">
        <v>362357.44</v>
      </c>
      <c r="Z11" s="11">
        <v>373174.08</v>
      </c>
      <c r="AA11" s="11">
        <v>370807.94</v>
      </c>
      <c r="AB11" s="11">
        <v>375540.22</v>
      </c>
      <c r="AC11" s="11">
        <v>370469.92</v>
      </c>
      <c r="AD11" s="11">
        <v>377568.34</v>
      </c>
      <c r="AE11" s="11">
        <v>376554.28</v>
      </c>
      <c r="AF11" s="11">
        <v>376554.28</v>
      </c>
      <c r="AG11" s="11">
        <v>11463272.259999996</v>
      </c>
    </row>
    <row r="12" spans="1:33" x14ac:dyDescent="0.3">
      <c r="A12" s="112" t="s">
        <v>66</v>
      </c>
      <c r="B12" s="11">
        <v>1238556</v>
      </c>
      <c r="C12" s="11">
        <v>1287198</v>
      </c>
      <c r="D12" s="11">
        <v>1238556</v>
      </c>
      <c r="E12" s="11">
        <v>1241460</v>
      </c>
      <c r="F12" s="11">
        <v>1237830</v>
      </c>
      <c r="G12" s="11">
        <v>1217502</v>
      </c>
      <c r="H12" s="11">
        <v>1221132</v>
      </c>
      <c r="I12" s="11">
        <v>1196448</v>
      </c>
      <c r="J12" s="11">
        <v>1241460</v>
      </c>
      <c r="K12" s="11">
        <v>1218954</v>
      </c>
      <c r="L12" s="11">
        <v>1232748</v>
      </c>
      <c r="M12" s="11">
        <v>1268322</v>
      </c>
      <c r="N12" s="11">
        <v>1278486</v>
      </c>
      <c r="O12" s="11">
        <v>1246542</v>
      </c>
      <c r="P12" s="11">
        <v>1240008</v>
      </c>
      <c r="Q12" s="11">
        <v>1205160</v>
      </c>
      <c r="R12" s="11">
        <v>1197174</v>
      </c>
      <c r="S12" s="11">
        <v>1208064</v>
      </c>
      <c r="T12" s="11">
        <v>1192092</v>
      </c>
      <c r="U12" s="11">
        <v>1154340</v>
      </c>
      <c r="V12" s="11">
        <v>1148532</v>
      </c>
      <c r="W12" s="11">
        <v>1139820</v>
      </c>
      <c r="X12" s="11">
        <v>1175394</v>
      </c>
      <c r="Y12" s="11">
        <v>1175394</v>
      </c>
      <c r="Z12" s="11">
        <v>1220406</v>
      </c>
      <c r="AA12" s="11">
        <v>1211694</v>
      </c>
      <c r="AB12" s="11">
        <v>1255254</v>
      </c>
      <c r="AC12" s="11">
        <v>1217502</v>
      </c>
      <c r="AD12" s="11">
        <v>1255254</v>
      </c>
      <c r="AE12" s="11">
        <v>1242912</v>
      </c>
      <c r="AF12" s="11">
        <v>1242912</v>
      </c>
      <c r="AG12" s="11">
        <v>37847106</v>
      </c>
    </row>
    <row r="13" spans="1:33" x14ac:dyDescent="0.3">
      <c r="A13" s="112" t="s">
        <v>37</v>
      </c>
      <c r="B13" s="11">
        <v>1248156.5462132969</v>
      </c>
      <c r="C13" s="11">
        <v>1296841.603683359</v>
      </c>
      <c r="D13" s="11">
        <v>1248156.5462132969</v>
      </c>
      <c r="E13" s="11">
        <v>1235394.1034071289</v>
      </c>
      <c r="F13" s="11">
        <v>1237474.521290665</v>
      </c>
      <c r="G13" s="11">
        <v>572912.58733803185</v>
      </c>
      <c r="H13" s="11">
        <v>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>
        <v>6838935.9081457797</v>
      </c>
    </row>
    <row r="14" spans="1:33" x14ac:dyDescent="0.3">
      <c r="A14" s="112" t="s">
        <v>32</v>
      </c>
      <c r="B14" s="11">
        <v>356641.79246049421</v>
      </c>
      <c r="C14" s="11">
        <v>363621.24708298768</v>
      </c>
      <c r="D14" s="11">
        <v>356641.79246049421</v>
      </c>
      <c r="E14" s="11">
        <v>353320.8761707127</v>
      </c>
      <c r="F14" s="11">
        <v>351868.68615372461</v>
      </c>
      <c r="G14" s="11">
        <v>357604.36933364929</v>
      </c>
      <c r="H14" s="11">
        <v>354475.36262052512</v>
      </c>
      <c r="I14" s="11">
        <v>352680.07430739963</v>
      </c>
      <c r="J14" s="11">
        <v>358659.60120153421</v>
      </c>
      <c r="K14" s="11">
        <v>352909.83622764971</v>
      </c>
      <c r="L14" s="11">
        <v>351921.44273223489</v>
      </c>
      <c r="M14" s="11">
        <v>353480.85096676601</v>
      </c>
      <c r="N14" s="11">
        <v>355196.22209023917</v>
      </c>
      <c r="O14" s="11">
        <v>346312.95706726622</v>
      </c>
      <c r="P14" s="11">
        <v>342762.37915491243</v>
      </c>
      <c r="Q14" s="11">
        <v>341649.39588416391</v>
      </c>
      <c r="R14" s="11">
        <v>337590.2084478063</v>
      </c>
      <c r="S14" s="11">
        <v>336276.40916661388</v>
      </c>
      <c r="T14" s="11">
        <v>333149.90989543422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v>6656763.4134246074</v>
      </c>
    </row>
    <row r="15" spans="1:33" x14ac:dyDescent="0.3">
      <c r="A15" s="112" t="s">
        <v>59</v>
      </c>
      <c r="B15" s="11">
        <v>1993445.5265308351</v>
      </c>
      <c r="C15" s="11">
        <v>2054068.871548665</v>
      </c>
      <c r="D15" s="11">
        <v>1993445.5265308351</v>
      </c>
      <c r="E15" s="11">
        <v>1964233.9291060681</v>
      </c>
      <c r="F15" s="11">
        <v>1959191.744351306</v>
      </c>
      <c r="G15" s="11">
        <v>1998039.1459866851</v>
      </c>
      <c r="H15" s="11">
        <v>1977353.53635304</v>
      </c>
      <c r="I15" s="11">
        <v>1967564.6540156</v>
      </c>
      <c r="J15" s="11">
        <v>2008999.771804014</v>
      </c>
      <c r="K15" s="11">
        <v>1966397.8971716601</v>
      </c>
      <c r="L15" s="11">
        <v>1957320.248282575</v>
      </c>
      <c r="M15" s="11">
        <v>1970445.537975163</v>
      </c>
      <c r="N15" s="11">
        <v>1982560.164125863</v>
      </c>
      <c r="O15" s="11">
        <v>1928880.883620336</v>
      </c>
      <c r="P15" s="11">
        <v>1908123.141717837</v>
      </c>
      <c r="Q15" s="11">
        <v>1903261.867476597</v>
      </c>
      <c r="R15" s="11">
        <v>1872269.693112972</v>
      </c>
      <c r="S15" s="11">
        <v>1863947.4615861189</v>
      </c>
      <c r="T15" s="11">
        <v>1833944.4966329711</v>
      </c>
      <c r="U15" s="11">
        <v>1818997.345294592</v>
      </c>
      <c r="V15" s="11">
        <v>1810347.619350953</v>
      </c>
      <c r="W15" s="11">
        <v>1798262.797047673</v>
      </c>
      <c r="X15" s="11">
        <v>1822303.948802321</v>
      </c>
      <c r="Y15" s="11">
        <v>1822303.948802321</v>
      </c>
      <c r="Z15" s="11">
        <v>1854850.909867736</v>
      </c>
      <c r="AA15" s="11">
        <v>1851005.2858043329</v>
      </c>
      <c r="AB15" s="11">
        <v>1890029.5390635079</v>
      </c>
      <c r="AC15" s="11">
        <v>1870428.8126696059</v>
      </c>
      <c r="AD15" s="11">
        <v>1878048.160464114</v>
      </c>
      <c r="AE15" s="11">
        <v>1879285.8898941281</v>
      </c>
      <c r="AF15" s="11">
        <v>1876500.6797638319</v>
      </c>
      <c r="AG15" s="11">
        <v>59275859.034754261</v>
      </c>
    </row>
    <row r="16" spans="1:33" x14ac:dyDescent="0.3">
      <c r="A16" s="112" t="s">
        <v>61</v>
      </c>
      <c r="B16" s="11">
        <v>1572776.8123735769</v>
      </c>
      <c r="C16" s="11">
        <v>1596520.516093509</v>
      </c>
      <c r="D16" s="11">
        <v>1572776.8123735769</v>
      </c>
      <c r="E16" s="11">
        <v>1546488.750536226</v>
      </c>
      <c r="F16" s="11">
        <v>1546134.595332745</v>
      </c>
      <c r="G16" s="11">
        <v>1571972.8451750791</v>
      </c>
      <c r="H16" s="11">
        <v>1562963.438398737</v>
      </c>
      <c r="I16" s="11">
        <v>1555893.388667709</v>
      </c>
      <c r="J16" s="11">
        <v>1580903.0256205499</v>
      </c>
      <c r="K16" s="11">
        <v>1562287.763838297</v>
      </c>
      <c r="L16" s="11">
        <v>1554714.7844586</v>
      </c>
      <c r="M16" s="11">
        <v>1584551.9383366909</v>
      </c>
      <c r="N16" s="11">
        <v>1603344.8966763951</v>
      </c>
      <c r="O16" s="11">
        <v>1580962.332831302</v>
      </c>
      <c r="P16" s="11">
        <v>1560149.3281291891</v>
      </c>
      <c r="Q16" s="11">
        <v>1564533.8978409329</v>
      </c>
      <c r="R16" s="11">
        <v>1544202.7782933509</v>
      </c>
      <c r="S16" s="11">
        <v>1539755.0750991949</v>
      </c>
      <c r="T16" s="11">
        <v>1521925.7745311509</v>
      </c>
      <c r="U16" s="11">
        <v>1522581.0798218651</v>
      </c>
      <c r="V16" s="11">
        <v>1518227.232820814</v>
      </c>
      <c r="W16" s="11">
        <v>1505443.321587916</v>
      </c>
      <c r="X16" s="11">
        <v>1521128.8971889659</v>
      </c>
      <c r="Y16" s="11">
        <v>1521128.8971889659</v>
      </c>
      <c r="Z16" s="11">
        <v>1547488.195201661</v>
      </c>
      <c r="AA16" s="11">
        <v>1553522.563223873</v>
      </c>
      <c r="AB16" s="11">
        <v>1585763.0658549219</v>
      </c>
      <c r="AC16" s="11">
        <v>1582159.6182491099</v>
      </c>
      <c r="AD16" s="11">
        <v>0</v>
      </c>
      <c r="AE16" s="11"/>
      <c r="AF16" s="11"/>
      <c r="AG16" s="11">
        <v>43580301.625744916</v>
      </c>
    </row>
    <row r="17" spans="1:33" x14ac:dyDescent="0.3">
      <c r="A17" s="112" t="s">
        <v>38</v>
      </c>
      <c r="B17" s="11">
        <v>867030.30844766449</v>
      </c>
      <c r="C17" s="11">
        <v>1756814.7287611901</v>
      </c>
      <c r="D17" s="11">
        <v>867030.30844766449</v>
      </c>
      <c r="E17" s="11">
        <v>1723908.6519239009</v>
      </c>
      <c r="F17" s="11">
        <v>863175.01048636087</v>
      </c>
      <c r="G17" s="11">
        <v>883306.11588301882</v>
      </c>
      <c r="H17" s="11">
        <v>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>
        <v>6961265.1239497997</v>
      </c>
    </row>
    <row r="18" spans="1:33" x14ac:dyDescent="0.3">
      <c r="A18" s="112" t="s">
        <v>63</v>
      </c>
      <c r="B18" s="11">
        <v>972921.63130083866</v>
      </c>
      <c r="C18" s="11">
        <v>1000714.410945875</v>
      </c>
      <c r="D18" s="11">
        <v>972921.63130083866</v>
      </c>
      <c r="E18" s="11">
        <v>959027.32502371073</v>
      </c>
      <c r="F18" s="11">
        <v>948591.03000618482</v>
      </c>
      <c r="G18" s="11">
        <v>952412.5586556386</v>
      </c>
      <c r="H18" s="11">
        <v>944854.37519101019</v>
      </c>
      <c r="I18" s="11">
        <v>929958.61895013298</v>
      </c>
      <c r="J18" s="11">
        <v>945654.33405937301</v>
      </c>
      <c r="K18" s="11">
        <v>924878.44504272717</v>
      </c>
      <c r="L18" s="11">
        <v>919931.55675955082</v>
      </c>
      <c r="M18" s="11">
        <v>930616.22264374408</v>
      </c>
      <c r="N18" s="11">
        <v>940435.481822022</v>
      </c>
      <c r="O18" s="11">
        <v>920705.2874682952</v>
      </c>
      <c r="P18" s="11">
        <v>905650.63025103777</v>
      </c>
      <c r="Q18" s="11">
        <v>889890.87676142098</v>
      </c>
      <c r="R18" s="11">
        <v>877997.87711237569</v>
      </c>
      <c r="S18" s="11">
        <v>873078.93284972745</v>
      </c>
      <c r="T18" s="11">
        <v>874135.96445079905</v>
      </c>
      <c r="U18" s="11">
        <v>875782.63939731161</v>
      </c>
      <c r="V18" s="11">
        <v>884740.59767970792</v>
      </c>
      <c r="W18" s="11">
        <v>881649.29040879023</v>
      </c>
      <c r="X18" s="11">
        <v>900662.31618304353</v>
      </c>
      <c r="Y18" s="11">
        <v>900662.31618304353</v>
      </c>
      <c r="Z18" s="11">
        <v>916849.25775840867</v>
      </c>
      <c r="AA18" s="11">
        <v>918110.35424623138</v>
      </c>
      <c r="AB18" s="11">
        <v>939191.42138180207</v>
      </c>
      <c r="AC18" s="11">
        <v>928086.06317101838</v>
      </c>
      <c r="AD18" s="11">
        <v>0</v>
      </c>
      <c r="AE18" s="11"/>
      <c r="AF18" s="11"/>
      <c r="AG18" s="11">
        <v>25830111.447004657</v>
      </c>
    </row>
    <row r="19" spans="1:33" x14ac:dyDescent="0.3">
      <c r="A19" s="112" t="s">
        <v>34</v>
      </c>
      <c r="B19" s="11">
        <v>1537358.564549217</v>
      </c>
      <c r="C19" s="11">
        <v>1587887.168602312</v>
      </c>
      <c r="D19" s="11">
        <v>1537358.564549217</v>
      </c>
      <c r="E19" s="11">
        <v>1526764.8583934689</v>
      </c>
      <c r="F19" s="11">
        <v>1530346.357046938</v>
      </c>
      <c r="G19" s="11">
        <v>1544968.152242844</v>
      </c>
      <c r="H19" s="11">
        <v>1529127.410364842</v>
      </c>
      <c r="I19" s="11">
        <v>1520608.2679871819</v>
      </c>
      <c r="J19" s="11">
        <v>1559640.674456073</v>
      </c>
      <c r="K19" s="11">
        <v>1518743.675533965</v>
      </c>
      <c r="L19" s="11">
        <v>1502470.897856523</v>
      </c>
      <c r="M19" s="11">
        <v>1506344.237388137</v>
      </c>
      <c r="N19" s="11">
        <v>1527851.4225430139</v>
      </c>
      <c r="O19" s="11">
        <v>1485825.1588808279</v>
      </c>
      <c r="P19" s="11">
        <v>1488826.8284628671</v>
      </c>
      <c r="Q19" s="11">
        <v>1486935.0531775809</v>
      </c>
      <c r="R19" s="11">
        <v>1460694.095539022</v>
      </c>
      <c r="S19" s="11">
        <v>1448186.7822171149</v>
      </c>
      <c r="T19" s="11">
        <v>1425809.1043219259</v>
      </c>
      <c r="U19" s="11">
        <v>1405673.3679581869</v>
      </c>
      <c r="V19" s="11">
        <v>1403315.8458809359</v>
      </c>
      <c r="W19" s="11">
        <v>536390.57321484934</v>
      </c>
      <c r="X19" s="11">
        <v>547991.0704666425</v>
      </c>
      <c r="Y19" s="11">
        <v>547991.0704666425</v>
      </c>
      <c r="Z19" s="11"/>
      <c r="AA19" s="11"/>
      <c r="AB19" s="11"/>
      <c r="AC19" s="11"/>
      <c r="AD19" s="11"/>
      <c r="AE19" s="11"/>
      <c r="AF19" s="11"/>
      <c r="AG19" s="11">
        <v>33167109.202100333</v>
      </c>
    </row>
    <row r="20" spans="1:33" x14ac:dyDescent="0.3">
      <c r="A20" s="112" t="s">
        <v>69</v>
      </c>
      <c r="B20" s="11">
        <v>1629437.46</v>
      </c>
      <c r="C20" s="11">
        <v>1564227.3</v>
      </c>
      <c r="D20" s="11">
        <v>1629437.46</v>
      </c>
      <c r="E20" s="11">
        <v>513676.42</v>
      </c>
      <c r="F20" s="11">
        <v>518330.34</v>
      </c>
      <c r="G20" s="11">
        <v>516003.38</v>
      </c>
      <c r="H20" s="11">
        <v>511931.2</v>
      </c>
      <c r="I20" s="11">
        <v>508440.76</v>
      </c>
      <c r="J20" s="11">
        <v>525311.22</v>
      </c>
      <c r="K20" s="11">
        <v>513676.42</v>
      </c>
      <c r="L20" s="11">
        <v>509604.24</v>
      </c>
      <c r="M20" s="11">
        <v>507859.02</v>
      </c>
      <c r="N20" s="11">
        <v>510185.98</v>
      </c>
      <c r="O20" s="11">
        <v>499132.92</v>
      </c>
      <c r="P20" s="11">
        <v>502623.36</v>
      </c>
      <c r="Q20" s="11">
        <v>500878.14</v>
      </c>
      <c r="R20" s="11">
        <v>486916.38</v>
      </c>
      <c r="S20" s="11">
        <v>475281.58</v>
      </c>
      <c r="T20" s="11">
        <v>471791.14</v>
      </c>
      <c r="U20" s="11">
        <v>464810.26</v>
      </c>
      <c r="V20" s="11">
        <v>464810.26</v>
      </c>
      <c r="W20" s="11">
        <v>468300.7</v>
      </c>
      <c r="X20" s="11">
        <v>483425.94</v>
      </c>
      <c r="Y20" s="11">
        <v>483425.94</v>
      </c>
      <c r="Z20" s="11">
        <v>488661.6</v>
      </c>
      <c r="AA20" s="11">
        <v>490988.56</v>
      </c>
      <c r="AB20" s="11">
        <v>499132.92</v>
      </c>
      <c r="AC20" s="11">
        <v>492733.78</v>
      </c>
      <c r="AD20" s="11">
        <v>497387.7</v>
      </c>
      <c r="AE20" s="11">
        <v>495060.74</v>
      </c>
      <c r="AF20" s="11">
        <v>495060.74</v>
      </c>
      <c r="AG20" s="11">
        <v>18718543.859999996</v>
      </c>
    </row>
    <row r="21" spans="1:33" x14ac:dyDescent="0.3">
      <c r="A21" s="112" t="s">
        <v>65</v>
      </c>
      <c r="B21" s="11">
        <v>3114525.3699923959</v>
      </c>
      <c r="C21" s="11">
        <v>3291496.2433838658</v>
      </c>
      <c r="D21" s="11">
        <v>3114525.3699923959</v>
      </c>
      <c r="E21" s="11">
        <v>3083428.65754594</v>
      </c>
      <c r="F21" s="11">
        <v>3100627.3768832418</v>
      </c>
      <c r="G21" s="11">
        <v>3111539.6869677771</v>
      </c>
      <c r="H21" s="11">
        <v>3077917.8704747902</v>
      </c>
      <c r="I21" s="11">
        <v>3079800.0493630208</v>
      </c>
      <c r="J21" s="11">
        <v>3156437.4285279992</v>
      </c>
      <c r="K21" s="11">
        <v>3070005.1595438411</v>
      </c>
      <c r="L21" s="11">
        <v>3025894.4424128421</v>
      </c>
      <c r="M21" s="11">
        <v>3069457.3129699058</v>
      </c>
      <c r="N21" s="11">
        <v>3120165.621953682</v>
      </c>
      <c r="O21" s="11">
        <v>3042524.306310541</v>
      </c>
      <c r="P21" s="11">
        <v>3039240.1896556769</v>
      </c>
      <c r="Q21" s="11">
        <v>3018883.6762019438</v>
      </c>
      <c r="R21" s="11">
        <v>2983243.751664232</v>
      </c>
      <c r="S21" s="11">
        <v>2937915.4181393101</v>
      </c>
      <c r="T21" s="11">
        <v>2856161.1232437012</v>
      </c>
      <c r="U21" s="11">
        <v>2813530.0946386</v>
      </c>
      <c r="V21" s="11">
        <v>2799783.0241926359</v>
      </c>
      <c r="W21" s="11">
        <v>2775805.1748556392</v>
      </c>
      <c r="X21" s="11">
        <v>1760447.189729203</v>
      </c>
      <c r="Y21" s="11">
        <v>1760447.189729203</v>
      </c>
      <c r="Z21" s="11">
        <v>1824457.5069725469</v>
      </c>
      <c r="AA21" s="11">
        <v>750760.9948233969</v>
      </c>
      <c r="AB21" s="11">
        <v>765605.83760365029</v>
      </c>
      <c r="AC21" s="11">
        <v>755217.46873153397</v>
      </c>
      <c r="AD21" s="11">
        <v>753224.15581427456</v>
      </c>
      <c r="AE21" s="11">
        <v>0</v>
      </c>
      <c r="AF21" s="11"/>
      <c r="AG21" s="11">
        <v>75053067.692317799</v>
      </c>
    </row>
    <row r="22" spans="1:33" x14ac:dyDescent="0.3">
      <c r="A22" s="112" t="s">
        <v>70</v>
      </c>
      <c r="B22" s="11">
        <v>979029</v>
      </c>
      <c r="C22" s="11">
        <v>998862</v>
      </c>
      <c r="D22" s="11">
        <v>979029</v>
      </c>
      <c r="E22" s="11">
        <v>979389.6</v>
      </c>
      <c r="F22" s="11">
        <v>962802</v>
      </c>
      <c r="G22" s="11">
        <v>965686.8</v>
      </c>
      <c r="H22" s="11">
        <v>841279.8</v>
      </c>
      <c r="I22" s="11">
        <v>845246.4</v>
      </c>
      <c r="J22" s="11">
        <v>874455</v>
      </c>
      <c r="K22" s="11">
        <v>860391.6</v>
      </c>
      <c r="L22" s="11">
        <v>878421.6</v>
      </c>
      <c r="M22" s="11">
        <v>922775.4</v>
      </c>
      <c r="N22" s="11">
        <v>934314.6</v>
      </c>
      <c r="O22" s="11">
        <v>923857.2</v>
      </c>
      <c r="P22" s="11">
        <v>924578.4</v>
      </c>
      <c r="Q22" s="11">
        <v>914121</v>
      </c>
      <c r="R22" s="11">
        <v>893566.8</v>
      </c>
      <c r="S22" s="11">
        <v>891042.6</v>
      </c>
      <c r="T22" s="11">
        <v>862194.6</v>
      </c>
      <c r="U22" s="11">
        <v>774208.2</v>
      </c>
      <c r="V22" s="11">
        <v>794762.4</v>
      </c>
      <c r="W22" s="11">
        <v>795123</v>
      </c>
      <c r="X22" s="11">
        <v>807022.8</v>
      </c>
      <c r="Y22" s="11">
        <v>807022.8</v>
      </c>
      <c r="Z22" s="11">
        <v>849934.2</v>
      </c>
      <c r="AA22" s="11">
        <v>865079.4</v>
      </c>
      <c r="AB22" s="11">
        <v>905827.2</v>
      </c>
      <c r="AC22" s="11">
        <v>899336.4</v>
      </c>
      <c r="AD22" s="11">
        <v>894288</v>
      </c>
      <c r="AE22" s="11">
        <v>883470</v>
      </c>
      <c r="AF22" s="11">
        <v>883470</v>
      </c>
      <c r="AG22" s="11">
        <v>27590587.799999993</v>
      </c>
    </row>
    <row r="23" spans="1:33" x14ac:dyDescent="0.3">
      <c r="A23" s="112" t="s">
        <v>71</v>
      </c>
      <c r="B23" s="11">
        <v>1566360</v>
      </c>
      <c r="C23" s="11">
        <v>1582890</v>
      </c>
      <c r="D23" s="11">
        <v>1566360</v>
      </c>
      <c r="E23" s="11">
        <v>1578900</v>
      </c>
      <c r="F23" s="11">
        <v>1535770</v>
      </c>
      <c r="G23" s="11">
        <v>1518480</v>
      </c>
      <c r="H23" s="11">
        <v>1522660</v>
      </c>
      <c r="I23" s="11">
        <v>1537670</v>
      </c>
      <c r="J23" s="11">
        <v>1547550</v>
      </c>
      <c r="K23" s="11">
        <v>1537100</v>
      </c>
      <c r="L23" s="11">
        <v>1544700</v>
      </c>
      <c r="M23" s="11">
        <v>1637420</v>
      </c>
      <c r="N23" s="11">
        <v>1649200</v>
      </c>
      <c r="O23" s="11">
        <v>1647490</v>
      </c>
      <c r="P23" s="11">
        <v>1671430</v>
      </c>
      <c r="Q23" s="11">
        <v>1611960</v>
      </c>
      <c r="R23" s="11">
        <v>1631720</v>
      </c>
      <c r="S23" s="11">
        <v>1686060</v>
      </c>
      <c r="T23" s="11">
        <v>1635710</v>
      </c>
      <c r="U23" s="11">
        <v>1650910</v>
      </c>
      <c r="V23" s="11">
        <v>1656230</v>
      </c>
      <c r="W23" s="11">
        <v>1627920</v>
      </c>
      <c r="X23" s="11">
        <v>1622030</v>
      </c>
      <c r="Y23" s="11">
        <v>1622030</v>
      </c>
      <c r="Z23" s="11">
        <v>1638560</v>
      </c>
      <c r="AA23" s="11">
        <v>1629250</v>
      </c>
      <c r="AB23" s="11">
        <v>1640080</v>
      </c>
      <c r="AC23" s="11">
        <v>1655090</v>
      </c>
      <c r="AD23" s="11">
        <v>1690810</v>
      </c>
      <c r="AE23" s="11">
        <v>1688720</v>
      </c>
      <c r="AF23" s="11">
        <v>1688720</v>
      </c>
      <c r="AG23" s="11">
        <v>50019780</v>
      </c>
    </row>
    <row r="24" spans="1:33" x14ac:dyDescent="0.3">
      <c r="A24" s="112" t="s">
        <v>134</v>
      </c>
      <c r="B24" s="11"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>
        <v>0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>
        <v>0</v>
      </c>
    </row>
    <row r="25" spans="1:33" x14ac:dyDescent="0.3">
      <c r="A25" s="112" t="s">
        <v>214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>
        <v>0</v>
      </c>
      <c r="S25" s="11">
        <v>703000.00000000326</v>
      </c>
      <c r="T25" s="11">
        <v>691812.69464009581</v>
      </c>
      <c r="U25" s="11">
        <v>675303.78088000719</v>
      </c>
      <c r="V25" s="11">
        <v>670198.04058232915</v>
      </c>
      <c r="W25" s="11">
        <v>661970.38665943453</v>
      </c>
      <c r="X25" s="11">
        <v>681693.28468784469</v>
      </c>
      <c r="Y25" s="11">
        <v>681693.28468784469</v>
      </c>
      <c r="Z25" s="11">
        <v>703179.13670806738</v>
      </c>
      <c r="AA25" s="11">
        <v>699809.60267384304</v>
      </c>
      <c r="AB25" s="11">
        <v>713873.52085918467</v>
      </c>
      <c r="AC25" s="11">
        <v>703838.56847360602</v>
      </c>
      <c r="AD25" s="11">
        <v>720600.68499897048</v>
      </c>
      <c r="AE25" s="11">
        <v>719272.60250815074</v>
      </c>
      <c r="AF25" s="11">
        <v>718947.63630141446</v>
      </c>
      <c r="AG25" s="11">
        <v>9745193.224660797</v>
      </c>
    </row>
    <row r="26" spans="1:33" x14ac:dyDescent="0.3">
      <c r="A26" s="112" t="s">
        <v>244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>
        <v>7000000</v>
      </c>
      <c r="AA26" s="11">
        <v>7003362.8000000007</v>
      </c>
      <c r="AB26" s="11">
        <v>7044429.7699999996</v>
      </c>
      <c r="AC26" s="11">
        <v>6968946.8799999999</v>
      </c>
      <c r="AD26" s="11">
        <v>8043288.209999999</v>
      </c>
      <c r="AE26" s="11">
        <v>8017880.3047032813</v>
      </c>
      <c r="AF26" s="11">
        <v>8020184.2133580456</v>
      </c>
      <c r="AG26" s="11">
        <v>52098092.178061321</v>
      </c>
    </row>
    <row r="27" spans="1:33" x14ac:dyDescent="0.3">
      <c r="A27" s="7" t="s">
        <v>40</v>
      </c>
      <c r="B27" s="11">
        <v>528576.09089935443</v>
      </c>
      <c r="C27" s="11">
        <v>773100.11311673641</v>
      </c>
      <c r="D27" s="11">
        <v>528576.09089935443</v>
      </c>
      <c r="E27" s="11">
        <v>110230.57635993339</v>
      </c>
      <c r="F27" s="11">
        <v>89398.051597140453</v>
      </c>
      <c r="G27" s="11">
        <v>1811361.7413425576</v>
      </c>
      <c r="H27" s="11">
        <v>3087647.8792782603</v>
      </c>
      <c r="I27" s="11">
        <v>1829090.1184895255</v>
      </c>
      <c r="J27" s="11">
        <v>3271583.0124291927</v>
      </c>
      <c r="K27" s="11">
        <v>1620128.3867686763</v>
      </c>
      <c r="L27" s="11">
        <v>1620921.6898264331</v>
      </c>
      <c r="M27" s="11">
        <v>475100.99323581607</v>
      </c>
      <c r="N27" s="11">
        <v>475333.44887164683</v>
      </c>
      <c r="O27" s="11">
        <v>475569.23807985557</v>
      </c>
      <c r="P27" s="11">
        <v>475802.40684959112</v>
      </c>
      <c r="Q27" s="11">
        <v>957858.63956907252</v>
      </c>
      <c r="R27" s="11">
        <v>255323.93768759904</v>
      </c>
      <c r="S27" s="11">
        <v>255447.08696994875</v>
      </c>
      <c r="T27" s="11">
        <v>255570.36286893344</v>
      </c>
      <c r="U27" s="11">
        <v>255696.21065517364</v>
      </c>
      <c r="V27" s="11">
        <v>586011.94123353797</v>
      </c>
      <c r="W27" s="11">
        <v>586286.86819648778</v>
      </c>
      <c r="X27" s="11">
        <v>586567.6257969233</v>
      </c>
      <c r="Y27" s="11">
        <v>586567.6257969233</v>
      </c>
      <c r="Z27" s="11">
        <v>1197291.7849609561</v>
      </c>
      <c r="AA27" s="11">
        <v>1757138.5097861169</v>
      </c>
      <c r="AB27" s="11">
        <v>1758021.1047222763</v>
      </c>
      <c r="AC27" s="11">
        <v>2833903.6562071214</v>
      </c>
      <c r="AD27" s="11">
        <v>3427332.0055563496</v>
      </c>
      <c r="AE27" s="11">
        <v>3447179.770486257</v>
      </c>
      <c r="AF27" s="11">
        <v>2777006.9702675561</v>
      </c>
      <c r="AG27" s="11">
        <v>38695623.938805304</v>
      </c>
    </row>
    <row r="28" spans="1:33" x14ac:dyDescent="0.3">
      <c r="A28" s="112" t="s">
        <v>57</v>
      </c>
      <c r="B28" s="11">
        <v>0</v>
      </c>
      <c r="C28" s="11">
        <v>1047.33</v>
      </c>
      <c r="D28" s="11">
        <v>0</v>
      </c>
      <c r="E28" s="11">
        <v>254.18</v>
      </c>
      <c r="F28" s="11">
        <v>21.35</v>
      </c>
      <c r="G28" s="11">
        <v>1040.19</v>
      </c>
      <c r="H28" s="11">
        <v>19.3</v>
      </c>
      <c r="I28" s="11">
        <v>1032.42</v>
      </c>
      <c r="J28" s="11">
        <v>1024.1400000000001</v>
      </c>
      <c r="K28" s="11">
        <v>1061.81</v>
      </c>
      <c r="L28" s="11">
        <v>1061.81</v>
      </c>
      <c r="M28" s="11">
        <v>1067.42</v>
      </c>
      <c r="N28" s="11">
        <v>1067.42</v>
      </c>
      <c r="O28" s="11">
        <v>1067.42</v>
      </c>
      <c r="P28" s="11">
        <v>1067.42</v>
      </c>
      <c r="Q28" s="11">
        <v>0.3</v>
      </c>
      <c r="R28" s="11">
        <v>1000.3</v>
      </c>
      <c r="S28" s="11">
        <v>1000.3</v>
      </c>
      <c r="T28" s="11">
        <v>2000.3</v>
      </c>
      <c r="U28" s="11">
        <v>1082.9100000000001</v>
      </c>
      <c r="V28" s="11">
        <v>0.14000000000000001</v>
      </c>
      <c r="W28" s="11">
        <v>1000.14</v>
      </c>
      <c r="X28" s="11">
        <v>1000.14</v>
      </c>
      <c r="Y28" s="11">
        <v>1000.14</v>
      </c>
      <c r="Z28" s="11">
        <v>0.57999999999999996</v>
      </c>
      <c r="AA28" s="11">
        <v>1062.31</v>
      </c>
      <c r="AB28" s="11">
        <v>1062.31</v>
      </c>
      <c r="AC28" s="11">
        <v>62.31</v>
      </c>
      <c r="AD28" s="11">
        <v>1592968.41</v>
      </c>
      <c r="AE28" s="11">
        <v>1592943.08</v>
      </c>
      <c r="AF28" s="11">
        <v>1008.12</v>
      </c>
      <c r="AG28" s="11">
        <v>3208024</v>
      </c>
    </row>
    <row r="29" spans="1:33" x14ac:dyDescent="0.3">
      <c r="A29" s="112" t="s">
        <v>39</v>
      </c>
      <c r="B29" s="11">
        <v>52800.000000004911</v>
      </c>
      <c r="C29" s="11">
        <v>62890.000000004497</v>
      </c>
      <c r="D29" s="11">
        <v>52800.000000004911</v>
      </c>
      <c r="E29" s="11">
        <v>10940.000000002159</v>
      </c>
      <c r="F29" s="11">
        <v>8880.0000000011896</v>
      </c>
      <c r="G29" s="11">
        <v>180974.4548491883</v>
      </c>
      <c r="H29" s="11">
        <v>308705.13334287569</v>
      </c>
      <c r="I29" s="11">
        <v>182748.01198520191</v>
      </c>
      <c r="J29" s="11">
        <v>326998.09971902811</v>
      </c>
      <c r="K29" s="11">
        <v>161848.83451728401</v>
      </c>
      <c r="L29" s="11">
        <v>161928.13556970429</v>
      </c>
      <c r="M29" s="11">
        <v>47345.416503554123</v>
      </c>
      <c r="N29" s="11">
        <v>47368.632578251309</v>
      </c>
      <c r="O29" s="11">
        <v>47392.179033979039</v>
      </c>
      <c r="P29" s="11">
        <v>47415.465450791242</v>
      </c>
      <c r="Q29" s="11">
        <v>95727.771247207696</v>
      </c>
      <c r="R29" s="11">
        <v>25374.26671584935</v>
      </c>
      <c r="S29" s="11">
        <v>25386.551523867631</v>
      </c>
      <c r="T29" s="11">
        <v>25298.85283035344</v>
      </c>
      <c r="U29" s="11">
        <v>25403.117634005059</v>
      </c>
      <c r="V29" s="11">
        <v>58542.939999995448</v>
      </c>
      <c r="W29" s="11">
        <v>58470.33776723039</v>
      </c>
      <c r="X29" s="11">
        <v>58498.454731802827</v>
      </c>
      <c r="Y29" s="11">
        <v>58498.454731802827</v>
      </c>
      <c r="Z29" s="11">
        <v>119670.77000000721</v>
      </c>
      <c r="AA29" s="11">
        <v>175549.23962305501</v>
      </c>
      <c r="AB29" s="11">
        <v>175637.46806311261</v>
      </c>
      <c r="AC29" s="11">
        <v>283325.69316200411</v>
      </c>
      <c r="AD29" s="11">
        <v>43304.978767949127</v>
      </c>
      <c r="AE29" s="11">
        <v>45216.369757411143</v>
      </c>
      <c r="AF29" s="11">
        <v>137319.42139947071</v>
      </c>
      <c r="AG29" s="11">
        <v>3112259.0515050003</v>
      </c>
    </row>
    <row r="30" spans="1:33" x14ac:dyDescent="0.3">
      <c r="A30" s="112" t="s">
        <v>41</v>
      </c>
      <c r="B30" s="11">
        <v>52800.006430990761</v>
      </c>
      <c r="C30" s="11">
        <v>62890.006427864202</v>
      </c>
      <c r="D30" s="11">
        <v>52800.006430990761</v>
      </c>
      <c r="E30" s="11">
        <v>10940.006434146981</v>
      </c>
      <c r="F30" s="11">
        <v>8880.0064373546611</v>
      </c>
      <c r="G30" s="11">
        <v>180974.46130105879</v>
      </c>
      <c r="H30" s="11">
        <v>308705.13834959059</v>
      </c>
      <c r="I30" s="11">
        <v>182748.0174182835</v>
      </c>
      <c r="J30" s="11">
        <v>326998.10716844228</v>
      </c>
      <c r="K30" s="11">
        <v>161848.840517609</v>
      </c>
      <c r="L30" s="11">
        <v>161928.14180673569</v>
      </c>
      <c r="M30" s="11">
        <v>47345.421243833152</v>
      </c>
      <c r="N30" s="11">
        <v>47368.637388133779</v>
      </c>
      <c r="O30" s="11">
        <v>47392.183907997387</v>
      </c>
      <c r="P30" s="11">
        <v>47415.469485623762</v>
      </c>
      <c r="Q30" s="11">
        <v>95727.774899654221</v>
      </c>
      <c r="R30" s="11">
        <v>25374.273272305611</v>
      </c>
      <c r="S30" s="11">
        <v>25386.55787922936</v>
      </c>
      <c r="T30" s="11">
        <v>25298.85922697726</v>
      </c>
      <c r="U30" s="11">
        <v>25403.124116781499</v>
      </c>
      <c r="V30" s="11">
        <v>58542.946497458091</v>
      </c>
      <c r="W30" s="11">
        <v>58470.416965545977</v>
      </c>
      <c r="X30" s="11">
        <v>58498.455977659789</v>
      </c>
      <c r="Y30" s="11">
        <v>58498.455977659789</v>
      </c>
      <c r="Z30" s="11">
        <v>119670.7665096673</v>
      </c>
      <c r="AA30" s="11">
        <v>175549.23630397671</v>
      </c>
      <c r="AB30" s="11">
        <v>175637.46495454261</v>
      </c>
      <c r="AC30" s="11">
        <v>283325.69026400469</v>
      </c>
      <c r="AD30" s="11">
        <v>43304.975340908262</v>
      </c>
      <c r="AE30" s="11">
        <v>45216.366797733674</v>
      </c>
      <c r="AF30" s="11">
        <v>137319.41848632041</v>
      </c>
      <c r="AG30" s="11">
        <v>3112259.2342190803</v>
      </c>
    </row>
    <row r="31" spans="1:33" x14ac:dyDescent="0.3">
      <c r="A31" s="112" t="s">
        <v>47</v>
      </c>
      <c r="B31" s="11">
        <v>52799.999999996588</v>
      </c>
      <c r="C31" s="11">
        <v>62889.999999998166</v>
      </c>
      <c r="D31" s="11">
        <v>52799.999999996588</v>
      </c>
      <c r="E31" s="11">
        <v>10940.000000007871</v>
      </c>
      <c r="F31" s="11">
        <v>8879.9999999960255</v>
      </c>
      <c r="G31" s="11">
        <v>180974.4548148654</v>
      </c>
      <c r="H31" s="11">
        <v>308705.13267485279</v>
      </c>
      <c r="I31" s="11">
        <v>182748.01003479699</v>
      </c>
      <c r="J31" s="11">
        <v>326998.09874799132</v>
      </c>
      <c r="K31" s="11">
        <v>161848.83640928089</v>
      </c>
      <c r="L31" s="11">
        <v>161928.13675442719</v>
      </c>
      <c r="M31" s="11">
        <v>47345.4161025867</v>
      </c>
      <c r="N31" s="11">
        <v>47368.631973678966</v>
      </c>
      <c r="O31" s="11">
        <v>47392.178696122573</v>
      </c>
      <c r="P31" s="11">
        <v>47415.466274366438</v>
      </c>
      <c r="Q31" s="11">
        <v>95727.771861672169</v>
      </c>
      <c r="R31" s="11">
        <v>25374.271878240081</v>
      </c>
      <c r="S31" s="11">
        <v>25386.556573459871</v>
      </c>
      <c r="T31" s="11">
        <v>25298.858253243001</v>
      </c>
      <c r="U31" s="11">
        <v>25403.123063470968</v>
      </c>
      <c r="V31" s="11">
        <v>58542.945399709919</v>
      </c>
      <c r="W31" s="11">
        <v>58470.416018379263</v>
      </c>
      <c r="X31" s="11">
        <v>58498.455221734694</v>
      </c>
      <c r="Y31" s="11">
        <v>58498.455221734694</v>
      </c>
      <c r="Z31" s="11">
        <v>119670.7706621791</v>
      </c>
      <c r="AA31" s="11">
        <v>175549.2397877622</v>
      </c>
      <c r="AB31" s="11">
        <v>175637.4676232377</v>
      </c>
      <c r="AC31" s="11">
        <v>283325.69378804701</v>
      </c>
      <c r="AD31" s="11">
        <v>43304.979303673666</v>
      </c>
      <c r="AE31" s="11">
        <v>45216.370950551573</v>
      </c>
      <c r="AF31" s="11">
        <v>137319.4224565372</v>
      </c>
      <c r="AG31" s="11">
        <v>3112259.1605465976</v>
      </c>
    </row>
    <row r="32" spans="1:33" x14ac:dyDescent="0.3">
      <c r="A32" s="112" t="s">
        <v>42</v>
      </c>
      <c r="B32" s="11">
        <v>52799.999999999403</v>
      </c>
      <c r="C32" s="11">
        <v>62889.999999998421</v>
      </c>
      <c r="D32" s="11">
        <v>52799.999999999403</v>
      </c>
      <c r="E32" s="11">
        <v>10940.000000005801</v>
      </c>
      <c r="F32" s="11">
        <v>8880.0000000041055</v>
      </c>
      <c r="G32" s="11">
        <v>180974.45494606291</v>
      </c>
      <c r="H32" s="11">
        <v>308705.13190661918</v>
      </c>
      <c r="I32" s="11">
        <v>182748.0109735961</v>
      </c>
      <c r="J32" s="11">
        <v>326998.09720780328</v>
      </c>
      <c r="K32" s="11">
        <v>161848.83379001651</v>
      </c>
      <c r="L32" s="11">
        <v>161928.1350773701</v>
      </c>
      <c r="M32" s="11">
        <v>47345.416173212878</v>
      </c>
      <c r="N32" s="11">
        <v>47368.631861659611</v>
      </c>
      <c r="O32" s="11">
        <v>47392.178379452816</v>
      </c>
      <c r="P32" s="11">
        <v>47415.46395503173</v>
      </c>
      <c r="Q32" s="11">
        <v>95727.769367021901</v>
      </c>
      <c r="R32" s="11">
        <v>25374.266791163591</v>
      </c>
      <c r="S32" s="11">
        <v>25386.551637922479</v>
      </c>
      <c r="T32" s="11">
        <v>25298.852740258051</v>
      </c>
      <c r="U32" s="11">
        <v>25403.117624540479</v>
      </c>
      <c r="V32" s="11">
        <v>58542.940000003029</v>
      </c>
      <c r="W32" s="11">
        <v>58470.411024248337</v>
      </c>
      <c r="X32" s="11">
        <v>58498.449476578877</v>
      </c>
      <c r="Y32" s="11">
        <v>58498.449476578877</v>
      </c>
      <c r="Z32" s="11">
        <v>119670.7651970163</v>
      </c>
      <c r="AA32" s="11">
        <v>175549.23385243339</v>
      </c>
      <c r="AB32" s="11">
        <v>175637.462504286</v>
      </c>
      <c r="AC32" s="11">
        <v>283325.68781503401</v>
      </c>
      <c r="AD32" s="11">
        <v>43304.974025404161</v>
      </c>
      <c r="AE32" s="11">
        <v>45216.365481986111</v>
      </c>
      <c r="AF32" s="11">
        <v>137319.41717033301</v>
      </c>
      <c r="AG32" s="11">
        <v>3112259.0684556407</v>
      </c>
    </row>
    <row r="33" spans="1:33" x14ac:dyDescent="0.3">
      <c r="A33" s="112" t="s">
        <v>43</v>
      </c>
      <c r="B33" s="11">
        <v>52799.999999999367</v>
      </c>
      <c r="C33" s="11">
        <v>62890.000000003507</v>
      </c>
      <c r="D33" s="11">
        <v>52799.999999999367</v>
      </c>
      <c r="E33" s="11">
        <v>10940.000000002859</v>
      </c>
      <c r="F33" s="11">
        <v>8880.0000000058899</v>
      </c>
      <c r="G33" s="11">
        <v>180974.45486910481</v>
      </c>
      <c r="H33" s="11">
        <v>308705.13207265682</v>
      </c>
      <c r="I33" s="11">
        <v>182748.00846462851</v>
      </c>
      <c r="J33" s="11">
        <v>326998.09662849287</v>
      </c>
      <c r="K33" s="11">
        <v>161848.8344188708</v>
      </c>
      <c r="L33" s="11">
        <v>161928.1343044714</v>
      </c>
      <c r="M33" s="11">
        <v>47345.415466370199</v>
      </c>
      <c r="N33" s="11">
        <v>47368.631199198077</v>
      </c>
      <c r="O33" s="11">
        <v>47392.177762004882</v>
      </c>
      <c r="P33" s="11">
        <v>47415.466558792439</v>
      </c>
      <c r="Q33" s="11">
        <v>95727.772014978123</v>
      </c>
      <c r="R33" s="11">
        <v>25374.272690704511</v>
      </c>
      <c r="S33" s="11">
        <v>25386.55732048663</v>
      </c>
      <c r="T33" s="11">
        <v>25298.85019938595</v>
      </c>
      <c r="U33" s="11">
        <v>25403.11489263851</v>
      </c>
      <c r="V33" s="11">
        <v>58542.935868507353</v>
      </c>
      <c r="W33" s="11">
        <v>58470.406392661207</v>
      </c>
      <c r="X33" s="11">
        <v>58498.444904522803</v>
      </c>
      <c r="Y33" s="11">
        <v>58498.444904522803</v>
      </c>
      <c r="Z33" s="11">
        <v>119670.7558795247</v>
      </c>
      <c r="AA33" s="11">
        <v>175549.22465953929</v>
      </c>
      <c r="AB33" s="11">
        <v>175637.4535015588</v>
      </c>
      <c r="AC33" s="11">
        <v>283325.67733190552</v>
      </c>
      <c r="AD33" s="11">
        <v>43304.964752941269</v>
      </c>
      <c r="AE33" s="11">
        <v>45216.3558410119</v>
      </c>
      <c r="AF33" s="11">
        <v>137319.40757564711</v>
      </c>
      <c r="AG33" s="11">
        <v>3112258.9904751377</v>
      </c>
    </row>
    <row r="34" spans="1:33" x14ac:dyDescent="0.3">
      <c r="A34" s="112" t="s">
        <v>44</v>
      </c>
      <c r="B34" s="11">
        <v>52800.00000000219</v>
      </c>
      <c r="C34" s="11">
        <v>62889.999999997111</v>
      </c>
      <c r="D34" s="11">
        <v>52800.00000000219</v>
      </c>
      <c r="E34" s="11">
        <v>10939.999999996369</v>
      </c>
      <c r="F34" s="11">
        <v>8879.9999999946722</v>
      </c>
      <c r="G34" s="11">
        <v>180974.45486479119</v>
      </c>
      <c r="H34" s="11">
        <v>308705.13198417361</v>
      </c>
      <c r="I34" s="11">
        <v>182748.0140263075</v>
      </c>
      <c r="J34" s="11">
        <v>326998.10199268162</v>
      </c>
      <c r="K34" s="11">
        <v>161848.83397400519</v>
      </c>
      <c r="L34" s="11">
        <v>161928.13520680511</v>
      </c>
      <c r="M34" s="11">
        <v>47345.414513091047</v>
      </c>
      <c r="N34" s="11">
        <v>47368.630643558681</v>
      </c>
      <c r="O34" s="11">
        <v>47392.177175226221</v>
      </c>
      <c r="P34" s="11">
        <v>47415.465013646579</v>
      </c>
      <c r="Q34" s="11">
        <v>95727.770405258489</v>
      </c>
      <c r="R34" s="11">
        <v>25374.266764042</v>
      </c>
      <c r="S34" s="11">
        <v>25386.551594344772</v>
      </c>
      <c r="T34" s="11">
        <v>25298.852924120849</v>
      </c>
      <c r="U34" s="11">
        <v>25403.117759461758</v>
      </c>
      <c r="V34" s="11">
        <v>58542.940000006973</v>
      </c>
      <c r="W34" s="11">
        <v>58470.410923795833</v>
      </c>
      <c r="X34" s="11">
        <v>58498.449323555433</v>
      </c>
      <c r="Y34" s="11">
        <v>58498.449323555433</v>
      </c>
      <c r="Z34" s="11">
        <v>119670.7599999988</v>
      </c>
      <c r="AA34" s="11">
        <v>175549.2297756171</v>
      </c>
      <c r="AB34" s="11">
        <v>175637.45859433489</v>
      </c>
      <c r="AC34" s="11">
        <v>283325.68240099901</v>
      </c>
      <c r="AD34" s="11">
        <v>43304.968859649976</v>
      </c>
      <c r="AE34" s="11">
        <v>45216.359918307207</v>
      </c>
      <c r="AF34" s="11">
        <v>137319.41167710561</v>
      </c>
      <c r="AG34" s="11">
        <v>3112259.0396384331</v>
      </c>
    </row>
    <row r="35" spans="1:33" x14ac:dyDescent="0.3">
      <c r="A35" s="112" t="s">
        <v>45</v>
      </c>
      <c r="B35" s="11">
        <v>52799.999194577053</v>
      </c>
      <c r="C35" s="11">
        <v>62889.999194966993</v>
      </c>
      <c r="D35" s="11">
        <v>52799.999194577053</v>
      </c>
      <c r="E35" s="11">
        <v>10939.999194186999</v>
      </c>
      <c r="F35" s="11">
        <v>8879.999193788206</v>
      </c>
      <c r="G35" s="11">
        <v>180974.45413847279</v>
      </c>
      <c r="H35" s="11">
        <v>308705.13108207128</v>
      </c>
      <c r="I35" s="11">
        <v>182748.01015051559</v>
      </c>
      <c r="J35" s="11">
        <v>326998.09814940928</v>
      </c>
      <c r="K35" s="11">
        <v>161848.834675449</v>
      </c>
      <c r="L35" s="11">
        <v>161928.13597765769</v>
      </c>
      <c r="M35" s="11">
        <v>47345.415434664843</v>
      </c>
      <c r="N35" s="11">
        <v>47368.631125724904</v>
      </c>
      <c r="O35" s="11">
        <v>47392.177639701862</v>
      </c>
      <c r="P35" s="11">
        <v>47415.465485554501</v>
      </c>
      <c r="Q35" s="11">
        <v>95727.771356106343</v>
      </c>
      <c r="R35" s="11">
        <v>25374.27103954121</v>
      </c>
      <c r="S35" s="11">
        <v>25386.555891821241</v>
      </c>
      <c r="T35" s="11">
        <v>25298.85117658024</v>
      </c>
      <c r="U35" s="11">
        <v>25403.115834204109</v>
      </c>
      <c r="V35" s="11">
        <v>58542.934733565191</v>
      </c>
      <c r="W35" s="11">
        <v>58470.405227082469</v>
      </c>
      <c r="X35" s="11">
        <v>58498.444252633773</v>
      </c>
      <c r="Y35" s="11">
        <v>58498.444252633773</v>
      </c>
      <c r="Z35" s="11">
        <v>119670.76004394831</v>
      </c>
      <c r="AA35" s="11">
        <v>175549.2287117377</v>
      </c>
      <c r="AB35" s="11">
        <v>175637.4573347343</v>
      </c>
      <c r="AC35" s="11">
        <v>283325.68261668773</v>
      </c>
      <c r="AD35" s="11">
        <v>43304.968872292178</v>
      </c>
      <c r="AE35" s="11">
        <v>45216.360326208203</v>
      </c>
      <c r="AF35" s="11">
        <v>137319.41156861189</v>
      </c>
      <c r="AG35" s="11">
        <v>3112259.0130697065</v>
      </c>
    </row>
    <row r="36" spans="1:33" x14ac:dyDescent="0.3">
      <c r="A36" s="112" t="s">
        <v>48</v>
      </c>
      <c r="B36" s="11">
        <v>52799.992413952154</v>
      </c>
      <c r="C36" s="11">
        <v>62889.99241764567</v>
      </c>
      <c r="D36" s="11">
        <v>52799.992413952154</v>
      </c>
      <c r="E36" s="11">
        <v>10939.992410227391</v>
      </c>
      <c r="F36" s="11">
        <v>8879.992406461517</v>
      </c>
      <c r="G36" s="11">
        <v>180974.44727084521</v>
      </c>
      <c r="H36" s="11">
        <v>308705.12445405882</v>
      </c>
      <c r="I36" s="11">
        <v>182748.00378054971</v>
      </c>
      <c r="J36" s="11">
        <v>326998.0919230521</v>
      </c>
      <c r="K36" s="11">
        <v>161848.828403686</v>
      </c>
      <c r="L36" s="11">
        <v>161928.1298239656</v>
      </c>
      <c r="M36" s="11">
        <v>47345.407764454751</v>
      </c>
      <c r="N36" s="11">
        <v>47368.62394242367</v>
      </c>
      <c r="O36" s="11">
        <v>47392.170496434694</v>
      </c>
      <c r="P36" s="11">
        <v>47415.457923083028</v>
      </c>
      <c r="Q36" s="11">
        <v>95727.763824441572</v>
      </c>
      <c r="R36" s="11">
        <v>25374.264486843462</v>
      </c>
      <c r="S36" s="11">
        <v>25386.54911018709</v>
      </c>
      <c r="T36" s="11">
        <v>25298.84416622663</v>
      </c>
      <c r="U36" s="11">
        <v>25403.10908841142</v>
      </c>
      <c r="V36" s="11">
        <v>58542.927649760823</v>
      </c>
      <c r="W36" s="11">
        <v>58470.39816192523</v>
      </c>
      <c r="X36" s="11">
        <v>58498.436661552812</v>
      </c>
      <c r="Y36" s="11">
        <v>58498.436661552812</v>
      </c>
      <c r="Z36" s="11">
        <v>119670.7476453616</v>
      </c>
      <c r="AA36" s="11">
        <v>175549.21640354709</v>
      </c>
      <c r="AB36" s="11">
        <v>175637.44521455001</v>
      </c>
      <c r="AC36" s="11">
        <v>283325.67068443989</v>
      </c>
      <c r="AD36" s="11">
        <v>43304.956491366473</v>
      </c>
      <c r="AE36" s="11">
        <v>45216.347979925958</v>
      </c>
      <c r="AF36" s="11">
        <v>137319.39927390491</v>
      </c>
      <c r="AG36" s="11">
        <v>3112258.761348791</v>
      </c>
    </row>
    <row r="37" spans="1:33" x14ac:dyDescent="0.3">
      <c r="A37" s="112" t="s">
        <v>49</v>
      </c>
      <c r="B37" s="11">
        <v>52799.991350181474</v>
      </c>
      <c r="C37" s="11">
        <v>62889.991354387108</v>
      </c>
      <c r="D37" s="11">
        <v>52799.991350181474</v>
      </c>
      <c r="E37" s="11">
        <v>10939.991345937069</v>
      </c>
      <c r="F37" s="11">
        <v>8879.9913416289346</v>
      </c>
      <c r="G37" s="11">
        <v>180974.44620562199</v>
      </c>
      <c r="H37" s="11">
        <v>308705.12339065969</v>
      </c>
      <c r="I37" s="11">
        <v>182748.0027210296</v>
      </c>
      <c r="J37" s="11">
        <v>326998.09086560388</v>
      </c>
      <c r="K37" s="11">
        <v>161848.82734563731</v>
      </c>
      <c r="L37" s="11">
        <v>161928.12876768329</v>
      </c>
      <c r="M37" s="11">
        <v>47345.406705075729</v>
      </c>
      <c r="N37" s="11">
        <v>47368.622883192773</v>
      </c>
      <c r="O37" s="11">
        <v>47392.169437354023</v>
      </c>
      <c r="P37" s="11">
        <v>47415.456864150918</v>
      </c>
      <c r="Q37" s="11">
        <v>95727.762765643522</v>
      </c>
      <c r="R37" s="11">
        <v>25374.263428871851</v>
      </c>
      <c r="S37" s="11">
        <v>25386.548052055659</v>
      </c>
      <c r="T37" s="11">
        <v>25298.84335055088</v>
      </c>
      <c r="U37" s="11">
        <v>25403.108030745199</v>
      </c>
      <c r="V37" s="11">
        <v>58542.926588540489</v>
      </c>
      <c r="W37" s="11">
        <v>58470.397100739407</v>
      </c>
      <c r="X37" s="11">
        <v>58498.435600392768</v>
      </c>
      <c r="Y37" s="11">
        <v>58498.435600392768</v>
      </c>
      <c r="Z37" s="11">
        <v>119670.7465821473</v>
      </c>
      <c r="AA37" s="11">
        <v>175549.21534091071</v>
      </c>
      <c r="AB37" s="11">
        <v>175637.44415305881</v>
      </c>
      <c r="AC37" s="11">
        <v>283325.66795353452</v>
      </c>
      <c r="AD37" s="11">
        <v>43304.955425917091</v>
      </c>
      <c r="AE37" s="11">
        <v>45216.346914356502</v>
      </c>
      <c r="AF37" s="11">
        <v>137319.39820822689</v>
      </c>
      <c r="AG37" s="11">
        <v>3112258.7270244099</v>
      </c>
    </row>
    <row r="38" spans="1:33" x14ac:dyDescent="0.3">
      <c r="A38" s="112" t="s">
        <v>46</v>
      </c>
      <c r="B38" s="11">
        <v>52800.000000005202</v>
      </c>
      <c r="C38" s="11">
        <v>62890.000000003143</v>
      </c>
      <c r="D38" s="11">
        <v>52800.000000005202</v>
      </c>
      <c r="E38" s="11">
        <v>10939.999999998279</v>
      </c>
      <c r="F38" s="11">
        <v>8879.9999999944393</v>
      </c>
      <c r="G38" s="11">
        <v>180974.4548555791</v>
      </c>
      <c r="H38" s="11">
        <v>308705.13181114238</v>
      </c>
      <c r="I38" s="11">
        <v>182748.01070897671</v>
      </c>
      <c r="J38" s="11">
        <v>326998.09860027512</v>
      </c>
      <c r="K38" s="11">
        <v>161848.8350916676</v>
      </c>
      <c r="L38" s="11">
        <v>161928.13629131331</v>
      </c>
      <c r="M38" s="11">
        <v>47345.415779774652</v>
      </c>
      <c r="N38" s="11">
        <v>47368.63189602756</v>
      </c>
      <c r="O38" s="11">
        <v>47392.178387444314</v>
      </c>
      <c r="P38" s="11">
        <v>47415.465752187207</v>
      </c>
      <c r="Q38" s="11">
        <v>95727.771592110643</v>
      </c>
      <c r="R38" s="11">
        <v>25374.272127066859</v>
      </c>
      <c r="S38" s="11">
        <v>25386.556962078539</v>
      </c>
      <c r="T38" s="11">
        <v>25298.852472389059</v>
      </c>
      <c r="U38" s="11">
        <v>25403.11733346805</v>
      </c>
      <c r="V38" s="11">
        <v>58542.935377229573</v>
      </c>
      <c r="W38" s="11">
        <v>58470.405814939237</v>
      </c>
      <c r="X38" s="11">
        <v>58498.444796042248</v>
      </c>
      <c r="Y38" s="11">
        <v>58498.444796042248</v>
      </c>
      <c r="Z38" s="11">
        <v>119670.76045835319</v>
      </c>
      <c r="AA38" s="11">
        <v>175549.22905634111</v>
      </c>
      <c r="AB38" s="11">
        <v>175637.45762266309</v>
      </c>
      <c r="AC38" s="11">
        <v>283325.6828478789</v>
      </c>
      <c r="AD38" s="11">
        <v>43304.969274288807</v>
      </c>
      <c r="AE38" s="11">
        <v>45216.360708418368</v>
      </c>
      <c r="AF38" s="11">
        <v>137319.41194345549</v>
      </c>
      <c r="AG38" s="11">
        <v>3112259.0323571591</v>
      </c>
    </row>
    <row r="39" spans="1:33" x14ac:dyDescent="0.3">
      <c r="A39" s="112" t="s">
        <v>153</v>
      </c>
      <c r="B39" s="11">
        <v>576.1015096453109</v>
      </c>
      <c r="C39" s="11">
        <v>143152.79372186761</v>
      </c>
      <c r="D39" s="11">
        <v>576.1015096453109</v>
      </c>
      <c r="E39" s="11">
        <v>576.40697542160979</v>
      </c>
      <c r="F39" s="11">
        <v>576.71221791080734</v>
      </c>
      <c r="G39" s="11">
        <v>577.01322696678096</v>
      </c>
      <c r="H39" s="11">
        <v>577.26820955935545</v>
      </c>
      <c r="I39" s="11">
        <v>577.59822563967259</v>
      </c>
      <c r="J39" s="11">
        <v>577.89142641337605</v>
      </c>
      <c r="K39" s="11">
        <v>578.23762516997533</v>
      </c>
      <c r="L39" s="11">
        <v>578.53024629938545</v>
      </c>
      <c r="M39" s="11">
        <v>579.42754919798188</v>
      </c>
      <c r="N39" s="11">
        <v>579.72337979754525</v>
      </c>
      <c r="O39" s="11">
        <v>580.04716413785297</v>
      </c>
      <c r="P39" s="11">
        <v>580.34408636324497</v>
      </c>
      <c r="Q39" s="11">
        <v>580.64023497777089</v>
      </c>
      <c r="R39" s="11">
        <v>580.94849297054873</v>
      </c>
      <c r="S39" s="11">
        <v>581.25042449545629</v>
      </c>
      <c r="T39" s="11">
        <v>581.54552884808402</v>
      </c>
      <c r="U39" s="11">
        <v>582.13527744658541</v>
      </c>
      <c r="V39" s="11">
        <v>582.42911876106427</v>
      </c>
      <c r="W39" s="11">
        <v>582.72279994034943</v>
      </c>
      <c r="X39" s="11">
        <v>583.0148504471673</v>
      </c>
      <c r="Y39" s="11">
        <v>583.0148504471673</v>
      </c>
      <c r="Z39" s="11">
        <v>583.60198275236041</v>
      </c>
      <c r="AA39" s="11">
        <v>583.90627119667045</v>
      </c>
      <c r="AB39" s="11">
        <v>584.2151561976724</v>
      </c>
      <c r="AC39" s="11">
        <v>584.51734258563476</v>
      </c>
      <c r="AD39" s="11">
        <v>1401313.904441959</v>
      </c>
      <c r="AE39" s="11">
        <v>1402073.0858103461</v>
      </c>
      <c r="AF39" s="11">
        <v>1402804.7305079431</v>
      </c>
      <c r="AG39" s="11">
        <v>4365009.8601653501</v>
      </c>
    </row>
    <row r="40" spans="1:33" x14ac:dyDescent="0.3">
      <c r="A40" s="7" t="s">
        <v>53</v>
      </c>
      <c r="B40" s="11">
        <v>7496230.6899999995</v>
      </c>
      <c r="C40" s="11">
        <v>7623368</v>
      </c>
      <c r="D40" s="11">
        <v>7496230.6899999995</v>
      </c>
      <c r="E40" s="11">
        <v>5785920.5999999996</v>
      </c>
      <c r="F40" s="11">
        <v>2840557.33</v>
      </c>
      <c r="G40" s="11">
        <v>3110088.5599999996</v>
      </c>
      <c r="H40" s="11">
        <v>4343313.6400000006</v>
      </c>
      <c r="I40" s="11">
        <v>4353854.6999999993</v>
      </c>
      <c r="J40" s="11">
        <v>4389300.53</v>
      </c>
      <c r="K40" s="11">
        <v>4353368.8599999994</v>
      </c>
      <c r="L40" s="11">
        <v>4376635.28</v>
      </c>
      <c r="M40" s="11">
        <v>4465550.91</v>
      </c>
      <c r="N40" s="11">
        <v>4477668.42</v>
      </c>
      <c r="O40" s="11">
        <v>4447895.3499999996</v>
      </c>
      <c r="P40" s="11">
        <v>4423986.8100000005</v>
      </c>
      <c r="Q40" s="11">
        <v>4433689.8</v>
      </c>
      <c r="R40" s="11">
        <v>4427726.1500000004</v>
      </c>
      <c r="S40" s="11">
        <v>4405927.2300000004</v>
      </c>
      <c r="T40" s="11">
        <v>4370351.41</v>
      </c>
      <c r="U40" s="11">
        <v>4354344.5199999996</v>
      </c>
      <c r="V40" s="11">
        <v>4361066.66</v>
      </c>
      <c r="W40" s="11">
        <v>4342157.26</v>
      </c>
      <c r="X40" s="11">
        <v>4340948.5599999996</v>
      </c>
      <c r="Y40" s="11">
        <v>4340948.5599999996</v>
      </c>
      <c r="Z40" s="11">
        <v>4373141.5199999996</v>
      </c>
      <c r="AA40" s="11">
        <v>4396517.67</v>
      </c>
      <c r="AB40" s="11">
        <v>4423041.1500000004</v>
      </c>
      <c r="AC40" s="11">
        <v>4425505.26</v>
      </c>
      <c r="AD40" s="11">
        <v>4468934.57</v>
      </c>
      <c r="AE40" s="11">
        <v>4461054.8600000003</v>
      </c>
      <c r="AF40" s="11">
        <v>4463106.8600000003</v>
      </c>
      <c r="AG40" s="11">
        <v>144372432.41000003</v>
      </c>
    </row>
    <row r="41" spans="1:33" x14ac:dyDescent="0.3">
      <c r="A41" s="112" t="s">
        <v>56</v>
      </c>
      <c r="B41" s="11">
        <v>1465921.77</v>
      </c>
      <c r="C41" s="11">
        <v>1484593.91</v>
      </c>
      <c r="D41" s="11">
        <v>1465921.77</v>
      </c>
      <c r="E41" s="11">
        <v>1468399.6</v>
      </c>
      <c r="F41" s="11">
        <v>1465190.07</v>
      </c>
      <c r="G41" s="11">
        <v>1471866.84</v>
      </c>
      <c r="H41" s="11">
        <v>1462293.02</v>
      </c>
      <c r="I41" s="11">
        <v>1485246.51</v>
      </c>
      <c r="J41" s="11">
        <v>1501859.42</v>
      </c>
      <c r="K41" s="11">
        <v>1484389.73</v>
      </c>
      <c r="L41" s="11">
        <v>1494283.47</v>
      </c>
      <c r="M41" s="11">
        <v>1530536.9</v>
      </c>
      <c r="N41" s="11">
        <v>1534846.7</v>
      </c>
      <c r="O41" s="11">
        <v>1520904.41</v>
      </c>
      <c r="P41" s="11">
        <v>1509022.44</v>
      </c>
      <c r="Q41" s="11">
        <v>1513915.3</v>
      </c>
      <c r="R41" s="11">
        <v>1511434.93</v>
      </c>
      <c r="S41" s="11">
        <v>1501224.89</v>
      </c>
      <c r="T41" s="11">
        <v>1485083.49</v>
      </c>
      <c r="U41" s="11">
        <v>1478878.48</v>
      </c>
      <c r="V41" s="11">
        <v>1478420.56</v>
      </c>
      <c r="W41" s="11">
        <v>1470007.11</v>
      </c>
      <c r="X41" s="11">
        <v>1469043.94</v>
      </c>
      <c r="Y41" s="11">
        <v>1469043.94</v>
      </c>
      <c r="Z41" s="11">
        <v>1484601.98</v>
      </c>
      <c r="AA41" s="11">
        <v>1498060.39</v>
      </c>
      <c r="AB41" s="11">
        <v>1509283.46</v>
      </c>
      <c r="AC41" s="11">
        <v>1509601.92</v>
      </c>
      <c r="AD41" s="11">
        <v>1530322.12</v>
      </c>
      <c r="AE41" s="11">
        <v>1521865.4</v>
      </c>
      <c r="AF41" s="11">
        <v>1522648.68</v>
      </c>
      <c r="AG41" s="11">
        <v>46298713.149999991</v>
      </c>
    </row>
    <row r="42" spans="1:33" x14ac:dyDescent="0.3">
      <c r="A42" s="112" t="s">
        <v>55</v>
      </c>
      <c r="B42" s="11">
        <v>1182551.94</v>
      </c>
      <c r="C42" s="11">
        <v>1185626.5</v>
      </c>
      <c r="D42" s="11">
        <v>1182551.94</v>
      </c>
      <c r="E42" s="11">
        <v>1182412.68</v>
      </c>
      <c r="F42" s="11">
        <v>1179257.01</v>
      </c>
      <c r="G42" s="11">
        <v>1181777.71</v>
      </c>
      <c r="H42" s="11">
        <v>1175219.83</v>
      </c>
      <c r="I42" s="11">
        <v>1171423.8700000001</v>
      </c>
      <c r="J42" s="11">
        <v>1176173.45</v>
      </c>
      <c r="K42" s="11">
        <v>1170036.56</v>
      </c>
      <c r="L42" s="11">
        <v>1173274.6500000001</v>
      </c>
      <c r="M42" s="11">
        <v>1186975.9099999999</v>
      </c>
      <c r="N42" s="11">
        <v>1190440.3700000001</v>
      </c>
      <c r="O42" s="11">
        <v>1187537.5900000001</v>
      </c>
      <c r="P42" s="11">
        <v>1185977.6000000001</v>
      </c>
      <c r="Q42" s="11">
        <v>1188781.26</v>
      </c>
      <c r="R42" s="11">
        <v>1188898.4700000002</v>
      </c>
      <c r="S42" s="11">
        <v>1186302.8999999999</v>
      </c>
      <c r="T42" s="11">
        <v>1180185.4500000002</v>
      </c>
      <c r="U42" s="11">
        <v>1175417.6600000001</v>
      </c>
      <c r="V42" s="11">
        <v>1178087.06</v>
      </c>
      <c r="W42" s="11">
        <v>1174407</v>
      </c>
      <c r="X42" s="11">
        <v>1174896.77</v>
      </c>
      <c r="Y42" s="11">
        <v>1174896.77</v>
      </c>
      <c r="Z42" s="11">
        <v>1181549.3699999999</v>
      </c>
      <c r="AA42" s="11">
        <v>1182356.6099999999</v>
      </c>
      <c r="AB42" s="11">
        <v>1186611.4200000002</v>
      </c>
      <c r="AC42" s="11">
        <v>1187045.33</v>
      </c>
      <c r="AD42" s="11">
        <v>1191771.1100000001</v>
      </c>
      <c r="AE42" s="11">
        <v>1192616.3400000001</v>
      </c>
      <c r="AF42" s="11">
        <v>1193134.27</v>
      </c>
      <c r="AG42" s="11">
        <v>36648195.400000006</v>
      </c>
    </row>
    <row r="43" spans="1:33" x14ac:dyDescent="0.3">
      <c r="A43" s="112" t="s">
        <v>54</v>
      </c>
      <c r="B43" s="11">
        <v>2349121.38</v>
      </c>
      <c r="C43" s="11">
        <v>2359971.5700000003</v>
      </c>
      <c r="D43" s="11">
        <v>2349121.38</v>
      </c>
      <c r="E43" s="11">
        <v>631358.4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>
        <v>7689572.7300000004</v>
      </c>
    </row>
    <row r="44" spans="1:33" x14ac:dyDescent="0.3">
      <c r="A44" s="112" t="s">
        <v>52</v>
      </c>
      <c r="B44" s="11">
        <v>2498635.5999999996</v>
      </c>
      <c r="C44" s="11">
        <v>2593176.02</v>
      </c>
      <c r="D44" s="11">
        <v>2498635.5999999996</v>
      </c>
      <c r="E44" s="11">
        <v>2503749.92</v>
      </c>
      <c r="F44" s="11">
        <v>196110.25</v>
      </c>
      <c r="G44" s="11">
        <v>456444.01</v>
      </c>
      <c r="H44" s="11">
        <v>1705800.79</v>
      </c>
      <c r="I44" s="11">
        <v>1697184.3199999998</v>
      </c>
      <c r="J44" s="11">
        <v>1711267.6600000001</v>
      </c>
      <c r="K44" s="11">
        <v>1698942.5699999998</v>
      </c>
      <c r="L44" s="11">
        <v>1709077.1600000001</v>
      </c>
      <c r="M44" s="11">
        <v>1748038.1</v>
      </c>
      <c r="N44" s="11">
        <v>1752381.35</v>
      </c>
      <c r="O44" s="11">
        <v>1739453.35</v>
      </c>
      <c r="P44" s="11">
        <v>1728986.77</v>
      </c>
      <c r="Q44" s="11">
        <v>1730993.24</v>
      </c>
      <c r="R44" s="11">
        <v>1727392.75</v>
      </c>
      <c r="S44" s="11">
        <v>1718399.44</v>
      </c>
      <c r="T44" s="11">
        <v>1705082.47</v>
      </c>
      <c r="U44" s="11">
        <v>1700048.38</v>
      </c>
      <c r="V44" s="11">
        <v>1704559.04</v>
      </c>
      <c r="W44" s="11">
        <v>1697743.15</v>
      </c>
      <c r="X44" s="11">
        <v>1697007.8499999999</v>
      </c>
      <c r="Y44" s="11">
        <v>1697007.8499999999</v>
      </c>
      <c r="Z44" s="11">
        <v>1706990.1700000002</v>
      </c>
      <c r="AA44" s="11">
        <v>1716100.67</v>
      </c>
      <c r="AB44" s="11">
        <v>1727146.27</v>
      </c>
      <c r="AC44" s="11">
        <v>1728858.0099999998</v>
      </c>
      <c r="AD44" s="11">
        <v>1746841.3399999999</v>
      </c>
      <c r="AE44" s="11">
        <v>1746573.1199999999</v>
      </c>
      <c r="AF44" s="11">
        <v>1747323.9100000001</v>
      </c>
      <c r="AG44" s="11">
        <v>53735951.13000001</v>
      </c>
    </row>
    <row r="45" spans="1:33" x14ac:dyDescent="0.3">
      <c r="A45" s="7" t="s">
        <v>14</v>
      </c>
      <c r="B45" s="11">
        <v>37170437.83864072</v>
      </c>
      <c r="C45" s="11">
        <v>36125707.212228298</v>
      </c>
      <c r="D45" s="11">
        <v>37170437.83864072</v>
      </c>
      <c r="E45" s="11">
        <v>32831172.503412455</v>
      </c>
      <c r="F45" s="11">
        <v>32387877.214136221</v>
      </c>
      <c r="G45" s="11">
        <v>33939559.698449388</v>
      </c>
      <c r="H45" s="11">
        <v>34683829.960445851</v>
      </c>
      <c r="I45" s="11">
        <v>35003501.023394905</v>
      </c>
      <c r="J45" s="11">
        <v>37180891.224195614</v>
      </c>
      <c r="K45" s="11">
        <v>34793719.676050909</v>
      </c>
      <c r="L45" s="11">
        <v>34711523.642013133</v>
      </c>
      <c r="M45" s="11">
        <v>35306168.575831518</v>
      </c>
      <c r="N45" s="11">
        <v>35605323.705057159</v>
      </c>
      <c r="O45" s="11">
        <v>34373981.161452502</v>
      </c>
      <c r="P45" s="11">
        <v>34373658.877746217</v>
      </c>
      <c r="Q45" s="11">
        <v>34594424.293024674</v>
      </c>
      <c r="R45" s="11">
        <v>33471678.771110315</v>
      </c>
      <c r="S45" s="11">
        <v>34105653.472099207</v>
      </c>
      <c r="T45" s="11">
        <v>33556143.968538217</v>
      </c>
      <c r="U45" s="11">
        <v>32877340.605439276</v>
      </c>
      <c r="V45" s="11">
        <v>33114999.895885456</v>
      </c>
      <c r="W45" s="11">
        <v>32003579.544697475</v>
      </c>
      <c r="X45" s="11">
        <v>25754839.108489968</v>
      </c>
      <c r="Y45" s="11">
        <v>25754839.108489968</v>
      </c>
      <c r="Z45" s="11">
        <v>33336492.458950873</v>
      </c>
      <c r="AA45" s="11">
        <v>32793820.115004234</v>
      </c>
      <c r="AB45" s="11">
        <v>33283327.059190527</v>
      </c>
      <c r="AC45" s="11">
        <v>34095048.072957553</v>
      </c>
      <c r="AD45" s="11">
        <v>32016352.52262</v>
      </c>
      <c r="AE45" s="11">
        <v>31219927.949520156</v>
      </c>
      <c r="AF45" s="11">
        <v>30546760.860737439</v>
      </c>
      <c r="AG45" s="11">
        <v>1038183017.958451</v>
      </c>
    </row>
    <row r="54" spans="1:33" x14ac:dyDescent="0.3">
      <c r="A54" s="54" t="s">
        <v>2</v>
      </c>
      <c r="B54" t="s">
        <v>14</v>
      </c>
    </row>
    <row r="56" spans="1:33" x14ac:dyDescent="0.3">
      <c r="A56" s="110" t="s">
        <v>202</v>
      </c>
      <c r="B56" s="54" t="s">
        <v>179</v>
      </c>
    </row>
    <row r="57" spans="1:33" x14ac:dyDescent="0.3">
      <c r="A57" s="54" t="s">
        <v>183</v>
      </c>
      <c r="B57" s="57" t="s">
        <v>190</v>
      </c>
      <c r="C57" s="57" t="s">
        <v>191</v>
      </c>
      <c r="D57" s="57" t="s">
        <v>192</v>
      </c>
      <c r="E57" s="57" t="s">
        <v>193</v>
      </c>
      <c r="F57" s="57" t="s">
        <v>194</v>
      </c>
      <c r="G57" s="57" t="s">
        <v>195</v>
      </c>
      <c r="H57" s="57" t="s">
        <v>196</v>
      </c>
      <c r="I57" s="57" t="s">
        <v>197</v>
      </c>
      <c r="J57" s="57" t="s">
        <v>198</v>
      </c>
      <c r="K57" s="57" t="s">
        <v>199</v>
      </c>
      <c r="L57" s="57" t="s">
        <v>200</v>
      </c>
      <c r="M57" s="57" t="s">
        <v>201</v>
      </c>
      <c r="N57" s="57" t="s">
        <v>203</v>
      </c>
      <c r="O57" s="57" t="s">
        <v>204</v>
      </c>
      <c r="P57" s="8" t="s">
        <v>205</v>
      </c>
      <c r="Q57" s="8" t="s">
        <v>206</v>
      </c>
      <c r="R57" s="8" t="s">
        <v>207</v>
      </c>
      <c r="S57" s="8" t="s">
        <v>208</v>
      </c>
      <c r="T57" s="8" t="s">
        <v>209</v>
      </c>
      <c r="U57" s="8" t="s">
        <v>211</v>
      </c>
      <c r="V57" s="8" t="s">
        <v>212</v>
      </c>
      <c r="W57" s="8" t="s">
        <v>213</v>
      </c>
      <c r="X57" s="8" t="s">
        <v>216</v>
      </c>
      <c r="Y57" s="8" t="s">
        <v>247</v>
      </c>
      <c r="Z57" s="8" t="s">
        <v>248</v>
      </c>
      <c r="AA57" s="8" t="s">
        <v>249</v>
      </c>
      <c r="AB57" s="8" t="s">
        <v>250</v>
      </c>
      <c r="AC57" s="8" t="s">
        <v>251</v>
      </c>
      <c r="AD57" s="8" t="s">
        <v>252</v>
      </c>
      <c r="AE57" s="8" t="s">
        <v>253</v>
      </c>
      <c r="AF57" s="8" t="s">
        <v>254</v>
      </c>
      <c r="AG57" s="57" t="s">
        <v>14</v>
      </c>
    </row>
    <row r="58" spans="1:33" x14ac:dyDescent="0.3">
      <c r="A58" s="7" t="s">
        <v>33</v>
      </c>
      <c r="B58" s="11">
        <v>7521322.9216304598</v>
      </c>
      <c r="C58" s="11">
        <v>7764041.2439307198</v>
      </c>
      <c r="D58" s="11">
        <v>7521322.9216304598</v>
      </c>
      <c r="E58" s="11">
        <v>7659041.2439307198</v>
      </c>
      <c r="F58" s="11">
        <v>7409795.5659413291</v>
      </c>
      <c r="G58" s="11">
        <v>6465470.5715614697</v>
      </c>
      <c r="H58" s="11">
        <v>5384398.0817376999</v>
      </c>
      <c r="I58" s="11">
        <v>5400098.0817376999</v>
      </c>
      <c r="J58" s="11">
        <v>5400098.0817376999</v>
      </c>
      <c r="K58" s="11">
        <v>5400098.0817376999</v>
      </c>
      <c r="L58" s="11">
        <v>5400098.0817376999</v>
      </c>
      <c r="M58" s="11">
        <v>5410798.0817376999</v>
      </c>
      <c r="N58" s="11">
        <v>5410798.0817376999</v>
      </c>
      <c r="O58" s="11">
        <v>5406098.0817376999</v>
      </c>
      <c r="P58" s="11">
        <v>5406098.0817376999</v>
      </c>
      <c r="Q58" s="11">
        <v>5406098.0817376999</v>
      </c>
      <c r="R58" s="11">
        <v>5406098.0817376999</v>
      </c>
      <c r="S58" s="11">
        <v>6255771.7907168195</v>
      </c>
      <c r="T58" s="11">
        <v>6255771.7907168195</v>
      </c>
      <c r="U58" s="11">
        <v>6055176.4351641294</v>
      </c>
      <c r="V58" s="11">
        <v>6055176.4351641294</v>
      </c>
      <c r="W58" s="11">
        <v>5399039.7586523294</v>
      </c>
      <c r="X58" s="11">
        <v>5003052.2234855499</v>
      </c>
      <c r="Y58" s="11">
        <v>5003052.2234855499</v>
      </c>
      <c r="Z58" s="11">
        <v>11588998.661107371</v>
      </c>
      <c r="AA58" s="11">
        <v>11260787.96901666</v>
      </c>
      <c r="AB58" s="11">
        <v>11260787.96901666</v>
      </c>
      <c r="AC58" s="11">
        <v>11260787.96901666</v>
      </c>
      <c r="AD58" s="11">
        <v>10502672.46043038</v>
      </c>
      <c r="AE58" s="11">
        <v>10273455.91558787</v>
      </c>
      <c r="AF58" s="11">
        <v>10273455.91558787</v>
      </c>
      <c r="AG58" s="11">
        <v>220219760.88488871</v>
      </c>
    </row>
    <row r="59" spans="1:33" x14ac:dyDescent="0.3">
      <c r="A59" s="112" t="s">
        <v>36</v>
      </c>
      <c r="B59" s="11">
        <v>4579.6793561599998</v>
      </c>
      <c r="C59" s="11">
        <v>4579.6793561599998</v>
      </c>
      <c r="D59" s="11">
        <v>4579.6793561599998</v>
      </c>
      <c r="E59" s="11">
        <v>4579.6793561599998</v>
      </c>
      <c r="F59" s="11">
        <v>4579.6793561599998</v>
      </c>
      <c r="G59" s="11">
        <v>4579.6793561599998</v>
      </c>
      <c r="H59" s="11">
        <v>4579.6793561599998</v>
      </c>
      <c r="I59" s="11">
        <v>4579.6793561599998</v>
      </c>
      <c r="J59" s="11">
        <v>4579.6793561599998</v>
      </c>
      <c r="K59" s="11">
        <v>4579.6793561599998</v>
      </c>
      <c r="L59" s="11">
        <v>4579.6793561599998</v>
      </c>
      <c r="M59" s="11">
        <v>4579.6793561599998</v>
      </c>
      <c r="N59" s="11">
        <v>4579.6793561599998</v>
      </c>
      <c r="O59" s="11">
        <v>4579.6793561599998</v>
      </c>
      <c r="P59" s="11">
        <v>4579.6793561599998</v>
      </c>
      <c r="Q59" s="11">
        <v>4579.6793561599998</v>
      </c>
      <c r="R59" s="11">
        <v>4579.6793561599998</v>
      </c>
      <c r="S59" s="11">
        <v>4579.6793561599998</v>
      </c>
      <c r="T59" s="11">
        <v>4579.6793561599998</v>
      </c>
      <c r="U59" s="11">
        <v>4579.6793561599998</v>
      </c>
      <c r="V59" s="11">
        <v>4579.6793561599998</v>
      </c>
      <c r="W59" s="11">
        <v>4579.6793561599998</v>
      </c>
      <c r="X59" s="11">
        <v>4579.6793561599998</v>
      </c>
      <c r="Y59" s="11">
        <v>4579.6793561599998</v>
      </c>
      <c r="Z59" s="11">
        <v>4579.6793561599998</v>
      </c>
      <c r="AA59" s="11">
        <v>4579.6793561599998</v>
      </c>
      <c r="AB59" s="11">
        <v>4579.6793561599998</v>
      </c>
      <c r="AC59" s="11">
        <v>4579.6793561599998</v>
      </c>
      <c r="AD59" s="11">
        <v>4579.6793561599998</v>
      </c>
      <c r="AE59" s="11">
        <v>4579.6793561599998</v>
      </c>
      <c r="AF59" s="11">
        <v>4579.6793561599998</v>
      </c>
      <c r="AG59" s="11">
        <v>141970.06004096006</v>
      </c>
    </row>
    <row r="60" spans="1:33" x14ac:dyDescent="0.3">
      <c r="A60" s="112" t="s">
        <v>35</v>
      </c>
      <c r="B60" s="11">
        <v>8196.7710749800008</v>
      </c>
      <c r="C60" s="11">
        <v>8196.7710749800008</v>
      </c>
      <c r="D60" s="11">
        <v>8196.7710749800008</v>
      </c>
      <c r="E60" s="11">
        <v>8196.7710749800008</v>
      </c>
      <c r="F60" s="11">
        <v>8196.7710749800008</v>
      </c>
      <c r="G60" s="11">
        <v>8196.7710749800008</v>
      </c>
      <c r="H60" s="11">
        <v>8196.7710749800008</v>
      </c>
      <c r="I60" s="11">
        <v>8196.7710749800008</v>
      </c>
      <c r="J60" s="11">
        <v>8196.7710749800008</v>
      </c>
      <c r="K60" s="11">
        <v>8196.7710749800008</v>
      </c>
      <c r="L60" s="11">
        <v>8196.7710749800008</v>
      </c>
      <c r="M60" s="11">
        <v>8196.7710749800008</v>
      </c>
      <c r="N60" s="11">
        <v>8196.7710749800008</v>
      </c>
      <c r="O60" s="11">
        <v>8196.7710749800008</v>
      </c>
      <c r="P60" s="11">
        <v>8196.7710749800008</v>
      </c>
      <c r="Q60" s="11">
        <v>8196.7710749800008</v>
      </c>
      <c r="R60" s="11">
        <v>8196.7710749800008</v>
      </c>
      <c r="S60" s="11">
        <v>8196.7710749800008</v>
      </c>
      <c r="T60" s="11">
        <v>8196.7710749800008</v>
      </c>
      <c r="U60" s="11">
        <v>8196.7710749800008</v>
      </c>
      <c r="V60" s="11">
        <v>8196.7710749800008</v>
      </c>
      <c r="W60" s="11">
        <v>8196.7710749800008</v>
      </c>
      <c r="X60" s="11">
        <v>8196.7710749800008</v>
      </c>
      <c r="Y60" s="11">
        <v>8196.7710749800008</v>
      </c>
      <c r="Z60" s="11">
        <v>8196.7710749800008</v>
      </c>
      <c r="AA60" s="11">
        <v>8196.7710749800008</v>
      </c>
      <c r="AB60" s="11">
        <v>8196.7710749800008</v>
      </c>
      <c r="AC60" s="11">
        <v>8196.7710749800008</v>
      </c>
      <c r="AD60" s="11">
        <v>8196.7710749800008</v>
      </c>
      <c r="AE60" s="11">
        <v>8196.7710749800008</v>
      </c>
      <c r="AF60" s="11">
        <v>8196.7710749800008</v>
      </c>
      <c r="AG60" s="11">
        <v>254099.90332438005</v>
      </c>
    </row>
    <row r="61" spans="1:33" x14ac:dyDescent="0.3">
      <c r="A61" s="113" t="s">
        <v>143</v>
      </c>
      <c r="B61" s="114">
        <v>50200</v>
      </c>
      <c r="C61" s="114">
        <v>22300</v>
      </c>
      <c r="D61" s="114">
        <v>50200</v>
      </c>
      <c r="E61" s="114">
        <v>33900</v>
      </c>
      <c r="F61" s="114">
        <v>66500</v>
      </c>
      <c r="G61" s="114">
        <v>66500</v>
      </c>
      <c r="H61" s="114">
        <v>66500</v>
      </c>
      <c r="I61" s="114">
        <v>82200</v>
      </c>
      <c r="J61" s="114">
        <v>82200</v>
      </c>
      <c r="K61" s="114">
        <v>82200</v>
      </c>
      <c r="L61" s="114">
        <v>82200</v>
      </c>
      <c r="M61" s="114">
        <v>92900</v>
      </c>
      <c r="N61" s="114">
        <v>92900</v>
      </c>
      <c r="O61" s="114">
        <v>88200</v>
      </c>
      <c r="P61" s="114">
        <v>88200</v>
      </c>
      <c r="Q61" s="114">
        <v>88200</v>
      </c>
      <c r="R61" s="114">
        <v>88200</v>
      </c>
      <c r="S61" s="114">
        <v>88200</v>
      </c>
      <c r="T61" s="114">
        <v>88200</v>
      </c>
      <c r="U61" s="114">
        <v>88200</v>
      </c>
      <c r="V61" s="114">
        <v>88200</v>
      </c>
      <c r="W61" s="114">
        <v>88200</v>
      </c>
      <c r="X61" s="114">
        <v>32600</v>
      </c>
      <c r="Y61" s="114">
        <v>32600</v>
      </c>
      <c r="Z61" s="114">
        <v>32600</v>
      </c>
      <c r="AA61" s="114">
        <v>32600</v>
      </c>
      <c r="AB61" s="114">
        <v>32600</v>
      </c>
      <c r="AC61" s="114">
        <v>32600</v>
      </c>
      <c r="AD61" s="114">
        <v>18812</v>
      </c>
      <c r="AE61" s="114">
        <v>18812</v>
      </c>
      <c r="AF61" s="114">
        <v>18812</v>
      </c>
      <c r="AG61" s="114">
        <v>1916536</v>
      </c>
    </row>
    <row r="62" spans="1:33" x14ac:dyDescent="0.3">
      <c r="A62" s="112" t="s">
        <v>67</v>
      </c>
      <c r="B62" s="11">
        <v>19021</v>
      </c>
      <c r="C62" s="11">
        <v>19021</v>
      </c>
      <c r="D62" s="11">
        <v>19021</v>
      </c>
      <c r="E62" s="11">
        <v>19021</v>
      </c>
      <c r="F62" s="11">
        <v>19021</v>
      </c>
      <c r="G62" s="11">
        <v>19021</v>
      </c>
      <c r="H62" s="11">
        <v>19021</v>
      </c>
      <c r="I62" s="11">
        <v>19021</v>
      </c>
      <c r="J62" s="11">
        <v>19021</v>
      </c>
      <c r="K62" s="11">
        <v>19021</v>
      </c>
      <c r="L62" s="11">
        <v>19021</v>
      </c>
      <c r="M62" s="11">
        <v>19021</v>
      </c>
      <c r="N62" s="11">
        <v>19021</v>
      </c>
      <c r="O62" s="11">
        <v>19021</v>
      </c>
      <c r="P62" s="11">
        <v>19021</v>
      </c>
      <c r="Q62" s="11">
        <v>19021</v>
      </c>
      <c r="R62" s="11">
        <v>19021</v>
      </c>
      <c r="S62" s="11">
        <v>19021</v>
      </c>
      <c r="T62" s="11">
        <v>19021</v>
      </c>
      <c r="U62" s="11">
        <v>19021</v>
      </c>
      <c r="V62" s="11">
        <v>19021</v>
      </c>
      <c r="W62" s="11">
        <v>19021</v>
      </c>
      <c r="X62" s="11">
        <v>19021</v>
      </c>
      <c r="Y62" s="11">
        <v>19021</v>
      </c>
      <c r="Z62" s="11">
        <v>19021</v>
      </c>
      <c r="AA62" s="11">
        <v>19021</v>
      </c>
      <c r="AB62" s="11">
        <v>19021</v>
      </c>
      <c r="AC62" s="11">
        <v>19021</v>
      </c>
      <c r="AD62" s="11">
        <v>19021</v>
      </c>
      <c r="AE62" s="11">
        <v>19021</v>
      </c>
      <c r="AF62" s="11">
        <v>19021</v>
      </c>
      <c r="AG62" s="11">
        <v>589651</v>
      </c>
    </row>
    <row r="63" spans="1:33" x14ac:dyDescent="0.3">
      <c r="A63" s="112" t="s">
        <v>68</v>
      </c>
      <c r="B63" s="11">
        <v>33802</v>
      </c>
      <c r="C63" s="11">
        <v>33802</v>
      </c>
      <c r="D63" s="11">
        <v>33802</v>
      </c>
      <c r="E63" s="11">
        <v>33802</v>
      </c>
      <c r="F63" s="11">
        <v>33802</v>
      </c>
      <c r="G63" s="11">
        <v>33802</v>
      </c>
      <c r="H63" s="11">
        <v>33802</v>
      </c>
      <c r="I63" s="11">
        <v>33802</v>
      </c>
      <c r="J63" s="11">
        <v>33802</v>
      </c>
      <c r="K63" s="11">
        <v>33802</v>
      </c>
      <c r="L63" s="11">
        <v>33802</v>
      </c>
      <c r="M63" s="11">
        <v>33802</v>
      </c>
      <c r="N63" s="11">
        <v>33802</v>
      </c>
      <c r="O63" s="11">
        <v>33802</v>
      </c>
      <c r="P63" s="11">
        <v>33802</v>
      </c>
      <c r="Q63" s="11">
        <v>33802</v>
      </c>
      <c r="R63" s="11">
        <v>33802</v>
      </c>
      <c r="S63" s="11">
        <v>33802</v>
      </c>
      <c r="T63" s="11">
        <v>33802</v>
      </c>
      <c r="U63" s="11">
        <v>33802</v>
      </c>
      <c r="V63" s="11">
        <v>33802</v>
      </c>
      <c r="W63" s="11">
        <v>33802</v>
      </c>
      <c r="X63" s="11">
        <v>33802</v>
      </c>
      <c r="Y63" s="11">
        <v>33802</v>
      </c>
      <c r="Z63" s="11">
        <v>33802</v>
      </c>
      <c r="AA63" s="11">
        <v>33802</v>
      </c>
      <c r="AB63" s="11">
        <v>33802</v>
      </c>
      <c r="AC63" s="11">
        <v>33802</v>
      </c>
      <c r="AD63" s="11">
        <v>33802</v>
      </c>
      <c r="AE63" s="11">
        <v>33802</v>
      </c>
      <c r="AF63" s="11">
        <v>33802</v>
      </c>
      <c r="AG63" s="11">
        <v>1047862</v>
      </c>
    </row>
    <row r="64" spans="1:33" x14ac:dyDescent="0.3">
      <c r="A64" s="112" t="s">
        <v>66</v>
      </c>
      <c r="B64" s="11">
        <v>72600</v>
      </c>
      <c r="C64" s="11">
        <v>72600</v>
      </c>
      <c r="D64" s="11">
        <v>72600</v>
      </c>
      <c r="E64" s="11">
        <v>72600</v>
      </c>
      <c r="F64" s="11">
        <v>72600</v>
      </c>
      <c r="G64" s="11">
        <v>72600</v>
      </c>
      <c r="H64" s="11">
        <v>72600</v>
      </c>
      <c r="I64" s="11">
        <v>72600</v>
      </c>
      <c r="J64" s="11">
        <v>72600</v>
      </c>
      <c r="K64" s="11">
        <v>72600</v>
      </c>
      <c r="L64" s="11">
        <v>72600</v>
      </c>
      <c r="M64" s="11">
        <v>72600</v>
      </c>
      <c r="N64" s="11">
        <v>72600</v>
      </c>
      <c r="O64" s="11">
        <v>72600</v>
      </c>
      <c r="P64" s="11">
        <v>72600</v>
      </c>
      <c r="Q64" s="11">
        <v>72600</v>
      </c>
      <c r="R64" s="11">
        <v>72600</v>
      </c>
      <c r="S64" s="11">
        <v>72600</v>
      </c>
      <c r="T64" s="11">
        <v>72600</v>
      </c>
      <c r="U64" s="11">
        <v>72600</v>
      </c>
      <c r="V64" s="11">
        <v>72600</v>
      </c>
      <c r="W64" s="11">
        <v>72600</v>
      </c>
      <c r="X64" s="11">
        <v>72600</v>
      </c>
      <c r="Y64" s="11">
        <v>72600</v>
      </c>
      <c r="Z64" s="11">
        <v>72600</v>
      </c>
      <c r="AA64" s="11">
        <v>72600</v>
      </c>
      <c r="AB64" s="11">
        <v>72600</v>
      </c>
      <c r="AC64" s="11">
        <v>72600</v>
      </c>
      <c r="AD64" s="11">
        <v>72600</v>
      </c>
      <c r="AE64" s="11">
        <v>72600</v>
      </c>
      <c r="AF64" s="11">
        <v>72600</v>
      </c>
      <c r="AG64" s="11">
        <v>2250600</v>
      </c>
    </row>
    <row r="65" spans="1:33" x14ac:dyDescent="0.3">
      <c r="A65" s="112" t="s">
        <v>37</v>
      </c>
      <c r="B65" s="11">
        <v>1744146.4483030201</v>
      </c>
      <c r="C65" s="11">
        <v>1744146.4483030201</v>
      </c>
      <c r="D65" s="11">
        <v>1744146.4483030201</v>
      </c>
      <c r="E65" s="11">
        <v>1744146.4483030201</v>
      </c>
      <c r="F65" s="11">
        <v>1744146.4483030201</v>
      </c>
      <c r="G65" s="11">
        <v>799821.45392315998</v>
      </c>
      <c r="H65" s="11">
        <v>0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>
        <v>9520553.6954382602</v>
      </c>
    </row>
    <row r="66" spans="1:33" x14ac:dyDescent="0.3">
      <c r="A66" s="112" t="s">
        <v>32</v>
      </c>
      <c r="B66" s="11">
        <v>200595.35555268999</v>
      </c>
      <c r="C66" s="11">
        <v>200595.35555268999</v>
      </c>
      <c r="D66" s="11">
        <v>200595.35555268999</v>
      </c>
      <c r="E66" s="11">
        <v>200595.35555268999</v>
      </c>
      <c r="F66" s="11">
        <v>200595.35555268999</v>
      </c>
      <c r="G66" s="11">
        <v>200595.35555268999</v>
      </c>
      <c r="H66" s="11">
        <v>200595.35555268999</v>
      </c>
      <c r="I66" s="11">
        <v>200595.35555268999</v>
      </c>
      <c r="J66" s="11">
        <v>200595.35555268999</v>
      </c>
      <c r="K66" s="11">
        <v>200595.35555268999</v>
      </c>
      <c r="L66" s="11">
        <v>200595.35555268999</v>
      </c>
      <c r="M66" s="11">
        <v>200595.35555268999</v>
      </c>
      <c r="N66" s="11">
        <v>200595.35555268999</v>
      </c>
      <c r="O66" s="11">
        <v>200595.35555268999</v>
      </c>
      <c r="P66" s="11">
        <v>200595.35555268999</v>
      </c>
      <c r="Q66" s="11">
        <v>200595.35555268999</v>
      </c>
      <c r="R66" s="11">
        <v>200595.35555268999</v>
      </c>
      <c r="S66" s="11">
        <v>200595.35555268999</v>
      </c>
      <c r="T66" s="11">
        <v>200595.35555268999</v>
      </c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>
        <v>3811311.755501111</v>
      </c>
    </row>
    <row r="67" spans="1:33" x14ac:dyDescent="0.3">
      <c r="A67" s="112" t="s">
        <v>59</v>
      </c>
      <c r="B67" s="11">
        <v>1159682.77898817</v>
      </c>
      <c r="C67" s="11">
        <v>1159682.77898817</v>
      </c>
      <c r="D67" s="11">
        <v>1159682.77898817</v>
      </c>
      <c r="E67" s="11">
        <v>1159682.77898817</v>
      </c>
      <c r="F67" s="11">
        <v>1159682.77898817</v>
      </c>
      <c r="G67" s="11">
        <v>1159682.77898817</v>
      </c>
      <c r="H67" s="11">
        <v>1159682.77898817</v>
      </c>
      <c r="I67" s="11">
        <v>1159682.77898817</v>
      </c>
      <c r="J67" s="11">
        <v>1159682.77898817</v>
      </c>
      <c r="K67" s="11">
        <v>1159682.77898817</v>
      </c>
      <c r="L67" s="11">
        <v>1159682.77898817</v>
      </c>
      <c r="M67" s="11">
        <v>1159682.77898817</v>
      </c>
      <c r="N67" s="11">
        <v>1159682.77898817</v>
      </c>
      <c r="O67" s="11">
        <v>1159682.77898817</v>
      </c>
      <c r="P67" s="11">
        <v>1159682.77898817</v>
      </c>
      <c r="Q67" s="11">
        <v>1159682.77898817</v>
      </c>
      <c r="R67" s="11">
        <v>1159682.77898817</v>
      </c>
      <c r="S67" s="11">
        <v>1159682.77898817</v>
      </c>
      <c r="T67" s="11">
        <v>1159682.77898817</v>
      </c>
      <c r="U67" s="11">
        <v>1159682.77898817</v>
      </c>
      <c r="V67" s="11">
        <v>1159682.77898817</v>
      </c>
      <c r="W67" s="11">
        <v>1159682.77898817</v>
      </c>
      <c r="X67" s="11">
        <v>1159682.77898817</v>
      </c>
      <c r="Y67" s="11">
        <v>1159682.77898817</v>
      </c>
      <c r="Z67" s="11">
        <v>1159682.77898817</v>
      </c>
      <c r="AA67" s="11">
        <v>1159682.77898817</v>
      </c>
      <c r="AB67" s="11">
        <v>1159682.77898817</v>
      </c>
      <c r="AC67" s="11">
        <v>1159682.77898817</v>
      </c>
      <c r="AD67" s="11">
        <v>1159682.77898817</v>
      </c>
      <c r="AE67" s="11">
        <v>1159682.77898817</v>
      </c>
      <c r="AF67" s="11">
        <v>1159682.77898817</v>
      </c>
      <c r="AG67" s="11">
        <v>35950166.148633279</v>
      </c>
    </row>
    <row r="68" spans="1:33" x14ac:dyDescent="0.3">
      <c r="A68" s="112" t="s">
        <v>61</v>
      </c>
      <c r="B68" s="11">
        <v>1125374.01805489</v>
      </c>
      <c r="C68" s="11">
        <v>1125374.01805489</v>
      </c>
      <c r="D68" s="11">
        <v>1125374.01805489</v>
      </c>
      <c r="E68" s="11">
        <v>1125374.01805489</v>
      </c>
      <c r="F68" s="11">
        <v>1125374.01805489</v>
      </c>
      <c r="G68" s="11">
        <v>1125374.01805489</v>
      </c>
      <c r="H68" s="11">
        <v>1125374.01805489</v>
      </c>
      <c r="I68" s="11">
        <v>1125374.01805489</v>
      </c>
      <c r="J68" s="11">
        <v>1125374.01805489</v>
      </c>
      <c r="K68" s="11">
        <v>1125374.01805489</v>
      </c>
      <c r="L68" s="11">
        <v>1125374.01805489</v>
      </c>
      <c r="M68" s="11">
        <v>1125374.01805489</v>
      </c>
      <c r="N68" s="11">
        <v>1125374.01805489</v>
      </c>
      <c r="O68" s="11">
        <v>1125374.01805489</v>
      </c>
      <c r="P68" s="11">
        <v>1125374.01805489</v>
      </c>
      <c r="Q68" s="11">
        <v>1125374.01805489</v>
      </c>
      <c r="R68" s="11">
        <v>1125374.01805489</v>
      </c>
      <c r="S68" s="11">
        <v>1125374.01805489</v>
      </c>
      <c r="T68" s="11">
        <v>1125374.01805489</v>
      </c>
      <c r="U68" s="11">
        <v>1125374.01805489</v>
      </c>
      <c r="V68" s="11">
        <v>1125374.01805489</v>
      </c>
      <c r="W68" s="11">
        <v>1125374.01805489</v>
      </c>
      <c r="X68" s="11">
        <v>1125374.01805489</v>
      </c>
      <c r="Y68" s="11">
        <v>1125374.01805489</v>
      </c>
      <c r="Z68" s="11">
        <v>1125374.01805489</v>
      </c>
      <c r="AA68" s="11">
        <v>1125374.01805489</v>
      </c>
      <c r="AB68" s="11">
        <v>1125374.01805489</v>
      </c>
      <c r="AC68" s="11">
        <v>1125374.01805489</v>
      </c>
      <c r="AD68" s="11">
        <v>0</v>
      </c>
      <c r="AE68" s="11"/>
      <c r="AF68" s="11"/>
      <c r="AG68" s="11">
        <v>31510472.505536932</v>
      </c>
    </row>
    <row r="69" spans="1:33" x14ac:dyDescent="0.3">
      <c r="A69" s="112" t="s">
        <v>38</v>
      </c>
      <c r="B69" s="11">
        <v>281878.39158974</v>
      </c>
      <c r="C69" s="11">
        <v>563096.71389000001</v>
      </c>
      <c r="D69" s="11">
        <v>281878.39158974</v>
      </c>
      <c r="E69" s="11">
        <v>563096.71389000001</v>
      </c>
      <c r="F69" s="11">
        <v>281251.03590060998</v>
      </c>
      <c r="G69" s="11">
        <v>281251.03590060998</v>
      </c>
      <c r="H69" s="11">
        <v>0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>
        <v>2252452.2827607002</v>
      </c>
    </row>
    <row r="70" spans="1:33" x14ac:dyDescent="0.3">
      <c r="A70" s="112" t="s">
        <v>63</v>
      </c>
      <c r="B70" s="11">
        <v>612807.46772083</v>
      </c>
      <c r="C70" s="11">
        <v>612807.46772083</v>
      </c>
      <c r="D70" s="11">
        <v>612807.46772083</v>
      </c>
      <c r="E70" s="11">
        <v>612807.46772083</v>
      </c>
      <c r="F70" s="11">
        <v>612807.46772083</v>
      </c>
      <c r="G70" s="11">
        <v>612807.46772083</v>
      </c>
      <c r="H70" s="11">
        <v>612807.46772083</v>
      </c>
      <c r="I70" s="11">
        <v>612807.46772083</v>
      </c>
      <c r="J70" s="11">
        <v>612807.46772083</v>
      </c>
      <c r="K70" s="11">
        <v>612807.46772083</v>
      </c>
      <c r="L70" s="11">
        <v>612807.46772083</v>
      </c>
      <c r="M70" s="11">
        <v>612807.46772083</v>
      </c>
      <c r="N70" s="11">
        <v>612807.46772083</v>
      </c>
      <c r="O70" s="11">
        <v>612807.46772083</v>
      </c>
      <c r="P70" s="11">
        <v>612807.46772083</v>
      </c>
      <c r="Q70" s="11">
        <v>612807.46772083</v>
      </c>
      <c r="R70" s="11">
        <v>612807.46772083</v>
      </c>
      <c r="S70" s="11">
        <v>612807.46772083</v>
      </c>
      <c r="T70" s="11">
        <v>612807.46772083</v>
      </c>
      <c r="U70" s="11">
        <v>612807.46772083</v>
      </c>
      <c r="V70" s="11">
        <v>612807.46772083</v>
      </c>
      <c r="W70" s="11">
        <v>612807.46772083</v>
      </c>
      <c r="X70" s="11">
        <v>612807.46772083</v>
      </c>
      <c r="Y70" s="11">
        <v>612807.46772083</v>
      </c>
      <c r="Z70" s="11">
        <v>612807.46772083</v>
      </c>
      <c r="AA70" s="11">
        <v>612807.46772083</v>
      </c>
      <c r="AB70" s="11">
        <v>612807.46772083</v>
      </c>
      <c r="AC70" s="11">
        <v>612807.46772083</v>
      </c>
      <c r="AD70" s="11">
        <v>0</v>
      </c>
      <c r="AE70" s="11"/>
      <c r="AF70" s="11"/>
      <c r="AG70" s="11">
        <v>17158609.096183252</v>
      </c>
    </row>
    <row r="71" spans="1:33" x14ac:dyDescent="0.3">
      <c r="A71" s="112" t="s">
        <v>34</v>
      </c>
      <c r="B71" s="11">
        <v>1070190.2388899799</v>
      </c>
      <c r="C71" s="11">
        <v>1070190.2388899799</v>
      </c>
      <c r="D71" s="11">
        <v>1070190.2388899799</v>
      </c>
      <c r="E71" s="11">
        <v>1070190.2388899799</v>
      </c>
      <c r="F71" s="11">
        <v>1070190.2388899799</v>
      </c>
      <c r="G71" s="11">
        <v>1070190.2388899799</v>
      </c>
      <c r="H71" s="11">
        <v>1070190.2388899799</v>
      </c>
      <c r="I71" s="11">
        <v>1070190.2388899799</v>
      </c>
      <c r="J71" s="11">
        <v>1070190.2388899799</v>
      </c>
      <c r="K71" s="11">
        <v>1070190.2388899799</v>
      </c>
      <c r="L71" s="11">
        <v>1070190.2388899799</v>
      </c>
      <c r="M71" s="11">
        <v>1070190.2388899799</v>
      </c>
      <c r="N71" s="11">
        <v>1070190.2388899799</v>
      </c>
      <c r="O71" s="11">
        <v>1070190.2388899799</v>
      </c>
      <c r="P71" s="11">
        <v>1070190.2388899799</v>
      </c>
      <c r="Q71" s="11">
        <v>1070190.2388899799</v>
      </c>
      <c r="R71" s="11">
        <v>1070190.2388899799</v>
      </c>
      <c r="S71" s="11">
        <v>1070190.2388899799</v>
      </c>
      <c r="T71" s="11">
        <v>1070190.2388899799</v>
      </c>
      <c r="U71" s="11">
        <v>1070190.2388899799</v>
      </c>
      <c r="V71" s="11">
        <v>1070190.2388899799</v>
      </c>
      <c r="W71" s="11">
        <v>414053.56237817998</v>
      </c>
      <c r="X71" s="11">
        <v>414053.56237817998</v>
      </c>
      <c r="Y71" s="11">
        <v>414053.56237817998</v>
      </c>
      <c r="Z71" s="11"/>
      <c r="AA71" s="11"/>
      <c r="AB71" s="11"/>
      <c r="AC71" s="11"/>
      <c r="AD71" s="11"/>
      <c r="AE71" s="11"/>
      <c r="AF71" s="11"/>
      <c r="AG71" s="11">
        <v>23716155.703824118</v>
      </c>
    </row>
    <row r="72" spans="1:33" x14ac:dyDescent="0.3">
      <c r="A72" s="112" t="s">
        <v>69</v>
      </c>
      <c r="B72" s="11">
        <v>185374</v>
      </c>
      <c r="C72" s="11">
        <v>174774</v>
      </c>
      <c r="D72" s="11">
        <v>185374</v>
      </c>
      <c r="E72" s="11">
        <v>58174</v>
      </c>
      <c r="F72" s="11">
        <v>58174</v>
      </c>
      <c r="G72" s="11">
        <v>58174</v>
      </c>
      <c r="H72" s="11">
        <v>58174</v>
      </c>
      <c r="I72" s="11">
        <v>58174</v>
      </c>
      <c r="J72" s="11">
        <v>58174</v>
      </c>
      <c r="K72" s="11">
        <v>58174</v>
      </c>
      <c r="L72" s="11">
        <v>58174</v>
      </c>
      <c r="M72" s="11">
        <v>58174</v>
      </c>
      <c r="N72" s="11">
        <v>58174</v>
      </c>
      <c r="O72" s="11">
        <v>58174</v>
      </c>
      <c r="P72" s="11">
        <v>58174</v>
      </c>
      <c r="Q72" s="11">
        <v>58174</v>
      </c>
      <c r="R72" s="11">
        <v>58174</v>
      </c>
      <c r="S72" s="11">
        <v>58174</v>
      </c>
      <c r="T72" s="11">
        <v>58174</v>
      </c>
      <c r="U72" s="11">
        <v>58174</v>
      </c>
      <c r="V72" s="11">
        <v>58174</v>
      </c>
      <c r="W72" s="11">
        <v>58174</v>
      </c>
      <c r="X72" s="11">
        <v>58174</v>
      </c>
      <c r="Y72" s="11">
        <v>58174</v>
      </c>
      <c r="Z72" s="11">
        <v>58174</v>
      </c>
      <c r="AA72" s="11">
        <v>58174</v>
      </c>
      <c r="AB72" s="11">
        <v>58174</v>
      </c>
      <c r="AC72" s="11">
        <v>58174</v>
      </c>
      <c r="AD72" s="11">
        <v>58174</v>
      </c>
      <c r="AE72" s="11">
        <v>58174</v>
      </c>
      <c r="AF72" s="11">
        <v>58174</v>
      </c>
      <c r="AG72" s="11">
        <v>2174394</v>
      </c>
    </row>
    <row r="73" spans="1:33" x14ac:dyDescent="0.3">
      <c r="A73" s="112" t="s">
        <v>65</v>
      </c>
      <c r="B73" s="11">
        <v>897814.77209999994</v>
      </c>
      <c r="C73" s="11">
        <v>897814.77209999994</v>
      </c>
      <c r="D73" s="11">
        <v>897814.77209999994</v>
      </c>
      <c r="E73" s="11">
        <v>897814.77209999994</v>
      </c>
      <c r="F73" s="11">
        <v>897814.77209999994</v>
      </c>
      <c r="G73" s="11">
        <v>897814.77209999994</v>
      </c>
      <c r="H73" s="11">
        <v>897814.77209999994</v>
      </c>
      <c r="I73" s="11">
        <v>897814.77209999994</v>
      </c>
      <c r="J73" s="11">
        <v>897814.77209999994</v>
      </c>
      <c r="K73" s="11">
        <v>897814.77209999994</v>
      </c>
      <c r="L73" s="11">
        <v>897814.77209999994</v>
      </c>
      <c r="M73" s="11">
        <v>897814.77209999994</v>
      </c>
      <c r="N73" s="11">
        <v>897814.77209999994</v>
      </c>
      <c r="O73" s="11">
        <v>897814.77209999994</v>
      </c>
      <c r="P73" s="11">
        <v>897814.77209999994</v>
      </c>
      <c r="Q73" s="11">
        <v>897814.77209999994</v>
      </c>
      <c r="R73" s="11">
        <v>897814.77209999994</v>
      </c>
      <c r="S73" s="11">
        <v>897814.77209999994</v>
      </c>
      <c r="T73" s="11">
        <v>897814.77209999994</v>
      </c>
      <c r="U73" s="11">
        <v>897814.77209999994</v>
      </c>
      <c r="V73" s="11">
        <v>897814.77209999994</v>
      </c>
      <c r="W73" s="11">
        <v>897814.77209999994</v>
      </c>
      <c r="X73" s="11">
        <v>557427.23693321995</v>
      </c>
      <c r="Y73" s="11">
        <v>557427.23693321995</v>
      </c>
      <c r="Z73" s="11">
        <v>557427.23693321995</v>
      </c>
      <c r="AA73" s="11">
        <v>229216.54484250999</v>
      </c>
      <c r="AB73" s="11">
        <v>229216.54484250999</v>
      </c>
      <c r="AC73" s="11">
        <v>229216.54484250999</v>
      </c>
      <c r="AD73" s="11">
        <v>229216.54484250999</v>
      </c>
      <c r="AE73" s="11">
        <v>0</v>
      </c>
      <c r="AF73" s="11"/>
      <c r="AG73" s="11">
        <v>22341072.876369707</v>
      </c>
    </row>
    <row r="74" spans="1:33" x14ac:dyDescent="0.3">
      <c r="A74" s="112" t="s">
        <v>70</v>
      </c>
      <c r="B74" s="11">
        <v>36060</v>
      </c>
      <c r="C74" s="11">
        <v>36060</v>
      </c>
      <c r="D74" s="11">
        <v>36060</v>
      </c>
      <c r="E74" s="11">
        <v>36060</v>
      </c>
      <c r="F74" s="11">
        <v>36060</v>
      </c>
      <c r="G74" s="11">
        <v>36060</v>
      </c>
      <c r="H74" s="11">
        <v>36060</v>
      </c>
      <c r="I74" s="11">
        <v>36060</v>
      </c>
      <c r="J74" s="11">
        <v>36060</v>
      </c>
      <c r="K74" s="11">
        <v>36060</v>
      </c>
      <c r="L74" s="11">
        <v>36060</v>
      </c>
      <c r="M74" s="11">
        <v>36060</v>
      </c>
      <c r="N74" s="11">
        <v>36060</v>
      </c>
      <c r="O74" s="11">
        <v>36060</v>
      </c>
      <c r="P74" s="11">
        <v>36060</v>
      </c>
      <c r="Q74" s="11">
        <v>36060</v>
      </c>
      <c r="R74" s="11">
        <v>36060</v>
      </c>
      <c r="S74" s="11">
        <v>36060</v>
      </c>
      <c r="T74" s="11">
        <v>36060</v>
      </c>
      <c r="U74" s="11">
        <v>36060</v>
      </c>
      <c r="V74" s="11">
        <v>36060</v>
      </c>
      <c r="W74" s="11">
        <v>36060</v>
      </c>
      <c r="X74" s="11">
        <v>36060</v>
      </c>
      <c r="Y74" s="11">
        <v>36060</v>
      </c>
      <c r="Z74" s="11">
        <v>36060</v>
      </c>
      <c r="AA74" s="11">
        <v>36060</v>
      </c>
      <c r="AB74" s="11">
        <v>36060</v>
      </c>
      <c r="AC74" s="11">
        <v>36060</v>
      </c>
      <c r="AD74" s="11">
        <v>36060</v>
      </c>
      <c r="AE74" s="11">
        <v>36060</v>
      </c>
      <c r="AF74" s="11">
        <v>36060</v>
      </c>
      <c r="AG74" s="11">
        <v>1117860</v>
      </c>
    </row>
    <row r="75" spans="1:33" x14ac:dyDescent="0.3">
      <c r="A75" s="112" t="s">
        <v>71</v>
      </c>
      <c r="B75" s="11">
        <v>19000</v>
      </c>
      <c r="C75" s="11">
        <v>19000</v>
      </c>
      <c r="D75" s="11">
        <v>19000</v>
      </c>
      <c r="E75" s="11">
        <v>19000</v>
      </c>
      <c r="F75" s="11">
        <v>19000</v>
      </c>
      <c r="G75" s="11">
        <v>19000</v>
      </c>
      <c r="H75" s="11">
        <v>19000</v>
      </c>
      <c r="I75" s="11">
        <v>19000</v>
      </c>
      <c r="J75" s="11">
        <v>19000</v>
      </c>
      <c r="K75" s="11">
        <v>19000</v>
      </c>
      <c r="L75" s="11">
        <v>19000</v>
      </c>
      <c r="M75" s="11">
        <v>19000</v>
      </c>
      <c r="N75" s="11">
        <v>19000</v>
      </c>
      <c r="O75" s="11">
        <v>19000</v>
      </c>
      <c r="P75" s="11">
        <v>19000</v>
      </c>
      <c r="Q75" s="11">
        <v>19000</v>
      </c>
      <c r="R75" s="11">
        <v>19000</v>
      </c>
      <c r="S75" s="11">
        <v>19000</v>
      </c>
      <c r="T75" s="11">
        <v>19000</v>
      </c>
      <c r="U75" s="11">
        <v>19000</v>
      </c>
      <c r="V75" s="11">
        <v>19000</v>
      </c>
      <c r="W75" s="11">
        <v>19000</v>
      </c>
      <c r="X75" s="11">
        <v>19000</v>
      </c>
      <c r="Y75" s="11">
        <v>19000</v>
      </c>
      <c r="Z75" s="11">
        <v>19000</v>
      </c>
      <c r="AA75" s="11">
        <v>19000</v>
      </c>
      <c r="AB75" s="11">
        <v>19000</v>
      </c>
      <c r="AC75" s="11">
        <v>19000</v>
      </c>
      <c r="AD75" s="11">
        <v>19000</v>
      </c>
      <c r="AE75" s="11">
        <v>19000</v>
      </c>
      <c r="AF75" s="11">
        <v>19000</v>
      </c>
      <c r="AG75" s="11">
        <v>589000</v>
      </c>
    </row>
    <row r="76" spans="1:33" x14ac:dyDescent="0.3">
      <c r="A76" s="112" t="s">
        <v>134</v>
      </c>
      <c r="B76" s="11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>
        <v>0</v>
      </c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>
        <v>0</v>
      </c>
    </row>
    <row r="77" spans="1:33" x14ac:dyDescent="0.3">
      <c r="A77" s="112" t="s">
        <v>214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>
        <v>0</v>
      </c>
      <c r="S77" s="11">
        <v>849673.70897912001</v>
      </c>
      <c r="T77" s="11">
        <v>849673.70897912001</v>
      </c>
      <c r="U77" s="11">
        <v>849673.70897912001</v>
      </c>
      <c r="V77" s="11">
        <v>849673.70897912001</v>
      </c>
      <c r="W77" s="11">
        <v>849673.70897912001</v>
      </c>
      <c r="X77" s="11">
        <v>849673.70897912001</v>
      </c>
      <c r="Y77" s="11">
        <v>849673.70897912001</v>
      </c>
      <c r="Z77" s="11">
        <v>849673.70897912001</v>
      </c>
      <c r="AA77" s="11">
        <v>849673.70897912001</v>
      </c>
      <c r="AB77" s="11">
        <v>849673.70897912001</v>
      </c>
      <c r="AC77" s="11">
        <v>849673.70897912001</v>
      </c>
      <c r="AD77" s="11">
        <v>849673.70897912001</v>
      </c>
      <c r="AE77" s="11">
        <v>849673.70897912001</v>
      </c>
      <c r="AF77" s="11">
        <v>849673.70897912001</v>
      </c>
      <c r="AG77" s="11">
        <v>11895431.925707685</v>
      </c>
    </row>
    <row r="78" spans="1:33" x14ac:dyDescent="0.3">
      <c r="A78" s="112" t="s">
        <v>244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>
        <v>7000000</v>
      </c>
      <c r="AA78" s="11">
        <v>7000000</v>
      </c>
      <c r="AB78" s="11">
        <v>7000000</v>
      </c>
      <c r="AC78" s="11">
        <v>7000000</v>
      </c>
      <c r="AD78" s="11">
        <v>7993853.9771894403</v>
      </c>
      <c r="AE78" s="11">
        <v>7993853.9771894403</v>
      </c>
      <c r="AF78" s="11">
        <v>7993853.9771894403</v>
      </c>
      <c r="AG78" s="11">
        <v>51981561.93156831</v>
      </c>
    </row>
    <row r="79" spans="1:33" x14ac:dyDescent="0.3">
      <c r="A79" s="7" t="s">
        <v>40</v>
      </c>
      <c r="B79" s="11">
        <v>509081.85228090012</v>
      </c>
      <c r="C79" s="11">
        <v>662465.35160323</v>
      </c>
      <c r="D79" s="11">
        <v>509081.85228090012</v>
      </c>
      <c r="E79" s="11">
        <v>105608.11503699001</v>
      </c>
      <c r="F79" s="11">
        <v>85722.252081149985</v>
      </c>
      <c r="G79" s="11">
        <v>1741756.1478375802</v>
      </c>
      <c r="H79" s="11">
        <v>2969429.5763091692</v>
      </c>
      <c r="I79" s="11">
        <v>1757072.4981867902</v>
      </c>
      <c r="J79" s="11">
        <v>3142270.1982253306</v>
      </c>
      <c r="K79" s="11">
        <v>1554627.7871671999</v>
      </c>
      <c r="L79" s="11">
        <v>1554627.7871671999</v>
      </c>
      <c r="M79" s="11">
        <v>454045.68604167993</v>
      </c>
      <c r="N79" s="11">
        <v>454045.68604167993</v>
      </c>
      <c r="O79" s="11">
        <v>454045.68604167993</v>
      </c>
      <c r="P79" s="11">
        <v>454045.68604167993</v>
      </c>
      <c r="Q79" s="11">
        <v>916002.34737834998</v>
      </c>
      <c r="R79" s="11">
        <v>242850.59439083998</v>
      </c>
      <c r="S79" s="11">
        <v>242850.59439083998</v>
      </c>
      <c r="T79" s="11">
        <v>241895.33840365999</v>
      </c>
      <c r="U79" s="11">
        <v>242658.81092654998</v>
      </c>
      <c r="V79" s="11">
        <v>558656.94975927996</v>
      </c>
      <c r="W79" s="11">
        <v>557703.51525638998</v>
      </c>
      <c r="X79" s="11">
        <v>557703.51525638998</v>
      </c>
      <c r="Y79" s="11">
        <v>557703.51525638998</v>
      </c>
      <c r="Z79" s="11">
        <v>1139605.4904131598</v>
      </c>
      <c r="AA79" s="11">
        <v>1670805.2084391601</v>
      </c>
      <c r="AB79" s="11">
        <v>1670805.2084391601</v>
      </c>
      <c r="AC79" s="11">
        <v>2693730.6084119296</v>
      </c>
      <c r="AD79" s="11">
        <v>951424.86742887995</v>
      </c>
      <c r="AE79" s="11">
        <v>969365.77300676005</v>
      </c>
      <c r="AF79" s="11">
        <v>1842993.7191843099</v>
      </c>
      <c r="AG79" s="11">
        <v>31464682.21868521</v>
      </c>
    </row>
    <row r="80" spans="1:33" x14ac:dyDescent="0.3">
      <c r="A80" s="112" t="s">
        <v>57</v>
      </c>
      <c r="B80" s="11">
        <v>1</v>
      </c>
      <c r="C80" s="11">
        <v>1</v>
      </c>
      <c r="D80" s="11">
        <v>1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31</v>
      </c>
    </row>
    <row r="81" spans="1:33" x14ac:dyDescent="0.3">
      <c r="A81" s="112" t="s">
        <v>39</v>
      </c>
      <c r="B81" s="11">
        <v>50885.63753652</v>
      </c>
      <c r="C81" s="11">
        <v>60639.290272120001</v>
      </c>
      <c r="D81" s="11">
        <v>50885.63753652</v>
      </c>
      <c r="E81" s="11">
        <v>10538.1800382</v>
      </c>
      <c r="F81" s="11">
        <v>8549.5896514699998</v>
      </c>
      <c r="G81" s="11">
        <v>174153.32202414001</v>
      </c>
      <c r="H81" s="11">
        <v>296920.91812892002</v>
      </c>
      <c r="I81" s="11">
        <v>175684.96007634999</v>
      </c>
      <c r="J81" s="11">
        <v>314205.01625460997</v>
      </c>
      <c r="K81" s="11">
        <v>155440.44616548999</v>
      </c>
      <c r="L81" s="11">
        <v>155440.44616548999</v>
      </c>
      <c r="M81" s="11">
        <v>45382.009690140003</v>
      </c>
      <c r="N81" s="11">
        <v>45382.009690140003</v>
      </c>
      <c r="O81" s="11">
        <v>45382.009690140003</v>
      </c>
      <c r="P81" s="11">
        <v>45382.009690140003</v>
      </c>
      <c r="Q81" s="11">
        <v>91577.771592610006</v>
      </c>
      <c r="R81" s="11">
        <v>24262.453376829999</v>
      </c>
      <c r="S81" s="11">
        <v>24262.453376829999</v>
      </c>
      <c r="T81" s="11">
        <v>24166.9275925</v>
      </c>
      <c r="U81" s="11">
        <v>24243.274993139999</v>
      </c>
      <c r="V81" s="11">
        <v>55843.151999319998</v>
      </c>
      <c r="W81" s="11">
        <v>55747.80825686</v>
      </c>
      <c r="X81" s="11">
        <v>55747.80825686</v>
      </c>
      <c r="Y81" s="11">
        <v>55747.80825686</v>
      </c>
      <c r="Z81" s="11">
        <v>113938.11611055001</v>
      </c>
      <c r="AA81" s="11">
        <v>167058.18654041999</v>
      </c>
      <c r="AB81" s="11">
        <v>167058.18654041999</v>
      </c>
      <c r="AC81" s="11">
        <v>269350.91646680998</v>
      </c>
      <c r="AD81" s="11">
        <v>41127.818082420003</v>
      </c>
      <c r="AE81" s="11">
        <v>42921.911993610003</v>
      </c>
      <c r="AF81" s="11">
        <v>130284.86965553999</v>
      </c>
      <c r="AG81" s="11">
        <v>2978210.9457019703</v>
      </c>
    </row>
    <row r="82" spans="1:33" x14ac:dyDescent="0.3">
      <c r="A82" s="112" t="s">
        <v>41</v>
      </c>
      <c r="B82" s="11">
        <v>50884.79583494</v>
      </c>
      <c r="C82" s="11">
        <v>60638.286140119999</v>
      </c>
      <c r="D82" s="11">
        <v>50884.79583494</v>
      </c>
      <c r="E82" s="11">
        <v>10538.010726</v>
      </c>
      <c r="F82" s="11">
        <v>8549.4534470800008</v>
      </c>
      <c r="G82" s="11">
        <v>174150.42731052</v>
      </c>
      <c r="H82" s="11">
        <v>296915.97952369001</v>
      </c>
      <c r="I82" s="11">
        <v>175682.04008859</v>
      </c>
      <c r="J82" s="11">
        <v>314199.78833807999</v>
      </c>
      <c r="K82" s="11">
        <v>155437.86335552001</v>
      </c>
      <c r="L82" s="11">
        <v>155437.86335552001</v>
      </c>
      <c r="M82" s="11">
        <v>45381.25865091</v>
      </c>
      <c r="N82" s="11">
        <v>45381.25865091</v>
      </c>
      <c r="O82" s="11">
        <v>45381.25865091</v>
      </c>
      <c r="P82" s="11">
        <v>45381.25865091</v>
      </c>
      <c r="Q82" s="11">
        <v>91576.252490440005</v>
      </c>
      <c r="R82" s="11">
        <v>24262.05621581</v>
      </c>
      <c r="S82" s="11">
        <v>24262.05621581</v>
      </c>
      <c r="T82" s="11">
        <v>24166.532019239999</v>
      </c>
      <c r="U82" s="11">
        <v>24242.878150650002</v>
      </c>
      <c r="V82" s="11">
        <v>55842.229753530002</v>
      </c>
      <c r="W82" s="11">
        <v>55746.887714589997</v>
      </c>
      <c r="X82" s="11">
        <v>55746.887714589997</v>
      </c>
      <c r="Y82" s="11">
        <v>55746.887714589997</v>
      </c>
      <c r="Z82" s="11">
        <v>113936.22960445999</v>
      </c>
      <c r="AA82" s="11">
        <v>167055.42198262</v>
      </c>
      <c r="AB82" s="11">
        <v>167055.42198262</v>
      </c>
      <c r="AC82" s="11">
        <v>269346.46080753999</v>
      </c>
      <c r="AD82" s="11">
        <v>41127.135192970003</v>
      </c>
      <c r="AE82" s="11">
        <v>42921.199437440002</v>
      </c>
      <c r="AF82" s="11">
        <v>130282.71239312</v>
      </c>
      <c r="AG82" s="11">
        <v>2978161.5879486594</v>
      </c>
    </row>
    <row r="83" spans="1:33" x14ac:dyDescent="0.3">
      <c r="A83" s="112" t="s">
        <v>47</v>
      </c>
      <c r="B83" s="11">
        <v>50888.175518479999</v>
      </c>
      <c r="C83" s="11">
        <v>60642.314446279997</v>
      </c>
      <c r="D83" s="11">
        <v>50888.175518479999</v>
      </c>
      <c r="E83" s="11">
        <v>10538.705689349999</v>
      </c>
      <c r="F83" s="11">
        <v>8550.0160630499995</v>
      </c>
      <c r="G83" s="11">
        <v>174162.00857703001</v>
      </c>
      <c r="H83" s="11">
        <v>296935.72874324</v>
      </c>
      <c r="I83" s="11">
        <v>175693.72259423</v>
      </c>
      <c r="J83" s="11">
        <v>314220.68837773002</v>
      </c>
      <c r="K83" s="11">
        <v>155448.20078078</v>
      </c>
      <c r="L83" s="11">
        <v>155448.20078078</v>
      </c>
      <c r="M83" s="11">
        <v>45384.273160010001</v>
      </c>
      <c r="N83" s="11">
        <v>45384.273160010001</v>
      </c>
      <c r="O83" s="11">
        <v>45384.273160010001</v>
      </c>
      <c r="P83" s="11">
        <v>45384.273160010001</v>
      </c>
      <c r="Q83" s="11">
        <v>91582.338520589998</v>
      </c>
      <c r="R83" s="11">
        <v>24263.66822001</v>
      </c>
      <c r="S83" s="11">
        <v>24263.66822001</v>
      </c>
      <c r="T83" s="11">
        <v>24168.137673009998</v>
      </c>
      <c r="U83" s="11">
        <v>24244.48888013</v>
      </c>
      <c r="V83" s="11">
        <v>55845.941600589998</v>
      </c>
      <c r="W83" s="11">
        <v>55750.593222689997</v>
      </c>
      <c r="X83" s="11">
        <v>55750.593222689997</v>
      </c>
      <c r="Y83" s="11">
        <v>55750.593222689997</v>
      </c>
      <c r="Z83" s="11">
        <v>113943.80789010999</v>
      </c>
      <c r="AA83" s="11">
        <v>167066.53186046999</v>
      </c>
      <c r="AB83" s="11">
        <v>167066.53186046999</v>
      </c>
      <c r="AC83" s="11">
        <v>269364.37141185999</v>
      </c>
      <c r="AD83" s="11">
        <v>41129.872865249999</v>
      </c>
      <c r="AE83" s="11">
        <v>42924.056361579998</v>
      </c>
      <c r="AF83" s="11">
        <v>130291.37661353999</v>
      </c>
      <c r="AG83" s="11">
        <v>2978359.6013751598</v>
      </c>
    </row>
    <row r="84" spans="1:33" x14ac:dyDescent="0.3">
      <c r="A84" s="112" t="s">
        <v>42</v>
      </c>
      <c r="B84" s="11">
        <v>50884.790127610002</v>
      </c>
      <c r="C84" s="11">
        <v>60638.280527069997</v>
      </c>
      <c r="D84" s="11">
        <v>50884.790127610002</v>
      </c>
      <c r="E84" s="11">
        <v>10538.0047313</v>
      </c>
      <c r="F84" s="11">
        <v>8549.4474139800004</v>
      </c>
      <c r="G84" s="11">
        <v>174150.42287099001</v>
      </c>
      <c r="H84" s="11">
        <v>296915.97618254001</v>
      </c>
      <c r="I84" s="11">
        <v>175682.03558197999</v>
      </c>
      <c r="J84" s="11">
        <v>314199.78782436001</v>
      </c>
      <c r="K84" s="11">
        <v>155437.85988003001</v>
      </c>
      <c r="L84" s="11">
        <v>155437.85988003001</v>
      </c>
      <c r="M84" s="11">
        <v>45381.254660619998</v>
      </c>
      <c r="N84" s="11">
        <v>45381.254660619998</v>
      </c>
      <c r="O84" s="11">
        <v>45381.254660619998</v>
      </c>
      <c r="P84" s="11">
        <v>45381.254660619998</v>
      </c>
      <c r="Q84" s="11">
        <v>91576.249825890001</v>
      </c>
      <c r="R84" s="11">
        <v>24262.05071471</v>
      </c>
      <c r="S84" s="11">
        <v>24262.05071471</v>
      </c>
      <c r="T84" s="11">
        <v>24166.526515400001</v>
      </c>
      <c r="U84" s="11">
        <v>24242.872649000001</v>
      </c>
      <c r="V84" s="11">
        <v>55842.225153799998</v>
      </c>
      <c r="W84" s="11">
        <v>55746.883113039999</v>
      </c>
      <c r="X84" s="11">
        <v>55746.883113039999</v>
      </c>
      <c r="Y84" s="11">
        <v>55746.883113039999</v>
      </c>
      <c r="Z84" s="11">
        <v>113936.23052424</v>
      </c>
      <c r="AA84" s="11">
        <v>167055.42441887001</v>
      </c>
      <c r="AB84" s="11">
        <v>167055.42441887001</v>
      </c>
      <c r="AC84" s="11">
        <v>269346.46616110997</v>
      </c>
      <c r="AD84" s="11">
        <v>41127.134724800002</v>
      </c>
      <c r="AE84" s="11">
        <v>42921.199003330003</v>
      </c>
      <c r="AF84" s="11">
        <v>130282.7136167</v>
      </c>
      <c r="AG84" s="11">
        <v>2978161.4915705291</v>
      </c>
    </row>
    <row r="85" spans="1:33" x14ac:dyDescent="0.3">
      <c r="A85" s="112" t="s">
        <v>43</v>
      </c>
      <c r="B85" s="11">
        <v>50884.888205900003</v>
      </c>
      <c r="C85" s="11">
        <v>60638.396876990002</v>
      </c>
      <c r="D85" s="11">
        <v>50884.888205900003</v>
      </c>
      <c r="E85" s="11">
        <v>10538.02493139</v>
      </c>
      <c r="F85" s="11">
        <v>8549.4637941000001</v>
      </c>
      <c r="G85" s="11">
        <v>174150.75796499001</v>
      </c>
      <c r="H85" s="11">
        <v>296916.54749740998</v>
      </c>
      <c r="I85" s="11">
        <v>175682.3726381</v>
      </c>
      <c r="J85" s="11">
        <v>314200.39107365999</v>
      </c>
      <c r="K85" s="11">
        <v>155438.15904621</v>
      </c>
      <c r="L85" s="11">
        <v>155438.15904621</v>
      </c>
      <c r="M85" s="11">
        <v>45381.341415410003</v>
      </c>
      <c r="N85" s="11">
        <v>45381.341415410003</v>
      </c>
      <c r="O85" s="11">
        <v>45381.341415410003</v>
      </c>
      <c r="P85" s="11">
        <v>45381.341415410003</v>
      </c>
      <c r="Q85" s="11">
        <v>91576.422312590003</v>
      </c>
      <c r="R85" s="11">
        <v>24262.101361010002</v>
      </c>
      <c r="S85" s="11">
        <v>24262.101361010002</v>
      </c>
      <c r="T85" s="11">
        <v>24166.576952740001</v>
      </c>
      <c r="U85" s="11">
        <v>24242.923253910001</v>
      </c>
      <c r="V85" s="11">
        <v>55842.343725190003</v>
      </c>
      <c r="W85" s="11">
        <v>55747.00147445</v>
      </c>
      <c r="X85" s="11">
        <v>55747.00147445</v>
      </c>
      <c r="Y85" s="11">
        <v>55747.00147445</v>
      </c>
      <c r="Z85" s="11">
        <v>113936.47331923</v>
      </c>
      <c r="AA85" s="11">
        <v>167055.78448795</v>
      </c>
      <c r="AB85" s="11">
        <v>167055.78448795</v>
      </c>
      <c r="AC85" s="11">
        <v>269347.05280926998</v>
      </c>
      <c r="AD85" s="11">
        <v>41127.216925890003</v>
      </c>
      <c r="AE85" s="11">
        <v>42921.285189449998</v>
      </c>
      <c r="AF85" s="11">
        <v>130282.99375373</v>
      </c>
      <c r="AG85" s="11">
        <v>2978167.4793057702</v>
      </c>
    </row>
    <row r="86" spans="1:33" x14ac:dyDescent="0.3">
      <c r="A86" s="112" t="s">
        <v>44</v>
      </c>
      <c r="B86" s="11">
        <v>50888.745434459997</v>
      </c>
      <c r="C86" s="11">
        <v>60642.99393294</v>
      </c>
      <c r="D86" s="11">
        <v>50888.745434459997</v>
      </c>
      <c r="E86" s="11">
        <v>10538.823759950001</v>
      </c>
      <c r="F86" s="11">
        <v>8550.11188803</v>
      </c>
      <c r="G86" s="11">
        <v>174163.95958082</v>
      </c>
      <c r="H86" s="11">
        <v>296939.05553131999</v>
      </c>
      <c r="I86" s="11">
        <v>175695.69258634999</v>
      </c>
      <c r="J86" s="11">
        <v>314224.20916580001</v>
      </c>
      <c r="K86" s="11">
        <v>155449.94080037999</v>
      </c>
      <c r="L86" s="11">
        <v>155449.94080037999</v>
      </c>
      <c r="M86" s="11">
        <v>45384.780208060001</v>
      </c>
      <c r="N86" s="11">
        <v>45384.780208060001</v>
      </c>
      <c r="O86" s="11">
        <v>45384.780208060001</v>
      </c>
      <c r="P86" s="11">
        <v>45384.780208060001</v>
      </c>
      <c r="Q86" s="11">
        <v>91583.363127010001</v>
      </c>
      <c r="R86" s="11">
        <v>24263.93502425</v>
      </c>
      <c r="S86" s="11">
        <v>24263.93502425</v>
      </c>
      <c r="T86" s="11">
        <v>24168.40340675</v>
      </c>
      <c r="U86" s="11">
        <v>24244.75546936</v>
      </c>
      <c r="V86" s="11">
        <v>55846.561883789997</v>
      </c>
      <c r="W86" s="11">
        <v>55751.212438559996</v>
      </c>
      <c r="X86" s="11">
        <v>55751.212438559996</v>
      </c>
      <c r="Y86" s="11">
        <v>55751.212438559996</v>
      </c>
      <c r="Z86" s="11">
        <v>113945.07469044</v>
      </c>
      <c r="AA86" s="11">
        <v>167068.39370901999</v>
      </c>
      <c r="AB86" s="11">
        <v>167068.39370901999</v>
      </c>
      <c r="AC86" s="11">
        <v>269367.37993271998</v>
      </c>
      <c r="AD86" s="11">
        <v>41130.323515609998</v>
      </c>
      <c r="AE86" s="11">
        <v>42924.527127250003</v>
      </c>
      <c r="AF86" s="11">
        <v>130292.82639001</v>
      </c>
      <c r="AG86" s="11">
        <v>2978392.8500722903</v>
      </c>
    </row>
    <row r="87" spans="1:33" x14ac:dyDescent="0.3">
      <c r="A87" s="112" t="s">
        <v>45</v>
      </c>
      <c r="B87" s="11">
        <v>50883.801724110002</v>
      </c>
      <c r="C87" s="11">
        <v>60637.102829349999</v>
      </c>
      <c r="D87" s="11">
        <v>50883.801724110002</v>
      </c>
      <c r="E87" s="11">
        <v>10537.79942084</v>
      </c>
      <c r="F87" s="11">
        <v>8549.2807000299999</v>
      </c>
      <c r="G87" s="11">
        <v>174147.04199612999</v>
      </c>
      <c r="H87" s="11">
        <v>296910.21255673998</v>
      </c>
      <c r="I87" s="11">
        <v>175678.62498262001</v>
      </c>
      <c r="J87" s="11">
        <v>314193.6874003</v>
      </c>
      <c r="K87" s="11">
        <v>155434.84233059999</v>
      </c>
      <c r="L87" s="11">
        <v>155434.84233059999</v>
      </c>
      <c r="M87" s="11">
        <v>45380.372688650001</v>
      </c>
      <c r="N87" s="11">
        <v>45380.372688650001</v>
      </c>
      <c r="O87" s="11">
        <v>45380.372688650001</v>
      </c>
      <c r="P87" s="11">
        <v>45380.372688650001</v>
      </c>
      <c r="Q87" s="11">
        <v>91574.468130230001</v>
      </c>
      <c r="R87" s="11">
        <v>24261.582462779999</v>
      </c>
      <c r="S87" s="11">
        <v>24261.582462779999</v>
      </c>
      <c r="T87" s="11">
        <v>24166.060101179999</v>
      </c>
      <c r="U87" s="11">
        <v>24242.404766690001</v>
      </c>
      <c r="V87" s="11">
        <v>55841.146306479997</v>
      </c>
      <c r="W87" s="11">
        <v>55745.806098250003</v>
      </c>
      <c r="X87" s="11">
        <v>55745.806098250003</v>
      </c>
      <c r="Y87" s="11">
        <v>55745.806098250003</v>
      </c>
      <c r="Z87" s="11">
        <v>113934.03443523</v>
      </c>
      <c r="AA87" s="11">
        <v>167052.20675292</v>
      </c>
      <c r="AB87" s="11">
        <v>167052.20675292</v>
      </c>
      <c r="AC87" s="11">
        <v>269341.28128633997</v>
      </c>
      <c r="AD87" s="11">
        <v>41126.338905030003</v>
      </c>
      <c r="AE87" s="11">
        <v>42920.368681480002</v>
      </c>
      <c r="AF87" s="11">
        <v>130280.20408067</v>
      </c>
      <c r="AG87" s="11">
        <v>2978103.8321695095</v>
      </c>
    </row>
    <row r="88" spans="1:33" x14ac:dyDescent="0.3">
      <c r="A88" s="112" t="s">
        <v>48</v>
      </c>
      <c r="B88" s="11">
        <v>50884.870596770001</v>
      </c>
      <c r="C88" s="11">
        <v>60638.377872620003</v>
      </c>
      <c r="D88" s="11">
        <v>50884.870596770001</v>
      </c>
      <c r="E88" s="11">
        <v>10538.01548882</v>
      </c>
      <c r="F88" s="11">
        <v>8549.4547546499998</v>
      </c>
      <c r="G88" s="11">
        <v>174150.71546052</v>
      </c>
      <c r="H88" s="11">
        <v>296916.48019834998</v>
      </c>
      <c r="I88" s="11">
        <v>175682.33097934999</v>
      </c>
      <c r="J88" s="11">
        <v>314200.32013360999</v>
      </c>
      <c r="K88" s="11">
        <v>155438.12042738</v>
      </c>
      <c r="L88" s="11">
        <v>155438.12042738</v>
      </c>
      <c r="M88" s="11">
        <v>45381.324463279998</v>
      </c>
      <c r="N88" s="11">
        <v>45381.324463279998</v>
      </c>
      <c r="O88" s="11">
        <v>45381.324463279998</v>
      </c>
      <c r="P88" s="11">
        <v>45381.324463279998</v>
      </c>
      <c r="Q88" s="11">
        <v>91576.396080179999</v>
      </c>
      <c r="R88" s="11">
        <v>24262.088645010001</v>
      </c>
      <c r="S88" s="11">
        <v>24262.088645010001</v>
      </c>
      <c r="T88" s="11">
        <v>24166.564264109998</v>
      </c>
      <c r="U88" s="11">
        <v>24242.910542699999</v>
      </c>
      <c r="V88" s="11">
        <v>55842.31937302</v>
      </c>
      <c r="W88" s="11">
        <v>55746.977150450002</v>
      </c>
      <c r="X88" s="11">
        <v>55746.977150450002</v>
      </c>
      <c r="Y88" s="11">
        <v>55746.977150450002</v>
      </c>
      <c r="Z88" s="11">
        <v>113936.43076701</v>
      </c>
      <c r="AA88" s="11">
        <v>167055.72575997</v>
      </c>
      <c r="AB88" s="11">
        <v>167055.72575997</v>
      </c>
      <c r="AC88" s="11">
        <v>269346.96199063002</v>
      </c>
      <c r="AD88" s="11">
        <v>41127.196190319999</v>
      </c>
      <c r="AE88" s="11">
        <v>42921.26387486</v>
      </c>
      <c r="AF88" s="11">
        <v>130282.94508704</v>
      </c>
      <c r="AG88" s="11">
        <v>2978166.52322052</v>
      </c>
    </row>
    <row r="89" spans="1:33" x14ac:dyDescent="0.3">
      <c r="A89" s="112" t="s">
        <v>49</v>
      </c>
      <c r="B89" s="11">
        <v>50884.871042760002</v>
      </c>
      <c r="C89" s="11">
        <v>60638.37860145</v>
      </c>
      <c r="D89" s="11">
        <v>50884.871042760002</v>
      </c>
      <c r="E89" s="11">
        <v>10538.014768159999</v>
      </c>
      <c r="F89" s="11">
        <v>8549.4539763899993</v>
      </c>
      <c r="G89" s="11">
        <v>174150.71946299</v>
      </c>
      <c r="H89" s="11">
        <v>296916.48774289998</v>
      </c>
      <c r="I89" s="11">
        <v>175682.33502748999</v>
      </c>
      <c r="J89" s="11">
        <v>314200.32817465003</v>
      </c>
      <c r="K89" s="11">
        <v>155438.12388967999</v>
      </c>
      <c r="L89" s="11">
        <v>155438.12388967999</v>
      </c>
      <c r="M89" s="11">
        <v>45381.324752809996</v>
      </c>
      <c r="N89" s="11">
        <v>45381.324752809996</v>
      </c>
      <c r="O89" s="11">
        <v>45381.324752809996</v>
      </c>
      <c r="P89" s="11">
        <v>45381.324752809996</v>
      </c>
      <c r="Q89" s="11">
        <v>91576.397695449996</v>
      </c>
      <c r="R89" s="11">
        <v>24262.088329369999</v>
      </c>
      <c r="S89" s="11">
        <v>24262.088329369999</v>
      </c>
      <c r="T89" s="11">
        <v>24166.563946639999</v>
      </c>
      <c r="U89" s="11">
        <v>24242.910227410001</v>
      </c>
      <c r="V89" s="11">
        <v>55842.319426080001</v>
      </c>
      <c r="W89" s="11">
        <v>55746.9772017</v>
      </c>
      <c r="X89" s="11">
        <v>55746.9772017</v>
      </c>
      <c r="Y89" s="11">
        <v>55746.9772017</v>
      </c>
      <c r="Z89" s="11">
        <v>113936.43192428</v>
      </c>
      <c r="AA89" s="11">
        <v>167055.72792820999</v>
      </c>
      <c r="AB89" s="11">
        <v>167055.72792820999</v>
      </c>
      <c r="AC89" s="11">
        <v>269346.9670762</v>
      </c>
      <c r="AD89" s="11">
        <v>41127.19595963</v>
      </c>
      <c r="AE89" s="11">
        <v>42921.263678230003</v>
      </c>
      <c r="AF89" s="11">
        <v>130282.94654811001</v>
      </c>
      <c r="AG89" s="11">
        <v>2978166.5672324393</v>
      </c>
    </row>
    <row r="90" spans="1:33" x14ac:dyDescent="0.3">
      <c r="A90" s="112" t="s">
        <v>46</v>
      </c>
      <c r="B90" s="11">
        <v>50884.733732770001</v>
      </c>
      <c r="C90" s="11">
        <v>60638.213289890002</v>
      </c>
      <c r="D90" s="11">
        <v>50884.733732770001</v>
      </c>
      <c r="E90" s="11">
        <v>10537.992956399999</v>
      </c>
      <c r="F90" s="11">
        <v>8549.4378657899997</v>
      </c>
      <c r="G90" s="11">
        <v>174150.23006286999</v>
      </c>
      <c r="H90" s="11">
        <v>296915.64767748001</v>
      </c>
      <c r="I90" s="11">
        <v>175681.84110515</v>
      </c>
      <c r="J90" s="11">
        <v>314199.43895595003</v>
      </c>
      <c r="K90" s="11">
        <v>155437.68796454999</v>
      </c>
      <c r="L90" s="11">
        <v>155437.68796454999</v>
      </c>
      <c r="M90" s="11">
        <v>45381.203825210003</v>
      </c>
      <c r="N90" s="11">
        <v>45381.203825210003</v>
      </c>
      <c r="O90" s="11">
        <v>45381.203825210003</v>
      </c>
      <c r="P90" s="11">
        <v>45381.203825210003</v>
      </c>
      <c r="Q90" s="11">
        <v>91576.145076779998</v>
      </c>
      <c r="R90" s="11">
        <v>24262.02751448</v>
      </c>
      <c r="S90" s="11">
        <v>24262.02751448</v>
      </c>
      <c r="T90" s="11">
        <v>24166.50340551</v>
      </c>
      <c r="U90" s="11">
        <v>24242.849466979998</v>
      </c>
      <c r="V90" s="11">
        <v>55842.168010900001</v>
      </c>
      <c r="W90" s="11">
        <v>55746.826059220002</v>
      </c>
      <c r="X90" s="11">
        <v>55746.826059220002</v>
      </c>
      <c r="Y90" s="11">
        <v>55746.826059220002</v>
      </c>
      <c r="Z90" s="11">
        <v>113936.11862102999</v>
      </c>
      <c r="AA90" s="11">
        <v>167055.26247213001</v>
      </c>
      <c r="AB90" s="11">
        <v>167055.26247213001</v>
      </c>
      <c r="AC90" s="11">
        <v>269346.20794286998</v>
      </c>
      <c r="AD90" s="11">
        <v>41127.091544429997</v>
      </c>
      <c r="AE90" s="11">
        <v>42921.154136999998</v>
      </c>
      <c r="AF90" s="11">
        <v>130282.58752332001</v>
      </c>
      <c r="AG90" s="11">
        <v>2978158.3444887097</v>
      </c>
    </row>
    <row r="91" spans="1:33" x14ac:dyDescent="0.3">
      <c r="A91" s="112" t="s">
        <v>153</v>
      </c>
      <c r="B91" s="11">
        <v>225.54252657999999</v>
      </c>
      <c r="C91" s="11">
        <v>56072.716814400002</v>
      </c>
      <c r="D91" s="11">
        <v>225.54252657999999</v>
      </c>
      <c r="E91" s="11">
        <v>225.54252657999999</v>
      </c>
      <c r="F91" s="11">
        <v>225.54252657999999</v>
      </c>
      <c r="G91" s="11">
        <v>225.54252657999999</v>
      </c>
      <c r="H91" s="11">
        <v>225.54252657999999</v>
      </c>
      <c r="I91" s="11">
        <v>225.54252657999999</v>
      </c>
      <c r="J91" s="11">
        <v>225.54252657999999</v>
      </c>
      <c r="K91" s="11">
        <v>225.54252657999999</v>
      </c>
      <c r="L91" s="11">
        <v>225.54252657999999</v>
      </c>
      <c r="M91" s="11">
        <v>225.54252657999999</v>
      </c>
      <c r="N91" s="11">
        <v>225.54252657999999</v>
      </c>
      <c r="O91" s="11">
        <v>225.54252657999999</v>
      </c>
      <c r="P91" s="11">
        <v>225.54252657999999</v>
      </c>
      <c r="Q91" s="11">
        <v>225.54252657999999</v>
      </c>
      <c r="R91" s="11">
        <v>225.54252657999999</v>
      </c>
      <c r="S91" s="11">
        <v>225.54252657999999</v>
      </c>
      <c r="T91" s="11">
        <v>225.54252657999999</v>
      </c>
      <c r="U91" s="11">
        <v>225.54252657999999</v>
      </c>
      <c r="V91" s="11">
        <v>225.54252657999999</v>
      </c>
      <c r="W91" s="11">
        <v>225.54252657999999</v>
      </c>
      <c r="X91" s="11">
        <v>225.54252657999999</v>
      </c>
      <c r="Y91" s="11">
        <v>225.54252657999999</v>
      </c>
      <c r="Z91" s="11">
        <v>225.54252657999999</v>
      </c>
      <c r="AA91" s="11">
        <v>225.54252657999999</v>
      </c>
      <c r="AB91" s="11">
        <v>225.54252657999999</v>
      </c>
      <c r="AC91" s="11">
        <v>225.54252657999999</v>
      </c>
      <c r="AD91" s="11">
        <v>540146.54352253</v>
      </c>
      <c r="AE91" s="11">
        <v>540146.54352253</v>
      </c>
      <c r="AF91" s="11">
        <v>540146.54352253</v>
      </c>
      <c r="AG91" s="11">
        <v>1682601.9955996501</v>
      </c>
    </row>
    <row r="92" spans="1:33" x14ac:dyDescent="0.3">
      <c r="A92" s="7" t="s">
        <v>53</v>
      </c>
      <c r="B92" s="11">
        <v>3013</v>
      </c>
      <c r="C92" s="11">
        <v>3013</v>
      </c>
      <c r="D92" s="11">
        <v>3013</v>
      </c>
      <c r="E92" s="11">
        <v>2586</v>
      </c>
      <c r="F92" s="11">
        <v>1844</v>
      </c>
      <c r="G92" s="11">
        <v>1910</v>
      </c>
      <c r="H92" s="11">
        <v>2231</v>
      </c>
      <c r="I92" s="11">
        <v>2231</v>
      </c>
      <c r="J92" s="11">
        <v>2231</v>
      </c>
      <c r="K92" s="11">
        <v>2231</v>
      </c>
      <c r="L92" s="11">
        <v>2231</v>
      </c>
      <c r="M92" s="11">
        <v>2231</v>
      </c>
      <c r="N92" s="11">
        <v>2231</v>
      </c>
      <c r="O92" s="11">
        <v>2231</v>
      </c>
      <c r="P92" s="11">
        <v>2231</v>
      </c>
      <c r="Q92" s="11">
        <v>2231</v>
      </c>
      <c r="R92" s="11">
        <v>2231</v>
      </c>
      <c r="S92" s="11">
        <v>2231</v>
      </c>
      <c r="T92" s="11">
        <v>2231</v>
      </c>
      <c r="U92" s="11">
        <v>2231</v>
      </c>
      <c r="V92" s="11">
        <v>2231</v>
      </c>
      <c r="W92" s="11">
        <v>2231</v>
      </c>
      <c r="X92" s="11">
        <v>2231</v>
      </c>
      <c r="Y92" s="11">
        <v>2231</v>
      </c>
      <c r="Z92" s="11">
        <v>2231</v>
      </c>
      <c r="AA92" s="11">
        <v>2231</v>
      </c>
      <c r="AB92" s="11">
        <v>2231</v>
      </c>
      <c r="AC92" s="11">
        <v>2231</v>
      </c>
      <c r="AD92" s="11">
        <v>2231</v>
      </c>
      <c r="AE92" s="11">
        <v>2231</v>
      </c>
      <c r="AF92" s="11">
        <v>2231</v>
      </c>
      <c r="AG92" s="11">
        <v>71154</v>
      </c>
    </row>
    <row r="93" spans="1:33" x14ac:dyDescent="0.3">
      <c r="A93" s="112" t="s">
        <v>56</v>
      </c>
      <c r="B93" s="11">
        <v>1500</v>
      </c>
      <c r="C93" s="11">
        <v>1500</v>
      </c>
      <c r="D93" s="11">
        <v>1500</v>
      </c>
      <c r="E93" s="11">
        <v>1500</v>
      </c>
      <c r="F93" s="11">
        <v>1500</v>
      </c>
      <c r="G93" s="11">
        <v>1500</v>
      </c>
      <c r="H93" s="11">
        <v>1500</v>
      </c>
      <c r="I93" s="11">
        <v>1500</v>
      </c>
      <c r="J93" s="11">
        <v>1500</v>
      </c>
      <c r="K93" s="11">
        <v>1500</v>
      </c>
      <c r="L93" s="11">
        <v>1500</v>
      </c>
      <c r="M93" s="11">
        <v>1500</v>
      </c>
      <c r="N93" s="11">
        <v>1500</v>
      </c>
      <c r="O93" s="11">
        <v>1500</v>
      </c>
      <c r="P93" s="11">
        <v>1500</v>
      </c>
      <c r="Q93" s="11">
        <v>1500</v>
      </c>
      <c r="R93" s="11">
        <v>1500</v>
      </c>
      <c r="S93" s="11">
        <v>1500</v>
      </c>
      <c r="T93" s="11">
        <v>1500</v>
      </c>
      <c r="U93" s="11">
        <v>1500</v>
      </c>
      <c r="V93" s="11">
        <v>1500</v>
      </c>
      <c r="W93" s="11">
        <v>1500</v>
      </c>
      <c r="X93" s="11">
        <v>1500</v>
      </c>
      <c r="Y93" s="11">
        <v>1500</v>
      </c>
      <c r="Z93" s="11">
        <v>1500</v>
      </c>
      <c r="AA93" s="11">
        <v>1500</v>
      </c>
      <c r="AB93" s="11">
        <v>1500</v>
      </c>
      <c r="AC93" s="11">
        <v>1500</v>
      </c>
      <c r="AD93" s="11">
        <v>1500</v>
      </c>
      <c r="AE93" s="11">
        <v>1500</v>
      </c>
      <c r="AF93" s="11">
        <v>1500</v>
      </c>
      <c r="AG93" s="11">
        <v>46500</v>
      </c>
    </row>
    <row r="94" spans="1:33" x14ac:dyDescent="0.3">
      <c r="A94" s="112" t="s">
        <v>55</v>
      </c>
      <c r="B94" s="11">
        <v>294</v>
      </c>
      <c r="C94" s="11">
        <v>294</v>
      </c>
      <c r="D94" s="11">
        <v>294</v>
      </c>
      <c r="E94" s="11">
        <v>294</v>
      </c>
      <c r="F94" s="11">
        <v>294</v>
      </c>
      <c r="G94" s="11">
        <v>294</v>
      </c>
      <c r="H94" s="11">
        <v>294</v>
      </c>
      <c r="I94" s="11">
        <v>294</v>
      </c>
      <c r="J94" s="11">
        <v>294</v>
      </c>
      <c r="K94" s="11">
        <v>294</v>
      </c>
      <c r="L94" s="11">
        <v>294</v>
      </c>
      <c r="M94" s="11">
        <v>294</v>
      </c>
      <c r="N94" s="11">
        <v>294</v>
      </c>
      <c r="O94" s="11">
        <v>294</v>
      </c>
      <c r="P94" s="11">
        <v>294</v>
      </c>
      <c r="Q94" s="11">
        <v>294</v>
      </c>
      <c r="R94" s="11">
        <v>294</v>
      </c>
      <c r="S94" s="11">
        <v>294</v>
      </c>
      <c r="T94" s="11">
        <v>294</v>
      </c>
      <c r="U94" s="11">
        <v>294</v>
      </c>
      <c r="V94" s="11">
        <v>294</v>
      </c>
      <c r="W94" s="11">
        <v>294</v>
      </c>
      <c r="X94" s="11">
        <v>294</v>
      </c>
      <c r="Y94" s="11">
        <v>294</v>
      </c>
      <c r="Z94" s="11">
        <v>294</v>
      </c>
      <c r="AA94" s="11">
        <v>294</v>
      </c>
      <c r="AB94" s="11">
        <v>294</v>
      </c>
      <c r="AC94" s="11">
        <v>294</v>
      </c>
      <c r="AD94" s="11">
        <v>294</v>
      </c>
      <c r="AE94" s="11">
        <v>294</v>
      </c>
      <c r="AF94" s="11">
        <v>294</v>
      </c>
      <c r="AG94" s="11">
        <v>9114</v>
      </c>
    </row>
    <row r="95" spans="1:33" x14ac:dyDescent="0.3">
      <c r="A95" s="112" t="s">
        <v>54</v>
      </c>
      <c r="B95" s="11">
        <v>584</v>
      </c>
      <c r="C95" s="11">
        <v>584</v>
      </c>
      <c r="D95" s="11">
        <v>584</v>
      </c>
      <c r="E95" s="11">
        <v>157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>
        <v>1909</v>
      </c>
    </row>
    <row r="96" spans="1:33" x14ac:dyDescent="0.3">
      <c r="A96" s="112" t="s">
        <v>52</v>
      </c>
      <c r="B96" s="11">
        <v>635</v>
      </c>
      <c r="C96" s="11">
        <v>635</v>
      </c>
      <c r="D96" s="11">
        <v>635</v>
      </c>
      <c r="E96" s="11">
        <v>635</v>
      </c>
      <c r="F96" s="11">
        <v>50</v>
      </c>
      <c r="G96" s="11">
        <v>116</v>
      </c>
      <c r="H96" s="11">
        <v>437</v>
      </c>
      <c r="I96" s="11">
        <v>437</v>
      </c>
      <c r="J96" s="11">
        <v>437</v>
      </c>
      <c r="K96" s="11">
        <v>437</v>
      </c>
      <c r="L96" s="11">
        <v>437</v>
      </c>
      <c r="M96" s="11">
        <v>437</v>
      </c>
      <c r="N96" s="11">
        <v>437</v>
      </c>
      <c r="O96" s="11">
        <v>437</v>
      </c>
      <c r="P96" s="11">
        <v>437</v>
      </c>
      <c r="Q96" s="11">
        <v>437</v>
      </c>
      <c r="R96" s="11">
        <v>437</v>
      </c>
      <c r="S96" s="11">
        <v>437</v>
      </c>
      <c r="T96" s="11">
        <v>437</v>
      </c>
      <c r="U96" s="11">
        <v>437</v>
      </c>
      <c r="V96" s="11">
        <v>437</v>
      </c>
      <c r="W96" s="11">
        <v>437</v>
      </c>
      <c r="X96" s="11">
        <v>437</v>
      </c>
      <c r="Y96" s="11">
        <v>437</v>
      </c>
      <c r="Z96" s="11">
        <v>437</v>
      </c>
      <c r="AA96" s="11">
        <v>437</v>
      </c>
      <c r="AB96" s="11">
        <v>437</v>
      </c>
      <c r="AC96" s="11">
        <v>437</v>
      </c>
      <c r="AD96" s="11">
        <v>437</v>
      </c>
      <c r="AE96" s="11">
        <v>437</v>
      </c>
      <c r="AF96" s="11">
        <v>437</v>
      </c>
      <c r="AG96" s="11">
        <v>13631</v>
      </c>
    </row>
    <row r="97" spans="1:33" x14ac:dyDescent="0.3">
      <c r="A97" s="7" t="s">
        <v>14</v>
      </c>
      <c r="B97" s="11">
        <v>8033417.7739113607</v>
      </c>
      <c r="C97" s="11">
        <v>8429519.5955339503</v>
      </c>
      <c r="D97" s="11">
        <v>8033417.7739113607</v>
      </c>
      <c r="E97" s="11">
        <v>7767235.3589677103</v>
      </c>
      <c r="F97" s="11">
        <v>7497361.8180224793</v>
      </c>
      <c r="G97" s="11">
        <v>8209136.7193990499</v>
      </c>
      <c r="H97" s="11">
        <v>8356058.6580468714</v>
      </c>
      <c r="I97" s="11">
        <v>7159401.5799244903</v>
      </c>
      <c r="J97" s="11">
        <v>8544599.2799630295</v>
      </c>
      <c r="K97" s="11">
        <v>6956956.8689049017</v>
      </c>
      <c r="L97" s="11">
        <v>6956956.8689049017</v>
      </c>
      <c r="M97" s="11">
        <v>5867074.767779381</v>
      </c>
      <c r="N97" s="11">
        <v>5867074.767779381</v>
      </c>
      <c r="O97" s="11">
        <v>5862374.767779381</v>
      </c>
      <c r="P97" s="11">
        <v>5862374.767779381</v>
      </c>
      <c r="Q97" s="11">
        <v>6324331.4291160507</v>
      </c>
      <c r="R97" s="11">
        <v>5651179.6761285402</v>
      </c>
      <c r="S97" s="11">
        <v>6500853.3851076597</v>
      </c>
      <c r="T97" s="11">
        <v>6499898.1291204812</v>
      </c>
      <c r="U97" s="11">
        <v>6300066.2460906813</v>
      </c>
      <c r="V97" s="11">
        <v>6616064.3849234097</v>
      </c>
      <c r="W97" s="11">
        <v>5958974.2739087204</v>
      </c>
      <c r="X97" s="11">
        <v>5562986.7387419408</v>
      </c>
      <c r="Y97" s="11">
        <v>5562986.7387419408</v>
      </c>
      <c r="Z97" s="11">
        <v>12730835.151520533</v>
      </c>
      <c r="AA97" s="11">
        <v>12933824.177455822</v>
      </c>
      <c r="AB97" s="11">
        <v>12933824.177455822</v>
      </c>
      <c r="AC97" s="11">
        <v>13956749.577428589</v>
      </c>
      <c r="AD97" s="11">
        <v>11456328.32785926</v>
      </c>
      <c r="AE97" s="11">
        <v>11245052.688594628</v>
      </c>
      <c r="AF97" s="11">
        <v>12118680.63477218</v>
      </c>
      <c r="AG97" s="11">
        <v>251755597.10357389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A3D0-B546-4F6B-8415-941DE3F3567B}">
  <dimension ref="A1:AJ94"/>
  <sheetViews>
    <sheetView workbookViewId="0">
      <pane xSplit="1" topLeftCell="V1" activePane="topRight" state="frozen"/>
      <selection pane="topRight" activeCell="Z4" sqref="Z4:AD4"/>
    </sheetView>
  </sheetViews>
  <sheetFormatPr defaultRowHeight="16.5" x14ac:dyDescent="0.3"/>
  <cols>
    <col min="1" max="1" width="54" customWidth="1"/>
    <col min="2" max="2" width="15.25" bestFit="1" customWidth="1"/>
    <col min="3" max="21" width="9.875" bestFit="1" customWidth="1"/>
    <col min="22" max="25" width="11.125" bestFit="1" customWidth="1"/>
    <col min="26" max="30" width="9.875" bestFit="1" customWidth="1"/>
    <col min="31" max="36" width="13.25" bestFit="1" customWidth="1"/>
  </cols>
  <sheetData>
    <row r="1" spans="1:35" x14ac:dyDescent="0.3">
      <c r="A1" s="54" t="s">
        <v>2</v>
      </c>
      <c r="B1" t="s">
        <v>15</v>
      </c>
    </row>
    <row r="3" spans="1:35" x14ac:dyDescent="0.3">
      <c r="A3" s="54" t="s">
        <v>182</v>
      </c>
      <c r="B3" s="54" t="s">
        <v>179</v>
      </c>
    </row>
    <row r="4" spans="1:35" x14ac:dyDescent="0.3">
      <c r="A4" s="54" t="s">
        <v>183</v>
      </c>
      <c r="B4" s="8" t="s">
        <v>190</v>
      </c>
      <c r="C4" s="8" t="s">
        <v>191</v>
      </c>
      <c r="D4" s="8" t="s">
        <v>192</v>
      </c>
      <c r="E4" s="8" t="s">
        <v>193</v>
      </c>
      <c r="F4" s="8" t="s">
        <v>194</v>
      </c>
      <c r="G4" s="8" t="s">
        <v>195</v>
      </c>
      <c r="H4" s="8" t="s">
        <v>196</v>
      </c>
      <c r="I4" s="8" t="s">
        <v>197</v>
      </c>
      <c r="J4" s="8" t="s">
        <v>198</v>
      </c>
      <c r="K4" s="8" t="s">
        <v>199</v>
      </c>
      <c r="L4" s="8" t="s">
        <v>200</v>
      </c>
      <c r="M4" s="8" t="s">
        <v>201</v>
      </c>
      <c r="N4" s="8" t="s">
        <v>203</v>
      </c>
      <c r="O4" s="8" t="s">
        <v>204</v>
      </c>
      <c r="P4" s="8" t="s">
        <v>205</v>
      </c>
      <c r="Q4" s="8" t="s">
        <v>206</v>
      </c>
      <c r="R4" s="8" t="s">
        <v>207</v>
      </c>
      <c r="S4" s="8" t="s">
        <v>208</v>
      </c>
      <c r="T4" s="8" t="s">
        <v>210</v>
      </c>
      <c r="U4" s="8" t="s">
        <v>211</v>
      </c>
      <c r="V4" s="8" t="s">
        <v>212</v>
      </c>
      <c r="W4" s="8" t="s">
        <v>213</v>
      </c>
      <c r="X4" s="8" t="s">
        <v>216</v>
      </c>
      <c r="Y4" s="8" t="s">
        <v>247</v>
      </c>
      <c r="Z4" s="8" t="s">
        <v>248</v>
      </c>
      <c r="AA4" s="8" t="s">
        <v>250</v>
      </c>
      <c r="AB4" s="8" t="s">
        <v>252</v>
      </c>
      <c r="AC4" s="8" t="s">
        <v>253</v>
      </c>
      <c r="AD4" s="8" t="s">
        <v>254</v>
      </c>
      <c r="AE4" s="8"/>
      <c r="AF4" s="8"/>
      <c r="AG4" s="8"/>
      <c r="AH4" s="8"/>
      <c r="AI4" s="8"/>
    </row>
    <row r="5" spans="1:35" x14ac:dyDescent="0.3">
      <c r="A5" s="7" t="s">
        <v>33</v>
      </c>
      <c r="B5" s="11">
        <v>3836873.8751505264</v>
      </c>
      <c r="C5" s="11">
        <v>3907416.9692867128</v>
      </c>
      <c r="D5" s="11">
        <v>3907416.9692867128</v>
      </c>
      <c r="E5" s="11">
        <v>3836873.8751505264</v>
      </c>
      <c r="F5" s="11">
        <v>3832781.3978380142</v>
      </c>
      <c r="G5" s="11">
        <v>3844610.3243837995</v>
      </c>
      <c r="H5" s="11">
        <v>3825099.7698034551</v>
      </c>
      <c r="I5" s="11">
        <v>3817116.8411315018</v>
      </c>
      <c r="J5" s="11">
        <v>3856263.0836723181</v>
      </c>
      <c r="K5" s="11">
        <v>3808654.7011302365</v>
      </c>
      <c r="L5" s="11">
        <v>3786213.1459365548</v>
      </c>
      <c r="M5" s="11">
        <v>3821745.7600516775</v>
      </c>
      <c r="N5" s="11">
        <v>3852900.2173202527</v>
      </c>
      <c r="O5" s="11">
        <v>3801733.3502215766</v>
      </c>
      <c r="P5" s="11">
        <v>3801733.3502215766</v>
      </c>
      <c r="Q5" s="11">
        <v>3751042.3668266768</v>
      </c>
      <c r="R5" s="11">
        <v>3731617.9178968044</v>
      </c>
      <c r="S5" s="11">
        <v>3722472.9017787972</v>
      </c>
      <c r="T5" s="11">
        <v>3668455.2581330165</v>
      </c>
      <c r="U5" s="11">
        <v>3684725.8745531472</v>
      </c>
      <c r="V5" s="11">
        <v>3675064.9102222458</v>
      </c>
      <c r="W5" s="11">
        <v>3669867.5359925167</v>
      </c>
      <c r="X5" s="11">
        <v>3085596.6319416468</v>
      </c>
      <c r="Y5" s="11">
        <v>3105176.7376164272</v>
      </c>
      <c r="Z5" s="11">
        <v>3118089.72000401</v>
      </c>
      <c r="AA5" s="11">
        <v>3138375.111005337</v>
      </c>
      <c r="AB5" s="11">
        <v>663941.81488083594</v>
      </c>
      <c r="AC5" s="11">
        <v>663941.81488083594</v>
      </c>
      <c r="AD5" s="11">
        <v>658045.03169299266</v>
      </c>
    </row>
    <row r="6" spans="1:35" x14ac:dyDescent="0.3">
      <c r="A6" s="112" t="s">
        <v>125</v>
      </c>
      <c r="B6" s="11">
        <v>1267464.7051830741</v>
      </c>
      <c r="C6" s="11">
        <v>1296253.029412485</v>
      </c>
      <c r="D6" s="11">
        <v>1296253.029412485</v>
      </c>
      <c r="E6" s="11">
        <v>1267464.7051830741</v>
      </c>
      <c r="F6" s="11">
        <v>1267517.2392168839</v>
      </c>
      <c r="G6" s="11">
        <v>1272053.656364168</v>
      </c>
      <c r="H6" s="11">
        <v>1263824.8471262541</v>
      </c>
      <c r="I6" s="11">
        <v>1260119.0768034121</v>
      </c>
      <c r="J6" s="11">
        <v>1275807.7188423141</v>
      </c>
      <c r="K6" s="11">
        <v>1252709.820246153</v>
      </c>
      <c r="L6" s="11">
        <v>1246830.3591040799</v>
      </c>
      <c r="M6" s="11">
        <v>1262779.3872236051</v>
      </c>
      <c r="N6" s="11">
        <v>1274048.861987784</v>
      </c>
      <c r="O6" s="11">
        <v>1253929.197167564</v>
      </c>
      <c r="P6" s="11">
        <v>1253929.197167564</v>
      </c>
      <c r="Q6" s="11">
        <v>1235704.346846309</v>
      </c>
      <c r="R6" s="11">
        <v>1227819.5648318729</v>
      </c>
      <c r="S6" s="11">
        <v>1223899.30772917</v>
      </c>
      <c r="T6" s="11">
        <v>1202370.3603497921</v>
      </c>
      <c r="U6" s="11">
        <v>1208327.045433904</v>
      </c>
      <c r="V6" s="11">
        <v>1204413.6405964801</v>
      </c>
      <c r="W6" s="11">
        <v>1202828.809526827</v>
      </c>
      <c r="X6" s="11">
        <v>1217028.4434438751</v>
      </c>
      <c r="Y6" s="11">
        <v>1227860.6784235509</v>
      </c>
      <c r="Z6" s="11">
        <v>1234589.059097477</v>
      </c>
      <c r="AA6" s="11">
        <v>1243943.706397431</v>
      </c>
      <c r="AB6" s="11"/>
      <c r="AC6" s="11"/>
      <c r="AD6" s="11"/>
    </row>
    <row r="7" spans="1:35" x14ac:dyDescent="0.3">
      <c r="A7" s="112" t="s">
        <v>128</v>
      </c>
      <c r="B7" s="11">
        <v>1910655.5533730029</v>
      </c>
      <c r="C7" s="11">
        <v>1955263.5592359549</v>
      </c>
      <c r="D7" s="11">
        <v>1955263.5592359549</v>
      </c>
      <c r="E7" s="11">
        <v>1910655.5533730029</v>
      </c>
      <c r="F7" s="11">
        <v>1910714.3646010661</v>
      </c>
      <c r="G7" s="11">
        <v>1917680.3888996739</v>
      </c>
      <c r="H7" s="11">
        <v>1904991.348740652</v>
      </c>
      <c r="I7" s="11">
        <v>1899273.509924961</v>
      </c>
      <c r="J7" s="11">
        <v>1923398.4347971531</v>
      </c>
      <c r="K7" s="11">
        <v>1887859.058176948</v>
      </c>
      <c r="L7" s="11">
        <v>1878855.2455341441</v>
      </c>
      <c r="M7" s="11">
        <v>1903288.2045674031</v>
      </c>
      <c r="N7" s="11">
        <v>1920608.1112318989</v>
      </c>
      <c r="O7" s="11">
        <v>1889670.920289397</v>
      </c>
      <c r="P7" s="11">
        <v>1889670.920289397</v>
      </c>
      <c r="Q7" s="11">
        <v>1861854.866070003</v>
      </c>
      <c r="R7" s="11">
        <v>1849847.5391602169</v>
      </c>
      <c r="S7" s="11">
        <v>1843872.6083035411</v>
      </c>
      <c r="T7" s="11">
        <v>1811108.8524415749</v>
      </c>
      <c r="U7" s="11">
        <v>1820155.013310221</v>
      </c>
      <c r="V7" s="11">
        <v>1814195.7171286109</v>
      </c>
      <c r="W7" s="11">
        <v>1811776.69121095</v>
      </c>
      <c r="X7" s="11">
        <v>1213355.9596515379</v>
      </c>
      <c r="Y7" s="11">
        <v>1224253.803907657</v>
      </c>
      <c r="Z7" s="11">
        <v>1231020.4405737249</v>
      </c>
      <c r="AA7" s="11">
        <v>1240426.1381767781</v>
      </c>
      <c r="AB7" s="11"/>
      <c r="AC7" s="11"/>
      <c r="AD7" s="11"/>
    </row>
    <row r="8" spans="1:35" x14ac:dyDescent="0.3">
      <c r="A8" s="112" t="s">
        <v>117</v>
      </c>
      <c r="B8" s="11">
        <v>658753.61659444915</v>
      </c>
      <c r="C8" s="11">
        <v>655900.3806382732</v>
      </c>
      <c r="D8" s="11">
        <v>655900.3806382732</v>
      </c>
      <c r="E8" s="11">
        <v>658753.61659444915</v>
      </c>
      <c r="F8" s="11">
        <v>654549.79402006394</v>
      </c>
      <c r="G8" s="11">
        <v>654876.27911995782</v>
      </c>
      <c r="H8" s="11">
        <v>656283.57393654902</v>
      </c>
      <c r="I8" s="11">
        <v>657724.25440312864</v>
      </c>
      <c r="J8" s="11">
        <v>657056.93003285071</v>
      </c>
      <c r="K8" s="11">
        <v>668085.82270713546</v>
      </c>
      <c r="L8" s="11">
        <v>660527.54129833065</v>
      </c>
      <c r="M8" s="11">
        <v>655678.16826066945</v>
      </c>
      <c r="N8" s="11">
        <v>658243.24410056963</v>
      </c>
      <c r="O8" s="11">
        <v>658133.23276461568</v>
      </c>
      <c r="P8" s="11">
        <v>658133.23276461568</v>
      </c>
      <c r="Q8" s="11">
        <v>653483.15391036519</v>
      </c>
      <c r="R8" s="11">
        <v>653950.81390471454</v>
      </c>
      <c r="S8" s="11">
        <v>654700.98574608611</v>
      </c>
      <c r="T8" s="11">
        <v>654976.04534164967</v>
      </c>
      <c r="U8" s="11">
        <v>656243.81580902205</v>
      </c>
      <c r="V8" s="11">
        <v>656455.55249715468</v>
      </c>
      <c r="W8" s="11">
        <v>655262.03525473981</v>
      </c>
      <c r="X8" s="11">
        <v>655212.2288462338</v>
      </c>
      <c r="Y8" s="11">
        <v>653062.25528521906</v>
      </c>
      <c r="Z8" s="11">
        <v>652480.22033280786</v>
      </c>
      <c r="AA8" s="11">
        <v>654005.26643112791</v>
      </c>
      <c r="AB8" s="11">
        <v>663941.81488083594</v>
      </c>
      <c r="AC8" s="11">
        <v>663941.81488083594</v>
      </c>
      <c r="AD8" s="11">
        <v>658045.03169299266</v>
      </c>
    </row>
    <row r="9" spans="1:35" x14ac:dyDescent="0.3">
      <c r="A9" s="7" t="s">
        <v>40</v>
      </c>
      <c r="B9" s="11">
        <v>3740048.4030874651</v>
      </c>
      <c r="C9" s="11">
        <v>3608715.3499116446</v>
      </c>
      <c r="D9" s="11">
        <v>3608715.3499116446</v>
      </c>
      <c r="E9" s="11">
        <v>3740048.4030874651</v>
      </c>
      <c r="F9" s="11">
        <v>3741946.4875352904</v>
      </c>
      <c r="G9" s="11">
        <v>3743924.4587772693</v>
      </c>
      <c r="H9" s="11">
        <v>2451650.86775102</v>
      </c>
      <c r="I9" s="11">
        <v>2307711.1375297168</v>
      </c>
      <c r="J9" s="11">
        <v>2123079.844774921</v>
      </c>
      <c r="K9" s="11">
        <v>2124112.4175040228</v>
      </c>
      <c r="L9" s="11">
        <v>2125241.8103863881</v>
      </c>
      <c r="M9" s="11">
        <v>2128600.1119243121</v>
      </c>
      <c r="N9" s="11">
        <v>2129890.8446284025</v>
      </c>
      <c r="O9" s="11">
        <v>2130990.8288639523</v>
      </c>
      <c r="P9" s="11">
        <v>2130990.8288639523</v>
      </c>
      <c r="Q9" s="11">
        <v>2114649.6630944433</v>
      </c>
      <c r="R9" s="11">
        <v>2115645.6221494591</v>
      </c>
      <c r="S9" s="11">
        <v>2116656.7057727501</v>
      </c>
      <c r="T9" s="11">
        <v>8419332.2227303255</v>
      </c>
      <c r="U9" s="11">
        <v>8423172.6125374399</v>
      </c>
      <c r="V9" s="11">
        <v>11096339.8294237</v>
      </c>
      <c r="W9" s="11">
        <v>11101492.079160115</v>
      </c>
      <c r="X9" s="11">
        <v>11106758.540120866</v>
      </c>
      <c r="Y9" s="11">
        <v>11111918.141208589</v>
      </c>
      <c r="Z9" s="11">
        <v>2736772.8404183788</v>
      </c>
      <c r="AA9" s="11">
        <v>2347502.5608511642</v>
      </c>
      <c r="AB9" s="11">
        <v>4063048.4561239081</v>
      </c>
      <c r="AC9" s="11">
        <v>4063048.4561239081</v>
      </c>
      <c r="AD9" s="11">
        <v>4067197.8687117454</v>
      </c>
    </row>
    <row r="10" spans="1:35" x14ac:dyDescent="0.3">
      <c r="A10" s="112" t="s">
        <v>127</v>
      </c>
      <c r="B10" s="11">
        <v>64922.849897327389</v>
      </c>
      <c r="C10" s="11">
        <v>64857.110324180612</v>
      </c>
      <c r="D10" s="11">
        <v>64857.110324180612</v>
      </c>
      <c r="E10" s="11">
        <v>64922.849897327389</v>
      </c>
      <c r="F10" s="11">
        <v>64955.997537434327</v>
      </c>
      <c r="G10" s="11">
        <v>64989.282672073343</v>
      </c>
      <c r="H10" s="11">
        <v>65023.27819512807</v>
      </c>
      <c r="I10" s="11">
        <v>65055.411813060993</v>
      </c>
      <c r="J10" s="11">
        <v>65088.46206120772</v>
      </c>
      <c r="K10" s="11">
        <v>65121.254507106823</v>
      </c>
      <c r="L10" s="11">
        <v>65153.898000596171</v>
      </c>
      <c r="M10" s="11">
        <v>65254.904921219328</v>
      </c>
      <c r="N10" s="11">
        <v>65287.874964222341</v>
      </c>
      <c r="O10" s="11">
        <v>65321.755908500338</v>
      </c>
      <c r="P10" s="11">
        <v>65321.755908500338</v>
      </c>
      <c r="Q10" s="11">
        <v>65389.827159753499</v>
      </c>
      <c r="R10" s="11">
        <v>65422.31597189427</v>
      </c>
      <c r="S10" s="11">
        <v>65455.549546083763</v>
      </c>
      <c r="T10" s="11">
        <v>65520.435507343922</v>
      </c>
      <c r="U10" s="11">
        <v>65553.027440383739</v>
      </c>
      <c r="V10" s="11">
        <v>65585.252721338038</v>
      </c>
      <c r="W10" s="11">
        <v>65617.787364989505</v>
      </c>
      <c r="X10" s="11">
        <v>65650.528250439078</v>
      </c>
      <c r="Y10" s="11">
        <v>65682.724886699187</v>
      </c>
      <c r="Z10" s="11">
        <v>65715.265259289503</v>
      </c>
      <c r="AA10" s="11">
        <v>65783.044334662001</v>
      </c>
      <c r="AB10" s="11">
        <v>65882.819533435337</v>
      </c>
      <c r="AC10" s="11">
        <v>65882.819533435337</v>
      </c>
      <c r="AD10" s="11">
        <v>65950.839224238967</v>
      </c>
    </row>
    <row r="11" spans="1:35" x14ac:dyDescent="0.3">
      <c r="A11" s="112" t="s">
        <v>116</v>
      </c>
      <c r="B11" s="11">
        <v>67004.214839763212</v>
      </c>
      <c r="C11" s="11">
        <v>66937.535213872106</v>
      </c>
      <c r="D11" s="11">
        <v>66937.535213872106</v>
      </c>
      <c r="E11" s="11">
        <v>67004.214839763212</v>
      </c>
      <c r="F11" s="11">
        <v>67037.836546494465</v>
      </c>
      <c r="G11" s="11">
        <v>67071.599200118566</v>
      </c>
      <c r="H11" s="11">
        <v>67106.254517397349</v>
      </c>
      <c r="I11" s="11">
        <v>67139.582584768505</v>
      </c>
      <c r="J11" s="11">
        <v>67173.738715135143</v>
      </c>
      <c r="K11" s="11">
        <v>67207.207729399131</v>
      </c>
      <c r="L11" s="11">
        <v>67240.529923983078</v>
      </c>
      <c r="M11" s="11">
        <v>67343.591466590369</v>
      </c>
      <c r="N11" s="11">
        <v>67377.207300534414</v>
      </c>
      <c r="O11" s="11">
        <v>67411.76278043077</v>
      </c>
      <c r="P11" s="11">
        <v>67411.76278043077</v>
      </c>
      <c r="Q11" s="11">
        <v>67481.208489094017</v>
      </c>
      <c r="R11" s="11">
        <v>67514.331008913097</v>
      </c>
      <c r="S11" s="11">
        <v>67548.222863855641</v>
      </c>
      <c r="T11" s="11">
        <v>67614.37393889857</v>
      </c>
      <c r="U11" s="11">
        <v>67647.608041674481</v>
      </c>
      <c r="V11" s="11">
        <v>67680.460413282271</v>
      </c>
      <c r="W11" s="11">
        <v>67713.635788186177</v>
      </c>
      <c r="X11" s="11">
        <v>67747.051947365369</v>
      </c>
      <c r="Y11" s="11">
        <v>67779.880827824352</v>
      </c>
      <c r="Z11" s="11">
        <v>67812.979856494625</v>
      </c>
      <c r="AA11" s="11">
        <v>67882.120180223355</v>
      </c>
      <c r="AB11" s="11">
        <v>67983.877964071798</v>
      </c>
      <c r="AC11" s="11">
        <v>67983.877964071798</v>
      </c>
      <c r="AD11" s="11">
        <v>68053.253199288622</v>
      </c>
    </row>
    <row r="12" spans="1:35" x14ac:dyDescent="0.3">
      <c r="A12" s="112" t="s">
        <v>57</v>
      </c>
      <c r="B12" s="11">
        <v>2063.83</v>
      </c>
      <c r="C12" s="11">
        <v>1049.42</v>
      </c>
      <c r="D12" s="11">
        <v>1049.42</v>
      </c>
      <c r="E12" s="11">
        <v>2063.83</v>
      </c>
      <c r="F12" s="11">
        <v>1063.83</v>
      </c>
      <c r="G12" s="11">
        <v>1063.83</v>
      </c>
      <c r="H12" s="11">
        <v>1080.58</v>
      </c>
      <c r="I12" s="11">
        <v>1036.92</v>
      </c>
      <c r="J12" s="11">
        <v>1054.03</v>
      </c>
      <c r="K12" s="11">
        <v>1054.03</v>
      </c>
      <c r="L12" s="11">
        <v>1054.03</v>
      </c>
      <c r="M12" s="11">
        <v>1054.03</v>
      </c>
      <c r="N12" s="11">
        <v>1054.03</v>
      </c>
      <c r="O12" s="11">
        <v>1054.03</v>
      </c>
      <c r="P12" s="11">
        <v>1054.03</v>
      </c>
      <c r="Q12" s="11">
        <v>0.26</v>
      </c>
      <c r="R12" s="11">
        <v>1000.26</v>
      </c>
      <c r="S12" s="11">
        <v>1000.26</v>
      </c>
      <c r="T12" s="11">
        <v>1000.26</v>
      </c>
      <c r="U12" s="11">
        <v>1039.25</v>
      </c>
      <c r="V12" s="11">
        <v>0.42</v>
      </c>
      <c r="W12" s="11">
        <v>1000.42</v>
      </c>
      <c r="X12" s="11">
        <v>1000.42</v>
      </c>
      <c r="Y12" s="11">
        <v>1060.42</v>
      </c>
      <c r="Z12" s="11">
        <v>591.91</v>
      </c>
      <c r="AA12" s="11">
        <v>0.42</v>
      </c>
      <c r="AB12" s="11">
        <v>0.25</v>
      </c>
      <c r="AC12" s="11">
        <v>0.25</v>
      </c>
      <c r="AD12" s="11">
        <v>1050.25</v>
      </c>
    </row>
    <row r="13" spans="1:35" x14ac:dyDescent="0.3">
      <c r="A13" s="112" t="s">
        <v>154</v>
      </c>
      <c r="B13" s="11">
        <v>1612938.595057294</v>
      </c>
      <c r="C13" s="11">
        <v>1000000.000000003</v>
      </c>
      <c r="D13" s="11">
        <v>1000000.000000003</v>
      </c>
      <c r="E13" s="11">
        <v>1612938.595057294</v>
      </c>
      <c r="F13" s="11">
        <v>1613752.3366767</v>
      </c>
      <c r="G13" s="11">
        <v>1614645.8750467631</v>
      </c>
      <c r="H13" s="11">
        <v>1615522.423684278</v>
      </c>
      <c r="I13" s="11">
        <v>1616379.1750865921</v>
      </c>
      <c r="J13" s="11">
        <v>1617370.672144575</v>
      </c>
      <c r="K13" s="11">
        <v>1618140.535681285</v>
      </c>
      <c r="L13" s="11">
        <v>1619019.3997849049</v>
      </c>
      <c r="M13" s="11">
        <v>1621616.7015302901</v>
      </c>
      <c r="N13" s="11">
        <v>1622655.260436865</v>
      </c>
      <c r="O13" s="11">
        <v>1758093.459167005</v>
      </c>
      <c r="P13" s="11">
        <v>1758093.459167005</v>
      </c>
      <c r="Q13" s="11">
        <v>1760131.471739521</v>
      </c>
      <c r="R13" s="11">
        <v>1760954.1457932719</v>
      </c>
      <c r="S13" s="11">
        <v>1761791.2219320871</v>
      </c>
      <c r="T13" s="11">
        <v>1763694.600867193</v>
      </c>
      <c r="U13" s="11">
        <v>1764381.121150509</v>
      </c>
      <c r="V13" s="11">
        <v>1765097.370220948</v>
      </c>
      <c r="W13" s="11">
        <v>1765869.00228226</v>
      </c>
      <c r="X13" s="11">
        <v>1766655.71030204</v>
      </c>
      <c r="Y13" s="11">
        <v>1767916.7468404381</v>
      </c>
      <c r="Z13" s="11">
        <v>1768853.3054993639</v>
      </c>
      <c r="AA13" s="11">
        <v>1770855.7908391929</v>
      </c>
      <c r="AB13" s="11"/>
      <c r="AC13" s="11"/>
      <c r="AD13" s="11"/>
    </row>
    <row r="14" spans="1:35" x14ac:dyDescent="0.3">
      <c r="A14" s="112" t="s">
        <v>39</v>
      </c>
      <c r="B14" s="11">
        <v>118056.5466508994</v>
      </c>
      <c r="C14" s="11">
        <v>237587.20336736899</v>
      </c>
      <c r="D14" s="11">
        <v>237587.20336736899</v>
      </c>
      <c r="E14" s="11">
        <v>118056.5466508994</v>
      </c>
      <c r="F14" s="11">
        <v>118215.27413832171</v>
      </c>
      <c r="G14" s="11">
        <v>118274.5794556085</v>
      </c>
      <c r="H14" s="11">
        <v>26330.000000003889</v>
      </c>
      <c r="I14" s="11">
        <v>11823.039286419669</v>
      </c>
      <c r="J14" s="11">
        <v>24779.99999999809</v>
      </c>
      <c r="K14" s="11">
        <v>24792.180756333739</v>
      </c>
      <c r="L14" s="11">
        <v>24804.3281779178</v>
      </c>
      <c r="M14" s="11">
        <v>24840.675676733332</v>
      </c>
      <c r="N14" s="11">
        <v>24852.856433068981</v>
      </c>
      <c r="O14" s="11">
        <v>23895.210530112461</v>
      </c>
      <c r="P14" s="11">
        <v>23895.210530112461</v>
      </c>
      <c r="Q14" s="11">
        <v>22148.901556319939</v>
      </c>
      <c r="R14" s="11">
        <v>22059.660542630209</v>
      </c>
      <c r="S14" s="11">
        <v>22070.340602777349</v>
      </c>
      <c r="T14" s="11">
        <v>652134.44087730628</v>
      </c>
      <c r="U14" s="11">
        <v>652439.33878905058</v>
      </c>
      <c r="V14" s="11">
        <v>919781.80177549052</v>
      </c>
      <c r="W14" s="11">
        <v>920112.25449465844</v>
      </c>
      <c r="X14" s="11">
        <v>920554.7141186354</v>
      </c>
      <c r="Y14" s="11">
        <v>920932.06716254016</v>
      </c>
      <c r="Z14" s="11">
        <v>83364.150030272984</v>
      </c>
      <c r="AA14" s="11">
        <v>35212.519999994343</v>
      </c>
      <c r="AB14" s="11">
        <v>289483.70000000269</v>
      </c>
      <c r="AC14" s="11">
        <v>289483.70000000269</v>
      </c>
      <c r="AD14" s="11">
        <v>242710.3662870941</v>
      </c>
    </row>
    <row r="15" spans="1:35" x14ac:dyDescent="0.3">
      <c r="A15" s="112" t="s">
        <v>41</v>
      </c>
      <c r="B15" s="11">
        <v>118056.5187938414</v>
      </c>
      <c r="C15" s="11">
        <v>237587.1785570283</v>
      </c>
      <c r="D15" s="11">
        <v>237587.1785570283</v>
      </c>
      <c r="E15" s="11">
        <v>118056.5187938414</v>
      </c>
      <c r="F15" s="11">
        <v>118215.2464265015</v>
      </c>
      <c r="G15" s="11">
        <v>118274.5518802435</v>
      </c>
      <c r="H15" s="11">
        <v>26330.0000000031</v>
      </c>
      <c r="I15" s="11">
        <v>11823.039322575951</v>
      </c>
      <c r="J15" s="11">
        <v>24779.999999999749</v>
      </c>
      <c r="K15" s="11">
        <v>24792.18055338776</v>
      </c>
      <c r="L15" s="11">
        <v>24804.328010680991</v>
      </c>
      <c r="M15" s="11">
        <v>24840.675380101529</v>
      </c>
      <c r="N15" s="11">
        <v>24852.856171590949</v>
      </c>
      <c r="O15" s="11">
        <v>23895.210300899431</v>
      </c>
      <c r="P15" s="11">
        <v>23895.210300899431</v>
      </c>
      <c r="Q15" s="11">
        <v>22148.900708560341</v>
      </c>
      <c r="R15" s="11">
        <v>22059.6597274624</v>
      </c>
      <c r="S15" s="11">
        <v>22070.339609629478</v>
      </c>
      <c r="T15" s="11">
        <v>652134.4351042679</v>
      </c>
      <c r="U15" s="11">
        <v>652439.33400521823</v>
      </c>
      <c r="V15" s="11">
        <v>919781.79746968043</v>
      </c>
      <c r="W15" s="11">
        <v>920113.39235894347</v>
      </c>
      <c r="X15" s="11">
        <v>920554.62524034455</v>
      </c>
      <c r="Y15" s="11">
        <v>920931.97117716772</v>
      </c>
      <c r="Z15" s="11">
        <v>83364.055207792233</v>
      </c>
      <c r="AA15" s="11">
        <v>35212.42402007903</v>
      </c>
      <c r="AB15" s="11">
        <v>289483.69401109562</v>
      </c>
      <c r="AC15" s="11">
        <v>289483.69401109562</v>
      </c>
      <c r="AD15" s="11">
        <v>242710.36368702821</v>
      </c>
    </row>
    <row r="16" spans="1:35" x14ac:dyDescent="0.3">
      <c r="A16" s="112" t="s">
        <v>47</v>
      </c>
      <c r="B16" s="11">
        <v>118056.4860964323</v>
      </c>
      <c r="C16" s="11">
        <v>237587.1542538871</v>
      </c>
      <c r="D16" s="11">
        <v>237587.1542538871</v>
      </c>
      <c r="E16" s="11">
        <v>118056.4860964323</v>
      </c>
      <c r="F16" s="11">
        <v>118215.2142085721</v>
      </c>
      <c r="G16" s="11">
        <v>118274.5190389818</v>
      </c>
      <c r="H16" s="11">
        <v>26329.999999995751</v>
      </c>
      <c r="I16" s="11">
        <v>11823.039177060529</v>
      </c>
      <c r="J16" s="11">
        <v>24780.000000002081</v>
      </c>
      <c r="K16" s="11">
        <v>24792.180887699142</v>
      </c>
      <c r="L16" s="11">
        <v>24804.328200864569</v>
      </c>
      <c r="M16" s="11">
        <v>24840.675607814381</v>
      </c>
      <c r="N16" s="11">
        <v>24852.856257394189</v>
      </c>
      <c r="O16" s="11">
        <v>23895.21049444472</v>
      </c>
      <c r="P16" s="11">
        <v>23895.21049444472</v>
      </c>
      <c r="Q16" s="11">
        <v>22148.902000947412</v>
      </c>
      <c r="R16" s="11">
        <v>22059.660888259339</v>
      </c>
      <c r="S16" s="11">
        <v>22070.3408483372</v>
      </c>
      <c r="T16" s="11">
        <v>652134.44032472174</v>
      </c>
      <c r="U16" s="11">
        <v>652439.34148391464</v>
      </c>
      <c r="V16" s="11">
        <v>919781.80195541913</v>
      </c>
      <c r="W16" s="11">
        <v>920113.39922083565</v>
      </c>
      <c r="X16" s="11">
        <v>920554.63512212795</v>
      </c>
      <c r="Y16" s="11">
        <v>920931.9743823196</v>
      </c>
      <c r="Z16" s="11">
        <v>83364.072114470473</v>
      </c>
      <c r="AA16" s="11">
        <v>35212.44000000594</v>
      </c>
      <c r="AB16" s="11">
        <v>289483.6999999847</v>
      </c>
      <c r="AC16" s="11">
        <v>289483.6999999847</v>
      </c>
      <c r="AD16" s="11">
        <v>242710.36994895141</v>
      </c>
    </row>
    <row r="17" spans="1:30" x14ac:dyDescent="0.3">
      <c r="A17" s="112" t="s">
        <v>42</v>
      </c>
      <c r="B17" s="11">
        <v>118056.5061473018</v>
      </c>
      <c r="C17" s="11">
        <v>237587.16946541579</v>
      </c>
      <c r="D17" s="11">
        <v>237587.16946541579</v>
      </c>
      <c r="E17" s="11">
        <v>118056.5061473018</v>
      </c>
      <c r="F17" s="11">
        <v>118215.2337748086</v>
      </c>
      <c r="G17" s="11">
        <v>118274.54036149289</v>
      </c>
      <c r="H17" s="11">
        <v>26329.999999999309</v>
      </c>
      <c r="I17" s="11">
        <v>11823.03932269625</v>
      </c>
      <c r="J17" s="11">
        <v>24780.000000002659</v>
      </c>
      <c r="K17" s="11">
        <v>24792.180791843191</v>
      </c>
      <c r="L17" s="11">
        <v>24804.328249486582</v>
      </c>
      <c r="M17" s="11">
        <v>24840.67561995488</v>
      </c>
      <c r="N17" s="11">
        <v>24852.85617369401</v>
      </c>
      <c r="O17" s="11">
        <v>23895.210303361611</v>
      </c>
      <c r="P17" s="11">
        <v>23895.210303361611</v>
      </c>
      <c r="Q17" s="11">
        <v>22148.90071169264</v>
      </c>
      <c r="R17" s="11">
        <v>22059.65973090789</v>
      </c>
      <c r="S17" s="11">
        <v>22070.3398243103</v>
      </c>
      <c r="T17" s="11">
        <v>652134.43510987458</v>
      </c>
      <c r="U17" s="11">
        <v>652439.33401985106</v>
      </c>
      <c r="V17" s="11">
        <v>919781.79748866276</v>
      </c>
      <c r="W17" s="11">
        <v>920113.40116378537</v>
      </c>
      <c r="X17" s="11">
        <v>920554.62528527353</v>
      </c>
      <c r="Y17" s="11">
        <v>920931.97123433591</v>
      </c>
      <c r="Z17" s="11">
        <v>83364.066078152027</v>
      </c>
      <c r="AA17" s="11">
        <v>35212.434024169866</v>
      </c>
      <c r="AB17" s="11">
        <v>289483.69401517807</v>
      </c>
      <c r="AC17" s="11">
        <v>289483.69401517807</v>
      </c>
      <c r="AD17" s="11">
        <v>242710.36369618509</v>
      </c>
    </row>
    <row r="18" spans="1:30" x14ac:dyDescent="0.3">
      <c r="A18" s="112" t="s">
        <v>43</v>
      </c>
      <c r="B18" s="11">
        <v>118056.365647784</v>
      </c>
      <c r="C18" s="11">
        <v>237587.02592901539</v>
      </c>
      <c r="D18" s="11">
        <v>237587.02592901539</v>
      </c>
      <c r="E18" s="11">
        <v>118056.365647784</v>
      </c>
      <c r="F18" s="11">
        <v>118215.0933179717</v>
      </c>
      <c r="G18" s="11">
        <v>118274.3988096699</v>
      </c>
      <c r="H18" s="11">
        <v>26329.999999996729</v>
      </c>
      <c r="I18" s="11">
        <v>11823.03909453604</v>
      </c>
      <c r="J18" s="11">
        <v>24780.000000003241</v>
      </c>
      <c r="K18" s="11">
        <v>24792.18081525193</v>
      </c>
      <c r="L18" s="11">
        <v>24804.328058137529</v>
      </c>
      <c r="M18" s="11">
        <v>24840.67549845553</v>
      </c>
      <c r="N18" s="11">
        <v>24852.85607560234</v>
      </c>
      <c r="O18" s="11">
        <v>23895.210229007182</v>
      </c>
      <c r="P18" s="11">
        <v>23895.210229007182</v>
      </c>
      <c r="Q18" s="11">
        <v>22148.902283997701</v>
      </c>
      <c r="R18" s="11">
        <v>22059.66132393993</v>
      </c>
      <c r="S18" s="11">
        <v>22070.34122699713</v>
      </c>
      <c r="T18" s="11">
        <v>652134.43117490748</v>
      </c>
      <c r="U18" s="11">
        <v>652439.32454498555</v>
      </c>
      <c r="V18" s="11">
        <v>919781.78942991607</v>
      </c>
      <c r="W18" s="11">
        <v>920113.3852746333</v>
      </c>
      <c r="X18" s="11">
        <v>920554.61036025651</v>
      </c>
      <c r="Y18" s="11">
        <v>920931.95724313182</v>
      </c>
      <c r="Z18" s="11">
        <v>83364.040697091026</v>
      </c>
      <c r="AA18" s="11">
        <v>35212.4099999916</v>
      </c>
      <c r="AB18" s="11">
        <v>289483.70000000432</v>
      </c>
      <c r="AC18" s="11">
        <v>289483.70000000432</v>
      </c>
      <c r="AD18" s="11">
        <v>242710.36752764971</v>
      </c>
    </row>
    <row r="19" spans="1:30" x14ac:dyDescent="0.3">
      <c r="A19" s="112" t="s">
        <v>44</v>
      </c>
      <c r="B19" s="11">
        <v>118056.4733004978</v>
      </c>
      <c r="C19" s="11">
        <v>237587.13266446959</v>
      </c>
      <c r="D19" s="11">
        <v>237587.13266446959</v>
      </c>
      <c r="E19" s="11">
        <v>118056.4733004978</v>
      </c>
      <c r="F19" s="11">
        <v>118215.200926961</v>
      </c>
      <c r="G19" s="11">
        <v>118274.5064153712</v>
      </c>
      <c r="H19" s="11">
        <v>26329.99999999534</v>
      </c>
      <c r="I19" s="11">
        <v>11823.039576442619</v>
      </c>
      <c r="J19" s="11">
        <v>24779.999999994849</v>
      </c>
      <c r="K19" s="11">
        <v>24792.18054781594</v>
      </c>
      <c r="L19" s="11">
        <v>24804.32799696935</v>
      </c>
      <c r="M19" s="11">
        <v>24840.675334585019</v>
      </c>
      <c r="N19" s="11">
        <v>24852.856120526019</v>
      </c>
      <c r="O19" s="11">
        <v>23895.210257763869</v>
      </c>
      <c r="P19" s="11">
        <v>23895.210257763869</v>
      </c>
      <c r="Q19" s="11">
        <v>22148.901797293311</v>
      </c>
      <c r="R19" s="11">
        <v>22059.660805036961</v>
      </c>
      <c r="S19" s="11">
        <v>22070.340884664351</v>
      </c>
      <c r="T19" s="11">
        <v>652134.44092311687</v>
      </c>
      <c r="U19" s="11">
        <v>652439.3393826721</v>
      </c>
      <c r="V19" s="11">
        <v>919781.80263073114</v>
      </c>
      <c r="W19" s="11">
        <v>920113.40473004431</v>
      </c>
      <c r="X19" s="11">
        <v>920554.62802672351</v>
      </c>
      <c r="Y19" s="11">
        <v>920931.9720731175</v>
      </c>
      <c r="Z19" s="11">
        <v>83364.064733490392</v>
      </c>
      <c r="AA19" s="11">
        <v>35212.433298489828</v>
      </c>
      <c r="AB19" s="11">
        <v>289483.69328840589</v>
      </c>
      <c r="AC19" s="11">
        <v>289483.69328840589</v>
      </c>
      <c r="AD19" s="11">
        <v>242710.36071752661</v>
      </c>
    </row>
    <row r="20" spans="1:30" x14ac:dyDescent="0.3">
      <c r="A20" s="112" t="s">
        <v>45</v>
      </c>
      <c r="B20" s="11">
        <v>118056.3850031441</v>
      </c>
      <c r="C20" s="11">
        <v>237587.04975126579</v>
      </c>
      <c r="D20" s="11">
        <v>237587.04975126579</v>
      </c>
      <c r="E20" s="11">
        <v>118056.3850031441</v>
      </c>
      <c r="F20" s="11">
        <v>118215.1125676919</v>
      </c>
      <c r="G20" s="11">
        <v>118274.4190806018</v>
      </c>
      <c r="H20" s="11">
        <v>26330.000000002739</v>
      </c>
      <c r="I20" s="11">
        <v>11823.039322863789</v>
      </c>
      <c r="J20" s="11">
        <v>24779.999999999571</v>
      </c>
      <c r="K20" s="11">
        <v>24792.180793402629</v>
      </c>
      <c r="L20" s="11">
        <v>24804.328253255841</v>
      </c>
      <c r="M20" s="11">
        <v>24840.675632198421</v>
      </c>
      <c r="N20" s="11">
        <v>24852.856187504691</v>
      </c>
      <c r="O20" s="11">
        <v>23895.210315364518</v>
      </c>
      <c r="P20" s="11">
        <v>23895.210315364518</v>
      </c>
      <c r="Q20" s="11">
        <v>22148.90209995961</v>
      </c>
      <c r="R20" s="11">
        <v>22059.66091029979</v>
      </c>
      <c r="S20" s="11">
        <v>22070.341007284969</v>
      </c>
      <c r="T20" s="11">
        <v>652134.43110232882</v>
      </c>
      <c r="U20" s="11">
        <v>652439.323952156</v>
      </c>
      <c r="V20" s="11">
        <v>919781.78858649475</v>
      </c>
      <c r="W20" s="11">
        <v>920113.38395787205</v>
      </c>
      <c r="X20" s="11">
        <v>920554.61713528365</v>
      </c>
      <c r="Y20" s="11">
        <v>920931.96363489726</v>
      </c>
      <c r="Z20" s="11">
        <v>83364.062234098979</v>
      </c>
      <c r="AA20" s="11">
        <v>35212.429999998873</v>
      </c>
      <c r="AB20" s="11">
        <v>289483.69999999128</v>
      </c>
      <c r="AC20" s="11">
        <v>289483.69999999128</v>
      </c>
      <c r="AD20" s="11">
        <v>242710.36730781241</v>
      </c>
    </row>
    <row r="21" spans="1:30" x14ac:dyDescent="0.3">
      <c r="A21" s="112" t="s">
        <v>48</v>
      </c>
      <c r="B21" s="11">
        <v>118056.43558184781</v>
      </c>
      <c r="C21" s="11">
        <v>237587.10101129871</v>
      </c>
      <c r="D21" s="11">
        <v>237587.10101129871</v>
      </c>
      <c r="E21" s="11">
        <v>118056.43558184781</v>
      </c>
      <c r="F21" s="11">
        <v>118215.1632749405</v>
      </c>
      <c r="G21" s="11">
        <v>118274.4687897437</v>
      </c>
      <c r="H21" s="11">
        <v>26330.000000002088</v>
      </c>
      <c r="I21" s="11">
        <v>11823.03934515031</v>
      </c>
      <c r="J21" s="11">
        <v>24780.00000000454</v>
      </c>
      <c r="K21" s="11">
        <v>24792.180812678329</v>
      </c>
      <c r="L21" s="11">
        <v>24804.328291097951</v>
      </c>
      <c r="M21" s="11">
        <v>24840.675485630651</v>
      </c>
      <c r="N21" s="11">
        <v>24852.856298304428</v>
      </c>
      <c r="O21" s="11">
        <v>23895.210449098289</v>
      </c>
      <c r="P21" s="11">
        <v>23895.210449098289</v>
      </c>
      <c r="Q21" s="11">
        <v>22148.902041501689</v>
      </c>
      <c r="R21" s="11">
        <v>22059.661079165278</v>
      </c>
      <c r="S21" s="11">
        <v>22070.340979959499</v>
      </c>
      <c r="T21" s="11">
        <v>652134.43115960527</v>
      </c>
      <c r="U21" s="11">
        <v>652439.33066599572</v>
      </c>
      <c r="V21" s="11">
        <v>919781.79443665012</v>
      </c>
      <c r="W21" s="11">
        <v>920113.39015608432</v>
      </c>
      <c r="X21" s="11">
        <v>920554.61511363939</v>
      </c>
      <c r="Y21" s="11">
        <v>920931.96187247138</v>
      </c>
      <c r="Z21" s="11">
        <v>83364.061508398634</v>
      </c>
      <c r="AA21" s="11">
        <v>35212.429999999556</v>
      </c>
      <c r="AB21" s="11">
        <v>289483.69999999768</v>
      </c>
      <c r="AC21" s="11">
        <v>289483.69999999768</v>
      </c>
      <c r="AD21" s="11">
        <v>242710.367890817</v>
      </c>
    </row>
    <row r="22" spans="1:30" x14ac:dyDescent="0.3">
      <c r="A22" s="112" t="s">
        <v>49</v>
      </c>
      <c r="B22" s="11">
        <v>118056.4381036023</v>
      </c>
      <c r="C22" s="11">
        <v>237587.10573371471</v>
      </c>
      <c r="D22" s="11">
        <v>237587.10573371471</v>
      </c>
      <c r="E22" s="11">
        <v>118056.4381036023</v>
      </c>
      <c r="F22" s="11">
        <v>118215.16579964561</v>
      </c>
      <c r="G22" s="11">
        <v>118274.4713174284</v>
      </c>
      <c r="H22" s="11">
        <v>26329.99999999849</v>
      </c>
      <c r="I22" s="11">
        <v>11823.039345520399</v>
      </c>
      <c r="J22" s="11">
        <v>24780.000000004969</v>
      </c>
      <c r="K22" s="11">
        <v>24792.18081302987</v>
      </c>
      <c r="L22" s="11">
        <v>24804.328291799658</v>
      </c>
      <c r="M22" s="11">
        <v>24840.6754873801</v>
      </c>
      <c r="N22" s="11">
        <v>24852.856300405001</v>
      </c>
      <c r="O22" s="11">
        <v>23895.21045155809</v>
      </c>
      <c r="P22" s="11">
        <v>23895.21045155809</v>
      </c>
      <c r="Q22" s="11">
        <v>22148.902044642251</v>
      </c>
      <c r="R22" s="11">
        <v>22059.661082619059</v>
      </c>
      <c r="S22" s="11">
        <v>22070.3409837213</v>
      </c>
      <c r="T22" s="11">
        <v>652134.431160621</v>
      </c>
      <c r="U22" s="11">
        <v>652439.32444650808</v>
      </c>
      <c r="V22" s="11">
        <v>919781.79444658186</v>
      </c>
      <c r="W22" s="11">
        <v>920113.39017426257</v>
      </c>
      <c r="X22" s="11">
        <v>920554.61514023994</v>
      </c>
      <c r="Y22" s="11">
        <v>920931.96190723707</v>
      </c>
      <c r="Z22" s="11">
        <v>83364.061511627617</v>
      </c>
      <c r="AA22" s="11">
        <v>35212.429999999433</v>
      </c>
      <c r="AB22" s="11">
        <v>289483.70000000519</v>
      </c>
      <c r="AC22" s="11">
        <v>289483.70000000519</v>
      </c>
      <c r="AD22" s="11">
        <v>242710.36789587711</v>
      </c>
    </row>
    <row r="23" spans="1:30" x14ac:dyDescent="0.3">
      <c r="A23" s="112" t="s">
        <v>46</v>
      </c>
      <c r="B23" s="11">
        <v>118056.49843589449</v>
      </c>
      <c r="C23" s="11">
        <v>237587.16364011489</v>
      </c>
      <c r="D23" s="11">
        <v>237587.16364011489</v>
      </c>
      <c r="E23" s="11">
        <v>118056.49843589449</v>
      </c>
      <c r="F23" s="11">
        <v>118215.2259939389</v>
      </c>
      <c r="G23" s="11">
        <v>118274.531372339</v>
      </c>
      <c r="H23" s="11">
        <v>26329.999999997301</v>
      </c>
      <c r="I23" s="11">
        <v>11823.03930827618</v>
      </c>
      <c r="J23" s="11">
        <v>24780.000000002339</v>
      </c>
      <c r="K23" s="11">
        <v>24792.180778266189</v>
      </c>
      <c r="L23" s="11">
        <v>24804.328222370052</v>
      </c>
      <c r="M23" s="11">
        <v>24840.675552325651</v>
      </c>
      <c r="N23" s="11">
        <v>24852.8563305895</v>
      </c>
      <c r="O23" s="11">
        <v>23895.21044648617</v>
      </c>
      <c r="P23" s="11">
        <v>23895.21044648617</v>
      </c>
      <c r="Q23" s="11">
        <v>22148.90197281912</v>
      </c>
      <c r="R23" s="11">
        <v>22059.660980091121</v>
      </c>
      <c r="S23" s="11">
        <v>22070.341061639741</v>
      </c>
      <c r="T23" s="11">
        <v>652134.43100758723</v>
      </c>
      <c r="U23" s="11">
        <v>652439.32961793197</v>
      </c>
      <c r="V23" s="11">
        <v>919781.79295524443</v>
      </c>
      <c r="W23" s="11">
        <v>920113.38744716719</v>
      </c>
      <c r="X23" s="11">
        <v>920554.61992236006</v>
      </c>
      <c r="Y23" s="11">
        <v>920931.96546575939</v>
      </c>
      <c r="Z23" s="11">
        <v>83364.06188799064</v>
      </c>
      <c r="AA23" s="11">
        <v>35212.430000011569</v>
      </c>
      <c r="AB23" s="11">
        <v>289483.69999999431</v>
      </c>
      <c r="AC23" s="11">
        <v>289483.69999999431</v>
      </c>
      <c r="AD23" s="11">
        <v>242710.36713353751</v>
      </c>
    </row>
    <row r="24" spans="1:30" x14ac:dyDescent="0.3">
      <c r="A24" s="112" t="s">
        <v>153</v>
      </c>
      <c r="B24" s="11">
        <v>812554.25953183486</v>
      </c>
      <c r="C24" s="11">
        <v>100000.00000000979</v>
      </c>
      <c r="D24" s="11">
        <v>100000.00000000979</v>
      </c>
      <c r="E24" s="11">
        <v>812554.25953183486</v>
      </c>
      <c r="F24" s="11">
        <v>812984.55634530797</v>
      </c>
      <c r="G24" s="11">
        <v>813408.88533683366</v>
      </c>
      <c r="H24" s="11">
        <v>439618.33135422168</v>
      </c>
      <c r="I24" s="11">
        <v>439869.6549437535</v>
      </c>
      <c r="J24" s="11">
        <v>124592.9418539912</v>
      </c>
      <c r="K24" s="11">
        <v>124667.5820365227</v>
      </c>
      <c r="L24" s="11">
        <v>124730.6709243232</v>
      </c>
      <c r="M24" s="11">
        <v>124924.1287310328</v>
      </c>
      <c r="N24" s="11">
        <v>124987.90957810089</v>
      </c>
      <c r="O24" s="11">
        <v>157.71722991970699</v>
      </c>
      <c r="P24" s="11">
        <v>157.71722991970699</v>
      </c>
      <c r="Q24" s="11">
        <v>157.87848834109249</v>
      </c>
      <c r="R24" s="11">
        <v>157.96230496795911</v>
      </c>
      <c r="S24" s="11">
        <v>158.04440140196991</v>
      </c>
      <c r="T24" s="11">
        <v>158.20447255299231</v>
      </c>
      <c r="U24" s="11">
        <v>158.28499658968329</v>
      </c>
      <c r="V24" s="11">
        <v>158.36489326192111</v>
      </c>
      <c r="W24" s="11">
        <v>158.44474639273551</v>
      </c>
      <c r="X24" s="11">
        <v>158.52415613694211</v>
      </c>
      <c r="Y24" s="11">
        <v>158.60250064942309</v>
      </c>
      <c r="Z24" s="11">
        <v>158.68379984610331</v>
      </c>
      <c r="AA24" s="11">
        <v>90856.804154346028</v>
      </c>
      <c r="AB24" s="11">
        <v>1034344.527311741</v>
      </c>
      <c r="AC24" s="11">
        <v>1034344.527311741</v>
      </c>
      <c r="AD24" s="11">
        <v>1505039.8641957389</v>
      </c>
    </row>
    <row r="25" spans="1:30" x14ac:dyDescent="0.3">
      <c r="A25" s="7" t="s">
        <v>53</v>
      </c>
      <c r="B25" s="11">
        <v>17246125.127849735</v>
      </c>
      <c r="C25" s="11">
        <v>17458820.477180164</v>
      </c>
      <c r="D25" s="11">
        <v>17458820.477180164</v>
      </c>
      <c r="E25" s="11">
        <v>17246125.127849735</v>
      </c>
      <c r="F25" s="11">
        <v>17191777.793414928</v>
      </c>
      <c r="G25" s="11">
        <v>18524531.645998601</v>
      </c>
      <c r="H25" s="11">
        <v>18557835.626217104</v>
      </c>
      <c r="I25" s="11">
        <v>18496199.57713297</v>
      </c>
      <c r="J25" s="11">
        <v>18795875.540755562</v>
      </c>
      <c r="K25" s="11">
        <v>18689038.958791971</v>
      </c>
      <c r="L25" s="11">
        <v>18766479.46986004</v>
      </c>
      <c r="M25" s="11">
        <v>19072665.317439731</v>
      </c>
      <c r="N25" s="11">
        <v>19122852.529617794</v>
      </c>
      <c r="O25" s="11">
        <v>19030320.505392198</v>
      </c>
      <c r="P25" s="11">
        <v>19030320.505392198</v>
      </c>
      <c r="Q25" s="11">
        <v>18991910.366110653</v>
      </c>
      <c r="R25" s="11">
        <v>18975514.327209186</v>
      </c>
      <c r="S25" s="11">
        <v>18905716.735609684</v>
      </c>
      <c r="T25" s="11">
        <v>18753324.486615963</v>
      </c>
      <c r="U25" s="11">
        <v>18752005.90467722</v>
      </c>
      <c r="V25" s="11">
        <v>18793137.202080756</v>
      </c>
      <c r="W25" s="11">
        <v>18802546.861698277</v>
      </c>
      <c r="X25" s="11">
        <v>18806360.5161868</v>
      </c>
      <c r="Y25" s="11">
        <v>18908956.556130774</v>
      </c>
      <c r="Z25" s="11">
        <v>18902766.362078626</v>
      </c>
      <c r="AA25" s="11">
        <v>19042378.143637259</v>
      </c>
      <c r="AB25" s="11">
        <v>19033931.230822384</v>
      </c>
      <c r="AC25" s="11">
        <v>19033931.230822384</v>
      </c>
      <c r="AD25" s="11">
        <v>19069576.995515056</v>
      </c>
    </row>
    <row r="26" spans="1:30" x14ac:dyDescent="0.3">
      <c r="A26" s="112" t="s">
        <v>124</v>
      </c>
      <c r="B26" s="11">
        <v>1153967.5932404031</v>
      </c>
      <c r="C26" s="11">
        <v>1154350.8395375081</v>
      </c>
      <c r="D26" s="11">
        <v>1154350.8395375081</v>
      </c>
      <c r="E26" s="11">
        <v>1153967.5932404031</v>
      </c>
      <c r="F26" s="11">
        <v>1153419.575593702</v>
      </c>
      <c r="G26" s="11">
        <v>1153129.390820367</v>
      </c>
      <c r="H26" s="11">
        <v>1153484.501807159</v>
      </c>
      <c r="I26" s="11">
        <v>1153350.6644713399</v>
      </c>
      <c r="J26" s="11">
        <v>1154105.257942216</v>
      </c>
      <c r="K26" s="11">
        <v>1154236.1761005819</v>
      </c>
      <c r="L26" s="11">
        <v>1155383.0884867441</v>
      </c>
      <c r="M26" s="11">
        <v>1168579.7722980999</v>
      </c>
      <c r="N26" s="11">
        <v>1168993.0814893621</v>
      </c>
      <c r="O26" s="11">
        <v>1169519.6176968969</v>
      </c>
      <c r="P26" s="11">
        <v>1169519.6176968969</v>
      </c>
      <c r="Q26" s="11">
        <v>1170462.613953897</v>
      </c>
      <c r="R26" s="11">
        <v>1169277.66885577</v>
      </c>
      <c r="S26" s="11">
        <v>1169716.286852191</v>
      </c>
      <c r="T26" s="11">
        <v>1168243.316245321</v>
      </c>
      <c r="U26" s="11">
        <v>1169164.488175645</v>
      </c>
      <c r="V26" s="11">
        <v>1169690.19033248</v>
      </c>
      <c r="W26" s="11">
        <v>1169115.7240113269</v>
      </c>
      <c r="X26" s="11">
        <v>1168787.9235513781</v>
      </c>
      <c r="Y26" s="11">
        <v>1169587.0367952271</v>
      </c>
      <c r="Z26" s="11">
        <v>1168675.5120513439</v>
      </c>
      <c r="AA26" s="11">
        <v>1169340.7138215341</v>
      </c>
      <c r="AB26" s="11">
        <v>1153899.9424613221</v>
      </c>
      <c r="AC26" s="11">
        <v>1153899.9424613221</v>
      </c>
      <c r="AD26" s="11">
        <v>1185247.8214631299</v>
      </c>
    </row>
    <row r="27" spans="1:30" x14ac:dyDescent="0.3">
      <c r="A27" s="112" t="s">
        <v>55</v>
      </c>
      <c r="B27" s="11">
        <v>3153100.5</v>
      </c>
      <c r="C27" s="11">
        <v>3161670.67</v>
      </c>
      <c r="D27" s="11">
        <v>3161670.67</v>
      </c>
      <c r="E27" s="11">
        <v>3153100.5</v>
      </c>
      <c r="F27" s="11">
        <v>3144685.38</v>
      </c>
      <c r="G27" s="11">
        <v>3151407.24</v>
      </c>
      <c r="H27" s="11">
        <v>3133919.5700000003</v>
      </c>
      <c r="I27" s="11">
        <v>3123796.96</v>
      </c>
      <c r="J27" s="11">
        <v>3136462.5199999996</v>
      </c>
      <c r="K27" s="11">
        <v>3120097.51</v>
      </c>
      <c r="L27" s="11">
        <v>3128732.3899999997</v>
      </c>
      <c r="M27" s="11">
        <v>3165269.1100000003</v>
      </c>
      <c r="N27" s="11">
        <v>3174507.6399999997</v>
      </c>
      <c r="O27" s="11">
        <v>3166766.91</v>
      </c>
      <c r="P27" s="11">
        <v>3166766.91</v>
      </c>
      <c r="Q27" s="11">
        <v>3170083.3600000003</v>
      </c>
      <c r="R27" s="11">
        <v>3170395.92</v>
      </c>
      <c r="S27" s="11">
        <v>3163474.41</v>
      </c>
      <c r="T27" s="11">
        <v>3138889.4899999998</v>
      </c>
      <c r="U27" s="11">
        <v>3134447.08</v>
      </c>
      <c r="V27" s="11">
        <v>3141565.5100000002</v>
      </c>
      <c r="W27" s="11">
        <v>3131752.0100000002</v>
      </c>
      <c r="X27" s="11">
        <v>3133058.04</v>
      </c>
      <c r="Y27" s="11">
        <v>3151710.5999999996</v>
      </c>
      <c r="Z27" s="11">
        <v>3150798.33</v>
      </c>
      <c r="AA27" s="11">
        <v>3164297.1100000003</v>
      </c>
      <c r="AB27" s="11">
        <v>3178056.3099999996</v>
      </c>
      <c r="AC27" s="11">
        <v>3178056.3099999996</v>
      </c>
      <c r="AD27" s="11">
        <v>3181691.38</v>
      </c>
    </row>
    <row r="28" spans="1:30" x14ac:dyDescent="0.3">
      <c r="A28" s="112" t="s">
        <v>54</v>
      </c>
      <c r="B28" s="11">
        <v>6116535.8300000001</v>
      </c>
      <c r="C28" s="11">
        <v>6146432.8200000003</v>
      </c>
      <c r="D28" s="11">
        <v>6146432.8200000003</v>
      </c>
      <c r="E28" s="11">
        <v>6116535.8300000001</v>
      </c>
      <c r="F28" s="11">
        <v>6095668.6500000004</v>
      </c>
      <c r="G28" s="11">
        <v>6110423.7300000004</v>
      </c>
      <c r="H28" s="11">
        <v>6064721.04</v>
      </c>
      <c r="I28" s="11">
        <v>6043973.5699999994</v>
      </c>
      <c r="J28" s="11">
        <v>6277317.8099999996</v>
      </c>
      <c r="K28" s="11">
        <v>6233312.3600000003</v>
      </c>
      <c r="L28" s="11">
        <v>6262466.0099999998</v>
      </c>
      <c r="M28" s="11">
        <v>6373437.6000000006</v>
      </c>
      <c r="N28" s="11">
        <v>6396844.9100000001</v>
      </c>
      <c r="O28" s="11">
        <v>6357910.6800000006</v>
      </c>
      <c r="P28" s="11">
        <v>6357910.6800000006</v>
      </c>
      <c r="Q28" s="11">
        <v>6345445.7400000002</v>
      </c>
      <c r="R28" s="11">
        <v>6342116.6299999999</v>
      </c>
      <c r="S28" s="11">
        <v>6318832.1899999995</v>
      </c>
      <c r="T28" s="11">
        <v>6255343.379999999</v>
      </c>
      <c r="U28" s="11">
        <v>6250102.5599999996</v>
      </c>
      <c r="V28" s="11">
        <v>6265910.3900000006</v>
      </c>
      <c r="W28" s="11">
        <v>6238535.3600000003</v>
      </c>
      <c r="X28" s="11">
        <v>6238690.5699999994</v>
      </c>
      <c r="Y28" s="11">
        <v>6281873.0299999993</v>
      </c>
      <c r="Z28" s="11">
        <v>6279555.2400000002</v>
      </c>
      <c r="AA28" s="11">
        <v>6328650.5499999989</v>
      </c>
      <c r="AB28" s="11">
        <v>6385851.04</v>
      </c>
      <c r="AC28" s="11">
        <v>6385851.04</v>
      </c>
      <c r="AD28" s="11">
        <v>6387365.6099999994</v>
      </c>
    </row>
    <row r="29" spans="1:30" x14ac:dyDescent="0.3">
      <c r="A29" s="112" t="s">
        <v>52</v>
      </c>
      <c r="B29" s="11">
        <v>4897098.2699999996</v>
      </c>
      <c r="C29" s="11">
        <v>5072007.2699999996</v>
      </c>
      <c r="D29" s="11">
        <v>5072007.2699999996</v>
      </c>
      <c r="E29" s="11">
        <v>4897098.2699999996</v>
      </c>
      <c r="F29" s="11">
        <v>4871378.7300000004</v>
      </c>
      <c r="G29" s="11">
        <v>6181668.4700000007</v>
      </c>
      <c r="H29" s="11">
        <v>6276722.3700000001</v>
      </c>
      <c r="I29" s="11">
        <v>6245016.8900000006</v>
      </c>
      <c r="J29" s="11">
        <v>6296838.4399999995</v>
      </c>
      <c r="K29" s="11">
        <v>6251486.6400000006</v>
      </c>
      <c r="L29" s="11">
        <v>6288778.21</v>
      </c>
      <c r="M29" s="11">
        <v>6432140.1900000013</v>
      </c>
      <c r="N29" s="11">
        <v>6448121.7699999996</v>
      </c>
      <c r="O29" s="11">
        <v>6400551.4900000002</v>
      </c>
      <c r="P29" s="11">
        <v>6400551.4900000002</v>
      </c>
      <c r="Q29" s="11">
        <v>6369421.3599999994</v>
      </c>
      <c r="R29" s="11">
        <v>6356172.8800000008</v>
      </c>
      <c r="S29" s="11">
        <v>6323080.7599999998</v>
      </c>
      <c r="T29" s="11">
        <v>6248700.3200000003</v>
      </c>
      <c r="U29" s="11">
        <v>6255555.5899999999</v>
      </c>
      <c r="V29" s="11">
        <v>6272153.1899999995</v>
      </c>
      <c r="W29" s="11">
        <v>6247073.1699999999</v>
      </c>
      <c r="X29" s="11">
        <v>6244367.5599999996</v>
      </c>
      <c r="Y29" s="11">
        <v>6284252.7300000004</v>
      </c>
      <c r="Z29" s="11">
        <v>6281098.8300000001</v>
      </c>
      <c r="AA29" s="11">
        <v>6355265.8899999997</v>
      </c>
      <c r="AB29" s="11">
        <v>6427736.5399999991</v>
      </c>
      <c r="AC29" s="11">
        <v>6427736.5399999991</v>
      </c>
      <c r="AD29" s="11">
        <v>6429512.25</v>
      </c>
    </row>
    <row r="30" spans="1:30" x14ac:dyDescent="0.3">
      <c r="A30" s="112" t="s">
        <v>114</v>
      </c>
      <c r="B30" s="11">
        <v>1925422.9346093319</v>
      </c>
      <c r="C30" s="11">
        <v>1924358.8776426581</v>
      </c>
      <c r="D30" s="11">
        <v>1924358.8776426581</v>
      </c>
      <c r="E30" s="11">
        <v>1925422.9346093319</v>
      </c>
      <c r="F30" s="11">
        <v>1926625.4578212239</v>
      </c>
      <c r="G30" s="11">
        <v>1927902.8151782339</v>
      </c>
      <c r="H30" s="11">
        <v>1928988.144409942</v>
      </c>
      <c r="I30" s="11">
        <v>1930061.49266163</v>
      </c>
      <c r="J30" s="11">
        <v>1931151.5128133451</v>
      </c>
      <c r="K30" s="11">
        <v>1929906.2726913861</v>
      </c>
      <c r="L30" s="11">
        <v>1931119.771373295</v>
      </c>
      <c r="M30" s="11">
        <v>1933238.645141629</v>
      </c>
      <c r="N30" s="11">
        <v>1934385.1281284329</v>
      </c>
      <c r="O30" s="11">
        <v>1935571.8076953001</v>
      </c>
      <c r="P30" s="11">
        <v>1935571.8076953001</v>
      </c>
      <c r="Q30" s="11">
        <v>1936497.2921567559</v>
      </c>
      <c r="R30" s="11">
        <v>1937551.228353414</v>
      </c>
      <c r="S30" s="11">
        <v>1930613.088757498</v>
      </c>
      <c r="T30" s="11">
        <v>1942147.9803706461</v>
      </c>
      <c r="U30" s="11">
        <v>1942736.1865015719</v>
      </c>
      <c r="V30" s="11">
        <v>1943817.921748274</v>
      </c>
      <c r="W30" s="11">
        <v>2016070.597686951</v>
      </c>
      <c r="X30" s="11">
        <v>2021456.4226354251</v>
      </c>
      <c r="Y30" s="11">
        <v>2021533.159335545</v>
      </c>
      <c r="Z30" s="11">
        <v>2022638.450027284</v>
      </c>
      <c r="AA30" s="11">
        <v>2024823.879815723</v>
      </c>
      <c r="AB30" s="11">
        <v>1888387.3983610631</v>
      </c>
      <c r="AC30" s="11">
        <v>1888387.3983610631</v>
      </c>
      <c r="AD30" s="11">
        <v>1885759.934051929</v>
      </c>
    </row>
    <row r="31" spans="1:30" x14ac:dyDescent="0.3">
      <c r="A31" s="7" t="s">
        <v>111</v>
      </c>
      <c r="B31" s="11">
        <v>20120181.325046904</v>
      </c>
      <c r="C31" s="11">
        <v>20215344.655873116</v>
      </c>
      <c r="D31" s="11">
        <v>20215344.655873116</v>
      </c>
      <c r="E31" s="11">
        <v>20120181.325046904</v>
      </c>
      <c r="F31" s="11">
        <v>20114062.333964627</v>
      </c>
      <c r="G31" s="11">
        <v>20123212.648208678</v>
      </c>
      <c r="H31" s="11">
        <v>20141598.193787046</v>
      </c>
      <c r="I31" s="11">
        <v>20126146.513527669</v>
      </c>
      <c r="J31" s="11">
        <v>20121453.537278067</v>
      </c>
      <c r="K31" s="11">
        <v>20110450.393138189</v>
      </c>
      <c r="L31" s="11">
        <v>20102767.862285476</v>
      </c>
      <c r="M31" s="11">
        <v>19328096.004385583</v>
      </c>
      <c r="N31" s="11">
        <v>19318228.343785785</v>
      </c>
      <c r="O31" s="11">
        <v>19253864.83555657</v>
      </c>
      <c r="P31" s="11">
        <v>19253864.83555657</v>
      </c>
      <c r="Q31" s="11">
        <v>19210344.703500476</v>
      </c>
      <c r="R31" s="11">
        <v>19172910.320077721</v>
      </c>
      <c r="S31" s="11">
        <v>18259286.811809167</v>
      </c>
      <c r="T31" s="11">
        <v>10852636.250415655</v>
      </c>
      <c r="U31" s="11">
        <v>10197346.452776734</v>
      </c>
      <c r="V31" s="11">
        <v>10183579.902434474</v>
      </c>
      <c r="W31" s="11">
        <v>10145418.082839211</v>
      </c>
      <c r="X31" s="11">
        <v>10147470.114267541</v>
      </c>
      <c r="Y31" s="11">
        <v>10195408.77676883</v>
      </c>
      <c r="Z31" s="11">
        <v>18936738.672110453</v>
      </c>
      <c r="AA31" s="11">
        <v>19418431.333478235</v>
      </c>
      <c r="AB31" s="11">
        <v>20649366.632056344</v>
      </c>
      <c r="AC31" s="11">
        <v>20649366.632056344</v>
      </c>
      <c r="AD31" s="11">
        <v>20637102.068238836</v>
      </c>
    </row>
    <row r="32" spans="1:30" x14ac:dyDescent="0.3">
      <c r="A32" s="112" t="s">
        <v>110</v>
      </c>
      <c r="B32" s="11">
        <v>3196790.0661867671</v>
      </c>
      <c r="C32" s="11">
        <v>3314527.2995351991</v>
      </c>
      <c r="D32" s="11">
        <v>3314527.2995351991</v>
      </c>
      <c r="E32" s="11">
        <v>3196790.0661867671</v>
      </c>
      <c r="F32" s="11">
        <v>3191630.4584488911</v>
      </c>
      <c r="G32" s="11">
        <v>3204455.6171349478</v>
      </c>
      <c r="H32" s="11">
        <v>3209723.736210817</v>
      </c>
      <c r="I32" s="11">
        <v>3185005.6436947891</v>
      </c>
      <c r="J32" s="11">
        <v>3209814.4662791379</v>
      </c>
      <c r="K32" s="11">
        <v>3169763.1441934542</v>
      </c>
      <c r="L32" s="11">
        <v>3162445.923758829</v>
      </c>
      <c r="M32" s="11">
        <v>3205368.2370013972</v>
      </c>
      <c r="N32" s="11">
        <v>3204892.0941135399</v>
      </c>
      <c r="O32" s="11">
        <v>3131282.6529053752</v>
      </c>
      <c r="P32" s="11">
        <v>3131282.6529053752</v>
      </c>
      <c r="Q32" s="11">
        <v>3101797.356397544</v>
      </c>
      <c r="R32" s="11">
        <v>3067180.8717879769</v>
      </c>
      <c r="S32" s="11">
        <v>3048597.621261782</v>
      </c>
      <c r="T32" s="11">
        <v>3034243.8812906709</v>
      </c>
      <c r="U32" s="11">
        <v>3046489.7049341132</v>
      </c>
      <c r="V32" s="11">
        <v>3033441.2925288528</v>
      </c>
      <c r="W32" s="11">
        <v>2996036.6440442032</v>
      </c>
      <c r="X32" s="11">
        <v>2997157.775893461</v>
      </c>
      <c r="Y32" s="11">
        <v>3049174.068747784</v>
      </c>
      <c r="Z32" s="11">
        <v>3071848.0751349628</v>
      </c>
      <c r="AA32" s="11">
        <v>3132011.9889152148</v>
      </c>
      <c r="AB32" s="11">
        <v>3131043.8975664591</v>
      </c>
      <c r="AC32" s="11">
        <v>3131043.8975664591</v>
      </c>
      <c r="AD32" s="11">
        <v>3159566.2699321038</v>
      </c>
    </row>
    <row r="33" spans="1:36" x14ac:dyDescent="0.3">
      <c r="A33" s="112" t="s">
        <v>112</v>
      </c>
      <c r="B33" s="11">
        <v>1002201.1335234439</v>
      </c>
      <c r="C33" s="11">
        <v>1003823.407222561</v>
      </c>
      <c r="D33" s="11">
        <v>1003823.407222561</v>
      </c>
      <c r="E33" s="11">
        <v>1002201.1335234439</v>
      </c>
      <c r="F33" s="11">
        <v>1002475.581244995</v>
      </c>
      <c r="G33" s="11">
        <v>1003535.649175251</v>
      </c>
      <c r="H33" s="11">
        <v>1004039.078038306</v>
      </c>
      <c r="I33" s="11">
        <v>1003967.021905634</v>
      </c>
      <c r="J33" s="11">
        <v>1005099.425858589</v>
      </c>
      <c r="K33" s="11">
        <v>1005047.584005691</v>
      </c>
      <c r="L33" s="11">
        <v>1004192.180432127</v>
      </c>
      <c r="M33" s="11">
        <v>1005903.3181664631</v>
      </c>
      <c r="N33" s="11">
        <v>1005955.952774363</v>
      </c>
      <c r="O33" s="11">
        <v>1005371.375968485</v>
      </c>
      <c r="P33" s="11">
        <v>1005371.375968485</v>
      </c>
      <c r="Q33" s="11">
        <v>1006189.155487807</v>
      </c>
      <c r="R33" s="11">
        <v>1006141.122133285</v>
      </c>
      <c r="S33" s="11">
        <v>106311.4306873804</v>
      </c>
      <c r="T33" s="11">
        <v>106241.11072041361</v>
      </c>
      <c r="U33" s="11">
        <v>106283.2698561439</v>
      </c>
      <c r="V33" s="11">
        <v>106216.4182630733</v>
      </c>
      <c r="W33" s="11">
        <v>106256.64942960181</v>
      </c>
      <c r="X33" s="11">
        <v>106336.4384514386</v>
      </c>
      <c r="Y33" s="11">
        <v>106447.90922952769</v>
      </c>
      <c r="Z33" s="11">
        <v>106473.7216826053</v>
      </c>
      <c r="AA33" s="11">
        <v>106746.83313581369</v>
      </c>
      <c r="AB33" s="11">
        <v>106936.854699983</v>
      </c>
      <c r="AC33" s="11">
        <v>106936.854699983</v>
      </c>
      <c r="AD33" s="11">
        <v>106987.8884060424</v>
      </c>
    </row>
    <row r="34" spans="1:36" x14ac:dyDescent="0.3">
      <c r="A34" s="112" t="s">
        <v>115</v>
      </c>
      <c r="B34" s="11">
        <v>1678768.6233455241</v>
      </c>
      <c r="C34" s="11">
        <v>1680905.897472197</v>
      </c>
      <c r="D34" s="11">
        <v>1680905.897472197</v>
      </c>
      <c r="E34" s="11">
        <v>1678768.6233455241</v>
      </c>
      <c r="F34" s="11">
        <v>1681997.25036578</v>
      </c>
      <c r="G34" s="11">
        <v>1685644.9410085049</v>
      </c>
      <c r="H34" s="11">
        <v>1686984.4302117189</v>
      </c>
      <c r="I34" s="11">
        <v>1689568.573130124</v>
      </c>
      <c r="J34" s="11">
        <v>1690242.3519638779</v>
      </c>
      <c r="K34" s="11">
        <v>1690764.443668884</v>
      </c>
      <c r="L34" s="11">
        <v>1690923.2062201679</v>
      </c>
      <c r="M34" s="11">
        <v>1696316.1677550429</v>
      </c>
      <c r="N34" s="11">
        <v>1695335.7872780729</v>
      </c>
      <c r="O34" s="11">
        <v>1695128.4898107969</v>
      </c>
      <c r="P34" s="11">
        <v>1695128.4898107969</v>
      </c>
      <c r="Q34" s="11">
        <v>1692796.0829784011</v>
      </c>
      <c r="R34" s="11">
        <v>1693988.477871004</v>
      </c>
      <c r="S34" s="11">
        <v>1692252.020224469</v>
      </c>
      <c r="T34" s="11">
        <v>192387.59603120101</v>
      </c>
      <c r="U34" s="11">
        <v>0</v>
      </c>
      <c r="V34" s="11"/>
      <c r="W34" s="11"/>
      <c r="X34" s="11"/>
      <c r="Y34" s="11"/>
      <c r="Z34" s="11"/>
      <c r="AA34" s="11"/>
      <c r="AB34" s="11"/>
      <c r="AC34" s="11"/>
      <c r="AD34" s="11"/>
    </row>
    <row r="35" spans="1:36" x14ac:dyDescent="0.3">
      <c r="A35" s="112" t="s">
        <v>118</v>
      </c>
      <c r="B35" s="11">
        <v>1066577.937918514</v>
      </c>
      <c r="C35" s="11">
        <v>1065401.0076854411</v>
      </c>
      <c r="D35" s="11">
        <v>1065401.0076854411</v>
      </c>
      <c r="E35" s="11">
        <v>1066577.937918514</v>
      </c>
      <c r="F35" s="11">
        <v>1062666.003011802</v>
      </c>
      <c r="G35" s="11">
        <v>1062345.9147328311</v>
      </c>
      <c r="H35" s="11">
        <v>1063344.507805031</v>
      </c>
      <c r="I35" s="11">
        <v>1062956.157255779</v>
      </c>
      <c r="J35" s="11">
        <v>1061993.754273507</v>
      </c>
      <c r="K35" s="11">
        <v>1066787.3151074611</v>
      </c>
      <c r="L35" s="11">
        <v>1065205.438979144</v>
      </c>
      <c r="M35" s="11">
        <v>1071679.1813387431</v>
      </c>
      <c r="N35" s="11">
        <v>1067455.02616383</v>
      </c>
      <c r="O35" s="11">
        <v>1067948.727672176</v>
      </c>
      <c r="P35" s="11">
        <v>1067948.727672176</v>
      </c>
      <c r="Q35" s="11">
        <v>1068502.89214249</v>
      </c>
      <c r="R35" s="11">
        <v>1069812.050160201</v>
      </c>
      <c r="S35" s="11">
        <v>1070503.486184587</v>
      </c>
      <c r="T35" s="11">
        <v>175148.78728538731</v>
      </c>
      <c r="U35" s="11">
        <v>0</v>
      </c>
      <c r="V35" s="11"/>
      <c r="W35" s="11"/>
      <c r="X35" s="11"/>
      <c r="Y35" s="11"/>
      <c r="Z35" s="11"/>
      <c r="AA35" s="11"/>
      <c r="AB35" s="11"/>
      <c r="AC35" s="11"/>
      <c r="AD35" s="11"/>
    </row>
    <row r="36" spans="1:36" x14ac:dyDescent="0.3">
      <c r="A36" s="112" t="s">
        <v>120</v>
      </c>
      <c r="B36" s="11">
        <v>2306885.4927305649</v>
      </c>
      <c r="C36" s="11">
        <v>2277226.2678301581</v>
      </c>
      <c r="D36" s="11">
        <v>2277226.2678301581</v>
      </c>
      <c r="E36" s="11">
        <v>2306885.4927305649</v>
      </c>
      <c r="F36" s="11">
        <v>2314131.05362604</v>
      </c>
      <c r="G36" s="11">
        <v>2308799.9935973068</v>
      </c>
      <c r="H36" s="11">
        <v>2317063.999893737</v>
      </c>
      <c r="I36" s="11">
        <v>2331183.156035325</v>
      </c>
      <c r="J36" s="11">
        <v>2310576.3741610381</v>
      </c>
      <c r="K36" s="11">
        <v>2321689.1117070778</v>
      </c>
      <c r="L36" s="11">
        <v>2315147.7725232081</v>
      </c>
      <c r="M36" s="11">
        <v>2280872.8356634141</v>
      </c>
      <c r="N36" s="11">
        <v>2272607.870198214</v>
      </c>
      <c r="O36" s="11">
        <v>2278111.964273219</v>
      </c>
      <c r="P36" s="11">
        <v>2278111.964273219</v>
      </c>
      <c r="Q36" s="11">
        <v>2271097.7548852889</v>
      </c>
      <c r="R36" s="11">
        <v>2265136.7128078211</v>
      </c>
      <c r="S36" s="11">
        <v>2261878.4164930312</v>
      </c>
      <c r="T36" s="11">
        <v>265025.0320861669</v>
      </c>
      <c r="U36" s="11">
        <v>265305.00691566052</v>
      </c>
      <c r="V36" s="11">
        <v>264631.04920481751</v>
      </c>
      <c r="W36" s="11">
        <v>264934.80099446548</v>
      </c>
      <c r="X36" s="11">
        <v>265177.20013645588</v>
      </c>
      <c r="Y36" s="11">
        <v>265891.22809300339</v>
      </c>
      <c r="Z36" s="11">
        <v>266602.37944189511</v>
      </c>
      <c r="AA36" s="11">
        <v>6461.6372383786511</v>
      </c>
      <c r="AB36" s="11">
        <v>6442.8302186970304</v>
      </c>
      <c r="AC36" s="11">
        <v>6442.8302186970304</v>
      </c>
      <c r="AD36" s="11">
        <v>6447.0172941271894</v>
      </c>
    </row>
    <row r="37" spans="1:36" x14ac:dyDescent="0.3">
      <c r="A37" s="112" t="s">
        <v>131</v>
      </c>
      <c r="B37" s="11">
        <v>1113934.265321631</v>
      </c>
      <c r="C37" s="11">
        <v>1117531.601010585</v>
      </c>
      <c r="D37" s="11">
        <v>1117531.601010585</v>
      </c>
      <c r="E37" s="11">
        <v>1113934.265321631</v>
      </c>
      <c r="F37" s="11">
        <v>1113032.5915267109</v>
      </c>
      <c r="G37" s="11">
        <v>1116047.4789080671</v>
      </c>
      <c r="H37" s="11">
        <v>1115624.090517068</v>
      </c>
      <c r="I37" s="11">
        <v>1111969.209387871</v>
      </c>
      <c r="J37" s="11">
        <v>1113071.6751143651</v>
      </c>
      <c r="K37" s="11">
        <v>1111729.5395717339</v>
      </c>
      <c r="L37" s="11">
        <v>1112558.445897535</v>
      </c>
      <c r="M37" s="11">
        <v>1116562.9708589199</v>
      </c>
      <c r="N37" s="11">
        <v>1121175.6055887439</v>
      </c>
      <c r="O37" s="11">
        <v>1118605.57685871</v>
      </c>
      <c r="P37" s="11">
        <v>1118605.57685871</v>
      </c>
      <c r="Q37" s="11">
        <v>1117352.0736362401</v>
      </c>
      <c r="R37" s="11">
        <v>1117338.162964582</v>
      </c>
      <c r="S37" s="11">
        <v>1117378.0179388351</v>
      </c>
      <c r="T37" s="11">
        <v>113336.44854394501</v>
      </c>
      <c r="U37" s="11">
        <v>0</v>
      </c>
      <c r="V37" s="11"/>
      <c r="W37" s="11"/>
      <c r="X37" s="11"/>
      <c r="Y37" s="11"/>
      <c r="Z37" s="11"/>
      <c r="AA37" s="11"/>
      <c r="AB37" s="11"/>
      <c r="AC37" s="11"/>
      <c r="AD37" s="11"/>
    </row>
    <row r="38" spans="1:36" x14ac:dyDescent="0.3">
      <c r="A38" s="112" t="s">
        <v>126</v>
      </c>
      <c r="B38" s="11">
        <v>2175563.0184175181</v>
      </c>
      <c r="C38" s="11">
        <v>2183429.2654796741</v>
      </c>
      <c r="D38" s="11">
        <v>2183429.2654796741</v>
      </c>
      <c r="E38" s="11">
        <v>2175563.0184175181</v>
      </c>
      <c r="F38" s="11">
        <v>2173156.0102094738</v>
      </c>
      <c r="G38" s="11">
        <v>2170352.7317371862</v>
      </c>
      <c r="H38" s="11">
        <v>2170209.5200743312</v>
      </c>
      <c r="I38" s="11">
        <v>2165092.5262962361</v>
      </c>
      <c r="J38" s="11">
        <v>2158520.5738860141</v>
      </c>
      <c r="K38" s="11">
        <v>2166857.263561097</v>
      </c>
      <c r="L38" s="11">
        <v>2177138.8420519931</v>
      </c>
      <c r="M38" s="11">
        <v>2178754.1897597001</v>
      </c>
      <c r="N38" s="11">
        <v>2176945.683121427</v>
      </c>
      <c r="O38" s="11">
        <v>2180274.1772777648</v>
      </c>
      <c r="P38" s="11">
        <v>2180274.1772777648</v>
      </c>
      <c r="Q38" s="11">
        <v>2179183.7598199011</v>
      </c>
      <c r="R38" s="11">
        <v>2179513.0925878952</v>
      </c>
      <c r="S38" s="11">
        <v>2186594.3888237928</v>
      </c>
      <c r="T38" s="11">
        <v>188242.97033534551</v>
      </c>
      <c r="U38" s="11">
        <v>0</v>
      </c>
      <c r="V38" s="11"/>
      <c r="W38" s="11"/>
      <c r="X38" s="11"/>
      <c r="Y38" s="11"/>
      <c r="Z38" s="11"/>
      <c r="AA38" s="11"/>
      <c r="AB38" s="11"/>
      <c r="AC38" s="11"/>
      <c r="AD38" s="11">
        <v>1.5038935696632501</v>
      </c>
    </row>
    <row r="39" spans="1:36" x14ac:dyDescent="0.3">
      <c r="A39" s="112" t="s">
        <v>123</v>
      </c>
      <c r="B39" s="11">
        <v>5023874.354219838</v>
      </c>
      <c r="C39" s="11">
        <v>5023865.5188261252</v>
      </c>
      <c r="D39" s="11">
        <v>5023865.5188261252</v>
      </c>
      <c r="E39" s="11">
        <v>5023874.354219838</v>
      </c>
      <c r="F39" s="11">
        <v>5023878.8913139068</v>
      </c>
      <c r="G39" s="11">
        <v>5023883.6672024</v>
      </c>
      <c r="H39" s="11">
        <v>5023888.2042964688</v>
      </c>
      <c r="I39" s="11">
        <v>5023892.7413905365</v>
      </c>
      <c r="J39" s="11">
        <v>5023897.2784846062</v>
      </c>
      <c r="K39" s="11">
        <v>5023901.8155786749</v>
      </c>
      <c r="L39" s="11">
        <v>5023906.3526727436</v>
      </c>
      <c r="M39" s="11">
        <v>4475343.7408210738</v>
      </c>
      <c r="N39" s="11">
        <v>4475348.516709568</v>
      </c>
      <c r="O39" s="11">
        <v>4475353.0538036367</v>
      </c>
      <c r="P39" s="11">
        <v>4475353.0538036367</v>
      </c>
      <c r="Q39" s="11">
        <v>4475340.6364935534</v>
      </c>
      <c r="R39" s="11">
        <v>4475345.1735876221</v>
      </c>
      <c r="S39" s="11">
        <v>4475349.7106816908</v>
      </c>
      <c r="T39" s="11">
        <v>4475358.7848698283</v>
      </c>
      <c r="U39" s="11">
        <v>4475363.321963897</v>
      </c>
      <c r="V39" s="11">
        <v>4475367.8590579657</v>
      </c>
      <c r="W39" s="11">
        <v>4475372.1573576098</v>
      </c>
      <c r="X39" s="11">
        <v>4475376.9332461031</v>
      </c>
      <c r="Y39" s="11">
        <v>4475381.2315457473</v>
      </c>
      <c r="Z39" s="11">
        <v>4475385.5298453895</v>
      </c>
      <c r="AA39" s="11">
        <v>4475395.081622378</v>
      </c>
      <c r="AB39" s="11">
        <v>4475409.886876707</v>
      </c>
      <c r="AC39" s="11">
        <v>4475409.886876707</v>
      </c>
      <c r="AD39" s="11">
        <v>4441646.0267896792</v>
      </c>
    </row>
    <row r="40" spans="1:36" x14ac:dyDescent="0.3">
      <c r="A40" s="112" t="s">
        <v>129</v>
      </c>
      <c r="B40" s="11">
        <v>2260617.827280242</v>
      </c>
      <c r="C40" s="11">
        <v>2260596.0604828191</v>
      </c>
      <c r="D40" s="11">
        <v>2260596.0604828191</v>
      </c>
      <c r="E40" s="11">
        <v>2260617.827280242</v>
      </c>
      <c r="F40" s="11">
        <v>2260629.008271887</v>
      </c>
      <c r="G40" s="11">
        <v>2260640.146750255</v>
      </c>
      <c r="H40" s="11">
        <v>2260651.412768452</v>
      </c>
      <c r="I40" s="11">
        <v>2260662.4237069921</v>
      </c>
      <c r="J40" s="11">
        <v>2260673.3921322562</v>
      </c>
      <c r="K40" s="11">
        <v>2260684.4030707958</v>
      </c>
      <c r="L40" s="11">
        <v>2260695.4140093359</v>
      </c>
      <c r="M40" s="11">
        <v>2016363.3255071221</v>
      </c>
      <c r="N40" s="11">
        <v>2016374.889118253</v>
      </c>
      <c r="O40" s="11">
        <v>2016386.3251895551</v>
      </c>
      <c r="P40" s="11">
        <v>2016386.3251895551</v>
      </c>
      <c r="Q40" s="11">
        <v>2016316.0082306929</v>
      </c>
      <c r="R40" s="11">
        <v>2016327.444301995</v>
      </c>
      <c r="S40" s="11">
        <v>2016338.837860022</v>
      </c>
      <c r="T40" s="11">
        <v>2016361.4124096921</v>
      </c>
      <c r="U40" s="11">
        <v>2016372.8059677179</v>
      </c>
      <c r="V40" s="11">
        <v>2016384.157012468</v>
      </c>
      <c r="W40" s="11">
        <v>2016395.3805173889</v>
      </c>
      <c r="X40" s="11">
        <v>2016406.816588691</v>
      </c>
      <c r="Y40" s="11">
        <v>2016417.8700405071</v>
      </c>
      <c r="Z40" s="11">
        <v>2016428.9660055989</v>
      </c>
      <c r="AA40" s="11">
        <v>2016452.6459004511</v>
      </c>
      <c r="AB40" s="11">
        <v>2016488.867211787</v>
      </c>
      <c r="AC40" s="11">
        <v>2016488.867211787</v>
      </c>
      <c r="AD40" s="11">
        <v>2001423.6925987811</v>
      </c>
    </row>
    <row r="41" spans="1:36" x14ac:dyDescent="0.3">
      <c r="A41" s="112" t="s">
        <v>130</v>
      </c>
      <c r="B41" s="11">
        <v>294968.6061028617</v>
      </c>
      <c r="C41" s="11">
        <v>288038.33032835711</v>
      </c>
      <c r="D41" s="11">
        <v>288038.33032835711</v>
      </c>
      <c r="E41" s="11">
        <v>294968.6061028617</v>
      </c>
      <c r="F41" s="11">
        <v>290465.48594513902</v>
      </c>
      <c r="G41" s="11">
        <v>287506.50796193001</v>
      </c>
      <c r="H41" s="11">
        <v>290069.2139711114</v>
      </c>
      <c r="I41" s="11">
        <v>291849.06072438147</v>
      </c>
      <c r="J41" s="11">
        <v>287564.24512467661</v>
      </c>
      <c r="K41" s="11">
        <v>293225.77267331729</v>
      </c>
      <c r="L41" s="11">
        <v>290554.28574039222</v>
      </c>
      <c r="M41" s="11">
        <v>280932.03751370858</v>
      </c>
      <c r="N41" s="11">
        <v>282136.91871977597</v>
      </c>
      <c r="O41" s="11">
        <v>285402.49179685599</v>
      </c>
      <c r="P41" s="11">
        <v>285402.49179685599</v>
      </c>
      <c r="Q41" s="11">
        <v>281768.98342856113</v>
      </c>
      <c r="R41" s="11">
        <v>282127.21187533502</v>
      </c>
      <c r="S41" s="11">
        <v>284082.88165357598</v>
      </c>
      <c r="T41" s="11">
        <v>286290.22684300569</v>
      </c>
      <c r="U41" s="11">
        <v>287532.343139201</v>
      </c>
      <c r="V41" s="11">
        <v>287539.12636729749</v>
      </c>
      <c r="W41" s="11">
        <v>286422.45049594098</v>
      </c>
      <c r="X41" s="11">
        <v>287014.94995139202</v>
      </c>
      <c r="Y41" s="11">
        <v>282096.46911226021</v>
      </c>
      <c r="Z41" s="11">
        <v>0</v>
      </c>
      <c r="AA41" s="11">
        <v>279907.38666599413</v>
      </c>
      <c r="AB41" s="11">
        <v>284118.45069622173</v>
      </c>
      <c r="AC41" s="11">
        <v>284118.45069622173</v>
      </c>
      <c r="AD41" s="11">
        <v>286278.09931239241</v>
      </c>
    </row>
    <row r="42" spans="1:36" x14ac:dyDescent="0.3">
      <c r="A42" s="112" t="s">
        <v>135</v>
      </c>
      <c r="B42" s="11">
        <v>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>
        <v>0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6" x14ac:dyDescent="0.3">
      <c r="A43" s="112" t="s">
        <v>245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>
        <v>9000000</v>
      </c>
      <c r="AA43" s="11">
        <v>9401455.7600000035</v>
      </c>
      <c r="AB43" s="11">
        <v>10628925.844786489</v>
      </c>
      <c r="AC43" s="11">
        <v>10628925.844786489</v>
      </c>
      <c r="AD43" s="11">
        <v>10634751.570012139</v>
      </c>
      <c r="AE43" s="11"/>
      <c r="AF43" s="11"/>
      <c r="AG43" s="11"/>
      <c r="AH43" s="11"/>
      <c r="AI43" s="11"/>
      <c r="AJ43" s="11"/>
    </row>
    <row r="44" spans="1:36" x14ac:dyDescent="0.3">
      <c r="A44" s="7" t="s">
        <v>15</v>
      </c>
      <c r="B44" s="11">
        <v>44943228.731134631</v>
      </c>
      <c r="C44" s="11">
        <v>45190297.45225165</v>
      </c>
      <c r="D44" s="11">
        <v>45190297.45225165</v>
      </c>
      <c r="E44" s="11">
        <v>44943228.731134631</v>
      </c>
      <c r="F44" s="11">
        <v>44880568.012752846</v>
      </c>
      <c r="G44" s="11">
        <v>46236279.077368356</v>
      </c>
      <c r="H44" s="11">
        <v>44976184.45755861</v>
      </c>
      <c r="I44" s="11">
        <v>44747174.069321856</v>
      </c>
      <c r="J44" s="11">
        <v>44896672.006480865</v>
      </c>
      <c r="K44" s="11">
        <v>44732256.47056441</v>
      </c>
      <c r="L44" s="11">
        <v>44780702.288468443</v>
      </c>
      <c r="M44" s="11">
        <v>44351107.193801299</v>
      </c>
      <c r="N44" s="11">
        <v>44423871.935352236</v>
      </c>
      <c r="O44" s="11">
        <v>44216909.520034298</v>
      </c>
      <c r="P44" s="11">
        <v>44216909.520034298</v>
      </c>
      <c r="Q44" s="11">
        <v>44067947.099532254</v>
      </c>
      <c r="R44" s="11">
        <v>43995688.187333167</v>
      </c>
      <c r="S44" s="11">
        <v>43004133.154970407</v>
      </c>
      <c r="T44" s="11">
        <v>41693748.217894956</v>
      </c>
      <c r="U44" s="11">
        <v>41057250.844544545</v>
      </c>
      <c r="V44" s="11">
        <v>43748121.844161175</v>
      </c>
      <c r="W44" s="11">
        <v>43719324.559690125</v>
      </c>
      <c r="X44" s="11">
        <v>43146185.80251687</v>
      </c>
      <c r="Y44" s="11">
        <v>43321460.211724617</v>
      </c>
      <c r="Z44" s="11">
        <v>43694367.594611466</v>
      </c>
      <c r="AA44" s="11">
        <v>43946687.148971997</v>
      </c>
      <c r="AB44" s="11">
        <v>44410288.133883476</v>
      </c>
      <c r="AC44" s="11">
        <v>44410288.133883476</v>
      </c>
      <c r="AD44" s="11">
        <v>44431921.964158632</v>
      </c>
    </row>
    <row r="51" spans="1:30" x14ac:dyDescent="0.3">
      <c r="A51" s="54" t="s">
        <v>2</v>
      </c>
      <c r="B51" t="s">
        <v>15</v>
      </c>
    </row>
    <row r="53" spans="1:30" x14ac:dyDescent="0.3">
      <c r="A53" s="54" t="s">
        <v>202</v>
      </c>
      <c r="B53" s="54" t="s">
        <v>179</v>
      </c>
    </row>
    <row r="54" spans="1:30" x14ac:dyDescent="0.3">
      <c r="A54" s="54" t="s">
        <v>183</v>
      </c>
      <c r="B54" s="57" t="s">
        <v>190</v>
      </c>
      <c r="C54" s="57" t="s">
        <v>191</v>
      </c>
      <c r="D54" s="57" t="s">
        <v>192</v>
      </c>
      <c r="E54" s="57" t="s">
        <v>193</v>
      </c>
      <c r="F54" s="57" t="s">
        <v>194</v>
      </c>
      <c r="G54" s="57" t="s">
        <v>195</v>
      </c>
      <c r="H54" s="57" t="s">
        <v>196</v>
      </c>
      <c r="I54" s="57" t="s">
        <v>197</v>
      </c>
      <c r="J54" s="57" t="s">
        <v>198</v>
      </c>
      <c r="K54" s="57" t="s">
        <v>199</v>
      </c>
      <c r="L54" s="57" t="s">
        <v>200</v>
      </c>
      <c r="M54" s="57" t="s">
        <v>201</v>
      </c>
      <c r="N54" s="8" t="s">
        <v>203</v>
      </c>
      <c r="O54" s="8" t="s">
        <v>204</v>
      </c>
      <c r="P54" s="8" t="s">
        <v>205</v>
      </c>
      <c r="Q54" s="8" t="s">
        <v>206</v>
      </c>
      <c r="R54" s="8" t="s">
        <v>207</v>
      </c>
      <c r="S54" s="8" t="s">
        <v>208</v>
      </c>
      <c r="T54" s="8" t="s">
        <v>210</v>
      </c>
      <c r="U54" s="8" t="s">
        <v>211</v>
      </c>
      <c r="V54" s="8" t="s">
        <v>212</v>
      </c>
      <c r="W54" s="8" t="s">
        <v>213</v>
      </c>
      <c r="X54" s="8" t="s">
        <v>216</v>
      </c>
      <c r="Y54" s="8" t="s">
        <v>247</v>
      </c>
      <c r="Z54" s="8" t="s">
        <v>248</v>
      </c>
      <c r="AA54" s="8" t="s">
        <v>250</v>
      </c>
      <c r="AB54" s="8" t="s">
        <v>252</v>
      </c>
      <c r="AC54" s="8" t="s">
        <v>253</v>
      </c>
      <c r="AD54" s="8" t="s">
        <v>254</v>
      </c>
    </row>
    <row r="55" spans="1:30" x14ac:dyDescent="0.3">
      <c r="A55" s="7" t="s">
        <v>33</v>
      </c>
      <c r="B55" s="11">
        <v>2123392.9894933999</v>
      </c>
      <c r="C55" s="11">
        <v>2123392.9894933999</v>
      </c>
      <c r="D55" s="11">
        <v>2123392.9894933999</v>
      </c>
      <c r="E55" s="11">
        <v>2123392.9894933999</v>
      </c>
      <c r="F55" s="11">
        <v>2123392.9894933999</v>
      </c>
      <c r="G55" s="11">
        <v>2123392.9894933999</v>
      </c>
      <c r="H55" s="11">
        <v>2123392.9894933999</v>
      </c>
      <c r="I55" s="11">
        <v>2123392.9894933999</v>
      </c>
      <c r="J55" s="11">
        <v>2123392.9894933999</v>
      </c>
      <c r="K55" s="11">
        <v>2123392.9894933999</v>
      </c>
      <c r="L55" s="11">
        <v>2123392.9894933999</v>
      </c>
      <c r="M55" s="11">
        <v>2123392.9894933999</v>
      </c>
      <c r="N55" s="11">
        <v>2123392.9894933999</v>
      </c>
      <c r="O55" s="11">
        <v>2123392.9894933999</v>
      </c>
      <c r="P55" s="11">
        <v>2123392.9894933999</v>
      </c>
      <c r="Q55" s="11">
        <v>2123392.9894933999</v>
      </c>
      <c r="R55" s="11">
        <v>2123392.9894933999</v>
      </c>
      <c r="S55" s="11">
        <v>2123392.9894933999</v>
      </c>
      <c r="T55" s="11">
        <v>2123392.9894933999</v>
      </c>
      <c r="U55" s="11">
        <v>2123392.9894933999</v>
      </c>
      <c r="V55" s="11">
        <v>2123392.9894933999</v>
      </c>
      <c r="W55" s="11">
        <v>2123392.9894933999</v>
      </c>
      <c r="X55" s="11">
        <v>1773240.8314378799</v>
      </c>
      <c r="Y55" s="11">
        <v>1773240.8314378799</v>
      </c>
      <c r="Z55" s="11">
        <v>1773240.8314378799</v>
      </c>
      <c r="AA55" s="11">
        <v>1773240.8314378799</v>
      </c>
      <c r="AB55" s="11">
        <v>322.88924383</v>
      </c>
      <c r="AC55" s="11">
        <v>322.88924383</v>
      </c>
      <c r="AD55" s="11">
        <v>322.88924383</v>
      </c>
    </row>
    <row r="56" spans="1:30" x14ac:dyDescent="0.3">
      <c r="A56" s="112" t="s">
        <v>125</v>
      </c>
      <c r="B56" s="11">
        <v>1087661.1554819299</v>
      </c>
      <c r="C56" s="11">
        <v>1087661.1554819299</v>
      </c>
      <c r="D56" s="11">
        <v>1087661.1554819299</v>
      </c>
      <c r="E56" s="11">
        <v>1087661.1554819299</v>
      </c>
      <c r="F56" s="11">
        <v>1087661.1554819299</v>
      </c>
      <c r="G56" s="11">
        <v>1087661.1554819299</v>
      </c>
      <c r="H56" s="11">
        <v>1087661.1554819299</v>
      </c>
      <c r="I56" s="11">
        <v>1087661.1554819299</v>
      </c>
      <c r="J56" s="11">
        <v>1087661.1554819299</v>
      </c>
      <c r="K56" s="11">
        <v>1087661.1554819299</v>
      </c>
      <c r="L56" s="11">
        <v>1087661.1554819299</v>
      </c>
      <c r="M56" s="11">
        <v>1087661.1554819299</v>
      </c>
      <c r="N56" s="11">
        <v>1087661.1554819299</v>
      </c>
      <c r="O56" s="11">
        <v>1087661.1554819299</v>
      </c>
      <c r="P56" s="11">
        <v>1087661.1554819299</v>
      </c>
      <c r="Q56" s="11">
        <v>1087661.1554819299</v>
      </c>
      <c r="R56" s="11">
        <v>1087661.1554819299</v>
      </c>
      <c r="S56" s="11">
        <v>1087661.1554819299</v>
      </c>
      <c r="T56" s="11">
        <v>1087661.1554819299</v>
      </c>
      <c r="U56" s="11">
        <v>1087661.1554819299</v>
      </c>
      <c r="V56" s="11">
        <v>1087661.1554819299</v>
      </c>
      <c r="W56" s="11">
        <v>1087661.1554819299</v>
      </c>
      <c r="X56" s="11">
        <v>1087661.1554819299</v>
      </c>
      <c r="Y56" s="11">
        <v>1087661.1554819299</v>
      </c>
      <c r="Z56" s="11">
        <v>1087661.1554819299</v>
      </c>
      <c r="AA56" s="11">
        <v>1087661.1554819299</v>
      </c>
      <c r="AB56" s="11"/>
      <c r="AC56" s="11"/>
      <c r="AD56" s="11"/>
    </row>
    <row r="57" spans="1:30" x14ac:dyDescent="0.3">
      <c r="A57" s="112" t="s">
        <v>128</v>
      </c>
      <c r="B57" s="11">
        <v>1035408.94476764</v>
      </c>
      <c r="C57" s="11">
        <v>1035408.94476764</v>
      </c>
      <c r="D57" s="11">
        <v>1035408.94476764</v>
      </c>
      <c r="E57" s="11">
        <v>1035408.94476764</v>
      </c>
      <c r="F57" s="11">
        <v>1035408.94476764</v>
      </c>
      <c r="G57" s="11">
        <v>1035408.94476764</v>
      </c>
      <c r="H57" s="11">
        <v>1035408.94476764</v>
      </c>
      <c r="I57" s="11">
        <v>1035408.94476764</v>
      </c>
      <c r="J57" s="11">
        <v>1035408.94476764</v>
      </c>
      <c r="K57" s="11">
        <v>1035408.94476764</v>
      </c>
      <c r="L57" s="11">
        <v>1035408.94476764</v>
      </c>
      <c r="M57" s="11">
        <v>1035408.94476764</v>
      </c>
      <c r="N57" s="11">
        <v>1035408.94476764</v>
      </c>
      <c r="O57" s="11">
        <v>1035408.94476764</v>
      </c>
      <c r="P57" s="11">
        <v>1035408.94476764</v>
      </c>
      <c r="Q57" s="11">
        <v>1035408.94476764</v>
      </c>
      <c r="R57" s="11">
        <v>1035408.94476764</v>
      </c>
      <c r="S57" s="11">
        <v>1035408.94476764</v>
      </c>
      <c r="T57" s="11">
        <v>1035408.94476764</v>
      </c>
      <c r="U57" s="11">
        <v>1035408.94476764</v>
      </c>
      <c r="V57" s="11">
        <v>1035408.94476764</v>
      </c>
      <c r="W57" s="11">
        <v>1035408.94476764</v>
      </c>
      <c r="X57" s="11">
        <v>685256.78671212005</v>
      </c>
      <c r="Y57" s="11">
        <v>685256.78671212005</v>
      </c>
      <c r="Z57" s="11">
        <v>685256.78671212005</v>
      </c>
      <c r="AA57" s="11">
        <v>685256.78671212005</v>
      </c>
      <c r="AB57" s="11"/>
      <c r="AC57" s="11"/>
      <c r="AD57" s="11"/>
    </row>
    <row r="58" spans="1:30" x14ac:dyDescent="0.3">
      <c r="A58" s="112" t="s">
        <v>117</v>
      </c>
      <c r="B58" s="11">
        <v>322.88924383</v>
      </c>
      <c r="C58" s="11">
        <v>322.88924383</v>
      </c>
      <c r="D58" s="11">
        <v>322.88924383</v>
      </c>
      <c r="E58" s="11">
        <v>322.88924383</v>
      </c>
      <c r="F58" s="11">
        <v>322.88924383</v>
      </c>
      <c r="G58" s="11">
        <v>322.88924383</v>
      </c>
      <c r="H58" s="11">
        <v>322.88924383</v>
      </c>
      <c r="I58" s="11">
        <v>322.88924383</v>
      </c>
      <c r="J58" s="11">
        <v>322.88924383</v>
      </c>
      <c r="K58" s="11">
        <v>322.88924383</v>
      </c>
      <c r="L58" s="11">
        <v>322.88924383</v>
      </c>
      <c r="M58" s="11">
        <v>322.88924383</v>
      </c>
      <c r="N58" s="11">
        <v>322.88924383</v>
      </c>
      <c r="O58" s="11">
        <v>322.88924383</v>
      </c>
      <c r="P58" s="11">
        <v>322.88924383</v>
      </c>
      <c r="Q58" s="11">
        <v>322.88924383</v>
      </c>
      <c r="R58" s="11">
        <v>322.88924383</v>
      </c>
      <c r="S58" s="11">
        <v>322.88924383</v>
      </c>
      <c r="T58" s="11">
        <v>322.88924383</v>
      </c>
      <c r="U58" s="11">
        <v>322.88924383</v>
      </c>
      <c r="V58" s="11">
        <v>322.88924383</v>
      </c>
      <c r="W58" s="11">
        <v>322.88924383</v>
      </c>
      <c r="X58" s="11">
        <v>322.88924383</v>
      </c>
      <c r="Y58" s="11">
        <v>322.88924383</v>
      </c>
      <c r="Z58" s="11">
        <v>322.88924383</v>
      </c>
      <c r="AA58" s="11">
        <v>322.88924383</v>
      </c>
      <c r="AB58" s="11">
        <v>322.88924383</v>
      </c>
      <c r="AC58" s="11">
        <v>322.88924383</v>
      </c>
      <c r="AD58" s="11">
        <v>322.88924383</v>
      </c>
    </row>
    <row r="59" spans="1:30" x14ac:dyDescent="0.3">
      <c r="A59" s="7" t="s">
        <v>40</v>
      </c>
      <c r="B59" s="11">
        <v>3018330.1109590698</v>
      </c>
      <c r="C59" s="11">
        <v>3344137.2898101499</v>
      </c>
      <c r="D59" s="11">
        <v>3344137.2898101499</v>
      </c>
      <c r="E59" s="11">
        <v>3018330.1109590698</v>
      </c>
      <c r="F59" s="11">
        <v>3019292.9005962098</v>
      </c>
      <c r="G59" s="11">
        <v>3019292.9005962098</v>
      </c>
      <c r="H59" s="11">
        <v>1988194.8949722995</v>
      </c>
      <c r="I59" s="11">
        <v>1848607.0369567801</v>
      </c>
      <c r="J59" s="11">
        <v>1849916.2460414099</v>
      </c>
      <c r="K59" s="11">
        <v>1849916.2460414099</v>
      </c>
      <c r="L59" s="11">
        <v>1849916.2460414099</v>
      </c>
      <c r="M59" s="11">
        <v>1849916.2460414099</v>
      </c>
      <c r="N59" s="11">
        <v>1849916.2460414099</v>
      </c>
      <c r="O59" s="11">
        <v>1912043.3634530497</v>
      </c>
      <c r="P59" s="11">
        <v>1912043.3634530497</v>
      </c>
      <c r="Q59" s="11">
        <v>1895113.6006164502</v>
      </c>
      <c r="R59" s="11">
        <v>1894157.4191689002</v>
      </c>
      <c r="S59" s="11">
        <v>1894157.4191689002</v>
      </c>
      <c r="T59" s="11">
        <v>7909816.2563288696</v>
      </c>
      <c r="U59" s="11">
        <v>7909720.8222635007</v>
      </c>
      <c r="V59" s="11">
        <v>10456857.93737383</v>
      </c>
      <c r="W59" s="11">
        <v>10455904.50287094</v>
      </c>
      <c r="X59" s="11">
        <v>10455904.50287094</v>
      </c>
      <c r="Y59" s="11">
        <v>10455428.235273439</v>
      </c>
      <c r="Z59" s="11">
        <v>2476931.9116722303</v>
      </c>
      <c r="AA59" s="11">
        <v>2053165.65746847</v>
      </c>
      <c r="AB59" s="11">
        <v>3264007.5572511097</v>
      </c>
      <c r="AC59" s="11">
        <v>3264007.5572511097</v>
      </c>
      <c r="AD59" s="11">
        <v>2998294.7319933702</v>
      </c>
    </row>
    <row r="60" spans="1:30" x14ac:dyDescent="0.3">
      <c r="A60" s="112" t="s">
        <v>127</v>
      </c>
      <c r="B60" s="11">
        <v>57289.3883632</v>
      </c>
      <c r="C60" s="11">
        <v>57289.3883632</v>
      </c>
      <c r="D60" s="11">
        <v>57289.3883632</v>
      </c>
      <c r="E60" s="11">
        <v>57289.3883632</v>
      </c>
      <c r="F60" s="11">
        <v>57289.3883632</v>
      </c>
      <c r="G60" s="11">
        <v>57289.3883632</v>
      </c>
      <c r="H60" s="11">
        <v>57289.3883632</v>
      </c>
      <c r="I60" s="11">
        <v>57289.3883632</v>
      </c>
      <c r="J60" s="11">
        <v>57289.3883632</v>
      </c>
      <c r="K60" s="11">
        <v>57289.3883632</v>
      </c>
      <c r="L60" s="11">
        <v>57289.3883632</v>
      </c>
      <c r="M60" s="11">
        <v>57289.3883632</v>
      </c>
      <c r="N60" s="11">
        <v>57289.3883632</v>
      </c>
      <c r="O60" s="11">
        <v>57289.3883632</v>
      </c>
      <c r="P60" s="11">
        <v>57289.3883632</v>
      </c>
      <c r="Q60" s="11">
        <v>57289.3883632</v>
      </c>
      <c r="R60" s="11">
        <v>57289.3883632</v>
      </c>
      <c r="S60" s="11">
        <v>57289.3883632</v>
      </c>
      <c r="T60" s="11">
        <v>57289.3883632</v>
      </c>
      <c r="U60" s="11">
        <v>57289.3883632</v>
      </c>
      <c r="V60" s="11">
        <v>57289.3883632</v>
      </c>
      <c r="W60" s="11">
        <v>57289.3883632</v>
      </c>
      <c r="X60" s="11">
        <v>57289.3883632</v>
      </c>
      <c r="Y60" s="11">
        <v>57289.3883632</v>
      </c>
      <c r="Z60" s="11">
        <v>57289.3883632</v>
      </c>
      <c r="AA60" s="11">
        <v>57289.3883632</v>
      </c>
      <c r="AB60" s="11">
        <v>57289.3883632</v>
      </c>
      <c r="AC60" s="11">
        <v>57289.3883632</v>
      </c>
      <c r="AD60" s="11">
        <v>57289.3883632</v>
      </c>
    </row>
    <row r="61" spans="1:30" x14ac:dyDescent="0.3">
      <c r="A61" s="112" t="s">
        <v>116</v>
      </c>
      <c r="B61" s="11">
        <v>58727.87201965</v>
      </c>
      <c r="C61" s="11">
        <v>58727.87201965</v>
      </c>
      <c r="D61" s="11">
        <v>58727.87201965</v>
      </c>
      <c r="E61" s="11">
        <v>58727.87201965</v>
      </c>
      <c r="F61" s="11">
        <v>58727.87201965</v>
      </c>
      <c r="G61" s="11">
        <v>58727.87201965</v>
      </c>
      <c r="H61" s="11">
        <v>58727.87201965</v>
      </c>
      <c r="I61" s="11">
        <v>58727.87201965</v>
      </c>
      <c r="J61" s="11">
        <v>58727.87201965</v>
      </c>
      <c r="K61" s="11">
        <v>58727.87201965</v>
      </c>
      <c r="L61" s="11">
        <v>58727.87201965</v>
      </c>
      <c r="M61" s="11">
        <v>58727.87201965</v>
      </c>
      <c r="N61" s="11">
        <v>58727.87201965</v>
      </c>
      <c r="O61" s="11">
        <v>58727.87201965</v>
      </c>
      <c r="P61" s="11">
        <v>58727.87201965</v>
      </c>
      <c r="Q61" s="11">
        <v>58727.87201965</v>
      </c>
      <c r="R61" s="11">
        <v>58727.87201965</v>
      </c>
      <c r="S61" s="11">
        <v>58727.87201965</v>
      </c>
      <c r="T61" s="11">
        <v>58727.87201965</v>
      </c>
      <c r="U61" s="11">
        <v>58727.87201965</v>
      </c>
      <c r="V61" s="11">
        <v>58727.87201965</v>
      </c>
      <c r="W61" s="11">
        <v>58727.87201965</v>
      </c>
      <c r="X61" s="11">
        <v>58727.87201965</v>
      </c>
      <c r="Y61" s="11">
        <v>58727.87201965</v>
      </c>
      <c r="Z61" s="11">
        <v>58727.87201965</v>
      </c>
      <c r="AA61" s="11">
        <v>58727.87201965</v>
      </c>
      <c r="AB61" s="11">
        <v>58727.87201965</v>
      </c>
      <c r="AC61" s="11">
        <v>58727.87201965</v>
      </c>
      <c r="AD61" s="11">
        <v>58727.87201965</v>
      </c>
    </row>
    <row r="62" spans="1:30" x14ac:dyDescent="0.3">
      <c r="A62" s="112" t="s">
        <v>57</v>
      </c>
      <c r="B62" s="11">
        <v>1</v>
      </c>
      <c r="C62" s="11">
        <v>1</v>
      </c>
      <c r="D62" s="11">
        <v>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1</v>
      </c>
    </row>
    <row r="63" spans="1:30" x14ac:dyDescent="0.3">
      <c r="A63" s="112" t="s">
        <v>154</v>
      </c>
      <c r="B63" s="11">
        <v>1447166.3158573499</v>
      </c>
      <c r="C63" s="11">
        <v>898110.43133532</v>
      </c>
      <c r="D63" s="11">
        <v>898110.43133532</v>
      </c>
      <c r="E63" s="11">
        <v>1447166.3158573499</v>
      </c>
      <c r="F63" s="11">
        <v>1447166.3158573499</v>
      </c>
      <c r="G63" s="11">
        <v>1447166.3158573499</v>
      </c>
      <c r="H63" s="11">
        <v>1447166.3158573499</v>
      </c>
      <c r="I63" s="11">
        <v>1447166.3158573499</v>
      </c>
      <c r="J63" s="11">
        <v>1447166.3158573499</v>
      </c>
      <c r="K63" s="11">
        <v>1447166.3158573499</v>
      </c>
      <c r="L63" s="11">
        <v>1447166.3158573499</v>
      </c>
      <c r="M63" s="11">
        <v>1447166.3158573499</v>
      </c>
      <c r="N63" s="11">
        <v>1447166.3158573499</v>
      </c>
      <c r="O63" s="11">
        <v>1567147.44976</v>
      </c>
      <c r="P63" s="11">
        <v>1567147.44976</v>
      </c>
      <c r="Q63" s="11">
        <v>1567147.44976</v>
      </c>
      <c r="R63" s="11">
        <v>1567147.44976</v>
      </c>
      <c r="S63" s="11">
        <v>1567147.44976</v>
      </c>
      <c r="T63" s="11">
        <v>1567147.44976</v>
      </c>
      <c r="U63" s="11">
        <v>1567147.44976</v>
      </c>
      <c r="V63" s="11">
        <v>1567147.44976</v>
      </c>
      <c r="W63" s="11">
        <v>1567147.44976</v>
      </c>
      <c r="X63" s="11">
        <v>1567147.44976</v>
      </c>
      <c r="Y63" s="11">
        <v>1567147.44976</v>
      </c>
      <c r="Z63" s="11">
        <v>1567147.44976</v>
      </c>
      <c r="AA63" s="11">
        <v>1567147.44976</v>
      </c>
      <c r="AB63" s="11"/>
      <c r="AC63" s="11"/>
      <c r="AD63" s="11"/>
    </row>
    <row r="64" spans="1:30" x14ac:dyDescent="0.3">
      <c r="A64" s="112" t="s">
        <v>39</v>
      </c>
      <c r="B64" s="11">
        <v>113720.39701052</v>
      </c>
      <c r="C64" s="11">
        <v>229084.42343669999</v>
      </c>
      <c r="D64" s="11">
        <v>229084.42343669999</v>
      </c>
      <c r="E64" s="11">
        <v>113720.39701052</v>
      </c>
      <c r="F64" s="11">
        <v>113816.67617326</v>
      </c>
      <c r="G64" s="11">
        <v>113816.67617326</v>
      </c>
      <c r="H64" s="11">
        <v>25324.90370237</v>
      </c>
      <c r="I64" s="11">
        <v>11366.089088750001</v>
      </c>
      <c r="J64" s="11">
        <v>23810.536848619999</v>
      </c>
      <c r="K64" s="11">
        <v>23810.536848619999</v>
      </c>
      <c r="L64" s="11">
        <v>23810.536848619999</v>
      </c>
      <c r="M64" s="11">
        <v>23810.536848619999</v>
      </c>
      <c r="N64" s="11">
        <v>23810.536848619999</v>
      </c>
      <c r="O64" s="11">
        <v>22881.680014080001</v>
      </c>
      <c r="P64" s="11">
        <v>22881.680014080001</v>
      </c>
      <c r="Q64" s="11">
        <v>21188.70022069</v>
      </c>
      <c r="R64" s="11">
        <v>21093.081877709999</v>
      </c>
      <c r="S64" s="11">
        <v>21093.081877709999</v>
      </c>
      <c r="T64" s="11">
        <v>622660.13830451004</v>
      </c>
      <c r="U64" s="11">
        <v>622650.59487943002</v>
      </c>
      <c r="V64" s="11">
        <v>877364.80201987003</v>
      </c>
      <c r="W64" s="11">
        <v>877269.45827741001</v>
      </c>
      <c r="X64" s="11">
        <v>877269.45827741001</v>
      </c>
      <c r="Y64" s="11">
        <v>877221.83142942004</v>
      </c>
      <c r="Z64" s="11">
        <v>79370.711875640001</v>
      </c>
      <c r="AA64" s="11">
        <v>33492.510451150003</v>
      </c>
      <c r="AB64" s="11">
        <v>274929.88774393999</v>
      </c>
      <c r="AC64" s="11">
        <v>274929.88774393999</v>
      </c>
      <c r="AD64" s="11">
        <v>230276.88373207999</v>
      </c>
    </row>
    <row r="65" spans="1:30" x14ac:dyDescent="0.3">
      <c r="A65" s="112" t="s">
        <v>41</v>
      </c>
      <c r="B65" s="11">
        <v>113718.47620131</v>
      </c>
      <c r="C65" s="11">
        <v>229080.5826692</v>
      </c>
      <c r="D65" s="11">
        <v>229080.5826692</v>
      </c>
      <c r="E65" s="11">
        <v>113718.47620131</v>
      </c>
      <c r="F65" s="11">
        <v>113814.75376042</v>
      </c>
      <c r="G65" s="11">
        <v>113814.75376042</v>
      </c>
      <c r="H65" s="11">
        <v>25324.482069379999</v>
      </c>
      <c r="I65" s="11">
        <v>11365.89987449</v>
      </c>
      <c r="J65" s="11">
        <v>23810.140133339999</v>
      </c>
      <c r="K65" s="11">
        <v>23810.140133339999</v>
      </c>
      <c r="L65" s="11">
        <v>23810.140133339999</v>
      </c>
      <c r="M65" s="11">
        <v>23810.140133339999</v>
      </c>
      <c r="N65" s="11">
        <v>23810.140133339999</v>
      </c>
      <c r="O65" s="11">
        <v>22881.29876623</v>
      </c>
      <c r="P65" s="11">
        <v>22881.29876623</v>
      </c>
      <c r="Q65" s="11">
        <v>21188.347120769999</v>
      </c>
      <c r="R65" s="11">
        <v>21092.730367709999</v>
      </c>
      <c r="S65" s="11">
        <v>21092.730367709999</v>
      </c>
      <c r="T65" s="11">
        <v>622649.78240658005</v>
      </c>
      <c r="U65" s="11">
        <v>622640.23914015002</v>
      </c>
      <c r="V65" s="11">
        <v>877350.21091988997</v>
      </c>
      <c r="W65" s="11">
        <v>877254.86888095003</v>
      </c>
      <c r="X65" s="11">
        <v>877254.86888095003</v>
      </c>
      <c r="Y65" s="11">
        <v>877207.24282004999</v>
      </c>
      <c r="Z65" s="11">
        <v>79369.309748230007</v>
      </c>
      <c r="AA65" s="11">
        <v>33491.865503909998</v>
      </c>
      <c r="AB65" s="11">
        <v>274925.33885611</v>
      </c>
      <c r="AC65" s="11">
        <v>274925.33885611</v>
      </c>
      <c r="AD65" s="11">
        <v>230273.07321591</v>
      </c>
    </row>
    <row r="66" spans="1:30" x14ac:dyDescent="0.3">
      <c r="A66" s="112" t="s">
        <v>47</v>
      </c>
      <c r="B66" s="11">
        <v>113726.01112323999</v>
      </c>
      <c r="C66" s="11">
        <v>229095.80086916001</v>
      </c>
      <c r="D66" s="11">
        <v>229095.80086916001</v>
      </c>
      <c r="E66" s="11">
        <v>113726.01112323999</v>
      </c>
      <c r="F66" s="11">
        <v>113822.29508791</v>
      </c>
      <c r="G66" s="11">
        <v>113822.29508791</v>
      </c>
      <c r="H66" s="11">
        <v>25326.166980329999</v>
      </c>
      <c r="I66" s="11">
        <v>11366.656003530001</v>
      </c>
      <c r="J66" s="11">
        <v>23811.72455685</v>
      </c>
      <c r="K66" s="11">
        <v>23811.72455685</v>
      </c>
      <c r="L66" s="11">
        <v>23811.72455685</v>
      </c>
      <c r="M66" s="11">
        <v>23811.72455685</v>
      </c>
      <c r="N66" s="11">
        <v>23811.72455685</v>
      </c>
      <c r="O66" s="11">
        <v>22882.82138809</v>
      </c>
      <c r="P66" s="11">
        <v>22882.82138809</v>
      </c>
      <c r="Q66" s="11">
        <v>21189.75717769</v>
      </c>
      <c r="R66" s="11">
        <v>21094.13406647</v>
      </c>
      <c r="S66" s="11">
        <v>21094.13406647</v>
      </c>
      <c r="T66" s="11">
        <v>622691.18505358999</v>
      </c>
      <c r="U66" s="11">
        <v>622681.64115269994</v>
      </c>
      <c r="V66" s="11">
        <v>877408.54934063996</v>
      </c>
      <c r="W66" s="11">
        <v>877313.20096274</v>
      </c>
      <c r="X66" s="11">
        <v>877313.20096274</v>
      </c>
      <c r="Y66" s="11">
        <v>877265.57173516997</v>
      </c>
      <c r="Z66" s="11">
        <v>79374.602213959995</v>
      </c>
      <c r="AA66" s="11">
        <v>33494.107542960002</v>
      </c>
      <c r="AB66" s="11">
        <v>274943.62008739001</v>
      </c>
      <c r="AC66" s="11">
        <v>274943.62008739001</v>
      </c>
      <c r="AD66" s="11">
        <v>230288.38640098</v>
      </c>
    </row>
    <row r="67" spans="1:30" x14ac:dyDescent="0.3">
      <c r="A67" s="112" t="s">
        <v>42</v>
      </c>
      <c r="B67" s="11">
        <v>113718.46621026999</v>
      </c>
      <c r="C67" s="11">
        <v>229080.57611189</v>
      </c>
      <c r="D67" s="11">
        <v>229080.57611189</v>
      </c>
      <c r="E67" s="11">
        <v>113718.46621026999</v>
      </c>
      <c r="F67" s="11">
        <v>113814.74377124</v>
      </c>
      <c r="G67" s="11">
        <v>113814.74377124</v>
      </c>
      <c r="H67" s="11">
        <v>25324.48231295</v>
      </c>
      <c r="I67" s="11">
        <v>11365.89998387</v>
      </c>
      <c r="J67" s="11">
        <v>23810.140819690001</v>
      </c>
      <c r="K67" s="11">
        <v>23810.140819690001</v>
      </c>
      <c r="L67" s="11">
        <v>23810.140819690001</v>
      </c>
      <c r="M67" s="11">
        <v>23810.140819690001</v>
      </c>
      <c r="N67" s="11">
        <v>23810.140819690001</v>
      </c>
      <c r="O67" s="11">
        <v>22881.299425900001</v>
      </c>
      <c r="P67" s="11">
        <v>22881.299425900001</v>
      </c>
      <c r="Q67" s="11">
        <v>21188.347731850001</v>
      </c>
      <c r="R67" s="11">
        <v>21092.730976049999</v>
      </c>
      <c r="S67" s="11">
        <v>21092.730976049999</v>
      </c>
      <c r="T67" s="11">
        <v>622649.80024688004</v>
      </c>
      <c r="U67" s="11">
        <v>622640.25698018004</v>
      </c>
      <c r="V67" s="11">
        <v>877350.23604428</v>
      </c>
      <c r="W67" s="11">
        <v>877254.89400352002</v>
      </c>
      <c r="X67" s="11">
        <v>877254.89400352002</v>
      </c>
      <c r="Y67" s="11">
        <v>877207.26794126001</v>
      </c>
      <c r="Z67" s="11">
        <v>79369.321609010003</v>
      </c>
      <c r="AA67" s="11">
        <v>33491.875974839997</v>
      </c>
      <c r="AB67" s="11">
        <v>274925.34408196999</v>
      </c>
      <c r="AC67" s="11">
        <v>274925.34408196999</v>
      </c>
      <c r="AD67" s="11">
        <v>230273.07759406001</v>
      </c>
    </row>
    <row r="68" spans="1:30" x14ac:dyDescent="0.3">
      <c r="A68" s="112" t="s">
        <v>43</v>
      </c>
      <c r="B68" s="11">
        <v>113718.54885789</v>
      </c>
      <c r="C68" s="11">
        <v>229080.87726358001</v>
      </c>
      <c r="D68" s="11">
        <v>229080.87726358001</v>
      </c>
      <c r="E68" s="11">
        <v>113718.54885789</v>
      </c>
      <c r="F68" s="11">
        <v>113814.82660332001</v>
      </c>
      <c r="G68" s="11">
        <v>113814.82660332001</v>
      </c>
      <c r="H68" s="11">
        <v>25324.531027770001</v>
      </c>
      <c r="I68" s="11">
        <v>11365.921726709999</v>
      </c>
      <c r="J68" s="11">
        <v>23810.186576259999</v>
      </c>
      <c r="K68" s="11">
        <v>23810.186576259999</v>
      </c>
      <c r="L68" s="11">
        <v>23810.186576259999</v>
      </c>
      <c r="M68" s="11">
        <v>23810.186576259999</v>
      </c>
      <c r="N68" s="11">
        <v>23810.186576259999</v>
      </c>
      <c r="O68" s="11">
        <v>22881.343394709998</v>
      </c>
      <c r="P68" s="11">
        <v>22881.343394709998</v>
      </c>
      <c r="Q68" s="11">
        <v>21188.38855878</v>
      </c>
      <c r="R68" s="11">
        <v>21092.771625609999</v>
      </c>
      <c r="S68" s="11">
        <v>21092.771625609999</v>
      </c>
      <c r="T68" s="11">
        <v>622651.15789376001</v>
      </c>
      <c r="U68" s="11">
        <v>622641.61460611003</v>
      </c>
      <c r="V68" s="11">
        <v>877352.15317662002</v>
      </c>
      <c r="W68" s="11">
        <v>877256.81092587998</v>
      </c>
      <c r="X68" s="11">
        <v>877256.81092587998</v>
      </c>
      <c r="Y68" s="11">
        <v>877209.18475883</v>
      </c>
      <c r="Z68" s="11">
        <v>79369.472757650001</v>
      </c>
      <c r="AA68" s="11">
        <v>33491.92702915</v>
      </c>
      <c r="AB68" s="11">
        <v>274925.95812818001</v>
      </c>
      <c r="AC68" s="11">
        <v>274925.95812818001</v>
      </c>
      <c r="AD68" s="11">
        <v>230273.59245743</v>
      </c>
    </row>
    <row r="69" spans="1:30" x14ac:dyDescent="0.3">
      <c r="A69" s="112" t="s">
        <v>44</v>
      </c>
      <c r="B69" s="11">
        <v>113727.27292829999</v>
      </c>
      <c r="C69" s="11">
        <v>229098.34703</v>
      </c>
      <c r="D69" s="11">
        <v>229098.34703</v>
      </c>
      <c r="E69" s="11">
        <v>113727.27292829999</v>
      </c>
      <c r="F69" s="11">
        <v>113823.55797208</v>
      </c>
      <c r="G69" s="11">
        <v>113823.55797208</v>
      </c>
      <c r="H69" s="11">
        <v>25326.450784559998</v>
      </c>
      <c r="I69" s="11">
        <v>11366.78358956</v>
      </c>
      <c r="J69" s="11">
        <v>23811.991126789999</v>
      </c>
      <c r="K69" s="11">
        <v>23811.991126789999</v>
      </c>
      <c r="L69" s="11">
        <v>23811.991126789999</v>
      </c>
      <c r="M69" s="11">
        <v>23811.991126789999</v>
      </c>
      <c r="N69" s="11">
        <v>23811.991126789999</v>
      </c>
      <c r="O69" s="11">
        <v>22883.07755021</v>
      </c>
      <c r="P69" s="11">
        <v>22883.07755021</v>
      </c>
      <c r="Q69" s="11">
        <v>21189.994372360001</v>
      </c>
      <c r="R69" s="11">
        <v>21094.37019039</v>
      </c>
      <c r="S69" s="11">
        <v>21094.37019039</v>
      </c>
      <c r="T69" s="11">
        <v>622698.16009440995</v>
      </c>
      <c r="U69" s="11">
        <v>622688.61608657998</v>
      </c>
      <c r="V69" s="11">
        <v>877418.37632676004</v>
      </c>
      <c r="W69" s="11">
        <v>877323.02688152995</v>
      </c>
      <c r="X69" s="11">
        <v>877323.02688152995</v>
      </c>
      <c r="Y69" s="11">
        <v>877275.39712038997</v>
      </c>
      <c r="Z69" s="11">
        <v>79375.484726230003</v>
      </c>
      <c r="AA69" s="11">
        <v>33494.476160420003</v>
      </c>
      <c r="AB69" s="11">
        <v>274946.69251546002</v>
      </c>
      <c r="AC69" s="11">
        <v>274946.69251546002</v>
      </c>
      <c r="AD69" s="11">
        <v>230290.95818138999</v>
      </c>
    </row>
    <row r="70" spans="1:30" x14ac:dyDescent="0.3">
      <c r="A70" s="112" t="s">
        <v>45</v>
      </c>
      <c r="B70" s="11">
        <v>113716.14233515</v>
      </c>
      <c r="C70" s="11">
        <v>229076.01448725001</v>
      </c>
      <c r="D70" s="11">
        <v>229076.01448725001</v>
      </c>
      <c r="E70" s="11">
        <v>113716.14233515</v>
      </c>
      <c r="F70" s="11">
        <v>113812.41802745</v>
      </c>
      <c r="G70" s="11">
        <v>113812.41802745</v>
      </c>
      <c r="H70" s="11">
        <v>25323.990790880001</v>
      </c>
      <c r="I70" s="11">
        <v>11365.679383569999</v>
      </c>
      <c r="J70" s="11">
        <v>23809.67845942</v>
      </c>
      <c r="K70" s="11">
        <v>23809.67845942</v>
      </c>
      <c r="L70" s="11">
        <v>23809.67845942</v>
      </c>
      <c r="M70" s="11">
        <v>23809.67845942</v>
      </c>
      <c r="N70" s="11">
        <v>23809.67845942</v>
      </c>
      <c r="O70" s="11">
        <v>22880.855102900001</v>
      </c>
      <c r="P70" s="11">
        <v>22880.855102900001</v>
      </c>
      <c r="Q70" s="11">
        <v>21187.936381880001</v>
      </c>
      <c r="R70" s="11">
        <v>21092.321487469999</v>
      </c>
      <c r="S70" s="11">
        <v>21092.321487469999</v>
      </c>
      <c r="T70" s="11">
        <v>622637.81751153001</v>
      </c>
      <c r="U70" s="11">
        <v>622628.27442834002</v>
      </c>
      <c r="V70" s="11">
        <v>877333.35645447997</v>
      </c>
      <c r="W70" s="11">
        <v>877238.01624625002</v>
      </c>
      <c r="X70" s="11">
        <v>877238.01624625002</v>
      </c>
      <c r="Y70" s="11">
        <v>877190.39109989</v>
      </c>
      <c r="Z70" s="11">
        <v>79367.791545340006</v>
      </c>
      <c r="AA70" s="11">
        <v>33491.228043809999</v>
      </c>
      <c r="AB70" s="11">
        <v>274920.06260970002</v>
      </c>
      <c r="AC70" s="11">
        <v>274920.06260970002</v>
      </c>
      <c r="AD70" s="11">
        <v>230268.65484023001</v>
      </c>
    </row>
    <row r="71" spans="1:30" x14ac:dyDescent="0.3">
      <c r="A71" s="112" t="s">
        <v>48</v>
      </c>
      <c r="B71" s="11">
        <v>113718.59321889</v>
      </c>
      <c r="C71" s="11">
        <v>229080.90548188999</v>
      </c>
      <c r="D71" s="11">
        <v>229080.90548188999</v>
      </c>
      <c r="E71" s="11">
        <v>113718.59321889</v>
      </c>
      <c r="F71" s="11">
        <v>113814.87094485</v>
      </c>
      <c r="G71" s="11">
        <v>113814.87094485</v>
      </c>
      <c r="H71" s="11">
        <v>25324.52591271</v>
      </c>
      <c r="I71" s="11">
        <v>11365.919563809999</v>
      </c>
      <c r="J71" s="11">
        <v>23810.181543030001</v>
      </c>
      <c r="K71" s="11">
        <v>23810.181543030001</v>
      </c>
      <c r="L71" s="11">
        <v>23810.181543030001</v>
      </c>
      <c r="M71" s="11">
        <v>23810.181543030001</v>
      </c>
      <c r="N71" s="11">
        <v>23810.181543030001</v>
      </c>
      <c r="O71" s="11">
        <v>22881.338566049999</v>
      </c>
      <c r="P71" s="11">
        <v>22881.338566049999</v>
      </c>
      <c r="Q71" s="11">
        <v>21188.384070200002</v>
      </c>
      <c r="R71" s="11">
        <v>21092.767156229998</v>
      </c>
      <c r="S71" s="11">
        <v>21092.767156229998</v>
      </c>
      <c r="T71" s="11">
        <v>622650.97952894995</v>
      </c>
      <c r="U71" s="11">
        <v>622641.43624413002</v>
      </c>
      <c r="V71" s="11">
        <v>877351.89851972996</v>
      </c>
      <c r="W71" s="11">
        <v>877256.55629715999</v>
      </c>
      <c r="X71" s="11">
        <v>877256.55629715999</v>
      </c>
      <c r="Y71" s="11">
        <v>877208.93014416995</v>
      </c>
      <c r="Z71" s="11">
        <v>79369.468390520007</v>
      </c>
      <c r="AA71" s="11">
        <v>33491.935858190001</v>
      </c>
      <c r="AB71" s="11">
        <v>274925.8719651</v>
      </c>
      <c r="AC71" s="11">
        <v>274925.8719651</v>
      </c>
      <c r="AD71" s="11">
        <v>230273.52070555999</v>
      </c>
    </row>
    <row r="72" spans="1:30" x14ac:dyDescent="0.3">
      <c r="A72" s="112" t="s">
        <v>49</v>
      </c>
      <c r="B72" s="11">
        <v>113718.59893419</v>
      </c>
      <c r="C72" s="11">
        <v>229080.91666161001</v>
      </c>
      <c r="D72" s="11">
        <v>229080.91666161001</v>
      </c>
      <c r="E72" s="11">
        <v>113718.59893419</v>
      </c>
      <c r="F72" s="11">
        <v>113814.87666292999</v>
      </c>
      <c r="G72" s="11">
        <v>113814.87666292999</v>
      </c>
      <c r="H72" s="11">
        <v>25324.526643429999</v>
      </c>
      <c r="I72" s="11">
        <v>11365.91989196</v>
      </c>
      <c r="J72" s="11">
        <v>23810.18222938</v>
      </c>
      <c r="K72" s="11">
        <v>23810.18222938</v>
      </c>
      <c r="L72" s="11">
        <v>23810.18222938</v>
      </c>
      <c r="M72" s="11">
        <v>23810.18222938</v>
      </c>
      <c r="N72" s="11">
        <v>23810.18222938</v>
      </c>
      <c r="O72" s="11">
        <v>22881.339225719999</v>
      </c>
      <c r="P72" s="11">
        <v>22881.339225719999</v>
      </c>
      <c r="Q72" s="11">
        <v>21188.384681290001</v>
      </c>
      <c r="R72" s="11">
        <v>21092.767764579999</v>
      </c>
      <c r="S72" s="11">
        <v>21092.767764579999</v>
      </c>
      <c r="T72" s="11">
        <v>622650.99141993001</v>
      </c>
      <c r="U72" s="11">
        <v>622641.44813482999</v>
      </c>
      <c r="V72" s="11">
        <v>877351.91526678996</v>
      </c>
      <c r="W72" s="11">
        <v>877256.57304240996</v>
      </c>
      <c r="X72" s="11">
        <v>877256.57304240996</v>
      </c>
      <c r="Y72" s="11">
        <v>877208.94688852003</v>
      </c>
      <c r="Z72" s="11">
        <v>79369.469904919999</v>
      </c>
      <c r="AA72" s="11">
        <v>33491.936495299997</v>
      </c>
      <c r="AB72" s="11">
        <v>274925.87718711002</v>
      </c>
      <c r="AC72" s="11">
        <v>274925.87718711002</v>
      </c>
      <c r="AD72" s="11">
        <v>230273.52507984001</v>
      </c>
    </row>
    <row r="73" spans="1:30" x14ac:dyDescent="0.3">
      <c r="A73" s="112" t="s">
        <v>46</v>
      </c>
      <c r="B73" s="11">
        <v>113718.33171617</v>
      </c>
      <c r="C73" s="11">
        <v>229080.31648511</v>
      </c>
      <c r="D73" s="11">
        <v>229080.31648511</v>
      </c>
      <c r="E73" s="11">
        <v>113718.33171617</v>
      </c>
      <c r="F73" s="11">
        <v>113814.60916961</v>
      </c>
      <c r="G73" s="11">
        <v>113814.60916961</v>
      </c>
      <c r="H73" s="11">
        <v>25324.454302009999</v>
      </c>
      <c r="I73" s="11">
        <v>11365.88740462</v>
      </c>
      <c r="J73" s="11">
        <v>23810.114280959999</v>
      </c>
      <c r="K73" s="11">
        <v>23810.114280959999</v>
      </c>
      <c r="L73" s="11">
        <v>23810.114280959999</v>
      </c>
      <c r="M73" s="11">
        <v>23810.114280959999</v>
      </c>
      <c r="N73" s="11">
        <v>23810.114280959999</v>
      </c>
      <c r="O73" s="11">
        <v>22881.273927800001</v>
      </c>
      <c r="P73" s="11">
        <v>22881.273927800001</v>
      </c>
      <c r="Q73" s="11">
        <v>21188.324209580001</v>
      </c>
      <c r="R73" s="11">
        <v>21092.707565320001</v>
      </c>
      <c r="S73" s="11">
        <v>21092.707565320001</v>
      </c>
      <c r="T73" s="11">
        <v>622649.20777737</v>
      </c>
      <c r="U73" s="11">
        <v>622639.66451968998</v>
      </c>
      <c r="V73" s="11">
        <v>877349.40321341006</v>
      </c>
      <c r="W73" s="11">
        <v>877254.06126173004</v>
      </c>
      <c r="X73" s="11">
        <v>877254.06126173004</v>
      </c>
      <c r="Y73" s="11">
        <v>877206.43524438003</v>
      </c>
      <c r="Z73" s="11">
        <v>79369.24280937</v>
      </c>
      <c r="AA73" s="11">
        <v>33491.84061051</v>
      </c>
      <c r="AB73" s="11">
        <v>274925.09127789002</v>
      </c>
      <c r="AC73" s="11">
        <v>274925.09127789002</v>
      </c>
      <c r="AD73" s="11">
        <v>230272.86675181001</v>
      </c>
    </row>
    <row r="74" spans="1:30" x14ac:dyDescent="0.3">
      <c r="A74" s="112" t="s">
        <v>153</v>
      </c>
      <c r="B74" s="11">
        <v>317944.69618293998</v>
      </c>
      <c r="C74" s="11">
        <v>39169.837595589997</v>
      </c>
      <c r="D74" s="11">
        <v>39169.837595589997</v>
      </c>
      <c r="E74" s="11">
        <v>317944.69618293998</v>
      </c>
      <c r="F74" s="11">
        <v>317944.69618293998</v>
      </c>
      <c r="G74" s="11">
        <v>317944.69618293998</v>
      </c>
      <c r="H74" s="11">
        <v>171761.80420571001</v>
      </c>
      <c r="I74" s="11">
        <v>171761.80420571001</v>
      </c>
      <c r="J74" s="11">
        <v>48626.793226870002</v>
      </c>
      <c r="K74" s="11">
        <v>48626.793226870002</v>
      </c>
      <c r="L74" s="11">
        <v>48626.793226870002</v>
      </c>
      <c r="M74" s="11">
        <v>48626.793226870002</v>
      </c>
      <c r="N74" s="11">
        <v>48626.793226870002</v>
      </c>
      <c r="O74" s="11">
        <v>61.325948510000003</v>
      </c>
      <c r="P74" s="11">
        <v>61.325948510000003</v>
      </c>
      <c r="Q74" s="11">
        <v>61.325948510000003</v>
      </c>
      <c r="R74" s="11">
        <v>61.325948510000003</v>
      </c>
      <c r="S74" s="11">
        <v>61.325948510000003</v>
      </c>
      <c r="T74" s="11">
        <v>61.325948510000003</v>
      </c>
      <c r="U74" s="11">
        <v>61.325948510000003</v>
      </c>
      <c r="V74" s="11">
        <v>61.325948510000003</v>
      </c>
      <c r="W74" s="11">
        <v>61.325948510000003</v>
      </c>
      <c r="X74" s="11">
        <v>61.325948510000003</v>
      </c>
      <c r="Y74" s="11">
        <v>61.325948510000003</v>
      </c>
      <c r="Z74" s="11">
        <v>61.325948510000003</v>
      </c>
      <c r="AA74" s="11">
        <v>35076.24365538</v>
      </c>
      <c r="AB74" s="11">
        <v>398695.55241541</v>
      </c>
      <c r="AC74" s="11">
        <v>398695.55241541</v>
      </c>
      <c r="AD74" s="11">
        <v>579511.93265123002</v>
      </c>
    </row>
    <row r="75" spans="1:30" x14ac:dyDescent="0.3">
      <c r="A75" s="7" t="s">
        <v>53</v>
      </c>
      <c r="B75" s="11">
        <v>931770.00110320991</v>
      </c>
      <c r="C75" s="11">
        <v>931770.00110320991</v>
      </c>
      <c r="D75" s="11">
        <v>931770.00110320991</v>
      </c>
      <c r="E75" s="11">
        <v>931770.00110320991</v>
      </c>
      <c r="F75" s="11">
        <v>931770.00110320991</v>
      </c>
      <c r="G75" s="11">
        <v>932099.00110320991</v>
      </c>
      <c r="H75" s="11">
        <v>932136.00110320991</v>
      </c>
      <c r="I75" s="11">
        <v>932136.00110320991</v>
      </c>
      <c r="J75" s="11">
        <v>932183.00110320991</v>
      </c>
      <c r="K75" s="11">
        <v>932183.00110320991</v>
      </c>
      <c r="L75" s="11">
        <v>932183.00110320991</v>
      </c>
      <c r="M75" s="11">
        <v>932183.00110320991</v>
      </c>
      <c r="N75" s="11">
        <v>932183.00110320991</v>
      </c>
      <c r="O75" s="11">
        <v>932183.00110320991</v>
      </c>
      <c r="P75" s="11">
        <v>932183.00110320991</v>
      </c>
      <c r="Q75" s="11">
        <v>932183.00110320991</v>
      </c>
      <c r="R75" s="11">
        <v>932183.00110320991</v>
      </c>
      <c r="S75" s="11">
        <v>932183.00110320991</v>
      </c>
      <c r="T75" s="11">
        <v>932183.00110320991</v>
      </c>
      <c r="U75" s="11">
        <v>932183.00110320991</v>
      </c>
      <c r="V75" s="11">
        <v>932183.00110320991</v>
      </c>
      <c r="W75" s="11">
        <v>932183.00110320991</v>
      </c>
      <c r="X75" s="11">
        <v>932183.00110320991</v>
      </c>
      <c r="Y75" s="11">
        <v>932183.00110320991</v>
      </c>
      <c r="Z75" s="11">
        <v>932183.00110320991</v>
      </c>
      <c r="AA75" s="11">
        <v>932183.00110320991</v>
      </c>
      <c r="AB75" s="11">
        <v>932183.00110320991</v>
      </c>
      <c r="AC75" s="11">
        <v>932183.00110320991</v>
      </c>
      <c r="AD75" s="11">
        <v>932183.00110320991</v>
      </c>
    </row>
    <row r="76" spans="1:30" x14ac:dyDescent="0.3">
      <c r="A76" s="112" t="s">
        <v>124</v>
      </c>
      <c r="B76" s="11">
        <v>926723.00110084994</v>
      </c>
      <c r="C76" s="11">
        <v>926723.00110084994</v>
      </c>
      <c r="D76" s="11">
        <v>926723.00110084994</v>
      </c>
      <c r="E76" s="11">
        <v>926723.00110084994</v>
      </c>
      <c r="F76" s="11">
        <v>926723.00110084994</v>
      </c>
      <c r="G76" s="11">
        <v>926723.00110084994</v>
      </c>
      <c r="H76" s="11">
        <v>926723.00110084994</v>
      </c>
      <c r="I76" s="11">
        <v>926723.00110084994</v>
      </c>
      <c r="J76" s="11">
        <v>926723.00110084994</v>
      </c>
      <c r="K76" s="11">
        <v>926723.00110084994</v>
      </c>
      <c r="L76" s="11">
        <v>926723.00110084994</v>
      </c>
      <c r="M76" s="11">
        <v>926723.00110084994</v>
      </c>
      <c r="N76" s="11">
        <v>926723.00110084994</v>
      </c>
      <c r="O76" s="11">
        <v>926723.00110084994</v>
      </c>
      <c r="P76" s="11">
        <v>926723.00110084994</v>
      </c>
      <c r="Q76" s="11">
        <v>926723.00110084994</v>
      </c>
      <c r="R76" s="11">
        <v>926723.00110084994</v>
      </c>
      <c r="S76" s="11">
        <v>926723.00110084994</v>
      </c>
      <c r="T76" s="11">
        <v>926723.00110084994</v>
      </c>
      <c r="U76" s="11">
        <v>926723.00110084994</v>
      </c>
      <c r="V76" s="11">
        <v>926723.00110084994</v>
      </c>
      <c r="W76" s="11">
        <v>926723.00110084994</v>
      </c>
      <c r="X76" s="11">
        <v>926723.00110084994</v>
      </c>
      <c r="Y76" s="11">
        <v>926723.00110084994</v>
      </c>
      <c r="Z76" s="11">
        <v>926723.00110084994</v>
      </c>
      <c r="AA76" s="11">
        <v>926723.00110084994</v>
      </c>
      <c r="AB76" s="11">
        <v>926723.00110084994</v>
      </c>
      <c r="AC76" s="11">
        <v>926723.00110084994</v>
      </c>
      <c r="AD76" s="11">
        <v>926723.00110084994</v>
      </c>
    </row>
    <row r="77" spans="1:30" x14ac:dyDescent="0.3">
      <c r="A77" s="112" t="s">
        <v>55</v>
      </c>
      <c r="B77" s="11">
        <v>784</v>
      </c>
      <c r="C77" s="11">
        <v>784</v>
      </c>
      <c r="D77" s="11">
        <v>784</v>
      </c>
      <c r="E77" s="11">
        <v>784</v>
      </c>
      <c r="F77" s="11">
        <v>784</v>
      </c>
      <c r="G77" s="11">
        <v>784</v>
      </c>
      <c r="H77" s="11">
        <v>784</v>
      </c>
      <c r="I77" s="11">
        <v>784</v>
      </c>
      <c r="J77" s="11">
        <v>784</v>
      </c>
      <c r="K77" s="11">
        <v>784</v>
      </c>
      <c r="L77" s="11">
        <v>784</v>
      </c>
      <c r="M77" s="11">
        <v>784</v>
      </c>
      <c r="N77" s="11">
        <v>784</v>
      </c>
      <c r="O77" s="11">
        <v>784</v>
      </c>
      <c r="P77" s="11">
        <v>784</v>
      </c>
      <c r="Q77" s="11">
        <v>784</v>
      </c>
      <c r="R77" s="11">
        <v>784</v>
      </c>
      <c r="S77" s="11">
        <v>784</v>
      </c>
      <c r="T77" s="11">
        <v>784</v>
      </c>
      <c r="U77" s="11">
        <v>784</v>
      </c>
      <c r="V77" s="11">
        <v>784</v>
      </c>
      <c r="W77" s="11">
        <v>784</v>
      </c>
      <c r="X77" s="11">
        <v>784</v>
      </c>
      <c r="Y77" s="11">
        <v>784</v>
      </c>
      <c r="Z77" s="11">
        <v>784</v>
      </c>
      <c r="AA77" s="11">
        <v>784</v>
      </c>
      <c r="AB77" s="11">
        <v>784</v>
      </c>
      <c r="AC77" s="11">
        <v>784</v>
      </c>
      <c r="AD77" s="11">
        <v>784</v>
      </c>
    </row>
    <row r="78" spans="1:30" x14ac:dyDescent="0.3">
      <c r="A78" s="112" t="s">
        <v>54</v>
      </c>
      <c r="B78" s="11">
        <v>1521</v>
      </c>
      <c r="C78" s="11">
        <v>1521</v>
      </c>
      <c r="D78" s="11">
        <v>1521</v>
      </c>
      <c r="E78" s="11">
        <v>1521</v>
      </c>
      <c r="F78" s="11">
        <v>1521</v>
      </c>
      <c r="G78" s="11">
        <v>1521</v>
      </c>
      <c r="H78" s="11">
        <v>1521</v>
      </c>
      <c r="I78" s="11">
        <v>1521</v>
      </c>
      <c r="J78" s="11">
        <v>1568</v>
      </c>
      <c r="K78" s="11">
        <v>1568</v>
      </c>
      <c r="L78" s="11">
        <v>1568</v>
      </c>
      <c r="M78" s="11">
        <v>1568</v>
      </c>
      <c r="N78" s="11">
        <v>1568</v>
      </c>
      <c r="O78" s="11">
        <v>1568</v>
      </c>
      <c r="P78" s="11">
        <v>1568</v>
      </c>
      <c r="Q78" s="11">
        <v>1568</v>
      </c>
      <c r="R78" s="11">
        <v>1568</v>
      </c>
      <c r="S78" s="11">
        <v>1568</v>
      </c>
      <c r="T78" s="11">
        <v>1568</v>
      </c>
      <c r="U78" s="11">
        <v>1568</v>
      </c>
      <c r="V78" s="11">
        <v>1568</v>
      </c>
      <c r="W78" s="11">
        <v>1568</v>
      </c>
      <c r="X78" s="11">
        <v>1568</v>
      </c>
      <c r="Y78" s="11">
        <v>1568</v>
      </c>
      <c r="Z78" s="11">
        <v>1568</v>
      </c>
      <c r="AA78" s="11">
        <v>1568</v>
      </c>
      <c r="AB78" s="11">
        <v>1568</v>
      </c>
      <c r="AC78" s="11">
        <v>1568</v>
      </c>
      <c r="AD78" s="11">
        <v>1568</v>
      </c>
    </row>
    <row r="79" spans="1:30" x14ac:dyDescent="0.3">
      <c r="A79" s="112" t="s">
        <v>52</v>
      </c>
      <c r="B79" s="11">
        <v>1242</v>
      </c>
      <c r="C79" s="11">
        <v>1242</v>
      </c>
      <c r="D79" s="11">
        <v>1242</v>
      </c>
      <c r="E79" s="11">
        <v>1242</v>
      </c>
      <c r="F79" s="11">
        <v>1242</v>
      </c>
      <c r="G79" s="11">
        <v>1571</v>
      </c>
      <c r="H79" s="11">
        <v>1608</v>
      </c>
      <c r="I79" s="11">
        <v>1608</v>
      </c>
      <c r="J79" s="11">
        <v>1608</v>
      </c>
      <c r="K79" s="11">
        <v>1608</v>
      </c>
      <c r="L79" s="11">
        <v>1608</v>
      </c>
      <c r="M79" s="11">
        <v>1608</v>
      </c>
      <c r="N79" s="11">
        <v>1608</v>
      </c>
      <c r="O79" s="11">
        <v>1608</v>
      </c>
      <c r="P79" s="11">
        <v>1608</v>
      </c>
      <c r="Q79" s="11">
        <v>1608</v>
      </c>
      <c r="R79" s="11">
        <v>1608</v>
      </c>
      <c r="S79" s="11">
        <v>1608</v>
      </c>
      <c r="T79" s="11">
        <v>1608</v>
      </c>
      <c r="U79" s="11">
        <v>1608</v>
      </c>
      <c r="V79" s="11">
        <v>1608</v>
      </c>
      <c r="W79" s="11">
        <v>1608</v>
      </c>
      <c r="X79" s="11">
        <v>1608</v>
      </c>
      <c r="Y79" s="11">
        <v>1608</v>
      </c>
      <c r="Z79" s="11">
        <v>1608</v>
      </c>
      <c r="AA79" s="11">
        <v>1608</v>
      </c>
      <c r="AB79" s="11">
        <v>1608</v>
      </c>
      <c r="AC79" s="11">
        <v>1608</v>
      </c>
      <c r="AD79" s="11">
        <v>1608</v>
      </c>
    </row>
    <row r="80" spans="1:30" x14ac:dyDescent="0.3">
      <c r="A80" s="112" t="s">
        <v>114</v>
      </c>
      <c r="B80" s="11">
        <v>1500.0000023600001</v>
      </c>
      <c r="C80" s="11">
        <v>1500.0000023600001</v>
      </c>
      <c r="D80" s="11">
        <v>1500.0000023600001</v>
      </c>
      <c r="E80" s="11">
        <v>1500.0000023600001</v>
      </c>
      <c r="F80" s="11">
        <v>1500.0000023600001</v>
      </c>
      <c r="G80" s="11">
        <v>1500.0000023600001</v>
      </c>
      <c r="H80" s="11">
        <v>1500.0000023600001</v>
      </c>
      <c r="I80" s="11">
        <v>1500.0000023600001</v>
      </c>
      <c r="J80" s="11">
        <v>1500.0000023600001</v>
      </c>
      <c r="K80" s="11">
        <v>1500.0000023600001</v>
      </c>
      <c r="L80" s="11">
        <v>1500.0000023600001</v>
      </c>
      <c r="M80" s="11">
        <v>1500.0000023600001</v>
      </c>
      <c r="N80" s="11">
        <v>1500.0000023600001</v>
      </c>
      <c r="O80" s="11">
        <v>1500.0000023600001</v>
      </c>
      <c r="P80" s="11">
        <v>1500.0000023600001</v>
      </c>
      <c r="Q80" s="11">
        <v>1500.0000023600001</v>
      </c>
      <c r="R80" s="11">
        <v>1500.0000023600001</v>
      </c>
      <c r="S80" s="11">
        <v>1500.0000023600001</v>
      </c>
      <c r="T80" s="11">
        <v>1500.0000023600001</v>
      </c>
      <c r="U80" s="11">
        <v>1500.0000023600001</v>
      </c>
      <c r="V80" s="11">
        <v>1500.0000023600001</v>
      </c>
      <c r="W80" s="11">
        <v>1500.0000023600001</v>
      </c>
      <c r="X80" s="11">
        <v>1500.0000023600001</v>
      </c>
      <c r="Y80" s="11">
        <v>1500.0000023600001</v>
      </c>
      <c r="Z80" s="11">
        <v>1500.0000023600001</v>
      </c>
      <c r="AA80" s="11">
        <v>1500.0000023600001</v>
      </c>
      <c r="AB80" s="11">
        <v>1500.0000023600001</v>
      </c>
      <c r="AC80" s="11">
        <v>1500.0000023600001</v>
      </c>
      <c r="AD80" s="11">
        <v>1500.0000023600001</v>
      </c>
    </row>
    <row r="81" spans="1:30" x14ac:dyDescent="0.3">
      <c r="A81" s="7" t="s">
        <v>111</v>
      </c>
      <c r="B81" s="11">
        <v>10138199.808015417</v>
      </c>
      <c r="C81" s="11">
        <v>10138199.808015417</v>
      </c>
      <c r="D81" s="11">
        <v>10138199.808015417</v>
      </c>
      <c r="E81" s="11">
        <v>10138199.808015417</v>
      </c>
      <c r="F81" s="11">
        <v>10138199.808015417</v>
      </c>
      <c r="G81" s="11">
        <v>10138199.808015417</v>
      </c>
      <c r="H81" s="11">
        <v>10138199.808015417</v>
      </c>
      <c r="I81" s="11">
        <v>10138199.808015417</v>
      </c>
      <c r="J81" s="11">
        <v>10138199.808015417</v>
      </c>
      <c r="K81" s="11">
        <v>10139771.311476897</v>
      </c>
      <c r="L81" s="11">
        <v>10139867.306287998</v>
      </c>
      <c r="M81" s="11">
        <v>10139867.306287998</v>
      </c>
      <c r="N81" s="11">
        <v>10139867.306287998</v>
      </c>
      <c r="O81" s="11">
        <v>10139867.306287998</v>
      </c>
      <c r="P81" s="11">
        <v>10139867.306287998</v>
      </c>
      <c r="Q81" s="11">
        <v>10139867.306287998</v>
      </c>
      <c r="R81" s="11">
        <v>10139867.306287998</v>
      </c>
      <c r="S81" s="11">
        <v>9861816.2575365975</v>
      </c>
      <c r="T81" s="11">
        <v>4999010.6198808895</v>
      </c>
      <c r="U81" s="11">
        <v>4592857.3886197899</v>
      </c>
      <c r="V81" s="11">
        <v>4592857.3886197899</v>
      </c>
      <c r="W81" s="11">
        <v>4592857.3886197899</v>
      </c>
      <c r="X81" s="11">
        <v>4592857.3886197899</v>
      </c>
      <c r="Y81" s="11">
        <v>4592857.3886197899</v>
      </c>
      <c r="Z81" s="11">
        <v>13590423.07026468</v>
      </c>
      <c r="AA81" s="11">
        <v>13765620.693484679</v>
      </c>
      <c r="AB81" s="11">
        <v>14964635.29539598</v>
      </c>
      <c r="AC81" s="11">
        <v>14964635.29539598</v>
      </c>
      <c r="AD81" s="11">
        <v>14964636.163450729</v>
      </c>
    </row>
    <row r="82" spans="1:30" x14ac:dyDescent="0.3">
      <c r="A82" s="112" t="s">
        <v>110</v>
      </c>
      <c r="B82" s="11">
        <v>1519766.63854974</v>
      </c>
      <c r="C82" s="11">
        <v>1519766.63854974</v>
      </c>
      <c r="D82" s="11">
        <v>1519766.63854974</v>
      </c>
      <c r="E82" s="11">
        <v>1519766.63854974</v>
      </c>
      <c r="F82" s="11">
        <v>1519766.63854974</v>
      </c>
      <c r="G82" s="11">
        <v>1519766.63854974</v>
      </c>
      <c r="H82" s="11">
        <v>1519766.63854974</v>
      </c>
      <c r="I82" s="11">
        <v>1519766.63854974</v>
      </c>
      <c r="J82" s="11">
        <v>1519766.63854974</v>
      </c>
      <c r="K82" s="11">
        <v>1519766.63854974</v>
      </c>
      <c r="L82" s="11">
        <v>1519766.63854974</v>
      </c>
      <c r="M82" s="11">
        <v>1519766.63854974</v>
      </c>
      <c r="N82" s="11">
        <v>1519766.63854974</v>
      </c>
      <c r="O82" s="11">
        <v>1519766.63854974</v>
      </c>
      <c r="P82" s="11">
        <v>1519766.63854974</v>
      </c>
      <c r="Q82" s="11">
        <v>1519766.63854974</v>
      </c>
      <c r="R82" s="11">
        <v>1519766.63854974</v>
      </c>
      <c r="S82" s="11">
        <v>1519766.63854974</v>
      </c>
      <c r="T82" s="11">
        <v>1519766.63854974</v>
      </c>
      <c r="U82" s="11">
        <v>1519766.63854974</v>
      </c>
      <c r="V82" s="11">
        <v>1519766.63854974</v>
      </c>
      <c r="W82" s="11">
        <v>1519766.63854974</v>
      </c>
      <c r="X82" s="11">
        <v>1519766.63854974</v>
      </c>
      <c r="Y82" s="11">
        <v>1519766.63854974</v>
      </c>
      <c r="Z82" s="11">
        <v>1519766.63854974</v>
      </c>
      <c r="AA82" s="11">
        <v>1519766.63854974</v>
      </c>
      <c r="AB82" s="11">
        <v>1519766.63854974</v>
      </c>
      <c r="AC82" s="11">
        <v>1519766.63854974</v>
      </c>
      <c r="AD82" s="11">
        <v>1519766.63854974</v>
      </c>
    </row>
    <row r="83" spans="1:30" x14ac:dyDescent="0.3">
      <c r="A83" s="112" t="s">
        <v>112</v>
      </c>
      <c r="B83" s="11">
        <v>310988.91960437997</v>
      </c>
      <c r="C83" s="11">
        <v>310988.91960437997</v>
      </c>
      <c r="D83" s="11">
        <v>310988.91960437997</v>
      </c>
      <c r="E83" s="11">
        <v>310988.91960437997</v>
      </c>
      <c r="F83" s="11">
        <v>310988.91960437997</v>
      </c>
      <c r="G83" s="11">
        <v>310988.91960437997</v>
      </c>
      <c r="H83" s="11">
        <v>310988.91960437997</v>
      </c>
      <c r="I83" s="11">
        <v>310988.91960437997</v>
      </c>
      <c r="J83" s="11">
        <v>310988.91960437997</v>
      </c>
      <c r="K83" s="11">
        <v>310988.91960437997</v>
      </c>
      <c r="L83" s="11">
        <v>310895.49852571997</v>
      </c>
      <c r="M83" s="11">
        <v>310895.49852571997</v>
      </c>
      <c r="N83" s="11">
        <v>310895.49852571997</v>
      </c>
      <c r="O83" s="11">
        <v>310895.49852571997</v>
      </c>
      <c r="P83" s="11">
        <v>310895.49852571997</v>
      </c>
      <c r="Q83" s="11">
        <v>310895.49852571997</v>
      </c>
      <c r="R83" s="11">
        <v>310895.49852571997</v>
      </c>
      <c r="S83" s="11">
        <v>32844.449774319997</v>
      </c>
      <c r="T83" s="11">
        <v>32844.449774319997</v>
      </c>
      <c r="U83" s="11">
        <v>32844.449774319997</v>
      </c>
      <c r="V83" s="11">
        <v>32844.449774319997</v>
      </c>
      <c r="W83" s="11">
        <v>32844.449774319997</v>
      </c>
      <c r="X83" s="11">
        <v>32844.449774319997</v>
      </c>
      <c r="Y83" s="11">
        <v>32844.449774319997</v>
      </c>
      <c r="Z83" s="11">
        <v>32844.449774319997</v>
      </c>
      <c r="AA83" s="11">
        <v>32844.449774319997</v>
      </c>
      <c r="AB83" s="11">
        <v>32844.449774319997</v>
      </c>
      <c r="AC83" s="11">
        <v>32844.449774319997</v>
      </c>
      <c r="AD83" s="11">
        <v>32844.449774319997</v>
      </c>
    </row>
    <row r="84" spans="1:30" x14ac:dyDescent="0.3">
      <c r="A84" s="112" t="s">
        <v>115</v>
      </c>
      <c r="B84" s="11">
        <v>1241302.19925293</v>
      </c>
      <c r="C84" s="11">
        <v>1241302.19925293</v>
      </c>
      <c r="D84" s="11">
        <v>1241302.19925293</v>
      </c>
      <c r="E84" s="11">
        <v>1241302.19925293</v>
      </c>
      <c r="F84" s="11">
        <v>1241302.19925293</v>
      </c>
      <c r="G84" s="11">
        <v>1241302.19925293</v>
      </c>
      <c r="H84" s="11">
        <v>1241302.19925293</v>
      </c>
      <c r="I84" s="11">
        <v>1241302.19925293</v>
      </c>
      <c r="J84" s="11">
        <v>1241302.19925293</v>
      </c>
      <c r="K84" s="11">
        <v>1241302.19925293</v>
      </c>
      <c r="L84" s="11">
        <v>1241302.19925293</v>
      </c>
      <c r="M84" s="11">
        <v>1241302.19925293</v>
      </c>
      <c r="N84" s="11">
        <v>1241302.19925293</v>
      </c>
      <c r="O84" s="11">
        <v>1241302.19925293</v>
      </c>
      <c r="P84" s="11">
        <v>1241302.19925293</v>
      </c>
      <c r="Q84" s="11">
        <v>1241302.19925293</v>
      </c>
      <c r="R84" s="11">
        <v>1241302.19925293</v>
      </c>
      <c r="S84" s="11">
        <v>1241302.19925293</v>
      </c>
      <c r="T84" s="11">
        <v>140680.90587029001</v>
      </c>
      <c r="U84" s="11">
        <v>0</v>
      </c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3">
      <c r="A85" s="112" t="s">
        <v>118</v>
      </c>
      <c r="B85" s="11">
        <v>791905.68770851998</v>
      </c>
      <c r="C85" s="11">
        <v>791905.68770851998</v>
      </c>
      <c r="D85" s="11">
        <v>791905.68770851998</v>
      </c>
      <c r="E85" s="11">
        <v>791905.68770851998</v>
      </c>
      <c r="F85" s="11">
        <v>791905.68770851998</v>
      </c>
      <c r="G85" s="11">
        <v>791905.68770851998</v>
      </c>
      <c r="H85" s="11">
        <v>791905.68770851998</v>
      </c>
      <c r="I85" s="11">
        <v>791905.68770851998</v>
      </c>
      <c r="J85" s="11">
        <v>791905.68770851998</v>
      </c>
      <c r="K85" s="11">
        <v>793477.19117000001</v>
      </c>
      <c r="L85" s="11">
        <v>793477.19117000001</v>
      </c>
      <c r="M85" s="11">
        <v>793477.19117000001</v>
      </c>
      <c r="N85" s="11">
        <v>793477.19117000001</v>
      </c>
      <c r="O85" s="11">
        <v>793477.19117000001</v>
      </c>
      <c r="P85" s="11">
        <v>793477.19117000001</v>
      </c>
      <c r="Q85" s="11">
        <v>793477.19117000001</v>
      </c>
      <c r="R85" s="11">
        <v>793477.19117000001</v>
      </c>
      <c r="S85" s="11">
        <v>793477.19117000001</v>
      </c>
      <c r="T85" s="11">
        <v>129207.60281934</v>
      </c>
      <c r="U85" s="11">
        <v>0</v>
      </c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3">
      <c r="A86" s="112" t="s">
        <v>120</v>
      </c>
      <c r="B86" s="11">
        <v>1918337.5418253399</v>
      </c>
      <c r="C86" s="11">
        <v>1918337.5418253399</v>
      </c>
      <c r="D86" s="11">
        <v>1918337.5418253399</v>
      </c>
      <c r="E86" s="11">
        <v>1918337.5418253399</v>
      </c>
      <c r="F86" s="11">
        <v>1918337.5418253399</v>
      </c>
      <c r="G86" s="11">
        <v>1918337.5418253399</v>
      </c>
      <c r="H86" s="11">
        <v>1918337.5418253399</v>
      </c>
      <c r="I86" s="11">
        <v>1918337.5418253399</v>
      </c>
      <c r="J86" s="11">
        <v>1918337.5418253399</v>
      </c>
      <c r="K86" s="11">
        <v>1918337.5418253399</v>
      </c>
      <c r="L86" s="11">
        <v>1918337.5418253399</v>
      </c>
      <c r="M86" s="11">
        <v>1918337.5418253399</v>
      </c>
      <c r="N86" s="11">
        <v>1918337.5418253399</v>
      </c>
      <c r="O86" s="11">
        <v>1918337.5418253399</v>
      </c>
      <c r="P86" s="11">
        <v>1918337.5418253399</v>
      </c>
      <c r="Q86" s="11">
        <v>1918337.5418253399</v>
      </c>
      <c r="R86" s="11">
        <v>1918337.5418253399</v>
      </c>
      <c r="S86" s="11">
        <v>1918337.5418253399</v>
      </c>
      <c r="T86" s="11">
        <v>224734.97310445001</v>
      </c>
      <c r="U86" s="11">
        <v>224734.97310445001</v>
      </c>
      <c r="V86" s="11">
        <v>224734.97310445001</v>
      </c>
      <c r="W86" s="11">
        <v>224734.97310445001</v>
      </c>
      <c r="X86" s="11">
        <v>224734.97310445001</v>
      </c>
      <c r="Y86" s="11">
        <v>224734.97310445001</v>
      </c>
      <c r="Z86" s="11">
        <v>224734.97310445001</v>
      </c>
      <c r="AA86" s="11">
        <v>5440.5865776500004</v>
      </c>
      <c r="AB86" s="11">
        <v>5440.5865776500004</v>
      </c>
      <c r="AC86" s="11">
        <v>5440.5865776500004</v>
      </c>
      <c r="AD86" s="11">
        <v>5440.5865776500004</v>
      </c>
    </row>
    <row r="87" spans="1:30" x14ac:dyDescent="0.3">
      <c r="A87" s="112" t="s">
        <v>131</v>
      </c>
      <c r="B87" s="11">
        <v>257128.86614773999</v>
      </c>
      <c r="C87" s="11">
        <v>257128.86614773999</v>
      </c>
      <c r="D87" s="11">
        <v>257128.86614773999</v>
      </c>
      <c r="E87" s="11">
        <v>257128.86614773999</v>
      </c>
      <c r="F87" s="11">
        <v>257128.86614773999</v>
      </c>
      <c r="G87" s="11">
        <v>257128.86614773999</v>
      </c>
      <c r="H87" s="11">
        <v>257128.86614773999</v>
      </c>
      <c r="I87" s="11">
        <v>257128.86614773999</v>
      </c>
      <c r="J87" s="11">
        <v>257128.86614773999</v>
      </c>
      <c r="K87" s="11">
        <v>257128.86614773999</v>
      </c>
      <c r="L87" s="11">
        <v>257128.86614773999</v>
      </c>
      <c r="M87" s="11">
        <v>257128.86614773999</v>
      </c>
      <c r="N87" s="11">
        <v>257128.86614773999</v>
      </c>
      <c r="O87" s="11">
        <v>257128.86614773999</v>
      </c>
      <c r="P87" s="11">
        <v>257128.86614773999</v>
      </c>
      <c r="Q87" s="11">
        <v>257128.86614773999</v>
      </c>
      <c r="R87" s="11">
        <v>257128.86614773999</v>
      </c>
      <c r="S87" s="11">
        <v>257128.86614773999</v>
      </c>
      <c r="T87" s="11">
        <v>26140.619430300001</v>
      </c>
      <c r="U87" s="11">
        <v>0</v>
      </c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x14ac:dyDescent="0.3">
      <c r="A88" s="112" t="s">
        <v>126</v>
      </c>
      <c r="B88" s="11">
        <v>1283258.62773549</v>
      </c>
      <c r="C88" s="11">
        <v>1283258.62773549</v>
      </c>
      <c r="D88" s="11">
        <v>1283258.62773549</v>
      </c>
      <c r="E88" s="11">
        <v>1283258.62773549</v>
      </c>
      <c r="F88" s="11">
        <v>1283258.62773549</v>
      </c>
      <c r="G88" s="11">
        <v>1283258.62773549</v>
      </c>
      <c r="H88" s="11">
        <v>1283258.62773549</v>
      </c>
      <c r="I88" s="11">
        <v>1283258.62773549</v>
      </c>
      <c r="J88" s="11">
        <v>1283258.62773549</v>
      </c>
      <c r="K88" s="11">
        <v>1283258.62773549</v>
      </c>
      <c r="L88" s="11">
        <v>1283448.04362525</v>
      </c>
      <c r="M88" s="11">
        <v>1283448.04362525</v>
      </c>
      <c r="N88" s="11">
        <v>1283448.04362525</v>
      </c>
      <c r="O88" s="11">
        <v>1283448.04362525</v>
      </c>
      <c r="P88" s="11">
        <v>1283448.04362525</v>
      </c>
      <c r="Q88" s="11">
        <v>1283448.04362525</v>
      </c>
      <c r="R88" s="11">
        <v>1283448.04362525</v>
      </c>
      <c r="S88" s="11">
        <v>1283448.04362525</v>
      </c>
      <c r="T88" s="11">
        <v>110124.10314117</v>
      </c>
      <c r="U88" s="11">
        <v>0</v>
      </c>
      <c r="V88" s="11"/>
      <c r="W88" s="11"/>
      <c r="X88" s="11"/>
      <c r="Y88" s="11"/>
      <c r="Z88" s="11"/>
      <c r="AA88" s="11"/>
      <c r="AB88" s="11"/>
      <c r="AC88" s="11"/>
      <c r="AD88" s="11">
        <v>0.86805474999999999</v>
      </c>
    </row>
    <row r="89" spans="1:30" x14ac:dyDescent="0.3">
      <c r="A89" s="112" t="s">
        <v>123</v>
      </c>
      <c r="B89" s="11">
        <v>2387944.2466761698</v>
      </c>
      <c r="C89" s="11">
        <v>2387944.2466761698</v>
      </c>
      <c r="D89" s="11">
        <v>2387944.2466761698</v>
      </c>
      <c r="E89" s="11">
        <v>2387944.2466761698</v>
      </c>
      <c r="F89" s="11">
        <v>2387944.2466761698</v>
      </c>
      <c r="G89" s="11">
        <v>2387944.2466761698</v>
      </c>
      <c r="H89" s="11">
        <v>2387944.2466761698</v>
      </c>
      <c r="I89" s="11">
        <v>2387944.2466761698</v>
      </c>
      <c r="J89" s="11">
        <v>2387944.2466761698</v>
      </c>
      <c r="K89" s="11">
        <v>2387944.2466761698</v>
      </c>
      <c r="L89" s="11">
        <v>2387944.2466761698</v>
      </c>
      <c r="M89" s="11">
        <v>2387944.2466761698</v>
      </c>
      <c r="N89" s="11">
        <v>2387944.2466761698</v>
      </c>
      <c r="O89" s="11">
        <v>2387944.2466761698</v>
      </c>
      <c r="P89" s="11">
        <v>2387944.2466761698</v>
      </c>
      <c r="Q89" s="11">
        <v>2387944.2466761698</v>
      </c>
      <c r="R89" s="11">
        <v>2387944.2466761698</v>
      </c>
      <c r="S89" s="11">
        <v>2387944.2466761698</v>
      </c>
      <c r="T89" s="11">
        <v>2387944.2466761698</v>
      </c>
      <c r="U89" s="11">
        <v>2387944.2466761698</v>
      </c>
      <c r="V89" s="11">
        <v>2387944.2466761698</v>
      </c>
      <c r="W89" s="11">
        <v>2387944.2466761698</v>
      </c>
      <c r="X89" s="11">
        <v>2387944.2466761698</v>
      </c>
      <c r="Y89" s="11">
        <v>2387944.2466761698</v>
      </c>
      <c r="Z89" s="11">
        <v>2387944.2466761698</v>
      </c>
      <c r="AA89" s="11">
        <v>2387944.2466761698</v>
      </c>
      <c r="AB89" s="11">
        <v>2387944.2466761698</v>
      </c>
      <c r="AC89" s="11">
        <v>2387944.2466761698</v>
      </c>
      <c r="AD89" s="11">
        <v>2387944.2466761698</v>
      </c>
    </row>
    <row r="90" spans="1:30" x14ac:dyDescent="0.3">
      <c r="A90" s="112" t="s">
        <v>129</v>
      </c>
      <c r="B90" s="11">
        <v>425132.76215999998</v>
      </c>
      <c r="C90" s="11">
        <v>425132.76215999998</v>
      </c>
      <c r="D90" s="11">
        <v>425132.76215999998</v>
      </c>
      <c r="E90" s="11">
        <v>425132.76215999998</v>
      </c>
      <c r="F90" s="11">
        <v>425132.76215999998</v>
      </c>
      <c r="G90" s="11">
        <v>425132.76215999998</v>
      </c>
      <c r="H90" s="11">
        <v>425132.76215999998</v>
      </c>
      <c r="I90" s="11">
        <v>425132.76215999998</v>
      </c>
      <c r="J90" s="11">
        <v>425132.76215999998</v>
      </c>
      <c r="K90" s="11">
        <v>425132.76215999998</v>
      </c>
      <c r="L90" s="11">
        <v>425132.76215999998</v>
      </c>
      <c r="M90" s="11">
        <v>425132.76215999998</v>
      </c>
      <c r="N90" s="11">
        <v>425132.76215999998</v>
      </c>
      <c r="O90" s="11">
        <v>425132.76215999998</v>
      </c>
      <c r="P90" s="11">
        <v>425132.76215999998</v>
      </c>
      <c r="Q90" s="11">
        <v>425132.76215999998</v>
      </c>
      <c r="R90" s="11">
        <v>425132.76215999998</v>
      </c>
      <c r="S90" s="11">
        <v>425132.76215999998</v>
      </c>
      <c r="T90" s="11">
        <v>425132.76215999998</v>
      </c>
      <c r="U90" s="11">
        <v>425132.76215999998</v>
      </c>
      <c r="V90" s="11">
        <v>425132.76215999998</v>
      </c>
      <c r="W90" s="11">
        <v>425132.76215999998</v>
      </c>
      <c r="X90" s="11">
        <v>425132.76215999998</v>
      </c>
      <c r="Y90" s="11">
        <v>425132.76215999998</v>
      </c>
      <c r="Z90" s="11">
        <v>425132.76215999998</v>
      </c>
      <c r="AA90" s="11">
        <v>425132.76215999998</v>
      </c>
      <c r="AB90" s="11">
        <v>425132.76215999998</v>
      </c>
      <c r="AC90" s="11">
        <v>425132.76215999998</v>
      </c>
      <c r="AD90" s="11">
        <v>425132.76215999998</v>
      </c>
    </row>
    <row r="91" spans="1:30" x14ac:dyDescent="0.3">
      <c r="A91" s="112" t="s">
        <v>130</v>
      </c>
      <c r="B91" s="11">
        <v>2434.3183551100001</v>
      </c>
      <c r="C91" s="11">
        <v>2434.3183551100001</v>
      </c>
      <c r="D91" s="11">
        <v>2434.3183551100001</v>
      </c>
      <c r="E91" s="11">
        <v>2434.3183551100001</v>
      </c>
      <c r="F91" s="11">
        <v>2434.3183551100001</v>
      </c>
      <c r="G91" s="11">
        <v>2434.3183551100001</v>
      </c>
      <c r="H91" s="11">
        <v>2434.3183551100001</v>
      </c>
      <c r="I91" s="11">
        <v>2434.3183551100001</v>
      </c>
      <c r="J91" s="11">
        <v>2434.3183551100001</v>
      </c>
      <c r="K91" s="11">
        <v>2434.3183551100001</v>
      </c>
      <c r="L91" s="11">
        <v>2434.3183551100001</v>
      </c>
      <c r="M91" s="11">
        <v>2434.3183551100001</v>
      </c>
      <c r="N91" s="11">
        <v>2434.3183551100001</v>
      </c>
      <c r="O91" s="11">
        <v>2434.3183551100001</v>
      </c>
      <c r="P91" s="11">
        <v>2434.3183551100001</v>
      </c>
      <c r="Q91" s="11">
        <v>2434.3183551100001</v>
      </c>
      <c r="R91" s="11">
        <v>2434.3183551100001</v>
      </c>
      <c r="S91" s="11">
        <v>2434.3183551100001</v>
      </c>
      <c r="T91" s="11">
        <v>2434.3183551100001</v>
      </c>
      <c r="U91" s="11">
        <v>2434.3183551100001</v>
      </c>
      <c r="V91" s="11">
        <v>2434.3183551100001</v>
      </c>
      <c r="W91" s="11">
        <v>2434.3183551100001</v>
      </c>
      <c r="X91" s="11">
        <v>2434.3183551100001</v>
      </c>
      <c r="Y91" s="11">
        <v>2434.3183551100001</v>
      </c>
      <c r="Z91" s="11">
        <v>0</v>
      </c>
      <c r="AA91" s="11">
        <v>2434.3183551100001</v>
      </c>
      <c r="AB91" s="11">
        <v>2434.3183551100001</v>
      </c>
      <c r="AC91" s="11">
        <v>2434.3183551100001</v>
      </c>
      <c r="AD91" s="11">
        <v>2434.3183551100001</v>
      </c>
    </row>
    <row r="92" spans="1:30" x14ac:dyDescent="0.3">
      <c r="A92" s="112" t="s">
        <v>135</v>
      </c>
      <c r="B92" s="11">
        <v>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>
        <v>0</v>
      </c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x14ac:dyDescent="0.3">
      <c r="A93" s="112" t="s">
        <v>245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>
        <v>9000000</v>
      </c>
      <c r="AA93" s="11">
        <v>9392057.6913916897</v>
      </c>
      <c r="AB93" s="11">
        <v>10591072.29330299</v>
      </c>
      <c r="AC93" s="11">
        <v>10591072.29330299</v>
      </c>
      <c r="AD93" s="11">
        <v>10591072.29330299</v>
      </c>
    </row>
    <row r="94" spans="1:30" x14ac:dyDescent="0.3">
      <c r="A94" s="7" t="s">
        <v>175</v>
      </c>
      <c r="B94" s="11">
        <v>16211692.909571096</v>
      </c>
      <c r="C94" s="11">
        <v>16537500.088422175</v>
      </c>
      <c r="D94" s="11">
        <v>16537500.088422175</v>
      </c>
      <c r="E94" s="11">
        <v>16211692.909571096</v>
      </c>
      <c r="F94" s="11">
        <v>16212655.699208235</v>
      </c>
      <c r="G94" s="11">
        <v>16212984.699208235</v>
      </c>
      <c r="H94" s="11">
        <v>15181923.693584325</v>
      </c>
      <c r="I94" s="11">
        <v>15042335.835568806</v>
      </c>
      <c r="J94" s="11">
        <v>15043692.044653434</v>
      </c>
      <c r="K94" s="11">
        <v>15045263.548114914</v>
      </c>
      <c r="L94" s="11">
        <v>15045359.542926015</v>
      </c>
      <c r="M94" s="11">
        <v>15045359.542926015</v>
      </c>
      <c r="N94" s="11">
        <v>15045359.542926015</v>
      </c>
      <c r="O94" s="11">
        <v>15107486.660337657</v>
      </c>
      <c r="P94" s="11">
        <v>15107486.660337657</v>
      </c>
      <c r="Q94" s="11">
        <v>15090556.897501057</v>
      </c>
      <c r="R94" s="11">
        <v>15089600.716053506</v>
      </c>
      <c r="S94" s="11">
        <v>14811549.667302107</v>
      </c>
      <c r="T94" s="11">
        <v>15964402.866806367</v>
      </c>
      <c r="U94" s="11">
        <v>15558154.201479897</v>
      </c>
      <c r="V94" s="11">
        <v>18105291.316590227</v>
      </c>
      <c r="W94" s="11">
        <v>18104337.882087339</v>
      </c>
      <c r="X94" s="11">
        <v>17754185.724031817</v>
      </c>
      <c r="Y94" s="11">
        <v>17753709.456434317</v>
      </c>
      <c r="Z94" s="11">
        <v>18772778.814478002</v>
      </c>
      <c r="AA94" s="11">
        <v>18524210.18349424</v>
      </c>
      <c r="AB94" s="11">
        <v>19161148.74299413</v>
      </c>
      <c r="AC94" s="11">
        <v>19161148.74299413</v>
      </c>
      <c r="AD94" s="11">
        <v>18895436.78579114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E8FE-CE73-4028-9DE5-FB2649AE12B5}">
  <dimension ref="A1:AH89"/>
  <sheetViews>
    <sheetView workbookViewId="0">
      <pane xSplit="1" ySplit="4" topLeftCell="V5" activePane="bottomRight" state="frozen"/>
      <selection pane="topRight" activeCell="B1" sqref="B1"/>
      <selection pane="bottomLeft" activeCell="A5" sqref="A5"/>
      <selection pane="bottomRight" activeCell="W4" sqref="W4"/>
    </sheetView>
  </sheetViews>
  <sheetFormatPr defaultRowHeight="16.5" x14ac:dyDescent="0.3"/>
  <cols>
    <col min="1" max="1" width="62.25" customWidth="1"/>
    <col min="2" max="15" width="14" bestFit="1" customWidth="1"/>
    <col min="16" max="16" width="15.125" bestFit="1" customWidth="1"/>
    <col min="17" max="17" width="14.375" bestFit="1" customWidth="1"/>
    <col min="18" max="34" width="12.25" bestFit="1" customWidth="1"/>
  </cols>
  <sheetData>
    <row r="1" spans="1:34" x14ac:dyDescent="0.3">
      <c r="A1" s="115">
        <f>MAX('output XML'!I:I)</f>
        <v>44930</v>
      </c>
      <c r="R1" s="8"/>
      <c r="V1" s="116"/>
    </row>
    <row r="2" spans="1:34" x14ac:dyDescent="0.3">
      <c r="B2" s="2">
        <f>SUMIFS(Movimentações!$E:$E,Movimentações!$C:$C,Projeções!$A$4,data_movimentacao,Projeções!B$4)</f>
        <v>0</v>
      </c>
      <c r="C2" s="2">
        <f>SUMIFS(Movimentações!$E:$E,Movimentações!$C:$C,Projeções!$A$4,data_movimentacao,Projeções!C$4)</f>
        <v>0</v>
      </c>
      <c r="D2" s="2">
        <f>SUMIFS(Movimentações!$E:$E,Movimentações!$C:$C,Projeções!$A$4,data_movimentacao,Projeções!D$4)</f>
        <v>0</v>
      </c>
      <c r="E2" s="2">
        <f>SUMIFS(Movimentações!$E:$E,Movimentações!$C:$C,Projeções!$A$4,data_movimentacao,Projeções!E$4)</f>
        <v>0</v>
      </c>
      <c r="F2" s="2">
        <f>SUMIFS(Movimentações!$E:$E,Movimentações!$C:$C,Projeções!$A$4,data_movimentacao,Projeções!F$4)</f>
        <v>0</v>
      </c>
      <c r="G2" s="2">
        <f>SUMIFS(Movimentações!$E:$E,Movimentações!$C:$C,Projeções!$A$4,data_movimentacao,Projeções!G$4)</f>
        <v>0</v>
      </c>
      <c r="H2" s="2">
        <f>SUMIFS(Movimentações!$E:$E,Movimentações!$C:$C,Projeções!$A$4,data_movimentacao,Projeções!H$4)</f>
        <v>0</v>
      </c>
      <c r="I2" s="2">
        <f>SUMIFS(Movimentações!$E:$E,Movimentações!$C:$C,Projeções!$A$4,data_movimentacao,Projeções!I$4)</f>
        <v>0</v>
      </c>
      <c r="J2" s="2">
        <f>SUMIFS(Movimentações!$E:$E,Movimentações!$C:$C,Projeções!$A$4,data_movimentacao,Projeções!J$4)</f>
        <v>0</v>
      </c>
      <c r="K2" s="2">
        <f>SUMIFS(Movimentações!$E:$E,Movimentações!$C:$C,Projeções!$A$4,data_movimentacao,Projeções!K$4)</f>
        <v>0</v>
      </c>
      <c r="L2" s="2">
        <f>SUMIFS(Movimentações!$E:$E,Movimentações!$C:$C,Projeções!$A$4,data_movimentacao,Projeções!L$4)</f>
        <v>0</v>
      </c>
      <c r="M2" s="2">
        <f>SUMIFS(Movimentações!$E:$E,Movimentações!$C:$C,Projeções!$A$4,data_movimentacao,Projeções!M$4)</f>
        <v>0</v>
      </c>
      <c r="N2" s="2">
        <f>SUMIFS(Movimentações!$E:$E,Movimentações!$C:$C,Projeções!$A$4,data_movimentacao,Projeções!N$4)</f>
        <v>0</v>
      </c>
      <c r="O2" s="2">
        <f>SUMIFS(Movimentações!$E:$E,Movimentações!$C:$C,Projeções!$A$4,data_movimentacao,Projeções!O$4)</f>
        <v>0</v>
      </c>
      <c r="P2" s="2">
        <f>SUMIFS(Movimentações!$E:$E,Movimentações!$C:$C,Projeções!$A$4,data_movimentacao,Projeções!P$4)</f>
        <v>0</v>
      </c>
      <c r="Q2" s="2">
        <f>SUMIFS(Movimentações!$E:$E,Movimentações!$C:$C,Projeções!$A$4,data_movimentacao,Projeções!Q$4)</f>
        <v>0</v>
      </c>
      <c r="R2" s="2">
        <f>SUMIFS(Movimentações!$E:$E,Movimentações!$C:$C,Projeções!$A$4,data_movimentacao,Projeções!R$4)</f>
        <v>0</v>
      </c>
      <c r="S2" s="2">
        <f>SUMIFS(Movimentações!$E:$E,Movimentações!$C:$C,Projeções!$A$4,data_movimentacao,Projeções!S$4)</f>
        <v>-900000</v>
      </c>
      <c r="T2" s="2">
        <f>SUMIFS(Movimentações!$E:$E,Movimentações!$C:$C,Projeções!$A$4,data_movimentacao,Projeções!T$4)</f>
        <v>-2700387</v>
      </c>
      <c r="U2" s="2">
        <f>SUMIFS(Movimentações!$E:$E,Movimentações!$C:$C,Projeções!$A$4,data_movimentacao,Projeções!U$4)</f>
        <v>0</v>
      </c>
      <c r="V2" s="2">
        <f>SUMIFS(Movimentações!$E:$E,Movimentações!$C:$C,Projeções!$A$4,data_movimentacao,Projeções!V$4)</f>
        <v>-4111286</v>
      </c>
      <c r="W2" s="2">
        <f>SUMIFS(Movimentações!$E:$E,Movimentações!$C:$C,Projeções!$A$4,data_movimentacao,Projeções!W$4)</f>
        <v>0</v>
      </c>
      <c r="X2" s="2">
        <f>SUMIFS(Movimentações!$E:$E,Movimentações!$C:$C,Projeções!$A$4,data_movimentacao,Projeções!X$4)</f>
        <v>0</v>
      </c>
      <c r="Y2" s="2">
        <f>SUMIFS(Movimentações!$E:$E,Movimentações!$C:$C,Projeções!$A$4,data_movimentacao,Projeções!Y$4)</f>
        <v>-620000</v>
      </c>
      <c r="Z2" s="2">
        <f>SUMIFS(Movimentações!$E:$E,Movimentações!$C:$C,Projeções!$A$4,data_movimentacao,Projeções!Z$4)</f>
        <v>0</v>
      </c>
      <c r="AA2" s="2">
        <f>SUMIFS(Movimentações!$E:$E,Movimentações!$C:$C,Projeções!$A$4,data_movimentacao,Projeções!AA$4)</f>
        <v>10000000</v>
      </c>
      <c r="AB2" s="2">
        <f>SUMIFS(Movimentações!$E:$E,Movimentações!$C:$C,Projeções!$A$4,data_movimentacao,Projeções!AB$4)</f>
        <v>0</v>
      </c>
      <c r="AC2" s="2">
        <f>SUMIFS(Movimentações!$E:$E,Movimentações!$C:$C,Projeções!$A$4,data_movimentacao,Projeções!AC$4)</f>
        <v>0</v>
      </c>
      <c r="AD2" s="2">
        <f>SUMIFS(Movimentações!$E:$E,Movimentações!$C:$C,Projeções!$A$4,data_movimentacao,Projeções!AD$4)</f>
        <v>0</v>
      </c>
      <c r="AE2" s="2">
        <f>SUMIFS(Movimentações!$E:$E,Movimentações!$C:$C,Projeções!$A$4,data_movimentacao,Projeções!AE$4)</f>
        <v>0</v>
      </c>
      <c r="AF2" s="2">
        <f>SUMIFS(Movimentações!$E:$E,Movimentações!$C:$C,Projeções!$A$4,data_movimentacao,Projeções!AF$4)</f>
        <v>0</v>
      </c>
      <c r="AG2" s="2">
        <f>SUMIFS(Movimentações!$E:$E,Movimentações!$C:$C,Projeções!$A$4,data_movimentacao,Projeções!AG$4)</f>
        <v>-615074.07643161481</v>
      </c>
      <c r="AH2" s="2">
        <f>SUMIFS(Movimentações!$E:$E,Movimentações!$C:$C,Projeções!$A$4,data_movimentacao,Projeções!AH$4)</f>
        <v>0</v>
      </c>
    </row>
    <row r="3" spans="1:34" x14ac:dyDescent="0.3">
      <c r="B3">
        <f>IFERROR(MATCH(TEXT(B4,"d-mmm"),Ebano!4:4,0),"")</f>
        <v>2</v>
      </c>
      <c r="C3">
        <f>IFERROR(MATCH(TEXT(C4,"d-mmm"),Ebano!4:4,0),"")</f>
        <v>3</v>
      </c>
      <c r="D3">
        <f>IFERROR(MATCH(TEXT(D4,"d-mmm"),Ebano!4:4,0),"")</f>
        <v>4</v>
      </c>
      <c r="E3">
        <f>IFERROR(MATCH(TEXT(E4,"d-mmm"),Ebano!4:4,0),"")</f>
        <v>5</v>
      </c>
      <c r="F3">
        <f>IFERROR(MATCH(TEXT(F4,"d-mmm"),Ebano!4:4,0),"")</f>
        <v>6</v>
      </c>
      <c r="G3">
        <f>IFERROR(MATCH(TEXT(G4,"d-mmm"),Ebano!4:4,0),"")</f>
        <v>7</v>
      </c>
      <c r="H3">
        <f>IFERROR(MATCH(TEXT(H4,"d-mmm"),Ebano!4:4,0),"")</f>
        <v>8</v>
      </c>
      <c r="I3">
        <f>IFERROR(MATCH(TEXT(I4,"d-mmm"),Ebano!4:4,0),"")</f>
        <v>9</v>
      </c>
      <c r="J3">
        <f>IFERROR(MATCH(TEXT(J4,"d-mmm"),Ebano!4:4,0),"")</f>
        <v>10</v>
      </c>
      <c r="K3">
        <f>IFERROR(MATCH(TEXT(K4,"d-mmm"),Ebano!4:4,0),"")</f>
        <v>11</v>
      </c>
      <c r="L3">
        <f>IFERROR(MATCH(TEXT(L4,"d-mmm"),Ebano!4:4,0),"")</f>
        <v>12</v>
      </c>
      <c r="M3">
        <f>IFERROR(MATCH(TEXT(M4,"d-mmm"),Ebano!4:4,0),"")</f>
        <v>13</v>
      </c>
      <c r="N3">
        <f>IFERROR(MATCH(TEXT(N4,"d-mmm"),Ebano!4:4,0),"")</f>
        <v>14</v>
      </c>
      <c r="O3">
        <f>IFERROR(MATCH(TEXT(O4,"d-mmm"),Ebano!4:4,0),"")</f>
        <v>15</v>
      </c>
      <c r="P3">
        <f>IFERROR(MATCH(TEXT(P4,"d-mmm"),Ebano!4:4,0),"")</f>
        <v>16</v>
      </c>
      <c r="Q3">
        <f>IFERROR(MATCH(TEXT(Q4,"d-mmm"),Ebano!4:4,0),"")</f>
        <v>17</v>
      </c>
      <c r="R3">
        <f>IFERROR(MATCH(TEXT(R4,"d-mmm"),Ebano!4:4,0),"")</f>
        <v>18</v>
      </c>
      <c r="S3">
        <f>IFERROR(MATCH(TEXT(S4,"d-mmm"),Ebano!4:4,0),"")</f>
        <v>19</v>
      </c>
      <c r="T3" t="str">
        <f>IFERROR(MATCH(TEXT(T4,"d-mmm"),Ebano!4:4,0),"")</f>
        <v/>
      </c>
      <c r="U3">
        <f>IFERROR(MATCH(TEXT(U4,"d-mmm"),Ebano!4:4,0),"")</f>
        <v>20</v>
      </c>
      <c r="V3">
        <f>IFERROR(MATCH(TEXT(V4,"d-mmm"),Ebano!4:4,0),"")</f>
        <v>21</v>
      </c>
      <c r="W3">
        <f>IFERROR(MATCH(TEXT(W4,"d-mmm"),Ebano!4:4,0),"")</f>
        <v>22</v>
      </c>
      <c r="X3">
        <f>IFERROR(MATCH(TEXT(X4,"d-mmm"),Ebano!4:4,0),"")</f>
        <v>23</v>
      </c>
      <c r="Y3">
        <f>IFERROR(MATCH(TEXT(Y4,"d-mmm"),Ebano!4:4,0),"")</f>
        <v>24</v>
      </c>
      <c r="Z3">
        <f>IFERROR(MATCH(TEXT(Z4,"d-mmm"),Ebano!4:4,0),"")</f>
        <v>25</v>
      </c>
      <c r="AA3">
        <f>IFERROR(MATCH(TEXT(AA4,"d-mmm"),Ebano!4:4,0),"")</f>
        <v>26</v>
      </c>
      <c r="AB3" t="str">
        <f>IFERROR(MATCH(TEXT(AB4,"d-mmm"),Ebano!4:4,0),"")</f>
        <v/>
      </c>
      <c r="AC3">
        <f>IFERROR(MATCH(TEXT(AC4,"d-mmm"),Ebano!4:4,0),"")</f>
        <v>27</v>
      </c>
      <c r="AD3" t="str">
        <f>IFERROR(MATCH(TEXT(AD4,"d-mmm"),Ebano!4:4,0),"")</f>
        <v/>
      </c>
      <c r="AE3" t="str">
        <f>IFERROR(MATCH(TEXT(AE4,"d-mmm"),Ebano!4:4,0),"")</f>
        <v/>
      </c>
      <c r="AF3">
        <f>IFERROR(MATCH(TEXT(AF4,"d-mmm"),Ebano!4:4,0),"")</f>
        <v>28</v>
      </c>
      <c r="AG3">
        <f>IFERROR(MATCH(TEXT(AG4,"d-mmm"),Ebano!4:4,0),"")</f>
        <v>29</v>
      </c>
      <c r="AH3">
        <f>IFERROR(MATCH(TEXT(AH4,"d-mmm"),Ebano!4:4,0),"")</f>
        <v>30</v>
      </c>
    </row>
    <row r="4" spans="1:34" x14ac:dyDescent="0.3">
      <c r="A4" s="120" t="s">
        <v>15</v>
      </c>
      <c r="B4" s="121">
        <v>44876</v>
      </c>
      <c r="C4" s="121">
        <v>44879</v>
      </c>
      <c r="D4" s="121">
        <v>44881</v>
      </c>
      <c r="E4" s="121">
        <v>44882</v>
      </c>
      <c r="F4" s="121">
        <v>44883</v>
      </c>
      <c r="G4" s="121">
        <v>44886</v>
      </c>
      <c r="H4" s="121">
        <v>44887</v>
      </c>
      <c r="I4" s="121">
        <v>44888</v>
      </c>
      <c r="J4" s="121">
        <v>44889</v>
      </c>
      <c r="K4" s="121">
        <v>44890</v>
      </c>
      <c r="L4" s="121">
        <v>44893</v>
      </c>
      <c r="M4" s="121">
        <v>44896</v>
      </c>
      <c r="N4" s="121">
        <v>44897</v>
      </c>
      <c r="O4" s="121">
        <v>44900</v>
      </c>
      <c r="P4" s="121">
        <v>44901</v>
      </c>
      <c r="Q4" s="121">
        <v>44902</v>
      </c>
      <c r="R4" s="121">
        <v>44903</v>
      </c>
      <c r="S4" s="121">
        <v>44904</v>
      </c>
      <c r="T4" s="121">
        <v>44907</v>
      </c>
      <c r="U4" s="121">
        <v>44908</v>
      </c>
      <c r="V4" s="121">
        <v>44909</v>
      </c>
      <c r="W4" s="121">
        <v>44910</v>
      </c>
      <c r="X4" s="121">
        <v>44911</v>
      </c>
      <c r="Y4" s="121">
        <v>44914</v>
      </c>
      <c r="Z4" s="121">
        <v>44915</v>
      </c>
      <c r="AA4" s="121">
        <v>44916</v>
      </c>
      <c r="AB4" s="121">
        <v>44917</v>
      </c>
      <c r="AC4" s="121">
        <v>44918</v>
      </c>
      <c r="AD4" s="121">
        <v>44921</v>
      </c>
      <c r="AE4" s="121">
        <v>44922</v>
      </c>
      <c r="AF4" s="121">
        <v>44923</v>
      </c>
      <c r="AG4" s="121">
        <v>44924</v>
      </c>
      <c r="AH4" s="121">
        <v>44925</v>
      </c>
    </row>
    <row r="5" spans="1:34" x14ac:dyDescent="0.3">
      <c r="A5" s="5" t="str">
        <f>Ebano!A5</f>
        <v>Ações</v>
      </c>
      <c r="B5" s="95">
        <f>SUM(B6:B8)</f>
        <v>3836873.8751505264</v>
      </c>
      <c r="C5" s="95">
        <f>SUM(C6:C8)</f>
        <v>3907416.9692867128</v>
      </c>
      <c r="D5" s="95">
        <f t="shared" ref="D5" si="0">SUM(D6:D8)</f>
        <v>3907416.9692867128</v>
      </c>
      <c r="E5" s="95">
        <f t="shared" ref="E5" si="1">SUM(E6:E8)</f>
        <v>3836873.8751505264</v>
      </c>
      <c r="F5" s="95">
        <f t="shared" ref="F5" si="2">SUM(F6:F8)</f>
        <v>3832781.3978380142</v>
      </c>
      <c r="G5" s="95">
        <f t="shared" ref="G5" si="3">SUM(G6:G8)</f>
        <v>3844610.3243837995</v>
      </c>
      <c r="H5" s="95">
        <f t="shared" ref="H5" si="4">SUM(H6:H8)</f>
        <v>3825099.7698034551</v>
      </c>
      <c r="I5" s="95">
        <f t="shared" ref="I5" si="5">SUM(I6:I8)</f>
        <v>3817116.8411315018</v>
      </c>
      <c r="J5" s="95">
        <f t="shared" ref="J5" si="6">SUM(J6:J8)</f>
        <v>3856263.0836723181</v>
      </c>
      <c r="K5" s="95">
        <f t="shared" ref="K5" si="7">SUM(K6:K8)</f>
        <v>3808654.7011302365</v>
      </c>
      <c r="L5" s="95">
        <f t="shared" ref="L5" si="8">SUM(L6:L8)</f>
        <v>3786213.1459365548</v>
      </c>
      <c r="M5" s="95">
        <f t="shared" ref="M5" si="9">SUM(M6:M8)</f>
        <v>3821745.7600516775</v>
      </c>
      <c r="N5" s="95">
        <f t="shared" ref="N5" si="10">SUM(N6:N8)</f>
        <v>3852900.2173202527</v>
      </c>
      <c r="O5" s="95">
        <f t="shared" ref="O5" si="11">SUM(O6:O8)</f>
        <v>3801733.3502215766</v>
      </c>
      <c r="P5" s="95">
        <f t="shared" ref="P5" si="12">SUM(P6:P8)</f>
        <v>3801733.3502215766</v>
      </c>
      <c r="Q5" s="95">
        <f t="shared" ref="Q5" si="13">SUM(Q6:Q8)</f>
        <v>3751042.3668266768</v>
      </c>
      <c r="R5" s="95">
        <f t="shared" ref="R5" si="14">SUM(R6:R8)</f>
        <v>3731617.9178968044</v>
      </c>
      <c r="S5" s="95">
        <f t="shared" ref="S5" si="15">SUM(S6:S8)</f>
        <v>3722472.9017787972</v>
      </c>
      <c r="T5" s="95" t="e">
        <f t="shared" ref="T5" si="16">SUM(T6:T8)</f>
        <v>#REF!</v>
      </c>
      <c r="U5" s="95">
        <f t="shared" ref="U5" si="17">SUM(U6:U8)</f>
        <v>3668455.2581330165</v>
      </c>
      <c r="V5" s="95">
        <f t="shared" ref="V5" si="18">SUM(V6:V8)</f>
        <v>3684725.8745531472</v>
      </c>
      <c r="W5" s="95">
        <f t="shared" ref="W5" si="19">SUM(W6:W8)</f>
        <v>3675064.9102222458</v>
      </c>
      <c r="X5" s="95">
        <f t="shared" ref="X5" si="20">SUM(X6:X8)</f>
        <v>3669867.5359925167</v>
      </c>
      <c r="Y5" s="95">
        <f t="shared" ref="Y5" si="21">SUM(Y6:Y8)</f>
        <v>3085596.6319416468</v>
      </c>
      <c r="Z5" s="95">
        <f t="shared" ref="Z5" si="22">SUM(Z6:Z8)</f>
        <v>3105176.7376164272</v>
      </c>
      <c r="AA5" s="95">
        <f t="shared" ref="AA5" si="23">SUM(AA6:AA8)</f>
        <v>3118089.72000401</v>
      </c>
      <c r="AB5" s="95" t="e">
        <f t="shared" ref="AB5" si="24">SUM(AB6:AB8)</f>
        <v>#REF!</v>
      </c>
      <c r="AC5" s="95">
        <f t="shared" ref="AC5" si="25">SUM(AC6:AC8)</f>
        <v>3138375.111005337</v>
      </c>
      <c r="AD5" s="95" t="e">
        <f t="shared" ref="AD5" si="26">SUM(AD6:AD8)</f>
        <v>#REF!</v>
      </c>
      <c r="AE5" s="95" t="e">
        <f t="shared" ref="AE5" si="27">SUM(AE6:AE8)</f>
        <v>#REF!</v>
      </c>
      <c r="AF5" s="95">
        <f t="shared" ref="AF5" si="28">SUM(AF6:AF8)</f>
        <v>663941.81488083594</v>
      </c>
      <c r="AG5" s="95">
        <f t="shared" ref="AG5" si="29">SUM(AG6:AG8)</f>
        <v>663941.81488083594</v>
      </c>
      <c r="AH5" s="95">
        <f t="shared" ref="AH5" si="30">SUM(AH6:AH8)</f>
        <v>658045.03169299266</v>
      </c>
    </row>
    <row r="6" spans="1:34" x14ac:dyDescent="0.3">
      <c r="A6" t="str">
        <f>Ebano!A6</f>
        <v>CSHG ALLOCATION SHARP LONG BIASED CSHG FIC AÇÕES</v>
      </c>
      <c r="B6" s="11">
        <f>IF(B$4&gt;$A$1,A6+(SUMIFS(Movimentações!$E:$E,Movimentações!$C:$C,$A$4,data_movimentacao,B$4,Movimentações!$B:$B,$A6)),VLOOKUP($A6,Ebano!$A$5:$AE$42,B$3,FALSE))</f>
        <v>1267464.7051830741</v>
      </c>
      <c r="C6" s="11">
        <f>IF(C$4&gt;$A$1,B6+(SUMIFS(Movimentações!$E:$E,Movimentações!$C:$C,$A$4,data_movimentacao,C$4,Movimentações!$B:$B,$A6)),VLOOKUP($A6,Ebano!$A$5:$AE$42,C$3,FALSE))</f>
        <v>1296253.029412485</v>
      </c>
      <c r="D6" s="11">
        <f>IF(D$4&gt;$A$1,C6+(SUMIFS(Movimentações!$E:$E,Movimentações!$C:$C,$A$4,data_movimentacao,D$4,Movimentações!$B:$B,$A6)),VLOOKUP($A6,Ebano!$A$5:$AE$42,D$3,FALSE))</f>
        <v>1296253.029412485</v>
      </c>
      <c r="E6" s="11">
        <f>IF(E$4&gt;$A$1,D6+(SUMIFS(Movimentações!$E:$E,Movimentações!$C:$C,$A$4,data_movimentacao,E$4,Movimentações!$B:$B,$A6)),VLOOKUP($A6,Ebano!$A$5:$AE$42,E$3,FALSE))</f>
        <v>1267464.7051830741</v>
      </c>
      <c r="F6" s="11">
        <f>IF(F$4&gt;$A$1,E6+(SUMIFS(Movimentações!$E:$E,Movimentações!$C:$C,$A$4,data_movimentacao,F$4,Movimentações!$B:$B,$A6)),VLOOKUP($A6,Ebano!$A$5:$AE$42,F$3,FALSE))</f>
        <v>1267517.2392168839</v>
      </c>
      <c r="G6" s="11">
        <f>IF(G$4&gt;$A$1,F6+(SUMIFS(Movimentações!$E:$E,Movimentações!$C:$C,$A$4,data_movimentacao,G$4,Movimentações!$B:$B,$A6)),VLOOKUP($A6,Ebano!$A$5:$AE$42,G$3,FALSE))</f>
        <v>1272053.656364168</v>
      </c>
      <c r="H6" s="11">
        <f>IF(H$4&gt;$A$1,G6+(SUMIFS(Movimentações!$E:$E,Movimentações!$C:$C,$A$4,data_movimentacao,H$4,Movimentações!$B:$B,$A6)),VLOOKUP($A6,Ebano!$A$5:$AE$42,H$3,FALSE))</f>
        <v>1263824.8471262541</v>
      </c>
      <c r="I6" s="11">
        <f>IF(I$4&gt;$A$1,H6+(SUMIFS(Movimentações!$E:$E,Movimentações!$C:$C,$A$4,data_movimentacao,I$4,Movimentações!$B:$B,$A6)),VLOOKUP($A6,Ebano!$A$5:$AE$42,I$3,FALSE))</f>
        <v>1260119.0768034121</v>
      </c>
      <c r="J6" s="11">
        <f>IF(J$4&gt;$A$1,I6+(SUMIFS(Movimentações!$E:$E,Movimentações!$C:$C,$A$4,data_movimentacao,J$4,Movimentações!$B:$B,$A6)),VLOOKUP($A6,Ebano!$A$5:$AE$42,J$3,FALSE))</f>
        <v>1275807.7188423141</v>
      </c>
      <c r="K6" s="11">
        <f>IF(K$4&gt;$A$1,J6+(SUMIFS(Movimentações!$E:$E,Movimentações!$C:$C,$A$4,data_movimentacao,K$4,Movimentações!$B:$B,$A6)),VLOOKUP($A6,Ebano!$A$5:$AE$42,K$3,FALSE))</f>
        <v>1252709.820246153</v>
      </c>
      <c r="L6" s="11">
        <f>IF(L$4&gt;$A$1,K6+(SUMIFS(Movimentações!$E:$E,Movimentações!$C:$C,$A$4,data_movimentacao,L$4,Movimentações!$B:$B,$A6)),VLOOKUP($A6,Ebano!$A$5:$AE$42,L$3,FALSE))</f>
        <v>1246830.3591040799</v>
      </c>
      <c r="M6" s="11">
        <f>IF(M$4&gt;$A$1,#REF!+(SUMIFS(Movimentações!$E:$E,Movimentações!$C:$C,$A$4,data_movimentacao,M$4,Movimentações!$B:$B,$A6)),VLOOKUP($A6,Ebano!$A$5:$AE$42,M$3,FALSE))</f>
        <v>1262779.3872236051</v>
      </c>
      <c r="N6" s="11">
        <f>IF(N$4&gt;$A$1,M6+(SUMIFS(Movimentações!$E:$E,Movimentações!$C:$C,$A$4,data_movimentacao,N$4,Movimentações!$B:$B,$A6)),VLOOKUP($A6,Ebano!$A$5:$AE$42,N$3,FALSE))</f>
        <v>1274048.861987784</v>
      </c>
      <c r="O6" s="11">
        <f>IF(O$4&gt;$A$1,N6+(SUMIFS(Movimentações!$E:$E,Movimentações!$C:$C,$A$4,data_movimentacao,O$4,Movimentações!$B:$B,$A6)),VLOOKUP($A6,Ebano!$A$5:$AE$42,O$3,FALSE))</f>
        <v>1253929.197167564</v>
      </c>
      <c r="P6" s="11">
        <f>IF(P$4&gt;$A$1,O6+(SUMIFS(Movimentações!$E:$E,Movimentações!$C:$C,$A$4,data_movimentacao,P$4,Movimentações!$B:$B,$A6)),VLOOKUP($A6,Ebano!$A$5:$AE$42,P$3,FALSE))</f>
        <v>1253929.197167564</v>
      </c>
      <c r="Q6" s="11">
        <f>IF(Q$4&gt;$A$1,P6+(SUMIFS(Movimentações!$E:$E,Movimentações!$C:$C,$A$4,data_movimentacao,Q$4,Movimentações!$B:$B,$A6)),VLOOKUP($A6,Ebano!$A$5:$AE$42,Q$3,FALSE))</f>
        <v>1235704.346846309</v>
      </c>
      <c r="R6" s="11">
        <f>IF(R$4&gt;$A$1,Q6+(SUMIFS(Movimentações!$E:$E,Movimentações!$C:$C,$A$4,data_movimentacao,R$4,Movimentações!$B:$B,$A6)),VLOOKUP($A6,Ebano!$A$5:$AE$42,R$3,FALSE))</f>
        <v>1227819.5648318729</v>
      </c>
      <c r="S6" s="11">
        <f>IF(S$4&gt;$A$1,R6+(SUMIFS(Movimentações!$E:$E,Movimentações!$C:$C,$A$4,data_movimentacao,S$4,Movimentações!$B:$B,$A6)),VLOOKUP($A6,Ebano!$A$5:$AE$42,S$3,FALSE))</f>
        <v>1223899.30772917</v>
      </c>
      <c r="T6" s="11" t="e">
        <f>IF(T$4&gt;$A$1,S6+(SUMIFS(Movimentações!$E:$E,Movimentações!$C:$C,$A$4,data_movimentacao,T$4,Movimentações!$B:$B,$A6)),VLOOKUP($A6,Ebano!$A$5:$AE$42,T$3,FALSE))</f>
        <v>#REF!</v>
      </c>
      <c r="U6" s="11">
        <f>IF(U$4&gt;$A$1,T6+(SUMIFS(Movimentações!$E:$E,Movimentações!$C:$C,$A$4,data_movimentacao,U$4,Movimentações!$B:$B,$A6)),VLOOKUP($A6,Ebano!$A$5:$AE$42,U$3,FALSE))</f>
        <v>1202370.3603497921</v>
      </c>
      <c r="V6" s="11">
        <f>IF(V$4&gt;$A$1,U6+(SUMIFS(Movimentações!$E:$E,Movimentações!$C:$C,$A$4,data_movimentacao,V$4,Movimentações!$B:$B,$A6)),VLOOKUP($A6,Ebano!$A$5:$AE$42,V$3,FALSE))</f>
        <v>1208327.045433904</v>
      </c>
      <c r="W6" s="11">
        <f>IF(W$4&gt;$A$1,V6+(SUMIFS(Movimentações!$E:$E,Movimentações!$C:$C,$A$4,data_movimentacao,W$4,Movimentações!$B:$B,$A6)),VLOOKUP($A6,Ebano!$A$5:$AE$42,W$3,FALSE))</f>
        <v>1204413.6405964801</v>
      </c>
      <c r="X6" s="11">
        <f>IF(X$4&gt;$A$1,W6+(SUMIFS(Movimentações!$E:$E,Movimentações!$C:$C,$A$4,data_movimentacao,X$4,Movimentações!$B:$B,$A6)),VLOOKUP($A6,Ebano!$A$5:$AE$42,X$3,FALSE))</f>
        <v>1202828.809526827</v>
      </c>
      <c r="Y6" s="11">
        <f>IF(Y$4&gt;$A$1,X6+(SUMIFS(Movimentações!$E:$E,Movimentações!$C:$C,$A$4,data_movimentacao,Y$4,Movimentações!$B:$B,$A6)),VLOOKUP($A6,Ebano!$A$5:$AE$42,Y$3,FALSE))</f>
        <v>1217028.4434438751</v>
      </c>
      <c r="Z6" s="11">
        <f>IF(Z$4&gt;$A$1,Y6+(SUMIFS(Movimentações!$E:$E,Movimentações!$C:$C,$A$4,data_movimentacao,Z$4,Movimentações!$B:$B,$A6)),VLOOKUP($A6,Ebano!$A$5:$AE$42,Z$3,FALSE))</f>
        <v>1227860.6784235509</v>
      </c>
      <c r="AA6" s="11">
        <f>IF(AA$4&gt;$A$1,Z6+(SUMIFS(Movimentações!$E:$E,Movimentações!$C:$C,$A$4,data_movimentacao,AA$4,Movimentações!$B:$B,$A6)),VLOOKUP($A6,Ebano!$A$5:$AE$42,AA$3,FALSE))</f>
        <v>1234589.059097477</v>
      </c>
      <c r="AB6" s="11" t="e">
        <f>IF(AB$4&gt;$A$1,AA6+(SUMIFS(Movimentações!$E:$E,Movimentações!$C:$C,$A$4,data_movimentacao,AB$4,Movimentações!$B:$B,$A6)),VLOOKUP($A6,Ebano!$A$5:$AE$42,AB$3,FALSE))</f>
        <v>#REF!</v>
      </c>
      <c r="AC6" s="11">
        <f>IF(AC$4&gt;$A$1,AB6+(SUMIFS(Movimentações!$E:$E,Movimentações!$C:$C,$A$4,data_movimentacao,AC$4,Movimentações!$B:$B,$A6)),VLOOKUP($A6,Ebano!$A$5:$AE$42,AC$3,FALSE))</f>
        <v>1243943.706397431</v>
      </c>
      <c r="AD6" s="11" t="e">
        <f>IF(AD$4&gt;$A$1,AC6+(SUMIFS(Movimentações!$E:$E,Movimentações!$C:$C,$A$4,data_movimentacao,AD$4,Movimentações!$B:$B,$A6)),VLOOKUP($A6,Ebano!$A$5:$AE$42,AD$3,FALSE))</f>
        <v>#REF!</v>
      </c>
      <c r="AE6" s="11" t="e">
        <f>IF(AE$4&gt;$A$1,AD6+(SUMIFS(Movimentações!$E:$E,Movimentações!$C:$C,$A$4,data_movimentacao,AE$4,Movimentações!$B:$B,$A6)),VLOOKUP($A6,Ebano!$A$5:$AE$42,AE$3,FALSE))</f>
        <v>#REF!</v>
      </c>
      <c r="AF6" s="11">
        <f>IF(AF$4&gt;$A$1,AE6+(SUMIFS(Movimentações!$E:$E,Movimentações!$C:$C,$A$4,data_movimentacao,AF$4,Movimentações!$B:$B,$A6)),VLOOKUP($A6,Ebano!$A$5:$AE$42,AF$3,FALSE))</f>
        <v>0</v>
      </c>
      <c r="AG6" s="11">
        <f>IF(AG$4&gt;$A$1,AF6+(SUMIFS(Movimentações!$E:$E,Movimentações!$C:$C,$A$4,data_movimentacao,AG$4,Movimentações!$B:$B,$A6)),VLOOKUP($A6,Ebano!$A$5:$AE$42,AG$3,FALSE))</f>
        <v>0</v>
      </c>
      <c r="AH6" s="11">
        <f>IF(AH$4&gt;$A$1,AG6+(SUMIFS(Movimentações!$E:$E,Movimentações!$C:$C,$A$4,data_movimentacao,AH$4,Movimentações!$B:$B,$A6)),VLOOKUP($A6,Ebano!$A$5:$AE$42,AH$3,FALSE))</f>
        <v>0</v>
      </c>
    </row>
    <row r="7" spans="1:34" x14ac:dyDescent="0.3">
      <c r="A7" t="str">
        <f>Ebano!A7</f>
        <v>CSHG ALLOCATION SHARP LONG BIASED FIC AÇÕES</v>
      </c>
      <c r="B7" s="11">
        <f>IF(B$4&gt;$A$1,A7+(SUMIFS(Movimentações!$E:$E,Movimentações!$C:$C,$A$4,data_movimentacao,B$4,Movimentações!$B:$B,$A7)),VLOOKUP($A7,Ebano!$A$5:$AE$42,B$3,FALSE))</f>
        <v>1910655.5533730029</v>
      </c>
      <c r="C7" s="11">
        <f>IF(C$4&gt;$A$1,B7+(SUMIFS(Movimentações!$E:$E,Movimentações!$C:$C,$A$4,data_movimentacao,C$4,Movimentações!$B:$B,$A7)),VLOOKUP($A7,Ebano!$A$5:$AE$42,C$3,FALSE))</f>
        <v>1955263.5592359549</v>
      </c>
      <c r="D7" s="11">
        <f>IF(D$4&gt;$A$1,C7+(SUMIFS(Movimentações!$E:$E,Movimentações!$C:$C,$A$4,data_movimentacao,D$4,Movimentações!$B:$B,$A7)),VLOOKUP($A7,Ebano!$A$5:$AE$42,D$3,FALSE))</f>
        <v>1955263.5592359549</v>
      </c>
      <c r="E7" s="11">
        <f>IF(E$4&gt;$A$1,D7+(SUMIFS(Movimentações!$E:$E,Movimentações!$C:$C,$A$4,data_movimentacao,E$4,Movimentações!$B:$B,$A7)),VLOOKUP($A7,Ebano!$A$5:$AE$42,E$3,FALSE))</f>
        <v>1910655.5533730029</v>
      </c>
      <c r="F7" s="11">
        <f>IF(F$4&gt;$A$1,E7+(SUMIFS(Movimentações!$E:$E,Movimentações!$C:$C,$A$4,data_movimentacao,F$4,Movimentações!$B:$B,$A7)),VLOOKUP($A7,Ebano!$A$5:$AE$42,F$3,FALSE))</f>
        <v>1910714.3646010661</v>
      </c>
      <c r="G7" s="11">
        <f>IF(G$4&gt;$A$1,F7+(SUMIFS(Movimentações!$E:$E,Movimentações!$C:$C,$A$4,data_movimentacao,G$4,Movimentações!$B:$B,$A7)),VLOOKUP($A7,Ebano!$A$5:$AE$42,G$3,FALSE))</f>
        <v>1917680.3888996739</v>
      </c>
      <c r="H7" s="11">
        <f>IF(H$4&gt;$A$1,G7+(SUMIFS(Movimentações!$E:$E,Movimentações!$C:$C,$A$4,data_movimentacao,H$4,Movimentações!$B:$B,$A7)),VLOOKUP($A7,Ebano!$A$5:$AE$42,H$3,FALSE))</f>
        <v>1904991.348740652</v>
      </c>
      <c r="I7" s="11">
        <f>IF(I$4&gt;$A$1,H7+(SUMIFS(Movimentações!$E:$E,Movimentações!$C:$C,$A$4,data_movimentacao,I$4,Movimentações!$B:$B,$A7)),VLOOKUP($A7,Ebano!$A$5:$AE$42,I$3,FALSE))</f>
        <v>1899273.509924961</v>
      </c>
      <c r="J7" s="11">
        <f>IF(J$4&gt;$A$1,I7+(SUMIFS(Movimentações!$E:$E,Movimentações!$C:$C,$A$4,data_movimentacao,J$4,Movimentações!$B:$B,$A7)),VLOOKUP($A7,Ebano!$A$5:$AE$42,J$3,FALSE))</f>
        <v>1923398.4347971531</v>
      </c>
      <c r="K7" s="11">
        <f>IF(K$4&gt;$A$1,J7+(SUMIFS(Movimentações!$E:$E,Movimentações!$C:$C,$A$4,data_movimentacao,K$4,Movimentações!$B:$B,$A7)),VLOOKUP($A7,Ebano!$A$5:$AE$42,K$3,FALSE))</f>
        <v>1887859.058176948</v>
      </c>
      <c r="L7" s="11">
        <f>IF(L$4&gt;$A$1,K7+(SUMIFS(Movimentações!$E:$E,Movimentações!$C:$C,$A$4,data_movimentacao,L$4,Movimentações!$B:$B,$A7)),VLOOKUP($A7,Ebano!$A$5:$AE$42,L$3,FALSE))</f>
        <v>1878855.2455341441</v>
      </c>
      <c r="M7" s="11">
        <f>IF(M$4&gt;$A$1,#REF!+(SUMIFS(Movimentações!$E:$E,Movimentações!$C:$C,$A$4,data_movimentacao,M$4,Movimentações!$B:$B,$A7)),VLOOKUP($A7,Ebano!$A$5:$AE$42,M$3,FALSE))</f>
        <v>1903288.2045674031</v>
      </c>
      <c r="N7" s="11">
        <f>IF(N$4&gt;$A$1,M7+(SUMIFS(Movimentações!$E:$E,Movimentações!$C:$C,$A$4,data_movimentacao,N$4,Movimentações!$B:$B,$A7)),VLOOKUP($A7,Ebano!$A$5:$AE$42,N$3,FALSE))</f>
        <v>1920608.1112318989</v>
      </c>
      <c r="O7" s="11">
        <f>IF(O$4&gt;$A$1,N7+(SUMIFS(Movimentações!$E:$E,Movimentações!$C:$C,$A$4,data_movimentacao,O$4,Movimentações!$B:$B,$A7)),VLOOKUP($A7,Ebano!$A$5:$AE$42,O$3,FALSE))</f>
        <v>1889670.920289397</v>
      </c>
      <c r="P7" s="11">
        <f>IF(P$4&gt;$A$1,O7+(SUMIFS(Movimentações!$E:$E,Movimentações!$C:$C,$A$4,data_movimentacao,P$4,Movimentações!$B:$B,$A7)),VLOOKUP($A7,Ebano!$A$5:$AE$42,P$3,FALSE))</f>
        <v>1889670.920289397</v>
      </c>
      <c r="Q7" s="11">
        <f>IF(Q$4&gt;$A$1,P7+(SUMIFS(Movimentações!$E:$E,Movimentações!$C:$C,$A$4,data_movimentacao,Q$4,Movimentações!$B:$B,$A7)),VLOOKUP($A7,Ebano!$A$5:$AE$42,Q$3,FALSE))</f>
        <v>1861854.866070003</v>
      </c>
      <c r="R7" s="11">
        <f>IF(R$4&gt;$A$1,Q7+(SUMIFS(Movimentações!$E:$E,Movimentações!$C:$C,$A$4,data_movimentacao,R$4,Movimentações!$B:$B,$A7)),VLOOKUP($A7,Ebano!$A$5:$AE$42,R$3,FALSE))</f>
        <v>1849847.5391602169</v>
      </c>
      <c r="S7" s="11">
        <f>IF(S$4&gt;$A$1,R7+(SUMIFS(Movimentações!$E:$E,Movimentações!$C:$C,$A$4,data_movimentacao,S$4,Movimentações!$B:$B,$A7)),VLOOKUP($A7,Ebano!$A$5:$AE$42,S$3,FALSE))</f>
        <v>1843872.6083035411</v>
      </c>
      <c r="T7" s="11" t="e">
        <f>IF(T$4&gt;$A$1,S7+(SUMIFS(Movimentações!$E:$E,Movimentações!$C:$C,$A$4,data_movimentacao,T$4,Movimentações!$B:$B,$A7)),VLOOKUP($A7,Ebano!$A$5:$AE$42,T$3,FALSE))</f>
        <v>#REF!</v>
      </c>
      <c r="U7" s="11">
        <f>IF(U$4&gt;$A$1,T7+(SUMIFS(Movimentações!$E:$E,Movimentações!$C:$C,$A$4,data_movimentacao,U$4,Movimentações!$B:$B,$A7)),VLOOKUP($A7,Ebano!$A$5:$AE$42,U$3,FALSE))</f>
        <v>1811108.8524415749</v>
      </c>
      <c r="V7" s="11">
        <f>IF(V$4&gt;$A$1,U7+(SUMIFS(Movimentações!$E:$E,Movimentações!$C:$C,$A$4,data_movimentacao,V$4,Movimentações!$B:$B,$A7)),VLOOKUP($A7,Ebano!$A$5:$AE$42,V$3,FALSE))</f>
        <v>1820155.013310221</v>
      </c>
      <c r="W7" s="11">
        <f>IF(W$4&gt;$A$1,V7+(SUMIFS(Movimentações!$E:$E,Movimentações!$C:$C,$A$4,data_movimentacao,W$4,Movimentações!$B:$B,$A7)),VLOOKUP($A7,Ebano!$A$5:$AE$42,W$3,FALSE))</f>
        <v>1814195.7171286109</v>
      </c>
      <c r="X7" s="11">
        <f>IF(X$4&gt;$A$1,W7+(SUMIFS(Movimentações!$E:$E,Movimentações!$C:$C,$A$4,data_movimentacao,X$4,Movimentações!$B:$B,$A7)),VLOOKUP($A7,Ebano!$A$5:$AE$42,X$3,FALSE))</f>
        <v>1811776.69121095</v>
      </c>
      <c r="Y7" s="11">
        <f>IF(Y$4&gt;$A$1,X7+(SUMIFS(Movimentações!$E:$E,Movimentações!$C:$C,$A$4,data_movimentacao,Y$4,Movimentações!$B:$B,$A7)),VLOOKUP($A7,Ebano!$A$5:$AE$42,Y$3,FALSE))</f>
        <v>1213355.9596515379</v>
      </c>
      <c r="Z7" s="11">
        <f>IF(Z$4&gt;$A$1,Y7+(SUMIFS(Movimentações!$E:$E,Movimentações!$C:$C,$A$4,data_movimentacao,Z$4,Movimentações!$B:$B,$A7)),VLOOKUP($A7,Ebano!$A$5:$AE$42,Z$3,FALSE))</f>
        <v>1224253.803907657</v>
      </c>
      <c r="AA7" s="11">
        <f>IF(AA$4&gt;$A$1,Z7+(SUMIFS(Movimentações!$E:$E,Movimentações!$C:$C,$A$4,data_movimentacao,AA$4,Movimentações!$B:$B,$A7)),VLOOKUP($A7,Ebano!$A$5:$AE$42,AA$3,FALSE))</f>
        <v>1231020.4405737249</v>
      </c>
      <c r="AB7" s="11" t="e">
        <f>IF(AB$4&gt;$A$1,AA7+(SUMIFS(Movimentações!$E:$E,Movimentações!$C:$C,$A$4,data_movimentacao,AB$4,Movimentações!$B:$B,$A7)),VLOOKUP($A7,Ebano!$A$5:$AE$42,AB$3,FALSE))</f>
        <v>#REF!</v>
      </c>
      <c r="AC7" s="11">
        <f>IF(AC$4&gt;$A$1,AB7+(SUMIFS(Movimentações!$E:$E,Movimentações!$C:$C,$A$4,data_movimentacao,AC$4,Movimentações!$B:$B,$A7)),VLOOKUP($A7,Ebano!$A$5:$AE$42,AC$3,FALSE))</f>
        <v>1240426.1381767781</v>
      </c>
      <c r="AD7" s="11" t="e">
        <f>IF(AD$4&gt;$A$1,AC7+(SUMIFS(Movimentações!$E:$E,Movimentações!$C:$C,$A$4,data_movimentacao,AD$4,Movimentações!$B:$B,$A7)),VLOOKUP($A7,Ebano!$A$5:$AE$42,AD$3,FALSE))</f>
        <v>#REF!</v>
      </c>
      <c r="AE7" s="11" t="e">
        <f>IF(AE$4&gt;$A$1,AD7+(SUMIFS(Movimentações!$E:$E,Movimentações!$C:$C,$A$4,data_movimentacao,AE$4,Movimentações!$B:$B,$A7)),VLOOKUP($A7,Ebano!$A$5:$AE$42,AE$3,FALSE))</f>
        <v>#REF!</v>
      </c>
      <c r="AF7" s="11">
        <f>IF(AF$4&gt;$A$1,AE7+(SUMIFS(Movimentações!$E:$E,Movimentações!$C:$C,$A$4,data_movimentacao,AF$4,Movimentações!$B:$B,$A7)),VLOOKUP($A7,Ebano!$A$5:$AE$42,AF$3,FALSE))</f>
        <v>0</v>
      </c>
      <c r="AG7" s="11">
        <f>IF(AG$4&gt;$A$1,AF7+(SUMIFS(Movimentações!$E:$E,Movimentações!$C:$C,$A$4,data_movimentacao,AG$4,Movimentações!$B:$B,$A7)),VLOOKUP($A7,Ebano!$A$5:$AE$42,AG$3,FALSE))</f>
        <v>0</v>
      </c>
      <c r="AH7" s="11">
        <f>IF(AH$4&gt;$A$1,AG7+(SUMIFS(Movimentações!$E:$E,Movimentações!$C:$C,$A$4,data_movimentacao,AH$4,Movimentações!$B:$B,$A7)),VLOOKUP($A7,Ebano!$A$5:$AE$42,AH$3,FALSE))</f>
        <v>0</v>
      </c>
    </row>
    <row r="8" spans="1:34" x14ac:dyDescent="0.3">
      <c r="A8" t="str">
        <f>Ebano!A8</f>
        <v>CSHG PÁTRIA INF IV FI MULTIMERCADO</v>
      </c>
      <c r="B8" s="11">
        <f>IF(B$4&gt;$A$1,A8+(SUMIFS(Movimentações!$E:$E,Movimentações!$C:$C,$A$4,data_movimentacao,B$4,Movimentações!$B:$B,$A8)),VLOOKUP($A8,Ebano!$A$5:$AE$42,B$3,FALSE))</f>
        <v>658753.61659444915</v>
      </c>
      <c r="C8" s="11">
        <f>IF(C$4&gt;$A$1,B8+(SUMIFS(Movimentações!$E:$E,Movimentações!$C:$C,$A$4,data_movimentacao,C$4,Movimentações!$B:$B,$A8)),VLOOKUP($A8,Ebano!$A$5:$AE$42,C$3,FALSE))</f>
        <v>655900.3806382732</v>
      </c>
      <c r="D8" s="11">
        <f>IF(D$4&gt;$A$1,C8+(SUMIFS(Movimentações!$E:$E,Movimentações!$C:$C,$A$4,data_movimentacao,D$4,Movimentações!$B:$B,$A8)),VLOOKUP($A8,Ebano!$A$5:$AE$42,D$3,FALSE))</f>
        <v>655900.3806382732</v>
      </c>
      <c r="E8" s="11">
        <f>IF(E$4&gt;$A$1,D8+(SUMIFS(Movimentações!$E:$E,Movimentações!$C:$C,$A$4,data_movimentacao,E$4,Movimentações!$B:$B,$A8)),VLOOKUP($A8,Ebano!$A$5:$AE$42,E$3,FALSE))</f>
        <v>658753.61659444915</v>
      </c>
      <c r="F8" s="11">
        <f>IF(F$4&gt;$A$1,E8+(SUMIFS(Movimentações!$E:$E,Movimentações!$C:$C,$A$4,data_movimentacao,F$4,Movimentações!$B:$B,$A8)),VLOOKUP($A8,Ebano!$A$5:$AE$42,F$3,FALSE))</f>
        <v>654549.79402006394</v>
      </c>
      <c r="G8" s="11">
        <f>IF(G$4&gt;$A$1,F8+(SUMIFS(Movimentações!$E:$E,Movimentações!$C:$C,$A$4,data_movimentacao,G$4,Movimentações!$B:$B,$A8)),VLOOKUP($A8,Ebano!$A$5:$AE$42,G$3,FALSE))</f>
        <v>654876.27911995782</v>
      </c>
      <c r="H8" s="11">
        <f>IF(H$4&gt;$A$1,G8+(SUMIFS(Movimentações!$E:$E,Movimentações!$C:$C,$A$4,data_movimentacao,H$4,Movimentações!$B:$B,$A8)),VLOOKUP($A8,Ebano!$A$5:$AE$42,H$3,FALSE))</f>
        <v>656283.57393654902</v>
      </c>
      <c r="I8" s="11">
        <f>IF(I$4&gt;$A$1,H8+(SUMIFS(Movimentações!$E:$E,Movimentações!$C:$C,$A$4,data_movimentacao,I$4,Movimentações!$B:$B,$A8)),VLOOKUP($A8,Ebano!$A$5:$AE$42,I$3,FALSE))</f>
        <v>657724.25440312864</v>
      </c>
      <c r="J8" s="11">
        <f>IF(J$4&gt;$A$1,I8+(SUMIFS(Movimentações!$E:$E,Movimentações!$C:$C,$A$4,data_movimentacao,J$4,Movimentações!$B:$B,$A8)),VLOOKUP($A8,Ebano!$A$5:$AE$42,J$3,FALSE))</f>
        <v>657056.93003285071</v>
      </c>
      <c r="K8" s="11">
        <f>IF(K$4&gt;$A$1,J8+(SUMIFS(Movimentações!$E:$E,Movimentações!$C:$C,$A$4,data_movimentacao,K$4,Movimentações!$B:$B,$A8)),VLOOKUP($A8,Ebano!$A$5:$AE$42,K$3,FALSE))</f>
        <v>668085.82270713546</v>
      </c>
      <c r="L8" s="11">
        <f>IF(L$4&gt;$A$1,K8+(SUMIFS(Movimentações!$E:$E,Movimentações!$C:$C,$A$4,data_movimentacao,L$4,Movimentações!$B:$B,$A8)),VLOOKUP($A8,Ebano!$A$5:$AE$42,L$3,FALSE))</f>
        <v>660527.54129833065</v>
      </c>
      <c r="M8" s="11">
        <f>IF(M$4&gt;$A$1,#REF!+(SUMIFS(Movimentações!$E:$E,Movimentações!$C:$C,$A$4,data_movimentacao,M$4,Movimentações!$B:$B,$A8)),VLOOKUP($A8,Ebano!$A$5:$AE$42,M$3,FALSE))</f>
        <v>655678.16826066945</v>
      </c>
      <c r="N8" s="11">
        <f>IF(N$4&gt;$A$1,M8+(SUMIFS(Movimentações!$E:$E,Movimentações!$C:$C,$A$4,data_movimentacao,N$4,Movimentações!$B:$B,$A8)),VLOOKUP($A8,Ebano!$A$5:$AE$42,N$3,FALSE))</f>
        <v>658243.24410056963</v>
      </c>
      <c r="O8" s="11">
        <f>IF(O$4&gt;$A$1,N8+(SUMIFS(Movimentações!$E:$E,Movimentações!$C:$C,$A$4,data_movimentacao,O$4,Movimentações!$B:$B,$A8)),VLOOKUP($A8,Ebano!$A$5:$AE$42,O$3,FALSE))</f>
        <v>658133.23276461568</v>
      </c>
      <c r="P8" s="11">
        <f>IF(P$4&gt;$A$1,O8+(SUMIFS(Movimentações!$E:$E,Movimentações!$C:$C,$A$4,data_movimentacao,P$4,Movimentações!$B:$B,$A8)),VLOOKUP($A8,Ebano!$A$5:$AE$42,P$3,FALSE))</f>
        <v>658133.23276461568</v>
      </c>
      <c r="Q8" s="11">
        <f>IF(Q$4&gt;$A$1,P8+(SUMIFS(Movimentações!$E:$E,Movimentações!$C:$C,$A$4,data_movimentacao,Q$4,Movimentações!$B:$B,$A8)),VLOOKUP($A8,Ebano!$A$5:$AE$42,Q$3,FALSE))</f>
        <v>653483.15391036519</v>
      </c>
      <c r="R8" s="11">
        <f>IF(R$4&gt;$A$1,Q8+(SUMIFS(Movimentações!$E:$E,Movimentações!$C:$C,$A$4,data_movimentacao,R$4,Movimentações!$B:$B,$A8)),VLOOKUP($A8,Ebano!$A$5:$AE$42,R$3,FALSE))</f>
        <v>653950.81390471454</v>
      </c>
      <c r="S8" s="11">
        <f>IF(S$4&gt;$A$1,R8+(SUMIFS(Movimentações!$E:$E,Movimentações!$C:$C,$A$4,data_movimentacao,S$4,Movimentações!$B:$B,$A8)),VLOOKUP($A8,Ebano!$A$5:$AE$42,S$3,FALSE))</f>
        <v>654700.98574608611</v>
      </c>
      <c r="T8" s="11" t="e">
        <f>IF(T$4&gt;$A$1,S8+(SUMIFS(Movimentações!$E:$E,Movimentações!$C:$C,$A$4,data_movimentacao,T$4,Movimentações!$B:$B,$A8)),VLOOKUP($A8,Ebano!$A$5:$AE$42,T$3,FALSE))</f>
        <v>#REF!</v>
      </c>
      <c r="U8" s="11">
        <f>IF(U$4&gt;$A$1,T8+(SUMIFS(Movimentações!$E:$E,Movimentações!$C:$C,$A$4,data_movimentacao,U$4,Movimentações!$B:$B,$A8)),VLOOKUP($A8,Ebano!$A$5:$AE$42,U$3,FALSE))</f>
        <v>654976.04534164967</v>
      </c>
      <c r="V8" s="11">
        <f>IF(V$4&gt;$A$1,U8+(SUMIFS(Movimentações!$E:$E,Movimentações!$C:$C,$A$4,data_movimentacao,V$4,Movimentações!$B:$B,$A8)),VLOOKUP($A8,Ebano!$A$5:$AE$42,V$3,FALSE))</f>
        <v>656243.81580902205</v>
      </c>
      <c r="W8" s="11">
        <f>IF(W$4&gt;$A$1,V8+(SUMIFS(Movimentações!$E:$E,Movimentações!$C:$C,$A$4,data_movimentacao,W$4,Movimentações!$B:$B,$A8)),VLOOKUP($A8,Ebano!$A$5:$AE$42,W$3,FALSE))</f>
        <v>656455.55249715468</v>
      </c>
      <c r="X8" s="11">
        <f>IF(X$4&gt;$A$1,W8+(SUMIFS(Movimentações!$E:$E,Movimentações!$C:$C,$A$4,data_movimentacao,X$4,Movimentações!$B:$B,$A8)),VLOOKUP($A8,Ebano!$A$5:$AE$42,X$3,FALSE))</f>
        <v>655262.03525473981</v>
      </c>
      <c r="Y8" s="11">
        <f>IF(Y$4&gt;$A$1,X8+(SUMIFS(Movimentações!$E:$E,Movimentações!$C:$C,$A$4,data_movimentacao,Y$4,Movimentações!$B:$B,$A8)),VLOOKUP($A8,Ebano!$A$5:$AE$42,Y$3,FALSE))</f>
        <v>655212.2288462338</v>
      </c>
      <c r="Z8" s="11">
        <f>IF(Z$4&gt;$A$1,Y8+(SUMIFS(Movimentações!$E:$E,Movimentações!$C:$C,$A$4,data_movimentacao,Z$4,Movimentações!$B:$B,$A8)),VLOOKUP($A8,Ebano!$A$5:$AE$42,Z$3,FALSE))</f>
        <v>653062.25528521906</v>
      </c>
      <c r="AA8" s="11">
        <f>IF(AA$4&gt;$A$1,Z8+(SUMIFS(Movimentações!$E:$E,Movimentações!$C:$C,$A$4,data_movimentacao,AA$4,Movimentações!$B:$B,$A8)),VLOOKUP($A8,Ebano!$A$5:$AE$42,AA$3,FALSE))</f>
        <v>652480.22033280786</v>
      </c>
      <c r="AB8" s="11" t="e">
        <f>IF(AB$4&gt;$A$1,AA8+(SUMIFS(Movimentações!$E:$E,Movimentações!$C:$C,$A$4,data_movimentacao,AB$4,Movimentações!$B:$B,$A8)),VLOOKUP($A8,Ebano!$A$5:$AE$42,AB$3,FALSE))</f>
        <v>#REF!</v>
      </c>
      <c r="AC8" s="11">
        <f>IF(AC$4&gt;$A$1,AB8+(SUMIFS(Movimentações!$E:$E,Movimentações!$C:$C,$A$4,data_movimentacao,AC$4,Movimentações!$B:$B,$A8)),VLOOKUP($A8,Ebano!$A$5:$AE$42,AC$3,FALSE))</f>
        <v>654005.26643112791</v>
      </c>
      <c r="AD8" s="11" t="e">
        <f>IF(AD$4&gt;$A$1,AC8+(SUMIFS(Movimentações!$E:$E,Movimentações!$C:$C,$A$4,data_movimentacao,AD$4,Movimentações!$B:$B,$A8)),VLOOKUP($A8,Ebano!$A$5:$AE$42,AD$3,FALSE))</f>
        <v>#REF!</v>
      </c>
      <c r="AE8" s="11" t="e">
        <f>IF(AE$4&gt;$A$1,AD8+(SUMIFS(Movimentações!$E:$E,Movimentações!$C:$C,$A$4,data_movimentacao,AE$4,Movimentações!$B:$B,$A8)),VLOOKUP($A8,Ebano!$A$5:$AE$42,AE$3,FALSE))</f>
        <v>#REF!</v>
      </c>
      <c r="AF8" s="11">
        <f>IF(AF$4&gt;$A$1,AE8+(SUMIFS(Movimentações!$E:$E,Movimentações!$C:$C,$A$4,data_movimentacao,AF$4,Movimentações!$B:$B,$A8)),VLOOKUP($A8,Ebano!$A$5:$AE$42,AF$3,FALSE))</f>
        <v>663941.81488083594</v>
      </c>
      <c r="AG8" s="11">
        <f>IF(AG$4&gt;$A$1,AF8+(SUMIFS(Movimentações!$E:$E,Movimentações!$C:$C,$A$4,data_movimentacao,AG$4,Movimentações!$B:$B,$A8)),VLOOKUP($A8,Ebano!$A$5:$AE$42,AG$3,FALSE))</f>
        <v>663941.81488083594</v>
      </c>
      <c r="AH8" s="11">
        <f>IF(AH$4&gt;$A$1,AG8+(SUMIFS(Movimentações!$E:$E,Movimentações!$C:$C,$A$4,data_movimentacao,AH$4,Movimentações!$B:$B,$A8)),VLOOKUP($A8,Ebano!$A$5:$AE$42,AH$3,FALSE))</f>
        <v>658045.03169299266</v>
      </c>
    </row>
    <row r="9" spans="1:34" x14ac:dyDescent="0.3">
      <c r="A9" s="5" t="str">
        <f>Ebano!A9</f>
        <v>Caixa</v>
      </c>
      <c r="B9" s="95">
        <f>SUM(B10:B24)+SUMIFS(Movimentações!$E:$E,Movimentações!$C:$C,Projeções!$A$4,data_movimentacao,Projeções!B$4)</f>
        <v>3740048.4030874651</v>
      </c>
      <c r="C9" s="95">
        <f>B9-SUMIFS(Movimentações!$E:$E,Movimentações!$C:$C,Projeções!$A$4,data_movimentacao,Projeções!C$4)</f>
        <v>3740048.4030874651</v>
      </c>
      <c r="D9" s="95">
        <f>C9-SUMIFS(Movimentações!$E:$E,Movimentações!$C:$C,Projeções!$A$4,data_movimentacao,Projeções!D$4)</f>
        <v>3740048.4030874651</v>
      </c>
      <c r="E9" s="95">
        <f>D9-SUMIFS(Movimentações!$E:$E,Movimentações!$C:$C,Projeções!$A$4,data_movimentacao,Projeções!E$4)</f>
        <v>3740048.4030874651</v>
      </c>
      <c r="F9" s="95">
        <f>E9-SUMIFS(Movimentações!$E:$E,Movimentações!$C:$C,Projeções!$A$4,data_movimentacao,Projeções!F$4)</f>
        <v>3740048.4030874651</v>
      </c>
      <c r="G9" s="95">
        <f>F9-SUMIFS(Movimentações!$E:$E,Movimentações!$C:$C,Projeções!$A$4,data_movimentacao,Projeções!G$4)</f>
        <v>3740048.4030874651</v>
      </c>
      <c r="H9" s="95">
        <f>G9-SUMIFS(Movimentações!$E:$E,Movimentações!$C:$C,Projeções!$A$4,data_movimentacao,Projeções!H$4)</f>
        <v>3740048.4030874651</v>
      </c>
      <c r="I9" s="95">
        <f>H9-SUMIFS(Movimentações!$E:$E,Movimentações!$C:$C,Projeções!$A$4,data_movimentacao,Projeções!I$4)</f>
        <v>3740048.4030874651</v>
      </c>
      <c r="J9" s="95">
        <f>I9-SUMIFS(Movimentações!$E:$E,Movimentações!$C:$C,Projeções!$A$4,data_movimentacao,Projeções!J$4)</f>
        <v>3740048.4030874651</v>
      </c>
      <c r="K9" s="95">
        <f>J9-SUMIFS(Movimentações!$E:$E,Movimentações!$C:$C,Projeções!$A$4,data_movimentacao,Projeções!K$4)</f>
        <v>3740048.4030874651</v>
      </c>
      <c r="L9" s="95">
        <f>K9-SUMIFS(Movimentações!$E:$E,Movimentações!$C:$C,Projeções!$A$4,data_movimentacao,Projeções!L$4)</f>
        <v>3740048.4030874651</v>
      </c>
      <c r="M9" s="95">
        <f>L9-SUMIFS(Movimentações!$E:$E,Movimentações!$C:$C,Projeções!$A$4,data_movimentacao,Projeções!M$4)</f>
        <v>3740048.4030874651</v>
      </c>
      <c r="N9" s="95">
        <f>M9-SUMIFS(Movimentações!$E:$E,Movimentações!$C:$C,Projeções!$A$4,data_movimentacao,Projeções!N$4)</f>
        <v>3740048.4030874651</v>
      </c>
      <c r="O9" s="95">
        <f>N9-SUMIFS(Movimentações!$E:$E,Movimentações!$C:$C,Projeções!$A$4,data_movimentacao,Projeções!O$4)</f>
        <v>3740048.4030874651</v>
      </c>
      <c r="P9" s="95">
        <f>O9-SUMIFS(Movimentações!$E:$E,Movimentações!$C:$C,Projeções!$A$4,data_movimentacao,Projeções!P$4)</f>
        <v>3740048.4030874651</v>
      </c>
      <c r="Q9" s="95">
        <f>P9-SUMIFS(Movimentações!$E:$E,Movimentações!$C:$C,Projeções!$A$4,data_movimentacao,Projeções!Q$4)</f>
        <v>3740048.4030874651</v>
      </c>
      <c r="R9" s="95">
        <f>Q9-SUMIFS(Movimentações!$E:$E,Movimentações!$C:$C,Projeções!$A$4,data_movimentacao,Projeções!R$4)</f>
        <v>3740048.4030874651</v>
      </c>
      <c r="S9" s="95">
        <f>R9-SUMIFS(Movimentações!$E:$E,Movimentações!$C:$C,Projeções!$A$4,data_movimentacao,Projeções!S$4)</f>
        <v>4640048.4030874651</v>
      </c>
      <c r="T9" s="95">
        <f>S9-SUMIFS(Movimentações!$E:$E,Movimentações!$C:$C,Projeções!$A$4,data_movimentacao,Projeções!T$4)</f>
        <v>7340435.4030874651</v>
      </c>
      <c r="U9" s="95">
        <f>T9-SUMIFS(Movimentações!$E:$E,Movimentações!$C:$C,Projeções!$A$4,data_movimentacao,Projeções!U$4)</f>
        <v>7340435.4030874651</v>
      </c>
      <c r="V9" s="95">
        <f>U9-SUMIFS(Movimentações!$E:$E,Movimentações!$C:$C,Projeções!$A$4,data_movimentacao,Projeções!V$4)</f>
        <v>11451721.403087465</v>
      </c>
      <c r="W9" s="95">
        <f>V9-SUMIFS(Movimentações!$E:$E,Movimentações!$C:$C,Projeções!$A$4,data_movimentacao,Projeções!W$4)</f>
        <v>11451721.403087465</v>
      </c>
      <c r="X9" s="95">
        <f>W9-SUMIFS(Movimentações!$E:$E,Movimentações!$C:$C,Projeções!$A$4,data_movimentacao,Projeções!X$4)</f>
        <v>11451721.403087465</v>
      </c>
      <c r="Y9" s="95">
        <f>X9-SUMIFS(Movimentações!$E:$E,Movimentações!$C:$C,Projeções!$A$4,data_movimentacao,Projeções!Y$4)</f>
        <v>12071721.403087465</v>
      </c>
      <c r="Z9" s="95">
        <f>Y9-SUMIFS(Movimentações!$E:$E,Movimentações!$C:$C,Projeções!$A$4,data_movimentacao,Projeções!Z$4)</f>
        <v>12071721.403087465</v>
      </c>
      <c r="AA9" s="95">
        <f>Z9-SUMIFS(Movimentações!$E:$E,Movimentações!$C:$C,Projeções!$A$4,data_movimentacao,Projeções!AA$4)</f>
        <v>2071721.4030874651</v>
      </c>
      <c r="AB9" s="95">
        <f>AA9-SUMIFS(Movimentações!$E:$E,Movimentações!$C:$C,Projeções!$A$4,data_movimentacao,Projeções!AB$4)</f>
        <v>2071721.4030874651</v>
      </c>
      <c r="AC9" s="95">
        <f>AB9-SUMIFS(Movimentações!$E:$E,Movimentações!$C:$C,Projeções!$A$4,data_movimentacao,Projeções!AC$4)</f>
        <v>2071721.4030874651</v>
      </c>
      <c r="AD9" s="95">
        <f>AC9-SUMIFS(Movimentações!$E:$E,Movimentações!$C:$C,Projeções!$A$4,data_movimentacao,Projeções!AD$4)</f>
        <v>2071721.4030874651</v>
      </c>
      <c r="AE9" s="95">
        <f>AD9-SUMIFS(Movimentações!$E:$E,Movimentações!$C:$C,Projeções!$A$4,data_movimentacao,Projeções!AE$4)</f>
        <v>2071721.4030874651</v>
      </c>
      <c r="AF9" s="95">
        <f>AE9-SUMIFS(Movimentações!$E:$E,Movimentações!$C:$C,Projeções!$A$4,data_movimentacao,Projeções!AF$4)</f>
        <v>2071721.4030874651</v>
      </c>
      <c r="AG9" s="95">
        <f>AF9-SUMIFS(Movimentações!$E:$E,Movimentações!$C:$C,Projeções!$A$4,data_movimentacao,Projeções!AG$4)</f>
        <v>2686795.4795190799</v>
      </c>
      <c r="AH9" s="95">
        <f>AG9-SUMIFS(Movimentações!$E:$E,Movimentações!$C:$C,Projeções!$A$4,data_movimentacao,Projeções!AH$4)</f>
        <v>2686795.4795190799</v>
      </c>
    </row>
    <row r="10" spans="1:34" x14ac:dyDescent="0.3">
      <c r="A10" t="str">
        <f>Ebano!A10</f>
        <v>CSHG GRIDS II FIC RENDA FIXA REFERENCIADO DI</v>
      </c>
      <c r="B10" s="11">
        <f>IF(B$4&gt;$A$1,A10+(SUMIFS(Movimentações!$E:$E,Movimentações!$C:$C,$A$4,data_movimentacao,B$4,Movimentações!$B:$B,$A10)),VLOOKUP($A10,Ebano!$A$5:$AE$42,B$3,FALSE))</f>
        <v>64922.849897327389</v>
      </c>
      <c r="C10" s="11">
        <f>IF(C$4&gt;$A$1,B10+(SUMIFS(Movimentações!$E:$E,Movimentações!$C:$C,$A$4,data_movimentacao,C$4,Movimentações!$B:$B,$A10)),VLOOKUP($A10,Ebano!$A$5:$AE$42,C$3,FALSE))</f>
        <v>64857.110324180612</v>
      </c>
      <c r="D10" s="11">
        <f>IF(D$4&gt;$A$1,C10+(SUMIFS(Movimentações!$E:$E,Movimentações!$C:$C,$A$4,data_movimentacao,D$4,Movimentações!$B:$B,$A10)),VLOOKUP($A10,Ebano!$A$5:$AE$42,D$3,FALSE))</f>
        <v>64857.110324180612</v>
      </c>
      <c r="E10" s="11">
        <f>IF(E$4&gt;$A$1,D10+(SUMIFS(Movimentações!$E:$E,Movimentações!$C:$C,$A$4,data_movimentacao,E$4,Movimentações!$B:$B,$A10)),VLOOKUP($A10,Ebano!$A$5:$AE$42,E$3,FALSE))</f>
        <v>64922.849897327389</v>
      </c>
      <c r="F10" s="11">
        <f>IF(F$4&gt;$A$1,E10+(SUMIFS(Movimentações!$E:$E,Movimentações!$C:$C,$A$4,data_movimentacao,F$4,Movimentações!$B:$B,$A10)),VLOOKUP($A10,Ebano!$A$5:$AE$42,F$3,FALSE))</f>
        <v>64955.997537434327</v>
      </c>
      <c r="G10" s="11">
        <f>IF(G$4&gt;$A$1,F10+(SUMIFS(Movimentações!$E:$E,Movimentações!$C:$C,$A$4,data_movimentacao,G$4,Movimentações!$B:$B,$A10)),VLOOKUP($A10,Ebano!$A$5:$AE$42,G$3,FALSE))</f>
        <v>64989.282672073343</v>
      </c>
      <c r="H10" s="11">
        <f>IF(H$4&gt;$A$1,G10+(SUMIFS(Movimentações!$E:$E,Movimentações!$C:$C,$A$4,data_movimentacao,H$4,Movimentações!$B:$B,$A10)),VLOOKUP($A10,Ebano!$A$5:$AE$42,H$3,FALSE))</f>
        <v>65023.27819512807</v>
      </c>
      <c r="I10" s="11">
        <f>IF(I$4&gt;$A$1,H10+(SUMIFS(Movimentações!$E:$E,Movimentações!$C:$C,$A$4,data_movimentacao,I$4,Movimentações!$B:$B,$A10)),VLOOKUP($A10,Ebano!$A$5:$AE$42,I$3,FALSE))</f>
        <v>65055.411813060993</v>
      </c>
      <c r="J10" s="11">
        <f>IF(J$4&gt;$A$1,I10+(SUMIFS(Movimentações!$E:$E,Movimentações!$C:$C,$A$4,data_movimentacao,J$4,Movimentações!$B:$B,$A10)),VLOOKUP($A10,Ebano!$A$5:$AE$42,J$3,FALSE))</f>
        <v>65088.46206120772</v>
      </c>
      <c r="K10" s="11">
        <f>IF(K$4&gt;$A$1,J10+(SUMIFS(Movimentações!$E:$E,Movimentações!$C:$C,$A$4,data_movimentacao,K$4,Movimentações!$B:$B,$A10)),VLOOKUP($A10,Ebano!$A$5:$AE$42,K$3,FALSE))</f>
        <v>65121.254507106823</v>
      </c>
      <c r="L10" s="11">
        <f>IF(L$4&gt;$A$1,K10+(SUMIFS(Movimentações!$E:$E,Movimentações!$C:$C,$A$4,data_movimentacao,L$4,Movimentações!$B:$B,$A10)),VLOOKUP($A10,Ebano!$A$5:$AE$42,L$3,FALSE))</f>
        <v>65153.898000596171</v>
      </c>
      <c r="M10" s="11">
        <f>IF(M$4&gt;$A$1,#REF!+(SUMIFS(Movimentações!$E:$E,Movimentações!$C:$C,$A$4,data_movimentacao,M$4,Movimentações!$B:$B,$A10)),VLOOKUP($A10,Ebano!$A$5:$AE$42,M$3,FALSE))</f>
        <v>65254.904921219328</v>
      </c>
      <c r="N10" s="11">
        <f>IF(N$4&gt;$A$1,M10+(SUMIFS(Movimentações!$E:$E,Movimentações!$C:$C,$A$4,data_movimentacao,N$4,Movimentações!$B:$B,$A10)),VLOOKUP($A10,Ebano!$A$5:$AE$42,N$3,FALSE))</f>
        <v>65287.874964222341</v>
      </c>
      <c r="O10" s="11">
        <f>IF(O$4&gt;$A$1,N10+(SUMIFS(Movimentações!$E:$E,Movimentações!$C:$C,$A$4,data_movimentacao,O$4,Movimentações!$B:$B,$A10)),VLOOKUP($A10,Ebano!$A$5:$AE$42,O$3,FALSE))</f>
        <v>65321.755908500338</v>
      </c>
      <c r="P10" s="11">
        <f>IF(P$4&gt;$A$1,O10+(SUMIFS(Movimentações!$E:$E,Movimentações!$C:$C,$A$4,data_movimentacao,P$4,Movimentações!$B:$B,$A10)),VLOOKUP($A10,Ebano!$A$5:$AE$42,P$3,FALSE))</f>
        <v>65321.755908500338</v>
      </c>
      <c r="Q10" s="11">
        <f>IF(Q$4&gt;$A$1,P10+(SUMIFS(Movimentações!$E:$E,Movimentações!$C:$C,$A$4,data_movimentacao,Q$4,Movimentações!$B:$B,$A10)),VLOOKUP($A10,Ebano!$A$5:$AE$42,Q$3,FALSE))</f>
        <v>65389.827159753499</v>
      </c>
      <c r="R10" s="11">
        <f>IF(R$4&gt;$A$1,Q10+(SUMIFS(Movimentações!$E:$E,Movimentações!$C:$C,$A$4,data_movimentacao,R$4,Movimentações!$B:$B,$A10)),VLOOKUP($A10,Ebano!$A$5:$AE$42,R$3,FALSE))</f>
        <v>65422.31597189427</v>
      </c>
      <c r="S10" s="11">
        <f>IF(S$4&gt;$A$1,R10+(SUMIFS(Movimentações!$E:$E,Movimentações!$C:$C,$A$4,data_movimentacao,S$4,Movimentações!$B:$B,$A10)),VLOOKUP($A10,Ebano!$A$5:$AE$42,S$3,FALSE))</f>
        <v>65455.549546083763</v>
      </c>
      <c r="T10" s="11" t="e">
        <f>IF(T$4&gt;$A$1,S10+(SUMIFS(Movimentações!$E:$E,Movimentações!$C:$C,$A$4,data_movimentacao,T$4,Movimentações!$B:$B,$A10)),VLOOKUP($A10,Ebano!$A$5:$AE$42,T$3,FALSE))</f>
        <v>#REF!</v>
      </c>
      <c r="U10" s="11">
        <f>IF(U$4&gt;$A$1,T10+(SUMIFS(Movimentações!$E:$E,Movimentações!$C:$C,$A$4,data_movimentacao,U$4,Movimentações!$B:$B,$A10)),VLOOKUP($A10,Ebano!$A$5:$AE$42,U$3,FALSE))</f>
        <v>65520.435507343922</v>
      </c>
      <c r="V10" s="11">
        <f>IF(V$4&gt;$A$1,U10+(SUMIFS(Movimentações!$E:$E,Movimentações!$C:$C,$A$4,data_movimentacao,V$4,Movimentações!$B:$B,$A10)),VLOOKUP($A10,Ebano!$A$5:$AE$42,V$3,FALSE))</f>
        <v>65553.027440383739</v>
      </c>
      <c r="W10" s="11">
        <f>IF(W$4&gt;$A$1,V10+(SUMIFS(Movimentações!$E:$E,Movimentações!$C:$C,$A$4,data_movimentacao,W$4,Movimentações!$B:$B,$A10)),VLOOKUP($A10,Ebano!$A$5:$AE$42,W$3,FALSE))</f>
        <v>65585.252721338038</v>
      </c>
      <c r="X10" s="11">
        <f>IF(X$4&gt;$A$1,W10+(SUMIFS(Movimentações!$E:$E,Movimentações!$C:$C,$A$4,data_movimentacao,X$4,Movimentações!$B:$B,$A10)),VLOOKUP($A10,Ebano!$A$5:$AE$42,X$3,FALSE))</f>
        <v>65617.787364989505</v>
      </c>
      <c r="Y10" s="11">
        <f>IF(Y$4&gt;$A$1,X10+(SUMIFS(Movimentações!$E:$E,Movimentações!$C:$C,$A$4,data_movimentacao,Y$4,Movimentações!$B:$B,$A10)),VLOOKUP($A10,Ebano!$A$5:$AE$42,Y$3,FALSE))</f>
        <v>65650.528250439078</v>
      </c>
      <c r="Z10" s="11">
        <f>IF(Z$4&gt;$A$1,Y10+(SUMIFS(Movimentações!$E:$E,Movimentações!$C:$C,$A$4,data_movimentacao,Z$4,Movimentações!$B:$B,$A10)),VLOOKUP($A10,Ebano!$A$5:$AE$42,Z$3,FALSE))</f>
        <v>65682.724886699187</v>
      </c>
      <c r="AA10" s="11">
        <f>IF(AA$4&gt;$A$1,Z10+(SUMIFS(Movimentações!$E:$E,Movimentações!$C:$C,$A$4,data_movimentacao,AA$4,Movimentações!$B:$B,$A10)),VLOOKUP($A10,Ebano!$A$5:$AE$42,AA$3,FALSE))</f>
        <v>65715.265259289503</v>
      </c>
      <c r="AB10" s="11" t="e">
        <f>IF(AB$4&gt;$A$1,AA10+(SUMIFS(Movimentações!$E:$E,Movimentações!$C:$C,$A$4,data_movimentacao,AB$4,Movimentações!$B:$B,$A10)),VLOOKUP($A10,Ebano!$A$5:$AE$42,AB$3,FALSE))</f>
        <v>#REF!</v>
      </c>
      <c r="AC10" s="11">
        <f>IF(AC$4&gt;$A$1,AB10+(SUMIFS(Movimentações!$E:$E,Movimentações!$C:$C,$A$4,data_movimentacao,AC$4,Movimentações!$B:$B,$A10)),VLOOKUP($A10,Ebano!$A$5:$AE$42,AC$3,FALSE))</f>
        <v>65783.044334662001</v>
      </c>
      <c r="AD10" s="11" t="e">
        <f>IF(AD$4&gt;$A$1,AC10+(SUMIFS(Movimentações!$E:$E,Movimentações!$C:$C,$A$4,data_movimentacao,AD$4,Movimentações!$B:$B,$A10)),VLOOKUP($A10,Ebano!$A$5:$AE$42,AD$3,FALSE))</f>
        <v>#REF!</v>
      </c>
      <c r="AE10" s="11" t="e">
        <f>IF(AE$4&gt;$A$1,AD10+(SUMIFS(Movimentações!$E:$E,Movimentações!$C:$C,$A$4,data_movimentacao,AE$4,Movimentações!$B:$B,$A10)),VLOOKUP($A10,Ebano!$A$5:$AE$42,AE$3,FALSE))</f>
        <v>#REF!</v>
      </c>
      <c r="AF10" s="11">
        <f>IF(AF$4&gt;$A$1,AE10+(SUMIFS(Movimentações!$E:$E,Movimentações!$C:$C,$A$4,data_movimentacao,AF$4,Movimentações!$B:$B,$A10)),VLOOKUP($A10,Ebano!$A$5:$AE$42,AF$3,FALSE))</f>
        <v>65882.819533435337</v>
      </c>
      <c r="AG10" s="11">
        <f>IF(AG$4&gt;$A$1,AF10+(SUMIFS(Movimentações!$E:$E,Movimentações!$C:$C,$A$4,data_movimentacao,AG$4,Movimentações!$B:$B,$A10)),VLOOKUP($A10,Ebano!$A$5:$AE$42,AG$3,FALSE))</f>
        <v>65882.819533435337</v>
      </c>
      <c r="AH10" s="11">
        <f>IF(AH$4&gt;$A$1,AG10+(SUMIFS(Movimentações!$E:$E,Movimentações!$C:$C,$A$4,data_movimentacao,AH$4,Movimentações!$B:$B,$A10)),VLOOKUP($A10,Ebano!$A$5:$AE$42,AH$3,FALSE))</f>
        <v>65950.839224238967</v>
      </c>
    </row>
    <row r="11" spans="1:34" x14ac:dyDescent="0.3">
      <c r="A11" t="str">
        <f>Ebano!A11</f>
        <v>CSHG PÁTRIA INF IV FIC RENDA FIXA REFERENCIADO DI</v>
      </c>
      <c r="B11" s="11">
        <f>IF(B$4&gt;$A$1,A11+(SUMIFS(Movimentações!$E:$E,Movimentações!$C:$C,$A$4,data_movimentacao,B$4,Movimentações!$B:$B,$A11)),VLOOKUP($A11,Ebano!$A$5:$AE$42,B$3,FALSE))</f>
        <v>67004.214839763212</v>
      </c>
      <c r="C11" s="11">
        <f>IF(C$4&gt;$A$1,B11+(SUMIFS(Movimentações!$E:$E,Movimentações!$C:$C,$A$4,data_movimentacao,C$4,Movimentações!$B:$B,$A11)),VLOOKUP($A11,Ebano!$A$5:$AE$42,C$3,FALSE))</f>
        <v>66937.535213872106</v>
      </c>
      <c r="D11" s="11">
        <f>IF(D$4&gt;$A$1,C11+(SUMIFS(Movimentações!$E:$E,Movimentações!$C:$C,$A$4,data_movimentacao,D$4,Movimentações!$B:$B,$A11)),VLOOKUP($A11,Ebano!$A$5:$AE$42,D$3,FALSE))</f>
        <v>66937.535213872106</v>
      </c>
      <c r="E11" s="11">
        <f>IF(E$4&gt;$A$1,D11+(SUMIFS(Movimentações!$E:$E,Movimentações!$C:$C,$A$4,data_movimentacao,E$4,Movimentações!$B:$B,$A11)),VLOOKUP($A11,Ebano!$A$5:$AE$42,E$3,FALSE))</f>
        <v>67004.214839763212</v>
      </c>
      <c r="F11" s="11">
        <f>IF(F$4&gt;$A$1,E11+(SUMIFS(Movimentações!$E:$E,Movimentações!$C:$C,$A$4,data_movimentacao,F$4,Movimentações!$B:$B,$A11)),VLOOKUP($A11,Ebano!$A$5:$AE$42,F$3,FALSE))</f>
        <v>67037.836546494465</v>
      </c>
      <c r="G11" s="11">
        <f>IF(G$4&gt;$A$1,F11+(SUMIFS(Movimentações!$E:$E,Movimentações!$C:$C,$A$4,data_movimentacao,G$4,Movimentações!$B:$B,$A11)),VLOOKUP($A11,Ebano!$A$5:$AE$42,G$3,FALSE))</f>
        <v>67071.599200118566</v>
      </c>
      <c r="H11" s="11">
        <f>IF(H$4&gt;$A$1,G11+(SUMIFS(Movimentações!$E:$E,Movimentações!$C:$C,$A$4,data_movimentacao,H$4,Movimentações!$B:$B,$A11)),VLOOKUP($A11,Ebano!$A$5:$AE$42,H$3,FALSE))</f>
        <v>67106.254517397349</v>
      </c>
      <c r="I11" s="11">
        <f>IF(I$4&gt;$A$1,H11+(SUMIFS(Movimentações!$E:$E,Movimentações!$C:$C,$A$4,data_movimentacao,I$4,Movimentações!$B:$B,$A11)),VLOOKUP($A11,Ebano!$A$5:$AE$42,I$3,FALSE))</f>
        <v>67139.582584768505</v>
      </c>
      <c r="J11" s="11">
        <f>IF(J$4&gt;$A$1,I11+(SUMIFS(Movimentações!$E:$E,Movimentações!$C:$C,$A$4,data_movimentacao,J$4,Movimentações!$B:$B,$A11)),VLOOKUP($A11,Ebano!$A$5:$AE$42,J$3,FALSE))</f>
        <v>67173.738715135143</v>
      </c>
      <c r="K11" s="11">
        <f>IF(K$4&gt;$A$1,J11+(SUMIFS(Movimentações!$E:$E,Movimentações!$C:$C,$A$4,data_movimentacao,K$4,Movimentações!$B:$B,$A11)),VLOOKUP($A11,Ebano!$A$5:$AE$42,K$3,FALSE))</f>
        <v>67207.207729399131</v>
      </c>
      <c r="L11" s="11">
        <f>IF(L$4&gt;$A$1,K11+(SUMIFS(Movimentações!$E:$E,Movimentações!$C:$C,$A$4,data_movimentacao,L$4,Movimentações!$B:$B,$A11)),VLOOKUP($A11,Ebano!$A$5:$AE$42,L$3,FALSE))</f>
        <v>67240.529923983078</v>
      </c>
      <c r="M11" s="11">
        <f>IF(M$4&gt;$A$1,#REF!+(SUMIFS(Movimentações!$E:$E,Movimentações!$C:$C,$A$4,data_movimentacao,M$4,Movimentações!$B:$B,$A11)),VLOOKUP($A11,Ebano!$A$5:$AE$42,M$3,FALSE))</f>
        <v>67343.591466590369</v>
      </c>
      <c r="N11" s="11">
        <f>IF(N$4&gt;$A$1,M11+(SUMIFS(Movimentações!$E:$E,Movimentações!$C:$C,$A$4,data_movimentacao,N$4,Movimentações!$B:$B,$A11)),VLOOKUP($A11,Ebano!$A$5:$AE$42,N$3,FALSE))</f>
        <v>67377.207300534414</v>
      </c>
      <c r="O11" s="11">
        <f>IF(O$4&gt;$A$1,N11+(SUMIFS(Movimentações!$E:$E,Movimentações!$C:$C,$A$4,data_movimentacao,O$4,Movimentações!$B:$B,$A11)),VLOOKUP($A11,Ebano!$A$5:$AE$42,O$3,FALSE))</f>
        <v>67411.76278043077</v>
      </c>
      <c r="P11" s="11">
        <f>IF(P$4&gt;$A$1,O11+(SUMIFS(Movimentações!$E:$E,Movimentações!$C:$C,$A$4,data_movimentacao,P$4,Movimentações!$B:$B,$A11)),VLOOKUP($A11,Ebano!$A$5:$AE$42,P$3,FALSE))</f>
        <v>67411.76278043077</v>
      </c>
      <c r="Q11" s="11">
        <f>IF(Q$4&gt;$A$1,P11+(SUMIFS(Movimentações!$E:$E,Movimentações!$C:$C,$A$4,data_movimentacao,Q$4,Movimentações!$B:$B,$A11)),VLOOKUP($A11,Ebano!$A$5:$AE$42,Q$3,FALSE))</f>
        <v>67481.208489094017</v>
      </c>
      <c r="R11" s="11">
        <f>IF(R$4&gt;$A$1,Q11+(SUMIFS(Movimentações!$E:$E,Movimentações!$C:$C,$A$4,data_movimentacao,R$4,Movimentações!$B:$B,$A11)),VLOOKUP($A11,Ebano!$A$5:$AE$42,R$3,FALSE))</f>
        <v>67514.331008913097</v>
      </c>
      <c r="S11" s="11">
        <f>IF(S$4&gt;$A$1,R11+(SUMIFS(Movimentações!$E:$E,Movimentações!$C:$C,$A$4,data_movimentacao,S$4,Movimentações!$B:$B,$A11)),VLOOKUP($A11,Ebano!$A$5:$AE$42,S$3,FALSE))</f>
        <v>67548.222863855641</v>
      </c>
      <c r="T11" s="11" t="e">
        <f>IF(T$4&gt;$A$1,S11+(SUMIFS(Movimentações!$E:$E,Movimentações!$C:$C,$A$4,data_movimentacao,T$4,Movimentações!$B:$B,$A11)),VLOOKUP($A11,Ebano!$A$5:$AE$42,T$3,FALSE))</f>
        <v>#REF!</v>
      </c>
      <c r="U11" s="11">
        <f>IF(U$4&gt;$A$1,T11+(SUMIFS(Movimentações!$E:$E,Movimentações!$C:$C,$A$4,data_movimentacao,U$4,Movimentações!$B:$B,$A11)),VLOOKUP($A11,Ebano!$A$5:$AE$42,U$3,FALSE))</f>
        <v>67614.37393889857</v>
      </c>
      <c r="V11" s="11">
        <f>IF(V$4&gt;$A$1,U11+(SUMIFS(Movimentações!$E:$E,Movimentações!$C:$C,$A$4,data_movimentacao,V$4,Movimentações!$B:$B,$A11)),VLOOKUP($A11,Ebano!$A$5:$AE$42,V$3,FALSE))</f>
        <v>67647.608041674481</v>
      </c>
      <c r="W11" s="11">
        <f>IF(W$4&gt;$A$1,V11+(SUMIFS(Movimentações!$E:$E,Movimentações!$C:$C,$A$4,data_movimentacao,W$4,Movimentações!$B:$B,$A11)),VLOOKUP($A11,Ebano!$A$5:$AE$42,W$3,FALSE))</f>
        <v>67680.460413282271</v>
      </c>
      <c r="X11" s="11">
        <f>IF(X$4&gt;$A$1,W11+(SUMIFS(Movimentações!$E:$E,Movimentações!$C:$C,$A$4,data_movimentacao,X$4,Movimentações!$B:$B,$A11)),VLOOKUP($A11,Ebano!$A$5:$AE$42,X$3,FALSE))</f>
        <v>67713.635788186177</v>
      </c>
      <c r="Y11" s="11">
        <f>IF(Y$4&gt;$A$1,X11+(SUMIFS(Movimentações!$E:$E,Movimentações!$C:$C,$A$4,data_movimentacao,Y$4,Movimentações!$B:$B,$A11)),VLOOKUP($A11,Ebano!$A$5:$AE$42,Y$3,FALSE))</f>
        <v>67747.051947365369</v>
      </c>
      <c r="Z11" s="11">
        <f>IF(Z$4&gt;$A$1,Y11+(SUMIFS(Movimentações!$E:$E,Movimentações!$C:$C,$A$4,data_movimentacao,Z$4,Movimentações!$B:$B,$A11)),VLOOKUP($A11,Ebano!$A$5:$AE$42,Z$3,FALSE))</f>
        <v>67779.880827824352</v>
      </c>
      <c r="AA11" s="11">
        <f>IF(AA$4&gt;$A$1,Z11+(SUMIFS(Movimentações!$E:$E,Movimentações!$C:$C,$A$4,data_movimentacao,AA$4,Movimentações!$B:$B,$A11)),VLOOKUP($A11,Ebano!$A$5:$AE$42,AA$3,FALSE))</f>
        <v>67812.979856494625</v>
      </c>
      <c r="AB11" s="11" t="e">
        <f>IF(AB$4&gt;$A$1,AA11+(SUMIFS(Movimentações!$E:$E,Movimentações!$C:$C,$A$4,data_movimentacao,AB$4,Movimentações!$B:$B,$A11)),VLOOKUP($A11,Ebano!$A$5:$AE$42,AB$3,FALSE))</f>
        <v>#REF!</v>
      </c>
      <c r="AC11" s="11">
        <f>IF(AC$4&gt;$A$1,AB11+(SUMIFS(Movimentações!$E:$E,Movimentações!$C:$C,$A$4,data_movimentacao,AC$4,Movimentações!$B:$B,$A11)),VLOOKUP($A11,Ebano!$A$5:$AE$42,AC$3,FALSE))</f>
        <v>67882.120180223355</v>
      </c>
      <c r="AD11" s="11" t="e">
        <f>IF(AD$4&gt;$A$1,AC11+(SUMIFS(Movimentações!$E:$E,Movimentações!$C:$C,$A$4,data_movimentacao,AD$4,Movimentações!$B:$B,$A11)),VLOOKUP($A11,Ebano!$A$5:$AE$42,AD$3,FALSE))</f>
        <v>#REF!</v>
      </c>
      <c r="AE11" s="11" t="e">
        <f>IF(AE$4&gt;$A$1,AD11+(SUMIFS(Movimentações!$E:$E,Movimentações!$C:$C,$A$4,data_movimentacao,AE$4,Movimentações!$B:$B,$A11)),VLOOKUP($A11,Ebano!$A$5:$AE$42,AE$3,FALSE))</f>
        <v>#REF!</v>
      </c>
      <c r="AF11" s="11">
        <f>IF(AF$4&gt;$A$1,AE11+(SUMIFS(Movimentações!$E:$E,Movimentações!$C:$C,$A$4,data_movimentacao,AF$4,Movimentações!$B:$B,$A11)),VLOOKUP($A11,Ebano!$A$5:$AE$42,AF$3,FALSE))</f>
        <v>67983.877964071798</v>
      </c>
      <c r="AG11" s="11">
        <f>IF(AG$4&gt;$A$1,AF11+(SUMIFS(Movimentações!$E:$E,Movimentações!$C:$C,$A$4,data_movimentacao,AG$4,Movimentações!$B:$B,$A11)),VLOOKUP($A11,Ebano!$A$5:$AE$42,AG$3,FALSE))</f>
        <v>67983.877964071798</v>
      </c>
      <c r="AH11" s="11">
        <f>IF(AH$4&gt;$A$1,AG11+(SUMIFS(Movimentações!$E:$E,Movimentações!$C:$C,$A$4,data_movimentacao,AH$4,Movimentações!$B:$B,$A11)),VLOOKUP($A11,Ebano!$A$5:$AE$42,AH$3,FALSE))</f>
        <v>68053.253199288622</v>
      </c>
    </row>
    <row r="12" spans="1:34" x14ac:dyDescent="0.3">
      <c r="A12" t="str">
        <f>Ebano!A12</f>
        <v>Fundo de caixa</v>
      </c>
      <c r="B12" s="11">
        <f>IF(B$4&gt;$A$1,A12+(SUMIFS(Movimentações!$E:$E,Movimentações!$C:$C,$A$4,data_movimentacao,B$4,Movimentações!$B:$B,$A12)),VLOOKUP($A12,Ebano!$A$5:$AE$42,B$3,FALSE))</f>
        <v>2063.83</v>
      </c>
      <c r="C12" s="11">
        <f>IF(C$4&gt;$A$1,B12+(SUMIFS(Movimentações!$E:$E,Movimentações!$C:$C,$A$4,data_movimentacao,C$4,Movimentações!$B:$B,$A12)),VLOOKUP($A12,Ebano!$A$5:$AE$42,C$3,FALSE))</f>
        <v>1049.42</v>
      </c>
      <c r="D12" s="11">
        <f>IF(D$4&gt;$A$1,C12+(SUMIFS(Movimentações!$E:$E,Movimentações!$C:$C,$A$4,data_movimentacao,D$4,Movimentações!$B:$B,$A12)),VLOOKUP($A12,Ebano!$A$5:$AE$42,D$3,FALSE))</f>
        <v>1049.42</v>
      </c>
      <c r="E12" s="11">
        <f>IF(E$4&gt;$A$1,D12+(SUMIFS(Movimentações!$E:$E,Movimentações!$C:$C,$A$4,data_movimentacao,E$4,Movimentações!$B:$B,$A12)),VLOOKUP($A12,Ebano!$A$5:$AE$42,E$3,FALSE))</f>
        <v>2063.83</v>
      </c>
      <c r="F12" s="11">
        <f>IF(F$4&gt;$A$1,E12+(SUMIFS(Movimentações!$E:$E,Movimentações!$C:$C,$A$4,data_movimentacao,F$4,Movimentações!$B:$B,$A12)),VLOOKUP($A12,Ebano!$A$5:$AE$42,F$3,FALSE))</f>
        <v>1063.83</v>
      </c>
      <c r="G12" s="11">
        <f>IF(G$4&gt;$A$1,F12+(SUMIFS(Movimentações!$E:$E,Movimentações!$C:$C,$A$4,data_movimentacao,G$4,Movimentações!$B:$B,$A12)),VLOOKUP($A12,Ebano!$A$5:$AE$42,G$3,FALSE))</f>
        <v>1063.83</v>
      </c>
      <c r="H12" s="11">
        <f>IF(H$4&gt;$A$1,G12+(SUMIFS(Movimentações!$E:$E,Movimentações!$C:$C,$A$4,data_movimentacao,H$4,Movimentações!$B:$B,$A12)),VLOOKUP($A12,Ebano!$A$5:$AE$42,H$3,FALSE))</f>
        <v>1080.58</v>
      </c>
      <c r="I12" s="11">
        <f>IF(I$4&gt;$A$1,H12+(SUMIFS(Movimentações!$E:$E,Movimentações!$C:$C,$A$4,data_movimentacao,I$4,Movimentações!$B:$B,$A12)),VLOOKUP($A12,Ebano!$A$5:$AE$42,I$3,FALSE))</f>
        <v>1036.92</v>
      </c>
      <c r="J12" s="11">
        <f>IF(J$4&gt;$A$1,I12+(SUMIFS(Movimentações!$E:$E,Movimentações!$C:$C,$A$4,data_movimentacao,J$4,Movimentações!$B:$B,$A12)),VLOOKUP($A12,Ebano!$A$5:$AE$42,J$3,FALSE))</f>
        <v>1054.03</v>
      </c>
      <c r="K12" s="11">
        <f>IF(K$4&gt;$A$1,J12+(SUMIFS(Movimentações!$E:$E,Movimentações!$C:$C,$A$4,data_movimentacao,K$4,Movimentações!$B:$B,$A12)),VLOOKUP($A12,Ebano!$A$5:$AE$42,K$3,FALSE))</f>
        <v>1054.03</v>
      </c>
      <c r="L12" s="11">
        <f>IF(L$4&gt;$A$1,K12+(SUMIFS(Movimentações!$E:$E,Movimentações!$C:$C,$A$4,data_movimentacao,L$4,Movimentações!$B:$B,$A12)),VLOOKUP($A12,Ebano!$A$5:$AE$42,L$3,FALSE))</f>
        <v>1054.03</v>
      </c>
      <c r="M12" s="11">
        <f>IF(M$4&gt;$A$1,#REF!+(SUMIFS(Movimentações!$E:$E,Movimentações!$C:$C,$A$4,data_movimentacao,M$4,Movimentações!$B:$B,$A12)),VLOOKUP($A12,Ebano!$A$5:$AE$42,M$3,FALSE))</f>
        <v>1054.03</v>
      </c>
      <c r="N12" s="11">
        <f>IF(N$4&gt;$A$1,M12+(SUMIFS(Movimentações!$E:$E,Movimentações!$C:$C,$A$4,data_movimentacao,N$4,Movimentações!$B:$B,$A12)),VLOOKUP($A12,Ebano!$A$5:$AE$42,N$3,FALSE))</f>
        <v>1054.03</v>
      </c>
      <c r="O12" s="11">
        <f>IF(O$4&gt;$A$1,N12+(SUMIFS(Movimentações!$E:$E,Movimentações!$C:$C,$A$4,data_movimentacao,O$4,Movimentações!$B:$B,$A12)),VLOOKUP($A12,Ebano!$A$5:$AE$42,O$3,FALSE))</f>
        <v>1054.03</v>
      </c>
      <c r="P12" s="11">
        <f>IF(P$4&gt;$A$1,O12+(SUMIFS(Movimentações!$E:$E,Movimentações!$C:$C,$A$4,data_movimentacao,P$4,Movimentações!$B:$B,$A12)),VLOOKUP($A12,Ebano!$A$5:$AE$42,P$3,FALSE))</f>
        <v>1054.03</v>
      </c>
      <c r="Q12" s="11">
        <f>IF(Q$4&gt;$A$1,P12+(SUMIFS(Movimentações!$E:$E,Movimentações!$C:$C,$A$4,data_movimentacao,Q$4,Movimentações!$B:$B,$A12)),VLOOKUP($A12,Ebano!$A$5:$AE$42,Q$3,FALSE))</f>
        <v>0.26</v>
      </c>
      <c r="R12" s="11">
        <f>IF(R$4&gt;$A$1,Q12+(SUMIFS(Movimentações!$E:$E,Movimentações!$C:$C,$A$4,data_movimentacao,R$4,Movimentações!$B:$B,$A12)),VLOOKUP($A12,Ebano!$A$5:$AE$42,R$3,FALSE))</f>
        <v>1000.26</v>
      </c>
      <c r="S12" s="11">
        <f>IF(S$4&gt;$A$1,R12+(SUMIFS(Movimentações!$E:$E,Movimentações!$C:$C,$A$4,data_movimentacao,S$4,Movimentações!$B:$B,$A12)),VLOOKUP($A12,Ebano!$A$5:$AE$42,S$3,FALSE))</f>
        <v>1000.26</v>
      </c>
      <c r="T12" s="11" t="e">
        <f>IF(T$4&gt;$A$1,S12+(SUMIFS(Movimentações!$E:$E,Movimentações!$C:$C,$A$4,data_movimentacao,T$4,Movimentações!$B:$B,$A12)),VLOOKUP($A12,Ebano!$A$5:$AE$42,T$3,FALSE))</f>
        <v>#REF!</v>
      </c>
      <c r="U12" s="11">
        <f>IF(U$4&gt;$A$1,T12+(SUMIFS(Movimentações!$E:$E,Movimentações!$C:$C,$A$4,data_movimentacao,U$4,Movimentações!$B:$B,$A12)),VLOOKUP($A12,Ebano!$A$5:$AE$42,U$3,FALSE))</f>
        <v>1000.26</v>
      </c>
      <c r="V12" s="11">
        <f>IF(V$4&gt;$A$1,U12+(SUMIFS(Movimentações!$E:$E,Movimentações!$C:$C,$A$4,data_movimentacao,V$4,Movimentações!$B:$B,$A12)),VLOOKUP($A12,Ebano!$A$5:$AE$42,V$3,FALSE))</f>
        <v>1039.25</v>
      </c>
      <c r="W12" s="11">
        <f>IF(W$4&gt;$A$1,V12+(SUMIFS(Movimentações!$E:$E,Movimentações!$C:$C,$A$4,data_movimentacao,W$4,Movimentações!$B:$B,$A12)),VLOOKUP($A12,Ebano!$A$5:$AE$42,W$3,FALSE))</f>
        <v>0.42</v>
      </c>
      <c r="X12" s="11">
        <f>IF(X$4&gt;$A$1,W12+(SUMIFS(Movimentações!$E:$E,Movimentações!$C:$C,$A$4,data_movimentacao,X$4,Movimentações!$B:$B,$A12)),VLOOKUP($A12,Ebano!$A$5:$AE$42,X$3,FALSE))</f>
        <v>1000.42</v>
      </c>
      <c r="Y12" s="11">
        <f>IF(Y$4&gt;$A$1,X12+(SUMIFS(Movimentações!$E:$E,Movimentações!$C:$C,$A$4,data_movimentacao,Y$4,Movimentações!$B:$B,$A12)),VLOOKUP($A12,Ebano!$A$5:$AE$42,Y$3,FALSE))</f>
        <v>1000.42</v>
      </c>
      <c r="Z12" s="11">
        <f>IF(Z$4&gt;$A$1,Y12+(SUMIFS(Movimentações!$E:$E,Movimentações!$C:$C,$A$4,data_movimentacao,Z$4,Movimentações!$B:$B,$A12)),VLOOKUP($A12,Ebano!$A$5:$AE$42,Z$3,FALSE))</f>
        <v>1060.42</v>
      </c>
      <c r="AA12" s="11">
        <f>IF(AA$4&gt;$A$1,Z12+(SUMIFS(Movimentações!$E:$E,Movimentações!$C:$C,$A$4,data_movimentacao,AA$4,Movimentações!$B:$B,$A12)),VLOOKUP($A12,Ebano!$A$5:$AE$42,AA$3,FALSE))</f>
        <v>591.91</v>
      </c>
      <c r="AB12" s="11" t="e">
        <f>IF(AB$4&gt;$A$1,AA12+(SUMIFS(Movimentações!$E:$E,Movimentações!$C:$C,$A$4,data_movimentacao,AB$4,Movimentações!$B:$B,$A12)),VLOOKUP($A12,Ebano!$A$5:$AE$42,AB$3,FALSE))</f>
        <v>#REF!</v>
      </c>
      <c r="AC12" s="11">
        <f>IF(AC$4&gt;$A$1,AB12+(SUMIFS(Movimentações!$E:$E,Movimentações!$C:$C,$A$4,data_movimentacao,AC$4,Movimentações!$B:$B,$A12)),VLOOKUP($A12,Ebano!$A$5:$AE$42,AC$3,FALSE))</f>
        <v>0.42</v>
      </c>
      <c r="AD12" s="11" t="e">
        <f>IF(AD$4&gt;$A$1,AC12+(SUMIFS(Movimentações!$E:$E,Movimentações!$C:$C,$A$4,data_movimentacao,AD$4,Movimentações!$B:$B,$A12)),VLOOKUP($A12,Ebano!$A$5:$AE$42,AD$3,FALSE))</f>
        <v>#REF!</v>
      </c>
      <c r="AE12" s="11" t="e">
        <f>IF(AE$4&gt;$A$1,AD12+(SUMIFS(Movimentações!$E:$E,Movimentações!$C:$C,$A$4,data_movimentacao,AE$4,Movimentações!$B:$B,$A12)),VLOOKUP($A12,Ebano!$A$5:$AE$42,AE$3,FALSE))</f>
        <v>#REF!</v>
      </c>
      <c r="AF12" s="11">
        <f>IF(AF$4&gt;$A$1,AE12+(SUMIFS(Movimentações!$E:$E,Movimentações!$C:$C,$A$4,data_movimentacao,AF$4,Movimentações!$B:$B,$A12)),VLOOKUP($A12,Ebano!$A$5:$AE$42,AF$3,FALSE))</f>
        <v>0.25</v>
      </c>
      <c r="AG12" s="11">
        <f>IF(AG$4&gt;$A$1,AF12+(SUMIFS(Movimentações!$E:$E,Movimentações!$C:$C,$A$4,data_movimentacao,AG$4,Movimentações!$B:$B,$A12)),VLOOKUP($A12,Ebano!$A$5:$AE$42,AG$3,FALSE))</f>
        <v>0.25</v>
      </c>
      <c r="AH12" s="11">
        <f>IF(AH$4&gt;$A$1,AG12+(SUMIFS(Movimentações!$E:$E,Movimentações!$C:$C,$A$4,data_movimentacao,AH$4,Movimentações!$B:$B,$A12)),VLOOKUP($A12,Ebano!$A$5:$AE$42,AH$3,FALSE))</f>
        <v>1050.25</v>
      </c>
    </row>
    <row r="13" spans="1:34" x14ac:dyDescent="0.3">
      <c r="A13" t="str">
        <f>Ebano!A13</f>
        <v>SELECTION CASH MASTER FUNDO DE INVESTIMENTO EM COTAS DE FUNDOS DE INVESTIMENTO RENDA FIXA CREDITO PRIVADO LONGO PRAZO</v>
      </c>
      <c r="B13" s="11">
        <f>IF(B$4&gt;$A$1,A13+(SUMIFS(Movimentações!$E:$E,Movimentações!$C:$C,$A$4,data_movimentacao,B$4,Movimentações!$B:$B,$A13)),VLOOKUP($A13,Ebano!$A$5:$AE$42,B$3,FALSE))</f>
        <v>1612938.595057294</v>
      </c>
      <c r="C13" s="11">
        <f>IF(C$4&gt;$A$1,B13+(SUMIFS(Movimentações!$E:$E,Movimentações!$C:$C,$A$4,data_movimentacao,C$4,Movimentações!$B:$B,$A13)),VLOOKUP($A13,Ebano!$A$5:$AE$42,C$3,FALSE))</f>
        <v>1000000.000000003</v>
      </c>
      <c r="D13" s="11">
        <f>IF(D$4&gt;$A$1,C13+(SUMIFS(Movimentações!$E:$E,Movimentações!$C:$C,$A$4,data_movimentacao,D$4,Movimentações!$B:$B,$A13)),VLOOKUP($A13,Ebano!$A$5:$AE$42,D$3,FALSE))</f>
        <v>1000000.000000003</v>
      </c>
      <c r="E13" s="11">
        <f>IF(E$4&gt;$A$1,D13+(SUMIFS(Movimentações!$E:$E,Movimentações!$C:$C,$A$4,data_movimentacao,E$4,Movimentações!$B:$B,$A13)),VLOOKUP($A13,Ebano!$A$5:$AE$42,E$3,FALSE))</f>
        <v>1612938.595057294</v>
      </c>
      <c r="F13" s="11">
        <f>IF(F$4&gt;$A$1,E13+(SUMIFS(Movimentações!$E:$E,Movimentações!$C:$C,$A$4,data_movimentacao,F$4,Movimentações!$B:$B,$A13)),VLOOKUP($A13,Ebano!$A$5:$AE$42,F$3,FALSE))</f>
        <v>1613752.3366767</v>
      </c>
      <c r="G13" s="11">
        <f>IF(G$4&gt;$A$1,F13+(SUMIFS(Movimentações!$E:$E,Movimentações!$C:$C,$A$4,data_movimentacao,G$4,Movimentações!$B:$B,$A13)),VLOOKUP($A13,Ebano!$A$5:$AE$42,G$3,FALSE))</f>
        <v>1614645.8750467631</v>
      </c>
      <c r="H13" s="11">
        <f>IF(H$4&gt;$A$1,G13+(SUMIFS(Movimentações!$E:$E,Movimentações!$C:$C,$A$4,data_movimentacao,H$4,Movimentações!$B:$B,$A13)),VLOOKUP($A13,Ebano!$A$5:$AE$42,H$3,FALSE))</f>
        <v>1615522.423684278</v>
      </c>
      <c r="I13" s="11">
        <f>IF(I$4&gt;$A$1,H13+(SUMIFS(Movimentações!$E:$E,Movimentações!$C:$C,$A$4,data_movimentacao,I$4,Movimentações!$B:$B,$A13)),VLOOKUP($A13,Ebano!$A$5:$AE$42,I$3,FALSE))</f>
        <v>1616379.1750865921</v>
      </c>
      <c r="J13" s="11">
        <f>IF(J$4&gt;$A$1,I13+(SUMIFS(Movimentações!$E:$E,Movimentações!$C:$C,$A$4,data_movimentacao,J$4,Movimentações!$B:$B,$A13)),VLOOKUP($A13,Ebano!$A$5:$AE$42,J$3,FALSE))</f>
        <v>1617370.672144575</v>
      </c>
      <c r="K13" s="11">
        <f>IF(K$4&gt;$A$1,J13+(SUMIFS(Movimentações!$E:$E,Movimentações!$C:$C,$A$4,data_movimentacao,K$4,Movimentações!$B:$B,$A13)),VLOOKUP($A13,Ebano!$A$5:$AE$42,K$3,FALSE))</f>
        <v>1618140.535681285</v>
      </c>
      <c r="L13" s="11">
        <f>IF(L$4&gt;$A$1,K13+(SUMIFS(Movimentações!$E:$E,Movimentações!$C:$C,$A$4,data_movimentacao,L$4,Movimentações!$B:$B,$A13)),VLOOKUP($A13,Ebano!$A$5:$AE$42,L$3,FALSE))</f>
        <v>1619019.3997849049</v>
      </c>
      <c r="M13" s="11">
        <f>IF(M$4&gt;$A$1,#REF!+(SUMIFS(Movimentações!$E:$E,Movimentações!$C:$C,$A$4,data_movimentacao,M$4,Movimentações!$B:$B,$A13)),VLOOKUP($A13,Ebano!$A$5:$AE$42,M$3,FALSE))</f>
        <v>1621616.7015302901</v>
      </c>
      <c r="N13" s="11">
        <f>IF(N$4&gt;$A$1,M13+(SUMIFS(Movimentações!$E:$E,Movimentações!$C:$C,$A$4,data_movimentacao,N$4,Movimentações!$B:$B,$A13)),VLOOKUP($A13,Ebano!$A$5:$AE$42,N$3,FALSE))</f>
        <v>1622655.260436865</v>
      </c>
      <c r="O13" s="11">
        <f>IF(O$4&gt;$A$1,N13+(SUMIFS(Movimentações!$E:$E,Movimentações!$C:$C,$A$4,data_movimentacao,O$4,Movimentações!$B:$B,$A13)),VLOOKUP($A13,Ebano!$A$5:$AE$42,O$3,FALSE))</f>
        <v>1758093.459167005</v>
      </c>
      <c r="P13" s="11">
        <f>IF(P$4&gt;$A$1,O13+(SUMIFS(Movimentações!$E:$E,Movimentações!$C:$C,$A$4,data_movimentacao,P$4,Movimentações!$B:$B,$A13)),VLOOKUP($A13,Ebano!$A$5:$AE$42,P$3,FALSE))</f>
        <v>1758093.459167005</v>
      </c>
      <c r="Q13" s="11">
        <f>IF(Q$4&gt;$A$1,P13+(SUMIFS(Movimentações!$E:$E,Movimentações!$C:$C,$A$4,data_movimentacao,Q$4,Movimentações!$B:$B,$A13)),VLOOKUP($A13,Ebano!$A$5:$AE$42,Q$3,FALSE))</f>
        <v>1760131.471739521</v>
      </c>
      <c r="R13" s="11">
        <f>IF(R$4&gt;$A$1,Q13+(SUMIFS(Movimentações!$E:$E,Movimentações!$C:$C,$A$4,data_movimentacao,R$4,Movimentações!$B:$B,$A13)),VLOOKUP($A13,Ebano!$A$5:$AE$42,R$3,FALSE))</f>
        <v>1760954.1457932719</v>
      </c>
      <c r="S13" s="11">
        <f>IF(S$4&gt;$A$1,R13+(SUMIFS(Movimentações!$E:$E,Movimentações!$C:$C,$A$4,data_movimentacao,S$4,Movimentações!$B:$B,$A13)),VLOOKUP($A13,Ebano!$A$5:$AE$42,S$3,FALSE))</f>
        <v>1761791.2219320871</v>
      </c>
      <c r="T13" s="11" t="e">
        <f>IF(T$4&gt;$A$1,S13+(SUMIFS(Movimentações!$E:$E,Movimentações!$C:$C,$A$4,data_movimentacao,T$4,Movimentações!$B:$B,$A13)),VLOOKUP($A13,Ebano!$A$5:$AE$42,T$3,FALSE))</f>
        <v>#REF!</v>
      </c>
      <c r="U13" s="11">
        <f>IF(U$4&gt;$A$1,T13+(SUMIFS(Movimentações!$E:$E,Movimentações!$C:$C,$A$4,data_movimentacao,U$4,Movimentações!$B:$B,$A13)),VLOOKUP($A13,Ebano!$A$5:$AE$42,U$3,FALSE))</f>
        <v>1763694.600867193</v>
      </c>
      <c r="V13" s="11">
        <f>IF(V$4&gt;$A$1,U13+(SUMIFS(Movimentações!$E:$E,Movimentações!$C:$C,$A$4,data_movimentacao,V$4,Movimentações!$B:$B,$A13)),VLOOKUP($A13,Ebano!$A$5:$AE$42,V$3,FALSE))</f>
        <v>1764381.121150509</v>
      </c>
      <c r="W13" s="11">
        <f>IF(W$4&gt;$A$1,V13+(SUMIFS(Movimentações!$E:$E,Movimentações!$C:$C,$A$4,data_movimentacao,W$4,Movimentações!$B:$B,$A13)),VLOOKUP($A13,Ebano!$A$5:$AE$42,W$3,FALSE))</f>
        <v>1765097.370220948</v>
      </c>
      <c r="X13" s="11">
        <f>IF(X$4&gt;$A$1,W13+(SUMIFS(Movimentações!$E:$E,Movimentações!$C:$C,$A$4,data_movimentacao,X$4,Movimentações!$B:$B,$A13)),VLOOKUP($A13,Ebano!$A$5:$AE$42,X$3,FALSE))</f>
        <v>1765869.00228226</v>
      </c>
      <c r="Y13" s="11">
        <f>IF(Y$4&gt;$A$1,X13+(SUMIFS(Movimentações!$E:$E,Movimentações!$C:$C,$A$4,data_movimentacao,Y$4,Movimentações!$B:$B,$A13)),VLOOKUP($A13,Ebano!$A$5:$AE$42,Y$3,FALSE))</f>
        <v>1766655.71030204</v>
      </c>
      <c r="Z13" s="11">
        <f>IF(Z$4&gt;$A$1,Y13+(SUMIFS(Movimentações!$E:$E,Movimentações!$C:$C,$A$4,data_movimentacao,Z$4,Movimentações!$B:$B,$A13)),VLOOKUP($A13,Ebano!$A$5:$AE$42,Z$3,FALSE))</f>
        <v>1767916.7468404381</v>
      </c>
      <c r="AA13" s="11">
        <f>IF(AA$4&gt;$A$1,Z13+(SUMIFS(Movimentações!$E:$E,Movimentações!$C:$C,$A$4,data_movimentacao,AA$4,Movimentações!$B:$B,$A13)),VLOOKUP($A13,Ebano!$A$5:$AE$42,AA$3,FALSE))</f>
        <v>1768853.3054993639</v>
      </c>
      <c r="AB13" s="11" t="e">
        <f>IF(AB$4&gt;$A$1,AA13+(SUMIFS(Movimentações!$E:$E,Movimentações!$C:$C,$A$4,data_movimentacao,AB$4,Movimentações!$B:$B,$A13)),VLOOKUP($A13,Ebano!$A$5:$AE$42,AB$3,FALSE))</f>
        <v>#REF!</v>
      </c>
      <c r="AC13" s="11">
        <f>IF(AC$4&gt;$A$1,AB13+(SUMIFS(Movimentações!$E:$E,Movimentações!$C:$C,$A$4,data_movimentacao,AC$4,Movimentações!$B:$B,$A13)),VLOOKUP($A13,Ebano!$A$5:$AE$42,AC$3,FALSE))</f>
        <v>1770855.7908391929</v>
      </c>
      <c r="AD13" s="11" t="e">
        <f>IF(AD$4&gt;$A$1,AC13+(SUMIFS(Movimentações!$E:$E,Movimentações!$C:$C,$A$4,data_movimentacao,AD$4,Movimentações!$B:$B,$A13)),VLOOKUP($A13,Ebano!$A$5:$AE$42,AD$3,FALSE))</f>
        <v>#REF!</v>
      </c>
      <c r="AE13" s="11" t="e">
        <f>IF(AE$4&gt;$A$1,AD13+(SUMIFS(Movimentações!$E:$E,Movimentações!$C:$C,$A$4,data_movimentacao,AE$4,Movimentações!$B:$B,$A13)),VLOOKUP($A13,Ebano!$A$5:$AE$42,AE$3,FALSE))</f>
        <v>#REF!</v>
      </c>
      <c r="AF13" s="11">
        <f>IF(AF$4&gt;$A$1,AE13+(SUMIFS(Movimentações!$E:$E,Movimentações!$C:$C,$A$4,data_movimentacao,AF$4,Movimentações!$B:$B,$A13)),VLOOKUP($A13,Ebano!$A$5:$AE$42,AF$3,FALSE))</f>
        <v>0</v>
      </c>
      <c r="AG13" s="11">
        <f>IF(AG$4&gt;$A$1,AF13+(SUMIFS(Movimentações!$E:$E,Movimentações!$C:$C,$A$4,data_movimentacao,AG$4,Movimentações!$B:$B,$A13)),VLOOKUP($A13,Ebano!$A$5:$AE$42,AG$3,FALSE))</f>
        <v>0</v>
      </c>
      <c r="AH13" s="11">
        <f>IF(AH$4&gt;$A$1,AG13+(SUMIFS(Movimentações!$E:$E,Movimentações!$C:$C,$A$4,data_movimentacao,AH$4,Movimentações!$B:$B,$A13)),VLOOKUP($A13,Ebano!$A$5:$AE$42,AH$3,FALSE))</f>
        <v>0</v>
      </c>
    </row>
    <row r="14" spans="1:34" x14ac:dyDescent="0.3">
      <c r="A14" t="str">
        <f>Ebano!A14</f>
        <v>XP CASH I FI RENDA FIXA SIMPLES</v>
      </c>
      <c r="B14" s="11">
        <f>IF(B$4&gt;$A$1,A14+(SUMIFS(Movimentações!$E:$E,Movimentações!$C:$C,$A$4,data_movimentacao,B$4,Movimentações!$B:$B,$A14)),VLOOKUP($A14,Ebano!$A$5:$AE$42,B$3,FALSE))</f>
        <v>118056.5466508994</v>
      </c>
      <c r="C14" s="11">
        <f>IF(C$4&gt;$A$1,B14+(SUMIFS(Movimentações!$E:$E,Movimentações!$C:$C,$A$4,data_movimentacao,C$4,Movimentações!$B:$B,$A14)),VLOOKUP($A14,Ebano!$A$5:$AE$42,C$3,FALSE))</f>
        <v>237587.20336736899</v>
      </c>
      <c r="D14" s="11">
        <f>IF(D$4&gt;$A$1,C14+(SUMIFS(Movimentações!$E:$E,Movimentações!$C:$C,$A$4,data_movimentacao,D$4,Movimentações!$B:$B,$A14)),VLOOKUP($A14,Ebano!$A$5:$AE$42,D$3,FALSE))</f>
        <v>237587.20336736899</v>
      </c>
      <c r="E14" s="11">
        <f>IF(E$4&gt;$A$1,D14+(SUMIFS(Movimentações!$E:$E,Movimentações!$C:$C,$A$4,data_movimentacao,E$4,Movimentações!$B:$B,$A14)),VLOOKUP($A14,Ebano!$A$5:$AE$42,E$3,FALSE))</f>
        <v>118056.5466508994</v>
      </c>
      <c r="F14" s="11">
        <f>IF(F$4&gt;$A$1,E14+(SUMIFS(Movimentações!$E:$E,Movimentações!$C:$C,$A$4,data_movimentacao,F$4,Movimentações!$B:$B,$A14)),VLOOKUP($A14,Ebano!$A$5:$AE$42,F$3,FALSE))</f>
        <v>118215.27413832171</v>
      </c>
      <c r="G14" s="11">
        <f>IF(G$4&gt;$A$1,F14+(SUMIFS(Movimentações!$E:$E,Movimentações!$C:$C,$A$4,data_movimentacao,G$4,Movimentações!$B:$B,$A14)),VLOOKUP($A14,Ebano!$A$5:$AE$42,G$3,FALSE))</f>
        <v>118274.5794556085</v>
      </c>
      <c r="H14" s="11">
        <f>IF(H$4&gt;$A$1,G14+(SUMIFS(Movimentações!$E:$E,Movimentações!$C:$C,$A$4,data_movimentacao,H$4,Movimentações!$B:$B,$A14)),VLOOKUP($A14,Ebano!$A$5:$AE$42,H$3,FALSE))</f>
        <v>26330.000000003889</v>
      </c>
      <c r="I14" s="11">
        <f>IF(I$4&gt;$A$1,H14+(SUMIFS(Movimentações!$E:$E,Movimentações!$C:$C,$A$4,data_movimentacao,I$4,Movimentações!$B:$B,$A14)),VLOOKUP($A14,Ebano!$A$5:$AE$42,I$3,FALSE))</f>
        <v>11823.039286419669</v>
      </c>
      <c r="J14" s="11">
        <f>IF(J$4&gt;$A$1,I14+(SUMIFS(Movimentações!$E:$E,Movimentações!$C:$C,$A$4,data_movimentacao,J$4,Movimentações!$B:$B,$A14)),VLOOKUP($A14,Ebano!$A$5:$AE$42,J$3,FALSE))</f>
        <v>24779.99999999809</v>
      </c>
      <c r="K14" s="11">
        <f>IF(K$4&gt;$A$1,J14+(SUMIFS(Movimentações!$E:$E,Movimentações!$C:$C,$A$4,data_movimentacao,K$4,Movimentações!$B:$B,$A14)),VLOOKUP($A14,Ebano!$A$5:$AE$42,K$3,FALSE))</f>
        <v>24792.180756333739</v>
      </c>
      <c r="L14" s="11">
        <f>IF(L$4&gt;$A$1,K14+(SUMIFS(Movimentações!$E:$E,Movimentações!$C:$C,$A$4,data_movimentacao,L$4,Movimentações!$B:$B,$A14)),VLOOKUP($A14,Ebano!$A$5:$AE$42,L$3,FALSE))</f>
        <v>24804.3281779178</v>
      </c>
      <c r="M14" s="11">
        <f>IF(M$4&gt;$A$1,#REF!+(SUMIFS(Movimentações!$E:$E,Movimentações!$C:$C,$A$4,data_movimentacao,M$4,Movimentações!$B:$B,$A14)),VLOOKUP($A14,Ebano!$A$5:$AE$42,M$3,FALSE))</f>
        <v>24840.675676733332</v>
      </c>
      <c r="N14" s="11">
        <f>IF(N$4&gt;$A$1,M14+(SUMIFS(Movimentações!$E:$E,Movimentações!$C:$C,$A$4,data_movimentacao,N$4,Movimentações!$B:$B,$A14)),VLOOKUP($A14,Ebano!$A$5:$AE$42,N$3,FALSE))</f>
        <v>24852.856433068981</v>
      </c>
      <c r="O14" s="11">
        <f>IF(O$4&gt;$A$1,N14+(SUMIFS(Movimentações!$E:$E,Movimentações!$C:$C,$A$4,data_movimentacao,O$4,Movimentações!$B:$B,$A14)),VLOOKUP($A14,Ebano!$A$5:$AE$42,O$3,FALSE))</f>
        <v>23895.210530112461</v>
      </c>
      <c r="P14" s="11">
        <f>IF(P$4&gt;$A$1,O14+(SUMIFS(Movimentações!$E:$E,Movimentações!$C:$C,$A$4,data_movimentacao,P$4,Movimentações!$B:$B,$A14)),VLOOKUP($A14,Ebano!$A$5:$AE$42,P$3,FALSE))</f>
        <v>23895.210530112461</v>
      </c>
      <c r="Q14" s="11">
        <f>IF(Q$4&gt;$A$1,P14+(SUMIFS(Movimentações!$E:$E,Movimentações!$C:$C,$A$4,data_movimentacao,Q$4,Movimentações!$B:$B,$A14)),VLOOKUP($A14,Ebano!$A$5:$AE$42,Q$3,FALSE))</f>
        <v>22148.901556319939</v>
      </c>
      <c r="R14" s="11">
        <f>IF(R$4&gt;$A$1,Q14+(SUMIFS(Movimentações!$E:$E,Movimentações!$C:$C,$A$4,data_movimentacao,R$4,Movimentações!$B:$B,$A14)),VLOOKUP($A14,Ebano!$A$5:$AE$42,R$3,FALSE))</f>
        <v>22059.660542630209</v>
      </c>
      <c r="S14" s="11">
        <f>IF(S$4&gt;$A$1,R14+(SUMIFS(Movimentações!$E:$E,Movimentações!$C:$C,$A$4,data_movimentacao,S$4,Movimentações!$B:$B,$A14)),VLOOKUP($A14,Ebano!$A$5:$AE$42,S$3,FALSE))</f>
        <v>22070.340602777349</v>
      </c>
      <c r="T14" s="11" t="e">
        <f>IF(T$4&gt;$A$1,S14+(SUMIFS(Movimentações!$E:$E,Movimentações!$C:$C,$A$4,data_movimentacao,T$4,Movimentações!$B:$B,$A14)),VLOOKUP($A14,Ebano!$A$5:$AE$42,T$3,FALSE))</f>
        <v>#REF!</v>
      </c>
      <c r="U14" s="11">
        <f>IF(U$4&gt;$A$1,T14+(SUMIFS(Movimentações!$E:$E,Movimentações!$C:$C,$A$4,data_movimentacao,U$4,Movimentações!$B:$B,$A14)),VLOOKUP($A14,Ebano!$A$5:$AE$42,U$3,FALSE))</f>
        <v>652134.44087730628</v>
      </c>
      <c r="V14" s="11">
        <f>IF(V$4&gt;$A$1,U14+(SUMIFS(Movimentações!$E:$E,Movimentações!$C:$C,$A$4,data_movimentacao,V$4,Movimentações!$B:$B,$A14)),VLOOKUP($A14,Ebano!$A$5:$AE$42,V$3,FALSE))</f>
        <v>652439.33878905058</v>
      </c>
      <c r="W14" s="11">
        <f>IF(W$4&gt;$A$1,V14+(SUMIFS(Movimentações!$E:$E,Movimentações!$C:$C,$A$4,data_movimentacao,W$4,Movimentações!$B:$B,$A14)),VLOOKUP($A14,Ebano!$A$5:$AE$42,W$3,FALSE))</f>
        <v>919781.80177549052</v>
      </c>
      <c r="X14" s="11">
        <f>IF(X$4&gt;$A$1,W14+(SUMIFS(Movimentações!$E:$E,Movimentações!$C:$C,$A$4,data_movimentacao,X$4,Movimentações!$B:$B,$A14)),VLOOKUP($A14,Ebano!$A$5:$AE$42,X$3,FALSE))</f>
        <v>920112.25449465844</v>
      </c>
      <c r="Y14" s="11">
        <f>IF(Y$4&gt;$A$1,X14+(SUMIFS(Movimentações!$E:$E,Movimentações!$C:$C,$A$4,data_movimentacao,Y$4,Movimentações!$B:$B,$A14)),VLOOKUP($A14,Ebano!$A$5:$AE$42,Y$3,FALSE))</f>
        <v>920554.7141186354</v>
      </c>
      <c r="Z14" s="11">
        <f>IF(Z$4&gt;$A$1,Y14+(SUMIFS(Movimentações!$E:$E,Movimentações!$C:$C,$A$4,data_movimentacao,Z$4,Movimentações!$B:$B,$A14)),VLOOKUP($A14,Ebano!$A$5:$AE$42,Z$3,FALSE))</f>
        <v>920932.06716254016</v>
      </c>
      <c r="AA14" s="11">
        <f>IF(AA$4&gt;$A$1,Z14+(SUMIFS(Movimentações!$E:$E,Movimentações!$C:$C,$A$4,data_movimentacao,AA$4,Movimentações!$B:$B,$A14)),VLOOKUP($A14,Ebano!$A$5:$AE$42,AA$3,FALSE))</f>
        <v>83364.150030272984</v>
      </c>
      <c r="AB14" s="11" t="e">
        <f>IF(AB$4&gt;$A$1,AA14+(SUMIFS(Movimentações!$E:$E,Movimentações!$C:$C,$A$4,data_movimentacao,AB$4,Movimentações!$B:$B,$A14)),VLOOKUP($A14,Ebano!$A$5:$AE$42,AB$3,FALSE))</f>
        <v>#REF!</v>
      </c>
      <c r="AC14" s="11">
        <f>IF(AC$4&gt;$A$1,AB14+(SUMIFS(Movimentações!$E:$E,Movimentações!$C:$C,$A$4,data_movimentacao,AC$4,Movimentações!$B:$B,$A14)),VLOOKUP($A14,Ebano!$A$5:$AE$42,AC$3,FALSE))</f>
        <v>35212.519999994343</v>
      </c>
      <c r="AD14" s="11" t="e">
        <f>IF(AD$4&gt;$A$1,AC14+(SUMIFS(Movimentações!$E:$E,Movimentações!$C:$C,$A$4,data_movimentacao,AD$4,Movimentações!$B:$B,$A14)),VLOOKUP($A14,Ebano!$A$5:$AE$42,AD$3,FALSE))</f>
        <v>#REF!</v>
      </c>
      <c r="AE14" s="11" t="e">
        <f>IF(AE$4&gt;$A$1,AD14+(SUMIFS(Movimentações!$E:$E,Movimentações!$C:$C,$A$4,data_movimentacao,AE$4,Movimentações!$B:$B,$A14)),VLOOKUP($A14,Ebano!$A$5:$AE$42,AE$3,FALSE))</f>
        <v>#REF!</v>
      </c>
      <c r="AF14" s="11">
        <f>IF(AF$4&gt;$A$1,AE14+(SUMIFS(Movimentações!$E:$E,Movimentações!$C:$C,$A$4,data_movimentacao,AF$4,Movimentações!$B:$B,$A14)),VLOOKUP($A14,Ebano!$A$5:$AE$42,AF$3,FALSE))</f>
        <v>289483.70000000269</v>
      </c>
      <c r="AG14" s="11">
        <f>IF(AG$4&gt;$A$1,AF14+(SUMIFS(Movimentações!$E:$E,Movimentações!$C:$C,$A$4,data_movimentacao,AG$4,Movimentações!$B:$B,$A14)),VLOOKUP($A14,Ebano!$A$5:$AE$42,AG$3,FALSE))</f>
        <v>289483.70000000269</v>
      </c>
      <c r="AH14" s="11">
        <f>IF(AH$4&gt;$A$1,AG14+(SUMIFS(Movimentações!$E:$E,Movimentações!$C:$C,$A$4,data_movimentacao,AH$4,Movimentações!$B:$B,$A14)),VLOOKUP($A14,Ebano!$A$5:$AE$42,AH$3,FALSE))</f>
        <v>242710.3662870941</v>
      </c>
    </row>
    <row r="15" spans="1:34" x14ac:dyDescent="0.3">
      <c r="A15" t="str">
        <f>Ebano!A15</f>
        <v>XP CASH II FI RENDA FIXA SIMPLES</v>
      </c>
      <c r="B15" s="11">
        <f>IF(B$4&gt;$A$1,A15+(SUMIFS(Movimentações!$E:$E,Movimentações!$C:$C,$A$4,data_movimentacao,B$4,Movimentações!$B:$B,$A15)),VLOOKUP($A15,Ebano!$A$5:$AE$42,B$3,FALSE))</f>
        <v>118056.5187938414</v>
      </c>
      <c r="C15" s="11">
        <f>IF(C$4&gt;$A$1,B15+(SUMIFS(Movimentações!$E:$E,Movimentações!$C:$C,$A$4,data_movimentacao,C$4,Movimentações!$B:$B,$A15)),VLOOKUP($A15,Ebano!$A$5:$AE$42,C$3,FALSE))</f>
        <v>237587.1785570283</v>
      </c>
      <c r="D15" s="11">
        <f>IF(D$4&gt;$A$1,C15+(SUMIFS(Movimentações!$E:$E,Movimentações!$C:$C,$A$4,data_movimentacao,D$4,Movimentações!$B:$B,$A15)),VLOOKUP($A15,Ebano!$A$5:$AE$42,D$3,FALSE))</f>
        <v>237587.1785570283</v>
      </c>
      <c r="E15" s="11">
        <f>IF(E$4&gt;$A$1,D15+(SUMIFS(Movimentações!$E:$E,Movimentações!$C:$C,$A$4,data_movimentacao,E$4,Movimentações!$B:$B,$A15)),VLOOKUP($A15,Ebano!$A$5:$AE$42,E$3,FALSE))</f>
        <v>118056.5187938414</v>
      </c>
      <c r="F15" s="11">
        <f>IF(F$4&gt;$A$1,E15+(SUMIFS(Movimentações!$E:$E,Movimentações!$C:$C,$A$4,data_movimentacao,F$4,Movimentações!$B:$B,$A15)),VLOOKUP($A15,Ebano!$A$5:$AE$42,F$3,FALSE))</f>
        <v>118215.2464265015</v>
      </c>
      <c r="G15" s="11">
        <f>IF(G$4&gt;$A$1,F15+(SUMIFS(Movimentações!$E:$E,Movimentações!$C:$C,$A$4,data_movimentacao,G$4,Movimentações!$B:$B,$A15)),VLOOKUP($A15,Ebano!$A$5:$AE$42,G$3,FALSE))</f>
        <v>118274.5518802435</v>
      </c>
      <c r="H15" s="11">
        <f>IF(H$4&gt;$A$1,G15+(SUMIFS(Movimentações!$E:$E,Movimentações!$C:$C,$A$4,data_movimentacao,H$4,Movimentações!$B:$B,$A15)),VLOOKUP($A15,Ebano!$A$5:$AE$42,H$3,FALSE))</f>
        <v>26330.0000000031</v>
      </c>
      <c r="I15" s="11">
        <f>IF(I$4&gt;$A$1,H15+(SUMIFS(Movimentações!$E:$E,Movimentações!$C:$C,$A$4,data_movimentacao,I$4,Movimentações!$B:$B,$A15)),VLOOKUP($A15,Ebano!$A$5:$AE$42,I$3,FALSE))</f>
        <v>11823.039322575951</v>
      </c>
      <c r="J15" s="11">
        <f>IF(J$4&gt;$A$1,I15+(SUMIFS(Movimentações!$E:$E,Movimentações!$C:$C,$A$4,data_movimentacao,J$4,Movimentações!$B:$B,$A15)),VLOOKUP($A15,Ebano!$A$5:$AE$42,J$3,FALSE))</f>
        <v>24779.999999999749</v>
      </c>
      <c r="K15" s="11">
        <f>IF(K$4&gt;$A$1,J15+(SUMIFS(Movimentações!$E:$E,Movimentações!$C:$C,$A$4,data_movimentacao,K$4,Movimentações!$B:$B,$A15)),VLOOKUP($A15,Ebano!$A$5:$AE$42,K$3,FALSE))</f>
        <v>24792.18055338776</v>
      </c>
      <c r="L15" s="11">
        <f>IF(L$4&gt;$A$1,K15+(SUMIFS(Movimentações!$E:$E,Movimentações!$C:$C,$A$4,data_movimentacao,L$4,Movimentações!$B:$B,$A15)),VLOOKUP($A15,Ebano!$A$5:$AE$42,L$3,FALSE))</f>
        <v>24804.328010680991</v>
      </c>
      <c r="M15" s="11">
        <f>IF(M$4&gt;$A$1,#REF!+(SUMIFS(Movimentações!$E:$E,Movimentações!$C:$C,$A$4,data_movimentacao,M$4,Movimentações!$B:$B,$A15)),VLOOKUP($A15,Ebano!$A$5:$AE$42,M$3,FALSE))</f>
        <v>24840.675380101529</v>
      </c>
      <c r="N15" s="11">
        <f>IF(N$4&gt;$A$1,M15+(SUMIFS(Movimentações!$E:$E,Movimentações!$C:$C,$A$4,data_movimentacao,N$4,Movimentações!$B:$B,$A15)),VLOOKUP($A15,Ebano!$A$5:$AE$42,N$3,FALSE))</f>
        <v>24852.856171590949</v>
      </c>
      <c r="O15" s="11">
        <f>IF(O$4&gt;$A$1,N15+(SUMIFS(Movimentações!$E:$E,Movimentações!$C:$C,$A$4,data_movimentacao,O$4,Movimentações!$B:$B,$A15)),VLOOKUP($A15,Ebano!$A$5:$AE$42,O$3,FALSE))</f>
        <v>23895.210300899431</v>
      </c>
      <c r="P15" s="11">
        <f>IF(P$4&gt;$A$1,O15+(SUMIFS(Movimentações!$E:$E,Movimentações!$C:$C,$A$4,data_movimentacao,P$4,Movimentações!$B:$B,$A15)),VLOOKUP($A15,Ebano!$A$5:$AE$42,P$3,FALSE))</f>
        <v>23895.210300899431</v>
      </c>
      <c r="Q15" s="11">
        <f>IF(Q$4&gt;$A$1,P15+(SUMIFS(Movimentações!$E:$E,Movimentações!$C:$C,$A$4,data_movimentacao,Q$4,Movimentações!$B:$B,$A15)),VLOOKUP($A15,Ebano!$A$5:$AE$42,Q$3,FALSE))</f>
        <v>22148.900708560341</v>
      </c>
      <c r="R15" s="11">
        <f>IF(R$4&gt;$A$1,Q15+(SUMIFS(Movimentações!$E:$E,Movimentações!$C:$C,$A$4,data_movimentacao,R$4,Movimentações!$B:$B,$A15)),VLOOKUP($A15,Ebano!$A$5:$AE$42,R$3,FALSE))</f>
        <v>22059.6597274624</v>
      </c>
      <c r="S15" s="11">
        <f>IF(S$4&gt;$A$1,R15+(SUMIFS(Movimentações!$E:$E,Movimentações!$C:$C,$A$4,data_movimentacao,S$4,Movimentações!$B:$B,$A15)),VLOOKUP($A15,Ebano!$A$5:$AE$42,S$3,FALSE))</f>
        <v>22070.339609629478</v>
      </c>
      <c r="T15" s="11" t="e">
        <f>IF(T$4&gt;$A$1,S15+(SUMIFS(Movimentações!$E:$E,Movimentações!$C:$C,$A$4,data_movimentacao,T$4,Movimentações!$B:$B,$A15)),VLOOKUP($A15,Ebano!$A$5:$AE$42,T$3,FALSE))</f>
        <v>#REF!</v>
      </c>
      <c r="U15" s="11">
        <f>IF(U$4&gt;$A$1,T15+(SUMIFS(Movimentações!$E:$E,Movimentações!$C:$C,$A$4,data_movimentacao,U$4,Movimentações!$B:$B,$A15)),VLOOKUP($A15,Ebano!$A$5:$AE$42,U$3,FALSE))</f>
        <v>652134.4351042679</v>
      </c>
      <c r="V15" s="11">
        <f>IF(V$4&gt;$A$1,U15+(SUMIFS(Movimentações!$E:$E,Movimentações!$C:$C,$A$4,data_movimentacao,V$4,Movimentações!$B:$B,$A15)),VLOOKUP($A15,Ebano!$A$5:$AE$42,V$3,FALSE))</f>
        <v>652439.33400521823</v>
      </c>
      <c r="W15" s="11">
        <f>IF(W$4&gt;$A$1,V15+(SUMIFS(Movimentações!$E:$E,Movimentações!$C:$C,$A$4,data_movimentacao,W$4,Movimentações!$B:$B,$A15)),VLOOKUP($A15,Ebano!$A$5:$AE$42,W$3,FALSE))</f>
        <v>919781.79746968043</v>
      </c>
      <c r="X15" s="11">
        <f>IF(X$4&gt;$A$1,W15+(SUMIFS(Movimentações!$E:$E,Movimentações!$C:$C,$A$4,data_movimentacao,X$4,Movimentações!$B:$B,$A15)),VLOOKUP($A15,Ebano!$A$5:$AE$42,X$3,FALSE))</f>
        <v>920113.39235894347</v>
      </c>
      <c r="Y15" s="11">
        <f>IF(Y$4&gt;$A$1,X15+(SUMIFS(Movimentações!$E:$E,Movimentações!$C:$C,$A$4,data_movimentacao,Y$4,Movimentações!$B:$B,$A15)),VLOOKUP($A15,Ebano!$A$5:$AE$42,Y$3,FALSE))</f>
        <v>920554.62524034455</v>
      </c>
      <c r="Z15" s="11">
        <f>IF(Z$4&gt;$A$1,Y15+(SUMIFS(Movimentações!$E:$E,Movimentações!$C:$C,$A$4,data_movimentacao,Z$4,Movimentações!$B:$B,$A15)),VLOOKUP($A15,Ebano!$A$5:$AE$42,Z$3,FALSE))</f>
        <v>920931.97117716772</v>
      </c>
      <c r="AA15" s="11">
        <f>IF(AA$4&gt;$A$1,Z15+(SUMIFS(Movimentações!$E:$E,Movimentações!$C:$C,$A$4,data_movimentacao,AA$4,Movimentações!$B:$B,$A15)),VLOOKUP($A15,Ebano!$A$5:$AE$42,AA$3,FALSE))</f>
        <v>83364.055207792233</v>
      </c>
      <c r="AB15" s="11" t="e">
        <f>IF(AB$4&gt;$A$1,AA15+(SUMIFS(Movimentações!$E:$E,Movimentações!$C:$C,$A$4,data_movimentacao,AB$4,Movimentações!$B:$B,$A15)),VLOOKUP($A15,Ebano!$A$5:$AE$42,AB$3,FALSE))</f>
        <v>#REF!</v>
      </c>
      <c r="AC15" s="11">
        <f>IF(AC$4&gt;$A$1,AB15+(SUMIFS(Movimentações!$E:$E,Movimentações!$C:$C,$A$4,data_movimentacao,AC$4,Movimentações!$B:$B,$A15)),VLOOKUP($A15,Ebano!$A$5:$AE$42,AC$3,FALSE))</f>
        <v>35212.42402007903</v>
      </c>
      <c r="AD15" s="11" t="e">
        <f>IF(AD$4&gt;$A$1,AC15+(SUMIFS(Movimentações!$E:$E,Movimentações!$C:$C,$A$4,data_movimentacao,AD$4,Movimentações!$B:$B,$A15)),VLOOKUP($A15,Ebano!$A$5:$AE$42,AD$3,FALSE))</f>
        <v>#REF!</v>
      </c>
      <c r="AE15" s="11" t="e">
        <f>IF(AE$4&gt;$A$1,AD15+(SUMIFS(Movimentações!$E:$E,Movimentações!$C:$C,$A$4,data_movimentacao,AE$4,Movimentações!$B:$B,$A15)),VLOOKUP($A15,Ebano!$A$5:$AE$42,AE$3,FALSE))</f>
        <v>#REF!</v>
      </c>
      <c r="AF15" s="11">
        <f>IF(AF$4&gt;$A$1,AE15+(SUMIFS(Movimentações!$E:$E,Movimentações!$C:$C,$A$4,data_movimentacao,AF$4,Movimentações!$B:$B,$A15)),VLOOKUP($A15,Ebano!$A$5:$AE$42,AF$3,FALSE))</f>
        <v>289483.69401109562</v>
      </c>
      <c r="AG15" s="11">
        <f>IF(AG$4&gt;$A$1,AF15+(SUMIFS(Movimentações!$E:$E,Movimentações!$C:$C,$A$4,data_movimentacao,AG$4,Movimentações!$B:$B,$A15)),VLOOKUP($A15,Ebano!$A$5:$AE$42,AG$3,FALSE))</f>
        <v>289483.69401109562</v>
      </c>
      <c r="AH15" s="11">
        <f>IF(AH$4&gt;$A$1,AG15+(SUMIFS(Movimentações!$E:$E,Movimentações!$C:$C,$A$4,data_movimentacao,AH$4,Movimentações!$B:$B,$A15)),VLOOKUP($A15,Ebano!$A$5:$AE$42,AH$3,FALSE))</f>
        <v>242710.36368702821</v>
      </c>
    </row>
    <row r="16" spans="1:34" x14ac:dyDescent="0.3">
      <c r="A16" t="str">
        <f>Ebano!A16</f>
        <v>XP CASH III FI RENDA FIXA SIMPLES</v>
      </c>
      <c r="B16" s="11">
        <f>IF(B$4&gt;$A$1,A16+(SUMIFS(Movimentações!$E:$E,Movimentações!$C:$C,$A$4,data_movimentacao,B$4,Movimentações!$B:$B,$A16)),VLOOKUP($A16,Ebano!$A$5:$AE$42,B$3,FALSE))</f>
        <v>118056.4860964323</v>
      </c>
      <c r="C16" s="11">
        <f>IF(C$4&gt;$A$1,B16+(SUMIFS(Movimentações!$E:$E,Movimentações!$C:$C,$A$4,data_movimentacao,C$4,Movimentações!$B:$B,$A16)),VLOOKUP($A16,Ebano!$A$5:$AE$42,C$3,FALSE))</f>
        <v>237587.1542538871</v>
      </c>
      <c r="D16" s="11">
        <f>IF(D$4&gt;$A$1,C16+(SUMIFS(Movimentações!$E:$E,Movimentações!$C:$C,$A$4,data_movimentacao,D$4,Movimentações!$B:$B,$A16)),VLOOKUP($A16,Ebano!$A$5:$AE$42,D$3,FALSE))</f>
        <v>237587.1542538871</v>
      </c>
      <c r="E16" s="11">
        <f>IF(E$4&gt;$A$1,D16+(SUMIFS(Movimentações!$E:$E,Movimentações!$C:$C,$A$4,data_movimentacao,E$4,Movimentações!$B:$B,$A16)),VLOOKUP($A16,Ebano!$A$5:$AE$42,E$3,FALSE))</f>
        <v>118056.4860964323</v>
      </c>
      <c r="F16" s="11">
        <f>IF(F$4&gt;$A$1,E16+(SUMIFS(Movimentações!$E:$E,Movimentações!$C:$C,$A$4,data_movimentacao,F$4,Movimentações!$B:$B,$A16)),VLOOKUP($A16,Ebano!$A$5:$AE$42,F$3,FALSE))</f>
        <v>118215.2142085721</v>
      </c>
      <c r="G16" s="11">
        <f>IF(G$4&gt;$A$1,F16+(SUMIFS(Movimentações!$E:$E,Movimentações!$C:$C,$A$4,data_movimentacao,G$4,Movimentações!$B:$B,$A16)),VLOOKUP($A16,Ebano!$A$5:$AE$42,G$3,FALSE))</f>
        <v>118274.5190389818</v>
      </c>
      <c r="H16" s="11">
        <f>IF(H$4&gt;$A$1,G16+(SUMIFS(Movimentações!$E:$E,Movimentações!$C:$C,$A$4,data_movimentacao,H$4,Movimentações!$B:$B,$A16)),VLOOKUP($A16,Ebano!$A$5:$AE$42,H$3,FALSE))</f>
        <v>26329.999999995751</v>
      </c>
      <c r="I16" s="11">
        <f>IF(I$4&gt;$A$1,H16+(SUMIFS(Movimentações!$E:$E,Movimentações!$C:$C,$A$4,data_movimentacao,I$4,Movimentações!$B:$B,$A16)),VLOOKUP($A16,Ebano!$A$5:$AE$42,I$3,FALSE))</f>
        <v>11823.039177060529</v>
      </c>
      <c r="J16" s="11">
        <f>IF(J$4&gt;$A$1,I16+(SUMIFS(Movimentações!$E:$E,Movimentações!$C:$C,$A$4,data_movimentacao,J$4,Movimentações!$B:$B,$A16)),VLOOKUP($A16,Ebano!$A$5:$AE$42,J$3,FALSE))</f>
        <v>24780.000000002081</v>
      </c>
      <c r="K16" s="11">
        <f>IF(K$4&gt;$A$1,J16+(SUMIFS(Movimentações!$E:$E,Movimentações!$C:$C,$A$4,data_movimentacao,K$4,Movimentações!$B:$B,$A16)),VLOOKUP($A16,Ebano!$A$5:$AE$42,K$3,FALSE))</f>
        <v>24792.180887699142</v>
      </c>
      <c r="L16" s="11">
        <f>IF(L$4&gt;$A$1,K16+(SUMIFS(Movimentações!$E:$E,Movimentações!$C:$C,$A$4,data_movimentacao,L$4,Movimentações!$B:$B,$A16)),VLOOKUP($A16,Ebano!$A$5:$AE$42,L$3,FALSE))</f>
        <v>24804.328200864569</v>
      </c>
      <c r="M16" s="11">
        <f>IF(M$4&gt;$A$1,#REF!+(SUMIFS(Movimentações!$E:$E,Movimentações!$C:$C,$A$4,data_movimentacao,M$4,Movimentações!$B:$B,$A16)),VLOOKUP($A16,Ebano!$A$5:$AE$42,M$3,FALSE))</f>
        <v>24840.675607814381</v>
      </c>
      <c r="N16" s="11">
        <f>IF(N$4&gt;$A$1,M16+(SUMIFS(Movimentações!$E:$E,Movimentações!$C:$C,$A$4,data_movimentacao,N$4,Movimentações!$B:$B,$A16)),VLOOKUP($A16,Ebano!$A$5:$AE$42,N$3,FALSE))</f>
        <v>24852.856257394189</v>
      </c>
      <c r="O16" s="11">
        <f>IF(O$4&gt;$A$1,N16+(SUMIFS(Movimentações!$E:$E,Movimentações!$C:$C,$A$4,data_movimentacao,O$4,Movimentações!$B:$B,$A16)),VLOOKUP($A16,Ebano!$A$5:$AE$42,O$3,FALSE))</f>
        <v>23895.21049444472</v>
      </c>
      <c r="P16" s="11">
        <f>IF(P$4&gt;$A$1,O16+(SUMIFS(Movimentações!$E:$E,Movimentações!$C:$C,$A$4,data_movimentacao,P$4,Movimentações!$B:$B,$A16)),VLOOKUP($A16,Ebano!$A$5:$AE$42,P$3,FALSE))</f>
        <v>23895.21049444472</v>
      </c>
      <c r="Q16" s="11">
        <f>IF(Q$4&gt;$A$1,P16+(SUMIFS(Movimentações!$E:$E,Movimentações!$C:$C,$A$4,data_movimentacao,Q$4,Movimentações!$B:$B,$A16)),VLOOKUP($A16,Ebano!$A$5:$AE$42,Q$3,FALSE))</f>
        <v>22148.902000947412</v>
      </c>
      <c r="R16" s="11">
        <f>IF(R$4&gt;$A$1,Q16+(SUMIFS(Movimentações!$E:$E,Movimentações!$C:$C,$A$4,data_movimentacao,R$4,Movimentações!$B:$B,$A16)),VLOOKUP($A16,Ebano!$A$5:$AE$42,R$3,FALSE))</f>
        <v>22059.660888259339</v>
      </c>
      <c r="S16" s="11">
        <f>IF(S$4&gt;$A$1,R16+(SUMIFS(Movimentações!$E:$E,Movimentações!$C:$C,$A$4,data_movimentacao,S$4,Movimentações!$B:$B,$A16)),VLOOKUP($A16,Ebano!$A$5:$AE$42,S$3,FALSE))</f>
        <v>22070.3408483372</v>
      </c>
      <c r="T16" s="11" t="e">
        <f>IF(T$4&gt;$A$1,S16+(SUMIFS(Movimentações!$E:$E,Movimentações!$C:$C,$A$4,data_movimentacao,T$4,Movimentações!$B:$B,$A16)),VLOOKUP($A16,Ebano!$A$5:$AE$42,T$3,FALSE))</f>
        <v>#REF!</v>
      </c>
      <c r="U16" s="11">
        <f>IF(U$4&gt;$A$1,T16+(SUMIFS(Movimentações!$E:$E,Movimentações!$C:$C,$A$4,data_movimentacao,U$4,Movimentações!$B:$B,$A16)),VLOOKUP($A16,Ebano!$A$5:$AE$42,U$3,FALSE))</f>
        <v>652134.44032472174</v>
      </c>
      <c r="V16" s="11">
        <f>IF(V$4&gt;$A$1,U16+(SUMIFS(Movimentações!$E:$E,Movimentações!$C:$C,$A$4,data_movimentacao,V$4,Movimentações!$B:$B,$A16)),VLOOKUP($A16,Ebano!$A$5:$AE$42,V$3,FALSE))</f>
        <v>652439.34148391464</v>
      </c>
      <c r="W16" s="11">
        <f>IF(W$4&gt;$A$1,V16+(SUMIFS(Movimentações!$E:$E,Movimentações!$C:$C,$A$4,data_movimentacao,W$4,Movimentações!$B:$B,$A16)),VLOOKUP($A16,Ebano!$A$5:$AE$42,W$3,FALSE))</f>
        <v>919781.80195541913</v>
      </c>
      <c r="X16" s="11">
        <f>IF(X$4&gt;$A$1,W16+(SUMIFS(Movimentações!$E:$E,Movimentações!$C:$C,$A$4,data_movimentacao,X$4,Movimentações!$B:$B,$A16)),VLOOKUP($A16,Ebano!$A$5:$AE$42,X$3,FALSE))</f>
        <v>920113.39922083565</v>
      </c>
      <c r="Y16" s="11">
        <f>IF(Y$4&gt;$A$1,X16+(SUMIFS(Movimentações!$E:$E,Movimentações!$C:$C,$A$4,data_movimentacao,Y$4,Movimentações!$B:$B,$A16)),VLOOKUP($A16,Ebano!$A$5:$AE$42,Y$3,FALSE))</f>
        <v>920554.63512212795</v>
      </c>
      <c r="Z16" s="11">
        <f>IF(Z$4&gt;$A$1,Y16+(SUMIFS(Movimentações!$E:$E,Movimentações!$C:$C,$A$4,data_movimentacao,Z$4,Movimentações!$B:$B,$A16)),VLOOKUP($A16,Ebano!$A$5:$AE$42,Z$3,FALSE))</f>
        <v>920931.9743823196</v>
      </c>
      <c r="AA16" s="11">
        <f>IF(AA$4&gt;$A$1,Z16+(SUMIFS(Movimentações!$E:$E,Movimentações!$C:$C,$A$4,data_movimentacao,AA$4,Movimentações!$B:$B,$A16)),VLOOKUP($A16,Ebano!$A$5:$AE$42,AA$3,FALSE))</f>
        <v>83364.072114470473</v>
      </c>
      <c r="AB16" s="11" t="e">
        <f>IF(AB$4&gt;$A$1,AA16+(SUMIFS(Movimentações!$E:$E,Movimentações!$C:$C,$A$4,data_movimentacao,AB$4,Movimentações!$B:$B,$A16)),VLOOKUP($A16,Ebano!$A$5:$AE$42,AB$3,FALSE))</f>
        <v>#REF!</v>
      </c>
      <c r="AC16" s="11">
        <f>IF(AC$4&gt;$A$1,AB16+(SUMIFS(Movimentações!$E:$E,Movimentações!$C:$C,$A$4,data_movimentacao,AC$4,Movimentações!$B:$B,$A16)),VLOOKUP($A16,Ebano!$A$5:$AE$42,AC$3,FALSE))</f>
        <v>35212.44000000594</v>
      </c>
      <c r="AD16" s="11" t="e">
        <f>IF(AD$4&gt;$A$1,AC16+(SUMIFS(Movimentações!$E:$E,Movimentações!$C:$C,$A$4,data_movimentacao,AD$4,Movimentações!$B:$B,$A16)),VLOOKUP($A16,Ebano!$A$5:$AE$42,AD$3,FALSE))</f>
        <v>#REF!</v>
      </c>
      <c r="AE16" s="11" t="e">
        <f>IF(AE$4&gt;$A$1,AD16+(SUMIFS(Movimentações!$E:$E,Movimentações!$C:$C,$A$4,data_movimentacao,AE$4,Movimentações!$B:$B,$A16)),VLOOKUP($A16,Ebano!$A$5:$AE$42,AE$3,FALSE))</f>
        <v>#REF!</v>
      </c>
      <c r="AF16" s="11">
        <f>IF(AF$4&gt;$A$1,AE16+(SUMIFS(Movimentações!$E:$E,Movimentações!$C:$C,$A$4,data_movimentacao,AF$4,Movimentações!$B:$B,$A16)),VLOOKUP($A16,Ebano!$A$5:$AE$42,AF$3,FALSE))</f>
        <v>289483.6999999847</v>
      </c>
      <c r="AG16" s="11">
        <f>IF(AG$4&gt;$A$1,AF16+(SUMIFS(Movimentações!$E:$E,Movimentações!$C:$C,$A$4,data_movimentacao,AG$4,Movimentações!$B:$B,$A16)),VLOOKUP($A16,Ebano!$A$5:$AE$42,AG$3,FALSE))</f>
        <v>289483.6999999847</v>
      </c>
      <c r="AH16" s="11">
        <f>IF(AH$4&gt;$A$1,AG16+(SUMIFS(Movimentações!$E:$E,Movimentações!$C:$C,$A$4,data_movimentacao,AH$4,Movimentações!$B:$B,$A16)),VLOOKUP($A16,Ebano!$A$5:$AE$42,AH$3,FALSE))</f>
        <v>242710.36994895141</v>
      </c>
    </row>
    <row r="17" spans="1:34" x14ac:dyDescent="0.3">
      <c r="A17" t="str">
        <f>Ebano!A17</f>
        <v>XP CASH IV FI RENDA FIXA SIMPLES</v>
      </c>
      <c r="B17" s="11">
        <f>IF(B$4&gt;$A$1,A17+(SUMIFS(Movimentações!$E:$E,Movimentações!$C:$C,$A$4,data_movimentacao,B$4,Movimentações!$B:$B,$A17)),VLOOKUP($A17,Ebano!$A$5:$AE$42,B$3,FALSE))</f>
        <v>118056.5061473018</v>
      </c>
      <c r="C17" s="11">
        <f>IF(C$4&gt;$A$1,B17+(SUMIFS(Movimentações!$E:$E,Movimentações!$C:$C,$A$4,data_movimentacao,C$4,Movimentações!$B:$B,$A17)),VLOOKUP($A17,Ebano!$A$5:$AE$42,C$3,FALSE))</f>
        <v>237587.16946541579</v>
      </c>
      <c r="D17" s="11">
        <f>IF(D$4&gt;$A$1,C17+(SUMIFS(Movimentações!$E:$E,Movimentações!$C:$C,$A$4,data_movimentacao,D$4,Movimentações!$B:$B,$A17)),VLOOKUP($A17,Ebano!$A$5:$AE$42,D$3,FALSE))</f>
        <v>237587.16946541579</v>
      </c>
      <c r="E17" s="11">
        <f>IF(E$4&gt;$A$1,D17+(SUMIFS(Movimentações!$E:$E,Movimentações!$C:$C,$A$4,data_movimentacao,E$4,Movimentações!$B:$B,$A17)),VLOOKUP($A17,Ebano!$A$5:$AE$42,E$3,FALSE))</f>
        <v>118056.5061473018</v>
      </c>
      <c r="F17" s="11">
        <f>IF(F$4&gt;$A$1,E17+(SUMIFS(Movimentações!$E:$E,Movimentações!$C:$C,$A$4,data_movimentacao,F$4,Movimentações!$B:$B,$A17)),VLOOKUP($A17,Ebano!$A$5:$AE$42,F$3,FALSE))</f>
        <v>118215.2337748086</v>
      </c>
      <c r="G17" s="11">
        <f>IF(G$4&gt;$A$1,F17+(SUMIFS(Movimentações!$E:$E,Movimentações!$C:$C,$A$4,data_movimentacao,G$4,Movimentações!$B:$B,$A17)),VLOOKUP($A17,Ebano!$A$5:$AE$42,G$3,FALSE))</f>
        <v>118274.54036149289</v>
      </c>
      <c r="H17" s="11">
        <f>IF(H$4&gt;$A$1,G17+(SUMIFS(Movimentações!$E:$E,Movimentações!$C:$C,$A$4,data_movimentacao,H$4,Movimentações!$B:$B,$A17)),VLOOKUP($A17,Ebano!$A$5:$AE$42,H$3,FALSE))</f>
        <v>26329.999999999309</v>
      </c>
      <c r="I17" s="11">
        <f>IF(I$4&gt;$A$1,H17+(SUMIFS(Movimentações!$E:$E,Movimentações!$C:$C,$A$4,data_movimentacao,I$4,Movimentações!$B:$B,$A17)),VLOOKUP($A17,Ebano!$A$5:$AE$42,I$3,FALSE))</f>
        <v>11823.03932269625</v>
      </c>
      <c r="J17" s="11">
        <f>IF(J$4&gt;$A$1,I17+(SUMIFS(Movimentações!$E:$E,Movimentações!$C:$C,$A$4,data_movimentacao,J$4,Movimentações!$B:$B,$A17)),VLOOKUP($A17,Ebano!$A$5:$AE$42,J$3,FALSE))</f>
        <v>24780.000000002659</v>
      </c>
      <c r="K17" s="11">
        <f>IF(K$4&gt;$A$1,J17+(SUMIFS(Movimentações!$E:$E,Movimentações!$C:$C,$A$4,data_movimentacao,K$4,Movimentações!$B:$B,$A17)),VLOOKUP($A17,Ebano!$A$5:$AE$42,K$3,FALSE))</f>
        <v>24792.180791843191</v>
      </c>
      <c r="L17" s="11">
        <f>IF(L$4&gt;$A$1,K17+(SUMIFS(Movimentações!$E:$E,Movimentações!$C:$C,$A$4,data_movimentacao,L$4,Movimentações!$B:$B,$A17)),VLOOKUP($A17,Ebano!$A$5:$AE$42,L$3,FALSE))</f>
        <v>24804.328249486582</v>
      </c>
      <c r="M17" s="11">
        <f>IF(M$4&gt;$A$1,#REF!+(SUMIFS(Movimentações!$E:$E,Movimentações!$C:$C,$A$4,data_movimentacao,M$4,Movimentações!$B:$B,$A17)),VLOOKUP($A17,Ebano!$A$5:$AE$42,M$3,FALSE))</f>
        <v>24840.67561995488</v>
      </c>
      <c r="N17" s="11">
        <f>IF(N$4&gt;$A$1,M17+(SUMIFS(Movimentações!$E:$E,Movimentações!$C:$C,$A$4,data_movimentacao,N$4,Movimentações!$B:$B,$A17)),VLOOKUP($A17,Ebano!$A$5:$AE$42,N$3,FALSE))</f>
        <v>24852.85617369401</v>
      </c>
      <c r="O17" s="11">
        <f>IF(O$4&gt;$A$1,N17+(SUMIFS(Movimentações!$E:$E,Movimentações!$C:$C,$A$4,data_movimentacao,O$4,Movimentações!$B:$B,$A17)),VLOOKUP($A17,Ebano!$A$5:$AE$42,O$3,FALSE))</f>
        <v>23895.210303361611</v>
      </c>
      <c r="P17" s="11">
        <f>IF(P$4&gt;$A$1,O17+(SUMIFS(Movimentações!$E:$E,Movimentações!$C:$C,$A$4,data_movimentacao,P$4,Movimentações!$B:$B,$A17)),VLOOKUP($A17,Ebano!$A$5:$AE$42,P$3,FALSE))</f>
        <v>23895.210303361611</v>
      </c>
      <c r="Q17" s="11">
        <f>IF(Q$4&gt;$A$1,P17+(SUMIFS(Movimentações!$E:$E,Movimentações!$C:$C,$A$4,data_movimentacao,Q$4,Movimentações!$B:$B,$A17)),VLOOKUP($A17,Ebano!$A$5:$AE$42,Q$3,FALSE))</f>
        <v>22148.90071169264</v>
      </c>
      <c r="R17" s="11">
        <f>IF(R$4&gt;$A$1,Q17+(SUMIFS(Movimentações!$E:$E,Movimentações!$C:$C,$A$4,data_movimentacao,R$4,Movimentações!$B:$B,$A17)),VLOOKUP($A17,Ebano!$A$5:$AE$42,R$3,FALSE))</f>
        <v>22059.65973090789</v>
      </c>
      <c r="S17" s="11">
        <f>IF(S$4&gt;$A$1,R17+(SUMIFS(Movimentações!$E:$E,Movimentações!$C:$C,$A$4,data_movimentacao,S$4,Movimentações!$B:$B,$A17)),VLOOKUP($A17,Ebano!$A$5:$AE$42,S$3,FALSE))</f>
        <v>22070.3398243103</v>
      </c>
      <c r="T17" s="11" t="e">
        <f>IF(T$4&gt;$A$1,S17+(SUMIFS(Movimentações!$E:$E,Movimentações!$C:$C,$A$4,data_movimentacao,T$4,Movimentações!$B:$B,$A17)),VLOOKUP($A17,Ebano!$A$5:$AE$42,T$3,FALSE))</f>
        <v>#REF!</v>
      </c>
      <c r="U17" s="11">
        <f>IF(U$4&gt;$A$1,T17+(SUMIFS(Movimentações!$E:$E,Movimentações!$C:$C,$A$4,data_movimentacao,U$4,Movimentações!$B:$B,$A17)),VLOOKUP($A17,Ebano!$A$5:$AE$42,U$3,FALSE))</f>
        <v>652134.43510987458</v>
      </c>
      <c r="V17" s="11">
        <f>IF(V$4&gt;$A$1,U17+(SUMIFS(Movimentações!$E:$E,Movimentações!$C:$C,$A$4,data_movimentacao,V$4,Movimentações!$B:$B,$A17)),VLOOKUP($A17,Ebano!$A$5:$AE$42,V$3,FALSE))</f>
        <v>652439.33401985106</v>
      </c>
      <c r="W17" s="11">
        <f>IF(W$4&gt;$A$1,V17+(SUMIFS(Movimentações!$E:$E,Movimentações!$C:$C,$A$4,data_movimentacao,W$4,Movimentações!$B:$B,$A17)),VLOOKUP($A17,Ebano!$A$5:$AE$42,W$3,FALSE))</f>
        <v>919781.79748866276</v>
      </c>
      <c r="X17" s="11">
        <f>IF(X$4&gt;$A$1,W17+(SUMIFS(Movimentações!$E:$E,Movimentações!$C:$C,$A$4,data_movimentacao,X$4,Movimentações!$B:$B,$A17)),VLOOKUP($A17,Ebano!$A$5:$AE$42,X$3,FALSE))</f>
        <v>920113.40116378537</v>
      </c>
      <c r="Y17" s="11">
        <f>IF(Y$4&gt;$A$1,X17+(SUMIFS(Movimentações!$E:$E,Movimentações!$C:$C,$A$4,data_movimentacao,Y$4,Movimentações!$B:$B,$A17)),VLOOKUP($A17,Ebano!$A$5:$AE$42,Y$3,FALSE))</f>
        <v>920554.62528527353</v>
      </c>
      <c r="Z17" s="11">
        <f>IF(Z$4&gt;$A$1,Y17+(SUMIFS(Movimentações!$E:$E,Movimentações!$C:$C,$A$4,data_movimentacao,Z$4,Movimentações!$B:$B,$A17)),VLOOKUP($A17,Ebano!$A$5:$AE$42,Z$3,FALSE))</f>
        <v>920931.97123433591</v>
      </c>
      <c r="AA17" s="11">
        <f>IF(AA$4&gt;$A$1,Z17+(SUMIFS(Movimentações!$E:$E,Movimentações!$C:$C,$A$4,data_movimentacao,AA$4,Movimentações!$B:$B,$A17)),VLOOKUP($A17,Ebano!$A$5:$AE$42,AA$3,FALSE))</f>
        <v>83364.066078152027</v>
      </c>
      <c r="AB17" s="11" t="e">
        <f>IF(AB$4&gt;$A$1,AA17+(SUMIFS(Movimentações!$E:$E,Movimentações!$C:$C,$A$4,data_movimentacao,AB$4,Movimentações!$B:$B,$A17)),VLOOKUP($A17,Ebano!$A$5:$AE$42,AB$3,FALSE))</f>
        <v>#REF!</v>
      </c>
      <c r="AC17" s="11">
        <f>IF(AC$4&gt;$A$1,AB17+(SUMIFS(Movimentações!$E:$E,Movimentações!$C:$C,$A$4,data_movimentacao,AC$4,Movimentações!$B:$B,$A17)),VLOOKUP($A17,Ebano!$A$5:$AE$42,AC$3,FALSE))</f>
        <v>35212.434024169866</v>
      </c>
      <c r="AD17" s="11" t="e">
        <f>IF(AD$4&gt;$A$1,AC17+(SUMIFS(Movimentações!$E:$E,Movimentações!$C:$C,$A$4,data_movimentacao,AD$4,Movimentações!$B:$B,$A17)),VLOOKUP($A17,Ebano!$A$5:$AE$42,AD$3,FALSE))</f>
        <v>#REF!</v>
      </c>
      <c r="AE17" s="11" t="e">
        <f>IF(AE$4&gt;$A$1,AD17+(SUMIFS(Movimentações!$E:$E,Movimentações!$C:$C,$A$4,data_movimentacao,AE$4,Movimentações!$B:$B,$A17)),VLOOKUP($A17,Ebano!$A$5:$AE$42,AE$3,FALSE))</f>
        <v>#REF!</v>
      </c>
      <c r="AF17" s="11">
        <f>IF(AF$4&gt;$A$1,AE17+(SUMIFS(Movimentações!$E:$E,Movimentações!$C:$C,$A$4,data_movimentacao,AF$4,Movimentações!$B:$B,$A17)),VLOOKUP($A17,Ebano!$A$5:$AE$42,AF$3,FALSE))</f>
        <v>289483.69401517807</v>
      </c>
      <c r="AG17" s="11">
        <f>IF(AG$4&gt;$A$1,AF17+(SUMIFS(Movimentações!$E:$E,Movimentações!$C:$C,$A$4,data_movimentacao,AG$4,Movimentações!$B:$B,$A17)),VLOOKUP($A17,Ebano!$A$5:$AE$42,AG$3,FALSE))</f>
        <v>289483.69401517807</v>
      </c>
      <c r="AH17" s="11">
        <f>IF(AH$4&gt;$A$1,AG17+(SUMIFS(Movimentações!$E:$E,Movimentações!$C:$C,$A$4,data_movimentacao,AH$4,Movimentações!$B:$B,$A17)),VLOOKUP($A17,Ebano!$A$5:$AE$42,AH$3,FALSE))</f>
        <v>242710.36369618509</v>
      </c>
    </row>
    <row r="18" spans="1:34" x14ac:dyDescent="0.3">
      <c r="A18" t="str">
        <f>Ebano!A18</f>
        <v>XP CASH IX FI RENDA FIXA SIMPLES</v>
      </c>
      <c r="B18" s="11">
        <f>IF(B$4&gt;$A$1,A18+(SUMIFS(Movimentações!$E:$E,Movimentações!$C:$C,$A$4,data_movimentacao,B$4,Movimentações!$B:$B,$A18)),VLOOKUP($A18,Ebano!$A$5:$AE$42,B$3,FALSE))</f>
        <v>118056.365647784</v>
      </c>
      <c r="C18" s="11">
        <f>IF(C$4&gt;$A$1,B18+(SUMIFS(Movimentações!$E:$E,Movimentações!$C:$C,$A$4,data_movimentacao,C$4,Movimentações!$B:$B,$A18)),VLOOKUP($A18,Ebano!$A$5:$AE$42,C$3,FALSE))</f>
        <v>237587.02592901539</v>
      </c>
      <c r="D18" s="11">
        <f>IF(D$4&gt;$A$1,C18+(SUMIFS(Movimentações!$E:$E,Movimentações!$C:$C,$A$4,data_movimentacao,D$4,Movimentações!$B:$B,$A18)),VLOOKUP($A18,Ebano!$A$5:$AE$42,D$3,FALSE))</f>
        <v>237587.02592901539</v>
      </c>
      <c r="E18" s="11">
        <f>IF(E$4&gt;$A$1,D18+(SUMIFS(Movimentações!$E:$E,Movimentações!$C:$C,$A$4,data_movimentacao,E$4,Movimentações!$B:$B,$A18)),VLOOKUP($A18,Ebano!$A$5:$AE$42,E$3,FALSE))</f>
        <v>118056.365647784</v>
      </c>
      <c r="F18" s="11">
        <f>IF(F$4&gt;$A$1,E18+(SUMIFS(Movimentações!$E:$E,Movimentações!$C:$C,$A$4,data_movimentacao,F$4,Movimentações!$B:$B,$A18)),VLOOKUP($A18,Ebano!$A$5:$AE$42,F$3,FALSE))</f>
        <v>118215.0933179717</v>
      </c>
      <c r="G18" s="11">
        <f>IF(G$4&gt;$A$1,F18+(SUMIFS(Movimentações!$E:$E,Movimentações!$C:$C,$A$4,data_movimentacao,G$4,Movimentações!$B:$B,$A18)),VLOOKUP($A18,Ebano!$A$5:$AE$42,G$3,FALSE))</f>
        <v>118274.3988096699</v>
      </c>
      <c r="H18" s="11">
        <f>IF(H$4&gt;$A$1,G18+(SUMIFS(Movimentações!$E:$E,Movimentações!$C:$C,$A$4,data_movimentacao,H$4,Movimentações!$B:$B,$A18)),VLOOKUP($A18,Ebano!$A$5:$AE$42,H$3,FALSE))</f>
        <v>26329.999999996729</v>
      </c>
      <c r="I18" s="11">
        <f>IF(I$4&gt;$A$1,H18+(SUMIFS(Movimentações!$E:$E,Movimentações!$C:$C,$A$4,data_movimentacao,I$4,Movimentações!$B:$B,$A18)),VLOOKUP($A18,Ebano!$A$5:$AE$42,I$3,FALSE))</f>
        <v>11823.03909453604</v>
      </c>
      <c r="J18" s="11">
        <f>IF(J$4&gt;$A$1,I18+(SUMIFS(Movimentações!$E:$E,Movimentações!$C:$C,$A$4,data_movimentacao,J$4,Movimentações!$B:$B,$A18)),VLOOKUP($A18,Ebano!$A$5:$AE$42,J$3,FALSE))</f>
        <v>24780.000000003241</v>
      </c>
      <c r="K18" s="11">
        <f>IF(K$4&gt;$A$1,J18+(SUMIFS(Movimentações!$E:$E,Movimentações!$C:$C,$A$4,data_movimentacao,K$4,Movimentações!$B:$B,$A18)),VLOOKUP($A18,Ebano!$A$5:$AE$42,K$3,FALSE))</f>
        <v>24792.18081525193</v>
      </c>
      <c r="L18" s="11">
        <f>IF(L$4&gt;$A$1,K18+(SUMIFS(Movimentações!$E:$E,Movimentações!$C:$C,$A$4,data_movimentacao,L$4,Movimentações!$B:$B,$A18)),VLOOKUP($A18,Ebano!$A$5:$AE$42,L$3,FALSE))</f>
        <v>24804.328058137529</v>
      </c>
      <c r="M18" s="11">
        <f>IF(M$4&gt;$A$1,#REF!+(SUMIFS(Movimentações!$E:$E,Movimentações!$C:$C,$A$4,data_movimentacao,M$4,Movimentações!$B:$B,$A18)),VLOOKUP($A18,Ebano!$A$5:$AE$42,M$3,FALSE))</f>
        <v>24840.67549845553</v>
      </c>
      <c r="N18" s="11">
        <f>IF(N$4&gt;$A$1,M18+(SUMIFS(Movimentações!$E:$E,Movimentações!$C:$C,$A$4,data_movimentacao,N$4,Movimentações!$B:$B,$A18)),VLOOKUP($A18,Ebano!$A$5:$AE$42,N$3,FALSE))</f>
        <v>24852.85607560234</v>
      </c>
      <c r="O18" s="11">
        <f>IF(O$4&gt;$A$1,N18+(SUMIFS(Movimentações!$E:$E,Movimentações!$C:$C,$A$4,data_movimentacao,O$4,Movimentações!$B:$B,$A18)),VLOOKUP($A18,Ebano!$A$5:$AE$42,O$3,FALSE))</f>
        <v>23895.210229007182</v>
      </c>
      <c r="P18" s="11">
        <f>IF(P$4&gt;$A$1,O18+(SUMIFS(Movimentações!$E:$E,Movimentações!$C:$C,$A$4,data_movimentacao,P$4,Movimentações!$B:$B,$A18)),VLOOKUP($A18,Ebano!$A$5:$AE$42,P$3,FALSE))</f>
        <v>23895.210229007182</v>
      </c>
      <c r="Q18" s="11">
        <f>IF(Q$4&gt;$A$1,P18+(SUMIFS(Movimentações!$E:$E,Movimentações!$C:$C,$A$4,data_movimentacao,Q$4,Movimentações!$B:$B,$A18)),VLOOKUP($A18,Ebano!$A$5:$AE$42,Q$3,FALSE))</f>
        <v>22148.902283997701</v>
      </c>
      <c r="R18" s="11">
        <f>IF(R$4&gt;$A$1,Q18+(SUMIFS(Movimentações!$E:$E,Movimentações!$C:$C,$A$4,data_movimentacao,R$4,Movimentações!$B:$B,$A18)),VLOOKUP($A18,Ebano!$A$5:$AE$42,R$3,FALSE))</f>
        <v>22059.66132393993</v>
      </c>
      <c r="S18" s="11">
        <f>IF(S$4&gt;$A$1,R18+(SUMIFS(Movimentações!$E:$E,Movimentações!$C:$C,$A$4,data_movimentacao,S$4,Movimentações!$B:$B,$A18)),VLOOKUP($A18,Ebano!$A$5:$AE$42,S$3,FALSE))</f>
        <v>22070.34122699713</v>
      </c>
      <c r="T18" s="11" t="e">
        <f>IF(T$4&gt;$A$1,S18+(SUMIFS(Movimentações!$E:$E,Movimentações!$C:$C,$A$4,data_movimentacao,T$4,Movimentações!$B:$B,$A18)),VLOOKUP($A18,Ebano!$A$5:$AE$42,T$3,FALSE))</f>
        <v>#REF!</v>
      </c>
      <c r="U18" s="11">
        <f>IF(U$4&gt;$A$1,T18+(SUMIFS(Movimentações!$E:$E,Movimentações!$C:$C,$A$4,data_movimentacao,U$4,Movimentações!$B:$B,$A18)),VLOOKUP($A18,Ebano!$A$5:$AE$42,U$3,FALSE))</f>
        <v>652134.43117490748</v>
      </c>
      <c r="V18" s="11">
        <f>IF(V$4&gt;$A$1,U18+(SUMIFS(Movimentações!$E:$E,Movimentações!$C:$C,$A$4,data_movimentacao,V$4,Movimentações!$B:$B,$A18)),VLOOKUP($A18,Ebano!$A$5:$AE$42,V$3,FALSE))</f>
        <v>652439.32454498555</v>
      </c>
      <c r="W18" s="11">
        <f>IF(W$4&gt;$A$1,V18+(SUMIFS(Movimentações!$E:$E,Movimentações!$C:$C,$A$4,data_movimentacao,W$4,Movimentações!$B:$B,$A18)),VLOOKUP($A18,Ebano!$A$5:$AE$42,W$3,FALSE))</f>
        <v>919781.78942991607</v>
      </c>
      <c r="X18" s="11">
        <f>IF(X$4&gt;$A$1,W18+(SUMIFS(Movimentações!$E:$E,Movimentações!$C:$C,$A$4,data_movimentacao,X$4,Movimentações!$B:$B,$A18)),VLOOKUP($A18,Ebano!$A$5:$AE$42,X$3,FALSE))</f>
        <v>920113.3852746333</v>
      </c>
      <c r="Y18" s="11">
        <f>IF(Y$4&gt;$A$1,X18+(SUMIFS(Movimentações!$E:$E,Movimentações!$C:$C,$A$4,data_movimentacao,Y$4,Movimentações!$B:$B,$A18)),VLOOKUP($A18,Ebano!$A$5:$AE$42,Y$3,FALSE))</f>
        <v>920554.61036025651</v>
      </c>
      <c r="Z18" s="11">
        <f>IF(Z$4&gt;$A$1,Y18+(SUMIFS(Movimentações!$E:$E,Movimentações!$C:$C,$A$4,data_movimentacao,Z$4,Movimentações!$B:$B,$A18)),VLOOKUP($A18,Ebano!$A$5:$AE$42,Z$3,FALSE))</f>
        <v>920931.95724313182</v>
      </c>
      <c r="AA18" s="11">
        <f>IF(AA$4&gt;$A$1,Z18+(SUMIFS(Movimentações!$E:$E,Movimentações!$C:$C,$A$4,data_movimentacao,AA$4,Movimentações!$B:$B,$A18)),VLOOKUP($A18,Ebano!$A$5:$AE$42,AA$3,FALSE))</f>
        <v>83364.040697091026</v>
      </c>
      <c r="AB18" s="11" t="e">
        <f>IF(AB$4&gt;$A$1,AA18+(SUMIFS(Movimentações!$E:$E,Movimentações!$C:$C,$A$4,data_movimentacao,AB$4,Movimentações!$B:$B,$A18)),VLOOKUP($A18,Ebano!$A$5:$AE$42,AB$3,FALSE))</f>
        <v>#REF!</v>
      </c>
      <c r="AC18" s="11">
        <f>IF(AC$4&gt;$A$1,AB18+(SUMIFS(Movimentações!$E:$E,Movimentações!$C:$C,$A$4,data_movimentacao,AC$4,Movimentações!$B:$B,$A18)),VLOOKUP($A18,Ebano!$A$5:$AE$42,AC$3,FALSE))</f>
        <v>35212.4099999916</v>
      </c>
      <c r="AD18" s="11" t="e">
        <f>IF(AD$4&gt;$A$1,AC18+(SUMIFS(Movimentações!$E:$E,Movimentações!$C:$C,$A$4,data_movimentacao,AD$4,Movimentações!$B:$B,$A18)),VLOOKUP($A18,Ebano!$A$5:$AE$42,AD$3,FALSE))</f>
        <v>#REF!</v>
      </c>
      <c r="AE18" s="11" t="e">
        <f>IF(AE$4&gt;$A$1,AD18+(SUMIFS(Movimentações!$E:$E,Movimentações!$C:$C,$A$4,data_movimentacao,AE$4,Movimentações!$B:$B,$A18)),VLOOKUP($A18,Ebano!$A$5:$AE$42,AE$3,FALSE))</f>
        <v>#REF!</v>
      </c>
      <c r="AF18" s="11">
        <f>IF(AF$4&gt;$A$1,AE18+(SUMIFS(Movimentações!$E:$E,Movimentações!$C:$C,$A$4,data_movimentacao,AF$4,Movimentações!$B:$B,$A18)),VLOOKUP($A18,Ebano!$A$5:$AE$42,AF$3,FALSE))</f>
        <v>289483.70000000432</v>
      </c>
      <c r="AG18" s="11">
        <f>IF(AG$4&gt;$A$1,AF18+(SUMIFS(Movimentações!$E:$E,Movimentações!$C:$C,$A$4,data_movimentacao,AG$4,Movimentações!$B:$B,$A18)),VLOOKUP($A18,Ebano!$A$5:$AE$42,AG$3,FALSE))</f>
        <v>289483.70000000432</v>
      </c>
      <c r="AH18" s="11">
        <f>IF(AH$4&gt;$A$1,AG18+(SUMIFS(Movimentações!$E:$E,Movimentações!$C:$C,$A$4,data_movimentacao,AH$4,Movimentações!$B:$B,$A18)),VLOOKUP($A18,Ebano!$A$5:$AE$42,AH$3,FALSE))</f>
        <v>242710.36752764971</v>
      </c>
    </row>
    <row r="19" spans="1:34" x14ac:dyDescent="0.3">
      <c r="A19" t="str">
        <f>Ebano!A19</f>
        <v>XP CASH V FI RENDA FIXA SIMPLES</v>
      </c>
      <c r="B19" s="11">
        <f>IF(B$4&gt;$A$1,A19+(SUMIFS(Movimentações!$E:$E,Movimentações!$C:$C,$A$4,data_movimentacao,B$4,Movimentações!$B:$B,$A19)),VLOOKUP($A19,Ebano!$A$5:$AE$42,B$3,FALSE))</f>
        <v>118056.4733004978</v>
      </c>
      <c r="C19" s="11">
        <f>IF(C$4&gt;$A$1,B19+(SUMIFS(Movimentações!$E:$E,Movimentações!$C:$C,$A$4,data_movimentacao,C$4,Movimentações!$B:$B,$A19)),VLOOKUP($A19,Ebano!$A$5:$AE$42,C$3,FALSE))</f>
        <v>237587.13266446959</v>
      </c>
      <c r="D19" s="11">
        <f>IF(D$4&gt;$A$1,C19+(SUMIFS(Movimentações!$E:$E,Movimentações!$C:$C,$A$4,data_movimentacao,D$4,Movimentações!$B:$B,$A19)),VLOOKUP($A19,Ebano!$A$5:$AE$42,D$3,FALSE))</f>
        <v>237587.13266446959</v>
      </c>
      <c r="E19" s="11">
        <f>IF(E$4&gt;$A$1,D19+(SUMIFS(Movimentações!$E:$E,Movimentações!$C:$C,$A$4,data_movimentacao,E$4,Movimentações!$B:$B,$A19)),VLOOKUP($A19,Ebano!$A$5:$AE$42,E$3,FALSE))</f>
        <v>118056.4733004978</v>
      </c>
      <c r="F19" s="11">
        <f>IF(F$4&gt;$A$1,E19+(SUMIFS(Movimentações!$E:$E,Movimentações!$C:$C,$A$4,data_movimentacao,F$4,Movimentações!$B:$B,$A19)),VLOOKUP($A19,Ebano!$A$5:$AE$42,F$3,FALSE))</f>
        <v>118215.200926961</v>
      </c>
      <c r="G19" s="11">
        <f>IF(G$4&gt;$A$1,F19+(SUMIFS(Movimentações!$E:$E,Movimentações!$C:$C,$A$4,data_movimentacao,G$4,Movimentações!$B:$B,$A19)),VLOOKUP($A19,Ebano!$A$5:$AE$42,G$3,FALSE))</f>
        <v>118274.5064153712</v>
      </c>
      <c r="H19" s="11">
        <f>IF(H$4&gt;$A$1,G19+(SUMIFS(Movimentações!$E:$E,Movimentações!$C:$C,$A$4,data_movimentacao,H$4,Movimentações!$B:$B,$A19)),VLOOKUP($A19,Ebano!$A$5:$AE$42,H$3,FALSE))</f>
        <v>26329.99999999534</v>
      </c>
      <c r="I19" s="11">
        <f>IF(I$4&gt;$A$1,H19+(SUMIFS(Movimentações!$E:$E,Movimentações!$C:$C,$A$4,data_movimentacao,I$4,Movimentações!$B:$B,$A19)),VLOOKUP($A19,Ebano!$A$5:$AE$42,I$3,FALSE))</f>
        <v>11823.039576442619</v>
      </c>
      <c r="J19" s="11">
        <f>IF(J$4&gt;$A$1,I19+(SUMIFS(Movimentações!$E:$E,Movimentações!$C:$C,$A$4,data_movimentacao,J$4,Movimentações!$B:$B,$A19)),VLOOKUP($A19,Ebano!$A$5:$AE$42,J$3,FALSE))</f>
        <v>24779.999999994849</v>
      </c>
      <c r="K19" s="11">
        <f>IF(K$4&gt;$A$1,J19+(SUMIFS(Movimentações!$E:$E,Movimentações!$C:$C,$A$4,data_movimentacao,K$4,Movimentações!$B:$B,$A19)),VLOOKUP($A19,Ebano!$A$5:$AE$42,K$3,FALSE))</f>
        <v>24792.18054781594</v>
      </c>
      <c r="L19" s="11">
        <f>IF(L$4&gt;$A$1,K19+(SUMIFS(Movimentações!$E:$E,Movimentações!$C:$C,$A$4,data_movimentacao,L$4,Movimentações!$B:$B,$A19)),VLOOKUP($A19,Ebano!$A$5:$AE$42,L$3,FALSE))</f>
        <v>24804.32799696935</v>
      </c>
      <c r="M19" s="11">
        <f>IF(M$4&gt;$A$1,#REF!+(SUMIFS(Movimentações!$E:$E,Movimentações!$C:$C,$A$4,data_movimentacao,M$4,Movimentações!$B:$B,$A19)),VLOOKUP($A19,Ebano!$A$5:$AE$42,M$3,FALSE))</f>
        <v>24840.675334585019</v>
      </c>
      <c r="N19" s="11">
        <f>IF(N$4&gt;$A$1,M19+(SUMIFS(Movimentações!$E:$E,Movimentações!$C:$C,$A$4,data_movimentacao,N$4,Movimentações!$B:$B,$A19)),VLOOKUP($A19,Ebano!$A$5:$AE$42,N$3,FALSE))</f>
        <v>24852.856120526019</v>
      </c>
      <c r="O19" s="11">
        <f>IF(O$4&gt;$A$1,N19+(SUMIFS(Movimentações!$E:$E,Movimentações!$C:$C,$A$4,data_movimentacao,O$4,Movimentações!$B:$B,$A19)),VLOOKUP($A19,Ebano!$A$5:$AE$42,O$3,FALSE))</f>
        <v>23895.210257763869</v>
      </c>
      <c r="P19" s="11">
        <f>IF(P$4&gt;$A$1,O19+(SUMIFS(Movimentações!$E:$E,Movimentações!$C:$C,$A$4,data_movimentacao,P$4,Movimentações!$B:$B,$A19)),VLOOKUP($A19,Ebano!$A$5:$AE$42,P$3,FALSE))</f>
        <v>23895.210257763869</v>
      </c>
      <c r="Q19" s="11">
        <f>IF(Q$4&gt;$A$1,P19+(SUMIFS(Movimentações!$E:$E,Movimentações!$C:$C,$A$4,data_movimentacao,Q$4,Movimentações!$B:$B,$A19)),VLOOKUP($A19,Ebano!$A$5:$AE$42,Q$3,FALSE))</f>
        <v>22148.901797293311</v>
      </c>
      <c r="R19" s="11">
        <f>IF(R$4&gt;$A$1,Q19+(SUMIFS(Movimentações!$E:$E,Movimentações!$C:$C,$A$4,data_movimentacao,R$4,Movimentações!$B:$B,$A19)),VLOOKUP($A19,Ebano!$A$5:$AE$42,R$3,FALSE))</f>
        <v>22059.660805036961</v>
      </c>
      <c r="S19" s="11">
        <f>IF(S$4&gt;$A$1,R19+(SUMIFS(Movimentações!$E:$E,Movimentações!$C:$C,$A$4,data_movimentacao,S$4,Movimentações!$B:$B,$A19)),VLOOKUP($A19,Ebano!$A$5:$AE$42,S$3,FALSE))</f>
        <v>22070.340884664351</v>
      </c>
      <c r="T19" s="11" t="e">
        <f>IF(T$4&gt;$A$1,S19+(SUMIFS(Movimentações!$E:$E,Movimentações!$C:$C,$A$4,data_movimentacao,T$4,Movimentações!$B:$B,$A19)),VLOOKUP($A19,Ebano!$A$5:$AE$42,T$3,FALSE))</f>
        <v>#REF!</v>
      </c>
      <c r="U19" s="11">
        <f>IF(U$4&gt;$A$1,T19+(SUMIFS(Movimentações!$E:$E,Movimentações!$C:$C,$A$4,data_movimentacao,U$4,Movimentações!$B:$B,$A19)),VLOOKUP($A19,Ebano!$A$5:$AE$42,U$3,FALSE))</f>
        <v>652134.44092311687</v>
      </c>
      <c r="V19" s="11">
        <f>IF(V$4&gt;$A$1,U19+(SUMIFS(Movimentações!$E:$E,Movimentações!$C:$C,$A$4,data_movimentacao,V$4,Movimentações!$B:$B,$A19)),VLOOKUP($A19,Ebano!$A$5:$AE$42,V$3,FALSE))</f>
        <v>652439.3393826721</v>
      </c>
      <c r="W19" s="11">
        <f>IF(W$4&gt;$A$1,V19+(SUMIFS(Movimentações!$E:$E,Movimentações!$C:$C,$A$4,data_movimentacao,W$4,Movimentações!$B:$B,$A19)),VLOOKUP($A19,Ebano!$A$5:$AE$42,W$3,FALSE))</f>
        <v>919781.80263073114</v>
      </c>
      <c r="X19" s="11">
        <f>IF(X$4&gt;$A$1,W19+(SUMIFS(Movimentações!$E:$E,Movimentações!$C:$C,$A$4,data_movimentacao,X$4,Movimentações!$B:$B,$A19)),VLOOKUP($A19,Ebano!$A$5:$AE$42,X$3,FALSE))</f>
        <v>920113.40473004431</v>
      </c>
      <c r="Y19" s="11">
        <f>IF(Y$4&gt;$A$1,X19+(SUMIFS(Movimentações!$E:$E,Movimentações!$C:$C,$A$4,data_movimentacao,Y$4,Movimentações!$B:$B,$A19)),VLOOKUP($A19,Ebano!$A$5:$AE$42,Y$3,FALSE))</f>
        <v>920554.62802672351</v>
      </c>
      <c r="Z19" s="11">
        <f>IF(Z$4&gt;$A$1,Y19+(SUMIFS(Movimentações!$E:$E,Movimentações!$C:$C,$A$4,data_movimentacao,Z$4,Movimentações!$B:$B,$A19)),VLOOKUP($A19,Ebano!$A$5:$AE$42,Z$3,FALSE))</f>
        <v>920931.9720731175</v>
      </c>
      <c r="AA19" s="11">
        <f>IF(AA$4&gt;$A$1,Z19+(SUMIFS(Movimentações!$E:$E,Movimentações!$C:$C,$A$4,data_movimentacao,AA$4,Movimentações!$B:$B,$A19)),VLOOKUP($A19,Ebano!$A$5:$AE$42,AA$3,FALSE))</f>
        <v>83364.064733490392</v>
      </c>
      <c r="AB19" s="11" t="e">
        <f>IF(AB$4&gt;$A$1,AA19+(SUMIFS(Movimentações!$E:$E,Movimentações!$C:$C,$A$4,data_movimentacao,AB$4,Movimentações!$B:$B,$A19)),VLOOKUP($A19,Ebano!$A$5:$AE$42,AB$3,FALSE))</f>
        <v>#REF!</v>
      </c>
      <c r="AC19" s="11">
        <f>IF(AC$4&gt;$A$1,AB19+(SUMIFS(Movimentações!$E:$E,Movimentações!$C:$C,$A$4,data_movimentacao,AC$4,Movimentações!$B:$B,$A19)),VLOOKUP($A19,Ebano!$A$5:$AE$42,AC$3,FALSE))</f>
        <v>35212.433298489828</v>
      </c>
      <c r="AD19" s="11" t="e">
        <f>IF(AD$4&gt;$A$1,AC19+(SUMIFS(Movimentações!$E:$E,Movimentações!$C:$C,$A$4,data_movimentacao,AD$4,Movimentações!$B:$B,$A19)),VLOOKUP($A19,Ebano!$A$5:$AE$42,AD$3,FALSE))</f>
        <v>#REF!</v>
      </c>
      <c r="AE19" s="11" t="e">
        <f>IF(AE$4&gt;$A$1,AD19+(SUMIFS(Movimentações!$E:$E,Movimentações!$C:$C,$A$4,data_movimentacao,AE$4,Movimentações!$B:$B,$A19)),VLOOKUP($A19,Ebano!$A$5:$AE$42,AE$3,FALSE))</f>
        <v>#REF!</v>
      </c>
      <c r="AF19" s="11">
        <f>IF(AF$4&gt;$A$1,AE19+(SUMIFS(Movimentações!$E:$E,Movimentações!$C:$C,$A$4,data_movimentacao,AF$4,Movimentações!$B:$B,$A19)),VLOOKUP($A19,Ebano!$A$5:$AE$42,AF$3,FALSE))</f>
        <v>289483.69328840589</v>
      </c>
      <c r="AG19" s="11">
        <f>IF(AG$4&gt;$A$1,AF19+(SUMIFS(Movimentações!$E:$E,Movimentações!$C:$C,$A$4,data_movimentacao,AG$4,Movimentações!$B:$B,$A19)),VLOOKUP($A19,Ebano!$A$5:$AE$42,AG$3,FALSE))</f>
        <v>289483.69328840589</v>
      </c>
      <c r="AH19" s="11">
        <f>IF(AH$4&gt;$A$1,AG19+(SUMIFS(Movimentações!$E:$E,Movimentações!$C:$C,$A$4,data_movimentacao,AH$4,Movimentações!$B:$B,$A19)),VLOOKUP($A19,Ebano!$A$5:$AE$42,AH$3,FALSE))</f>
        <v>242710.36071752661</v>
      </c>
    </row>
    <row r="20" spans="1:34" x14ac:dyDescent="0.3">
      <c r="A20" t="str">
        <f>Ebano!A20</f>
        <v>XP CASH VI FI RENDA FIXA SIMPLES</v>
      </c>
      <c r="B20" s="11">
        <f>IF(B$4&gt;$A$1,A20+(SUMIFS(Movimentações!$E:$E,Movimentações!$C:$C,$A$4,data_movimentacao,B$4,Movimentações!$B:$B,$A20)),VLOOKUP($A20,Ebano!$A$5:$AE$42,B$3,FALSE))</f>
        <v>118056.3850031441</v>
      </c>
      <c r="C20" s="11">
        <f>IF(C$4&gt;$A$1,B20+(SUMIFS(Movimentações!$E:$E,Movimentações!$C:$C,$A$4,data_movimentacao,C$4,Movimentações!$B:$B,$A20)),VLOOKUP($A20,Ebano!$A$5:$AE$42,C$3,FALSE))</f>
        <v>237587.04975126579</v>
      </c>
      <c r="D20" s="11">
        <f>IF(D$4&gt;$A$1,C20+(SUMIFS(Movimentações!$E:$E,Movimentações!$C:$C,$A$4,data_movimentacao,D$4,Movimentações!$B:$B,$A20)),VLOOKUP($A20,Ebano!$A$5:$AE$42,D$3,FALSE))</f>
        <v>237587.04975126579</v>
      </c>
      <c r="E20" s="11">
        <f>IF(E$4&gt;$A$1,D20+(SUMIFS(Movimentações!$E:$E,Movimentações!$C:$C,$A$4,data_movimentacao,E$4,Movimentações!$B:$B,$A20)),VLOOKUP($A20,Ebano!$A$5:$AE$42,E$3,FALSE))</f>
        <v>118056.3850031441</v>
      </c>
      <c r="F20" s="11">
        <f>IF(F$4&gt;$A$1,E20+(SUMIFS(Movimentações!$E:$E,Movimentações!$C:$C,$A$4,data_movimentacao,F$4,Movimentações!$B:$B,$A20)),VLOOKUP($A20,Ebano!$A$5:$AE$42,F$3,FALSE))</f>
        <v>118215.1125676919</v>
      </c>
      <c r="G20" s="11">
        <f>IF(G$4&gt;$A$1,F20+(SUMIFS(Movimentações!$E:$E,Movimentações!$C:$C,$A$4,data_movimentacao,G$4,Movimentações!$B:$B,$A20)),VLOOKUP($A20,Ebano!$A$5:$AE$42,G$3,FALSE))</f>
        <v>118274.4190806018</v>
      </c>
      <c r="H20" s="11">
        <f>IF(H$4&gt;$A$1,G20+(SUMIFS(Movimentações!$E:$E,Movimentações!$C:$C,$A$4,data_movimentacao,H$4,Movimentações!$B:$B,$A20)),VLOOKUP($A20,Ebano!$A$5:$AE$42,H$3,FALSE))</f>
        <v>26330.000000002739</v>
      </c>
      <c r="I20" s="11">
        <f>IF(I$4&gt;$A$1,H20+(SUMIFS(Movimentações!$E:$E,Movimentações!$C:$C,$A$4,data_movimentacao,I$4,Movimentações!$B:$B,$A20)),VLOOKUP($A20,Ebano!$A$5:$AE$42,I$3,FALSE))</f>
        <v>11823.039322863789</v>
      </c>
      <c r="J20" s="11">
        <f>IF(J$4&gt;$A$1,I20+(SUMIFS(Movimentações!$E:$E,Movimentações!$C:$C,$A$4,data_movimentacao,J$4,Movimentações!$B:$B,$A20)),VLOOKUP($A20,Ebano!$A$5:$AE$42,J$3,FALSE))</f>
        <v>24779.999999999571</v>
      </c>
      <c r="K20" s="11">
        <f>IF(K$4&gt;$A$1,J20+(SUMIFS(Movimentações!$E:$E,Movimentações!$C:$C,$A$4,data_movimentacao,K$4,Movimentações!$B:$B,$A20)),VLOOKUP($A20,Ebano!$A$5:$AE$42,K$3,FALSE))</f>
        <v>24792.180793402629</v>
      </c>
      <c r="L20" s="11">
        <f>IF(L$4&gt;$A$1,K20+(SUMIFS(Movimentações!$E:$E,Movimentações!$C:$C,$A$4,data_movimentacao,L$4,Movimentações!$B:$B,$A20)),VLOOKUP($A20,Ebano!$A$5:$AE$42,L$3,FALSE))</f>
        <v>24804.328253255841</v>
      </c>
      <c r="M20" s="11">
        <f>IF(M$4&gt;$A$1,#REF!+(SUMIFS(Movimentações!$E:$E,Movimentações!$C:$C,$A$4,data_movimentacao,M$4,Movimentações!$B:$B,$A20)),VLOOKUP($A20,Ebano!$A$5:$AE$42,M$3,FALSE))</f>
        <v>24840.675632198421</v>
      </c>
      <c r="N20" s="11">
        <f>IF(N$4&gt;$A$1,M20+(SUMIFS(Movimentações!$E:$E,Movimentações!$C:$C,$A$4,data_movimentacao,N$4,Movimentações!$B:$B,$A20)),VLOOKUP($A20,Ebano!$A$5:$AE$42,N$3,FALSE))</f>
        <v>24852.856187504691</v>
      </c>
      <c r="O20" s="11">
        <f>IF(O$4&gt;$A$1,N20+(SUMIFS(Movimentações!$E:$E,Movimentações!$C:$C,$A$4,data_movimentacao,O$4,Movimentações!$B:$B,$A20)),VLOOKUP($A20,Ebano!$A$5:$AE$42,O$3,FALSE))</f>
        <v>23895.210315364518</v>
      </c>
      <c r="P20" s="11">
        <f>IF(P$4&gt;$A$1,O20+(SUMIFS(Movimentações!$E:$E,Movimentações!$C:$C,$A$4,data_movimentacao,P$4,Movimentações!$B:$B,$A20)),VLOOKUP($A20,Ebano!$A$5:$AE$42,P$3,FALSE))</f>
        <v>23895.210315364518</v>
      </c>
      <c r="Q20" s="11">
        <f>IF(Q$4&gt;$A$1,P20+(SUMIFS(Movimentações!$E:$E,Movimentações!$C:$C,$A$4,data_movimentacao,Q$4,Movimentações!$B:$B,$A20)),VLOOKUP($A20,Ebano!$A$5:$AE$42,Q$3,FALSE))</f>
        <v>22148.90209995961</v>
      </c>
      <c r="R20" s="11">
        <f>IF(R$4&gt;$A$1,Q20+(SUMIFS(Movimentações!$E:$E,Movimentações!$C:$C,$A$4,data_movimentacao,R$4,Movimentações!$B:$B,$A20)),VLOOKUP($A20,Ebano!$A$5:$AE$42,R$3,FALSE))</f>
        <v>22059.66091029979</v>
      </c>
      <c r="S20" s="11">
        <f>IF(S$4&gt;$A$1,R20+(SUMIFS(Movimentações!$E:$E,Movimentações!$C:$C,$A$4,data_movimentacao,S$4,Movimentações!$B:$B,$A20)),VLOOKUP($A20,Ebano!$A$5:$AE$42,S$3,FALSE))</f>
        <v>22070.341007284969</v>
      </c>
      <c r="T20" s="11" t="e">
        <f>IF(T$4&gt;$A$1,S20+(SUMIFS(Movimentações!$E:$E,Movimentações!$C:$C,$A$4,data_movimentacao,T$4,Movimentações!$B:$B,$A20)),VLOOKUP($A20,Ebano!$A$5:$AE$42,T$3,FALSE))</f>
        <v>#REF!</v>
      </c>
      <c r="U20" s="11">
        <f>IF(U$4&gt;$A$1,T20+(SUMIFS(Movimentações!$E:$E,Movimentações!$C:$C,$A$4,data_movimentacao,U$4,Movimentações!$B:$B,$A20)),VLOOKUP($A20,Ebano!$A$5:$AE$42,U$3,FALSE))</f>
        <v>652134.43110232882</v>
      </c>
      <c r="V20" s="11">
        <f>IF(V$4&gt;$A$1,U20+(SUMIFS(Movimentações!$E:$E,Movimentações!$C:$C,$A$4,data_movimentacao,V$4,Movimentações!$B:$B,$A20)),VLOOKUP($A20,Ebano!$A$5:$AE$42,V$3,FALSE))</f>
        <v>652439.323952156</v>
      </c>
      <c r="W20" s="11">
        <f>IF(W$4&gt;$A$1,V20+(SUMIFS(Movimentações!$E:$E,Movimentações!$C:$C,$A$4,data_movimentacao,W$4,Movimentações!$B:$B,$A20)),VLOOKUP($A20,Ebano!$A$5:$AE$42,W$3,FALSE))</f>
        <v>919781.78858649475</v>
      </c>
      <c r="X20" s="11">
        <f>IF(X$4&gt;$A$1,W20+(SUMIFS(Movimentações!$E:$E,Movimentações!$C:$C,$A$4,data_movimentacao,X$4,Movimentações!$B:$B,$A20)),VLOOKUP($A20,Ebano!$A$5:$AE$42,X$3,FALSE))</f>
        <v>920113.38395787205</v>
      </c>
      <c r="Y20" s="11">
        <f>IF(Y$4&gt;$A$1,X20+(SUMIFS(Movimentações!$E:$E,Movimentações!$C:$C,$A$4,data_movimentacao,Y$4,Movimentações!$B:$B,$A20)),VLOOKUP($A20,Ebano!$A$5:$AE$42,Y$3,FALSE))</f>
        <v>920554.61713528365</v>
      </c>
      <c r="Z20" s="11">
        <f>IF(Z$4&gt;$A$1,Y20+(SUMIFS(Movimentações!$E:$E,Movimentações!$C:$C,$A$4,data_movimentacao,Z$4,Movimentações!$B:$B,$A20)),VLOOKUP($A20,Ebano!$A$5:$AE$42,Z$3,FALSE))</f>
        <v>920931.96363489726</v>
      </c>
      <c r="AA20" s="11">
        <f>IF(AA$4&gt;$A$1,Z20+(SUMIFS(Movimentações!$E:$E,Movimentações!$C:$C,$A$4,data_movimentacao,AA$4,Movimentações!$B:$B,$A20)),VLOOKUP($A20,Ebano!$A$5:$AE$42,AA$3,FALSE))</f>
        <v>83364.062234098979</v>
      </c>
      <c r="AB20" s="11" t="e">
        <f>IF(AB$4&gt;$A$1,AA20+(SUMIFS(Movimentações!$E:$E,Movimentações!$C:$C,$A$4,data_movimentacao,AB$4,Movimentações!$B:$B,$A20)),VLOOKUP($A20,Ebano!$A$5:$AE$42,AB$3,FALSE))</f>
        <v>#REF!</v>
      </c>
      <c r="AC20" s="11">
        <f>IF(AC$4&gt;$A$1,AB20+(SUMIFS(Movimentações!$E:$E,Movimentações!$C:$C,$A$4,data_movimentacao,AC$4,Movimentações!$B:$B,$A20)),VLOOKUP($A20,Ebano!$A$5:$AE$42,AC$3,FALSE))</f>
        <v>35212.429999998873</v>
      </c>
      <c r="AD20" s="11" t="e">
        <f>IF(AD$4&gt;$A$1,AC20+(SUMIFS(Movimentações!$E:$E,Movimentações!$C:$C,$A$4,data_movimentacao,AD$4,Movimentações!$B:$B,$A20)),VLOOKUP($A20,Ebano!$A$5:$AE$42,AD$3,FALSE))</f>
        <v>#REF!</v>
      </c>
      <c r="AE20" s="11" t="e">
        <f>IF(AE$4&gt;$A$1,AD20+(SUMIFS(Movimentações!$E:$E,Movimentações!$C:$C,$A$4,data_movimentacao,AE$4,Movimentações!$B:$B,$A20)),VLOOKUP($A20,Ebano!$A$5:$AE$42,AE$3,FALSE))</f>
        <v>#REF!</v>
      </c>
      <c r="AF20" s="11">
        <f>IF(AF$4&gt;$A$1,AE20+(SUMIFS(Movimentações!$E:$E,Movimentações!$C:$C,$A$4,data_movimentacao,AF$4,Movimentações!$B:$B,$A20)),VLOOKUP($A20,Ebano!$A$5:$AE$42,AF$3,FALSE))</f>
        <v>289483.69999999128</v>
      </c>
      <c r="AG20" s="11">
        <f>IF(AG$4&gt;$A$1,AF20+(SUMIFS(Movimentações!$E:$E,Movimentações!$C:$C,$A$4,data_movimentacao,AG$4,Movimentações!$B:$B,$A20)),VLOOKUP($A20,Ebano!$A$5:$AE$42,AG$3,FALSE))</f>
        <v>289483.69999999128</v>
      </c>
      <c r="AH20" s="11">
        <f>IF(AH$4&gt;$A$1,AG20+(SUMIFS(Movimentações!$E:$E,Movimentações!$C:$C,$A$4,data_movimentacao,AH$4,Movimentações!$B:$B,$A20)),VLOOKUP($A20,Ebano!$A$5:$AE$42,AH$3,FALSE))</f>
        <v>242710.36730781241</v>
      </c>
    </row>
    <row r="21" spans="1:34" x14ac:dyDescent="0.3">
      <c r="A21" t="str">
        <f>Ebano!A21</f>
        <v>XP CASH VII FI RENDA FIXA SIMPLES</v>
      </c>
      <c r="B21" s="11">
        <f>IF(B$4&gt;$A$1,A21+(SUMIFS(Movimentações!$E:$E,Movimentações!$C:$C,$A$4,data_movimentacao,B$4,Movimentações!$B:$B,$A21)),VLOOKUP($A21,Ebano!$A$5:$AE$42,B$3,FALSE))</f>
        <v>118056.43558184781</v>
      </c>
      <c r="C21" s="11">
        <f>IF(C$4&gt;$A$1,B21+(SUMIFS(Movimentações!$E:$E,Movimentações!$C:$C,$A$4,data_movimentacao,C$4,Movimentações!$B:$B,$A21)),VLOOKUP($A21,Ebano!$A$5:$AE$42,C$3,FALSE))</f>
        <v>237587.10101129871</v>
      </c>
      <c r="D21" s="11">
        <f>IF(D$4&gt;$A$1,C21+(SUMIFS(Movimentações!$E:$E,Movimentações!$C:$C,$A$4,data_movimentacao,D$4,Movimentações!$B:$B,$A21)),VLOOKUP($A21,Ebano!$A$5:$AE$42,D$3,FALSE))</f>
        <v>237587.10101129871</v>
      </c>
      <c r="E21" s="11">
        <f>IF(E$4&gt;$A$1,D21+(SUMIFS(Movimentações!$E:$E,Movimentações!$C:$C,$A$4,data_movimentacao,E$4,Movimentações!$B:$B,$A21)),VLOOKUP($A21,Ebano!$A$5:$AE$42,E$3,FALSE))</f>
        <v>118056.43558184781</v>
      </c>
      <c r="F21" s="11">
        <f>IF(F$4&gt;$A$1,E21+(SUMIFS(Movimentações!$E:$E,Movimentações!$C:$C,$A$4,data_movimentacao,F$4,Movimentações!$B:$B,$A21)),VLOOKUP($A21,Ebano!$A$5:$AE$42,F$3,FALSE))</f>
        <v>118215.1632749405</v>
      </c>
      <c r="G21" s="11">
        <f>IF(G$4&gt;$A$1,F21+(SUMIFS(Movimentações!$E:$E,Movimentações!$C:$C,$A$4,data_movimentacao,G$4,Movimentações!$B:$B,$A21)),VLOOKUP($A21,Ebano!$A$5:$AE$42,G$3,FALSE))</f>
        <v>118274.4687897437</v>
      </c>
      <c r="H21" s="11">
        <f>IF(H$4&gt;$A$1,G21+(SUMIFS(Movimentações!$E:$E,Movimentações!$C:$C,$A$4,data_movimentacao,H$4,Movimentações!$B:$B,$A21)),VLOOKUP($A21,Ebano!$A$5:$AE$42,H$3,FALSE))</f>
        <v>26330.000000002088</v>
      </c>
      <c r="I21" s="11">
        <f>IF(I$4&gt;$A$1,H21+(SUMIFS(Movimentações!$E:$E,Movimentações!$C:$C,$A$4,data_movimentacao,I$4,Movimentações!$B:$B,$A21)),VLOOKUP($A21,Ebano!$A$5:$AE$42,I$3,FALSE))</f>
        <v>11823.03934515031</v>
      </c>
      <c r="J21" s="11">
        <f>IF(J$4&gt;$A$1,I21+(SUMIFS(Movimentações!$E:$E,Movimentações!$C:$C,$A$4,data_movimentacao,J$4,Movimentações!$B:$B,$A21)),VLOOKUP($A21,Ebano!$A$5:$AE$42,J$3,FALSE))</f>
        <v>24780.00000000454</v>
      </c>
      <c r="K21" s="11">
        <f>IF(K$4&gt;$A$1,J21+(SUMIFS(Movimentações!$E:$E,Movimentações!$C:$C,$A$4,data_movimentacao,K$4,Movimentações!$B:$B,$A21)),VLOOKUP($A21,Ebano!$A$5:$AE$42,K$3,FALSE))</f>
        <v>24792.180812678329</v>
      </c>
      <c r="L21" s="11">
        <f>IF(L$4&gt;$A$1,K21+(SUMIFS(Movimentações!$E:$E,Movimentações!$C:$C,$A$4,data_movimentacao,L$4,Movimentações!$B:$B,$A21)),VLOOKUP($A21,Ebano!$A$5:$AE$42,L$3,FALSE))</f>
        <v>24804.328291097951</v>
      </c>
      <c r="M21" s="11">
        <f>IF(M$4&gt;$A$1,#REF!+(SUMIFS(Movimentações!$E:$E,Movimentações!$C:$C,$A$4,data_movimentacao,M$4,Movimentações!$B:$B,$A21)),VLOOKUP($A21,Ebano!$A$5:$AE$42,M$3,FALSE))</f>
        <v>24840.675485630651</v>
      </c>
      <c r="N21" s="11">
        <f>IF(N$4&gt;$A$1,M21+(SUMIFS(Movimentações!$E:$E,Movimentações!$C:$C,$A$4,data_movimentacao,N$4,Movimentações!$B:$B,$A21)),VLOOKUP($A21,Ebano!$A$5:$AE$42,N$3,FALSE))</f>
        <v>24852.856298304428</v>
      </c>
      <c r="O21" s="11">
        <f>IF(O$4&gt;$A$1,N21+(SUMIFS(Movimentações!$E:$E,Movimentações!$C:$C,$A$4,data_movimentacao,O$4,Movimentações!$B:$B,$A21)),VLOOKUP($A21,Ebano!$A$5:$AE$42,O$3,FALSE))</f>
        <v>23895.210449098289</v>
      </c>
      <c r="P21" s="11">
        <f>IF(P$4&gt;$A$1,O21+(SUMIFS(Movimentações!$E:$E,Movimentações!$C:$C,$A$4,data_movimentacao,P$4,Movimentações!$B:$B,$A21)),VLOOKUP($A21,Ebano!$A$5:$AE$42,P$3,FALSE))</f>
        <v>23895.210449098289</v>
      </c>
      <c r="Q21" s="11">
        <f>IF(Q$4&gt;$A$1,P21+(SUMIFS(Movimentações!$E:$E,Movimentações!$C:$C,$A$4,data_movimentacao,Q$4,Movimentações!$B:$B,$A21)),VLOOKUP($A21,Ebano!$A$5:$AE$42,Q$3,FALSE))</f>
        <v>22148.902041501689</v>
      </c>
      <c r="R21" s="11">
        <f>IF(R$4&gt;$A$1,Q21+(SUMIFS(Movimentações!$E:$E,Movimentações!$C:$C,$A$4,data_movimentacao,R$4,Movimentações!$B:$B,$A21)),VLOOKUP($A21,Ebano!$A$5:$AE$42,R$3,FALSE))</f>
        <v>22059.661079165278</v>
      </c>
      <c r="S21" s="11">
        <f>IF(S$4&gt;$A$1,R21+(SUMIFS(Movimentações!$E:$E,Movimentações!$C:$C,$A$4,data_movimentacao,S$4,Movimentações!$B:$B,$A21)),VLOOKUP($A21,Ebano!$A$5:$AE$42,S$3,FALSE))</f>
        <v>22070.340979959499</v>
      </c>
      <c r="T21" s="11" t="e">
        <f>IF(T$4&gt;$A$1,S21+(SUMIFS(Movimentações!$E:$E,Movimentações!$C:$C,$A$4,data_movimentacao,T$4,Movimentações!$B:$B,$A21)),VLOOKUP($A21,Ebano!$A$5:$AE$42,T$3,FALSE))</f>
        <v>#REF!</v>
      </c>
      <c r="U21" s="11">
        <f>IF(U$4&gt;$A$1,T21+(SUMIFS(Movimentações!$E:$E,Movimentações!$C:$C,$A$4,data_movimentacao,U$4,Movimentações!$B:$B,$A21)),VLOOKUP($A21,Ebano!$A$5:$AE$42,U$3,FALSE))</f>
        <v>652134.43115960527</v>
      </c>
      <c r="V21" s="11">
        <f>IF(V$4&gt;$A$1,U21+(SUMIFS(Movimentações!$E:$E,Movimentações!$C:$C,$A$4,data_movimentacao,V$4,Movimentações!$B:$B,$A21)),VLOOKUP($A21,Ebano!$A$5:$AE$42,V$3,FALSE))</f>
        <v>652439.33066599572</v>
      </c>
      <c r="W21" s="11">
        <f>IF(W$4&gt;$A$1,V21+(SUMIFS(Movimentações!$E:$E,Movimentações!$C:$C,$A$4,data_movimentacao,W$4,Movimentações!$B:$B,$A21)),VLOOKUP($A21,Ebano!$A$5:$AE$42,W$3,FALSE))</f>
        <v>919781.79443665012</v>
      </c>
      <c r="X21" s="11">
        <f>IF(X$4&gt;$A$1,W21+(SUMIFS(Movimentações!$E:$E,Movimentações!$C:$C,$A$4,data_movimentacao,X$4,Movimentações!$B:$B,$A21)),VLOOKUP($A21,Ebano!$A$5:$AE$42,X$3,FALSE))</f>
        <v>920113.39015608432</v>
      </c>
      <c r="Y21" s="11">
        <f>IF(Y$4&gt;$A$1,X21+(SUMIFS(Movimentações!$E:$E,Movimentações!$C:$C,$A$4,data_movimentacao,Y$4,Movimentações!$B:$B,$A21)),VLOOKUP($A21,Ebano!$A$5:$AE$42,Y$3,FALSE))</f>
        <v>920554.61511363939</v>
      </c>
      <c r="Z21" s="11">
        <f>IF(Z$4&gt;$A$1,Y21+(SUMIFS(Movimentações!$E:$E,Movimentações!$C:$C,$A$4,data_movimentacao,Z$4,Movimentações!$B:$B,$A21)),VLOOKUP($A21,Ebano!$A$5:$AE$42,Z$3,FALSE))</f>
        <v>920931.96187247138</v>
      </c>
      <c r="AA21" s="11">
        <f>IF(AA$4&gt;$A$1,Z21+(SUMIFS(Movimentações!$E:$E,Movimentações!$C:$C,$A$4,data_movimentacao,AA$4,Movimentações!$B:$B,$A21)),VLOOKUP($A21,Ebano!$A$5:$AE$42,AA$3,FALSE))</f>
        <v>83364.061508398634</v>
      </c>
      <c r="AB21" s="11" t="e">
        <f>IF(AB$4&gt;$A$1,AA21+(SUMIFS(Movimentações!$E:$E,Movimentações!$C:$C,$A$4,data_movimentacao,AB$4,Movimentações!$B:$B,$A21)),VLOOKUP($A21,Ebano!$A$5:$AE$42,AB$3,FALSE))</f>
        <v>#REF!</v>
      </c>
      <c r="AC21" s="11">
        <f>IF(AC$4&gt;$A$1,AB21+(SUMIFS(Movimentações!$E:$E,Movimentações!$C:$C,$A$4,data_movimentacao,AC$4,Movimentações!$B:$B,$A21)),VLOOKUP($A21,Ebano!$A$5:$AE$42,AC$3,FALSE))</f>
        <v>35212.429999999556</v>
      </c>
      <c r="AD21" s="11" t="e">
        <f>IF(AD$4&gt;$A$1,AC21+(SUMIFS(Movimentações!$E:$E,Movimentações!$C:$C,$A$4,data_movimentacao,AD$4,Movimentações!$B:$B,$A21)),VLOOKUP($A21,Ebano!$A$5:$AE$42,AD$3,FALSE))</f>
        <v>#REF!</v>
      </c>
      <c r="AE21" s="11" t="e">
        <f>IF(AE$4&gt;$A$1,AD21+(SUMIFS(Movimentações!$E:$E,Movimentações!$C:$C,$A$4,data_movimentacao,AE$4,Movimentações!$B:$B,$A21)),VLOOKUP($A21,Ebano!$A$5:$AE$42,AE$3,FALSE))</f>
        <v>#REF!</v>
      </c>
      <c r="AF21" s="11">
        <f>IF(AF$4&gt;$A$1,AE21+(SUMIFS(Movimentações!$E:$E,Movimentações!$C:$C,$A$4,data_movimentacao,AF$4,Movimentações!$B:$B,$A21)),VLOOKUP($A21,Ebano!$A$5:$AE$42,AF$3,FALSE))</f>
        <v>289483.69999999768</v>
      </c>
      <c r="AG21" s="11">
        <f>IF(AG$4&gt;$A$1,AF21+(SUMIFS(Movimentações!$E:$E,Movimentações!$C:$C,$A$4,data_movimentacao,AG$4,Movimentações!$B:$B,$A21)),VLOOKUP($A21,Ebano!$A$5:$AE$42,AG$3,FALSE))</f>
        <v>289483.69999999768</v>
      </c>
      <c r="AH21" s="11">
        <f>IF(AH$4&gt;$A$1,AG21+(SUMIFS(Movimentações!$E:$E,Movimentações!$C:$C,$A$4,data_movimentacao,AH$4,Movimentações!$B:$B,$A21)),VLOOKUP($A21,Ebano!$A$5:$AE$42,AH$3,FALSE))</f>
        <v>242710.367890817</v>
      </c>
    </row>
    <row r="22" spans="1:34" x14ac:dyDescent="0.3">
      <c r="A22" t="str">
        <f>Ebano!A22</f>
        <v>XP CASH VIII FI RENDA FIXA SIMPLES</v>
      </c>
      <c r="B22" s="11">
        <f>IF(B$4&gt;$A$1,A22+(SUMIFS(Movimentações!$E:$E,Movimentações!$C:$C,$A$4,data_movimentacao,B$4,Movimentações!$B:$B,$A22)),VLOOKUP($A22,Ebano!$A$5:$AE$42,B$3,FALSE))</f>
        <v>118056.4381036023</v>
      </c>
      <c r="C22" s="11">
        <f>IF(C$4&gt;$A$1,B22+(SUMIFS(Movimentações!$E:$E,Movimentações!$C:$C,$A$4,data_movimentacao,C$4,Movimentações!$B:$B,$A22)),VLOOKUP($A22,Ebano!$A$5:$AE$42,C$3,FALSE))</f>
        <v>237587.10573371471</v>
      </c>
      <c r="D22" s="11">
        <f>IF(D$4&gt;$A$1,C22+(SUMIFS(Movimentações!$E:$E,Movimentações!$C:$C,$A$4,data_movimentacao,D$4,Movimentações!$B:$B,$A22)),VLOOKUP($A22,Ebano!$A$5:$AE$42,D$3,FALSE))</f>
        <v>237587.10573371471</v>
      </c>
      <c r="E22" s="11">
        <f>IF(E$4&gt;$A$1,D22+(SUMIFS(Movimentações!$E:$E,Movimentações!$C:$C,$A$4,data_movimentacao,E$4,Movimentações!$B:$B,$A22)),VLOOKUP($A22,Ebano!$A$5:$AE$42,E$3,FALSE))</f>
        <v>118056.4381036023</v>
      </c>
      <c r="F22" s="11">
        <f>IF(F$4&gt;$A$1,E22+(SUMIFS(Movimentações!$E:$E,Movimentações!$C:$C,$A$4,data_movimentacao,F$4,Movimentações!$B:$B,$A22)),VLOOKUP($A22,Ebano!$A$5:$AE$42,F$3,FALSE))</f>
        <v>118215.16579964561</v>
      </c>
      <c r="G22" s="11">
        <f>IF(G$4&gt;$A$1,F22+(SUMIFS(Movimentações!$E:$E,Movimentações!$C:$C,$A$4,data_movimentacao,G$4,Movimentações!$B:$B,$A22)),VLOOKUP($A22,Ebano!$A$5:$AE$42,G$3,FALSE))</f>
        <v>118274.4713174284</v>
      </c>
      <c r="H22" s="11">
        <f>IF(H$4&gt;$A$1,G22+(SUMIFS(Movimentações!$E:$E,Movimentações!$C:$C,$A$4,data_movimentacao,H$4,Movimentações!$B:$B,$A22)),VLOOKUP($A22,Ebano!$A$5:$AE$42,H$3,FALSE))</f>
        <v>26329.99999999849</v>
      </c>
      <c r="I22" s="11">
        <f>IF(I$4&gt;$A$1,H22+(SUMIFS(Movimentações!$E:$E,Movimentações!$C:$C,$A$4,data_movimentacao,I$4,Movimentações!$B:$B,$A22)),VLOOKUP($A22,Ebano!$A$5:$AE$42,I$3,FALSE))</f>
        <v>11823.039345520399</v>
      </c>
      <c r="J22" s="11">
        <f>IF(J$4&gt;$A$1,I22+(SUMIFS(Movimentações!$E:$E,Movimentações!$C:$C,$A$4,data_movimentacao,J$4,Movimentações!$B:$B,$A22)),VLOOKUP($A22,Ebano!$A$5:$AE$42,J$3,FALSE))</f>
        <v>24780.000000004969</v>
      </c>
      <c r="K22" s="11">
        <f>IF(K$4&gt;$A$1,J22+(SUMIFS(Movimentações!$E:$E,Movimentações!$C:$C,$A$4,data_movimentacao,K$4,Movimentações!$B:$B,$A22)),VLOOKUP($A22,Ebano!$A$5:$AE$42,K$3,FALSE))</f>
        <v>24792.18081302987</v>
      </c>
      <c r="L22" s="11">
        <f>IF(L$4&gt;$A$1,K22+(SUMIFS(Movimentações!$E:$E,Movimentações!$C:$C,$A$4,data_movimentacao,L$4,Movimentações!$B:$B,$A22)),VLOOKUP($A22,Ebano!$A$5:$AE$42,L$3,FALSE))</f>
        <v>24804.328291799658</v>
      </c>
      <c r="M22" s="11">
        <f>IF(M$4&gt;$A$1,#REF!+(SUMIFS(Movimentações!$E:$E,Movimentações!$C:$C,$A$4,data_movimentacao,M$4,Movimentações!$B:$B,$A22)),VLOOKUP($A22,Ebano!$A$5:$AE$42,M$3,FALSE))</f>
        <v>24840.6754873801</v>
      </c>
      <c r="N22" s="11">
        <f>IF(N$4&gt;$A$1,M22+(SUMIFS(Movimentações!$E:$E,Movimentações!$C:$C,$A$4,data_movimentacao,N$4,Movimentações!$B:$B,$A22)),VLOOKUP($A22,Ebano!$A$5:$AE$42,N$3,FALSE))</f>
        <v>24852.856300405001</v>
      </c>
      <c r="O22" s="11">
        <f>IF(O$4&gt;$A$1,N22+(SUMIFS(Movimentações!$E:$E,Movimentações!$C:$C,$A$4,data_movimentacao,O$4,Movimentações!$B:$B,$A22)),VLOOKUP($A22,Ebano!$A$5:$AE$42,O$3,FALSE))</f>
        <v>23895.21045155809</v>
      </c>
      <c r="P22" s="11">
        <f>IF(P$4&gt;$A$1,O22+(SUMIFS(Movimentações!$E:$E,Movimentações!$C:$C,$A$4,data_movimentacao,P$4,Movimentações!$B:$B,$A22)),VLOOKUP($A22,Ebano!$A$5:$AE$42,P$3,FALSE))</f>
        <v>23895.21045155809</v>
      </c>
      <c r="Q22" s="11">
        <f>IF(Q$4&gt;$A$1,P22+(SUMIFS(Movimentações!$E:$E,Movimentações!$C:$C,$A$4,data_movimentacao,Q$4,Movimentações!$B:$B,$A22)),VLOOKUP($A22,Ebano!$A$5:$AE$42,Q$3,FALSE))</f>
        <v>22148.902044642251</v>
      </c>
      <c r="R22" s="11">
        <f>IF(R$4&gt;$A$1,Q22+(SUMIFS(Movimentações!$E:$E,Movimentações!$C:$C,$A$4,data_movimentacao,R$4,Movimentações!$B:$B,$A22)),VLOOKUP($A22,Ebano!$A$5:$AE$42,R$3,FALSE))</f>
        <v>22059.661082619059</v>
      </c>
      <c r="S22" s="11">
        <f>IF(S$4&gt;$A$1,R22+(SUMIFS(Movimentações!$E:$E,Movimentações!$C:$C,$A$4,data_movimentacao,S$4,Movimentações!$B:$B,$A22)),VLOOKUP($A22,Ebano!$A$5:$AE$42,S$3,FALSE))</f>
        <v>22070.3409837213</v>
      </c>
      <c r="T22" s="11" t="e">
        <f>IF(T$4&gt;$A$1,S22+(SUMIFS(Movimentações!$E:$E,Movimentações!$C:$C,$A$4,data_movimentacao,T$4,Movimentações!$B:$B,$A22)),VLOOKUP($A22,Ebano!$A$5:$AE$42,T$3,FALSE))</f>
        <v>#REF!</v>
      </c>
      <c r="U22" s="11">
        <f>IF(U$4&gt;$A$1,T22+(SUMIFS(Movimentações!$E:$E,Movimentações!$C:$C,$A$4,data_movimentacao,U$4,Movimentações!$B:$B,$A22)),VLOOKUP($A22,Ebano!$A$5:$AE$42,U$3,FALSE))</f>
        <v>652134.431160621</v>
      </c>
      <c r="V22" s="11">
        <f>IF(V$4&gt;$A$1,U22+(SUMIFS(Movimentações!$E:$E,Movimentações!$C:$C,$A$4,data_movimentacao,V$4,Movimentações!$B:$B,$A22)),VLOOKUP($A22,Ebano!$A$5:$AE$42,V$3,FALSE))</f>
        <v>652439.32444650808</v>
      </c>
      <c r="W22" s="11">
        <f>IF(W$4&gt;$A$1,V22+(SUMIFS(Movimentações!$E:$E,Movimentações!$C:$C,$A$4,data_movimentacao,W$4,Movimentações!$B:$B,$A22)),VLOOKUP($A22,Ebano!$A$5:$AE$42,W$3,FALSE))</f>
        <v>919781.79444658186</v>
      </c>
      <c r="X22" s="11">
        <f>IF(X$4&gt;$A$1,W22+(SUMIFS(Movimentações!$E:$E,Movimentações!$C:$C,$A$4,data_movimentacao,X$4,Movimentações!$B:$B,$A22)),VLOOKUP($A22,Ebano!$A$5:$AE$42,X$3,FALSE))</f>
        <v>920113.39017426257</v>
      </c>
      <c r="Y22" s="11">
        <f>IF(Y$4&gt;$A$1,X22+(SUMIFS(Movimentações!$E:$E,Movimentações!$C:$C,$A$4,data_movimentacao,Y$4,Movimentações!$B:$B,$A22)),VLOOKUP($A22,Ebano!$A$5:$AE$42,Y$3,FALSE))</f>
        <v>920554.61514023994</v>
      </c>
      <c r="Z22" s="11">
        <f>IF(Z$4&gt;$A$1,Y22+(SUMIFS(Movimentações!$E:$E,Movimentações!$C:$C,$A$4,data_movimentacao,Z$4,Movimentações!$B:$B,$A22)),VLOOKUP($A22,Ebano!$A$5:$AE$42,Z$3,FALSE))</f>
        <v>920931.96190723707</v>
      </c>
      <c r="AA22" s="11">
        <f>IF(AA$4&gt;$A$1,Z22+(SUMIFS(Movimentações!$E:$E,Movimentações!$C:$C,$A$4,data_movimentacao,AA$4,Movimentações!$B:$B,$A22)),VLOOKUP($A22,Ebano!$A$5:$AE$42,AA$3,FALSE))</f>
        <v>83364.061511627617</v>
      </c>
      <c r="AB22" s="11" t="e">
        <f>IF(AB$4&gt;$A$1,AA22+(SUMIFS(Movimentações!$E:$E,Movimentações!$C:$C,$A$4,data_movimentacao,AB$4,Movimentações!$B:$B,$A22)),VLOOKUP($A22,Ebano!$A$5:$AE$42,AB$3,FALSE))</f>
        <v>#REF!</v>
      </c>
      <c r="AC22" s="11">
        <f>IF(AC$4&gt;$A$1,AB22+(SUMIFS(Movimentações!$E:$E,Movimentações!$C:$C,$A$4,data_movimentacao,AC$4,Movimentações!$B:$B,$A22)),VLOOKUP($A22,Ebano!$A$5:$AE$42,AC$3,FALSE))</f>
        <v>35212.429999999433</v>
      </c>
      <c r="AD22" s="11" t="e">
        <f>IF(AD$4&gt;$A$1,AC22+(SUMIFS(Movimentações!$E:$E,Movimentações!$C:$C,$A$4,data_movimentacao,AD$4,Movimentações!$B:$B,$A22)),VLOOKUP($A22,Ebano!$A$5:$AE$42,AD$3,FALSE))</f>
        <v>#REF!</v>
      </c>
      <c r="AE22" s="11" t="e">
        <f>IF(AE$4&gt;$A$1,AD22+(SUMIFS(Movimentações!$E:$E,Movimentações!$C:$C,$A$4,data_movimentacao,AE$4,Movimentações!$B:$B,$A22)),VLOOKUP($A22,Ebano!$A$5:$AE$42,AE$3,FALSE))</f>
        <v>#REF!</v>
      </c>
      <c r="AF22" s="11">
        <f>IF(AF$4&gt;$A$1,AE22+(SUMIFS(Movimentações!$E:$E,Movimentações!$C:$C,$A$4,data_movimentacao,AF$4,Movimentações!$B:$B,$A22)),VLOOKUP($A22,Ebano!$A$5:$AE$42,AF$3,FALSE))</f>
        <v>289483.70000000519</v>
      </c>
      <c r="AG22" s="11">
        <f>IF(AG$4&gt;$A$1,AF22+(SUMIFS(Movimentações!$E:$E,Movimentações!$C:$C,$A$4,data_movimentacao,AG$4,Movimentações!$B:$B,$A22)),VLOOKUP($A22,Ebano!$A$5:$AE$42,AG$3,FALSE))</f>
        <v>289483.70000000519</v>
      </c>
      <c r="AH22" s="11">
        <f>IF(AH$4&gt;$A$1,AG22+(SUMIFS(Movimentações!$E:$E,Movimentações!$C:$C,$A$4,data_movimentacao,AH$4,Movimentações!$B:$B,$A22)),VLOOKUP($A22,Ebano!$A$5:$AE$42,AH$3,FALSE))</f>
        <v>242710.36789587711</v>
      </c>
    </row>
    <row r="23" spans="1:34" x14ac:dyDescent="0.3">
      <c r="A23" t="str">
        <f>Ebano!A23</f>
        <v>XP CASH X FI RENDA FIXA SIMPLES I</v>
      </c>
      <c r="B23" s="11">
        <f>IF(B$4&gt;$A$1,A23+(SUMIFS(Movimentações!$E:$E,Movimentações!$C:$C,$A$4,data_movimentacao,B$4,Movimentações!$B:$B,$A23)),VLOOKUP($A23,Ebano!$A$5:$AE$42,B$3,FALSE))</f>
        <v>118056.49843589449</v>
      </c>
      <c r="C23" s="11">
        <f>IF(C$4&gt;$A$1,B23+(SUMIFS(Movimentações!$E:$E,Movimentações!$C:$C,$A$4,data_movimentacao,C$4,Movimentações!$B:$B,$A23)),VLOOKUP($A23,Ebano!$A$5:$AE$42,C$3,FALSE))</f>
        <v>237587.16364011489</v>
      </c>
      <c r="D23" s="11">
        <f>IF(D$4&gt;$A$1,C23+(SUMIFS(Movimentações!$E:$E,Movimentações!$C:$C,$A$4,data_movimentacao,D$4,Movimentações!$B:$B,$A23)),VLOOKUP($A23,Ebano!$A$5:$AE$42,D$3,FALSE))</f>
        <v>237587.16364011489</v>
      </c>
      <c r="E23" s="11">
        <f>IF(E$4&gt;$A$1,D23+(SUMIFS(Movimentações!$E:$E,Movimentações!$C:$C,$A$4,data_movimentacao,E$4,Movimentações!$B:$B,$A23)),VLOOKUP($A23,Ebano!$A$5:$AE$42,E$3,FALSE))</f>
        <v>118056.49843589449</v>
      </c>
      <c r="F23" s="11">
        <f>IF(F$4&gt;$A$1,E23+(SUMIFS(Movimentações!$E:$E,Movimentações!$C:$C,$A$4,data_movimentacao,F$4,Movimentações!$B:$B,$A23)),VLOOKUP($A23,Ebano!$A$5:$AE$42,F$3,FALSE))</f>
        <v>118215.2259939389</v>
      </c>
      <c r="G23" s="11">
        <f>IF(G$4&gt;$A$1,F23+(SUMIFS(Movimentações!$E:$E,Movimentações!$C:$C,$A$4,data_movimentacao,G$4,Movimentações!$B:$B,$A23)),VLOOKUP($A23,Ebano!$A$5:$AE$42,G$3,FALSE))</f>
        <v>118274.531372339</v>
      </c>
      <c r="H23" s="11">
        <f>IF(H$4&gt;$A$1,G23+(SUMIFS(Movimentações!$E:$E,Movimentações!$C:$C,$A$4,data_movimentacao,H$4,Movimentações!$B:$B,$A23)),VLOOKUP($A23,Ebano!$A$5:$AE$42,H$3,FALSE))</f>
        <v>26329.999999997301</v>
      </c>
      <c r="I23" s="11">
        <f>IF(I$4&gt;$A$1,H23+(SUMIFS(Movimentações!$E:$E,Movimentações!$C:$C,$A$4,data_movimentacao,I$4,Movimentações!$B:$B,$A23)),VLOOKUP($A23,Ebano!$A$5:$AE$42,I$3,FALSE))</f>
        <v>11823.03930827618</v>
      </c>
      <c r="J23" s="11">
        <f>IF(J$4&gt;$A$1,I23+(SUMIFS(Movimentações!$E:$E,Movimentações!$C:$C,$A$4,data_movimentacao,J$4,Movimentações!$B:$B,$A23)),VLOOKUP($A23,Ebano!$A$5:$AE$42,J$3,FALSE))</f>
        <v>24780.000000002339</v>
      </c>
      <c r="K23" s="11">
        <f>IF(K$4&gt;$A$1,J23+(SUMIFS(Movimentações!$E:$E,Movimentações!$C:$C,$A$4,data_movimentacao,K$4,Movimentações!$B:$B,$A23)),VLOOKUP($A23,Ebano!$A$5:$AE$42,K$3,FALSE))</f>
        <v>24792.180778266189</v>
      </c>
      <c r="L23" s="11">
        <f>IF(L$4&gt;$A$1,K23+(SUMIFS(Movimentações!$E:$E,Movimentações!$C:$C,$A$4,data_movimentacao,L$4,Movimentações!$B:$B,$A23)),VLOOKUP($A23,Ebano!$A$5:$AE$42,L$3,FALSE))</f>
        <v>24804.328222370052</v>
      </c>
      <c r="M23" s="11">
        <f>IF(M$4&gt;$A$1,#REF!+(SUMIFS(Movimentações!$E:$E,Movimentações!$C:$C,$A$4,data_movimentacao,M$4,Movimentações!$B:$B,$A23)),VLOOKUP($A23,Ebano!$A$5:$AE$42,M$3,FALSE))</f>
        <v>24840.675552325651</v>
      </c>
      <c r="N23" s="11">
        <f>IF(N$4&gt;$A$1,M23+(SUMIFS(Movimentações!$E:$E,Movimentações!$C:$C,$A$4,data_movimentacao,N$4,Movimentações!$B:$B,$A23)),VLOOKUP($A23,Ebano!$A$5:$AE$42,N$3,FALSE))</f>
        <v>24852.8563305895</v>
      </c>
      <c r="O23" s="11">
        <f>IF(O$4&gt;$A$1,N23+(SUMIFS(Movimentações!$E:$E,Movimentações!$C:$C,$A$4,data_movimentacao,O$4,Movimentações!$B:$B,$A23)),VLOOKUP($A23,Ebano!$A$5:$AE$42,O$3,FALSE))</f>
        <v>23895.21044648617</v>
      </c>
      <c r="P23" s="11">
        <f>IF(P$4&gt;$A$1,O23+(SUMIFS(Movimentações!$E:$E,Movimentações!$C:$C,$A$4,data_movimentacao,P$4,Movimentações!$B:$B,$A23)),VLOOKUP($A23,Ebano!$A$5:$AE$42,P$3,FALSE))</f>
        <v>23895.21044648617</v>
      </c>
      <c r="Q23" s="11">
        <f>IF(Q$4&gt;$A$1,P23+(SUMIFS(Movimentações!$E:$E,Movimentações!$C:$C,$A$4,data_movimentacao,Q$4,Movimentações!$B:$B,$A23)),VLOOKUP($A23,Ebano!$A$5:$AE$42,Q$3,FALSE))</f>
        <v>22148.90197281912</v>
      </c>
      <c r="R23" s="11">
        <f>IF(R$4&gt;$A$1,Q23+(SUMIFS(Movimentações!$E:$E,Movimentações!$C:$C,$A$4,data_movimentacao,R$4,Movimentações!$B:$B,$A23)),VLOOKUP($A23,Ebano!$A$5:$AE$42,R$3,FALSE))</f>
        <v>22059.660980091121</v>
      </c>
      <c r="S23" s="11">
        <f>IF(S$4&gt;$A$1,R23+(SUMIFS(Movimentações!$E:$E,Movimentações!$C:$C,$A$4,data_movimentacao,S$4,Movimentações!$B:$B,$A23)),VLOOKUP($A23,Ebano!$A$5:$AE$42,S$3,FALSE))</f>
        <v>22070.341061639741</v>
      </c>
      <c r="T23" s="11" t="e">
        <f>IF(T$4&gt;$A$1,S23+(SUMIFS(Movimentações!$E:$E,Movimentações!$C:$C,$A$4,data_movimentacao,T$4,Movimentações!$B:$B,$A23)),VLOOKUP($A23,Ebano!$A$5:$AE$42,T$3,FALSE))</f>
        <v>#REF!</v>
      </c>
      <c r="U23" s="11">
        <f>IF(U$4&gt;$A$1,T23+(SUMIFS(Movimentações!$E:$E,Movimentações!$C:$C,$A$4,data_movimentacao,U$4,Movimentações!$B:$B,$A23)),VLOOKUP($A23,Ebano!$A$5:$AE$42,U$3,FALSE))</f>
        <v>652134.43100758723</v>
      </c>
      <c r="V23" s="11">
        <f>IF(V$4&gt;$A$1,U23+(SUMIFS(Movimentações!$E:$E,Movimentações!$C:$C,$A$4,data_movimentacao,V$4,Movimentações!$B:$B,$A23)),VLOOKUP($A23,Ebano!$A$5:$AE$42,V$3,FALSE))</f>
        <v>652439.32961793197</v>
      </c>
      <c r="W23" s="11">
        <f>IF(W$4&gt;$A$1,V23+(SUMIFS(Movimentações!$E:$E,Movimentações!$C:$C,$A$4,data_movimentacao,W$4,Movimentações!$B:$B,$A23)),VLOOKUP($A23,Ebano!$A$5:$AE$42,W$3,FALSE))</f>
        <v>919781.79295524443</v>
      </c>
      <c r="X23" s="11">
        <f>IF(X$4&gt;$A$1,W23+(SUMIFS(Movimentações!$E:$E,Movimentações!$C:$C,$A$4,data_movimentacao,X$4,Movimentações!$B:$B,$A23)),VLOOKUP($A23,Ebano!$A$5:$AE$42,X$3,FALSE))</f>
        <v>920113.38744716719</v>
      </c>
      <c r="Y23" s="11">
        <f>IF(Y$4&gt;$A$1,X23+(SUMIFS(Movimentações!$E:$E,Movimentações!$C:$C,$A$4,data_movimentacao,Y$4,Movimentações!$B:$B,$A23)),VLOOKUP($A23,Ebano!$A$5:$AE$42,Y$3,FALSE))</f>
        <v>920554.61992236006</v>
      </c>
      <c r="Z23" s="11">
        <f>IF(Z$4&gt;$A$1,Y23+(SUMIFS(Movimentações!$E:$E,Movimentações!$C:$C,$A$4,data_movimentacao,Z$4,Movimentações!$B:$B,$A23)),VLOOKUP($A23,Ebano!$A$5:$AE$42,Z$3,FALSE))</f>
        <v>920931.96546575939</v>
      </c>
      <c r="AA23" s="11">
        <f>IF(AA$4&gt;$A$1,Z23+(SUMIFS(Movimentações!$E:$E,Movimentações!$C:$C,$A$4,data_movimentacao,AA$4,Movimentações!$B:$B,$A23)),VLOOKUP($A23,Ebano!$A$5:$AE$42,AA$3,FALSE))</f>
        <v>83364.06188799064</v>
      </c>
      <c r="AB23" s="11" t="e">
        <f>IF(AB$4&gt;$A$1,AA23+(SUMIFS(Movimentações!$E:$E,Movimentações!$C:$C,$A$4,data_movimentacao,AB$4,Movimentações!$B:$B,$A23)),VLOOKUP($A23,Ebano!$A$5:$AE$42,AB$3,FALSE))</f>
        <v>#REF!</v>
      </c>
      <c r="AC23" s="11">
        <f>IF(AC$4&gt;$A$1,AB23+(SUMIFS(Movimentações!$E:$E,Movimentações!$C:$C,$A$4,data_movimentacao,AC$4,Movimentações!$B:$B,$A23)),VLOOKUP($A23,Ebano!$A$5:$AE$42,AC$3,FALSE))</f>
        <v>35212.430000011569</v>
      </c>
      <c r="AD23" s="11" t="e">
        <f>IF(AD$4&gt;$A$1,AC23+(SUMIFS(Movimentações!$E:$E,Movimentações!$C:$C,$A$4,data_movimentacao,AD$4,Movimentações!$B:$B,$A23)),VLOOKUP($A23,Ebano!$A$5:$AE$42,AD$3,FALSE))</f>
        <v>#REF!</v>
      </c>
      <c r="AE23" s="11" t="e">
        <f>IF(AE$4&gt;$A$1,AD23+(SUMIFS(Movimentações!$E:$E,Movimentações!$C:$C,$A$4,data_movimentacao,AE$4,Movimentações!$B:$B,$A23)),VLOOKUP($A23,Ebano!$A$5:$AE$42,AE$3,FALSE))</f>
        <v>#REF!</v>
      </c>
      <c r="AF23" s="11">
        <f>IF(AF$4&gt;$A$1,AE23+(SUMIFS(Movimentações!$E:$E,Movimentações!$C:$C,$A$4,data_movimentacao,AF$4,Movimentações!$B:$B,$A23)),VLOOKUP($A23,Ebano!$A$5:$AE$42,AF$3,FALSE))</f>
        <v>289483.69999999431</v>
      </c>
      <c r="AG23" s="11">
        <f>IF(AG$4&gt;$A$1,AF23+(SUMIFS(Movimentações!$E:$E,Movimentações!$C:$C,$A$4,data_movimentacao,AG$4,Movimentações!$B:$B,$A23)),VLOOKUP($A23,Ebano!$A$5:$AE$42,AG$3,FALSE))</f>
        <v>289483.69999999431</v>
      </c>
      <c r="AH23" s="11">
        <f>IF(AH$4&gt;$A$1,AG23+(SUMIFS(Movimentações!$E:$E,Movimentações!$C:$C,$A$4,data_movimentacao,AH$4,Movimentações!$B:$B,$A23)),VLOOKUP($A23,Ebano!$A$5:$AE$42,AH$3,FALSE))</f>
        <v>242710.36713353751</v>
      </c>
    </row>
    <row r="24" spans="1:34" x14ac:dyDescent="0.3">
      <c r="A24" t="str">
        <f>Ebano!A24</f>
        <v>XP REFERENCIADO FUNDO INVESTIMENTO REFERENCIADO DI</v>
      </c>
      <c r="B24" s="11">
        <f>IF(B$4&gt;$A$1,A24+(SUMIFS(Movimentações!$E:$E,Movimentações!$C:$C,$A$4,data_movimentacao,B$4,Movimentações!$B:$B,$A24)),VLOOKUP($A24,Ebano!$A$5:$AE$42,B$3,FALSE))</f>
        <v>812554.25953183486</v>
      </c>
      <c r="C24" s="11">
        <f>IF(C$4&gt;$A$1,B24+(SUMIFS(Movimentações!$E:$E,Movimentações!$C:$C,$A$4,data_movimentacao,C$4,Movimentações!$B:$B,$A24)),VLOOKUP($A24,Ebano!$A$5:$AE$42,C$3,FALSE))</f>
        <v>100000.00000000979</v>
      </c>
      <c r="D24" s="11">
        <f>IF(D$4&gt;$A$1,C24+(SUMIFS(Movimentações!$E:$E,Movimentações!$C:$C,$A$4,data_movimentacao,D$4,Movimentações!$B:$B,$A24)),VLOOKUP($A24,Ebano!$A$5:$AE$42,D$3,FALSE))</f>
        <v>100000.00000000979</v>
      </c>
      <c r="E24" s="11">
        <f>IF(E$4&gt;$A$1,D24+(SUMIFS(Movimentações!$E:$E,Movimentações!$C:$C,$A$4,data_movimentacao,E$4,Movimentações!$B:$B,$A24)),VLOOKUP($A24,Ebano!$A$5:$AE$42,E$3,FALSE))</f>
        <v>812554.25953183486</v>
      </c>
      <c r="F24" s="11">
        <f>IF(F$4&gt;$A$1,E24+(SUMIFS(Movimentações!$E:$E,Movimentações!$C:$C,$A$4,data_movimentacao,F$4,Movimentações!$B:$B,$A24)),VLOOKUP($A24,Ebano!$A$5:$AE$42,F$3,FALSE))</f>
        <v>812984.55634530797</v>
      </c>
      <c r="G24" s="11">
        <f>IF(G$4&gt;$A$1,F24+(SUMIFS(Movimentações!$E:$E,Movimentações!$C:$C,$A$4,data_movimentacao,G$4,Movimentações!$B:$B,$A24)),VLOOKUP($A24,Ebano!$A$5:$AE$42,G$3,FALSE))</f>
        <v>813408.88533683366</v>
      </c>
      <c r="H24" s="11">
        <f>IF(H$4&gt;$A$1,G24+(SUMIFS(Movimentações!$E:$E,Movimentações!$C:$C,$A$4,data_movimentacao,H$4,Movimentações!$B:$B,$A24)),VLOOKUP($A24,Ebano!$A$5:$AE$42,H$3,FALSE))</f>
        <v>439618.33135422168</v>
      </c>
      <c r="I24" s="11">
        <f>IF(I$4&gt;$A$1,H24+(SUMIFS(Movimentações!$E:$E,Movimentações!$C:$C,$A$4,data_movimentacao,I$4,Movimentações!$B:$B,$A24)),VLOOKUP($A24,Ebano!$A$5:$AE$42,I$3,FALSE))</f>
        <v>439869.6549437535</v>
      </c>
      <c r="J24" s="11">
        <f>IF(J$4&gt;$A$1,I24+(SUMIFS(Movimentações!$E:$E,Movimentações!$C:$C,$A$4,data_movimentacao,J$4,Movimentações!$B:$B,$A24)),VLOOKUP($A24,Ebano!$A$5:$AE$42,J$3,FALSE))</f>
        <v>124592.9418539912</v>
      </c>
      <c r="K24" s="11">
        <f>IF(K$4&gt;$A$1,J24+(SUMIFS(Movimentações!$E:$E,Movimentações!$C:$C,$A$4,data_movimentacao,K$4,Movimentações!$B:$B,$A24)),VLOOKUP($A24,Ebano!$A$5:$AE$42,K$3,FALSE))</f>
        <v>124667.5820365227</v>
      </c>
      <c r="L24" s="11">
        <f>IF(L$4&gt;$A$1,K24+(SUMIFS(Movimentações!$E:$E,Movimentações!$C:$C,$A$4,data_movimentacao,L$4,Movimentações!$B:$B,$A24)),VLOOKUP($A24,Ebano!$A$5:$AE$42,L$3,FALSE))</f>
        <v>124730.6709243232</v>
      </c>
      <c r="M24" s="11">
        <f>IF(M$4&gt;$A$1,#REF!+(SUMIFS(Movimentações!$E:$E,Movimentações!$C:$C,$A$4,data_movimentacao,M$4,Movimentações!$B:$B,$A24)),VLOOKUP($A24,Ebano!$A$5:$AE$42,M$3,FALSE))</f>
        <v>124924.1287310328</v>
      </c>
      <c r="N24" s="11">
        <f>IF(N$4&gt;$A$1,M24+(SUMIFS(Movimentações!$E:$E,Movimentações!$C:$C,$A$4,data_movimentacao,N$4,Movimentações!$B:$B,$A24)),VLOOKUP($A24,Ebano!$A$5:$AE$42,N$3,FALSE))</f>
        <v>124987.90957810089</v>
      </c>
      <c r="O24" s="11">
        <f>IF(O$4&gt;$A$1,N24+(SUMIFS(Movimentações!$E:$E,Movimentações!$C:$C,$A$4,data_movimentacao,O$4,Movimentações!$B:$B,$A24)),VLOOKUP($A24,Ebano!$A$5:$AE$42,O$3,FALSE))</f>
        <v>157.71722991970699</v>
      </c>
      <c r="P24" s="11">
        <f>IF(P$4&gt;$A$1,O24+(SUMIFS(Movimentações!$E:$E,Movimentações!$C:$C,$A$4,data_movimentacao,P$4,Movimentações!$B:$B,$A24)),VLOOKUP($A24,Ebano!$A$5:$AE$42,P$3,FALSE))</f>
        <v>157.71722991970699</v>
      </c>
      <c r="Q24" s="11">
        <f>IF(Q$4&gt;$A$1,P24+(SUMIFS(Movimentações!$E:$E,Movimentações!$C:$C,$A$4,data_movimentacao,Q$4,Movimentações!$B:$B,$A24)),VLOOKUP($A24,Ebano!$A$5:$AE$42,Q$3,FALSE))</f>
        <v>157.87848834109249</v>
      </c>
      <c r="R24" s="11">
        <f>IF(R$4&gt;$A$1,Q24+(SUMIFS(Movimentações!$E:$E,Movimentações!$C:$C,$A$4,data_movimentacao,R$4,Movimentações!$B:$B,$A24)),VLOOKUP($A24,Ebano!$A$5:$AE$42,R$3,FALSE))</f>
        <v>157.96230496795911</v>
      </c>
      <c r="S24" s="11">
        <f>IF(S$4&gt;$A$1,R24+(SUMIFS(Movimentações!$E:$E,Movimentações!$C:$C,$A$4,data_movimentacao,S$4,Movimentações!$B:$B,$A24)),VLOOKUP($A24,Ebano!$A$5:$AE$42,S$3,FALSE))</f>
        <v>158.04440140196991</v>
      </c>
      <c r="T24" s="11" t="e">
        <f>IF(T$4&gt;$A$1,S24+(SUMIFS(Movimentações!$E:$E,Movimentações!$C:$C,$A$4,data_movimentacao,T$4,Movimentações!$B:$B,$A24)),VLOOKUP($A24,Ebano!$A$5:$AE$42,T$3,FALSE))</f>
        <v>#REF!</v>
      </c>
      <c r="U24" s="11">
        <f>IF(U$4&gt;$A$1,T24+(SUMIFS(Movimentações!$E:$E,Movimentações!$C:$C,$A$4,data_movimentacao,U$4,Movimentações!$B:$B,$A24)),VLOOKUP($A24,Ebano!$A$5:$AE$42,U$3,FALSE))</f>
        <v>158.20447255299231</v>
      </c>
      <c r="V24" s="11">
        <f>IF(V$4&gt;$A$1,U24+(SUMIFS(Movimentações!$E:$E,Movimentações!$C:$C,$A$4,data_movimentacao,V$4,Movimentações!$B:$B,$A24)),VLOOKUP($A24,Ebano!$A$5:$AE$42,V$3,FALSE))</f>
        <v>158.28499658968329</v>
      </c>
      <c r="W24" s="11">
        <f>IF(W$4&gt;$A$1,V24+(SUMIFS(Movimentações!$E:$E,Movimentações!$C:$C,$A$4,data_movimentacao,W$4,Movimentações!$B:$B,$A24)),VLOOKUP($A24,Ebano!$A$5:$AE$42,W$3,FALSE))</f>
        <v>158.36489326192111</v>
      </c>
      <c r="X24" s="11">
        <f>IF(X$4&gt;$A$1,W24+(SUMIFS(Movimentações!$E:$E,Movimentações!$C:$C,$A$4,data_movimentacao,X$4,Movimentações!$B:$B,$A24)),VLOOKUP($A24,Ebano!$A$5:$AE$42,X$3,FALSE))</f>
        <v>158.44474639273551</v>
      </c>
      <c r="Y24" s="11">
        <f>IF(Y$4&gt;$A$1,X24+(SUMIFS(Movimentações!$E:$E,Movimentações!$C:$C,$A$4,data_movimentacao,Y$4,Movimentações!$B:$B,$A24)),VLOOKUP($A24,Ebano!$A$5:$AE$42,Y$3,FALSE))</f>
        <v>158.52415613694211</v>
      </c>
      <c r="Z24" s="11">
        <f>IF(Z$4&gt;$A$1,Y24+(SUMIFS(Movimentações!$E:$E,Movimentações!$C:$C,$A$4,data_movimentacao,Z$4,Movimentações!$B:$B,$A24)),VLOOKUP($A24,Ebano!$A$5:$AE$42,Z$3,FALSE))</f>
        <v>158.60250064942309</v>
      </c>
      <c r="AA24" s="11">
        <f>IF(AA$4&gt;$A$1,Z24+(SUMIFS(Movimentações!$E:$E,Movimentações!$C:$C,$A$4,data_movimentacao,AA$4,Movimentações!$B:$B,$A24)),VLOOKUP($A24,Ebano!$A$5:$AE$42,AA$3,FALSE))</f>
        <v>158.68379984610331</v>
      </c>
      <c r="AB24" s="11" t="e">
        <f>IF(AB$4&gt;$A$1,AA24+(SUMIFS(Movimentações!$E:$E,Movimentações!$C:$C,$A$4,data_movimentacao,AB$4,Movimentações!$B:$B,$A24)),VLOOKUP($A24,Ebano!$A$5:$AE$42,AB$3,FALSE))</f>
        <v>#REF!</v>
      </c>
      <c r="AC24" s="11">
        <f>IF(AC$4&gt;$A$1,AB24+(SUMIFS(Movimentações!$E:$E,Movimentações!$C:$C,$A$4,data_movimentacao,AC$4,Movimentações!$B:$B,$A24)),VLOOKUP($A24,Ebano!$A$5:$AE$42,AC$3,FALSE))</f>
        <v>90856.804154346028</v>
      </c>
      <c r="AD24" s="11" t="e">
        <f>IF(AD$4&gt;$A$1,AC24+(SUMIFS(Movimentações!$E:$E,Movimentações!$C:$C,$A$4,data_movimentacao,AD$4,Movimentações!$B:$B,$A24)),VLOOKUP($A24,Ebano!$A$5:$AE$42,AD$3,FALSE))</f>
        <v>#REF!</v>
      </c>
      <c r="AE24" s="11" t="e">
        <f>IF(AE$4&gt;$A$1,AD24+(SUMIFS(Movimentações!$E:$E,Movimentações!$C:$C,$A$4,data_movimentacao,AE$4,Movimentações!$B:$B,$A24)),VLOOKUP($A24,Ebano!$A$5:$AE$42,AE$3,FALSE))</f>
        <v>#REF!</v>
      </c>
      <c r="AF24" s="11">
        <f>IF(AF$4&gt;$A$1,AE24+(SUMIFS(Movimentações!$E:$E,Movimentações!$C:$C,$A$4,data_movimentacao,AF$4,Movimentações!$B:$B,$A24)),VLOOKUP($A24,Ebano!$A$5:$AE$42,AF$3,FALSE))</f>
        <v>1034344.527311741</v>
      </c>
      <c r="AG24" s="11">
        <f>IF(AG$4&gt;$A$1,AF24+(SUMIFS(Movimentações!$E:$E,Movimentações!$C:$C,$A$4,data_movimentacao,AG$4,Movimentações!$B:$B,$A24)),VLOOKUP($A24,Ebano!$A$5:$AE$42,AG$3,FALSE))</f>
        <v>1034344.527311741</v>
      </c>
      <c r="AH24" s="11">
        <f>IF(AH$4&gt;$A$1,AG24+(SUMIFS(Movimentações!$E:$E,Movimentações!$C:$C,$A$4,data_movimentacao,AH$4,Movimentações!$B:$B,$A24)),VLOOKUP($A24,Ebano!$A$5:$AE$42,AH$3,FALSE))</f>
        <v>1505039.8641957389</v>
      </c>
    </row>
    <row r="25" spans="1:34" x14ac:dyDescent="0.3">
      <c r="A25" s="5" t="str">
        <f>Ebano!A25</f>
        <v>Inflação</v>
      </c>
      <c r="B25" s="95">
        <f>SUM(B26:B30)</f>
        <v>17246125.127849735</v>
      </c>
      <c r="C25" s="95">
        <f>SUM(C26:C30)</f>
        <v>17458820.477180164</v>
      </c>
      <c r="D25" s="95">
        <f t="shared" ref="D25" si="31">SUM(D26:D30)</f>
        <v>17458820.477180164</v>
      </c>
      <c r="E25" s="95">
        <f t="shared" ref="E25" si="32">SUM(E26:E30)</f>
        <v>17246125.127849735</v>
      </c>
      <c r="F25" s="95">
        <f t="shared" ref="F25" si="33">SUM(F26:F30)</f>
        <v>17191777.793414928</v>
      </c>
      <c r="G25" s="95">
        <f t="shared" ref="G25" si="34">SUM(G26:G30)</f>
        <v>18524531.645998601</v>
      </c>
      <c r="H25" s="95">
        <f t="shared" ref="H25" si="35">SUM(H26:H30)</f>
        <v>18557835.626217104</v>
      </c>
      <c r="I25" s="95">
        <f t="shared" ref="I25" si="36">SUM(I26:I30)</f>
        <v>18496199.57713297</v>
      </c>
      <c r="J25" s="95">
        <f t="shared" ref="J25" si="37">SUM(J26:J30)</f>
        <v>18795875.540755562</v>
      </c>
      <c r="K25" s="95">
        <f t="shared" ref="K25" si="38">SUM(K26:K30)</f>
        <v>18689038.958791971</v>
      </c>
      <c r="L25" s="95">
        <f t="shared" ref="L25" si="39">SUM(L26:L30)</f>
        <v>18766479.46986004</v>
      </c>
      <c r="M25" s="95">
        <f t="shared" ref="M25" si="40">SUM(M26:M30)</f>
        <v>19072665.317439731</v>
      </c>
      <c r="N25" s="95">
        <f t="shared" ref="N25" si="41">SUM(N26:N30)</f>
        <v>19122852.529617794</v>
      </c>
      <c r="O25" s="95">
        <f t="shared" ref="O25" si="42">SUM(O26:O30)</f>
        <v>19030320.505392198</v>
      </c>
      <c r="P25" s="95">
        <f t="shared" ref="P25" si="43">SUM(P26:P30)</f>
        <v>19030320.505392198</v>
      </c>
      <c r="Q25" s="95">
        <f t="shared" ref="Q25" si="44">SUM(Q26:Q30)</f>
        <v>18991910.366110653</v>
      </c>
      <c r="R25" s="95">
        <f t="shared" ref="R25" si="45">SUM(R26:R30)</f>
        <v>18975514.327209186</v>
      </c>
      <c r="S25" s="95">
        <f t="shared" ref="S25" si="46">SUM(S26:S30)</f>
        <v>18905716.735609684</v>
      </c>
      <c r="T25" s="95" t="e">
        <f t="shared" ref="T25" si="47">SUM(T26:T30)</f>
        <v>#REF!</v>
      </c>
      <c r="U25" s="95">
        <f t="shared" ref="U25" si="48">SUM(U26:U30)</f>
        <v>18753324.486615963</v>
      </c>
      <c r="V25" s="95">
        <f t="shared" ref="V25" si="49">SUM(V26:V30)</f>
        <v>18752005.90467722</v>
      </c>
      <c r="W25" s="95">
        <f t="shared" ref="W25" si="50">SUM(W26:W30)</f>
        <v>18793137.202080756</v>
      </c>
      <c r="X25" s="95">
        <f t="shared" ref="X25" si="51">SUM(X26:X30)</f>
        <v>18802546.861698277</v>
      </c>
      <c r="Y25" s="95">
        <f t="shared" ref="Y25" si="52">SUM(Y26:Y30)</f>
        <v>18806360.5161868</v>
      </c>
      <c r="Z25" s="95">
        <f t="shared" ref="Z25" si="53">SUM(Z26:Z30)</f>
        <v>18908956.556130774</v>
      </c>
      <c r="AA25" s="95">
        <f t="shared" ref="AA25" si="54">SUM(AA26:AA30)</f>
        <v>18902766.362078626</v>
      </c>
      <c r="AB25" s="95" t="e">
        <f t="shared" ref="AB25" si="55">SUM(AB26:AB30)</f>
        <v>#REF!</v>
      </c>
      <c r="AC25" s="95">
        <f t="shared" ref="AC25" si="56">SUM(AC26:AC30)</f>
        <v>19042378.143637259</v>
      </c>
      <c r="AD25" s="95" t="e">
        <f t="shared" ref="AD25" si="57">SUM(AD26:AD30)</f>
        <v>#REF!</v>
      </c>
      <c r="AE25" s="95" t="e">
        <f t="shared" ref="AE25" si="58">SUM(AE26:AE30)</f>
        <v>#REF!</v>
      </c>
      <c r="AF25" s="95">
        <f t="shared" ref="AF25" si="59">SUM(AF26:AF30)</f>
        <v>19033931.230822384</v>
      </c>
      <c r="AG25" s="95">
        <f t="shared" ref="AG25" si="60">SUM(AG26:AG30)</f>
        <v>19033931.230822384</v>
      </c>
      <c r="AH25" s="95">
        <f t="shared" ref="AH25" si="61">SUM(AH26:AH30)</f>
        <v>19069576.995515056</v>
      </c>
    </row>
    <row r="26" spans="1:34" x14ac:dyDescent="0.3">
      <c r="A26" t="str">
        <f>Ebano!A26</f>
        <v>CSHG JIVE DISTRESSED ALLOCATION III FIC MULTIMERCADO CRÉDITO PRIVADO</v>
      </c>
      <c r="B26" s="11">
        <f>IF(B$4&gt;$A$1,A26+(SUMIFS(Movimentações!$E:$E,Movimentações!$C:$C,$A$4,data_movimentacao,B$4,Movimentações!$B:$B,$A26)),VLOOKUP($A26,Ebano!$A$5:$AE$42,B$3,FALSE))</f>
        <v>1153967.5932404031</v>
      </c>
      <c r="C26" s="11">
        <f>IF(C$4&gt;$A$1,B26+(SUMIFS(Movimentações!$E:$E,Movimentações!$C:$C,$A$4,data_movimentacao,C$4,Movimentações!$B:$B,$A26)),VLOOKUP($A26,Ebano!$A$5:$AE$42,C$3,FALSE))</f>
        <v>1154350.8395375081</v>
      </c>
      <c r="D26" s="11">
        <f>IF(D$4&gt;$A$1,C26+(SUMIFS(Movimentações!$E:$E,Movimentações!$C:$C,$A$4,data_movimentacao,D$4,Movimentações!$B:$B,$A26)),VLOOKUP($A26,Ebano!$A$5:$AE$42,D$3,FALSE))</f>
        <v>1154350.8395375081</v>
      </c>
      <c r="E26" s="11">
        <f>IF(E$4&gt;$A$1,D26+(SUMIFS(Movimentações!$E:$E,Movimentações!$C:$C,$A$4,data_movimentacao,E$4,Movimentações!$B:$B,$A26)),VLOOKUP($A26,Ebano!$A$5:$AE$42,E$3,FALSE))</f>
        <v>1153967.5932404031</v>
      </c>
      <c r="F26" s="11">
        <f>IF(F$4&gt;$A$1,E26+(SUMIFS(Movimentações!$E:$E,Movimentações!$C:$C,$A$4,data_movimentacao,F$4,Movimentações!$B:$B,$A26)),VLOOKUP($A26,Ebano!$A$5:$AE$42,F$3,FALSE))</f>
        <v>1153419.575593702</v>
      </c>
      <c r="G26" s="11">
        <f>IF(G$4&gt;$A$1,F26+(SUMIFS(Movimentações!$E:$E,Movimentações!$C:$C,$A$4,data_movimentacao,G$4,Movimentações!$B:$B,$A26)),VLOOKUP($A26,Ebano!$A$5:$AE$42,G$3,FALSE))</f>
        <v>1153129.390820367</v>
      </c>
      <c r="H26" s="11">
        <f>IF(H$4&gt;$A$1,G26+(SUMIFS(Movimentações!$E:$E,Movimentações!$C:$C,$A$4,data_movimentacao,H$4,Movimentações!$B:$B,$A26)),VLOOKUP($A26,Ebano!$A$5:$AE$42,H$3,FALSE))</f>
        <v>1153484.501807159</v>
      </c>
      <c r="I26" s="11">
        <f>IF(I$4&gt;$A$1,H26+(SUMIFS(Movimentações!$E:$E,Movimentações!$C:$C,$A$4,data_movimentacao,I$4,Movimentações!$B:$B,$A26)),VLOOKUP($A26,Ebano!$A$5:$AE$42,I$3,FALSE))</f>
        <v>1153350.6644713399</v>
      </c>
      <c r="J26" s="11">
        <f>IF(J$4&gt;$A$1,I26+(SUMIFS(Movimentações!$E:$E,Movimentações!$C:$C,$A$4,data_movimentacao,J$4,Movimentações!$B:$B,$A26)),VLOOKUP($A26,Ebano!$A$5:$AE$42,J$3,FALSE))</f>
        <v>1154105.257942216</v>
      </c>
      <c r="K26" s="11">
        <f>IF(K$4&gt;$A$1,J26+(SUMIFS(Movimentações!$E:$E,Movimentações!$C:$C,$A$4,data_movimentacao,K$4,Movimentações!$B:$B,$A26)),VLOOKUP($A26,Ebano!$A$5:$AE$42,K$3,FALSE))</f>
        <v>1154236.1761005819</v>
      </c>
      <c r="L26" s="11">
        <f>IF(L$4&gt;$A$1,K26+(SUMIFS(Movimentações!$E:$E,Movimentações!$C:$C,$A$4,data_movimentacao,L$4,Movimentações!$B:$B,$A26)),VLOOKUP($A26,Ebano!$A$5:$AE$42,L$3,FALSE))</f>
        <v>1155383.0884867441</v>
      </c>
      <c r="M26" s="11">
        <f>IF(M$4&gt;$A$1,#REF!+(SUMIFS(Movimentações!$E:$E,Movimentações!$C:$C,$A$4,data_movimentacao,M$4,Movimentações!$B:$B,$A26)),VLOOKUP($A26,Ebano!$A$5:$AE$42,M$3,FALSE))</f>
        <v>1168579.7722980999</v>
      </c>
      <c r="N26" s="11">
        <f>IF(N$4&gt;$A$1,M26+(SUMIFS(Movimentações!$E:$E,Movimentações!$C:$C,$A$4,data_movimentacao,N$4,Movimentações!$B:$B,$A26)),VLOOKUP($A26,Ebano!$A$5:$AE$42,N$3,FALSE))</f>
        <v>1168993.0814893621</v>
      </c>
      <c r="O26" s="11">
        <f>IF(O$4&gt;$A$1,N26+(SUMIFS(Movimentações!$E:$E,Movimentações!$C:$C,$A$4,data_movimentacao,O$4,Movimentações!$B:$B,$A26)),VLOOKUP($A26,Ebano!$A$5:$AE$42,O$3,FALSE))</f>
        <v>1169519.6176968969</v>
      </c>
      <c r="P26" s="11">
        <f>IF(P$4&gt;$A$1,O26+(SUMIFS(Movimentações!$E:$E,Movimentações!$C:$C,$A$4,data_movimentacao,P$4,Movimentações!$B:$B,$A26)),VLOOKUP($A26,Ebano!$A$5:$AE$42,P$3,FALSE))</f>
        <v>1169519.6176968969</v>
      </c>
      <c r="Q26" s="11">
        <f>IF(Q$4&gt;$A$1,P26+(SUMIFS(Movimentações!$E:$E,Movimentações!$C:$C,$A$4,data_movimentacao,Q$4,Movimentações!$B:$B,$A26)),VLOOKUP($A26,Ebano!$A$5:$AE$42,Q$3,FALSE))</f>
        <v>1170462.613953897</v>
      </c>
      <c r="R26" s="11">
        <f>IF(R$4&gt;$A$1,Q26+(SUMIFS(Movimentações!$E:$E,Movimentações!$C:$C,$A$4,data_movimentacao,R$4,Movimentações!$B:$B,$A26)),VLOOKUP($A26,Ebano!$A$5:$AE$42,R$3,FALSE))</f>
        <v>1169277.66885577</v>
      </c>
      <c r="S26" s="11">
        <f>IF(S$4&gt;$A$1,R26+(SUMIFS(Movimentações!$E:$E,Movimentações!$C:$C,$A$4,data_movimentacao,S$4,Movimentações!$B:$B,$A26)),VLOOKUP($A26,Ebano!$A$5:$AE$42,S$3,FALSE))</f>
        <v>1169716.286852191</v>
      </c>
      <c r="T26" s="11" t="e">
        <f>IF(T$4&gt;$A$1,S26+(SUMIFS(Movimentações!$E:$E,Movimentações!$C:$C,$A$4,data_movimentacao,T$4,Movimentações!$B:$B,$A26)),VLOOKUP($A26,Ebano!$A$5:$AE$42,T$3,FALSE))</f>
        <v>#REF!</v>
      </c>
      <c r="U26" s="11">
        <f>IF(U$4&gt;$A$1,T26+(SUMIFS(Movimentações!$E:$E,Movimentações!$C:$C,$A$4,data_movimentacao,U$4,Movimentações!$B:$B,$A26)),VLOOKUP($A26,Ebano!$A$5:$AE$42,U$3,FALSE))</f>
        <v>1168243.316245321</v>
      </c>
      <c r="V26" s="11">
        <f>IF(V$4&gt;$A$1,U26+(SUMIFS(Movimentações!$E:$E,Movimentações!$C:$C,$A$4,data_movimentacao,V$4,Movimentações!$B:$B,$A26)),VLOOKUP($A26,Ebano!$A$5:$AE$42,V$3,FALSE))</f>
        <v>1169164.488175645</v>
      </c>
      <c r="W26" s="11">
        <f>IF(W$4&gt;$A$1,V26+(SUMIFS(Movimentações!$E:$E,Movimentações!$C:$C,$A$4,data_movimentacao,W$4,Movimentações!$B:$B,$A26)),VLOOKUP($A26,Ebano!$A$5:$AE$42,W$3,FALSE))</f>
        <v>1169690.19033248</v>
      </c>
      <c r="X26" s="11">
        <f>IF(X$4&gt;$A$1,W26+(SUMIFS(Movimentações!$E:$E,Movimentações!$C:$C,$A$4,data_movimentacao,X$4,Movimentações!$B:$B,$A26)),VLOOKUP($A26,Ebano!$A$5:$AE$42,X$3,FALSE))</f>
        <v>1169115.7240113269</v>
      </c>
      <c r="Y26" s="11">
        <f>IF(Y$4&gt;$A$1,X26+(SUMIFS(Movimentações!$E:$E,Movimentações!$C:$C,$A$4,data_movimentacao,Y$4,Movimentações!$B:$B,$A26)),VLOOKUP($A26,Ebano!$A$5:$AE$42,Y$3,FALSE))</f>
        <v>1168787.9235513781</v>
      </c>
      <c r="Z26" s="11">
        <f>IF(Z$4&gt;$A$1,Y26+(SUMIFS(Movimentações!$E:$E,Movimentações!$C:$C,$A$4,data_movimentacao,Z$4,Movimentações!$B:$B,$A26)),VLOOKUP($A26,Ebano!$A$5:$AE$42,Z$3,FALSE))</f>
        <v>1169587.0367952271</v>
      </c>
      <c r="AA26" s="11">
        <f>IF(AA$4&gt;$A$1,Z26+(SUMIFS(Movimentações!$E:$E,Movimentações!$C:$C,$A$4,data_movimentacao,AA$4,Movimentações!$B:$B,$A26)),VLOOKUP($A26,Ebano!$A$5:$AE$42,AA$3,FALSE))</f>
        <v>1168675.5120513439</v>
      </c>
      <c r="AB26" s="11" t="e">
        <f>IF(AB$4&gt;$A$1,AA26+(SUMIFS(Movimentações!$E:$E,Movimentações!$C:$C,$A$4,data_movimentacao,AB$4,Movimentações!$B:$B,$A26)),VLOOKUP($A26,Ebano!$A$5:$AE$42,AB$3,FALSE))</f>
        <v>#REF!</v>
      </c>
      <c r="AC26" s="11">
        <f>IF(AC$4&gt;$A$1,AB26+(SUMIFS(Movimentações!$E:$E,Movimentações!$C:$C,$A$4,data_movimentacao,AC$4,Movimentações!$B:$B,$A26)),VLOOKUP($A26,Ebano!$A$5:$AE$42,AC$3,FALSE))</f>
        <v>1169340.7138215341</v>
      </c>
      <c r="AD26" s="11" t="e">
        <f>IF(AD$4&gt;$A$1,AC26+(SUMIFS(Movimentações!$E:$E,Movimentações!$C:$C,$A$4,data_movimentacao,AD$4,Movimentações!$B:$B,$A26)),VLOOKUP($A26,Ebano!$A$5:$AE$42,AD$3,FALSE))</f>
        <v>#REF!</v>
      </c>
      <c r="AE26" s="11" t="e">
        <f>IF(AE$4&gt;$A$1,AD26+(SUMIFS(Movimentações!$E:$E,Movimentações!$C:$C,$A$4,data_movimentacao,AE$4,Movimentações!$B:$B,$A26)),VLOOKUP($A26,Ebano!$A$5:$AE$42,AE$3,FALSE))</f>
        <v>#REF!</v>
      </c>
      <c r="AF26" s="11">
        <f>IF(AF$4&gt;$A$1,AE26+(SUMIFS(Movimentações!$E:$E,Movimentações!$C:$C,$A$4,data_movimentacao,AF$4,Movimentações!$B:$B,$A26)),VLOOKUP($A26,Ebano!$A$5:$AE$42,AF$3,FALSE))</f>
        <v>1153899.9424613221</v>
      </c>
      <c r="AG26" s="11">
        <f>IF(AG$4&gt;$A$1,AF26+(SUMIFS(Movimentações!$E:$E,Movimentações!$C:$C,$A$4,data_movimentacao,AG$4,Movimentações!$B:$B,$A26)),VLOOKUP($A26,Ebano!$A$5:$AE$42,AG$3,FALSE))</f>
        <v>1153899.9424613221</v>
      </c>
      <c r="AH26" s="11">
        <f>IF(AH$4&gt;$A$1,AG26+(SUMIFS(Movimentações!$E:$E,Movimentações!$C:$C,$A$4,data_movimentacao,AH$4,Movimentações!$B:$B,$A26)),VLOOKUP($A26,Ebano!$A$5:$AE$42,AH$3,FALSE))</f>
        <v>1185247.8214631299</v>
      </c>
    </row>
    <row r="27" spans="1:34" x14ac:dyDescent="0.3">
      <c r="A27" t="str">
        <f>Ebano!A27</f>
        <v>NTN-B 760199 20260815</v>
      </c>
      <c r="B27" s="11">
        <f>IF(B$4&gt;$A$1,A27+(SUMIFS(Movimentações!$E:$E,Movimentações!$C:$C,$A$4,data_movimentacao,B$4,Movimentações!$B:$B,$A27)),VLOOKUP($A27,Ebano!$A$5:$AE$42,B$3,FALSE))</f>
        <v>3153100.5</v>
      </c>
      <c r="C27" s="11">
        <f>IF(C$4&gt;$A$1,B27+(SUMIFS(Movimentações!$E:$E,Movimentações!$C:$C,$A$4,data_movimentacao,C$4,Movimentações!$B:$B,$A27)),VLOOKUP($A27,Ebano!$A$5:$AE$42,C$3,FALSE))</f>
        <v>3161670.67</v>
      </c>
      <c r="D27" s="11">
        <f>IF(D$4&gt;$A$1,C27+(SUMIFS(Movimentações!$E:$E,Movimentações!$C:$C,$A$4,data_movimentacao,D$4,Movimentações!$B:$B,$A27)),VLOOKUP($A27,Ebano!$A$5:$AE$42,D$3,FALSE))</f>
        <v>3161670.67</v>
      </c>
      <c r="E27" s="11">
        <f>IF(E$4&gt;$A$1,D27+(SUMIFS(Movimentações!$E:$E,Movimentações!$C:$C,$A$4,data_movimentacao,E$4,Movimentações!$B:$B,$A27)),VLOOKUP($A27,Ebano!$A$5:$AE$42,E$3,FALSE))</f>
        <v>3153100.5</v>
      </c>
      <c r="F27" s="11">
        <f>IF(F$4&gt;$A$1,E27+(SUMIFS(Movimentações!$E:$E,Movimentações!$C:$C,$A$4,data_movimentacao,F$4,Movimentações!$B:$B,$A27)),VLOOKUP($A27,Ebano!$A$5:$AE$42,F$3,FALSE))</f>
        <v>3144685.38</v>
      </c>
      <c r="G27" s="11">
        <f>IF(G$4&gt;$A$1,F27+(SUMIFS(Movimentações!$E:$E,Movimentações!$C:$C,$A$4,data_movimentacao,G$4,Movimentações!$B:$B,$A27)),VLOOKUP($A27,Ebano!$A$5:$AE$42,G$3,FALSE))</f>
        <v>3151407.24</v>
      </c>
      <c r="H27" s="11">
        <f>IF(H$4&gt;$A$1,G27+(SUMIFS(Movimentações!$E:$E,Movimentações!$C:$C,$A$4,data_movimentacao,H$4,Movimentações!$B:$B,$A27)),VLOOKUP($A27,Ebano!$A$5:$AE$42,H$3,FALSE))</f>
        <v>3133919.5700000003</v>
      </c>
      <c r="I27" s="11">
        <f>IF(I$4&gt;$A$1,H27+(SUMIFS(Movimentações!$E:$E,Movimentações!$C:$C,$A$4,data_movimentacao,I$4,Movimentações!$B:$B,$A27)),VLOOKUP($A27,Ebano!$A$5:$AE$42,I$3,FALSE))</f>
        <v>3123796.96</v>
      </c>
      <c r="J27" s="11">
        <f>IF(J$4&gt;$A$1,I27+(SUMIFS(Movimentações!$E:$E,Movimentações!$C:$C,$A$4,data_movimentacao,J$4,Movimentações!$B:$B,$A27)),VLOOKUP($A27,Ebano!$A$5:$AE$42,J$3,FALSE))</f>
        <v>3136462.5199999996</v>
      </c>
      <c r="K27" s="11">
        <f>IF(K$4&gt;$A$1,J27+(SUMIFS(Movimentações!$E:$E,Movimentações!$C:$C,$A$4,data_movimentacao,K$4,Movimentações!$B:$B,$A27)),VLOOKUP($A27,Ebano!$A$5:$AE$42,K$3,FALSE))</f>
        <v>3120097.51</v>
      </c>
      <c r="L27" s="11">
        <f>IF(L$4&gt;$A$1,K27+(SUMIFS(Movimentações!$E:$E,Movimentações!$C:$C,$A$4,data_movimentacao,L$4,Movimentações!$B:$B,$A27)),VLOOKUP($A27,Ebano!$A$5:$AE$42,L$3,FALSE))</f>
        <v>3128732.3899999997</v>
      </c>
      <c r="M27" s="11">
        <f>IF(M$4&gt;$A$1,#REF!+(SUMIFS(Movimentações!$E:$E,Movimentações!$C:$C,$A$4,data_movimentacao,M$4,Movimentações!$B:$B,$A27)),VLOOKUP($A27,Ebano!$A$5:$AE$42,M$3,FALSE))</f>
        <v>3165269.1100000003</v>
      </c>
      <c r="N27" s="11">
        <f>IF(N$4&gt;$A$1,M27+(SUMIFS(Movimentações!$E:$E,Movimentações!$C:$C,$A$4,data_movimentacao,N$4,Movimentações!$B:$B,$A27)),VLOOKUP($A27,Ebano!$A$5:$AE$42,N$3,FALSE))</f>
        <v>3174507.6399999997</v>
      </c>
      <c r="O27" s="11">
        <f>IF(O$4&gt;$A$1,N27+(SUMIFS(Movimentações!$E:$E,Movimentações!$C:$C,$A$4,data_movimentacao,O$4,Movimentações!$B:$B,$A27)),VLOOKUP($A27,Ebano!$A$5:$AE$42,O$3,FALSE))</f>
        <v>3166766.91</v>
      </c>
      <c r="P27" s="11">
        <f>IF(P$4&gt;$A$1,O27+(SUMIFS(Movimentações!$E:$E,Movimentações!$C:$C,$A$4,data_movimentacao,P$4,Movimentações!$B:$B,$A27)),VLOOKUP($A27,Ebano!$A$5:$AE$42,P$3,FALSE))</f>
        <v>3166766.91</v>
      </c>
      <c r="Q27" s="11">
        <f>IF(Q$4&gt;$A$1,P27+(SUMIFS(Movimentações!$E:$E,Movimentações!$C:$C,$A$4,data_movimentacao,Q$4,Movimentações!$B:$B,$A27)),VLOOKUP($A27,Ebano!$A$5:$AE$42,Q$3,FALSE))</f>
        <v>3170083.3600000003</v>
      </c>
      <c r="R27" s="11">
        <f>IF(R$4&gt;$A$1,Q27+(SUMIFS(Movimentações!$E:$E,Movimentações!$C:$C,$A$4,data_movimentacao,R$4,Movimentações!$B:$B,$A27)),VLOOKUP($A27,Ebano!$A$5:$AE$42,R$3,FALSE))</f>
        <v>3170395.92</v>
      </c>
      <c r="S27" s="11">
        <f>IF(S$4&gt;$A$1,R27+(SUMIFS(Movimentações!$E:$E,Movimentações!$C:$C,$A$4,data_movimentacao,S$4,Movimentações!$B:$B,$A27)),VLOOKUP($A27,Ebano!$A$5:$AE$42,S$3,FALSE))</f>
        <v>3163474.41</v>
      </c>
      <c r="T27" s="11" t="e">
        <f>IF(T$4&gt;$A$1,S27+(SUMIFS(Movimentações!$E:$E,Movimentações!$C:$C,$A$4,data_movimentacao,T$4,Movimentações!$B:$B,$A27)),VLOOKUP($A27,Ebano!$A$5:$AE$42,T$3,FALSE))</f>
        <v>#REF!</v>
      </c>
      <c r="U27" s="11">
        <f>IF(U$4&gt;$A$1,T27+(SUMIFS(Movimentações!$E:$E,Movimentações!$C:$C,$A$4,data_movimentacao,U$4,Movimentações!$B:$B,$A27)),VLOOKUP($A27,Ebano!$A$5:$AE$42,U$3,FALSE))</f>
        <v>3138889.4899999998</v>
      </c>
      <c r="V27" s="11">
        <f>IF(V$4&gt;$A$1,U27+(SUMIFS(Movimentações!$E:$E,Movimentações!$C:$C,$A$4,data_movimentacao,V$4,Movimentações!$B:$B,$A27)),VLOOKUP($A27,Ebano!$A$5:$AE$42,V$3,FALSE))</f>
        <v>3134447.08</v>
      </c>
      <c r="W27" s="11">
        <f>IF(W$4&gt;$A$1,V27+(SUMIFS(Movimentações!$E:$E,Movimentações!$C:$C,$A$4,data_movimentacao,W$4,Movimentações!$B:$B,$A27)),VLOOKUP($A27,Ebano!$A$5:$AE$42,W$3,FALSE))</f>
        <v>3141565.5100000002</v>
      </c>
      <c r="X27" s="11">
        <f>IF(X$4&gt;$A$1,W27+(SUMIFS(Movimentações!$E:$E,Movimentações!$C:$C,$A$4,data_movimentacao,X$4,Movimentações!$B:$B,$A27)),VLOOKUP($A27,Ebano!$A$5:$AE$42,X$3,FALSE))</f>
        <v>3131752.0100000002</v>
      </c>
      <c r="Y27" s="11">
        <f>IF(Y$4&gt;$A$1,X27+(SUMIFS(Movimentações!$E:$E,Movimentações!$C:$C,$A$4,data_movimentacao,Y$4,Movimentações!$B:$B,$A27)),VLOOKUP($A27,Ebano!$A$5:$AE$42,Y$3,FALSE))</f>
        <v>3133058.04</v>
      </c>
      <c r="Z27" s="11">
        <f>IF(Z$4&gt;$A$1,Y27+(SUMIFS(Movimentações!$E:$E,Movimentações!$C:$C,$A$4,data_movimentacao,Z$4,Movimentações!$B:$B,$A27)),VLOOKUP($A27,Ebano!$A$5:$AE$42,Z$3,FALSE))</f>
        <v>3151710.5999999996</v>
      </c>
      <c r="AA27" s="11">
        <f>IF(AA$4&gt;$A$1,Z27+(SUMIFS(Movimentações!$E:$E,Movimentações!$C:$C,$A$4,data_movimentacao,AA$4,Movimentações!$B:$B,$A27)),VLOOKUP($A27,Ebano!$A$5:$AE$42,AA$3,FALSE))</f>
        <v>3150798.33</v>
      </c>
      <c r="AB27" s="11" t="e">
        <f>IF(AB$4&gt;$A$1,AA27+(SUMIFS(Movimentações!$E:$E,Movimentações!$C:$C,$A$4,data_movimentacao,AB$4,Movimentações!$B:$B,$A27)),VLOOKUP($A27,Ebano!$A$5:$AE$42,AB$3,FALSE))</f>
        <v>#REF!</v>
      </c>
      <c r="AC27" s="11">
        <f>IF(AC$4&gt;$A$1,AB27+(SUMIFS(Movimentações!$E:$E,Movimentações!$C:$C,$A$4,data_movimentacao,AC$4,Movimentações!$B:$B,$A27)),VLOOKUP($A27,Ebano!$A$5:$AE$42,AC$3,FALSE))</f>
        <v>3164297.1100000003</v>
      </c>
      <c r="AD27" s="11" t="e">
        <f>IF(AD$4&gt;$A$1,AC27+(SUMIFS(Movimentações!$E:$E,Movimentações!$C:$C,$A$4,data_movimentacao,AD$4,Movimentações!$B:$B,$A27)),VLOOKUP($A27,Ebano!$A$5:$AE$42,AD$3,FALSE))</f>
        <v>#REF!</v>
      </c>
      <c r="AE27" s="11" t="e">
        <f>IF(AE$4&gt;$A$1,AD27+(SUMIFS(Movimentações!$E:$E,Movimentações!$C:$C,$A$4,data_movimentacao,AE$4,Movimentações!$B:$B,$A27)),VLOOKUP($A27,Ebano!$A$5:$AE$42,AE$3,FALSE))</f>
        <v>#REF!</v>
      </c>
      <c r="AF27" s="11">
        <f>IF(AF$4&gt;$A$1,AE27+(SUMIFS(Movimentações!$E:$E,Movimentações!$C:$C,$A$4,data_movimentacao,AF$4,Movimentações!$B:$B,$A27)),VLOOKUP($A27,Ebano!$A$5:$AE$42,AF$3,FALSE))</f>
        <v>3178056.3099999996</v>
      </c>
      <c r="AG27" s="11">
        <f>IF(AG$4&gt;$A$1,AF27+(SUMIFS(Movimentações!$E:$E,Movimentações!$C:$C,$A$4,data_movimentacao,AG$4,Movimentações!$B:$B,$A27)),VLOOKUP($A27,Ebano!$A$5:$AE$42,AG$3,FALSE))</f>
        <v>3178056.3099999996</v>
      </c>
      <c r="AH27" s="11">
        <f>IF(AH$4&gt;$A$1,AG27+(SUMIFS(Movimentações!$E:$E,Movimentações!$C:$C,$A$4,data_movimentacao,AH$4,Movimentações!$B:$B,$A27)),VLOOKUP($A27,Ebano!$A$5:$AE$42,AH$3,FALSE))</f>
        <v>3181691.38</v>
      </c>
    </row>
    <row r="28" spans="1:34" x14ac:dyDescent="0.3">
      <c r="A28" t="str">
        <f>Ebano!A28</f>
        <v>NTN-B 760199 20300815</v>
      </c>
      <c r="B28" s="11">
        <f>IF(B$4&gt;$A$1,A28+(SUMIFS(Movimentações!$E:$E,Movimentações!$C:$C,$A$4,data_movimentacao,B$4,Movimentações!$B:$B,$A28)),VLOOKUP($A28,Ebano!$A$5:$AE$42,B$3,FALSE))</f>
        <v>6116535.8300000001</v>
      </c>
      <c r="C28" s="11">
        <f>IF(C$4&gt;$A$1,B28+(SUMIFS(Movimentações!$E:$E,Movimentações!$C:$C,$A$4,data_movimentacao,C$4,Movimentações!$B:$B,$A28)),VLOOKUP($A28,Ebano!$A$5:$AE$42,C$3,FALSE))</f>
        <v>6146432.8200000003</v>
      </c>
      <c r="D28" s="11">
        <f>IF(D$4&gt;$A$1,C28+(SUMIFS(Movimentações!$E:$E,Movimentações!$C:$C,$A$4,data_movimentacao,D$4,Movimentações!$B:$B,$A28)),VLOOKUP($A28,Ebano!$A$5:$AE$42,D$3,FALSE))</f>
        <v>6146432.8200000003</v>
      </c>
      <c r="E28" s="11">
        <f>IF(E$4&gt;$A$1,D28+(SUMIFS(Movimentações!$E:$E,Movimentações!$C:$C,$A$4,data_movimentacao,E$4,Movimentações!$B:$B,$A28)),VLOOKUP($A28,Ebano!$A$5:$AE$42,E$3,FALSE))</f>
        <v>6116535.8300000001</v>
      </c>
      <c r="F28" s="11">
        <f>IF(F$4&gt;$A$1,E28+(SUMIFS(Movimentações!$E:$E,Movimentações!$C:$C,$A$4,data_movimentacao,F$4,Movimentações!$B:$B,$A28)),VLOOKUP($A28,Ebano!$A$5:$AE$42,F$3,FALSE))</f>
        <v>6095668.6500000004</v>
      </c>
      <c r="G28" s="11">
        <f>IF(G$4&gt;$A$1,F28+(SUMIFS(Movimentações!$E:$E,Movimentações!$C:$C,$A$4,data_movimentacao,G$4,Movimentações!$B:$B,$A28)),VLOOKUP($A28,Ebano!$A$5:$AE$42,G$3,FALSE))</f>
        <v>6110423.7300000004</v>
      </c>
      <c r="H28" s="11">
        <f>IF(H$4&gt;$A$1,G28+(SUMIFS(Movimentações!$E:$E,Movimentações!$C:$C,$A$4,data_movimentacao,H$4,Movimentações!$B:$B,$A28)),VLOOKUP($A28,Ebano!$A$5:$AE$42,H$3,FALSE))</f>
        <v>6064721.04</v>
      </c>
      <c r="I28" s="11">
        <f>IF(I$4&gt;$A$1,H28+(SUMIFS(Movimentações!$E:$E,Movimentações!$C:$C,$A$4,data_movimentacao,I$4,Movimentações!$B:$B,$A28)),VLOOKUP($A28,Ebano!$A$5:$AE$42,I$3,FALSE))</f>
        <v>6043973.5699999994</v>
      </c>
      <c r="J28" s="11">
        <f>IF(J$4&gt;$A$1,I28+(SUMIFS(Movimentações!$E:$E,Movimentações!$C:$C,$A$4,data_movimentacao,J$4,Movimentações!$B:$B,$A28)),VLOOKUP($A28,Ebano!$A$5:$AE$42,J$3,FALSE))</f>
        <v>6277317.8099999996</v>
      </c>
      <c r="K28" s="11">
        <f>IF(K$4&gt;$A$1,J28+(SUMIFS(Movimentações!$E:$E,Movimentações!$C:$C,$A$4,data_movimentacao,K$4,Movimentações!$B:$B,$A28)),VLOOKUP($A28,Ebano!$A$5:$AE$42,K$3,FALSE))</f>
        <v>6233312.3600000003</v>
      </c>
      <c r="L28" s="11">
        <f>IF(L$4&gt;$A$1,K28+(SUMIFS(Movimentações!$E:$E,Movimentações!$C:$C,$A$4,data_movimentacao,L$4,Movimentações!$B:$B,$A28)),VLOOKUP($A28,Ebano!$A$5:$AE$42,L$3,FALSE))</f>
        <v>6262466.0099999998</v>
      </c>
      <c r="M28" s="11">
        <f>IF(M$4&gt;$A$1,#REF!+(SUMIFS(Movimentações!$E:$E,Movimentações!$C:$C,$A$4,data_movimentacao,M$4,Movimentações!$B:$B,$A28)),VLOOKUP($A28,Ebano!$A$5:$AE$42,M$3,FALSE))</f>
        <v>6373437.6000000006</v>
      </c>
      <c r="N28" s="11">
        <f>IF(N$4&gt;$A$1,M28+(SUMIFS(Movimentações!$E:$E,Movimentações!$C:$C,$A$4,data_movimentacao,N$4,Movimentações!$B:$B,$A28)),VLOOKUP($A28,Ebano!$A$5:$AE$42,N$3,FALSE))</f>
        <v>6396844.9100000001</v>
      </c>
      <c r="O28" s="11">
        <f>IF(O$4&gt;$A$1,N28+(SUMIFS(Movimentações!$E:$E,Movimentações!$C:$C,$A$4,data_movimentacao,O$4,Movimentações!$B:$B,$A28)),VLOOKUP($A28,Ebano!$A$5:$AE$42,O$3,FALSE))</f>
        <v>6357910.6800000006</v>
      </c>
      <c r="P28" s="11">
        <f>IF(P$4&gt;$A$1,O28+(SUMIFS(Movimentações!$E:$E,Movimentações!$C:$C,$A$4,data_movimentacao,P$4,Movimentações!$B:$B,$A28)),VLOOKUP($A28,Ebano!$A$5:$AE$42,P$3,FALSE))</f>
        <v>6357910.6800000006</v>
      </c>
      <c r="Q28" s="11">
        <f>IF(Q$4&gt;$A$1,P28+(SUMIFS(Movimentações!$E:$E,Movimentações!$C:$C,$A$4,data_movimentacao,Q$4,Movimentações!$B:$B,$A28)),VLOOKUP($A28,Ebano!$A$5:$AE$42,Q$3,FALSE))</f>
        <v>6345445.7400000002</v>
      </c>
      <c r="R28" s="11">
        <f>IF(R$4&gt;$A$1,Q28+(SUMIFS(Movimentações!$E:$E,Movimentações!$C:$C,$A$4,data_movimentacao,R$4,Movimentações!$B:$B,$A28)),VLOOKUP($A28,Ebano!$A$5:$AE$42,R$3,FALSE))</f>
        <v>6342116.6299999999</v>
      </c>
      <c r="S28" s="11">
        <f>IF(S$4&gt;$A$1,R28+(SUMIFS(Movimentações!$E:$E,Movimentações!$C:$C,$A$4,data_movimentacao,S$4,Movimentações!$B:$B,$A28)),VLOOKUP($A28,Ebano!$A$5:$AE$42,S$3,FALSE))</f>
        <v>6318832.1899999995</v>
      </c>
      <c r="T28" s="11" t="e">
        <f>IF(T$4&gt;$A$1,S28+(SUMIFS(Movimentações!$E:$E,Movimentações!$C:$C,$A$4,data_movimentacao,T$4,Movimentações!$B:$B,$A28)),VLOOKUP($A28,Ebano!$A$5:$AE$42,T$3,FALSE))</f>
        <v>#REF!</v>
      </c>
      <c r="U28" s="11">
        <f>IF(U$4&gt;$A$1,T28+(SUMIFS(Movimentações!$E:$E,Movimentações!$C:$C,$A$4,data_movimentacao,U$4,Movimentações!$B:$B,$A28)),VLOOKUP($A28,Ebano!$A$5:$AE$42,U$3,FALSE))</f>
        <v>6255343.379999999</v>
      </c>
      <c r="V28" s="11">
        <f>IF(V$4&gt;$A$1,U28+(SUMIFS(Movimentações!$E:$E,Movimentações!$C:$C,$A$4,data_movimentacao,V$4,Movimentações!$B:$B,$A28)),VLOOKUP($A28,Ebano!$A$5:$AE$42,V$3,FALSE))</f>
        <v>6250102.5599999996</v>
      </c>
      <c r="W28" s="11">
        <f>IF(W$4&gt;$A$1,V28+(SUMIFS(Movimentações!$E:$E,Movimentações!$C:$C,$A$4,data_movimentacao,W$4,Movimentações!$B:$B,$A28)),VLOOKUP($A28,Ebano!$A$5:$AE$42,W$3,FALSE))</f>
        <v>6265910.3900000006</v>
      </c>
      <c r="X28" s="11">
        <f>IF(X$4&gt;$A$1,W28+(SUMIFS(Movimentações!$E:$E,Movimentações!$C:$C,$A$4,data_movimentacao,X$4,Movimentações!$B:$B,$A28)),VLOOKUP($A28,Ebano!$A$5:$AE$42,X$3,FALSE))</f>
        <v>6238535.3600000003</v>
      </c>
      <c r="Y28" s="11">
        <f>IF(Y$4&gt;$A$1,X28+(SUMIFS(Movimentações!$E:$E,Movimentações!$C:$C,$A$4,data_movimentacao,Y$4,Movimentações!$B:$B,$A28)),VLOOKUP($A28,Ebano!$A$5:$AE$42,Y$3,FALSE))</f>
        <v>6238690.5699999994</v>
      </c>
      <c r="Z28" s="11">
        <f>IF(Z$4&gt;$A$1,Y28+(SUMIFS(Movimentações!$E:$E,Movimentações!$C:$C,$A$4,data_movimentacao,Z$4,Movimentações!$B:$B,$A28)),VLOOKUP($A28,Ebano!$A$5:$AE$42,Z$3,FALSE))</f>
        <v>6281873.0299999993</v>
      </c>
      <c r="AA28" s="11">
        <f>IF(AA$4&gt;$A$1,Z28+(SUMIFS(Movimentações!$E:$E,Movimentações!$C:$C,$A$4,data_movimentacao,AA$4,Movimentações!$B:$B,$A28)),VLOOKUP($A28,Ebano!$A$5:$AE$42,AA$3,FALSE))</f>
        <v>6279555.2400000002</v>
      </c>
      <c r="AB28" s="11" t="e">
        <f>IF(AB$4&gt;$A$1,AA28+(SUMIFS(Movimentações!$E:$E,Movimentações!$C:$C,$A$4,data_movimentacao,AB$4,Movimentações!$B:$B,$A28)),VLOOKUP($A28,Ebano!$A$5:$AE$42,AB$3,FALSE))</f>
        <v>#REF!</v>
      </c>
      <c r="AC28" s="11">
        <f>IF(AC$4&gt;$A$1,AB28+(SUMIFS(Movimentações!$E:$E,Movimentações!$C:$C,$A$4,data_movimentacao,AC$4,Movimentações!$B:$B,$A28)),VLOOKUP($A28,Ebano!$A$5:$AE$42,AC$3,FALSE))</f>
        <v>6328650.5499999989</v>
      </c>
      <c r="AD28" s="11" t="e">
        <f>IF(AD$4&gt;$A$1,AC28+(SUMIFS(Movimentações!$E:$E,Movimentações!$C:$C,$A$4,data_movimentacao,AD$4,Movimentações!$B:$B,$A28)),VLOOKUP($A28,Ebano!$A$5:$AE$42,AD$3,FALSE))</f>
        <v>#REF!</v>
      </c>
      <c r="AE28" s="11" t="e">
        <f>IF(AE$4&gt;$A$1,AD28+(SUMIFS(Movimentações!$E:$E,Movimentações!$C:$C,$A$4,data_movimentacao,AE$4,Movimentações!$B:$B,$A28)),VLOOKUP($A28,Ebano!$A$5:$AE$42,AE$3,FALSE))</f>
        <v>#REF!</v>
      </c>
      <c r="AF28" s="11">
        <f>IF(AF$4&gt;$A$1,AE28+(SUMIFS(Movimentações!$E:$E,Movimentações!$C:$C,$A$4,data_movimentacao,AF$4,Movimentações!$B:$B,$A28)),VLOOKUP($A28,Ebano!$A$5:$AE$42,AF$3,FALSE))</f>
        <v>6385851.04</v>
      </c>
      <c r="AG28" s="11">
        <f>IF(AG$4&gt;$A$1,AF28+(SUMIFS(Movimentações!$E:$E,Movimentações!$C:$C,$A$4,data_movimentacao,AG$4,Movimentações!$B:$B,$A28)),VLOOKUP($A28,Ebano!$A$5:$AE$42,AG$3,FALSE))</f>
        <v>6385851.04</v>
      </c>
      <c r="AH28" s="11">
        <f>IF(AH$4&gt;$A$1,AG28+(SUMIFS(Movimentações!$E:$E,Movimentações!$C:$C,$A$4,data_movimentacao,AH$4,Movimentações!$B:$B,$A28)),VLOOKUP($A28,Ebano!$A$5:$AE$42,AH$3,FALSE))</f>
        <v>6387365.6099999994</v>
      </c>
    </row>
    <row r="29" spans="1:34" x14ac:dyDescent="0.3">
      <c r="A29" t="str">
        <f>Ebano!A29</f>
        <v>NTN-B 760199 20350515</v>
      </c>
      <c r="B29" s="11">
        <f>IF(B$4&gt;$A$1,A29+(SUMIFS(Movimentações!$E:$E,Movimentações!$C:$C,$A$4,data_movimentacao,B$4,Movimentações!$B:$B,$A29)),VLOOKUP($A29,Ebano!$A$5:$AE$42,B$3,FALSE))</f>
        <v>4897098.2699999996</v>
      </c>
      <c r="C29" s="11">
        <f>IF(C$4&gt;$A$1,B29+(SUMIFS(Movimentações!$E:$E,Movimentações!$C:$C,$A$4,data_movimentacao,C$4,Movimentações!$B:$B,$A29)),VLOOKUP($A29,Ebano!$A$5:$AE$42,C$3,FALSE))</f>
        <v>5072007.2699999996</v>
      </c>
      <c r="D29" s="11">
        <f>IF(D$4&gt;$A$1,C29+(SUMIFS(Movimentações!$E:$E,Movimentações!$C:$C,$A$4,data_movimentacao,D$4,Movimentações!$B:$B,$A29)),VLOOKUP($A29,Ebano!$A$5:$AE$42,D$3,FALSE))</f>
        <v>5072007.2699999996</v>
      </c>
      <c r="E29" s="11">
        <f>IF(E$4&gt;$A$1,D29+(SUMIFS(Movimentações!$E:$E,Movimentações!$C:$C,$A$4,data_movimentacao,E$4,Movimentações!$B:$B,$A29)),VLOOKUP($A29,Ebano!$A$5:$AE$42,E$3,FALSE))</f>
        <v>4897098.2699999996</v>
      </c>
      <c r="F29" s="11">
        <f>IF(F$4&gt;$A$1,E29+(SUMIFS(Movimentações!$E:$E,Movimentações!$C:$C,$A$4,data_movimentacao,F$4,Movimentações!$B:$B,$A29)),VLOOKUP($A29,Ebano!$A$5:$AE$42,F$3,FALSE))</f>
        <v>4871378.7300000004</v>
      </c>
      <c r="G29" s="11">
        <f>IF(G$4&gt;$A$1,F29+(SUMIFS(Movimentações!$E:$E,Movimentações!$C:$C,$A$4,data_movimentacao,G$4,Movimentações!$B:$B,$A29)),VLOOKUP($A29,Ebano!$A$5:$AE$42,G$3,FALSE))</f>
        <v>6181668.4700000007</v>
      </c>
      <c r="H29" s="11">
        <f>IF(H$4&gt;$A$1,G29+(SUMIFS(Movimentações!$E:$E,Movimentações!$C:$C,$A$4,data_movimentacao,H$4,Movimentações!$B:$B,$A29)),VLOOKUP($A29,Ebano!$A$5:$AE$42,H$3,FALSE))</f>
        <v>6276722.3700000001</v>
      </c>
      <c r="I29" s="11">
        <f>IF(I$4&gt;$A$1,H29+(SUMIFS(Movimentações!$E:$E,Movimentações!$C:$C,$A$4,data_movimentacao,I$4,Movimentações!$B:$B,$A29)),VLOOKUP($A29,Ebano!$A$5:$AE$42,I$3,FALSE))</f>
        <v>6245016.8900000006</v>
      </c>
      <c r="J29" s="11">
        <f>IF(J$4&gt;$A$1,I29+(SUMIFS(Movimentações!$E:$E,Movimentações!$C:$C,$A$4,data_movimentacao,J$4,Movimentações!$B:$B,$A29)),VLOOKUP($A29,Ebano!$A$5:$AE$42,J$3,FALSE))</f>
        <v>6296838.4399999995</v>
      </c>
      <c r="K29" s="11">
        <f>IF(K$4&gt;$A$1,J29+(SUMIFS(Movimentações!$E:$E,Movimentações!$C:$C,$A$4,data_movimentacao,K$4,Movimentações!$B:$B,$A29)),VLOOKUP($A29,Ebano!$A$5:$AE$42,K$3,FALSE))</f>
        <v>6251486.6400000006</v>
      </c>
      <c r="L29" s="11">
        <f>IF(L$4&gt;$A$1,K29+(SUMIFS(Movimentações!$E:$E,Movimentações!$C:$C,$A$4,data_movimentacao,L$4,Movimentações!$B:$B,$A29)),VLOOKUP($A29,Ebano!$A$5:$AE$42,L$3,FALSE))</f>
        <v>6288778.21</v>
      </c>
      <c r="M29" s="11">
        <f>IF(M$4&gt;$A$1,#REF!+(SUMIFS(Movimentações!$E:$E,Movimentações!$C:$C,$A$4,data_movimentacao,M$4,Movimentações!$B:$B,$A29)),VLOOKUP($A29,Ebano!$A$5:$AE$42,M$3,FALSE))</f>
        <v>6432140.1900000013</v>
      </c>
      <c r="N29" s="11">
        <f>IF(N$4&gt;$A$1,M29+(SUMIFS(Movimentações!$E:$E,Movimentações!$C:$C,$A$4,data_movimentacao,N$4,Movimentações!$B:$B,$A29)),VLOOKUP($A29,Ebano!$A$5:$AE$42,N$3,FALSE))</f>
        <v>6448121.7699999996</v>
      </c>
      <c r="O29" s="11">
        <f>IF(O$4&gt;$A$1,N29+(SUMIFS(Movimentações!$E:$E,Movimentações!$C:$C,$A$4,data_movimentacao,O$4,Movimentações!$B:$B,$A29)),VLOOKUP($A29,Ebano!$A$5:$AE$42,O$3,FALSE))</f>
        <v>6400551.4900000002</v>
      </c>
      <c r="P29" s="11">
        <f>IF(P$4&gt;$A$1,O29+(SUMIFS(Movimentações!$E:$E,Movimentações!$C:$C,$A$4,data_movimentacao,P$4,Movimentações!$B:$B,$A29)),VLOOKUP($A29,Ebano!$A$5:$AE$42,P$3,FALSE))</f>
        <v>6400551.4900000002</v>
      </c>
      <c r="Q29" s="11">
        <f>IF(Q$4&gt;$A$1,P29+(SUMIFS(Movimentações!$E:$E,Movimentações!$C:$C,$A$4,data_movimentacao,Q$4,Movimentações!$B:$B,$A29)),VLOOKUP($A29,Ebano!$A$5:$AE$42,Q$3,FALSE))</f>
        <v>6369421.3599999994</v>
      </c>
      <c r="R29" s="11">
        <f>IF(R$4&gt;$A$1,Q29+(SUMIFS(Movimentações!$E:$E,Movimentações!$C:$C,$A$4,data_movimentacao,R$4,Movimentações!$B:$B,$A29)),VLOOKUP($A29,Ebano!$A$5:$AE$42,R$3,FALSE))</f>
        <v>6356172.8800000008</v>
      </c>
      <c r="S29" s="11">
        <f>IF(S$4&gt;$A$1,R29+(SUMIFS(Movimentações!$E:$E,Movimentações!$C:$C,$A$4,data_movimentacao,S$4,Movimentações!$B:$B,$A29)),VLOOKUP($A29,Ebano!$A$5:$AE$42,S$3,FALSE))</f>
        <v>6323080.7599999998</v>
      </c>
      <c r="T29" s="11" t="e">
        <f>IF(T$4&gt;$A$1,S29+(SUMIFS(Movimentações!$E:$E,Movimentações!$C:$C,$A$4,data_movimentacao,T$4,Movimentações!$B:$B,$A29)),VLOOKUP($A29,Ebano!$A$5:$AE$42,T$3,FALSE))</f>
        <v>#REF!</v>
      </c>
      <c r="U29" s="11">
        <f>IF(U$4&gt;$A$1,T29+(SUMIFS(Movimentações!$E:$E,Movimentações!$C:$C,$A$4,data_movimentacao,U$4,Movimentações!$B:$B,$A29)),VLOOKUP($A29,Ebano!$A$5:$AE$42,U$3,FALSE))</f>
        <v>6248700.3200000003</v>
      </c>
      <c r="V29" s="11">
        <f>IF(V$4&gt;$A$1,U29+(SUMIFS(Movimentações!$E:$E,Movimentações!$C:$C,$A$4,data_movimentacao,V$4,Movimentações!$B:$B,$A29)),VLOOKUP($A29,Ebano!$A$5:$AE$42,V$3,FALSE))</f>
        <v>6255555.5899999999</v>
      </c>
      <c r="W29" s="11">
        <f>IF(W$4&gt;$A$1,V29+(SUMIFS(Movimentações!$E:$E,Movimentações!$C:$C,$A$4,data_movimentacao,W$4,Movimentações!$B:$B,$A29)),VLOOKUP($A29,Ebano!$A$5:$AE$42,W$3,FALSE))</f>
        <v>6272153.1899999995</v>
      </c>
      <c r="X29" s="11">
        <f>IF(X$4&gt;$A$1,W29+(SUMIFS(Movimentações!$E:$E,Movimentações!$C:$C,$A$4,data_movimentacao,X$4,Movimentações!$B:$B,$A29)),VLOOKUP($A29,Ebano!$A$5:$AE$42,X$3,FALSE))</f>
        <v>6247073.1699999999</v>
      </c>
      <c r="Y29" s="11">
        <f>IF(Y$4&gt;$A$1,X29+(SUMIFS(Movimentações!$E:$E,Movimentações!$C:$C,$A$4,data_movimentacao,Y$4,Movimentações!$B:$B,$A29)),VLOOKUP($A29,Ebano!$A$5:$AE$42,Y$3,FALSE))</f>
        <v>6244367.5599999996</v>
      </c>
      <c r="Z29" s="11">
        <f>IF(Z$4&gt;$A$1,Y29+(SUMIFS(Movimentações!$E:$E,Movimentações!$C:$C,$A$4,data_movimentacao,Z$4,Movimentações!$B:$B,$A29)),VLOOKUP($A29,Ebano!$A$5:$AE$42,Z$3,FALSE))</f>
        <v>6284252.7300000004</v>
      </c>
      <c r="AA29" s="11">
        <f>IF(AA$4&gt;$A$1,Z29+(SUMIFS(Movimentações!$E:$E,Movimentações!$C:$C,$A$4,data_movimentacao,AA$4,Movimentações!$B:$B,$A29)),VLOOKUP($A29,Ebano!$A$5:$AE$42,AA$3,FALSE))</f>
        <v>6281098.8300000001</v>
      </c>
      <c r="AB29" s="11" t="e">
        <f>IF(AB$4&gt;$A$1,AA29+(SUMIFS(Movimentações!$E:$E,Movimentações!$C:$C,$A$4,data_movimentacao,AB$4,Movimentações!$B:$B,$A29)),VLOOKUP($A29,Ebano!$A$5:$AE$42,AB$3,FALSE))</f>
        <v>#REF!</v>
      </c>
      <c r="AC29" s="11">
        <f>IF(AC$4&gt;$A$1,AB29+(SUMIFS(Movimentações!$E:$E,Movimentações!$C:$C,$A$4,data_movimentacao,AC$4,Movimentações!$B:$B,$A29)),VLOOKUP($A29,Ebano!$A$5:$AE$42,AC$3,FALSE))</f>
        <v>6355265.8899999997</v>
      </c>
      <c r="AD29" s="11" t="e">
        <f>IF(AD$4&gt;$A$1,AC29+(SUMIFS(Movimentações!$E:$E,Movimentações!$C:$C,$A$4,data_movimentacao,AD$4,Movimentações!$B:$B,$A29)),VLOOKUP($A29,Ebano!$A$5:$AE$42,AD$3,FALSE))</f>
        <v>#REF!</v>
      </c>
      <c r="AE29" s="11" t="e">
        <f>IF(AE$4&gt;$A$1,AD29+(SUMIFS(Movimentações!$E:$E,Movimentações!$C:$C,$A$4,data_movimentacao,AE$4,Movimentações!$B:$B,$A29)),VLOOKUP($A29,Ebano!$A$5:$AE$42,AE$3,FALSE))</f>
        <v>#REF!</v>
      </c>
      <c r="AF29" s="11">
        <f>IF(AF$4&gt;$A$1,AE29+(SUMIFS(Movimentações!$E:$E,Movimentações!$C:$C,$A$4,data_movimentacao,AF$4,Movimentações!$B:$B,$A29)),VLOOKUP($A29,Ebano!$A$5:$AE$42,AF$3,FALSE))</f>
        <v>6427736.5399999991</v>
      </c>
      <c r="AG29" s="11">
        <f>IF(AG$4&gt;$A$1,AF29+(SUMIFS(Movimentações!$E:$E,Movimentações!$C:$C,$A$4,data_movimentacao,AG$4,Movimentações!$B:$B,$A29)),VLOOKUP($A29,Ebano!$A$5:$AE$42,AG$3,FALSE))</f>
        <v>6427736.5399999991</v>
      </c>
      <c r="AH29" s="11">
        <f>IF(AH$4&gt;$A$1,AG29+(SUMIFS(Movimentações!$E:$E,Movimentações!$C:$C,$A$4,data_movimentacao,AH$4,Movimentações!$B:$B,$A29)),VLOOKUP($A29,Ebano!$A$5:$AE$42,AH$3,FALSE))</f>
        <v>6429512.25</v>
      </c>
    </row>
    <row r="30" spans="1:34" x14ac:dyDescent="0.3">
      <c r="A30" t="str">
        <f>Ebano!A30</f>
        <v>SPS II FEEDER B FI MULTIMERCADO CRÉDITO PRIVADO</v>
      </c>
      <c r="B30" s="11">
        <f>IF(B$4&gt;$A$1,A30+(SUMIFS(Movimentações!$E:$E,Movimentações!$C:$C,$A$4,data_movimentacao,B$4,Movimentações!$B:$B,$A30)),VLOOKUP($A30,Ebano!$A$5:$AE$42,B$3,FALSE))</f>
        <v>1925422.9346093319</v>
      </c>
      <c r="C30" s="11">
        <f>IF(C$4&gt;$A$1,B30+(SUMIFS(Movimentações!$E:$E,Movimentações!$C:$C,$A$4,data_movimentacao,C$4,Movimentações!$B:$B,$A30)),VLOOKUP($A30,Ebano!$A$5:$AE$42,C$3,FALSE))</f>
        <v>1924358.8776426581</v>
      </c>
      <c r="D30" s="11">
        <f>IF(D$4&gt;$A$1,C30+(SUMIFS(Movimentações!$E:$E,Movimentações!$C:$C,$A$4,data_movimentacao,D$4,Movimentações!$B:$B,$A30)),VLOOKUP($A30,Ebano!$A$5:$AE$42,D$3,FALSE))</f>
        <v>1924358.8776426581</v>
      </c>
      <c r="E30" s="11">
        <f>IF(E$4&gt;$A$1,D30+(SUMIFS(Movimentações!$E:$E,Movimentações!$C:$C,$A$4,data_movimentacao,E$4,Movimentações!$B:$B,$A30)),VLOOKUP($A30,Ebano!$A$5:$AE$42,E$3,FALSE))</f>
        <v>1925422.9346093319</v>
      </c>
      <c r="F30" s="11">
        <f>IF(F$4&gt;$A$1,E30+(SUMIFS(Movimentações!$E:$E,Movimentações!$C:$C,$A$4,data_movimentacao,F$4,Movimentações!$B:$B,$A30)),VLOOKUP($A30,Ebano!$A$5:$AE$42,F$3,FALSE))</f>
        <v>1926625.4578212239</v>
      </c>
      <c r="G30" s="11">
        <f>IF(G$4&gt;$A$1,F30+(SUMIFS(Movimentações!$E:$E,Movimentações!$C:$C,$A$4,data_movimentacao,G$4,Movimentações!$B:$B,$A30)),VLOOKUP($A30,Ebano!$A$5:$AE$42,G$3,FALSE))</f>
        <v>1927902.8151782339</v>
      </c>
      <c r="H30" s="11">
        <f>IF(H$4&gt;$A$1,G30+(SUMIFS(Movimentações!$E:$E,Movimentações!$C:$C,$A$4,data_movimentacao,H$4,Movimentações!$B:$B,$A30)),VLOOKUP($A30,Ebano!$A$5:$AE$42,H$3,FALSE))</f>
        <v>1928988.144409942</v>
      </c>
      <c r="I30" s="11">
        <f>IF(I$4&gt;$A$1,H30+(SUMIFS(Movimentações!$E:$E,Movimentações!$C:$C,$A$4,data_movimentacao,I$4,Movimentações!$B:$B,$A30)),VLOOKUP($A30,Ebano!$A$5:$AE$42,I$3,FALSE))</f>
        <v>1930061.49266163</v>
      </c>
      <c r="J30" s="11">
        <f>IF(J$4&gt;$A$1,I30+(SUMIFS(Movimentações!$E:$E,Movimentações!$C:$C,$A$4,data_movimentacao,J$4,Movimentações!$B:$B,$A30)),VLOOKUP($A30,Ebano!$A$5:$AE$42,J$3,FALSE))</f>
        <v>1931151.5128133451</v>
      </c>
      <c r="K30" s="11">
        <f>IF(K$4&gt;$A$1,J30+(SUMIFS(Movimentações!$E:$E,Movimentações!$C:$C,$A$4,data_movimentacao,K$4,Movimentações!$B:$B,$A30)),VLOOKUP($A30,Ebano!$A$5:$AE$42,K$3,FALSE))</f>
        <v>1929906.2726913861</v>
      </c>
      <c r="L30" s="11">
        <f>IF(L$4&gt;$A$1,K30+(SUMIFS(Movimentações!$E:$E,Movimentações!$C:$C,$A$4,data_movimentacao,L$4,Movimentações!$B:$B,$A30)),VLOOKUP($A30,Ebano!$A$5:$AE$42,L$3,FALSE))</f>
        <v>1931119.771373295</v>
      </c>
      <c r="M30" s="11">
        <f>IF(M$4&gt;$A$1,#REF!+(SUMIFS(Movimentações!$E:$E,Movimentações!$C:$C,$A$4,data_movimentacao,M$4,Movimentações!$B:$B,$A30)),VLOOKUP($A30,Ebano!$A$5:$AE$42,M$3,FALSE))</f>
        <v>1933238.645141629</v>
      </c>
      <c r="N30" s="11">
        <f>IF(N$4&gt;$A$1,M30+(SUMIFS(Movimentações!$E:$E,Movimentações!$C:$C,$A$4,data_movimentacao,N$4,Movimentações!$B:$B,$A30)),VLOOKUP($A30,Ebano!$A$5:$AE$42,N$3,FALSE))</f>
        <v>1934385.1281284329</v>
      </c>
      <c r="O30" s="11">
        <f>IF(O$4&gt;$A$1,N30+(SUMIFS(Movimentações!$E:$E,Movimentações!$C:$C,$A$4,data_movimentacao,O$4,Movimentações!$B:$B,$A30)),VLOOKUP($A30,Ebano!$A$5:$AE$42,O$3,FALSE))</f>
        <v>1935571.8076953001</v>
      </c>
      <c r="P30" s="11">
        <f>IF(P$4&gt;$A$1,O30+(SUMIFS(Movimentações!$E:$E,Movimentações!$C:$C,$A$4,data_movimentacao,P$4,Movimentações!$B:$B,$A30)),VLOOKUP($A30,Ebano!$A$5:$AE$42,P$3,FALSE))</f>
        <v>1935571.8076953001</v>
      </c>
      <c r="Q30" s="11">
        <f>IF(Q$4&gt;$A$1,P30+(SUMIFS(Movimentações!$E:$E,Movimentações!$C:$C,$A$4,data_movimentacao,Q$4,Movimentações!$B:$B,$A30)),VLOOKUP($A30,Ebano!$A$5:$AE$42,Q$3,FALSE))</f>
        <v>1936497.2921567559</v>
      </c>
      <c r="R30" s="11">
        <f>IF(R$4&gt;$A$1,Q30+(SUMIFS(Movimentações!$E:$E,Movimentações!$C:$C,$A$4,data_movimentacao,R$4,Movimentações!$B:$B,$A30)),VLOOKUP($A30,Ebano!$A$5:$AE$42,R$3,FALSE))</f>
        <v>1937551.228353414</v>
      </c>
      <c r="S30" s="11">
        <f>IF(S$4&gt;$A$1,R30+(SUMIFS(Movimentações!$E:$E,Movimentações!$C:$C,$A$4,data_movimentacao,S$4,Movimentações!$B:$B,$A30)),VLOOKUP($A30,Ebano!$A$5:$AE$42,S$3,FALSE))</f>
        <v>1930613.088757498</v>
      </c>
      <c r="T30" s="11" t="e">
        <f>IF(T$4&gt;$A$1,S30+(SUMIFS(Movimentações!$E:$E,Movimentações!$C:$C,$A$4,data_movimentacao,T$4,Movimentações!$B:$B,$A30)),VLOOKUP($A30,Ebano!$A$5:$AE$42,T$3,FALSE))</f>
        <v>#REF!</v>
      </c>
      <c r="U30" s="11">
        <f>IF(U$4&gt;$A$1,T30+(SUMIFS(Movimentações!$E:$E,Movimentações!$C:$C,$A$4,data_movimentacao,U$4,Movimentações!$B:$B,$A30)),VLOOKUP($A30,Ebano!$A$5:$AE$42,U$3,FALSE))</f>
        <v>1942147.9803706461</v>
      </c>
      <c r="V30" s="11">
        <f>IF(V$4&gt;$A$1,U30+(SUMIFS(Movimentações!$E:$E,Movimentações!$C:$C,$A$4,data_movimentacao,V$4,Movimentações!$B:$B,$A30)),VLOOKUP($A30,Ebano!$A$5:$AE$42,V$3,FALSE))</f>
        <v>1942736.1865015719</v>
      </c>
      <c r="W30" s="11">
        <f>IF(W$4&gt;$A$1,V30+(SUMIFS(Movimentações!$E:$E,Movimentações!$C:$C,$A$4,data_movimentacao,W$4,Movimentações!$B:$B,$A30)),VLOOKUP($A30,Ebano!$A$5:$AE$42,W$3,FALSE))</f>
        <v>1943817.921748274</v>
      </c>
      <c r="X30" s="11">
        <f>IF(X$4&gt;$A$1,W30+(SUMIFS(Movimentações!$E:$E,Movimentações!$C:$C,$A$4,data_movimentacao,X$4,Movimentações!$B:$B,$A30)),VLOOKUP($A30,Ebano!$A$5:$AE$42,X$3,FALSE))</f>
        <v>2016070.597686951</v>
      </c>
      <c r="Y30" s="11">
        <f>IF(Y$4&gt;$A$1,X30+(SUMIFS(Movimentações!$E:$E,Movimentações!$C:$C,$A$4,data_movimentacao,Y$4,Movimentações!$B:$B,$A30)),VLOOKUP($A30,Ebano!$A$5:$AE$42,Y$3,FALSE))</f>
        <v>2021456.4226354251</v>
      </c>
      <c r="Z30" s="11">
        <f>IF(Z$4&gt;$A$1,Y30+(SUMIFS(Movimentações!$E:$E,Movimentações!$C:$C,$A$4,data_movimentacao,Z$4,Movimentações!$B:$B,$A30)),VLOOKUP($A30,Ebano!$A$5:$AE$42,Z$3,FALSE))</f>
        <v>2021533.159335545</v>
      </c>
      <c r="AA30" s="11">
        <f>IF(AA$4&gt;$A$1,Z30+(SUMIFS(Movimentações!$E:$E,Movimentações!$C:$C,$A$4,data_movimentacao,AA$4,Movimentações!$B:$B,$A30)),VLOOKUP($A30,Ebano!$A$5:$AE$42,AA$3,FALSE))</f>
        <v>2022638.450027284</v>
      </c>
      <c r="AB30" s="11" t="e">
        <f>IF(AB$4&gt;$A$1,AA30+(SUMIFS(Movimentações!$E:$E,Movimentações!$C:$C,$A$4,data_movimentacao,AB$4,Movimentações!$B:$B,$A30)),VLOOKUP($A30,Ebano!$A$5:$AE$42,AB$3,FALSE))</f>
        <v>#REF!</v>
      </c>
      <c r="AC30" s="11">
        <f>IF(AC$4&gt;$A$1,AB30+(SUMIFS(Movimentações!$E:$E,Movimentações!$C:$C,$A$4,data_movimentacao,AC$4,Movimentações!$B:$B,$A30)),VLOOKUP($A30,Ebano!$A$5:$AE$42,AC$3,FALSE))</f>
        <v>2024823.879815723</v>
      </c>
      <c r="AD30" s="11" t="e">
        <f>IF(AD$4&gt;$A$1,AC30+(SUMIFS(Movimentações!$E:$E,Movimentações!$C:$C,$A$4,data_movimentacao,AD$4,Movimentações!$B:$B,$A30)),VLOOKUP($A30,Ebano!$A$5:$AE$42,AD$3,FALSE))</f>
        <v>#REF!</v>
      </c>
      <c r="AE30" s="11" t="e">
        <f>IF(AE$4&gt;$A$1,AD30+(SUMIFS(Movimentações!$E:$E,Movimentações!$C:$C,$A$4,data_movimentacao,AE$4,Movimentações!$B:$B,$A30)),VLOOKUP($A30,Ebano!$A$5:$AE$42,AE$3,FALSE))</f>
        <v>#REF!</v>
      </c>
      <c r="AF30" s="11">
        <f>IF(AF$4&gt;$A$1,AE30+(SUMIFS(Movimentações!$E:$E,Movimentações!$C:$C,$A$4,data_movimentacao,AF$4,Movimentações!$B:$B,$A30)),VLOOKUP($A30,Ebano!$A$5:$AE$42,AF$3,FALSE))</f>
        <v>1888387.3983610631</v>
      </c>
      <c r="AG30" s="11">
        <f>IF(AG$4&gt;$A$1,AF30+(SUMIFS(Movimentações!$E:$E,Movimentações!$C:$C,$A$4,data_movimentacao,AG$4,Movimentações!$B:$B,$A30)),VLOOKUP($A30,Ebano!$A$5:$AE$42,AG$3,FALSE))</f>
        <v>1888387.3983610631</v>
      </c>
      <c r="AH30" s="11">
        <f>IF(AH$4&gt;$A$1,AG30+(SUMIFS(Movimentações!$E:$E,Movimentações!$C:$C,$A$4,data_movimentacao,AH$4,Movimentações!$B:$B,$A30)),VLOOKUP($A30,Ebano!$A$5:$AE$42,AH$3,FALSE))</f>
        <v>1885759.934051929</v>
      </c>
    </row>
    <row r="31" spans="1:34" x14ac:dyDescent="0.3">
      <c r="A31" s="5" t="str">
        <f>Ebano!A31</f>
        <v>Multimercado</v>
      </c>
      <c r="B31" s="95">
        <f>SUM(B32:B42)</f>
        <v>20120181.325046904</v>
      </c>
      <c r="C31" s="95">
        <f t="shared" ref="C31:AH31" si="62">SUM(C32:C42)</f>
        <v>20215344.655873116</v>
      </c>
      <c r="D31" s="95">
        <f t="shared" si="62"/>
        <v>20215344.655873116</v>
      </c>
      <c r="E31" s="95">
        <f t="shared" si="62"/>
        <v>20120181.325046904</v>
      </c>
      <c r="F31" s="95">
        <f t="shared" si="62"/>
        <v>20114062.333964627</v>
      </c>
      <c r="G31" s="95">
        <f t="shared" si="62"/>
        <v>20123212.648208678</v>
      </c>
      <c r="H31" s="95">
        <f t="shared" si="62"/>
        <v>20141598.193787046</v>
      </c>
      <c r="I31" s="95">
        <f t="shared" si="62"/>
        <v>20126146.513527669</v>
      </c>
      <c r="J31" s="95">
        <f t="shared" si="62"/>
        <v>20121453.537278067</v>
      </c>
      <c r="K31" s="95">
        <f t="shared" si="62"/>
        <v>20110450.393138189</v>
      </c>
      <c r="L31" s="95">
        <f t="shared" si="62"/>
        <v>20102767.862285476</v>
      </c>
      <c r="M31" s="95">
        <f t="shared" si="62"/>
        <v>19328096.004385583</v>
      </c>
      <c r="N31" s="95">
        <f t="shared" si="62"/>
        <v>19318228.343785785</v>
      </c>
      <c r="O31" s="95">
        <f t="shared" si="62"/>
        <v>19253864.83555657</v>
      </c>
      <c r="P31" s="95">
        <f t="shared" si="62"/>
        <v>19253864.83555657</v>
      </c>
      <c r="Q31" s="95">
        <f t="shared" si="62"/>
        <v>19210344.703500476</v>
      </c>
      <c r="R31" s="95">
        <f t="shared" si="62"/>
        <v>19172910.320077721</v>
      </c>
      <c r="S31" s="95">
        <f t="shared" si="62"/>
        <v>18259286.811809167</v>
      </c>
      <c r="T31" s="95" t="e">
        <f t="shared" si="62"/>
        <v>#REF!</v>
      </c>
      <c r="U31" s="95">
        <f t="shared" si="62"/>
        <v>10852636.250415655</v>
      </c>
      <c r="V31" s="95">
        <f t="shared" si="62"/>
        <v>10197346.452776734</v>
      </c>
      <c r="W31" s="95">
        <f t="shared" si="62"/>
        <v>10183579.902434474</v>
      </c>
      <c r="X31" s="95">
        <f t="shared" si="62"/>
        <v>10145418.082839211</v>
      </c>
      <c r="Y31" s="95">
        <f t="shared" si="62"/>
        <v>10147470.114267541</v>
      </c>
      <c r="Z31" s="95">
        <f t="shared" si="62"/>
        <v>10195408.77676883</v>
      </c>
      <c r="AA31" s="95">
        <f t="shared" si="62"/>
        <v>9936738.6721104514</v>
      </c>
      <c r="AB31" s="95" t="e">
        <f t="shared" si="62"/>
        <v>#REF!</v>
      </c>
      <c r="AC31" s="95">
        <f t="shared" si="62"/>
        <v>10016975.573478229</v>
      </c>
      <c r="AD31" s="95" t="e">
        <f t="shared" si="62"/>
        <v>#REF!</v>
      </c>
      <c r="AE31" s="95" t="e">
        <f t="shared" si="62"/>
        <v>#REF!</v>
      </c>
      <c r="AF31" s="95">
        <f t="shared" si="62"/>
        <v>10020440.787269855</v>
      </c>
      <c r="AG31" s="95">
        <f t="shared" si="62"/>
        <v>10020440.787269855</v>
      </c>
      <c r="AH31" s="95">
        <f t="shared" si="62"/>
        <v>10002350.498226697</v>
      </c>
    </row>
    <row r="32" spans="1:34" x14ac:dyDescent="0.3">
      <c r="A32" t="str">
        <f>Ebano!A32</f>
        <v>051 SPA VISTA MULTIESTRATÉGIA FIC MULTIMERCADO</v>
      </c>
      <c r="B32" s="11">
        <f>IF(B$4&gt;$A$1,A32+(SUMIFS(Movimentações!$E:$E,Movimentações!$C:$C,$A$4,data_movimentacao,B$4,Movimentações!$B:$B,$A32)),VLOOKUP($A32,Ebano!$A$5:$AE$42,B$3,FALSE))</f>
        <v>3196790.0661867671</v>
      </c>
      <c r="C32" s="11">
        <f>IF(C$4&gt;$A$1,B32+(SUMIFS(Movimentações!$E:$E,Movimentações!$C:$C,$A$4,data_movimentacao,C$4,Movimentações!$B:$B,$A32)),VLOOKUP($A32,Ebano!$A$5:$AE$42,C$3,FALSE))</f>
        <v>3314527.2995351991</v>
      </c>
      <c r="D32" s="11">
        <f>IF(D$4&gt;$A$1,C32+(SUMIFS(Movimentações!$E:$E,Movimentações!$C:$C,$A$4,data_movimentacao,D$4,Movimentações!$B:$B,$A32)),VLOOKUP($A32,Ebano!$A$5:$AE$42,D$3,FALSE))</f>
        <v>3314527.2995351991</v>
      </c>
      <c r="E32" s="11">
        <f>IF(E$4&gt;$A$1,D32+(SUMIFS(Movimentações!$E:$E,Movimentações!$C:$C,$A$4,data_movimentacao,E$4,Movimentações!$B:$B,$A32)),VLOOKUP($A32,Ebano!$A$5:$AE$42,E$3,FALSE))</f>
        <v>3196790.0661867671</v>
      </c>
      <c r="F32" s="11">
        <f>IF(F$4&gt;$A$1,E32+(SUMIFS(Movimentações!$E:$E,Movimentações!$C:$C,$A$4,data_movimentacao,F$4,Movimentações!$B:$B,$A32)),VLOOKUP($A32,Ebano!$A$5:$AE$42,F$3,FALSE))</f>
        <v>3191630.4584488911</v>
      </c>
      <c r="G32" s="11">
        <f>IF(G$4&gt;$A$1,F32+(SUMIFS(Movimentações!$E:$E,Movimentações!$C:$C,$A$4,data_movimentacao,G$4,Movimentações!$B:$B,$A32)),VLOOKUP($A32,Ebano!$A$5:$AE$42,G$3,FALSE))</f>
        <v>3204455.6171349478</v>
      </c>
      <c r="H32" s="11">
        <f>IF(H$4&gt;$A$1,G32+(SUMIFS(Movimentações!$E:$E,Movimentações!$C:$C,$A$4,data_movimentacao,H$4,Movimentações!$B:$B,$A32)),VLOOKUP($A32,Ebano!$A$5:$AE$42,H$3,FALSE))</f>
        <v>3209723.736210817</v>
      </c>
      <c r="I32" s="11">
        <f>IF(I$4&gt;$A$1,H32+(SUMIFS(Movimentações!$E:$E,Movimentações!$C:$C,$A$4,data_movimentacao,I$4,Movimentações!$B:$B,$A32)),VLOOKUP($A32,Ebano!$A$5:$AE$42,I$3,FALSE))</f>
        <v>3185005.6436947891</v>
      </c>
      <c r="J32" s="11">
        <f>IF(J$4&gt;$A$1,I32+(SUMIFS(Movimentações!$E:$E,Movimentações!$C:$C,$A$4,data_movimentacao,J$4,Movimentações!$B:$B,$A32)),VLOOKUP($A32,Ebano!$A$5:$AE$42,J$3,FALSE))</f>
        <v>3209814.4662791379</v>
      </c>
      <c r="K32" s="11">
        <f>IF(K$4&gt;$A$1,J32+(SUMIFS(Movimentações!$E:$E,Movimentações!$C:$C,$A$4,data_movimentacao,K$4,Movimentações!$B:$B,$A32)),VLOOKUP($A32,Ebano!$A$5:$AE$42,K$3,FALSE))</f>
        <v>3169763.1441934542</v>
      </c>
      <c r="L32" s="11">
        <f>IF(L$4&gt;$A$1,K32+(SUMIFS(Movimentações!$E:$E,Movimentações!$C:$C,$A$4,data_movimentacao,L$4,Movimentações!$B:$B,$A32)),VLOOKUP($A32,Ebano!$A$5:$AE$42,L$3,FALSE))</f>
        <v>3162445.923758829</v>
      </c>
      <c r="M32" s="11">
        <f>IF(M$4&gt;$A$1,#REF!+(SUMIFS(Movimentações!$E:$E,Movimentações!$C:$C,$A$4,data_movimentacao,M$4,Movimentações!$B:$B,$A32)),VLOOKUP($A32,Ebano!$A$5:$AE$42,M$3,FALSE))</f>
        <v>3205368.2370013972</v>
      </c>
      <c r="N32" s="11">
        <f>IF(N$4&gt;$A$1,M32+(SUMIFS(Movimentações!$E:$E,Movimentações!$C:$C,$A$4,data_movimentacao,N$4,Movimentações!$B:$B,$A32)),VLOOKUP($A32,Ebano!$A$5:$AE$42,N$3,FALSE))</f>
        <v>3204892.0941135399</v>
      </c>
      <c r="O32" s="11">
        <f>IF(O$4&gt;$A$1,N32+(SUMIFS(Movimentações!$E:$E,Movimentações!$C:$C,$A$4,data_movimentacao,O$4,Movimentações!$B:$B,$A32)),VLOOKUP($A32,Ebano!$A$5:$AE$42,O$3,FALSE))</f>
        <v>3131282.6529053752</v>
      </c>
      <c r="P32" s="11">
        <f>IF(P$4&gt;$A$1,O32+(SUMIFS(Movimentações!$E:$E,Movimentações!$C:$C,$A$4,data_movimentacao,P$4,Movimentações!$B:$B,$A32)),VLOOKUP($A32,Ebano!$A$5:$AE$42,P$3,FALSE))</f>
        <v>3131282.6529053752</v>
      </c>
      <c r="Q32" s="11">
        <f>IF(Q$4&gt;$A$1,P32+(SUMIFS(Movimentações!$E:$E,Movimentações!$C:$C,$A$4,data_movimentacao,Q$4,Movimentações!$B:$B,$A32)),VLOOKUP($A32,Ebano!$A$5:$AE$42,Q$3,FALSE))</f>
        <v>3101797.356397544</v>
      </c>
      <c r="R32" s="11">
        <f>IF(R$4&gt;$A$1,Q32+(SUMIFS(Movimentações!$E:$E,Movimentações!$C:$C,$A$4,data_movimentacao,R$4,Movimentações!$B:$B,$A32)),VLOOKUP($A32,Ebano!$A$5:$AE$42,R$3,FALSE))</f>
        <v>3067180.8717879769</v>
      </c>
      <c r="S32" s="11">
        <f>IF(S$4&gt;$A$1,R32+(SUMIFS(Movimentações!$E:$E,Movimentações!$C:$C,$A$4,data_movimentacao,S$4,Movimentações!$B:$B,$A32)),VLOOKUP($A32,Ebano!$A$5:$AE$42,S$3,FALSE))</f>
        <v>3048597.621261782</v>
      </c>
      <c r="T32" s="11" t="e">
        <f>IF(T$4&gt;$A$1,S32+(SUMIFS(Movimentações!$E:$E,Movimentações!$C:$C,$A$4,data_movimentacao,T$4,Movimentações!$B:$B,$A32)),VLOOKUP($A32,Ebano!$A$5:$AE$42,T$3,FALSE))</f>
        <v>#REF!</v>
      </c>
      <c r="U32" s="11">
        <f>IF(U$4&gt;$A$1,T32+(SUMIFS(Movimentações!$E:$E,Movimentações!$C:$C,$A$4,data_movimentacao,U$4,Movimentações!$B:$B,$A32)),VLOOKUP($A32,Ebano!$A$5:$AE$42,U$3,FALSE))</f>
        <v>3034243.8812906709</v>
      </c>
      <c r="V32" s="11">
        <f>IF(V$4&gt;$A$1,U32+(SUMIFS(Movimentações!$E:$E,Movimentações!$C:$C,$A$4,data_movimentacao,V$4,Movimentações!$B:$B,$A32)),VLOOKUP($A32,Ebano!$A$5:$AE$42,V$3,FALSE))</f>
        <v>3046489.7049341132</v>
      </c>
      <c r="W32" s="11">
        <f>IF(W$4&gt;$A$1,V32+(SUMIFS(Movimentações!$E:$E,Movimentações!$C:$C,$A$4,data_movimentacao,W$4,Movimentações!$B:$B,$A32)),VLOOKUP($A32,Ebano!$A$5:$AE$42,W$3,FALSE))</f>
        <v>3033441.2925288528</v>
      </c>
      <c r="X32" s="11">
        <f>IF(X$4&gt;$A$1,W32+(SUMIFS(Movimentações!$E:$E,Movimentações!$C:$C,$A$4,data_movimentacao,X$4,Movimentações!$B:$B,$A32)),VLOOKUP($A32,Ebano!$A$5:$AE$42,X$3,FALSE))</f>
        <v>2996036.6440442032</v>
      </c>
      <c r="Y32" s="11">
        <f>IF(Y$4&gt;$A$1,X32+(SUMIFS(Movimentações!$E:$E,Movimentações!$C:$C,$A$4,data_movimentacao,Y$4,Movimentações!$B:$B,$A32)),VLOOKUP($A32,Ebano!$A$5:$AE$42,Y$3,FALSE))</f>
        <v>2997157.775893461</v>
      </c>
      <c r="Z32" s="11">
        <f>IF(Z$4&gt;$A$1,Y32+(SUMIFS(Movimentações!$E:$E,Movimentações!$C:$C,$A$4,data_movimentacao,Z$4,Movimentações!$B:$B,$A32)),VLOOKUP($A32,Ebano!$A$5:$AE$42,Z$3,FALSE))</f>
        <v>3049174.068747784</v>
      </c>
      <c r="AA32" s="11">
        <f>IF(AA$4&gt;$A$1,Z32+(SUMIFS(Movimentações!$E:$E,Movimentações!$C:$C,$A$4,data_movimentacao,AA$4,Movimentações!$B:$B,$A32)),VLOOKUP($A32,Ebano!$A$5:$AE$42,AA$3,FALSE))</f>
        <v>3071848.0751349628</v>
      </c>
      <c r="AB32" s="11" t="e">
        <f>IF(AB$4&gt;$A$1,AA32+(SUMIFS(Movimentações!$E:$E,Movimentações!$C:$C,$A$4,data_movimentacao,AB$4,Movimentações!$B:$B,$A32)),VLOOKUP($A32,Ebano!$A$5:$AE$42,AB$3,FALSE))</f>
        <v>#REF!</v>
      </c>
      <c r="AC32" s="11">
        <f>IF(AC$4&gt;$A$1,AB32+(SUMIFS(Movimentações!$E:$E,Movimentações!$C:$C,$A$4,data_movimentacao,AC$4,Movimentações!$B:$B,$A32)),VLOOKUP($A32,Ebano!$A$5:$AE$42,AC$3,FALSE))</f>
        <v>3132011.9889152148</v>
      </c>
      <c r="AD32" s="11" t="e">
        <f>IF(AD$4&gt;$A$1,AC32+(SUMIFS(Movimentações!$E:$E,Movimentações!$C:$C,$A$4,data_movimentacao,AD$4,Movimentações!$B:$B,$A32)),VLOOKUP($A32,Ebano!$A$5:$AE$42,AD$3,FALSE))</f>
        <v>#REF!</v>
      </c>
      <c r="AE32" s="11" t="e">
        <f>IF(AE$4&gt;$A$1,AD32+(SUMIFS(Movimentações!$E:$E,Movimentações!$C:$C,$A$4,data_movimentacao,AE$4,Movimentações!$B:$B,$A32)),VLOOKUP($A32,Ebano!$A$5:$AE$42,AE$3,FALSE))</f>
        <v>#REF!</v>
      </c>
      <c r="AF32" s="11">
        <f>IF(AF$4&gt;$A$1,AE32+(SUMIFS(Movimentações!$E:$E,Movimentações!$C:$C,$A$4,data_movimentacao,AF$4,Movimentações!$B:$B,$A32)),VLOOKUP($A32,Ebano!$A$5:$AE$42,AF$3,FALSE))</f>
        <v>3131043.8975664591</v>
      </c>
      <c r="AG32" s="11">
        <f>IF(AG$4&gt;$A$1,AF32+(SUMIFS(Movimentações!$E:$E,Movimentações!$C:$C,$A$4,data_movimentacao,AG$4,Movimentações!$B:$B,$A32)),VLOOKUP($A32,Ebano!$A$5:$AE$42,AG$3,FALSE))</f>
        <v>3131043.8975664591</v>
      </c>
      <c r="AH32" s="11">
        <f>IF(AH$4&gt;$A$1,AG32+(SUMIFS(Movimentações!$E:$E,Movimentações!$C:$C,$A$4,data_movimentacao,AH$4,Movimentações!$B:$B,$A32)),VLOOKUP($A32,Ebano!$A$5:$AE$42,AH$3,FALSE))</f>
        <v>3159566.2699321038</v>
      </c>
    </row>
    <row r="33" spans="1:34" x14ac:dyDescent="0.3">
      <c r="A33" t="str">
        <f>Ebano!A33</f>
        <v>ABSOLUTE VERTEX CSHG FIC MULTIMERCADO</v>
      </c>
      <c r="B33" s="11">
        <f>IF(B$4&gt;$A$1,A33+(SUMIFS(Movimentações!$E:$E,Movimentações!$C:$C,$A$4,data_movimentacao,B$4,Movimentações!$B:$B,$A33)),VLOOKUP($A33,Ebano!$A$5:$AE$42,B$3,FALSE))</f>
        <v>1002201.1335234439</v>
      </c>
      <c r="C33" s="11">
        <f>IF(C$4&gt;$A$1,B33+(SUMIFS(Movimentações!$E:$E,Movimentações!$C:$C,$A$4,data_movimentacao,C$4,Movimentações!$B:$B,$A33)),VLOOKUP($A33,Ebano!$A$5:$AE$42,C$3,FALSE))</f>
        <v>1003823.407222561</v>
      </c>
      <c r="D33" s="11">
        <f>IF(D$4&gt;$A$1,C33+(SUMIFS(Movimentações!$E:$E,Movimentações!$C:$C,$A$4,data_movimentacao,D$4,Movimentações!$B:$B,$A33)),VLOOKUP($A33,Ebano!$A$5:$AE$42,D$3,FALSE))</f>
        <v>1003823.407222561</v>
      </c>
      <c r="E33" s="11">
        <f>IF(E$4&gt;$A$1,D33+(SUMIFS(Movimentações!$E:$E,Movimentações!$C:$C,$A$4,data_movimentacao,E$4,Movimentações!$B:$B,$A33)),VLOOKUP($A33,Ebano!$A$5:$AE$42,E$3,FALSE))</f>
        <v>1002201.1335234439</v>
      </c>
      <c r="F33" s="11">
        <f>IF(F$4&gt;$A$1,E33+(SUMIFS(Movimentações!$E:$E,Movimentações!$C:$C,$A$4,data_movimentacao,F$4,Movimentações!$B:$B,$A33)),VLOOKUP($A33,Ebano!$A$5:$AE$42,F$3,FALSE))</f>
        <v>1002475.581244995</v>
      </c>
      <c r="G33" s="11">
        <f>IF(G$4&gt;$A$1,F33+(SUMIFS(Movimentações!$E:$E,Movimentações!$C:$C,$A$4,data_movimentacao,G$4,Movimentações!$B:$B,$A33)),VLOOKUP($A33,Ebano!$A$5:$AE$42,G$3,FALSE))</f>
        <v>1003535.649175251</v>
      </c>
      <c r="H33" s="11">
        <f>IF(H$4&gt;$A$1,G33+(SUMIFS(Movimentações!$E:$E,Movimentações!$C:$C,$A$4,data_movimentacao,H$4,Movimentações!$B:$B,$A33)),VLOOKUP($A33,Ebano!$A$5:$AE$42,H$3,FALSE))</f>
        <v>1004039.078038306</v>
      </c>
      <c r="I33" s="11">
        <f>IF(I$4&gt;$A$1,H33+(SUMIFS(Movimentações!$E:$E,Movimentações!$C:$C,$A$4,data_movimentacao,I$4,Movimentações!$B:$B,$A33)),VLOOKUP($A33,Ebano!$A$5:$AE$42,I$3,FALSE))</f>
        <v>1003967.021905634</v>
      </c>
      <c r="J33" s="11">
        <f>IF(J$4&gt;$A$1,I33+(SUMIFS(Movimentações!$E:$E,Movimentações!$C:$C,$A$4,data_movimentacao,J$4,Movimentações!$B:$B,$A33)),VLOOKUP($A33,Ebano!$A$5:$AE$42,J$3,FALSE))</f>
        <v>1005099.425858589</v>
      </c>
      <c r="K33" s="11">
        <f>IF(K$4&gt;$A$1,J33+(SUMIFS(Movimentações!$E:$E,Movimentações!$C:$C,$A$4,data_movimentacao,K$4,Movimentações!$B:$B,$A33)),VLOOKUP($A33,Ebano!$A$5:$AE$42,K$3,FALSE))</f>
        <v>1005047.584005691</v>
      </c>
      <c r="L33" s="11">
        <f>IF(L$4&gt;$A$1,K33+(SUMIFS(Movimentações!$E:$E,Movimentações!$C:$C,$A$4,data_movimentacao,L$4,Movimentações!$B:$B,$A33)),VLOOKUP($A33,Ebano!$A$5:$AE$42,L$3,FALSE))</f>
        <v>1004192.180432127</v>
      </c>
      <c r="M33" s="11">
        <f>IF(M$4&gt;$A$1,#REF!+(SUMIFS(Movimentações!$E:$E,Movimentações!$C:$C,$A$4,data_movimentacao,M$4,Movimentações!$B:$B,$A33)),VLOOKUP($A33,Ebano!$A$5:$AE$42,M$3,FALSE))</f>
        <v>1005903.3181664631</v>
      </c>
      <c r="N33" s="11">
        <f>IF(N$4&gt;$A$1,M33+(SUMIFS(Movimentações!$E:$E,Movimentações!$C:$C,$A$4,data_movimentacao,N$4,Movimentações!$B:$B,$A33)),VLOOKUP($A33,Ebano!$A$5:$AE$42,N$3,FALSE))</f>
        <v>1005955.952774363</v>
      </c>
      <c r="O33" s="11">
        <f>IF(O$4&gt;$A$1,N33+(SUMIFS(Movimentações!$E:$E,Movimentações!$C:$C,$A$4,data_movimentacao,O$4,Movimentações!$B:$B,$A33)),VLOOKUP($A33,Ebano!$A$5:$AE$42,O$3,FALSE))</f>
        <v>1005371.375968485</v>
      </c>
      <c r="P33" s="11">
        <f>IF(P$4&gt;$A$1,O33+(SUMIFS(Movimentações!$E:$E,Movimentações!$C:$C,$A$4,data_movimentacao,P$4,Movimentações!$B:$B,$A33)),VLOOKUP($A33,Ebano!$A$5:$AE$42,P$3,FALSE))</f>
        <v>1005371.375968485</v>
      </c>
      <c r="Q33" s="11">
        <f>IF(Q$4&gt;$A$1,P33+(SUMIFS(Movimentações!$E:$E,Movimentações!$C:$C,$A$4,data_movimentacao,Q$4,Movimentações!$B:$B,$A33)),VLOOKUP($A33,Ebano!$A$5:$AE$42,Q$3,FALSE))</f>
        <v>1006189.155487807</v>
      </c>
      <c r="R33" s="11">
        <f>IF(R$4&gt;$A$1,Q33+(SUMIFS(Movimentações!$E:$E,Movimentações!$C:$C,$A$4,data_movimentacao,R$4,Movimentações!$B:$B,$A33)),VLOOKUP($A33,Ebano!$A$5:$AE$42,R$3,FALSE))</f>
        <v>1006141.122133285</v>
      </c>
      <c r="S33" s="11">
        <f>IF(S$4&gt;$A$1,R33+(SUMIFS(Movimentações!$E:$E,Movimentações!$C:$C,$A$4,data_movimentacao,S$4,Movimentações!$B:$B,$A33)),VLOOKUP($A33,Ebano!$A$5:$AE$42,S$3,FALSE))</f>
        <v>106311.4306873804</v>
      </c>
      <c r="T33" s="11" t="e">
        <f>IF(T$4&gt;$A$1,S33+(SUMIFS(Movimentações!$E:$E,Movimentações!$C:$C,$A$4,data_movimentacao,T$4,Movimentações!$B:$B,$A33)),VLOOKUP($A33,Ebano!$A$5:$AE$42,T$3,FALSE))</f>
        <v>#REF!</v>
      </c>
      <c r="U33" s="11">
        <f>IF(U$4&gt;$A$1,T33+(SUMIFS(Movimentações!$E:$E,Movimentações!$C:$C,$A$4,data_movimentacao,U$4,Movimentações!$B:$B,$A33)),VLOOKUP($A33,Ebano!$A$5:$AE$42,U$3,FALSE))</f>
        <v>106241.11072041361</v>
      </c>
      <c r="V33" s="11">
        <f>IF(V$4&gt;$A$1,U33+(SUMIFS(Movimentações!$E:$E,Movimentações!$C:$C,$A$4,data_movimentacao,V$4,Movimentações!$B:$B,$A33)),VLOOKUP($A33,Ebano!$A$5:$AE$42,V$3,FALSE))</f>
        <v>106283.2698561439</v>
      </c>
      <c r="W33" s="11">
        <f>IF(W$4&gt;$A$1,V33+(SUMIFS(Movimentações!$E:$E,Movimentações!$C:$C,$A$4,data_movimentacao,W$4,Movimentações!$B:$B,$A33)),VLOOKUP($A33,Ebano!$A$5:$AE$42,W$3,FALSE))</f>
        <v>106216.4182630733</v>
      </c>
      <c r="X33" s="11">
        <f>IF(X$4&gt;$A$1,W33+(SUMIFS(Movimentações!$E:$E,Movimentações!$C:$C,$A$4,data_movimentacao,X$4,Movimentações!$B:$B,$A33)),VLOOKUP($A33,Ebano!$A$5:$AE$42,X$3,FALSE))</f>
        <v>106256.64942960181</v>
      </c>
      <c r="Y33" s="11">
        <f>IF(Y$4&gt;$A$1,X33+(SUMIFS(Movimentações!$E:$E,Movimentações!$C:$C,$A$4,data_movimentacao,Y$4,Movimentações!$B:$B,$A33)),VLOOKUP($A33,Ebano!$A$5:$AE$42,Y$3,FALSE))</f>
        <v>106336.4384514386</v>
      </c>
      <c r="Z33" s="11">
        <f>IF(Z$4&gt;$A$1,Y33+(SUMIFS(Movimentações!$E:$E,Movimentações!$C:$C,$A$4,data_movimentacao,Z$4,Movimentações!$B:$B,$A33)),VLOOKUP($A33,Ebano!$A$5:$AE$42,Z$3,FALSE))</f>
        <v>106447.90922952769</v>
      </c>
      <c r="AA33" s="11">
        <f>IF(AA$4&gt;$A$1,Z33+(SUMIFS(Movimentações!$E:$E,Movimentações!$C:$C,$A$4,data_movimentacao,AA$4,Movimentações!$B:$B,$A33)),VLOOKUP($A33,Ebano!$A$5:$AE$42,AA$3,FALSE))</f>
        <v>106473.7216826053</v>
      </c>
      <c r="AB33" s="11" t="e">
        <f>IF(AB$4&gt;$A$1,AA33+(SUMIFS(Movimentações!$E:$E,Movimentações!$C:$C,$A$4,data_movimentacao,AB$4,Movimentações!$B:$B,$A33)),VLOOKUP($A33,Ebano!$A$5:$AE$42,AB$3,FALSE))</f>
        <v>#REF!</v>
      </c>
      <c r="AC33" s="11">
        <f>IF(AC$4&gt;$A$1,AB33+(SUMIFS(Movimentações!$E:$E,Movimentações!$C:$C,$A$4,data_movimentacao,AC$4,Movimentações!$B:$B,$A33)),VLOOKUP($A33,Ebano!$A$5:$AE$42,AC$3,FALSE))</f>
        <v>106746.83313581369</v>
      </c>
      <c r="AD33" s="11" t="e">
        <f>IF(AD$4&gt;$A$1,AC33+(SUMIFS(Movimentações!$E:$E,Movimentações!$C:$C,$A$4,data_movimentacao,AD$4,Movimentações!$B:$B,$A33)),VLOOKUP($A33,Ebano!$A$5:$AE$42,AD$3,FALSE))</f>
        <v>#REF!</v>
      </c>
      <c r="AE33" s="11" t="e">
        <f>IF(AE$4&gt;$A$1,AD33+(SUMIFS(Movimentações!$E:$E,Movimentações!$C:$C,$A$4,data_movimentacao,AE$4,Movimentações!$B:$B,$A33)),VLOOKUP($A33,Ebano!$A$5:$AE$42,AE$3,FALSE))</f>
        <v>#REF!</v>
      </c>
      <c r="AF33" s="11">
        <f>IF(AF$4&gt;$A$1,AE33+(SUMIFS(Movimentações!$E:$E,Movimentações!$C:$C,$A$4,data_movimentacao,AF$4,Movimentações!$B:$B,$A33)),VLOOKUP($A33,Ebano!$A$5:$AE$42,AF$3,FALSE))</f>
        <v>106936.854699983</v>
      </c>
      <c r="AG33" s="11">
        <f>IF(AG$4&gt;$A$1,AF33+(SUMIFS(Movimentações!$E:$E,Movimentações!$C:$C,$A$4,data_movimentacao,AG$4,Movimentações!$B:$B,$A33)),VLOOKUP($A33,Ebano!$A$5:$AE$42,AG$3,FALSE))</f>
        <v>106936.854699983</v>
      </c>
      <c r="AH33" s="11">
        <f>IF(AH$4&gt;$A$1,AG33+(SUMIFS(Movimentações!$E:$E,Movimentações!$C:$C,$A$4,data_movimentacao,AH$4,Movimentações!$B:$B,$A33)),VLOOKUP($A33,Ebano!$A$5:$AE$42,AH$3,FALSE))</f>
        <v>106987.8884060424</v>
      </c>
    </row>
    <row r="34" spans="1:34" x14ac:dyDescent="0.3">
      <c r="A34" t="str">
        <f>Ebano!A34</f>
        <v>CSHG ALLOCATION ACE CAPITAL FIC MULTIMERCADO</v>
      </c>
      <c r="B34" s="11">
        <f>IF(B$4&gt;$A$1,A34+(SUMIFS(Movimentações!$E:$E,Movimentações!$C:$C,$A$4,data_movimentacao,B$4,Movimentações!$B:$B,$A34)),VLOOKUP($A34,Ebano!$A$5:$AE$42,B$3,FALSE))</f>
        <v>1678768.6233455241</v>
      </c>
      <c r="C34" s="11">
        <f>IF(C$4&gt;$A$1,B34+(SUMIFS(Movimentações!$E:$E,Movimentações!$C:$C,$A$4,data_movimentacao,C$4,Movimentações!$B:$B,$A34)),VLOOKUP($A34,Ebano!$A$5:$AE$42,C$3,FALSE))</f>
        <v>1680905.897472197</v>
      </c>
      <c r="D34" s="11">
        <f>IF(D$4&gt;$A$1,C34+(SUMIFS(Movimentações!$E:$E,Movimentações!$C:$C,$A$4,data_movimentacao,D$4,Movimentações!$B:$B,$A34)),VLOOKUP($A34,Ebano!$A$5:$AE$42,D$3,FALSE))</f>
        <v>1680905.897472197</v>
      </c>
      <c r="E34" s="11">
        <f>IF(E$4&gt;$A$1,D34+(SUMIFS(Movimentações!$E:$E,Movimentações!$C:$C,$A$4,data_movimentacao,E$4,Movimentações!$B:$B,$A34)),VLOOKUP($A34,Ebano!$A$5:$AE$42,E$3,FALSE))</f>
        <v>1678768.6233455241</v>
      </c>
      <c r="F34" s="11">
        <f>IF(F$4&gt;$A$1,E34+(SUMIFS(Movimentações!$E:$E,Movimentações!$C:$C,$A$4,data_movimentacao,F$4,Movimentações!$B:$B,$A34)),VLOOKUP($A34,Ebano!$A$5:$AE$42,F$3,FALSE))</f>
        <v>1681997.25036578</v>
      </c>
      <c r="G34" s="11">
        <f>IF(G$4&gt;$A$1,F34+(SUMIFS(Movimentações!$E:$E,Movimentações!$C:$C,$A$4,data_movimentacao,G$4,Movimentações!$B:$B,$A34)),VLOOKUP($A34,Ebano!$A$5:$AE$42,G$3,FALSE))</f>
        <v>1685644.9410085049</v>
      </c>
      <c r="H34" s="11">
        <f>IF(H$4&gt;$A$1,G34+(SUMIFS(Movimentações!$E:$E,Movimentações!$C:$C,$A$4,data_movimentacao,H$4,Movimentações!$B:$B,$A34)),VLOOKUP($A34,Ebano!$A$5:$AE$42,H$3,FALSE))</f>
        <v>1686984.4302117189</v>
      </c>
      <c r="I34" s="11">
        <f>IF(I$4&gt;$A$1,H34+(SUMIFS(Movimentações!$E:$E,Movimentações!$C:$C,$A$4,data_movimentacao,I$4,Movimentações!$B:$B,$A34)),VLOOKUP($A34,Ebano!$A$5:$AE$42,I$3,FALSE))</f>
        <v>1689568.573130124</v>
      </c>
      <c r="J34" s="11">
        <f>IF(J$4&gt;$A$1,I34+(SUMIFS(Movimentações!$E:$E,Movimentações!$C:$C,$A$4,data_movimentacao,J$4,Movimentações!$B:$B,$A34)),VLOOKUP($A34,Ebano!$A$5:$AE$42,J$3,FALSE))</f>
        <v>1690242.3519638779</v>
      </c>
      <c r="K34" s="11">
        <f>IF(K$4&gt;$A$1,J34+(SUMIFS(Movimentações!$E:$E,Movimentações!$C:$C,$A$4,data_movimentacao,K$4,Movimentações!$B:$B,$A34)),VLOOKUP($A34,Ebano!$A$5:$AE$42,K$3,FALSE))</f>
        <v>1690764.443668884</v>
      </c>
      <c r="L34" s="11">
        <f>IF(L$4&gt;$A$1,K34+(SUMIFS(Movimentações!$E:$E,Movimentações!$C:$C,$A$4,data_movimentacao,L$4,Movimentações!$B:$B,$A34)),VLOOKUP($A34,Ebano!$A$5:$AE$42,L$3,FALSE))</f>
        <v>1690923.2062201679</v>
      </c>
      <c r="M34" s="11">
        <f>IF(M$4&gt;$A$1,#REF!+(SUMIFS(Movimentações!$E:$E,Movimentações!$C:$C,$A$4,data_movimentacao,M$4,Movimentações!$B:$B,$A34)),VLOOKUP($A34,Ebano!$A$5:$AE$42,M$3,FALSE))</f>
        <v>1696316.1677550429</v>
      </c>
      <c r="N34" s="11">
        <f>IF(N$4&gt;$A$1,M34+(SUMIFS(Movimentações!$E:$E,Movimentações!$C:$C,$A$4,data_movimentacao,N$4,Movimentações!$B:$B,$A34)),VLOOKUP($A34,Ebano!$A$5:$AE$42,N$3,FALSE))</f>
        <v>1695335.7872780729</v>
      </c>
      <c r="O34" s="11">
        <f>IF(O$4&gt;$A$1,N34+(SUMIFS(Movimentações!$E:$E,Movimentações!$C:$C,$A$4,data_movimentacao,O$4,Movimentações!$B:$B,$A34)),VLOOKUP($A34,Ebano!$A$5:$AE$42,O$3,FALSE))</f>
        <v>1695128.4898107969</v>
      </c>
      <c r="P34" s="11">
        <f>IF(P$4&gt;$A$1,O34+(SUMIFS(Movimentações!$E:$E,Movimentações!$C:$C,$A$4,data_movimentacao,P$4,Movimentações!$B:$B,$A34)),VLOOKUP($A34,Ebano!$A$5:$AE$42,P$3,FALSE))</f>
        <v>1695128.4898107969</v>
      </c>
      <c r="Q34" s="11">
        <f>IF(Q$4&gt;$A$1,P34+(SUMIFS(Movimentações!$E:$E,Movimentações!$C:$C,$A$4,data_movimentacao,Q$4,Movimentações!$B:$B,$A34)),VLOOKUP($A34,Ebano!$A$5:$AE$42,Q$3,FALSE))</f>
        <v>1692796.0829784011</v>
      </c>
      <c r="R34" s="11">
        <f>IF(R$4&gt;$A$1,Q34+(SUMIFS(Movimentações!$E:$E,Movimentações!$C:$C,$A$4,data_movimentacao,R$4,Movimentações!$B:$B,$A34)),VLOOKUP($A34,Ebano!$A$5:$AE$42,R$3,FALSE))</f>
        <v>1693988.477871004</v>
      </c>
      <c r="S34" s="11">
        <f>IF(S$4&gt;$A$1,R34+(SUMIFS(Movimentações!$E:$E,Movimentações!$C:$C,$A$4,data_movimentacao,S$4,Movimentações!$B:$B,$A34)),VLOOKUP($A34,Ebano!$A$5:$AE$42,S$3,FALSE))</f>
        <v>1692252.020224469</v>
      </c>
      <c r="T34" s="11" t="e">
        <f>IF(T$4&gt;$A$1,S34+(SUMIFS(Movimentações!$E:$E,Movimentações!$C:$C,$A$4,data_movimentacao,T$4,Movimentações!$B:$B,$A34)),VLOOKUP($A34,Ebano!$A$5:$AE$42,T$3,FALSE))</f>
        <v>#REF!</v>
      </c>
      <c r="U34" s="11">
        <f>IF(U$4&gt;$A$1,T34+(SUMIFS(Movimentações!$E:$E,Movimentações!$C:$C,$A$4,data_movimentacao,U$4,Movimentações!$B:$B,$A34)),VLOOKUP($A34,Ebano!$A$5:$AE$42,U$3,FALSE))</f>
        <v>192387.59603120101</v>
      </c>
      <c r="V34" s="11">
        <f>IF(V$4&gt;$A$1,U34+(SUMIFS(Movimentações!$E:$E,Movimentações!$C:$C,$A$4,data_movimentacao,V$4,Movimentações!$B:$B,$A34)),VLOOKUP($A34,Ebano!$A$5:$AE$42,V$3,FALSE))</f>
        <v>0</v>
      </c>
      <c r="W34" s="11">
        <f>IF(W$4&gt;$A$1,V34+(SUMIFS(Movimentações!$E:$E,Movimentações!$C:$C,$A$4,data_movimentacao,W$4,Movimentações!$B:$B,$A34)),VLOOKUP($A34,Ebano!$A$5:$AE$42,W$3,FALSE))</f>
        <v>0</v>
      </c>
      <c r="X34" s="11">
        <f>IF(X$4&gt;$A$1,W34+(SUMIFS(Movimentações!$E:$E,Movimentações!$C:$C,$A$4,data_movimentacao,X$4,Movimentações!$B:$B,$A34)),VLOOKUP($A34,Ebano!$A$5:$AE$42,X$3,FALSE))</f>
        <v>0</v>
      </c>
      <c r="Y34" s="11">
        <f>IF(Y$4&gt;$A$1,X34+(SUMIFS(Movimentações!$E:$E,Movimentações!$C:$C,$A$4,data_movimentacao,Y$4,Movimentações!$B:$B,$A34)),VLOOKUP($A34,Ebano!$A$5:$AE$42,Y$3,FALSE))</f>
        <v>0</v>
      </c>
      <c r="Z34" s="11">
        <f>IF(Z$4&gt;$A$1,Y34+(SUMIFS(Movimentações!$E:$E,Movimentações!$C:$C,$A$4,data_movimentacao,Z$4,Movimentações!$B:$B,$A34)),VLOOKUP($A34,Ebano!$A$5:$AE$42,Z$3,FALSE))</f>
        <v>0</v>
      </c>
      <c r="AA34" s="11">
        <f>IF(AA$4&gt;$A$1,Z34+(SUMIFS(Movimentações!$E:$E,Movimentações!$C:$C,$A$4,data_movimentacao,AA$4,Movimentações!$B:$B,$A34)),VLOOKUP($A34,Ebano!$A$5:$AE$42,AA$3,FALSE))</f>
        <v>0</v>
      </c>
      <c r="AB34" s="11" t="e">
        <f>IF(AB$4&gt;$A$1,AA34+(SUMIFS(Movimentações!$E:$E,Movimentações!$C:$C,$A$4,data_movimentacao,AB$4,Movimentações!$B:$B,$A34)),VLOOKUP($A34,Ebano!$A$5:$AE$42,AB$3,FALSE))</f>
        <v>#REF!</v>
      </c>
      <c r="AC34" s="11">
        <f>IF(AC$4&gt;$A$1,AB34+(SUMIFS(Movimentações!$E:$E,Movimentações!$C:$C,$A$4,data_movimentacao,AC$4,Movimentações!$B:$B,$A34)),VLOOKUP($A34,Ebano!$A$5:$AE$42,AC$3,FALSE))</f>
        <v>0</v>
      </c>
      <c r="AD34" s="11" t="e">
        <f>IF(AD$4&gt;$A$1,AC34+(SUMIFS(Movimentações!$E:$E,Movimentações!$C:$C,$A$4,data_movimentacao,AD$4,Movimentações!$B:$B,$A34)),VLOOKUP($A34,Ebano!$A$5:$AE$42,AD$3,FALSE))</f>
        <v>#REF!</v>
      </c>
      <c r="AE34" s="11" t="e">
        <f>IF(AE$4&gt;$A$1,AD34+(SUMIFS(Movimentações!$E:$E,Movimentações!$C:$C,$A$4,data_movimentacao,AE$4,Movimentações!$B:$B,$A34)),VLOOKUP($A34,Ebano!$A$5:$AE$42,AE$3,FALSE))</f>
        <v>#REF!</v>
      </c>
      <c r="AF34" s="11">
        <f>IF(AF$4&gt;$A$1,AE34+(SUMIFS(Movimentações!$E:$E,Movimentações!$C:$C,$A$4,data_movimentacao,AF$4,Movimentações!$B:$B,$A34)),VLOOKUP($A34,Ebano!$A$5:$AE$42,AF$3,FALSE))</f>
        <v>0</v>
      </c>
      <c r="AG34" s="11">
        <f>IF(AG$4&gt;$A$1,AF34+(SUMIFS(Movimentações!$E:$E,Movimentações!$C:$C,$A$4,data_movimentacao,AG$4,Movimentações!$B:$B,$A34)),VLOOKUP($A34,Ebano!$A$5:$AE$42,AG$3,FALSE))</f>
        <v>0</v>
      </c>
      <c r="AH34" s="11">
        <f>IF(AH$4&gt;$A$1,AG34+(SUMIFS(Movimentações!$E:$E,Movimentações!$C:$C,$A$4,data_movimentacao,AH$4,Movimentações!$B:$B,$A34)),VLOOKUP($A34,Ebano!$A$5:$AE$42,AH$3,FALSE))</f>
        <v>0</v>
      </c>
    </row>
    <row r="35" spans="1:34" x14ac:dyDescent="0.3">
      <c r="A35" t="str">
        <f>Ebano!A35</f>
        <v>CSHG ALLOCATION GENOA CAPITAL RADAR FIC MULTIMERCADO</v>
      </c>
      <c r="B35" s="11">
        <f>IF(B$4&gt;$A$1,A35+(SUMIFS(Movimentações!$E:$E,Movimentações!$C:$C,$A$4,data_movimentacao,B$4,Movimentações!$B:$B,$A35)),VLOOKUP($A35,Ebano!$A$5:$AE$42,B$3,FALSE))</f>
        <v>1066577.937918514</v>
      </c>
      <c r="C35" s="11">
        <f>IF(C$4&gt;$A$1,B35+(SUMIFS(Movimentações!$E:$E,Movimentações!$C:$C,$A$4,data_movimentacao,C$4,Movimentações!$B:$B,$A35)),VLOOKUP($A35,Ebano!$A$5:$AE$42,C$3,FALSE))</f>
        <v>1065401.0076854411</v>
      </c>
      <c r="D35" s="11">
        <f>IF(D$4&gt;$A$1,C35+(SUMIFS(Movimentações!$E:$E,Movimentações!$C:$C,$A$4,data_movimentacao,D$4,Movimentações!$B:$B,$A35)),VLOOKUP($A35,Ebano!$A$5:$AE$42,D$3,FALSE))</f>
        <v>1065401.0076854411</v>
      </c>
      <c r="E35" s="11">
        <f>IF(E$4&gt;$A$1,D35+(SUMIFS(Movimentações!$E:$E,Movimentações!$C:$C,$A$4,data_movimentacao,E$4,Movimentações!$B:$B,$A35)),VLOOKUP($A35,Ebano!$A$5:$AE$42,E$3,FALSE))</f>
        <v>1066577.937918514</v>
      </c>
      <c r="F35" s="11">
        <f>IF(F$4&gt;$A$1,E35+(SUMIFS(Movimentações!$E:$E,Movimentações!$C:$C,$A$4,data_movimentacao,F$4,Movimentações!$B:$B,$A35)),VLOOKUP($A35,Ebano!$A$5:$AE$42,F$3,FALSE))</f>
        <v>1062666.003011802</v>
      </c>
      <c r="G35" s="11">
        <f>IF(G$4&gt;$A$1,F35+(SUMIFS(Movimentações!$E:$E,Movimentações!$C:$C,$A$4,data_movimentacao,G$4,Movimentações!$B:$B,$A35)),VLOOKUP($A35,Ebano!$A$5:$AE$42,G$3,FALSE))</f>
        <v>1062345.9147328311</v>
      </c>
      <c r="H35" s="11">
        <f>IF(H$4&gt;$A$1,G35+(SUMIFS(Movimentações!$E:$E,Movimentações!$C:$C,$A$4,data_movimentacao,H$4,Movimentações!$B:$B,$A35)),VLOOKUP($A35,Ebano!$A$5:$AE$42,H$3,FALSE))</f>
        <v>1063344.507805031</v>
      </c>
      <c r="I35" s="11">
        <f>IF(I$4&gt;$A$1,H35+(SUMIFS(Movimentações!$E:$E,Movimentações!$C:$C,$A$4,data_movimentacao,I$4,Movimentações!$B:$B,$A35)),VLOOKUP($A35,Ebano!$A$5:$AE$42,I$3,FALSE))</f>
        <v>1062956.157255779</v>
      </c>
      <c r="J35" s="11">
        <f>IF(J$4&gt;$A$1,I35+(SUMIFS(Movimentações!$E:$E,Movimentações!$C:$C,$A$4,data_movimentacao,J$4,Movimentações!$B:$B,$A35)),VLOOKUP($A35,Ebano!$A$5:$AE$42,J$3,FALSE))</f>
        <v>1061993.754273507</v>
      </c>
      <c r="K35" s="11">
        <f>IF(K$4&gt;$A$1,J35+(SUMIFS(Movimentações!$E:$E,Movimentações!$C:$C,$A$4,data_movimentacao,K$4,Movimentações!$B:$B,$A35)),VLOOKUP($A35,Ebano!$A$5:$AE$42,K$3,FALSE))</f>
        <v>1066787.3151074611</v>
      </c>
      <c r="L35" s="11">
        <f>IF(L$4&gt;$A$1,K35+(SUMIFS(Movimentações!$E:$E,Movimentações!$C:$C,$A$4,data_movimentacao,L$4,Movimentações!$B:$B,$A35)),VLOOKUP($A35,Ebano!$A$5:$AE$42,L$3,FALSE))</f>
        <v>1065205.438979144</v>
      </c>
      <c r="M35" s="11">
        <f>IF(M$4&gt;$A$1,#REF!+(SUMIFS(Movimentações!$E:$E,Movimentações!$C:$C,$A$4,data_movimentacao,M$4,Movimentações!$B:$B,$A35)),VLOOKUP($A35,Ebano!$A$5:$AE$42,M$3,FALSE))</f>
        <v>1071679.1813387431</v>
      </c>
      <c r="N35" s="11">
        <f>IF(N$4&gt;$A$1,M35+(SUMIFS(Movimentações!$E:$E,Movimentações!$C:$C,$A$4,data_movimentacao,N$4,Movimentações!$B:$B,$A35)),VLOOKUP($A35,Ebano!$A$5:$AE$42,N$3,FALSE))</f>
        <v>1067455.02616383</v>
      </c>
      <c r="O35" s="11">
        <f>IF(O$4&gt;$A$1,N35+(SUMIFS(Movimentações!$E:$E,Movimentações!$C:$C,$A$4,data_movimentacao,O$4,Movimentações!$B:$B,$A35)),VLOOKUP($A35,Ebano!$A$5:$AE$42,O$3,FALSE))</f>
        <v>1067948.727672176</v>
      </c>
      <c r="P35" s="11">
        <f>IF(P$4&gt;$A$1,O35+(SUMIFS(Movimentações!$E:$E,Movimentações!$C:$C,$A$4,data_movimentacao,P$4,Movimentações!$B:$B,$A35)),VLOOKUP($A35,Ebano!$A$5:$AE$42,P$3,FALSE))</f>
        <v>1067948.727672176</v>
      </c>
      <c r="Q35" s="11">
        <f>IF(Q$4&gt;$A$1,P35+(SUMIFS(Movimentações!$E:$E,Movimentações!$C:$C,$A$4,data_movimentacao,Q$4,Movimentações!$B:$B,$A35)),VLOOKUP($A35,Ebano!$A$5:$AE$42,Q$3,FALSE))</f>
        <v>1068502.89214249</v>
      </c>
      <c r="R35" s="11">
        <f>IF(R$4&gt;$A$1,Q35+(SUMIFS(Movimentações!$E:$E,Movimentações!$C:$C,$A$4,data_movimentacao,R$4,Movimentações!$B:$B,$A35)),VLOOKUP($A35,Ebano!$A$5:$AE$42,R$3,FALSE))</f>
        <v>1069812.050160201</v>
      </c>
      <c r="S35" s="11">
        <f>IF(S$4&gt;$A$1,R35+(SUMIFS(Movimentações!$E:$E,Movimentações!$C:$C,$A$4,data_movimentacao,S$4,Movimentações!$B:$B,$A35)),VLOOKUP($A35,Ebano!$A$5:$AE$42,S$3,FALSE))</f>
        <v>1070503.486184587</v>
      </c>
      <c r="T35" s="11" t="e">
        <f>IF(T$4&gt;$A$1,S35+(SUMIFS(Movimentações!$E:$E,Movimentações!$C:$C,$A$4,data_movimentacao,T$4,Movimentações!$B:$B,$A35)),VLOOKUP($A35,Ebano!$A$5:$AE$42,T$3,FALSE))</f>
        <v>#REF!</v>
      </c>
      <c r="U35" s="11">
        <f>IF(U$4&gt;$A$1,T35+(SUMIFS(Movimentações!$E:$E,Movimentações!$C:$C,$A$4,data_movimentacao,U$4,Movimentações!$B:$B,$A35)),VLOOKUP($A35,Ebano!$A$5:$AE$42,U$3,FALSE))</f>
        <v>175148.78728538731</v>
      </c>
      <c r="V35" s="11">
        <f>IF(V$4&gt;$A$1,U35+(SUMIFS(Movimentações!$E:$E,Movimentações!$C:$C,$A$4,data_movimentacao,V$4,Movimentações!$B:$B,$A35)),VLOOKUP($A35,Ebano!$A$5:$AE$42,V$3,FALSE))</f>
        <v>0</v>
      </c>
      <c r="W35" s="11">
        <f>IF(W$4&gt;$A$1,V35+(SUMIFS(Movimentações!$E:$E,Movimentações!$C:$C,$A$4,data_movimentacao,W$4,Movimentações!$B:$B,$A35)),VLOOKUP($A35,Ebano!$A$5:$AE$42,W$3,FALSE))</f>
        <v>0</v>
      </c>
      <c r="X35" s="11">
        <f>IF(X$4&gt;$A$1,W35+(SUMIFS(Movimentações!$E:$E,Movimentações!$C:$C,$A$4,data_movimentacao,X$4,Movimentações!$B:$B,$A35)),VLOOKUP($A35,Ebano!$A$5:$AE$42,X$3,FALSE))</f>
        <v>0</v>
      </c>
      <c r="Y35" s="11">
        <f>IF(Y$4&gt;$A$1,X35+(SUMIFS(Movimentações!$E:$E,Movimentações!$C:$C,$A$4,data_movimentacao,Y$4,Movimentações!$B:$B,$A35)),VLOOKUP($A35,Ebano!$A$5:$AE$42,Y$3,FALSE))</f>
        <v>0</v>
      </c>
      <c r="Z35" s="11">
        <f>IF(Z$4&gt;$A$1,Y35+(SUMIFS(Movimentações!$E:$E,Movimentações!$C:$C,$A$4,data_movimentacao,Z$4,Movimentações!$B:$B,$A35)),VLOOKUP($A35,Ebano!$A$5:$AE$42,Z$3,FALSE))</f>
        <v>0</v>
      </c>
      <c r="AA35" s="11">
        <f>IF(AA$4&gt;$A$1,Z35+(SUMIFS(Movimentações!$E:$E,Movimentações!$C:$C,$A$4,data_movimentacao,AA$4,Movimentações!$B:$B,$A35)),VLOOKUP($A35,Ebano!$A$5:$AE$42,AA$3,FALSE))</f>
        <v>0</v>
      </c>
      <c r="AB35" s="11" t="e">
        <f>IF(AB$4&gt;$A$1,AA35+(SUMIFS(Movimentações!$E:$E,Movimentações!$C:$C,$A$4,data_movimentacao,AB$4,Movimentações!$B:$B,$A35)),VLOOKUP($A35,Ebano!$A$5:$AE$42,AB$3,FALSE))</f>
        <v>#REF!</v>
      </c>
      <c r="AC35" s="11">
        <f>IF(AC$4&gt;$A$1,AB35+(SUMIFS(Movimentações!$E:$E,Movimentações!$C:$C,$A$4,data_movimentacao,AC$4,Movimentações!$B:$B,$A35)),VLOOKUP($A35,Ebano!$A$5:$AE$42,AC$3,FALSE))</f>
        <v>0</v>
      </c>
      <c r="AD35" s="11" t="e">
        <f>IF(AD$4&gt;$A$1,AC35+(SUMIFS(Movimentações!$E:$E,Movimentações!$C:$C,$A$4,data_movimentacao,AD$4,Movimentações!$B:$B,$A35)),VLOOKUP($A35,Ebano!$A$5:$AE$42,AD$3,FALSE))</f>
        <v>#REF!</v>
      </c>
      <c r="AE35" s="11" t="e">
        <f>IF(AE$4&gt;$A$1,AD35+(SUMIFS(Movimentações!$E:$E,Movimentações!$C:$C,$A$4,data_movimentacao,AE$4,Movimentações!$B:$B,$A35)),VLOOKUP($A35,Ebano!$A$5:$AE$42,AE$3,FALSE))</f>
        <v>#REF!</v>
      </c>
      <c r="AF35" s="11">
        <f>IF(AF$4&gt;$A$1,AE35+(SUMIFS(Movimentações!$E:$E,Movimentações!$C:$C,$A$4,data_movimentacao,AF$4,Movimentações!$B:$B,$A35)),VLOOKUP($A35,Ebano!$A$5:$AE$42,AF$3,FALSE))</f>
        <v>0</v>
      </c>
      <c r="AG35" s="11">
        <f>IF(AG$4&gt;$A$1,AF35+(SUMIFS(Movimentações!$E:$E,Movimentações!$C:$C,$A$4,data_movimentacao,AG$4,Movimentações!$B:$B,$A35)),VLOOKUP($A35,Ebano!$A$5:$AE$42,AG$3,FALSE))</f>
        <v>0</v>
      </c>
      <c r="AH35" s="11">
        <f>IF(AH$4&gt;$A$1,AG35+(SUMIFS(Movimentações!$E:$E,Movimentações!$C:$C,$A$4,data_movimentacao,AH$4,Movimentações!$B:$B,$A35)),VLOOKUP($A35,Ebano!$A$5:$AE$42,AH$3,FALSE))</f>
        <v>0</v>
      </c>
    </row>
    <row r="36" spans="1:34" x14ac:dyDescent="0.3">
      <c r="A36" t="str">
        <f>Ebano!A36</f>
        <v>CSHG ALLOCATION GIANT ZARATHUSTRA FIC MULTIMERCADO</v>
      </c>
      <c r="B36" s="11">
        <f>IF(B$4&gt;$A$1,A36+(SUMIFS(Movimentações!$E:$E,Movimentações!$C:$C,$A$4,data_movimentacao,B$4,Movimentações!$B:$B,$A36)),VLOOKUP($A36,Ebano!$A$5:$AE$42,B$3,FALSE))</f>
        <v>2306885.4927305649</v>
      </c>
      <c r="C36" s="11">
        <f>IF(C$4&gt;$A$1,B36+(SUMIFS(Movimentações!$E:$E,Movimentações!$C:$C,$A$4,data_movimentacao,C$4,Movimentações!$B:$B,$A36)),VLOOKUP($A36,Ebano!$A$5:$AE$42,C$3,FALSE))</f>
        <v>2277226.2678301581</v>
      </c>
      <c r="D36" s="11">
        <f>IF(D$4&gt;$A$1,C36+(SUMIFS(Movimentações!$E:$E,Movimentações!$C:$C,$A$4,data_movimentacao,D$4,Movimentações!$B:$B,$A36)),VLOOKUP($A36,Ebano!$A$5:$AE$42,D$3,FALSE))</f>
        <v>2277226.2678301581</v>
      </c>
      <c r="E36" s="11">
        <f>IF(E$4&gt;$A$1,D36+(SUMIFS(Movimentações!$E:$E,Movimentações!$C:$C,$A$4,data_movimentacao,E$4,Movimentações!$B:$B,$A36)),VLOOKUP($A36,Ebano!$A$5:$AE$42,E$3,FALSE))</f>
        <v>2306885.4927305649</v>
      </c>
      <c r="F36" s="11">
        <f>IF(F$4&gt;$A$1,E36+(SUMIFS(Movimentações!$E:$E,Movimentações!$C:$C,$A$4,data_movimentacao,F$4,Movimentações!$B:$B,$A36)),VLOOKUP($A36,Ebano!$A$5:$AE$42,F$3,FALSE))</f>
        <v>2314131.05362604</v>
      </c>
      <c r="G36" s="11">
        <f>IF(G$4&gt;$A$1,F36+(SUMIFS(Movimentações!$E:$E,Movimentações!$C:$C,$A$4,data_movimentacao,G$4,Movimentações!$B:$B,$A36)),VLOOKUP($A36,Ebano!$A$5:$AE$42,G$3,FALSE))</f>
        <v>2308799.9935973068</v>
      </c>
      <c r="H36" s="11">
        <f>IF(H$4&gt;$A$1,G36+(SUMIFS(Movimentações!$E:$E,Movimentações!$C:$C,$A$4,data_movimentacao,H$4,Movimentações!$B:$B,$A36)),VLOOKUP($A36,Ebano!$A$5:$AE$42,H$3,FALSE))</f>
        <v>2317063.999893737</v>
      </c>
      <c r="I36" s="11">
        <f>IF(I$4&gt;$A$1,H36+(SUMIFS(Movimentações!$E:$E,Movimentações!$C:$C,$A$4,data_movimentacao,I$4,Movimentações!$B:$B,$A36)),VLOOKUP($A36,Ebano!$A$5:$AE$42,I$3,FALSE))</f>
        <v>2331183.156035325</v>
      </c>
      <c r="J36" s="11">
        <f>IF(J$4&gt;$A$1,I36+(SUMIFS(Movimentações!$E:$E,Movimentações!$C:$C,$A$4,data_movimentacao,J$4,Movimentações!$B:$B,$A36)),VLOOKUP($A36,Ebano!$A$5:$AE$42,J$3,FALSE))</f>
        <v>2310576.3741610381</v>
      </c>
      <c r="K36" s="11">
        <f>IF(K$4&gt;$A$1,J36+(SUMIFS(Movimentações!$E:$E,Movimentações!$C:$C,$A$4,data_movimentacao,K$4,Movimentações!$B:$B,$A36)),VLOOKUP($A36,Ebano!$A$5:$AE$42,K$3,FALSE))</f>
        <v>2321689.1117070778</v>
      </c>
      <c r="L36" s="11">
        <f>IF(L$4&gt;$A$1,K36+(SUMIFS(Movimentações!$E:$E,Movimentações!$C:$C,$A$4,data_movimentacao,L$4,Movimentações!$B:$B,$A36)),VLOOKUP($A36,Ebano!$A$5:$AE$42,L$3,FALSE))</f>
        <v>2315147.7725232081</v>
      </c>
      <c r="M36" s="11">
        <f>IF(M$4&gt;$A$1,#REF!+(SUMIFS(Movimentações!$E:$E,Movimentações!$C:$C,$A$4,data_movimentacao,M$4,Movimentações!$B:$B,$A36)),VLOOKUP($A36,Ebano!$A$5:$AE$42,M$3,FALSE))</f>
        <v>2280872.8356634141</v>
      </c>
      <c r="N36" s="11">
        <f>IF(N$4&gt;$A$1,M36+(SUMIFS(Movimentações!$E:$E,Movimentações!$C:$C,$A$4,data_movimentacao,N$4,Movimentações!$B:$B,$A36)),VLOOKUP($A36,Ebano!$A$5:$AE$42,N$3,FALSE))</f>
        <v>2272607.870198214</v>
      </c>
      <c r="O36" s="11">
        <f>IF(O$4&gt;$A$1,N36+(SUMIFS(Movimentações!$E:$E,Movimentações!$C:$C,$A$4,data_movimentacao,O$4,Movimentações!$B:$B,$A36)),VLOOKUP($A36,Ebano!$A$5:$AE$42,O$3,FALSE))</f>
        <v>2278111.964273219</v>
      </c>
      <c r="P36" s="11">
        <f>IF(P$4&gt;$A$1,O36+(SUMIFS(Movimentações!$E:$E,Movimentações!$C:$C,$A$4,data_movimentacao,P$4,Movimentações!$B:$B,$A36)),VLOOKUP($A36,Ebano!$A$5:$AE$42,P$3,FALSE))</f>
        <v>2278111.964273219</v>
      </c>
      <c r="Q36" s="11">
        <f>IF(Q$4&gt;$A$1,P36+(SUMIFS(Movimentações!$E:$E,Movimentações!$C:$C,$A$4,data_movimentacao,Q$4,Movimentações!$B:$B,$A36)),VLOOKUP($A36,Ebano!$A$5:$AE$42,Q$3,FALSE))</f>
        <v>2271097.7548852889</v>
      </c>
      <c r="R36" s="11">
        <f>IF(R$4&gt;$A$1,Q36+(SUMIFS(Movimentações!$E:$E,Movimentações!$C:$C,$A$4,data_movimentacao,R$4,Movimentações!$B:$B,$A36)),VLOOKUP($A36,Ebano!$A$5:$AE$42,R$3,FALSE))</f>
        <v>2265136.7128078211</v>
      </c>
      <c r="S36" s="11">
        <f>IF(S$4&gt;$A$1,R36+(SUMIFS(Movimentações!$E:$E,Movimentações!$C:$C,$A$4,data_movimentacao,S$4,Movimentações!$B:$B,$A36)),VLOOKUP($A36,Ebano!$A$5:$AE$42,S$3,FALSE))</f>
        <v>2261878.4164930312</v>
      </c>
      <c r="T36" s="11" t="e">
        <f>IF(T$4&gt;$A$1,S36+(SUMIFS(Movimentações!$E:$E,Movimentações!$C:$C,$A$4,data_movimentacao,T$4,Movimentações!$B:$B,$A36)),VLOOKUP($A36,Ebano!$A$5:$AE$42,T$3,FALSE))</f>
        <v>#REF!</v>
      </c>
      <c r="U36" s="11">
        <f>IF(U$4&gt;$A$1,T36+(SUMIFS(Movimentações!$E:$E,Movimentações!$C:$C,$A$4,data_movimentacao,U$4,Movimentações!$B:$B,$A36)),VLOOKUP($A36,Ebano!$A$5:$AE$42,U$3,FALSE))</f>
        <v>265025.0320861669</v>
      </c>
      <c r="V36" s="11">
        <f>IF(V$4&gt;$A$1,U36+(SUMIFS(Movimentações!$E:$E,Movimentações!$C:$C,$A$4,data_movimentacao,V$4,Movimentações!$B:$B,$A36)),VLOOKUP($A36,Ebano!$A$5:$AE$42,V$3,FALSE))</f>
        <v>265305.00691566052</v>
      </c>
      <c r="W36" s="11">
        <f>IF(W$4&gt;$A$1,V36+(SUMIFS(Movimentações!$E:$E,Movimentações!$C:$C,$A$4,data_movimentacao,W$4,Movimentações!$B:$B,$A36)),VLOOKUP($A36,Ebano!$A$5:$AE$42,W$3,FALSE))</f>
        <v>264631.04920481751</v>
      </c>
      <c r="X36" s="11">
        <f>IF(X$4&gt;$A$1,W36+(SUMIFS(Movimentações!$E:$E,Movimentações!$C:$C,$A$4,data_movimentacao,X$4,Movimentações!$B:$B,$A36)),VLOOKUP($A36,Ebano!$A$5:$AE$42,X$3,FALSE))</f>
        <v>264934.80099446548</v>
      </c>
      <c r="Y36" s="11">
        <f>IF(Y$4&gt;$A$1,X36+(SUMIFS(Movimentações!$E:$E,Movimentações!$C:$C,$A$4,data_movimentacao,Y$4,Movimentações!$B:$B,$A36)),VLOOKUP($A36,Ebano!$A$5:$AE$42,Y$3,FALSE))</f>
        <v>265177.20013645588</v>
      </c>
      <c r="Z36" s="11">
        <f>IF(Z$4&gt;$A$1,Y36+(SUMIFS(Movimentações!$E:$E,Movimentações!$C:$C,$A$4,data_movimentacao,Z$4,Movimentações!$B:$B,$A36)),VLOOKUP($A36,Ebano!$A$5:$AE$42,Z$3,FALSE))</f>
        <v>265891.22809300339</v>
      </c>
      <c r="AA36" s="11">
        <f>IF(AA$4&gt;$A$1,Z36+(SUMIFS(Movimentações!$E:$E,Movimentações!$C:$C,$A$4,data_movimentacao,AA$4,Movimentações!$B:$B,$A36)),VLOOKUP($A36,Ebano!$A$5:$AE$42,AA$3,FALSE))</f>
        <v>266602.37944189511</v>
      </c>
      <c r="AB36" s="11" t="e">
        <f>IF(AB$4&gt;$A$1,AA36+(SUMIFS(Movimentações!$E:$E,Movimentações!$C:$C,$A$4,data_movimentacao,AB$4,Movimentações!$B:$B,$A36)),VLOOKUP($A36,Ebano!$A$5:$AE$42,AB$3,FALSE))</f>
        <v>#REF!</v>
      </c>
      <c r="AC36" s="11">
        <f>IF(AC$4&gt;$A$1,AB36+(SUMIFS(Movimentações!$E:$E,Movimentações!$C:$C,$A$4,data_movimentacao,AC$4,Movimentações!$B:$B,$A36)),VLOOKUP($A36,Ebano!$A$5:$AE$42,AC$3,FALSE))</f>
        <v>6461.6372383786511</v>
      </c>
      <c r="AD36" s="11" t="e">
        <f>IF(AD$4&gt;$A$1,AC36+(SUMIFS(Movimentações!$E:$E,Movimentações!$C:$C,$A$4,data_movimentacao,AD$4,Movimentações!$B:$B,$A36)),VLOOKUP($A36,Ebano!$A$5:$AE$42,AD$3,FALSE))</f>
        <v>#REF!</v>
      </c>
      <c r="AE36" s="11" t="e">
        <f>IF(AE$4&gt;$A$1,AD36+(SUMIFS(Movimentações!$E:$E,Movimentações!$C:$C,$A$4,data_movimentacao,AE$4,Movimentações!$B:$B,$A36)),VLOOKUP($A36,Ebano!$A$5:$AE$42,AE$3,FALSE))</f>
        <v>#REF!</v>
      </c>
      <c r="AF36" s="11">
        <f>IF(AF$4&gt;$A$1,AE36+(SUMIFS(Movimentações!$E:$E,Movimentações!$C:$C,$A$4,data_movimentacao,AF$4,Movimentações!$B:$B,$A36)),VLOOKUP($A36,Ebano!$A$5:$AE$42,AF$3,FALSE))</f>
        <v>6442.8302186970304</v>
      </c>
      <c r="AG36" s="11">
        <f>IF(AG$4&gt;$A$1,AF36+(SUMIFS(Movimentações!$E:$E,Movimentações!$C:$C,$A$4,data_movimentacao,AG$4,Movimentações!$B:$B,$A36)),VLOOKUP($A36,Ebano!$A$5:$AE$42,AG$3,FALSE))</f>
        <v>6442.8302186970304</v>
      </c>
      <c r="AH36" s="11">
        <f>IF(AH$4&gt;$A$1,AG36+(SUMIFS(Movimentações!$E:$E,Movimentações!$C:$C,$A$4,data_movimentacao,AH$4,Movimentações!$B:$B,$A36)),VLOOKUP($A36,Ebano!$A$5:$AE$42,AH$3,FALSE))</f>
        <v>6447.0172941271894</v>
      </c>
    </row>
    <row r="37" spans="1:34" x14ac:dyDescent="0.3">
      <c r="A37" t="str">
        <f>Ebano!A37</f>
        <v>CSHG ALLOCATION IBIÚNA HEDGE STHG FIC MULTIMERCADO</v>
      </c>
      <c r="B37" s="11">
        <f>IF(B$4&gt;$A$1,A37+(SUMIFS(Movimentações!$E:$E,Movimentações!$C:$C,$A$4,data_movimentacao,B$4,Movimentações!$B:$B,$A37)),VLOOKUP($A37,Ebano!$A$5:$AE$42,B$3,FALSE))</f>
        <v>1113934.265321631</v>
      </c>
      <c r="C37" s="11">
        <f>IF(C$4&gt;$A$1,B37+(SUMIFS(Movimentações!$E:$E,Movimentações!$C:$C,$A$4,data_movimentacao,C$4,Movimentações!$B:$B,$A37)),VLOOKUP($A37,Ebano!$A$5:$AE$42,C$3,FALSE))</f>
        <v>1117531.601010585</v>
      </c>
      <c r="D37" s="11">
        <f>IF(D$4&gt;$A$1,C37+(SUMIFS(Movimentações!$E:$E,Movimentações!$C:$C,$A$4,data_movimentacao,D$4,Movimentações!$B:$B,$A37)),VLOOKUP($A37,Ebano!$A$5:$AE$42,D$3,FALSE))</f>
        <v>1117531.601010585</v>
      </c>
      <c r="E37" s="11">
        <f>IF(E$4&gt;$A$1,D37+(SUMIFS(Movimentações!$E:$E,Movimentações!$C:$C,$A$4,data_movimentacao,E$4,Movimentações!$B:$B,$A37)),VLOOKUP($A37,Ebano!$A$5:$AE$42,E$3,FALSE))</f>
        <v>1113934.265321631</v>
      </c>
      <c r="F37" s="11">
        <f>IF(F$4&gt;$A$1,E37+(SUMIFS(Movimentações!$E:$E,Movimentações!$C:$C,$A$4,data_movimentacao,F$4,Movimentações!$B:$B,$A37)),VLOOKUP($A37,Ebano!$A$5:$AE$42,F$3,FALSE))</f>
        <v>1113032.5915267109</v>
      </c>
      <c r="G37" s="11">
        <f>IF(G$4&gt;$A$1,F37+(SUMIFS(Movimentações!$E:$E,Movimentações!$C:$C,$A$4,data_movimentacao,G$4,Movimentações!$B:$B,$A37)),VLOOKUP($A37,Ebano!$A$5:$AE$42,G$3,FALSE))</f>
        <v>1116047.4789080671</v>
      </c>
      <c r="H37" s="11">
        <f>IF(H$4&gt;$A$1,G37+(SUMIFS(Movimentações!$E:$E,Movimentações!$C:$C,$A$4,data_movimentacao,H$4,Movimentações!$B:$B,$A37)),VLOOKUP($A37,Ebano!$A$5:$AE$42,H$3,FALSE))</f>
        <v>1115624.090517068</v>
      </c>
      <c r="I37" s="11">
        <f>IF(I$4&gt;$A$1,H37+(SUMIFS(Movimentações!$E:$E,Movimentações!$C:$C,$A$4,data_movimentacao,I$4,Movimentações!$B:$B,$A37)),VLOOKUP($A37,Ebano!$A$5:$AE$42,I$3,FALSE))</f>
        <v>1111969.209387871</v>
      </c>
      <c r="J37" s="11">
        <f>IF(J$4&gt;$A$1,I37+(SUMIFS(Movimentações!$E:$E,Movimentações!$C:$C,$A$4,data_movimentacao,J$4,Movimentações!$B:$B,$A37)),VLOOKUP($A37,Ebano!$A$5:$AE$42,J$3,FALSE))</f>
        <v>1113071.6751143651</v>
      </c>
      <c r="K37" s="11">
        <f>IF(K$4&gt;$A$1,J37+(SUMIFS(Movimentações!$E:$E,Movimentações!$C:$C,$A$4,data_movimentacao,K$4,Movimentações!$B:$B,$A37)),VLOOKUP($A37,Ebano!$A$5:$AE$42,K$3,FALSE))</f>
        <v>1111729.5395717339</v>
      </c>
      <c r="L37" s="11">
        <f>IF(L$4&gt;$A$1,K37+(SUMIFS(Movimentações!$E:$E,Movimentações!$C:$C,$A$4,data_movimentacao,L$4,Movimentações!$B:$B,$A37)),VLOOKUP($A37,Ebano!$A$5:$AE$42,L$3,FALSE))</f>
        <v>1112558.445897535</v>
      </c>
      <c r="M37" s="11">
        <f>IF(M$4&gt;$A$1,#REF!+(SUMIFS(Movimentações!$E:$E,Movimentações!$C:$C,$A$4,data_movimentacao,M$4,Movimentações!$B:$B,$A37)),VLOOKUP($A37,Ebano!$A$5:$AE$42,M$3,FALSE))</f>
        <v>1116562.9708589199</v>
      </c>
      <c r="N37" s="11">
        <f>IF(N$4&gt;$A$1,M37+(SUMIFS(Movimentações!$E:$E,Movimentações!$C:$C,$A$4,data_movimentacao,N$4,Movimentações!$B:$B,$A37)),VLOOKUP($A37,Ebano!$A$5:$AE$42,N$3,FALSE))</f>
        <v>1121175.6055887439</v>
      </c>
      <c r="O37" s="11">
        <f>IF(O$4&gt;$A$1,N37+(SUMIFS(Movimentações!$E:$E,Movimentações!$C:$C,$A$4,data_movimentacao,O$4,Movimentações!$B:$B,$A37)),VLOOKUP($A37,Ebano!$A$5:$AE$42,O$3,FALSE))</f>
        <v>1118605.57685871</v>
      </c>
      <c r="P37" s="11">
        <f>IF(P$4&gt;$A$1,O37+(SUMIFS(Movimentações!$E:$E,Movimentações!$C:$C,$A$4,data_movimentacao,P$4,Movimentações!$B:$B,$A37)),VLOOKUP($A37,Ebano!$A$5:$AE$42,P$3,FALSE))</f>
        <v>1118605.57685871</v>
      </c>
      <c r="Q37" s="11">
        <f>IF(Q$4&gt;$A$1,P37+(SUMIFS(Movimentações!$E:$E,Movimentações!$C:$C,$A$4,data_movimentacao,Q$4,Movimentações!$B:$B,$A37)),VLOOKUP($A37,Ebano!$A$5:$AE$42,Q$3,FALSE))</f>
        <v>1117352.0736362401</v>
      </c>
      <c r="R37" s="11">
        <f>IF(R$4&gt;$A$1,Q37+(SUMIFS(Movimentações!$E:$E,Movimentações!$C:$C,$A$4,data_movimentacao,R$4,Movimentações!$B:$B,$A37)),VLOOKUP($A37,Ebano!$A$5:$AE$42,R$3,FALSE))</f>
        <v>1117338.162964582</v>
      </c>
      <c r="S37" s="11">
        <f>IF(S$4&gt;$A$1,R37+(SUMIFS(Movimentações!$E:$E,Movimentações!$C:$C,$A$4,data_movimentacao,S$4,Movimentações!$B:$B,$A37)),VLOOKUP($A37,Ebano!$A$5:$AE$42,S$3,FALSE))</f>
        <v>1117378.0179388351</v>
      </c>
      <c r="T37" s="11" t="e">
        <f>IF(T$4&gt;$A$1,S37+(SUMIFS(Movimentações!$E:$E,Movimentações!$C:$C,$A$4,data_movimentacao,T$4,Movimentações!$B:$B,$A37)),VLOOKUP($A37,Ebano!$A$5:$AE$42,T$3,FALSE))</f>
        <v>#REF!</v>
      </c>
      <c r="U37" s="11">
        <f>IF(U$4&gt;$A$1,T37+(SUMIFS(Movimentações!$E:$E,Movimentações!$C:$C,$A$4,data_movimentacao,U$4,Movimentações!$B:$B,$A37)),VLOOKUP($A37,Ebano!$A$5:$AE$42,U$3,FALSE))</f>
        <v>113336.44854394501</v>
      </c>
      <c r="V37" s="11">
        <f>IF(V$4&gt;$A$1,U37+(SUMIFS(Movimentações!$E:$E,Movimentações!$C:$C,$A$4,data_movimentacao,V$4,Movimentações!$B:$B,$A37)),VLOOKUP($A37,Ebano!$A$5:$AE$42,V$3,FALSE))</f>
        <v>0</v>
      </c>
      <c r="W37" s="11">
        <f>IF(W$4&gt;$A$1,V37+(SUMIFS(Movimentações!$E:$E,Movimentações!$C:$C,$A$4,data_movimentacao,W$4,Movimentações!$B:$B,$A37)),VLOOKUP($A37,Ebano!$A$5:$AE$42,W$3,FALSE))</f>
        <v>0</v>
      </c>
      <c r="X37" s="11">
        <f>IF(X$4&gt;$A$1,W37+(SUMIFS(Movimentações!$E:$E,Movimentações!$C:$C,$A$4,data_movimentacao,X$4,Movimentações!$B:$B,$A37)),VLOOKUP($A37,Ebano!$A$5:$AE$42,X$3,FALSE))</f>
        <v>0</v>
      </c>
      <c r="Y37" s="11">
        <f>IF(Y$4&gt;$A$1,X37+(SUMIFS(Movimentações!$E:$E,Movimentações!$C:$C,$A$4,data_movimentacao,Y$4,Movimentações!$B:$B,$A37)),VLOOKUP($A37,Ebano!$A$5:$AE$42,Y$3,FALSE))</f>
        <v>0</v>
      </c>
      <c r="Z37" s="11">
        <f>IF(Z$4&gt;$A$1,Y37+(SUMIFS(Movimentações!$E:$E,Movimentações!$C:$C,$A$4,data_movimentacao,Z$4,Movimentações!$B:$B,$A37)),VLOOKUP($A37,Ebano!$A$5:$AE$42,Z$3,FALSE))</f>
        <v>0</v>
      </c>
      <c r="AA37" s="11">
        <f>IF(AA$4&gt;$A$1,Z37+(SUMIFS(Movimentações!$E:$E,Movimentações!$C:$C,$A$4,data_movimentacao,AA$4,Movimentações!$B:$B,$A37)),VLOOKUP($A37,Ebano!$A$5:$AE$42,AA$3,FALSE))</f>
        <v>0</v>
      </c>
      <c r="AB37" s="11" t="e">
        <f>IF(AB$4&gt;$A$1,AA37+(SUMIFS(Movimentações!$E:$E,Movimentações!$C:$C,$A$4,data_movimentacao,AB$4,Movimentações!$B:$B,$A37)),VLOOKUP($A37,Ebano!$A$5:$AE$42,AB$3,FALSE))</f>
        <v>#REF!</v>
      </c>
      <c r="AC37" s="11">
        <f>IF(AC$4&gt;$A$1,AB37+(SUMIFS(Movimentações!$E:$E,Movimentações!$C:$C,$A$4,data_movimentacao,AC$4,Movimentações!$B:$B,$A37)),VLOOKUP($A37,Ebano!$A$5:$AE$42,AC$3,FALSE))</f>
        <v>0</v>
      </c>
      <c r="AD37" s="11" t="e">
        <f>IF(AD$4&gt;$A$1,AC37+(SUMIFS(Movimentações!$E:$E,Movimentações!$C:$C,$A$4,data_movimentacao,AD$4,Movimentações!$B:$B,$A37)),VLOOKUP($A37,Ebano!$A$5:$AE$42,AD$3,FALSE))</f>
        <v>#REF!</v>
      </c>
      <c r="AE37" s="11" t="e">
        <f>IF(AE$4&gt;$A$1,AD37+(SUMIFS(Movimentações!$E:$E,Movimentações!$C:$C,$A$4,data_movimentacao,AE$4,Movimentações!$B:$B,$A37)),VLOOKUP($A37,Ebano!$A$5:$AE$42,AE$3,FALSE))</f>
        <v>#REF!</v>
      </c>
      <c r="AF37" s="11">
        <f>IF(AF$4&gt;$A$1,AE37+(SUMIFS(Movimentações!$E:$E,Movimentações!$C:$C,$A$4,data_movimentacao,AF$4,Movimentações!$B:$B,$A37)),VLOOKUP($A37,Ebano!$A$5:$AE$42,AF$3,FALSE))</f>
        <v>0</v>
      </c>
      <c r="AG37" s="11">
        <f>IF(AG$4&gt;$A$1,AF37+(SUMIFS(Movimentações!$E:$E,Movimentações!$C:$C,$A$4,data_movimentacao,AG$4,Movimentações!$B:$B,$A37)),VLOOKUP($A37,Ebano!$A$5:$AE$42,AG$3,FALSE))</f>
        <v>0</v>
      </c>
      <c r="AH37" s="11">
        <f>IF(AH$4&gt;$A$1,AG37+(SUMIFS(Movimentações!$E:$E,Movimentações!$C:$C,$A$4,data_movimentacao,AH$4,Movimentações!$B:$B,$A37)),VLOOKUP($A37,Ebano!$A$5:$AE$42,AH$3,FALSE))</f>
        <v>0</v>
      </c>
    </row>
    <row r="38" spans="1:34" x14ac:dyDescent="0.3">
      <c r="A38" t="str">
        <f>Ebano!A38</f>
        <v>CSHG ALLOCATION LEGACY CAPITAL FIC MULTIMERCADO</v>
      </c>
      <c r="B38" s="11">
        <f>IF(B$4&gt;$A$1,A38+(SUMIFS(Movimentações!$E:$E,Movimentações!$C:$C,$A$4,data_movimentacao,B$4,Movimentações!$B:$B,$A38)),VLOOKUP($A38,Ebano!$A$5:$AE$42,B$3,FALSE))</f>
        <v>2175563.0184175181</v>
      </c>
      <c r="C38" s="11">
        <f>IF(C$4&gt;$A$1,B38+(SUMIFS(Movimentações!$E:$E,Movimentações!$C:$C,$A$4,data_movimentacao,C$4,Movimentações!$B:$B,$A38)),VLOOKUP($A38,Ebano!$A$5:$AE$42,C$3,FALSE))</f>
        <v>2183429.2654796741</v>
      </c>
      <c r="D38" s="11">
        <f>IF(D$4&gt;$A$1,C38+(SUMIFS(Movimentações!$E:$E,Movimentações!$C:$C,$A$4,data_movimentacao,D$4,Movimentações!$B:$B,$A38)),VLOOKUP($A38,Ebano!$A$5:$AE$42,D$3,FALSE))</f>
        <v>2183429.2654796741</v>
      </c>
      <c r="E38" s="11">
        <f>IF(E$4&gt;$A$1,D38+(SUMIFS(Movimentações!$E:$E,Movimentações!$C:$C,$A$4,data_movimentacao,E$4,Movimentações!$B:$B,$A38)),VLOOKUP($A38,Ebano!$A$5:$AE$42,E$3,FALSE))</f>
        <v>2175563.0184175181</v>
      </c>
      <c r="F38" s="11">
        <f>IF(F$4&gt;$A$1,E38+(SUMIFS(Movimentações!$E:$E,Movimentações!$C:$C,$A$4,data_movimentacao,F$4,Movimentações!$B:$B,$A38)),VLOOKUP($A38,Ebano!$A$5:$AE$42,F$3,FALSE))</f>
        <v>2173156.0102094738</v>
      </c>
      <c r="G38" s="11">
        <f>IF(G$4&gt;$A$1,F38+(SUMIFS(Movimentações!$E:$E,Movimentações!$C:$C,$A$4,data_movimentacao,G$4,Movimentações!$B:$B,$A38)),VLOOKUP($A38,Ebano!$A$5:$AE$42,G$3,FALSE))</f>
        <v>2170352.7317371862</v>
      </c>
      <c r="H38" s="11">
        <f>IF(H$4&gt;$A$1,G38+(SUMIFS(Movimentações!$E:$E,Movimentações!$C:$C,$A$4,data_movimentacao,H$4,Movimentações!$B:$B,$A38)),VLOOKUP($A38,Ebano!$A$5:$AE$42,H$3,FALSE))</f>
        <v>2170209.5200743312</v>
      </c>
      <c r="I38" s="11">
        <f>IF(I$4&gt;$A$1,H38+(SUMIFS(Movimentações!$E:$E,Movimentações!$C:$C,$A$4,data_movimentacao,I$4,Movimentações!$B:$B,$A38)),VLOOKUP($A38,Ebano!$A$5:$AE$42,I$3,FALSE))</f>
        <v>2165092.5262962361</v>
      </c>
      <c r="J38" s="11">
        <f>IF(J$4&gt;$A$1,I38+(SUMIFS(Movimentações!$E:$E,Movimentações!$C:$C,$A$4,data_movimentacao,J$4,Movimentações!$B:$B,$A38)),VLOOKUP($A38,Ebano!$A$5:$AE$42,J$3,FALSE))</f>
        <v>2158520.5738860141</v>
      </c>
      <c r="K38" s="11">
        <f>IF(K$4&gt;$A$1,J38+(SUMIFS(Movimentações!$E:$E,Movimentações!$C:$C,$A$4,data_movimentacao,K$4,Movimentações!$B:$B,$A38)),VLOOKUP($A38,Ebano!$A$5:$AE$42,K$3,FALSE))</f>
        <v>2166857.263561097</v>
      </c>
      <c r="L38" s="11">
        <f>IF(L$4&gt;$A$1,K38+(SUMIFS(Movimentações!$E:$E,Movimentações!$C:$C,$A$4,data_movimentacao,L$4,Movimentações!$B:$B,$A38)),VLOOKUP($A38,Ebano!$A$5:$AE$42,L$3,FALSE))</f>
        <v>2177138.8420519931</v>
      </c>
      <c r="M38" s="11">
        <f>IF(M$4&gt;$A$1,#REF!+(SUMIFS(Movimentações!$E:$E,Movimentações!$C:$C,$A$4,data_movimentacao,M$4,Movimentações!$B:$B,$A38)),VLOOKUP($A38,Ebano!$A$5:$AE$42,M$3,FALSE))</f>
        <v>2178754.1897597001</v>
      </c>
      <c r="N38" s="11">
        <f>IF(N$4&gt;$A$1,M38+(SUMIFS(Movimentações!$E:$E,Movimentações!$C:$C,$A$4,data_movimentacao,N$4,Movimentações!$B:$B,$A38)),VLOOKUP($A38,Ebano!$A$5:$AE$42,N$3,FALSE))</f>
        <v>2176945.683121427</v>
      </c>
      <c r="O38" s="11">
        <f>IF(O$4&gt;$A$1,N38+(SUMIFS(Movimentações!$E:$E,Movimentações!$C:$C,$A$4,data_movimentacao,O$4,Movimentações!$B:$B,$A38)),VLOOKUP($A38,Ebano!$A$5:$AE$42,O$3,FALSE))</f>
        <v>2180274.1772777648</v>
      </c>
      <c r="P38" s="11">
        <f>IF(P$4&gt;$A$1,O38+(SUMIFS(Movimentações!$E:$E,Movimentações!$C:$C,$A$4,data_movimentacao,P$4,Movimentações!$B:$B,$A38)),VLOOKUP($A38,Ebano!$A$5:$AE$42,P$3,FALSE))</f>
        <v>2180274.1772777648</v>
      </c>
      <c r="Q38" s="11">
        <f>IF(Q$4&gt;$A$1,P38+(SUMIFS(Movimentações!$E:$E,Movimentações!$C:$C,$A$4,data_movimentacao,Q$4,Movimentações!$B:$B,$A38)),VLOOKUP($A38,Ebano!$A$5:$AE$42,Q$3,FALSE))</f>
        <v>2179183.7598199011</v>
      </c>
      <c r="R38" s="11">
        <f>IF(R$4&gt;$A$1,Q38+(SUMIFS(Movimentações!$E:$E,Movimentações!$C:$C,$A$4,data_movimentacao,R$4,Movimentações!$B:$B,$A38)),VLOOKUP($A38,Ebano!$A$5:$AE$42,R$3,FALSE))</f>
        <v>2179513.0925878952</v>
      </c>
      <c r="S38" s="11">
        <f>IF(S$4&gt;$A$1,R38+(SUMIFS(Movimentações!$E:$E,Movimentações!$C:$C,$A$4,data_movimentacao,S$4,Movimentações!$B:$B,$A38)),VLOOKUP($A38,Ebano!$A$5:$AE$42,S$3,FALSE))</f>
        <v>2186594.3888237928</v>
      </c>
      <c r="T38" s="11" t="e">
        <f>IF(T$4&gt;$A$1,S38+(SUMIFS(Movimentações!$E:$E,Movimentações!$C:$C,$A$4,data_movimentacao,T$4,Movimentações!$B:$B,$A38)),VLOOKUP($A38,Ebano!$A$5:$AE$42,T$3,FALSE))</f>
        <v>#REF!</v>
      </c>
      <c r="U38" s="11">
        <f>IF(U$4&gt;$A$1,T38+(SUMIFS(Movimentações!$E:$E,Movimentações!$C:$C,$A$4,data_movimentacao,U$4,Movimentações!$B:$B,$A38)),VLOOKUP($A38,Ebano!$A$5:$AE$42,U$3,FALSE))</f>
        <v>188242.97033534551</v>
      </c>
      <c r="V38" s="11">
        <f>IF(V$4&gt;$A$1,U38+(SUMIFS(Movimentações!$E:$E,Movimentações!$C:$C,$A$4,data_movimentacao,V$4,Movimentações!$B:$B,$A38)),VLOOKUP($A38,Ebano!$A$5:$AE$42,V$3,FALSE))</f>
        <v>0</v>
      </c>
      <c r="W38" s="11">
        <f>IF(W$4&gt;$A$1,V38+(SUMIFS(Movimentações!$E:$E,Movimentações!$C:$C,$A$4,data_movimentacao,W$4,Movimentações!$B:$B,$A38)),VLOOKUP($A38,Ebano!$A$5:$AE$42,W$3,FALSE))</f>
        <v>0</v>
      </c>
      <c r="X38" s="11">
        <f>IF(X$4&gt;$A$1,W38+(SUMIFS(Movimentações!$E:$E,Movimentações!$C:$C,$A$4,data_movimentacao,X$4,Movimentações!$B:$B,$A38)),VLOOKUP($A38,Ebano!$A$5:$AE$42,X$3,FALSE))</f>
        <v>0</v>
      </c>
      <c r="Y38" s="11">
        <f>IF(Y$4&gt;$A$1,X38+(SUMIFS(Movimentações!$E:$E,Movimentações!$C:$C,$A$4,data_movimentacao,Y$4,Movimentações!$B:$B,$A38)),VLOOKUP($A38,Ebano!$A$5:$AE$42,Y$3,FALSE))</f>
        <v>0</v>
      </c>
      <c r="Z38" s="11">
        <f>IF(Z$4&gt;$A$1,Y38+(SUMIFS(Movimentações!$E:$E,Movimentações!$C:$C,$A$4,data_movimentacao,Z$4,Movimentações!$B:$B,$A38)),VLOOKUP($A38,Ebano!$A$5:$AE$42,Z$3,FALSE))</f>
        <v>0</v>
      </c>
      <c r="AA38" s="11">
        <f>IF(AA$4&gt;$A$1,Z38+(SUMIFS(Movimentações!$E:$E,Movimentações!$C:$C,$A$4,data_movimentacao,AA$4,Movimentações!$B:$B,$A38)),VLOOKUP($A38,Ebano!$A$5:$AE$42,AA$3,FALSE))</f>
        <v>0</v>
      </c>
      <c r="AB38" s="11" t="e">
        <f>IF(AB$4&gt;$A$1,AA38+(SUMIFS(Movimentações!$E:$E,Movimentações!$C:$C,$A$4,data_movimentacao,AB$4,Movimentações!$B:$B,$A38)),VLOOKUP($A38,Ebano!$A$5:$AE$42,AB$3,FALSE))</f>
        <v>#REF!</v>
      </c>
      <c r="AC38" s="11">
        <f>IF(AC$4&gt;$A$1,AB38+(SUMIFS(Movimentações!$E:$E,Movimentações!$C:$C,$A$4,data_movimentacao,AC$4,Movimentações!$B:$B,$A38)),VLOOKUP($A38,Ebano!$A$5:$AE$42,AC$3,FALSE))</f>
        <v>0</v>
      </c>
      <c r="AD38" s="11" t="e">
        <f>IF(AD$4&gt;$A$1,AC38+(SUMIFS(Movimentações!$E:$E,Movimentações!$C:$C,$A$4,data_movimentacao,AD$4,Movimentações!$B:$B,$A38)),VLOOKUP($A38,Ebano!$A$5:$AE$42,AD$3,FALSE))</f>
        <v>#REF!</v>
      </c>
      <c r="AE38" s="11" t="e">
        <f>IF(AE$4&gt;$A$1,AD38+(SUMIFS(Movimentações!$E:$E,Movimentações!$C:$C,$A$4,data_movimentacao,AE$4,Movimentações!$B:$B,$A38)),VLOOKUP($A38,Ebano!$A$5:$AE$42,AE$3,FALSE))</f>
        <v>#REF!</v>
      </c>
      <c r="AF38" s="11">
        <f>IF(AF$4&gt;$A$1,AE38+(SUMIFS(Movimentações!$E:$E,Movimentações!$C:$C,$A$4,data_movimentacao,AF$4,Movimentações!$B:$B,$A38)),VLOOKUP($A38,Ebano!$A$5:$AE$42,AF$3,FALSE))</f>
        <v>0</v>
      </c>
      <c r="AG38" s="11">
        <f>IF(AG$4&gt;$A$1,AF38+(SUMIFS(Movimentações!$E:$E,Movimentações!$C:$C,$A$4,data_movimentacao,AG$4,Movimentações!$B:$B,$A38)),VLOOKUP($A38,Ebano!$A$5:$AE$42,AG$3,FALSE))</f>
        <v>0</v>
      </c>
      <c r="AH38" s="11">
        <f>IF(AH$4&gt;$A$1,AG38+(SUMIFS(Movimentações!$E:$E,Movimentações!$C:$C,$A$4,data_movimentacao,AH$4,Movimentações!$B:$B,$A38)),VLOOKUP($A38,Ebano!$A$5:$AE$42,AH$3,FALSE))</f>
        <v>1.5038935696632501</v>
      </c>
    </row>
    <row r="39" spans="1:34" x14ac:dyDescent="0.3">
      <c r="A39" t="str">
        <f>Ebano!A39</f>
        <v>CSHG ALLOCATION RAPTOR L CSHG INVESTIMENTO NO EXTERIOR FIC MULTIMERCADO CRÉDITO PRIVADO</v>
      </c>
      <c r="B39" s="11">
        <f>IF(B$4&gt;$A$1,A39+(SUMIFS(Movimentações!$E:$E,Movimentações!$C:$C,$A$4,data_movimentacao,B$4,Movimentações!$B:$B,$A39)),VLOOKUP($A39,Ebano!$A$5:$AE$42,B$3,FALSE))</f>
        <v>5023874.354219838</v>
      </c>
      <c r="C39" s="11">
        <f>IF(C$4&gt;$A$1,B39+(SUMIFS(Movimentações!$E:$E,Movimentações!$C:$C,$A$4,data_movimentacao,C$4,Movimentações!$B:$B,$A39)),VLOOKUP($A39,Ebano!$A$5:$AE$42,C$3,FALSE))</f>
        <v>5023865.5188261252</v>
      </c>
      <c r="D39" s="11">
        <f>IF(D$4&gt;$A$1,C39+(SUMIFS(Movimentações!$E:$E,Movimentações!$C:$C,$A$4,data_movimentacao,D$4,Movimentações!$B:$B,$A39)),VLOOKUP($A39,Ebano!$A$5:$AE$42,D$3,FALSE))</f>
        <v>5023865.5188261252</v>
      </c>
      <c r="E39" s="11">
        <f>IF(E$4&gt;$A$1,D39+(SUMIFS(Movimentações!$E:$E,Movimentações!$C:$C,$A$4,data_movimentacao,E$4,Movimentações!$B:$B,$A39)),VLOOKUP($A39,Ebano!$A$5:$AE$42,E$3,FALSE))</f>
        <v>5023874.354219838</v>
      </c>
      <c r="F39" s="11">
        <f>IF(F$4&gt;$A$1,E39+(SUMIFS(Movimentações!$E:$E,Movimentações!$C:$C,$A$4,data_movimentacao,F$4,Movimentações!$B:$B,$A39)),VLOOKUP($A39,Ebano!$A$5:$AE$42,F$3,FALSE))</f>
        <v>5023878.8913139068</v>
      </c>
      <c r="G39" s="11">
        <f>IF(G$4&gt;$A$1,F39+(SUMIFS(Movimentações!$E:$E,Movimentações!$C:$C,$A$4,data_movimentacao,G$4,Movimentações!$B:$B,$A39)),VLOOKUP($A39,Ebano!$A$5:$AE$42,G$3,FALSE))</f>
        <v>5023883.6672024</v>
      </c>
      <c r="H39" s="11">
        <f>IF(H$4&gt;$A$1,G39+(SUMIFS(Movimentações!$E:$E,Movimentações!$C:$C,$A$4,data_movimentacao,H$4,Movimentações!$B:$B,$A39)),VLOOKUP($A39,Ebano!$A$5:$AE$42,H$3,FALSE))</f>
        <v>5023888.2042964688</v>
      </c>
      <c r="I39" s="11">
        <f>IF(I$4&gt;$A$1,H39+(SUMIFS(Movimentações!$E:$E,Movimentações!$C:$C,$A$4,data_movimentacao,I$4,Movimentações!$B:$B,$A39)),VLOOKUP($A39,Ebano!$A$5:$AE$42,I$3,FALSE))</f>
        <v>5023892.7413905365</v>
      </c>
      <c r="J39" s="11">
        <f>IF(J$4&gt;$A$1,I39+(SUMIFS(Movimentações!$E:$E,Movimentações!$C:$C,$A$4,data_movimentacao,J$4,Movimentações!$B:$B,$A39)),VLOOKUP($A39,Ebano!$A$5:$AE$42,J$3,FALSE))</f>
        <v>5023897.2784846062</v>
      </c>
      <c r="K39" s="11">
        <f>IF(K$4&gt;$A$1,J39+(SUMIFS(Movimentações!$E:$E,Movimentações!$C:$C,$A$4,data_movimentacao,K$4,Movimentações!$B:$B,$A39)),VLOOKUP($A39,Ebano!$A$5:$AE$42,K$3,FALSE))</f>
        <v>5023901.8155786749</v>
      </c>
      <c r="L39" s="11">
        <f>IF(L$4&gt;$A$1,K39+(SUMIFS(Movimentações!$E:$E,Movimentações!$C:$C,$A$4,data_movimentacao,L$4,Movimentações!$B:$B,$A39)),VLOOKUP($A39,Ebano!$A$5:$AE$42,L$3,FALSE))</f>
        <v>5023906.3526727436</v>
      </c>
      <c r="M39" s="11">
        <f>IF(M$4&gt;$A$1,#REF!+(SUMIFS(Movimentações!$E:$E,Movimentações!$C:$C,$A$4,data_movimentacao,M$4,Movimentações!$B:$B,$A39)),VLOOKUP($A39,Ebano!$A$5:$AE$42,M$3,FALSE))</f>
        <v>4475343.7408210738</v>
      </c>
      <c r="N39" s="11">
        <f>IF(N$4&gt;$A$1,M39+(SUMIFS(Movimentações!$E:$E,Movimentações!$C:$C,$A$4,data_movimentacao,N$4,Movimentações!$B:$B,$A39)),VLOOKUP($A39,Ebano!$A$5:$AE$42,N$3,FALSE))</f>
        <v>4475348.516709568</v>
      </c>
      <c r="O39" s="11">
        <f>IF(O$4&gt;$A$1,N39+(SUMIFS(Movimentações!$E:$E,Movimentações!$C:$C,$A$4,data_movimentacao,O$4,Movimentações!$B:$B,$A39)),VLOOKUP($A39,Ebano!$A$5:$AE$42,O$3,FALSE))</f>
        <v>4475353.0538036367</v>
      </c>
      <c r="P39" s="11">
        <f>IF(P$4&gt;$A$1,O39+(SUMIFS(Movimentações!$E:$E,Movimentações!$C:$C,$A$4,data_movimentacao,P$4,Movimentações!$B:$B,$A39)),VLOOKUP($A39,Ebano!$A$5:$AE$42,P$3,FALSE))</f>
        <v>4475353.0538036367</v>
      </c>
      <c r="Q39" s="11">
        <f>IF(Q$4&gt;$A$1,P39+(SUMIFS(Movimentações!$E:$E,Movimentações!$C:$C,$A$4,data_movimentacao,Q$4,Movimentações!$B:$B,$A39)),VLOOKUP($A39,Ebano!$A$5:$AE$42,Q$3,FALSE))</f>
        <v>4475340.6364935534</v>
      </c>
      <c r="R39" s="11">
        <f>IF(R$4&gt;$A$1,Q39+(SUMIFS(Movimentações!$E:$E,Movimentações!$C:$C,$A$4,data_movimentacao,R$4,Movimentações!$B:$B,$A39)),VLOOKUP($A39,Ebano!$A$5:$AE$42,R$3,FALSE))</f>
        <v>4475345.1735876221</v>
      </c>
      <c r="S39" s="11">
        <f>IF(S$4&gt;$A$1,R39+(SUMIFS(Movimentações!$E:$E,Movimentações!$C:$C,$A$4,data_movimentacao,S$4,Movimentações!$B:$B,$A39)),VLOOKUP($A39,Ebano!$A$5:$AE$42,S$3,FALSE))</f>
        <v>4475349.7106816908</v>
      </c>
      <c r="T39" s="11" t="e">
        <f>IF(T$4&gt;$A$1,S39+(SUMIFS(Movimentações!$E:$E,Movimentações!$C:$C,$A$4,data_movimentacao,T$4,Movimentações!$B:$B,$A39)),VLOOKUP($A39,Ebano!$A$5:$AE$42,T$3,FALSE))</f>
        <v>#REF!</v>
      </c>
      <c r="U39" s="11">
        <f>IF(U$4&gt;$A$1,T39+(SUMIFS(Movimentações!$E:$E,Movimentações!$C:$C,$A$4,data_movimentacao,U$4,Movimentações!$B:$B,$A39)),VLOOKUP($A39,Ebano!$A$5:$AE$42,U$3,FALSE))</f>
        <v>4475358.7848698283</v>
      </c>
      <c r="V39" s="11">
        <f>IF(V$4&gt;$A$1,U39+(SUMIFS(Movimentações!$E:$E,Movimentações!$C:$C,$A$4,data_movimentacao,V$4,Movimentações!$B:$B,$A39)),VLOOKUP($A39,Ebano!$A$5:$AE$42,V$3,FALSE))</f>
        <v>4475363.321963897</v>
      </c>
      <c r="W39" s="11">
        <f>IF(W$4&gt;$A$1,V39+(SUMIFS(Movimentações!$E:$E,Movimentações!$C:$C,$A$4,data_movimentacao,W$4,Movimentações!$B:$B,$A39)),VLOOKUP($A39,Ebano!$A$5:$AE$42,W$3,FALSE))</f>
        <v>4475367.8590579657</v>
      </c>
      <c r="X39" s="11">
        <f>IF(X$4&gt;$A$1,W39+(SUMIFS(Movimentações!$E:$E,Movimentações!$C:$C,$A$4,data_movimentacao,X$4,Movimentações!$B:$B,$A39)),VLOOKUP($A39,Ebano!$A$5:$AE$42,X$3,FALSE))</f>
        <v>4475372.1573576098</v>
      </c>
      <c r="Y39" s="11">
        <f>IF(Y$4&gt;$A$1,X39+(SUMIFS(Movimentações!$E:$E,Movimentações!$C:$C,$A$4,data_movimentacao,Y$4,Movimentações!$B:$B,$A39)),VLOOKUP($A39,Ebano!$A$5:$AE$42,Y$3,FALSE))</f>
        <v>4475376.9332461031</v>
      </c>
      <c r="Z39" s="11">
        <f>IF(Z$4&gt;$A$1,Y39+(SUMIFS(Movimentações!$E:$E,Movimentações!$C:$C,$A$4,data_movimentacao,Z$4,Movimentações!$B:$B,$A39)),VLOOKUP($A39,Ebano!$A$5:$AE$42,Z$3,FALSE))</f>
        <v>4475381.2315457473</v>
      </c>
      <c r="AA39" s="11">
        <f>IF(AA$4&gt;$A$1,Z39+(SUMIFS(Movimentações!$E:$E,Movimentações!$C:$C,$A$4,data_movimentacao,AA$4,Movimentações!$B:$B,$A39)),VLOOKUP($A39,Ebano!$A$5:$AE$42,AA$3,FALSE))</f>
        <v>4475385.5298453895</v>
      </c>
      <c r="AB39" s="11" t="e">
        <f>IF(AB$4&gt;$A$1,AA39+(SUMIFS(Movimentações!$E:$E,Movimentações!$C:$C,$A$4,data_movimentacao,AB$4,Movimentações!$B:$B,$A39)),VLOOKUP($A39,Ebano!$A$5:$AE$42,AB$3,FALSE))</f>
        <v>#REF!</v>
      </c>
      <c r="AC39" s="11">
        <f>IF(AC$4&gt;$A$1,AB39+(SUMIFS(Movimentações!$E:$E,Movimentações!$C:$C,$A$4,data_movimentacao,AC$4,Movimentações!$B:$B,$A39)),VLOOKUP($A39,Ebano!$A$5:$AE$42,AC$3,FALSE))</f>
        <v>4475395.081622378</v>
      </c>
      <c r="AD39" s="11" t="e">
        <f>IF(AD$4&gt;$A$1,AC39+(SUMIFS(Movimentações!$E:$E,Movimentações!$C:$C,$A$4,data_movimentacao,AD$4,Movimentações!$B:$B,$A39)),VLOOKUP($A39,Ebano!$A$5:$AE$42,AD$3,FALSE))</f>
        <v>#REF!</v>
      </c>
      <c r="AE39" s="11" t="e">
        <f>IF(AE$4&gt;$A$1,AD39+(SUMIFS(Movimentações!$E:$E,Movimentações!$C:$C,$A$4,data_movimentacao,AE$4,Movimentações!$B:$B,$A39)),VLOOKUP($A39,Ebano!$A$5:$AE$42,AE$3,FALSE))</f>
        <v>#REF!</v>
      </c>
      <c r="AF39" s="11">
        <f>IF(AF$4&gt;$A$1,AE39+(SUMIFS(Movimentações!$E:$E,Movimentações!$C:$C,$A$4,data_movimentacao,AF$4,Movimentações!$B:$B,$A39)),VLOOKUP($A39,Ebano!$A$5:$AE$42,AF$3,FALSE))</f>
        <v>4475409.886876707</v>
      </c>
      <c r="AG39" s="11">
        <f>IF(AG$4&gt;$A$1,AF39+(SUMIFS(Movimentações!$E:$E,Movimentações!$C:$C,$A$4,data_movimentacao,AG$4,Movimentações!$B:$B,$A39)),VLOOKUP($A39,Ebano!$A$5:$AE$42,AG$3,FALSE))</f>
        <v>4475409.886876707</v>
      </c>
      <c r="AH39" s="11">
        <f>IF(AH$4&gt;$A$1,AG39+(SUMIFS(Movimentações!$E:$E,Movimentações!$C:$C,$A$4,data_movimentacao,AH$4,Movimentações!$B:$B,$A39)),VLOOKUP($A39,Ebano!$A$5:$AE$42,AH$3,FALSE))</f>
        <v>4441646.0267896792</v>
      </c>
    </row>
    <row r="40" spans="1:34" x14ac:dyDescent="0.3">
      <c r="A40" t="str">
        <f>Ebano!A40</f>
        <v>CSHG ALLOCATION SPX RAPTOR CSHG INVESTIMENTO NO EXTERIOR FIC MULTIMERCADO CRÉDITO PRIVADO</v>
      </c>
      <c r="B40" s="11">
        <f>IF(B$4&gt;$A$1,A40+(SUMIFS(Movimentações!$E:$E,Movimentações!$C:$C,$A$4,data_movimentacao,B$4,Movimentações!$B:$B,$A40)),VLOOKUP($A40,Ebano!$A$5:$AE$42,B$3,FALSE))</f>
        <v>2260617.827280242</v>
      </c>
      <c r="C40" s="11">
        <f>IF(C$4&gt;$A$1,B40+(SUMIFS(Movimentações!$E:$E,Movimentações!$C:$C,$A$4,data_movimentacao,C$4,Movimentações!$B:$B,$A40)),VLOOKUP($A40,Ebano!$A$5:$AE$42,C$3,FALSE))</f>
        <v>2260596.0604828191</v>
      </c>
      <c r="D40" s="11">
        <f>IF(D$4&gt;$A$1,C40+(SUMIFS(Movimentações!$E:$E,Movimentações!$C:$C,$A$4,data_movimentacao,D$4,Movimentações!$B:$B,$A40)),VLOOKUP($A40,Ebano!$A$5:$AE$42,D$3,FALSE))</f>
        <v>2260596.0604828191</v>
      </c>
      <c r="E40" s="11">
        <f>IF(E$4&gt;$A$1,D40+(SUMIFS(Movimentações!$E:$E,Movimentações!$C:$C,$A$4,data_movimentacao,E$4,Movimentações!$B:$B,$A40)),VLOOKUP($A40,Ebano!$A$5:$AE$42,E$3,FALSE))</f>
        <v>2260617.827280242</v>
      </c>
      <c r="F40" s="11">
        <f>IF(F$4&gt;$A$1,E40+(SUMIFS(Movimentações!$E:$E,Movimentações!$C:$C,$A$4,data_movimentacao,F$4,Movimentações!$B:$B,$A40)),VLOOKUP($A40,Ebano!$A$5:$AE$42,F$3,FALSE))</f>
        <v>2260629.008271887</v>
      </c>
      <c r="G40" s="11">
        <f>IF(G$4&gt;$A$1,F40+(SUMIFS(Movimentações!$E:$E,Movimentações!$C:$C,$A$4,data_movimentacao,G$4,Movimentações!$B:$B,$A40)),VLOOKUP($A40,Ebano!$A$5:$AE$42,G$3,FALSE))</f>
        <v>2260640.146750255</v>
      </c>
      <c r="H40" s="11">
        <f>IF(H$4&gt;$A$1,G40+(SUMIFS(Movimentações!$E:$E,Movimentações!$C:$C,$A$4,data_movimentacao,H$4,Movimentações!$B:$B,$A40)),VLOOKUP($A40,Ebano!$A$5:$AE$42,H$3,FALSE))</f>
        <v>2260651.412768452</v>
      </c>
      <c r="I40" s="11">
        <f>IF(I$4&gt;$A$1,H40+(SUMIFS(Movimentações!$E:$E,Movimentações!$C:$C,$A$4,data_movimentacao,I$4,Movimentações!$B:$B,$A40)),VLOOKUP($A40,Ebano!$A$5:$AE$42,I$3,FALSE))</f>
        <v>2260662.4237069921</v>
      </c>
      <c r="J40" s="11">
        <f>IF(J$4&gt;$A$1,I40+(SUMIFS(Movimentações!$E:$E,Movimentações!$C:$C,$A$4,data_movimentacao,J$4,Movimentações!$B:$B,$A40)),VLOOKUP($A40,Ebano!$A$5:$AE$42,J$3,FALSE))</f>
        <v>2260673.3921322562</v>
      </c>
      <c r="K40" s="11">
        <f>IF(K$4&gt;$A$1,J40+(SUMIFS(Movimentações!$E:$E,Movimentações!$C:$C,$A$4,data_movimentacao,K$4,Movimentações!$B:$B,$A40)),VLOOKUP($A40,Ebano!$A$5:$AE$42,K$3,FALSE))</f>
        <v>2260684.4030707958</v>
      </c>
      <c r="L40" s="11">
        <f>IF(L$4&gt;$A$1,K40+(SUMIFS(Movimentações!$E:$E,Movimentações!$C:$C,$A$4,data_movimentacao,L$4,Movimentações!$B:$B,$A40)),VLOOKUP($A40,Ebano!$A$5:$AE$42,L$3,FALSE))</f>
        <v>2260695.4140093359</v>
      </c>
      <c r="M40" s="11">
        <f>IF(M$4&gt;$A$1,#REF!+(SUMIFS(Movimentações!$E:$E,Movimentações!$C:$C,$A$4,data_movimentacao,M$4,Movimentações!$B:$B,$A40)),VLOOKUP($A40,Ebano!$A$5:$AE$42,M$3,FALSE))</f>
        <v>2016363.3255071221</v>
      </c>
      <c r="N40" s="11">
        <f>IF(N$4&gt;$A$1,M40+(SUMIFS(Movimentações!$E:$E,Movimentações!$C:$C,$A$4,data_movimentacao,N$4,Movimentações!$B:$B,$A40)),VLOOKUP($A40,Ebano!$A$5:$AE$42,N$3,FALSE))</f>
        <v>2016374.889118253</v>
      </c>
      <c r="O40" s="11">
        <f>IF(O$4&gt;$A$1,N40+(SUMIFS(Movimentações!$E:$E,Movimentações!$C:$C,$A$4,data_movimentacao,O$4,Movimentações!$B:$B,$A40)),VLOOKUP($A40,Ebano!$A$5:$AE$42,O$3,FALSE))</f>
        <v>2016386.3251895551</v>
      </c>
      <c r="P40" s="11">
        <f>IF(P$4&gt;$A$1,O40+(SUMIFS(Movimentações!$E:$E,Movimentações!$C:$C,$A$4,data_movimentacao,P$4,Movimentações!$B:$B,$A40)),VLOOKUP($A40,Ebano!$A$5:$AE$42,P$3,FALSE))</f>
        <v>2016386.3251895551</v>
      </c>
      <c r="Q40" s="11">
        <f>IF(Q$4&gt;$A$1,P40+(SUMIFS(Movimentações!$E:$E,Movimentações!$C:$C,$A$4,data_movimentacao,Q$4,Movimentações!$B:$B,$A40)),VLOOKUP($A40,Ebano!$A$5:$AE$42,Q$3,FALSE))</f>
        <v>2016316.0082306929</v>
      </c>
      <c r="R40" s="11">
        <f>IF(R$4&gt;$A$1,Q40+(SUMIFS(Movimentações!$E:$E,Movimentações!$C:$C,$A$4,data_movimentacao,R$4,Movimentações!$B:$B,$A40)),VLOOKUP($A40,Ebano!$A$5:$AE$42,R$3,FALSE))</f>
        <v>2016327.444301995</v>
      </c>
      <c r="S40" s="11">
        <f>IF(S$4&gt;$A$1,R40+(SUMIFS(Movimentações!$E:$E,Movimentações!$C:$C,$A$4,data_movimentacao,S$4,Movimentações!$B:$B,$A40)),VLOOKUP($A40,Ebano!$A$5:$AE$42,S$3,FALSE))</f>
        <v>2016338.837860022</v>
      </c>
      <c r="T40" s="11" t="e">
        <f>IF(T$4&gt;$A$1,S40+(SUMIFS(Movimentações!$E:$E,Movimentações!$C:$C,$A$4,data_movimentacao,T$4,Movimentações!$B:$B,$A40)),VLOOKUP($A40,Ebano!$A$5:$AE$42,T$3,FALSE))</f>
        <v>#REF!</v>
      </c>
      <c r="U40" s="11">
        <f>IF(U$4&gt;$A$1,T40+(SUMIFS(Movimentações!$E:$E,Movimentações!$C:$C,$A$4,data_movimentacao,U$4,Movimentações!$B:$B,$A40)),VLOOKUP($A40,Ebano!$A$5:$AE$42,U$3,FALSE))</f>
        <v>2016361.4124096921</v>
      </c>
      <c r="V40" s="11">
        <f>IF(V$4&gt;$A$1,U40+(SUMIFS(Movimentações!$E:$E,Movimentações!$C:$C,$A$4,data_movimentacao,V$4,Movimentações!$B:$B,$A40)),VLOOKUP($A40,Ebano!$A$5:$AE$42,V$3,FALSE))</f>
        <v>2016372.8059677179</v>
      </c>
      <c r="W40" s="11">
        <f>IF(W$4&gt;$A$1,V40+(SUMIFS(Movimentações!$E:$E,Movimentações!$C:$C,$A$4,data_movimentacao,W$4,Movimentações!$B:$B,$A40)),VLOOKUP($A40,Ebano!$A$5:$AE$42,W$3,FALSE))</f>
        <v>2016384.157012468</v>
      </c>
      <c r="X40" s="11">
        <f>IF(X$4&gt;$A$1,W40+(SUMIFS(Movimentações!$E:$E,Movimentações!$C:$C,$A$4,data_movimentacao,X$4,Movimentações!$B:$B,$A40)),VLOOKUP($A40,Ebano!$A$5:$AE$42,X$3,FALSE))</f>
        <v>2016395.3805173889</v>
      </c>
      <c r="Y40" s="11">
        <f>IF(Y$4&gt;$A$1,X40+(SUMIFS(Movimentações!$E:$E,Movimentações!$C:$C,$A$4,data_movimentacao,Y$4,Movimentações!$B:$B,$A40)),VLOOKUP($A40,Ebano!$A$5:$AE$42,Y$3,FALSE))</f>
        <v>2016406.816588691</v>
      </c>
      <c r="Z40" s="11">
        <f>IF(Z$4&gt;$A$1,Y40+(SUMIFS(Movimentações!$E:$E,Movimentações!$C:$C,$A$4,data_movimentacao,Z$4,Movimentações!$B:$B,$A40)),VLOOKUP($A40,Ebano!$A$5:$AE$42,Z$3,FALSE))</f>
        <v>2016417.8700405071</v>
      </c>
      <c r="AA40" s="11">
        <f>IF(AA$4&gt;$A$1,Z40+(SUMIFS(Movimentações!$E:$E,Movimentações!$C:$C,$A$4,data_movimentacao,AA$4,Movimentações!$B:$B,$A40)),VLOOKUP($A40,Ebano!$A$5:$AE$42,AA$3,FALSE))</f>
        <v>2016428.9660055989</v>
      </c>
      <c r="AB40" s="11" t="e">
        <f>IF(AB$4&gt;$A$1,AA40+(SUMIFS(Movimentações!$E:$E,Movimentações!$C:$C,$A$4,data_movimentacao,AB$4,Movimentações!$B:$B,$A40)),VLOOKUP($A40,Ebano!$A$5:$AE$42,AB$3,FALSE))</f>
        <v>#REF!</v>
      </c>
      <c r="AC40" s="11">
        <f>IF(AC$4&gt;$A$1,AB40+(SUMIFS(Movimentações!$E:$E,Movimentações!$C:$C,$A$4,data_movimentacao,AC$4,Movimentações!$B:$B,$A40)),VLOOKUP($A40,Ebano!$A$5:$AE$42,AC$3,FALSE))</f>
        <v>2016452.6459004511</v>
      </c>
      <c r="AD40" s="11" t="e">
        <f>IF(AD$4&gt;$A$1,AC40+(SUMIFS(Movimentações!$E:$E,Movimentações!$C:$C,$A$4,data_movimentacao,AD$4,Movimentações!$B:$B,$A40)),VLOOKUP($A40,Ebano!$A$5:$AE$42,AD$3,FALSE))</f>
        <v>#REF!</v>
      </c>
      <c r="AE40" s="11" t="e">
        <f>IF(AE$4&gt;$A$1,AD40+(SUMIFS(Movimentações!$E:$E,Movimentações!$C:$C,$A$4,data_movimentacao,AE$4,Movimentações!$B:$B,$A40)),VLOOKUP($A40,Ebano!$A$5:$AE$42,AE$3,FALSE))</f>
        <v>#REF!</v>
      </c>
      <c r="AF40" s="11">
        <f>IF(AF$4&gt;$A$1,AE40+(SUMIFS(Movimentações!$E:$E,Movimentações!$C:$C,$A$4,data_movimentacao,AF$4,Movimentações!$B:$B,$A40)),VLOOKUP($A40,Ebano!$A$5:$AE$42,AF$3,FALSE))</f>
        <v>2016488.867211787</v>
      </c>
      <c r="AG40" s="11">
        <f>IF(AG$4&gt;$A$1,AF40+(SUMIFS(Movimentações!$E:$E,Movimentações!$C:$C,$A$4,data_movimentacao,AG$4,Movimentações!$B:$B,$A40)),VLOOKUP($A40,Ebano!$A$5:$AE$42,AG$3,FALSE))</f>
        <v>2016488.867211787</v>
      </c>
      <c r="AH40" s="11">
        <f>IF(AH$4&gt;$A$1,AG40+(SUMIFS(Movimentações!$E:$E,Movimentações!$C:$C,$A$4,data_movimentacao,AH$4,Movimentações!$B:$B,$A40)),VLOOKUP($A40,Ebano!$A$5:$AE$42,AH$3,FALSE))</f>
        <v>2001423.6925987811</v>
      </c>
    </row>
    <row r="41" spans="1:34" x14ac:dyDescent="0.3">
      <c r="A41" t="str">
        <f>Ebano!A41</f>
        <v>CSHG GRIDS II INVESTIMENTO NO EXTERIOR FI MULTIMERCADO CRÉDITO PRIVADO</v>
      </c>
      <c r="B41" s="11">
        <f>IF(B$4&gt;$A$1,A41+(SUMIFS(Movimentações!$E:$E,Movimentações!$C:$C,$A$4,data_movimentacao,B$4,Movimentações!$B:$B,$A41)),VLOOKUP($A41,Ebano!$A$5:$AE$42,B$3,FALSE))</f>
        <v>294968.6061028617</v>
      </c>
      <c r="C41" s="11">
        <f>IF(C$4&gt;$A$1,B41+(SUMIFS(Movimentações!$E:$E,Movimentações!$C:$C,$A$4,data_movimentacao,C$4,Movimentações!$B:$B,$A41)),VLOOKUP($A41,Ebano!$A$5:$AE$42,C$3,FALSE))</f>
        <v>288038.33032835711</v>
      </c>
      <c r="D41" s="11">
        <f>IF(D$4&gt;$A$1,C41+(SUMIFS(Movimentações!$E:$E,Movimentações!$C:$C,$A$4,data_movimentacao,D$4,Movimentações!$B:$B,$A41)),VLOOKUP($A41,Ebano!$A$5:$AE$42,D$3,FALSE))</f>
        <v>288038.33032835711</v>
      </c>
      <c r="E41" s="11">
        <f>IF(E$4&gt;$A$1,D41+(SUMIFS(Movimentações!$E:$E,Movimentações!$C:$C,$A$4,data_movimentacao,E$4,Movimentações!$B:$B,$A41)),VLOOKUP($A41,Ebano!$A$5:$AE$42,E$3,FALSE))</f>
        <v>294968.6061028617</v>
      </c>
      <c r="F41" s="11">
        <f>IF(F$4&gt;$A$1,E41+(SUMIFS(Movimentações!$E:$E,Movimentações!$C:$C,$A$4,data_movimentacao,F$4,Movimentações!$B:$B,$A41)),VLOOKUP($A41,Ebano!$A$5:$AE$42,F$3,FALSE))</f>
        <v>290465.48594513902</v>
      </c>
      <c r="G41" s="11">
        <f>IF(G$4&gt;$A$1,F41+(SUMIFS(Movimentações!$E:$E,Movimentações!$C:$C,$A$4,data_movimentacao,G$4,Movimentações!$B:$B,$A41)),VLOOKUP($A41,Ebano!$A$5:$AE$42,G$3,FALSE))</f>
        <v>287506.50796193001</v>
      </c>
      <c r="H41" s="11">
        <f>IF(H$4&gt;$A$1,G41+(SUMIFS(Movimentações!$E:$E,Movimentações!$C:$C,$A$4,data_movimentacao,H$4,Movimentações!$B:$B,$A41)),VLOOKUP($A41,Ebano!$A$5:$AE$42,H$3,FALSE))</f>
        <v>290069.2139711114</v>
      </c>
      <c r="I41" s="11">
        <f>IF(I$4&gt;$A$1,H41+(SUMIFS(Movimentações!$E:$E,Movimentações!$C:$C,$A$4,data_movimentacao,I$4,Movimentações!$B:$B,$A41)),VLOOKUP($A41,Ebano!$A$5:$AE$42,I$3,FALSE))</f>
        <v>291849.06072438147</v>
      </c>
      <c r="J41" s="11">
        <f>IF(J$4&gt;$A$1,I41+(SUMIFS(Movimentações!$E:$E,Movimentações!$C:$C,$A$4,data_movimentacao,J$4,Movimentações!$B:$B,$A41)),VLOOKUP($A41,Ebano!$A$5:$AE$42,J$3,FALSE))</f>
        <v>287564.24512467661</v>
      </c>
      <c r="K41" s="11">
        <f>IF(K$4&gt;$A$1,J41+(SUMIFS(Movimentações!$E:$E,Movimentações!$C:$C,$A$4,data_movimentacao,K$4,Movimentações!$B:$B,$A41)),VLOOKUP($A41,Ebano!$A$5:$AE$42,K$3,FALSE))</f>
        <v>293225.77267331729</v>
      </c>
      <c r="L41" s="11">
        <f>IF(L$4&gt;$A$1,K41+(SUMIFS(Movimentações!$E:$E,Movimentações!$C:$C,$A$4,data_movimentacao,L$4,Movimentações!$B:$B,$A41)),VLOOKUP($A41,Ebano!$A$5:$AE$42,L$3,FALSE))</f>
        <v>290554.28574039222</v>
      </c>
      <c r="M41" s="11">
        <f>IF(M$4&gt;$A$1,#REF!+(SUMIFS(Movimentações!$E:$E,Movimentações!$C:$C,$A$4,data_movimentacao,M$4,Movimentações!$B:$B,$A41)),VLOOKUP($A41,Ebano!$A$5:$AE$42,M$3,FALSE))</f>
        <v>280932.03751370858</v>
      </c>
      <c r="N41" s="11">
        <f>IF(N$4&gt;$A$1,M41+(SUMIFS(Movimentações!$E:$E,Movimentações!$C:$C,$A$4,data_movimentacao,N$4,Movimentações!$B:$B,$A41)),VLOOKUP($A41,Ebano!$A$5:$AE$42,N$3,FALSE))</f>
        <v>282136.91871977597</v>
      </c>
      <c r="O41" s="11">
        <f>IF(O$4&gt;$A$1,N41+(SUMIFS(Movimentações!$E:$E,Movimentações!$C:$C,$A$4,data_movimentacao,O$4,Movimentações!$B:$B,$A41)),VLOOKUP($A41,Ebano!$A$5:$AE$42,O$3,FALSE))</f>
        <v>285402.49179685599</v>
      </c>
      <c r="P41" s="11">
        <f>IF(P$4&gt;$A$1,O41+(SUMIFS(Movimentações!$E:$E,Movimentações!$C:$C,$A$4,data_movimentacao,P$4,Movimentações!$B:$B,$A41)),VLOOKUP($A41,Ebano!$A$5:$AE$42,P$3,FALSE))</f>
        <v>285402.49179685599</v>
      </c>
      <c r="Q41" s="11">
        <f>IF(Q$4&gt;$A$1,P41+(SUMIFS(Movimentações!$E:$E,Movimentações!$C:$C,$A$4,data_movimentacao,Q$4,Movimentações!$B:$B,$A41)),VLOOKUP($A41,Ebano!$A$5:$AE$42,Q$3,FALSE))</f>
        <v>281768.98342856113</v>
      </c>
      <c r="R41" s="11">
        <f>IF(R$4&gt;$A$1,Q41+(SUMIFS(Movimentações!$E:$E,Movimentações!$C:$C,$A$4,data_movimentacao,R$4,Movimentações!$B:$B,$A41)),VLOOKUP($A41,Ebano!$A$5:$AE$42,R$3,FALSE))</f>
        <v>282127.21187533502</v>
      </c>
      <c r="S41" s="11">
        <f>IF(S$4&gt;$A$1,R41+(SUMIFS(Movimentações!$E:$E,Movimentações!$C:$C,$A$4,data_movimentacao,S$4,Movimentações!$B:$B,$A41)),VLOOKUP($A41,Ebano!$A$5:$AE$42,S$3,FALSE))</f>
        <v>284082.88165357598</v>
      </c>
      <c r="T41" s="11" t="e">
        <f>IF(T$4&gt;$A$1,S41+(SUMIFS(Movimentações!$E:$E,Movimentações!$C:$C,$A$4,data_movimentacao,T$4,Movimentações!$B:$B,$A41)),VLOOKUP($A41,Ebano!$A$5:$AE$42,T$3,FALSE))</f>
        <v>#REF!</v>
      </c>
      <c r="U41" s="11">
        <f>IF(U$4&gt;$A$1,T41+(SUMIFS(Movimentações!$E:$E,Movimentações!$C:$C,$A$4,data_movimentacao,U$4,Movimentações!$B:$B,$A41)),VLOOKUP($A41,Ebano!$A$5:$AE$42,U$3,FALSE))</f>
        <v>286290.22684300569</v>
      </c>
      <c r="V41" s="11">
        <f>IF(V$4&gt;$A$1,U41+(SUMIFS(Movimentações!$E:$E,Movimentações!$C:$C,$A$4,data_movimentacao,V$4,Movimentações!$B:$B,$A41)),VLOOKUP($A41,Ebano!$A$5:$AE$42,V$3,FALSE))</f>
        <v>287532.343139201</v>
      </c>
      <c r="W41" s="11">
        <f>IF(W$4&gt;$A$1,V41+(SUMIFS(Movimentações!$E:$E,Movimentações!$C:$C,$A$4,data_movimentacao,W$4,Movimentações!$B:$B,$A41)),VLOOKUP($A41,Ebano!$A$5:$AE$42,W$3,FALSE))</f>
        <v>287539.12636729749</v>
      </c>
      <c r="X41" s="11">
        <f>IF(X$4&gt;$A$1,W41+(SUMIFS(Movimentações!$E:$E,Movimentações!$C:$C,$A$4,data_movimentacao,X$4,Movimentações!$B:$B,$A41)),VLOOKUP($A41,Ebano!$A$5:$AE$42,X$3,FALSE))</f>
        <v>286422.45049594098</v>
      </c>
      <c r="Y41" s="11">
        <f>IF(Y$4&gt;$A$1,X41+(SUMIFS(Movimentações!$E:$E,Movimentações!$C:$C,$A$4,data_movimentacao,Y$4,Movimentações!$B:$B,$A41)),VLOOKUP($A41,Ebano!$A$5:$AE$42,Y$3,FALSE))</f>
        <v>287014.94995139202</v>
      </c>
      <c r="Z41" s="11">
        <f>IF(Z$4&gt;$A$1,Y41+(SUMIFS(Movimentações!$E:$E,Movimentações!$C:$C,$A$4,data_movimentacao,Z$4,Movimentações!$B:$B,$A41)),VLOOKUP($A41,Ebano!$A$5:$AE$42,Z$3,FALSE))</f>
        <v>282096.46911226021</v>
      </c>
      <c r="AA41" s="11">
        <f>IF(AA$4&gt;$A$1,Z41+(SUMIFS(Movimentações!$E:$E,Movimentações!$C:$C,$A$4,data_movimentacao,AA$4,Movimentações!$B:$B,$A41)),VLOOKUP($A41,Ebano!$A$5:$AE$42,AA$3,FALSE))</f>
        <v>0</v>
      </c>
      <c r="AB41" s="11" t="e">
        <f>IF(AB$4&gt;$A$1,AA41+(SUMIFS(Movimentações!$E:$E,Movimentações!$C:$C,$A$4,data_movimentacao,AB$4,Movimentações!$B:$B,$A41)),VLOOKUP($A41,Ebano!$A$5:$AE$42,AB$3,FALSE))</f>
        <v>#REF!</v>
      </c>
      <c r="AC41" s="11">
        <f>IF(AC$4&gt;$A$1,AB41+(SUMIFS(Movimentações!$E:$E,Movimentações!$C:$C,$A$4,data_movimentacao,AC$4,Movimentações!$B:$B,$A41)),VLOOKUP($A41,Ebano!$A$5:$AE$42,AC$3,FALSE))</f>
        <v>279907.38666599413</v>
      </c>
      <c r="AD41" s="11" t="e">
        <f>IF(AD$4&gt;$A$1,AC41+(SUMIFS(Movimentações!$E:$E,Movimentações!$C:$C,$A$4,data_movimentacao,AD$4,Movimentações!$B:$B,$A41)),VLOOKUP($A41,Ebano!$A$5:$AE$42,AD$3,FALSE))</f>
        <v>#REF!</v>
      </c>
      <c r="AE41" s="11" t="e">
        <f>IF(AE$4&gt;$A$1,AD41+(SUMIFS(Movimentações!$E:$E,Movimentações!$C:$C,$A$4,data_movimentacao,AE$4,Movimentações!$B:$B,$A41)),VLOOKUP($A41,Ebano!$A$5:$AE$42,AE$3,FALSE))</f>
        <v>#REF!</v>
      </c>
      <c r="AF41" s="11">
        <f>IF(AF$4&gt;$A$1,AE41+(SUMIFS(Movimentações!$E:$E,Movimentações!$C:$C,$A$4,data_movimentacao,AF$4,Movimentações!$B:$B,$A41)),VLOOKUP($A41,Ebano!$A$5:$AE$42,AF$3,FALSE))</f>
        <v>284118.45069622173</v>
      </c>
      <c r="AG41" s="11">
        <f>IF(AG$4&gt;$A$1,AF41+(SUMIFS(Movimentações!$E:$E,Movimentações!$C:$C,$A$4,data_movimentacao,AG$4,Movimentações!$B:$B,$A41)),VLOOKUP($A41,Ebano!$A$5:$AE$42,AG$3,FALSE))</f>
        <v>284118.45069622173</v>
      </c>
      <c r="AH41" s="11">
        <f>IF(AH$4&gt;$A$1,AG41+(SUMIFS(Movimentações!$E:$E,Movimentações!$C:$C,$A$4,data_movimentacao,AH$4,Movimentações!$B:$B,$A41)),VLOOKUP($A41,Ebano!$A$5:$AE$42,AH$3,FALSE))</f>
        <v>286278.09931239241</v>
      </c>
    </row>
    <row r="42" spans="1:34" x14ac:dyDescent="0.3">
      <c r="A42" s="5" t="str">
        <f>Ebano!A42</f>
        <v>ÉON</v>
      </c>
      <c r="B42" s="11">
        <f>IF(B$4&gt;$A$1,A42+(SUMIFS(Movimentações!$E:$E,Movimentações!$C:$C,$A$4,data_movimentacao,B$4,Movimentações!$B:$B,$A42)),VLOOKUP($A42,Ebano!$A$5:$AE$42,B$3,FALSE))</f>
        <v>0</v>
      </c>
      <c r="C42" s="11">
        <f>IF(C$4&gt;$A$1,B42+(SUMIFS(Movimentações!$E:$E,Movimentações!$C:$C,$A$4,data_movimentacao,C$4,Movimentações!$B:$B,$A42)),VLOOKUP($A42,Ebano!$A$5:$AE$42,C$3,FALSE))</f>
        <v>0</v>
      </c>
      <c r="D42" s="11">
        <f>IF(D$4&gt;$A$1,C42+(SUMIFS(Movimentações!$E:$E,Movimentações!$C:$C,$A$4,data_movimentacao,D$4,Movimentações!$B:$B,$A42)),VLOOKUP($A42,Ebano!$A$5:$AE$42,D$3,FALSE))</f>
        <v>0</v>
      </c>
      <c r="E42" s="11">
        <f>IF(E$4&gt;$A$1,D42+(SUMIFS(Movimentações!$E:$E,Movimentações!$C:$C,$A$4,data_movimentacao,E$4,Movimentações!$B:$B,$A42)),VLOOKUP($A42,Ebano!$A$5:$AE$42,E$3,FALSE))</f>
        <v>0</v>
      </c>
      <c r="F42" s="11">
        <f>IF(F$4&gt;$A$1,E42+(SUMIFS(Movimentações!$E:$E,Movimentações!$C:$C,$A$4,data_movimentacao,F$4,Movimentações!$B:$B,$A42)),VLOOKUP($A42,Ebano!$A$5:$AE$42,F$3,FALSE))</f>
        <v>0</v>
      </c>
      <c r="G42" s="11">
        <f>IF(G$4&gt;$A$1,F42+(SUMIFS(Movimentações!$E:$E,Movimentações!$C:$C,$A$4,data_movimentacao,G$4,Movimentações!$B:$B,$A42)),VLOOKUP($A42,Ebano!$A$5:$AE$42,G$3,FALSE))</f>
        <v>0</v>
      </c>
      <c r="H42" s="11">
        <f>IF(H$4&gt;$A$1,G42+(SUMIFS(Movimentações!$E:$E,Movimentações!$C:$C,$A$4,data_movimentacao,H$4,Movimentações!$B:$B,$A42)),VLOOKUP($A42,Ebano!$A$5:$AE$42,H$3,FALSE))</f>
        <v>0</v>
      </c>
      <c r="I42" s="11">
        <f>IF(I$4&gt;$A$1,H42+(SUMIFS(Movimentações!$E:$E,Movimentações!$C:$C,$A$4,data_movimentacao,I$4,Movimentações!$B:$B,$A42)),VLOOKUP($A42,Ebano!$A$5:$AE$42,I$3,FALSE))</f>
        <v>0</v>
      </c>
      <c r="J42" s="11">
        <f>IF(J$4&gt;$A$1,I42+(SUMIFS(Movimentações!$E:$E,Movimentações!$C:$C,$A$4,data_movimentacao,J$4,Movimentações!$B:$B,$A42)),VLOOKUP($A42,Ebano!$A$5:$AE$42,J$3,FALSE))</f>
        <v>0</v>
      </c>
      <c r="K42" s="11">
        <f>IF(K$4&gt;$A$1,J42+(SUMIFS(Movimentações!$E:$E,Movimentações!$C:$C,$A$4,data_movimentacao,K$4,Movimentações!$B:$B,$A42)),VLOOKUP($A42,Ebano!$A$5:$AE$42,K$3,FALSE))</f>
        <v>0</v>
      </c>
      <c r="L42" s="11">
        <f>IF(L$4&gt;$A$1,K42+(SUMIFS(Movimentações!$E:$E,Movimentações!$C:$C,$A$4,data_movimentacao,L$4,Movimentações!$B:$B,$A42)),VLOOKUP($A42,Ebano!$A$5:$AE$42,L$3,FALSE))</f>
        <v>0</v>
      </c>
      <c r="M42" s="11">
        <f>IF(M$4&gt;$A$1,#REF!+(SUMIFS(Movimentações!$E:$E,Movimentações!$C:$C,$A$4,data_movimentacao,M$4,Movimentações!$B:$B,$A42)),VLOOKUP($A42,Ebano!$A$5:$AE$42,M$3,FALSE))</f>
        <v>0</v>
      </c>
      <c r="N42" s="11">
        <f>IF(N$4&gt;$A$1,M42+(SUMIFS(Movimentações!$E:$E,Movimentações!$C:$C,$A$4,data_movimentacao,N$4,Movimentações!$B:$B,$A42)),VLOOKUP($A42,Ebano!$A$5:$AE$42,N$3,FALSE))</f>
        <v>0</v>
      </c>
      <c r="O42" s="11">
        <f>IF(O$4&gt;$A$1,N42+(SUMIFS(Movimentações!$E:$E,Movimentações!$C:$C,$A$4,data_movimentacao,O$4,Movimentações!$B:$B,$A42)),VLOOKUP($A42,Ebano!$A$5:$AE$42,O$3,FALSE))</f>
        <v>0</v>
      </c>
      <c r="P42" s="11">
        <f>IF(P$4&gt;$A$1,O42+(SUMIFS(Movimentações!$E:$E,Movimentações!$C:$C,$A$4,data_movimentacao,P$4,Movimentações!$B:$B,$A42)),VLOOKUP($A42,Ebano!$A$5:$AE$42,P$3,FALSE))</f>
        <v>0</v>
      </c>
      <c r="Q42" s="11">
        <f>IF(Q$4&gt;$A$1,P42+(SUMIFS(Movimentações!$E:$E,Movimentações!$C:$C,$A$4,data_movimentacao,Q$4,Movimentações!$B:$B,$A42)),VLOOKUP($A42,Ebano!$A$5:$AE$42,Q$3,FALSE))</f>
        <v>0</v>
      </c>
      <c r="R42" s="11">
        <f>IF(R$4&gt;$A$1,Q42+(SUMIFS(Movimentações!$E:$E,Movimentações!$C:$C,$A$4,data_movimentacao,R$4,Movimentações!$B:$B,$A42)),VLOOKUP($A42,Ebano!$A$5:$AE$42,R$3,FALSE))</f>
        <v>0</v>
      </c>
      <c r="S42" s="11">
        <f>IF(S$4&gt;$A$1,R42+(SUMIFS(Movimentações!$E:$E,Movimentações!$C:$C,$A$4,data_movimentacao,S$4,Movimentações!$B:$B,$A42)),VLOOKUP($A42,Ebano!$A$5:$AE$42,S$3,FALSE))</f>
        <v>0</v>
      </c>
      <c r="T42" s="11" t="e">
        <f>IF(T$4&gt;$A$1,S42+(SUMIFS(Movimentações!$E:$E,Movimentações!$C:$C,$A$4,data_movimentacao,T$4,Movimentações!$B:$B,$A42)),VLOOKUP($A42,Ebano!$A$5:$AE$42,T$3,FALSE))</f>
        <v>#REF!</v>
      </c>
      <c r="U42" s="11">
        <f>IF(U$4&gt;$A$1,T42+(SUMIFS(Movimentações!$E:$E,Movimentações!$C:$C,$A$4,data_movimentacao,U$4,Movimentações!$B:$B,$A42)),VLOOKUP($A42,Ebano!$A$5:$AE$42,U$3,FALSE))</f>
        <v>0</v>
      </c>
      <c r="V42" s="11">
        <f>IF(V$4&gt;$A$1,U42+(SUMIFS(Movimentações!$E:$E,Movimentações!$C:$C,$A$4,data_movimentacao,V$4,Movimentações!$B:$B,$A42)),VLOOKUP($A42,Ebano!$A$5:$AE$42,V$3,FALSE))</f>
        <v>0</v>
      </c>
      <c r="W42" s="11">
        <f>IF(W$4&gt;$A$1,V42+(SUMIFS(Movimentações!$E:$E,Movimentações!$C:$C,$A$4,data_movimentacao,W$4,Movimentações!$B:$B,$A42)),VLOOKUP($A42,Ebano!$A$5:$AE$42,W$3,FALSE))</f>
        <v>0</v>
      </c>
      <c r="X42" s="11">
        <f>IF(X$4&gt;$A$1,W42+(SUMIFS(Movimentações!$E:$E,Movimentações!$C:$C,$A$4,data_movimentacao,X$4,Movimentações!$B:$B,$A42)),VLOOKUP($A42,Ebano!$A$5:$AE$42,X$3,FALSE))</f>
        <v>0</v>
      </c>
      <c r="Y42" s="11">
        <f>IF(Y$4&gt;$A$1,X42+(SUMIFS(Movimentações!$E:$E,Movimentações!$C:$C,$A$4,data_movimentacao,Y$4,Movimentações!$B:$B,$A42)),VLOOKUP($A42,Ebano!$A$5:$AE$42,Y$3,FALSE))</f>
        <v>0</v>
      </c>
      <c r="Z42" s="11">
        <f>IF(Z$4&gt;$A$1,Y42+(SUMIFS(Movimentações!$E:$E,Movimentações!$C:$C,$A$4,data_movimentacao,Z$4,Movimentações!$B:$B,$A42)),VLOOKUP($A42,Ebano!$A$5:$AE$42,Z$3,FALSE))</f>
        <v>0</v>
      </c>
      <c r="AA42" s="11">
        <f>IF(AA$4&gt;$A$1,Z42+(SUMIFS(Movimentações!$E:$E,Movimentações!$C:$C,$A$4,data_movimentacao,AA$4,Movimentações!$B:$B,$A42)),VLOOKUP($A42,Ebano!$A$5:$AE$42,AA$3,FALSE))</f>
        <v>0</v>
      </c>
      <c r="AB42" s="11" t="e">
        <f>IF(AB$4&gt;$A$1,AA42+(SUMIFS(Movimentações!$E:$E,Movimentações!$C:$C,$A$4,data_movimentacao,AB$4,Movimentações!$B:$B,$A42)),VLOOKUP($A42,Ebano!$A$5:$AE$42,AB$3,FALSE))</f>
        <v>#REF!</v>
      </c>
      <c r="AC42" s="11">
        <f>IF(AC$4&gt;$A$1,AB42+(SUMIFS(Movimentações!$E:$E,Movimentações!$C:$C,$A$4,data_movimentacao,AC$4,Movimentações!$B:$B,$A42)),VLOOKUP($A42,Ebano!$A$5:$AE$42,AC$3,FALSE))</f>
        <v>0</v>
      </c>
      <c r="AD42" s="11" t="e">
        <f>IF(AD$4&gt;$A$1,AC42+(SUMIFS(Movimentações!$E:$E,Movimentações!$C:$C,$A$4,data_movimentacao,AD$4,Movimentações!$B:$B,$A42)),VLOOKUP($A42,Ebano!$A$5:$AE$42,AD$3,FALSE))</f>
        <v>#REF!</v>
      </c>
      <c r="AE42" s="11" t="e">
        <f>IF(AE$4&gt;$A$1,AD42+(SUMIFS(Movimentações!$E:$E,Movimentações!$C:$C,$A$4,data_movimentacao,AE$4,Movimentações!$B:$B,$A42)),VLOOKUP($A42,Ebano!$A$5:$AE$42,AE$3,FALSE))</f>
        <v>#REF!</v>
      </c>
      <c r="AF42" s="11">
        <f>IF(AF$4&gt;$A$1,AE42+(SUMIFS(Movimentações!$E:$E,Movimentações!$C:$C,$A$4,data_movimentacao,AF$4,Movimentações!$B:$B,$A42)),VLOOKUP($A42,Ebano!$A$5:$AE$42,AF$3,FALSE))</f>
        <v>0</v>
      </c>
      <c r="AG42" s="11">
        <f>IF(AG$4&gt;$A$1,AF42+(SUMIFS(Movimentações!$E:$E,Movimentações!$C:$C,$A$4,data_movimentacao,AG$4,Movimentações!$B:$B,$A42)),VLOOKUP($A42,Ebano!$A$5:$AE$42,AG$3,FALSE))</f>
        <v>0</v>
      </c>
      <c r="AH42" s="11">
        <f>IF(AH$4&gt;$A$1,AG42+(SUMIFS(Movimentações!$E:$E,Movimentações!$C:$C,$A$4,data_movimentacao,AH$4,Movimentações!$B:$B,$A42)),VLOOKUP($A42,Ebano!$A$5:$AE$42,AH$3,FALSE))</f>
        <v>0</v>
      </c>
    </row>
    <row r="43" spans="1:34" x14ac:dyDescent="0.3">
      <c r="A43" s="5" t="str">
        <f>Ebano!A43</f>
        <v>ETRNTY ÉON MM MASTER FIC FIM</v>
      </c>
      <c r="B43" s="95">
        <f>B31+B25+B9+B5</f>
        <v>44943228.731134631</v>
      </c>
      <c r="C43" s="95">
        <f t="shared" ref="C43:AH43" si="63">C31+C25+C9+C5</f>
        <v>45321630.505427457</v>
      </c>
      <c r="D43" s="95">
        <f t="shared" si="63"/>
        <v>45321630.505427457</v>
      </c>
      <c r="E43" s="95">
        <f t="shared" si="63"/>
        <v>44943228.731134631</v>
      </c>
      <c r="F43" s="95">
        <f t="shared" si="63"/>
        <v>44878669.92830503</v>
      </c>
      <c r="G43" s="95">
        <f t="shared" si="63"/>
        <v>46232403.021678545</v>
      </c>
      <c r="H43" s="95">
        <f t="shared" si="63"/>
        <v>46264581.992895074</v>
      </c>
      <c r="I43" s="95">
        <f t="shared" si="63"/>
        <v>46179511.334879607</v>
      </c>
      <c r="J43" s="95">
        <f t="shared" si="63"/>
        <v>46513640.564793408</v>
      </c>
      <c r="K43" s="95">
        <f t="shared" si="63"/>
        <v>46348192.456147857</v>
      </c>
      <c r="L43" s="95">
        <f t="shared" si="63"/>
        <v>46395508.881169535</v>
      </c>
      <c r="M43" s="95">
        <f t="shared" si="63"/>
        <v>45962555.484964453</v>
      </c>
      <c r="N43" s="95">
        <f t="shared" si="63"/>
        <v>46034029.493811302</v>
      </c>
      <c r="O43" s="95">
        <f t="shared" si="63"/>
        <v>45825967.094257809</v>
      </c>
      <c r="P43" s="95">
        <f t="shared" si="63"/>
        <v>45825967.094257809</v>
      </c>
      <c r="Q43" s="95">
        <f t="shared" si="63"/>
        <v>45693345.839525275</v>
      </c>
      <c r="R43" s="95">
        <f t="shared" si="63"/>
        <v>45620090.968271181</v>
      </c>
      <c r="S43" s="95">
        <f t="shared" si="63"/>
        <v>45527524.852285109</v>
      </c>
      <c r="T43" s="95" t="e">
        <f t="shared" si="63"/>
        <v>#REF!</v>
      </c>
      <c r="U43" s="95">
        <f t="shared" si="63"/>
        <v>40614851.3982521</v>
      </c>
      <c r="V43" s="95">
        <f t="shared" si="63"/>
        <v>44085799.635094561</v>
      </c>
      <c r="W43" s="95">
        <f t="shared" si="63"/>
        <v>44103503.417824946</v>
      </c>
      <c r="X43" s="95">
        <f t="shared" si="63"/>
        <v>44069553.883617476</v>
      </c>
      <c r="Y43" s="95">
        <f t="shared" si="63"/>
        <v>44111148.665483452</v>
      </c>
      <c r="Z43" s="95">
        <f t="shared" si="63"/>
        <v>44281263.473603494</v>
      </c>
      <c r="AA43" s="95">
        <f t="shared" si="63"/>
        <v>34029316.157280549</v>
      </c>
      <c r="AB43" s="95" t="e">
        <f t="shared" si="63"/>
        <v>#REF!</v>
      </c>
      <c r="AC43" s="95">
        <f t="shared" si="63"/>
        <v>34269450.231208287</v>
      </c>
      <c r="AD43" s="95" t="e">
        <f t="shared" si="63"/>
        <v>#REF!</v>
      </c>
      <c r="AE43" s="95" t="e">
        <f t="shared" si="63"/>
        <v>#REF!</v>
      </c>
      <c r="AF43" s="95">
        <f t="shared" si="63"/>
        <v>31790035.236060541</v>
      </c>
      <c r="AG43" s="95">
        <f t="shared" si="63"/>
        <v>32405109.312492155</v>
      </c>
      <c r="AH43" s="95">
        <f t="shared" si="63"/>
        <v>32416768.004953824</v>
      </c>
    </row>
    <row r="50" spans="1:34" x14ac:dyDescent="0.3">
      <c r="A50" s="120" t="s">
        <v>14</v>
      </c>
      <c r="B50" s="121">
        <f>B4</f>
        <v>44876</v>
      </c>
      <c r="C50" s="121">
        <f t="shared" ref="C50:AH50" si="64">C4</f>
        <v>44879</v>
      </c>
      <c r="D50" s="121">
        <f t="shared" si="64"/>
        <v>44881</v>
      </c>
      <c r="E50" s="121">
        <f t="shared" si="64"/>
        <v>44882</v>
      </c>
      <c r="F50" s="121">
        <f t="shared" si="64"/>
        <v>44883</v>
      </c>
      <c r="G50" s="121">
        <f t="shared" si="64"/>
        <v>44886</v>
      </c>
      <c r="H50" s="121">
        <f t="shared" si="64"/>
        <v>44887</v>
      </c>
      <c r="I50" s="121">
        <f t="shared" si="64"/>
        <v>44888</v>
      </c>
      <c r="J50" s="121">
        <f t="shared" si="64"/>
        <v>44889</v>
      </c>
      <c r="K50" s="121">
        <f t="shared" si="64"/>
        <v>44890</v>
      </c>
      <c r="L50" s="121">
        <f t="shared" si="64"/>
        <v>44893</v>
      </c>
      <c r="M50" s="121">
        <f t="shared" si="64"/>
        <v>44896</v>
      </c>
      <c r="N50" s="121">
        <f t="shared" si="64"/>
        <v>44897</v>
      </c>
      <c r="O50" s="121">
        <f t="shared" si="64"/>
        <v>44900</v>
      </c>
      <c r="P50" s="121">
        <f t="shared" si="64"/>
        <v>44901</v>
      </c>
      <c r="Q50" s="121">
        <f t="shared" si="64"/>
        <v>44902</v>
      </c>
      <c r="R50" s="121">
        <f t="shared" si="64"/>
        <v>44903</v>
      </c>
      <c r="S50" s="121">
        <f t="shared" si="64"/>
        <v>44904</v>
      </c>
      <c r="T50" s="121">
        <f t="shared" si="64"/>
        <v>44907</v>
      </c>
      <c r="U50" s="121">
        <f t="shared" si="64"/>
        <v>44908</v>
      </c>
      <c r="V50" s="121">
        <f t="shared" si="64"/>
        <v>44909</v>
      </c>
      <c r="W50" s="121">
        <f t="shared" si="64"/>
        <v>44910</v>
      </c>
      <c r="X50" s="121">
        <f t="shared" si="64"/>
        <v>44911</v>
      </c>
      <c r="Y50" s="121">
        <f t="shared" si="64"/>
        <v>44914</v>
      </c>
      <c r="Z50" s="121">
        <f t="shared" si="64"/>
        <v>44915</v>
      </c>
      <c r="AA50" s="121">
        <f t="shared" si="64"/>
        <v>44916</v>
      </c>
      <c r="AB50" s="121">
        <f t="shared" si="64"/>
        <v>44917</v>
      </c>
      <c r="AC50" s="121">
        <f t="shared" si="64"/>
        <v>44918</v>
      </c>
      <c r="AD50" s="121">
        <f t="shared" si="64"/>
        <v>44921</v>
      </c>
      <c r="AE50" s="121">
        <f t="shared" si="64"/>
        <v>44922</v>
      </c>
      <c r="AF50" s="121">
        <f t="shared" si="64"/>
        <v>44923</v>
      </c>
      <c r="AG50" s="121">
        <f t="shared" si="64"/>
        <v>44924</v>
      </c>
      <c r="AH50" s="121">
        <f t="shared" si="64"/>
        <v>44925</v>
      </c>
    </row>
    <row r="51" spans="1:34" x14ac:dyDescent="0.3">
      <c r="A51" s="5" t="str">
        <f>Macauba!A6</f>
        <v>Ações</v>
      </c>
      <c r="B51" s="95">
        <f>SUM(B52:B70)</f>
        <v>29145631.057741359</v>
      </c>
      <c r="C51" s="95">
        <f t="shared" ref="C51:AH51" si="65">SUM(C52:C70)</f>
        <v>27729239.099111557</v>
      </c>
      <c r="D51" s="95">
        <f t="shared" si="65"/>
        <v>29145631.057741359</v>
      </c>
      <c r="E51" s="95">
        <f t="shared" si="65"/>
        <v>26935021.327052515</v>
      </c>
      <c r="F51" s="95">
        <f t="shared" si="65"/>
        <v>29457921.832539074</v>
      </c>
      <c r="G51" s="95">
        <f t="shared" si="65"/>
        <v>29018109.397106823</v>
      </c>
      <c r="H51" s="95">
        <f t="shared" si="65"/>
        <v>27252868.441167589</v>
      </c>
      <c r="I51" s="95">
        <f t="shared" si="65"/>
        <v>28820556.20490538</v>
      </c>
      <c r="J51" s="95">
        <f t="shared" si="65"/>
        <v>29520007.681766409</v>
      </c>
      <c r="K51" s="95">
        <f t="shared" si="65"/>
        <v>28820222.429282233</v>
      </c>
      <c r="L51" s="95">
        <f t="shared" si="65"/>
        <v>28713966.67218671</v>
      </c>
      <c r="M51" s="95">
        <f t="shared" si="65"/>
        <v>30365516.672595702</v>
      </c>
      <c r="N51" s="95">
        <f t="shared" si="65"/>
        <v>30652321.836185511</v>
      </c>
      <c r="O51" s="95">
        <f t="shared" si="65"/>
        <v>29450516.573372643</v>
      </c>
      <c r="P51" s="95">
        <f t="shared" si="65"/>
        <v>29473869.660896622</v>
      </c>
      <c r="Q51" s="95">
        <f t="shared" si="65"/>
        <v>29202875.853455599</v>
      </c>
      <c r="R51" s="95">
        <f t="shared" si="65"/>
        <v>28788628.683422718</v>
      </c>
      <c r="S51" s="95">
        <f t="shared" si="65"/>
        <v>29444279.155129265</v>
      </c>
      <c r="T51" s="95" t="e">
        <f t="shared" si="65"/>
        <v>#REF!</v>
      </c>
      <c r="U51" s="95">
        <f t="shared" si="65"/>
        <v>28930222.19566929</v>
      </c>
      <c r="V51" s="95">
        <f t="shared" si="65"/>
        <v>28267299.874784105</v>
      </c>
      <c r="W51" s="95">
        <f t="shared" si="65"/>
        <v>28167921.294651922</v>
      </c>
      <c r="X51" s="95">
        <f t="shared" si="65"/>
        <v>27075135.416500986</v>
      </c>
      <c r="Y51" s="95">
        <f t="shared" si="65"/>
        <v>20827322.922693048</v>
      </c>
      <c r="Z51" s="95">
        <f t="shared" si="65"/>
        <v>20827322.922693048</v>
      </c>
      <c r="AA51" s="95">
        <f t="shared" si="65"/>
        <v>20766059.153989915</v>
      </c>
      <c r="AB51" s="95" t="e">
        <f t="shared" si="65"/>
        <v>#REF!</v>
      </c>
      <c r="AC51" s="95">
        <f t="shared" si="65"/>
        <v>19636801.13521811</v>
      </c>
      <c r="AD51" s="95" t="e">
        <f t="shared" si="65"/>
        <v>#REF!</v>
      </c>
      <c r="AE51" s="95" t="e">
        <f t="shared" si="65"/>
        <v>#REF!</v>
      </c>
      <c r="AF51" s="95">
        <f t="shared" si="65"/>
        <v>20057835.034468248</v>
      </c>
      <c r="AG51" s="95">
        <f t="shared" si="65"/>
        <v>19866692.276750438</v>
      </c>
      <c r="AH51" s="95">
        <f t="shared" si="65"/>
        <v>16076797.737063644</v>
      </c>
    </row>
    <row r="52" spans="1:34" x14ac:dyDescent="0.3">
      <c r="A52" t="str">
        <f>Macauba!A7</f>
        <v>ATMOS AÇÕES FIC</v>
      </c>
      <c r="B52" s="11">
        <f>IF(B$4&gt;$A$1,A52+(SUMIFS(Movimentações!$E:$E,Movimentações!$C:$C,$A$4,data_movimentacao,B$4,Movimentações!$B:$B,$A52)),VLOOKUP($A52,Macauba!$A$5:$AE$42,B$3,FALSE))</f>
        <v>3453083.184445275</v>
      </c>
      <c r="C52" s="11">
        <f>IF(C$4&gt;$A$1,B52+(SUMIFS(Movimentações!$E:$E,Movimentações!$C:$C,$A$4,data_movimentacao,C$4,Movimentações!$B:$B,$A52)),VLOOKUP($A52,Macauba!$A$5:$AE$42,C$3,FALSE))</f>
        <v>3540814.305446208</v>
      </c>
      <c r="D52" s="11">
        <f>IF(D$4&gt;$A$1,C52+(SUMIFS(Movimentações!$E:$E,Movimentações!$C:$C,$A$4,data_movimentacao,D$4,Movimentações!$B:$B,$A52)),VLOOKUP($A52,Macauba!$A$5:$AE$42,D$3,FALSE))</f>
        <v>3453083.184445275</v>
      </c>
      <c r="E52" s="11">
        <f>IF(E$4&gt;$A$1,D52+(SUMIFS(Movimentações!$E:$E,Movimentações!$C:$C,$A$4,data_movimentacao,E$4,Movimentações!$B:$B,$A52)),VLOOKUP($A52,Macauba!$A$5:$AE$42,E$3,FALSE))</f>
        <v>3397473.8888806389</v>
      </c>
      <c r="F52" s="11">
        <f>IF(F$4&gt;$A$1,E52+(SUMIFS(Movimentações!$E:$E,Movimentações!$C:$C,$A$4,data_movimentacao,F$4,Movimentações!$B:$B,$A52)),VLOOKUP($A52,Macauba!$A$5:$AE$42,F$3,FALSE))</f>
        <v>3421442.4138867739</v>
      </c>
      <c r="G52" s="11">
        <f>IF(G$4&gt;$A$1,F52+(SUMIFS(Movimentações!$E:$E,Movimentações!$C:$C,$A$4,data_movimentacao,G$4,Movimentações!$B:$B,$A52)),VLOOKUP($A52,Macauba!$A$5:$AE$42,G$3,FALSE))</f>
        <v>3441691.7733191298</v>
      </c>
      <c r="H52" s="11">
        <f>IF(H$4&gt;$A$1,G52+(SUMIFS(Movimentações!$E:$E,Movimentações!$C:$C,$A$4,data_movimentacao,H$4,Movimentações!$B:$B,$A52)),VLOOKUP($A52,Macauba!$A$5:$AE$42,H$3,FALSE))</f>
        <v>3425145.3712425642</v>
      </c>
      <c r="I52" s="11">
        <f>IF(I$4&gt;$A$1,H52+(SUMIFS(Movimentações!$E:$E,Movimentações!$C:$C,$A$4,data_movimentacao,I$4,Movimentações!$B:$B,$A52)),VLOOKUP($A52,Macauba!$A$5:$AE$42,I$3,FALSE))</f>
        <v>3402281.1865900201</v>
      </c>
      <c r="J52" s="11">
        <f>IF(J$4&gt;$A$1,I52+(SUMIFS(Movimentações!$E:$E,Movimentações!$C:$C,$A$4,data_movimentacao,J$4,Movimentações!$B:$B,$A52)),VLOOKUP($A52,Macauba!$A$5:$AE$42,J$3,FALSE))</f>
        <v>3476165.2715238961</v>
      </c>
      <c r="K52" s="11">
        <f>IF(K$4&gt;$A$1,J52+(SUMIFS(Movimentações!$E:$E,Movimentações!$C:$C,$A$4,data_movimentacao,K$4,Movimentações!$B:$B,$A52)),VLOOKUP($A52,Macauba!$A$5:$AE$42,K$3,FALSE))</f>
        <v>3389103.9352693362</v>
      </c>
      <c r="L52" s="11">
        <f>IF(L$4&gt;$A$1,K52+(SUMIFS(Movimentações!$E:$E,Movimentações!$C:$C,$A$4,data_movimentacao,L$4,Movimentações!$B:$B,$A52)),VLOOKUP($A52,Macauba!$A$5:$AE$42,L$3,FALSE))</f>
        <v>3352003.044929449</v>
      </c>
      <c r="M52" s="11">
        <f>IF(M$4&gt;$A$1,L52+(SUMIFS(Movimentações!$E:$E,Movimentações!$C:$C,$A$4,data_movimentacao,M$4,Movimentações!$B:$B,$A52)),VLOOKUP($A52,Macauba!$A$5:$AE$42,M$3,FALSE))</f>
        <v>3391574.176806475</v>
      </c>
      <c r="N52" s="11">
        <f>IF(N$4&gt;$A$1,M52+(SUMIFS(Movimentações!$E:$E,Movimentações!$C:$C,$A$4,data_movimentacao,N$4,Movimentações!$B:$B,$A52)),VLOOKUP($A52,Macauba!$A$5:$AE$42,N$3,FALSE))</f>
        <v>3420511.4365624618</v>
      </c>
      <c r="O52" s="11">
        <f>IF(O$4&gt;$A$1,N52+(SUMIFS(Movimentações!$E:$E,Movimentações!$C:$C,$A$4,data_movimentacao,O$4,Movimentações!$B:$B,$A52)),VLOOKUP($A52,Macauba!$A$5:$AE$42,O$3,FALSE))</f>
        <v>3314680.5444092811</v>
      </c>
      <c r="P52" s="11">
        <f>IF(P$4&gt;$A$1,O52+(SUMIFS(Movimentações!$E:$E,Movimentações!$C:$C,$A$4,data_movimentacao,P$4,Movimentações!$B:$B,$A52)),VLOOKUP($A52,Macauba!$A$5:$AE$42,P$3,FALSE))</f>
        <v>3287430.6469035139</v>
      </c>
      <c r="Q52" s="11">
        <f>IF(Q$4&gt;$A$1,P52+(SUMIFS(Movimentações!$E:$E,Movimentações!$C:$C,$A$4,data_movimentacao,Q$4,Movimentações!$B:$B,$A52)),VLOOKUP($A52,Macauba!$A$5:$AE$42,Q$3,FALSE))</f>
        <v>3272906.8337440491</v>
      </c>
      <c r="R52" s="11">
        <f>IF(R$4&gt;$A$1,Q52+(SUMIFS(Movimentações!$E:$E,Movimentações!$C:$C,$A$4,data_movimentacao,R$4,Movimentações!$B:$B,$A52)),VLOOKUP($A52,Macauba!$A$5:$AE$42,R$3,FALSE))</f>
        <v>3236186.2936517391</v>
      </c>
      <c r="S52" s="11">
        <f>IF(S$4&gt;$A$1,R52+(SUMIFS(Movimentações!$E:$E,Movimentações!$C:$C,$A$4,data_movimentacao,S$4,Movimentações!$B:$B,$A52)),VLOOKUP($A52,Macauba!$A$5:$AE$42,S$3,FALSE))</f>
        <v>3208448.8877672148</v>
      </c>
      <c r="T52" s="11" t="e">
        <f>IF(T$4&gt;$A$1,S52+(SUMIFS(Movimentações!$E:$E,Movimentações!$C:$C,$A$4,data_movimentacao,T$4,Movimentações!$B:$B,$A52)),VLOOKUP($A52,Macauba!$A$5:$AE$42,T$3,FALSE))</f>
        <v>#REF!</v>
      </c>
      <c r="U52" s="11">
        <f>IF(U$4&gt;$A$1,T52+(SUMIFS(Movimentações!$E:$E,Movimentações!$C:$C,$A$4,data_movimentacao,U$4,Movimentações!$B:$B,$A52)),VLOOKUP($A52,Macauba!$A$5:$AE$42,U$3,FALSE))</f>
        <v>3182763.287963368</v>
      </c>
      <c r="V52" s="11">
        <f>IF(V$4&gt;$A$1,U52+(SUMIFS(Movimentações!$E:$E,Movimentações!$C:$C,$A$4,data_movimentacao,V$4,Movimentações!$B:$B,$A52)),VLOOKUP($A52,Macauba!$A$5:$AE$42,V$3,FALSE))</f>
        <v>3171300.7579889712</v>
      </c>
      <c r="W52" s="11">
        <f>IF(W$4&gt;$A$1,V52+(SUMIFS(Movimentações!$E:$E,Movimentações!$C:$C,$A$4,data_movimentacao,W$4,Movimentações!$B:$B,$A52)),VLOOKUP($A52,Macauba!$A$5:$AE$42,W$3,FALSE))</f>
        <v>3128454.3057501758</v>
      </c>
      <c r="X52" s="11">
        <f>IF(X$4&gt;$A$1,W52+(SUMIFS(Movimentações!$E:$E,Movimentações!$C:$C,$A$4,data_movimentacao,X$4,Movimentações!$B:$B,$A52)),VLOOKUP($A52,Macauba!$A$5:$AE$42,X$3,FALSE))</f>
        <v>3102626.4049586579</v>
      </c>
      <c r="Y52" s="11">
        <f>IF(Y$4&gt;$A$1,X52+(SUMIFS(Movimentações!$E:$E,Movimentações!$C:$C,$A$4,data_movimentacao,Y$4,Movimentações!$B:$B,$A52)),VLOOKUP($A52,Macauba!$A$5:$AE$42,Y$3,FALSE))</f>
        <v>3149976.8773654508</v>
      </c>
      <c r="Z52" s="11">
        <f>IF(Z$4&gt;$A$1,Y52+(SUMIFS(Movimentações!$E:$E,Movimentações!$C:$C,$A$4,data_movimentacao,Z$4,Movimentações!$B:$B,$A52)),VLOOKUP($A52,Macauba!$A$5:$AE$42,Z$3,FALSE))</f>
        <v>3149976.8773654508</v>
      </c>
      <c r="AA52" s="11">
        <f>IF(AA$4&gt;$A$1,Z52+(SUMIFS(Movimentações!$E:$E,Movimentações!$C:$C,$A$4,data_movimentacao,AA$4,Movimentações!$B:$B,$A52)),VLOOKUP($A52,Macauba!$A$5:$AE$42,AA$3,FALSE))</f>
        <v>3213375.1814377559</v>
      </c>
      <c r="AB52" s="11" t="e">
        <f>IF(AB$4&gt;$A$1,AA52+(SUMIFS(Movimentações!$E:$E,Movimentações!$C:$C,$A$4,data_movimentacao,AB$4,Movimentações!$B:$B,$A52)),VLOOKUP($A52,Macauba!$A$5:$AE$42,AB$3,FALSE))</f>
        <v>#REF!</v>
      </c>
      <c r="AC52" s="11">
        <f>IF(AC$4&gt;$A$1,AB52+(SUMIFS(Movimentações!$E:$E,Movimentações!$C:$C,$A$4,data_movimentacao,AC$4,Movimentações!$B:$B,$A52)),VLOOKUP($A52,Macauba!$A$5:$AE$42,AC$3,FALSE))</f>
        <v>3181872.194242225</v>
      </c>
      <c r="AD52" s="11" t="e">
        <f>IF(AD$4&gt;$A$1,AC52+(SUMIFS(Movimentações!$E:$E,Movimentações!$C:$C,$A$4,data_movimentacao,AD$4,Movimentações!$B:$B,$A52)),VLOOKUP($A52,Macauba!$A$5:$AE$42,AD$3,FALSE))</f>
        <v>#REF!</v>
      </c>
      <c r="AE52" s="11" t="e">
        <f>IF(AE$4&gt;$A$1,AD52+(SUMIFS(Movimentações!$E:$E,Movimentações!$C:$C,$A$4,data_movimentacao,AE$4,Movimentações!$B:$B,$A52)),VLOOKUP($A52,Macauba!$A$5:$AE$42,AE$3,FALSE))</f>
        <v>#REF!</v>
      </c>
      <c r="AF52" s="11">
        <f>IF(AF$4&gt;$A$1,AE52+(SUMIFS(Movimentações!$E:$E,Movimentações!$C:$C,$A$4,data_movimentacao,AF$4,Movimentações!$B:$B,$A52)),VLOOKUP($A52,Macauba!$A$5:$AE$42,AF$3,FALSE))</f>
        <v>3249364.069986864</v>
      </c>
      <c r="AG52" s="11">
        <f>IF(AG$4&gt;$A$1,AF52+(SUMIFS(Movimentações!$E:$E,Movimentações!$C:$C,$A$4,data_movimentacao,AG$4,Movimentações!$B:$B,$A52)),VLOOKUP($A52,Macauba!$A$5:$AE$42,AG$3,FALSE))</f>
        <v>3214739.245299743</v>
      </c>
      <c r="AH52" s="11">
        <f>IF(AH$4&gt;$A$1,AG52+(SUMIFS(Movimentações!$E:$E,Movimentações!$C:$C,$A$4,data_movimentacao,AH$4,Movimentações!$B:$B,$A52)),VLOOKUP($A52,Macauba!$A$5:$AE$42,AH$3,FALSE))</f>
        <v>3231278.4285651301</v>
      </c>
    </row>
    <row r="53" spans="1:34" x14ac:dyDescent="0.3">
      <c r="A53" t="str">
        <f>Macauba!A8</f>
        <v>ATMOS AÇÕES II FIC</v>
      </c>
      <c r="B53" s="11">
        <f>IF(B$4&gt;$A$1,A53+(SUMIFS(Movimentações!$E:$E,Movimentações!$C:$C,$A$4,data_movimentacao,B$4,Movimentações!$B:$B,$A53)),VLOOKUP($A53,Macauba!$A$5:$AE$42,B$3,FALSE))</f>
        <v>2649546.4914277629</v>
      </c>
      <c r="C53" s="11">
        <f>IF(C$4&gt;$A$1,B53+(SUMIFS(Movimentações!$E:$E,Movimentações!$C:$C,$A$4,data_movimentacao,C$4,Movimentações!$B:$B,$A53)),VLOOKUP($A53,Macauba!$A$5:$AE$42,C$3,FALSE))</f>
        <v>2716796.6835635831</v>
      </c>
      <c r="D53" s="11">
        <f>IF(D$4&gt;$A$1,C53+(SUMIFS(Movimentações!$E:$E,Movimentações!$C:$C,$A$4,data_movimentacao,D$4,Movimentações!$B:$B,$A53)),VLOOKUP($A53,Macauba!$A$5:$AE$42,D$3,FALSE))</f>
        <v>2649546.4914277629</v>
      </c>
      <c r="E53" s="11">
        <f>IF(E$4&gt;$A$1,D53+(SUMIFS(Movimentações!$E:$E,Movimentações!$C:$C,$A$4,data_movimentacao,E$4,Movimentações!$B:$B,$A53)),VLOOKUP($A53,Macauba!$A$5:$AE$42,E$3,FALSE))</f>
        <v>2606944.4460647181</v>
      </c>
      <c r="F53" s="11">
        <f>IF(F$4&gt;$A$1,E53+(SUMIFS(Movimentações!$E:$E,Movimentações!$C:$C,$A$4,data_movimentacao,F$4,Movimentações!$B:$B,$A53)),VLOOKUP($A53,Macauba!$A$5:$AE$42,F$3,FALSE))</f>
        <v>2625382.2671011309</v>
      </c>
      <c r="G53" s="11">
        <f>IF(G$4&gt;$A$1,F53+(SUMIFS(Movimentações!$E:$E,Movimentações!$C:$C,$A$4,data_movimentacao,G$4,Movimentações!$B:$B,$A53)),VLOOKUP($A53,Macauba!$A$5:$AE$42,G$3,FALSE))</f>
        <v>2640966.242204973</v>
      </c>
      <c r="H53" s="11">
        <f>IF(H$4&gt;$A$1,G53+(SUMIFS(Movimentações!$E:$E,Movimentações!$C:$C,$A$4,data_movimentacao,H$4,Movimentações!$B:$B,$A53)),VLOOKUP($A53,Macauba!$A$5:$AE$42,H$3,FALSE))</f>
        <v>2628324.6565220798</v>
      </c>
      <c r="I53" s="11">
        <f>IF(I$4&gt;$A$1,H53+(SUMIFS(Movimentações!$E:$E,Movimentações!$C:$C,$A$4,data_movimentacao,I$4,Movimentações!$B:$B,$A53)),VLOOKUP($A53,Macauba!$A$5:$AE$42,I$3,FALSE))</f>
        <v>2610836.9350243178</v>
      </c>
      <c r="J53" s="11">
        <f>IF(J$4&gt;$A$1,I53+(SUMIFS(Movimentações!$E:$E,Movimentações!$C:$C,$A$4,data_movimentacao,J$4,Movimentações!$B:$B,$A53)),VLOOKUP($A53,Macauba!$A$5:$AE$42,J$3,FALSE))</f>
        <v>2667562.0945729762</v>
      </c>
      <c r="K53" s="11">
        <f>IF(K$4&gt;$A$1,J53+(SUMIFS(Movimentações!$E:$E,Movimentações!$C:$C,$A$4,data_movimentacao,K$4,Movimentações!$B:$B,$A53)),VLOOKUP($A53,Macauba!$A$5:$AE$42,K$3,FALSE))</f>
        <v>2600831.0866547539</v>
      </c>
      <c r="L53" s="11">
        <f>IF(L$4&gt;$A$1,K53+(SUMIFS(Movimentações!$E:$E,Movimentações!$C:$C,$A$4,data_movimentacao,L$4,Movimentações!$B:$B,$A53)),VLOOKUP($A53,Macauba!$A$5:$AE$42,L$3,FALSE))</f>
        <v>2572422.184754936</v>
      </c>
      <c r="M53" s="11">
        <f>IF(M$4&gt;$A$1,L53+(SUMIFS(Movimentações!$E:$E,Movimentações!$C:$C,$A$4,data_movimentacao,M$4,Movimentações!$B:$B,$A53)),VLOOKUP($A53,Macauba!$A$5:$AE$42,M$3,FALSE))</f>
        <v>2602924.0355088189</v>
      </c>
      <c r="N53" s="11">
        <f>IF(N$4&gt;$A$1,M53+(SUMIFS(Movimentações!$E:$E,Movimentações!$C:$C,$A$4,data_movimentacao,N$4,Movimentações!$B:$B,$A53)),VLOOKUP($A53,Macauba!$A$5:$AE$42,N$3,FALSE))</f>
        <v>2625171.520411829</v>
      </c>
      <c r="O53" s="11">
        <f>IF(O$4&gt;$A$1,N53+(SUMIFS(Movimentações!$E:$E,Movimentações!$C:$C,$A$4,data_movimentacao,O$4,Movimentações!$B:$B,$A53)),VLOOKUP($A53,Macauba!$A$5:$AE$42,O$3,FALSE))</f>
        <v>2544042.202784793</v>
      </c>
      <c r="P53" s="11">
        <f>IF(P$4&gt;$A$1,O53+(SUMIFS(Movimentações!$E:$E,Movimentações!$C:$C,$A$4,data_movimentacao,P$4,Movimentações!$B:$B,$A53)),VLOOKUP($A53,Macauba!$A$5:$AE$42,P$3,FALSE))</f>
        <v>2523180.2866215939</v>
      </c>
      <c r="Q53" s="11">
        <f>IF(Q$4&gt;$A$1,P53+(SUMIFS(Movimentações!$E:$E,Movimentações!$C:$C,$A$4,data_movimentacao,Q$4,Movimentações!$B:$B,$A53)),VLOOKUP($A53,Macauba!$A$5:$AE$42,Q$3,FALSE))</f>
        <v>2512083.8923689099</v>
      </c>
      <c r="R53" s="11">
        <f>IF(R$4&gt;$A$1,Q53+(SUMIFS(Movimentações!$E:$E,Movimentações!$C:$C,$A$4,data_movimentacao,R$4,Movimentações!$B:$B,$A53)),VLOOKUP($A53,Macauba!$A$5:$AE$42,R$3,FALSE))</f>
        <v>2483953.2756012152</v>
      </c>
      <c r="S53" s="11">
        <f>IF(S$4&gt;$A$1,R53+(SUMIFS(Movimentações!$E:$E,Movimentações!$C:$C,$A$4,data_movimentacao,S$4,Movimentações!$B:$B,$A53)),VLOOKUP($A53,Macauba!$A$5:$AE$42,S$3,FALSE))</f>
        <v>2462715.5483039659</v>
      </c>
      <c r="T53" s="11" t="e">
        <f>IF(T$4&gt;$A$1,S53+(SUMIFS(Movimentações!$E:$E,Movimentações!$C:$C,$A$4,data_movimentacao,T$4,Movimentações!$B:$B,$A53)),VLOOKUP($A53,Macauba!$A$5:$AE$42,T$3,FALSE))</f>
        <v>#REF!</v>
      </c>
      <c r="U53" s="11">
        <f>IF(U$4&gt;$A$1,T53+(SUMIFS(Movimentações!$E:$E,Movimentações!$C:$C,$A$4,data_movimentacao,U$4,Movimentações!$B:$B,$A53)),VLOOKUP($A53,Macauba!$A$5:$AE$42,U$3,FALSE))</f>
        <v>2443051.9799898402</v>
      </c>
      <c r="V53" s="11">
        <f>IF(V$4&gt;$A$1,U53+(SUMIFS(Movimentações!$E:$E,Movimentações!$C:$C,$A$4,data_movimentacao,V$4,Movimentações!$B:$B,$A53)),VLOOKUP($A53,Macauba!$A$5:$AE$42,V$3,FALSE))</f>
        <v>2434350.9988045641</v>
      </c>
      <c r="W53" s="11">
        <f>IF(W$4&gt;$A$1,V53+(SUMIFS(Movimentações!$E:$E,Movimentações!$C:$C,$A$4,data_movimentacao,W$4,Movimentações!$B:$B,$A53)),VLOOKUP($A53,Macauba!$A$5:$AE$42,W$3,FALSE))</f>
        <v>2401516.0483943722</v>
      </c>
      <c r="X53" s="11">
        <f>IF(X$4&gt;$A$1,W53+(SUMIFS(Movimentações!$E:$E,Movimentações!$C:$C,$A$4,data_movimentacao,X$4,Movimentações!$B:$B,$A53)),VLOOKUP($A53,Macauba!$A$5:$AE$42,X$3,FALSE))</f>
        <v>2381741.6477680262</v>
      </c>
      <c r="Y53" s="11">
        <f>IF(Y$4&gt;$A$1,X53+(SUMIFS(Movimentações!$E:$E,Movimentações!$C:$C,$A$4,data_movimentacao,Y$4,Movimentações!$B:$B,$A53)),VLOOKUP($A53,Macauba!$A$5:$AE$42,Y$3,FALSE))</f>
        <v>2418128.9582695798</v>
      </c>
      <c r="Z53" s="11">
        <f>IF(Z$4&gt;$A$1,Y53+(SUMIFS(Movimentações!$E:$E,Movimentações!$C:$C,$A$4,data_movimentacao,Z$4,Movimentações!$B:$B,$A53)),VLOOKUP($A53,Macauba!$A$5:$AE$42,Z$3,FALSE))</f>
        <v>2418128.9582695798</v>
      </c>
      <c r="AA53" s="11">
        <f>IF(AA$4&gt;$A$1,Z53+(SUMIFS(Movimentações!$E:$E,Movimentações!$C:$C,$A$4,data_movimentacao,AA$4,Movimentações!$B:$B,$A53)),VLOOKUP($A53,Macauba!$A$5:$AE$42,AA$3,FALSE))</f>
        <v>2466879.6560437409</v>
      </c>
      <c r="AB53" s="11" t="e">
        <f>IF(AB$4&gt;$A$1,AA53+(SUMIFS(Movimentações!$E:$E,Movimentações!$C:$C,$A$4,data_movimentacao,AB$4,Movimentações!$B:$B,$A53)),VLOOKUP($A53,Macauba!$A$5:$AE$42,AB$3,FALSE))</f>
        <v>#REF!</v>
      </c>
      <c r="AC53" s="11">
        <f>IF(AC$4&gt;$A$1,AB53+(SUMIFS(Movimentações!$E:$E,Movimentações!$C:$C,$A$4,data_movimentacao,AC$4,Movimentações!$B:$B,$A53)),VLOOKUP($A53,Macauba!$A$5:$AE$42,AC$3,FALSE))</f>
        <v>2442749.7602042099</v>
      </c>
      <c r="AD53" s="11" t="e">
        <f>IF(AD$4&gt;$A$1,AC53+(SUMIFS(Movimentações!$E:$E,Movimentações!$C:$C,$A$4,data_movimentacao,AD$4,Movimentações!$B:$B,$A53)),VLOOKUP($A53,Macauba!$A$5:$AE$42,AD$3,FALSE))</f>
        <v>#REF!</v>
      </c>
      <c r="AE53" s="11" t="e">
        <f>IF(AE$4&gt;$A$1,AD53+(SUMIFS(Movimentações!$E:$E,Movimentações!$C:$C,$A$4,data_movimentacao,AE$4,Movimentações!$B:$B,$A53)),VLOOKUP($A53,Macauba!$A$5:$AE$42,AE$3,FALSE))</f>
        <v>#REF!</v>
      </c>
      <c r="AF53" s="11">
        <f>IF(AF$4&gt;$A$1,AE53+(SUMIFS(Movimentações!$E:$E,Movimentações!$C:$C,$A$4,data_movimentacao,AF$4,Movimentações!$B:$B,$A53)),VLOOKUP($A53,Macauba!$A$5:$AE$42,AF$3,FALSE))</f>
        <v>2494595.299718319</v>
      </c>
      <c r="AG53" s="11">
        <f>IF(AG$4&gt;$A$1,AF53+(SUMIFS(Movimentações!$E:$E,Movimentações!$C:$C,$A$4,data_movimentacao,AG$4,Movimentações!$B:$B,$A53)),VLOOKUP($A53,Macauba!$A$5:$AE$42,AG$3,FALSE))</f>
        <v>2468070.0201558201</v>
      </c>
      <c r="AH53" s="11">
        <f>IF(AH$4&gt;$A$1,AG53+(SUMIFS(Movimentações!$E:$E,Movimentações!$C:$C,$A$4,data_movimentacao,AH$4,Movimentações!$B:$B,$A53)),VLOOKUP($A53,Macauba!$A$5:$AE$42,AH$3,FALSE))</f>
        <v>2480858.3072211561</v>
      </c>
    </row>
    <row r="54" spans="1:34" x14ac:dyDescent="0.3">
      <c r="A54" t="str">
        <f>Macauba!A9</f>
        <v>BOVA11</v>
      </c>
      <c r="B54" s="11">
        <f>IF(B$4&gt;$A$1,A54+(SUMIFS(Movimentações!$E:$E,Movimentações!$C:$C,$A$4,data_movimentacao,B$4,Movimentações!$B:$B,$A54)),VLOOKUP($A54,Macauba!$A$5:$AE$42,B$3,FALSE))</f>
        <v>5323208</v>
      </c>
      <c r="C54" s="11">
        <f>IF(C$4&gt;$A$1,B54+(SUMIFS(Movimentações!$E:$E,Movimentações!$C:$C,$A$4,data_movimentacao,C$4,Movimentações!$B:$B,$A54)),VLOOKUP($A54,Macauba!$A$5:$AE$42,C$3,FALSE))</f>
        <v>2436052</v>
      </c>
      <c r="D54" s="11">
        <f>IF(D$4&gt;$A$1,C54+(SUMIFS(Movimentações!$E:$E,Movimentações!$C:$C,$A$4,data_movimentacao,D$4,Movimentações!$B:$B,$A54)),VLOOKUP($A54,Macauba!$A$5:$AE$42,D$3,FALSE))</f>
        <v>5323208</v>
      </c>
      <c r="E54" s="11">
        <f>IF(E$4&gt;$A$1,D54+(SUMIFS(Movimentações!$E:$E,Movimentações!$C:$C,$A$4,data_movimentacao,E$4,Movimentações!$B:$B,$A54)),VLOOKUP($A54,Macauba!$A$5:$AE$42,E$3,FALSE))</f>
        <v>3582891</v>
      </c>
      <c r="F54" s="11">
        <f>IF(F$4&gt;$A$1,E54+(SUMIFS(Movimentações!$E:$E,Movimentações!$C:$C,$A$4,data_movimentacao,F$4,Movimentações!$B:$B,$A54)),VLOOKUP($A54,Macauba!$A$5:$AE$42,F$3,FALSE))</f>
        <v>6972525</v>
      </c>
      <c r="G54" s="11">
        <f>IF(G$4&gt;$A$1,F54+(SUMIFS(Movimentações!$E:$E,Movimentações!$C:$C,$A$4,data_movimentacao,G$4,Movimentações!$B:$B,$A54)),VLOOKUP($A54,Macauba!$A$5:$AE$42,G$3,FALSE))</f>
        <v>7054320</v>
      </c>
      <c r="H54" s="11">
        <f>IF(H$4&gt;$A$1,G54+(SUMIFS(Movimentações!$E:$E,Movimentações!$C:$C,$A$4,data_movimentacao,H$4,Movimentações!$B:$B,$A54)),VLOOKUP($A54,Macauba!$A$5:$AE$42,H$3,FALSE))</f>
        <v>6987155</v>
      </c>
      <c r="I54" s="11">
        <f>IF(I$4&gt;$A$1,H54+(SUMIFS(Movimentações!$E:$E,Movimentações!$C:$C,$A$4,data_movimentacao,I$4,Movimentações!$B:$B,$A54)),VLOOKUP($A54,Macauba!$A$5:$AE$42,I$3,FALSE))</f>
        <v>8650728</v>
      </c>
      <c r="J54" s="11">
        <f>IF(J$4&gt;$A$1,I54+(SUMIFS(Movimentações!$E:$E,Movimentações!$C:$C,$A$4,data_movimentacao,J$4,Movimentações!$B:$B,$A54)),VLOOKUP($A54,Macauba!$A$5:$AE$42,J$3,FALSE))</f>
        <v>8894039.9999999981</v>
      </c>
      <c r="K54" s="11">
        <f>IF(K$4&gt;$A$1,J54+(SUMIFS(Movimentações!$E:$E,Movimentações!$C:$C,$A$4,data_movimentacao,K$4,Movimentações!$B:$B,$A54)),VLOOKUP($A54,Macauba!$A$5:$AE$42,K$3,FALSE))</f>
        <v>8636754</v>
      </c>
      <c r="L54" s="11">
        <f>IF(L$4&gt;$A$1,K54+(SUMIFS(Movimentações!$E:$E,Movimentações!$C:$C,$A$4,data_movimentacao,L$4,Movimentações!$B:$B,$A54)),VLOOKUP($A54,Macauba!$A$5:$AE$42,L$3,FALSE))</f>
        <v>8643330</v>
      </c>
      <c r="M54" s="11">
        <f>IF(M$4&gt;$A$1,L54+(SUMIFS(Movimentações!$E:$E,Movimentações!$C:$C,$A$4,data_movimentacao,M$4,Movimentações!$B:$B,$A54)),VLOOKUP($A54,Macauba!$A$5:$AE$42,M$3,FALSE))</f>
        <v>9945874</v>
      </c>
      <c r="N54" s="11">
        <f>IF(N$4&gt;$A$1,M54+(SUMIFS(Movimentações!$E:$E,Movimentações!$C:$C,$A$4,data_movimentacao,N$4,Movimentações!$B:$B,$A54)),VLOOKUP($A54,Macauba!$A$5:$AE$42,N$3,FALSE))</f>
        <v>10028555</v>
      </c>
      <c r="O54" s="11">
        <f>IF(O$4&gt;$A$1,N54+(SUMIFS(Movimentações!$E:$E,Movimentações!$C:$C,$A$4,data_movimentacao,O$4,Movimentações!$B:$B,$A54)),VLOOKUP($A54,Macauba!$A$5:$AE$42,O$3,FALSE))</f>
        <v>9316566.0000000019</v>
      </c>
      <c r="P54" s="11">
        <f>IF(P$4&gt;$A$1,O54+(SUMIFS(Movimentações!$E:$E,Movimentações!$C:$C,$A$4,data_movimentacao,P$4,Movimentações!$B:$B,$A54)),VLOOKUP($A54,Macauba!$A$5:$AE$42,P$3,FALSE))</f>
        <v>9414468</v>
      </c>
      <c r="Q54" s="11">
        <f>IF(Q$4&gt;$A$1,P54+(SUMIFS(Movimentações!$E:$E,Movimentações!$C:$C,$A$4,data_movimentacao,Q$4,Movimentações!$B:$B,$A54)),VLOOKUP($A54,Macauba!$A$5:$AE$42,Q$3,FALSE))</f>
        <v>9313038</v>
      </c>
      <c r="R54" s="11">
        <f>IF(R$4&gt;$A$1,Q54+(SUMIFS(Movimentações!$E:$E,Movimentações!$C:$C,$A$4,data_movimentacao,R$4,Movimentações!$B:$B,$A54)),VLOOKUP($A54,Macauba!$A$5:$AE$42,R$3,FALSE))</f>
        <v>9134874</v>
      </c>
      <c r="S54" s="11">
        <f>IF(S$4&gt;$A$1,R54+(SUMIFS(Movimentações!$E:$E,Movimentações!$C:$C,$A$4,data_movimentacao,S$4,Movimentações!$B:$B,$A54)),VLOOKUP($A54,Macauba!$A$5:$AE$42,S$3,FALSE))</f>
        <v>9163980</v>
      </c>
      <c r="T54" s="11" t="e">
        <f>IF(T$4&gt;$A$1,S54+(SUMIFS(Movimentações!$E:$E,Movimentações!$C:$C,$A$4,data_movimentacao,T$4,Movimentações!$B:$B,$A54)),VLOOKUP($A54,Macauba!$A$5:$AE$42,T$3,FALSE))</f>
        <v>#REF!</v>
      </c>
      <c r="U54" s="11">
        <f>IF(U$4&gt;$A$1,T54+(SUMIFS(Movimentações!$E:$E,Movimentações!$C:$C,$A$4,data_movimentacao,U$4,Movimentações!$B:$B,$A54)),VLOOKUP($A54,Macauba!$A$5:$AE$42,U$3,FALSE))</f>
        <v>8978760</v>
      </c>
      <c r="V54" s="11">
        <f>IF(V$4&gt;$A$1,U54+(SUMIFS(Movimentações!$E:$E,Movimentações!$C:$C,$A$4,data_movimentacao,V$4,Movimentações!$B:$B,$A54)),VLOOKUP($A54,Macauba!$A$5:$AE$42,V$3,FALSE))</f>
        <v>8881740</v>
      </c>
      <c r="W54" s="11">
        <f>IF(W$4&gt;$A$1,V54+(SUMIFS(Movimentações!$E:$E,Movimentações!$C:$C,$A$4,data_movimentacao,W$4,Movimentações!$B:$B,$A54)),VLOOKUP($A54,Macauba!$A$5:$AE$42,W$3,FALSE))</f>
        <v>8864100</v>
      </c>
      <c r="X54" s="11">
        <f>IF(X$4&gt;$A$1,W54+(SUMIFS(Movimentações!$E:$E,Movimentações!$C:$C,$A$4,data_movimentacao,X$4,Movimentações!$B:$B,$A54)),VLOOKUP($A54,Macauba!$A$5:$AE$42,X$3,FALSE))</f>
        <v>8767080</v>
      </c>
      <c r="Y54" s="11">
        <f>IF(Y$4&gt;$A$1,X54+(SUMIFS(Movimentações!$E:$E,Movimentações!$C:$C,$A$4,data_movimentacao,Y$4,Movimentações!$B:$B,$A54)),VLOOKUP($A54,Macauba!$A$5:$AE$42,Y$3,FALSE))</f>
        <v>3304662</v>
      </c>
      <c r="Z54" s="11">
        <f>IF(Z$4&gt;$A$1,Y54+(SUMIFS(Movimentações!$E:$E,Movimentações!$C:$C,$A$4,data_movimentacao,Z$4,Movimentações!$B:$B,$A54)),VLOOKUP($A54,Macauba!$A$5:$AE$42,Z$3,FALSE))</f>
        <v>3304662</v>
      </c>
      <c r="AA54" s="11">
        <f>IF(AA$4&gt;$A$1,Z54+(SUMIFS(Movimentações!$E:$E,Movimentações!$C:$C,$A$4,data_movimentacao,AA$4,Movimentações!$B:$B,$A54)),VLOOKUP($A54,Macauba!$A$5:$AE$42,AA$3,FALSE))</f>
        <v>3386162</v>
      </c>
      <c r="AB54" s="11" t="e">
        <f>IF(AB$4&gt;$A$1,AA54+(SUMIFS(Movimentações!$E:$E,Movimentações!$C:$C,$A$4,data_movimentacao,AB$4,Movimentações!$B:$B,$A54)),VLOOKUP($A54,Macauba!$A$5:$AE$42,AB$3,FALSE))</f>
        <v>#REF!</v>
      </c>
      <c r="AC54" s="11">
        <f>IF(AC$4&gt;$A$1,AB54+(SUMIFS(Movimentações!$E:$E,Movimentações!$C:$C,$A$4,data_movimentacao,AC$4,Movimentações!$B:$B,$A54)),VLOOKUP($A54,Macauba!$A$5:$AE$42,AC$3,FALSE))</f>
        <v>3388118</v>
      </c>
      <c r="AD54" s="11" t="e">
        <f>IF(AD$4&gt;$A$1,AC54+(SUMIFS(Movimentações!$E:$E,Movimentações!$C:$C,$A$4,data_movimentacao,AD$4,Movimentações!$B:$B,$A54)),VLOOKUP($A54,Macauba!$A$5:$AE$42,AD$3,FALSE))</f>
        <v>#REF!</v>
      </c>
      <c r="AE54" s="11" t="e">
        <f>IF(AE$4&gt;$A$1,AD54+(SUMIFS(Movimentações!$E:$E,Movimentações!$C:$C,$A$4,data_movimentacao,AE$4,Movimentações!$B:$B,$A54)),VLOOKUP($A54,Macauba!$A$5:$AE$42,AE$3,FALSE))</f>
        <v>#REF!</v>
      </c>
      <c r="AF54" s="11">
        <f>IF(AF$4&gt;$A$1,AE54+(SUMIFS(Movimentações!$E:$E,Movimentações!$C:$C,$A$4,data_movimentacao,AF$4,Movimentações!$B:$B,$A54)),VLOOKUP($A54,Macauba!$A$5:$AE$42,AF$3,FALSE))</f>
        <v>3455600</v>
      </c>
      <c r="AG54" s="11">
        <f>IF(AG$4&gt;$A$1,AF54+(SUMIFS(Movimentações!$E:$E,Movimentações!$C:$C,$A$4,data_movimentacao,AG$4,Movimentações!$B:$B,$A54)),VLOOKUP($A54,Macauba!$A$5:$AE$42,AG$3,FALSE))</f>
        <v>3427890</v>
      </c>
      <c r="AH54" s="11">
        <f>IF(AH$4&gt;$A$1,AG54+(SUMIFS(Movimentações!$E:$E,Movimentações!$C:$C,$A$4,data_movimentacao,AH$4,Movimentações!$B:$B,$A54)),VLOOKUP($A54,Macauba!$A$5:$AE$42,AH$3,FALSE))</f>
        <v>2009121.6</v>
      </c>
    </row>
    <row r="55" spans="1:34" x14ac:dyDescent="0.3">
      <c r="A55" t="str">
        <f>Macauba!A10</f>
        <v>Bradesco PN</v>
      </c>
      <c r="B55" s="11">
        <f>IF(B$4&gt;$A$1,A55+(SUMIFS(Movimentações!$E:$E,Movimentações!$C:$C,$A$4,data_movimentacao,B$4,Movimentações!$B:$B,$A55)),VLOOKUP($A55,Macauba!$A$5:$AE$42,B$3,FALSE))</f>
        <v>289309.40999999997</v>
      </c>
      <c r="C55" s="11">
        <f>IF(C$4&gt;$A$1,B55+(SUMIFS(Movimentações!$E:$E,Movimentações!$C:$C,$A$4,data_movimentacao,C$4,Movimentações!$B:$B,$A55)),VLOOKUP($A55,Macauba!$A$5:$AE$42,C$3,FALSE))</f>
        <v>288358.36</v>
      </c>
      <c r="D55" s="11">
        <f>IF(D$4&gt;$A$1,C55+(SUMIFS(Movimentações!$E:$E,Movimentações!$C:$C,$A$4,data_movimentacao,D$4,Movimentações!$B:$B,$A55)),VLOOKUP($A55,Macauba!$A$5:$AE$42,D$3,FALSE))</f>
        <v>289309.40999999997</v>
      </c>
      <c r="E55" s="11">
        <f>IF(E$4&gt;$A$1,D55+(SUMIFS(Movimentações!$E:$E,Movimentações!$C:$C,$A$4,data_movimentacao,E$4,Movimentações!$B:$B,$A55)),VLOOKUP($A55,Macauba!$A$5:$AE$42,E$3,FALSE))</f>
        <v>295586.34000000003</v>
      </c>
      <c r="F55" s="11">
        <f>IF(F$4&gt;$A$1,E55+(SUMIFS(Movimentações!$E:$E,Movimentações!$C:$C,$A$4,data_movimentacao,F$4,Movimentações!$B:$B,$A55)),VLOOKUP($A55,Macauba!$A$5:$AE$42,F$3,FALSE))</f>
        <v>296917.81</v>
      </c>
      <c r="G55" s="11">
        <f>IF(G$4&gt;$A$1,F55+(SUMIFS(Movimentações!$E:$E,Movimentações!$C:$C,$A$4,data_movimentacao,G$4,Movimentações!$B:$B,$A55)),VLOOKUP($A55,Macauba!$A$5:$AE$42,G$3,FALSE))</f>
        <v>294825.5</v>
      </c>
      <c r="H55" s="11">
        <f>IF(H$4&gt;$A$1,G55+(SUMIFS(Movimentações!$E:$E,Movimentações!$C:$C,$A$4,data_movimentacao,H$4,Movimentações!$B:$B,$A55)),VLOOKUP($A55,Macauba!$A$5:$AE$42,H$3,FALSE))</f>
        <v>293684.24</v>
      </c>
      <c r="I55" s="11">
        <f>IF(I$4&gt;$A$1,H55+(SUMIFS(Movimentações!$E:$E,Movimentações!$C:$C,$A$4,data_movimentacao,I$4,Movimentações!$B:$B,$A55)),VLOOKUP($A55,Macauba!$A$5:$AE$42,I$3,FALSE))</f>
        <v>291591.93</v>
      </c>
      <c r="J55" s="11">
        <f>IF(J$4&gt;$A$1,I55+(SUMIFS(Movimentações!$E:$E,Movimentações!$C:$C,$A$4,data_movimentacao,J$4,Movimentações!$B:$B,$A55)),VLOOKUP($A55,Macauba!$A$5:$AE$42,J$3,FALSE))</f>
        <v>297488.44</v>
      </c>
      <c r="K55" s="11">
        <f>IF(K$4&gt;$A$1,J55+(SUMIFS(Movimentações!$E:$E,Movimentações!$C:$C,$A$4,data_movimentacao,K$4,Movimentações!$B:$B,$A55)),VLOOKUP($A55,Macauba!$A$5:$AE$42,K$3,FALSE))</f>
        <v>291972.34999999998</v>
      </c>
      <c r="L55" s="11">
        <f>IF(L$4&gt;$A$1,K55+(SUMIFS(Movimentações!$E:$E,Movimentações!$C:$C,$A$4,data_movimentacao,L$4,Movimentações!$B:$B,$A55)),VLOOKUP($A55,Macauba!$A$5:$AE$42,L$3,FALSE))</f>
        <v>291591.93</v>
      </c>
      <c r="M55" s="11">
        <f>IF(M$4&gt;$A$1,L55+(SUMIFS(Movimentações!$E:$E,Movimentações!$C:$C,$A$4,data_movimentacao,M$4,Movimentações!$B:$B,$A55)),VLOOKUP($A55,Macauba!$A$5:$AE$42,M$3,FALSE))</f>
        <v>292923.40000000002</v>
      </c>
      <c r="N55" s="11">
        <f>IF(N$4&gt;$A$1,M55+(SUMIFS(Movimentações!$E:$E,Movimentações!$C:$C,$A$4,data_movimentacao,N$4,Movimentações!$B:$B,$A55)),VLOOKUP($A55,Macauba!$A$5:$AE$42,N$3,FALSE))</f>
        <v>292352.77</v>
      </c>
      <c r="O55" s="11">
        <f>IF(O$4&gt;$A$1,N55+(SUMIFS(Movimentações!$E:$E,Movimentações!$C:$C,$A$4,data_movimentacao,O$4,Movimentações!$B:$B,$A55)),VLOOKUP($A55,Macauba!$A$5:$AE$42,O$3,FALSE))</f>
        <v>281510.8</v>
      </c>
      <c r="P55" s="11">
        <f>IF(P$4&gt;$A$1,O55+(SUMIFS(Movimentações!$E:$E,Movimentações!$C:$C,$A$4,data_movimentacao,P$4,Movimentações!$B:$B,$A55)),VLOOKUP($A55,Macauba!$A$5:$AE$42,P$3,FALSE))</f>
        <v>288168.15000000002</v>
      </c>
      <c r="Q55" s="11">
        <f>IF(Q$4&gt;$A$1,P55+(SUMIFS(Movimentações!$E:$E,Movimentações!$C:$C,$A$4,data_movimentacao,Q$4,Movimentações!$B:$B,$A55)),VLOOKUP($A55,Macauba!$A$5:$AE$42,Q$3,FALSE))</f>
        <v>284934.58</v>
      </c>
      <c r="R55" s="11">
        <f>IF(R$4&gt;$A$1,Q55+(SUMIFS(Movimentações!$E:$E,Movimentações!$C:$C,$A$4,data_movimentacao,R$4,Movimentações!$B:$B,$A55)),VLOOKUP($A55,Macauba!$A$5:$AE$42,R$3,FALSE))</f>
        <v>276755.55</v>
      </c>
      <c r="S55" s="11">
        <f>IF(S$4&gt;$A$1,R55+(SUMIFS(Movimentações!$E:$E,Movimentações!$C:$C,$A$4,data_movimentacao,S$4,Movimentações!$B:$B,$A55)),VLOOKUP($A55,Macauba!$A$5:$AE$42,S$3,FALSE))</f>
        <v>272000.3</v>
      </c>
      <c r="T55" s="11" t="e">
        <f>IF(T$4&gt;$A$1,S55+(SUMIFS(Movimentações!$E:$E,Movimentações!$C:$C,$A$4,data_movimentacao,T$4,Movimentações!$B:$B,$A55)),VLOOKUP($A55,Macauba!$A$5:$AE$42,T$3,FALSE))</f>
        <v>#REF!</v>
      </c>
      <c r="U55" s="11">
        <f>IF(U$4&gt;$A$1,T55+(SUMIFS(Movimentações!$E:$E,Movimentações!$C:$C,$A$4,data_movimentacao,U$4,Movimentações!$B:$B,$A55)),VLOOKUP($A55,Macauba!$A$5:$AE$42,U$3,FALSE))</f>
        <v>268956.94</v>
      </c>
      <c r="V55" s="11">
        <f>IF(V$4&gt;$A$1,U55+(SUMIFS(Movimentações!$E:$E,Movimentações!$C:$C,$A$4,data_movimentacao,V$4,Movimentações!$B:$B,$A55)),VLOOKUP($A55,Macauba!$A$5:$AE$42,V$3,FALSE))</f>
        <v>266484.21000000002</v>
      </c>
      <c r="W55" s="11">
        <f>IF(W$4&gt;$A$1,V55+(SUMIFS(Movimentações!$E:$E,Movimentações!$C:$C,$A$4,data_movimentacao,W$4,Movimentações!$B:$B,$A55)),VLOOKUP($A55,Macauba!$A$5:$AE$42,W$3,FALSE))</f>
        <v>263250.64</v>
      </c>
      <c r="X55" s="11">
        <f>IF(X$4&gt;$A$1,W55+(SUMIFS(Movimentações!$E:$E,Movimentações!$C:$C,$A$4,data_movimentacao,X$4,Movimentações!$B:$B,$A55)),VLOOKUP($A55,Macauba!$A$5:$AE$42,X$3,FALSE))</f>
        <v>262870.21999999997</v>
      </c>
      <c r="Y55" s="11">
        <f>IF(Y$4&gt;$A$1,X55+(SUMIFS(Movimentações!$E:$E,Movimentações!$C:$C,$A$4,data_movimentacao,Y$4,Movimentações!$B:$B,$A55)),VLOOKUP($A55,Macauba!$A$5:$AE$42,Y$3,FALSE))</f>
        <v>270098.2</v>
      </c>
      <c r="Z55" s="11">
        <f>IF(Z$4&gt;$A$1,Y55+(SUMIFS(Movimentações!$E:$E,Movimentações!$C:$C,$A$4,data_movimentacao,Z$4,Movimentações!$B:$B,$A55)),VLOOKUP($A55,Macauba!$A$5:$AE$42,Z$3,FALSE))</f>
        <v>270098.2</v>
      </c>
      <c r="AA55" s="11">
        <f>IF(AA$4&gt;$A$1,Z55+(SUMIFS(Movimentações!$E:$E,Movimentações!$C:$C,$A$4,data_movimentacao,AA$4,Movimentações!$B:$B,$A55)),VLOOKUP($A55,Macauba!$A$5:$AE$42,AA$3,FALSE))</f>
        <v>282081.43</v>
      </c>
      <c r="AB55" s="11" t="e">
        <f>IF(AB$4&gt;$A$1,AA55+(SUMIFS(Movimentações!$E:$E,Movimentações!$C:$C,$A$4,data_movimentacao,AB$4,Movimentações!$B:$B,$A55)),VLOOKUP($A55,Macauba!$A$5:$AE$42,AB$3,FALSE))</f>
        <v>#REF!</v>
      </c>
      <c r="AC55" s="11">
        <f>IF(AC$4&gt;$A$1,AB55+(SUMIFS(Movimentações!$E:$E,Movimentações!$C:$C,$A$4,data_movimentacao,AC$4,Movimentações!$B:$B,$A55)),VLOOKUP($A55,Macauba!$A$5:$AE$42,AC$3,FALSE))</f>
        <v>283032.48</v>
      </c>
      <c r="AD55" s="11" t="e">
        <f>IF(AD$4&gt;$A$1,AC55+(SUMIFS(Movimentações!$E:$E,Movimentações!$C:$C,$A$4,data_movimentacao,AD$4,Movimentações!$B:$B,$A55)),VLOOKUP($A55,Macauba!$A$5:$AE$42,AD$3,FALSE))</f>
        <v>#REF!</v>
      </c>
      <c r="AE55" s="11" t="e">
        <f>IF(AE$4&gt;$A$1,AD55+(SUMIFS(Movimentações!$E:$E,Movimentações!$C:$C,$A$4,data_movimentacao,AE$4,Movimentações!$B:$B,$A55)),VLOOKUP($A55,Macauba!$A$5:$AE$42,AE$3,FALSE))</f>
        <v>#REF!</v>
      </c>
      <c r="AF55" s="11">
        <f>IF(AF$4&gt;$A$1,AE55+(SUMIFS(Movimentações!$E:$E,Movimentações!$C:$C,$A$4,data_movimentacao,AF$4,Movimentações!$B:$B,$A55)),VLOOKUP($A55,Macauba!$A$5:$AE$42,AF$3,FALSE))</f>
        <v>287977.94</v>
      </c>
      <c r="AG55" s="11">
        <f>IF(AG$4&gt;$A$1,AF55+(SUMIFS(Movimentações!$E:$E,Movimentações!$C:$C,$A$4,data_movimentacao,AG$4,Movimentações!$B:$B,$A55)),VLOOKUP($A55,Macauba!$A$5:$AE$42,AG$3,FALSE))</f>
        <v>281130.38</v>
      </c>
      <c r="AH55" s="11">
        <f>IF(AH$4&gt;$A$1,AG55+(SUMIFS(Movimentações!$E:$E,Movimentações!$C:$C,$A$4,data_movimentacao,AH$4,Movimentações!$B:$B,$A55)),VLOOKUP($A55,Macauba!$A$5:$AE$42,AH$3,FALSE))</f>
        <v>288358.36</v>
      </c>
    </row>
    <row r="56" spans="1:34" x14ac:dyDescent="0.3">
      <c r="A56" t="str">
        <f>Macauba!A11</f>
        <v>CEMIG PN</v>
      </c>
      <c r="B56" s="11">
        <f>IF(B$4&gt;$A$1,A56+(SUMIFS(Movimentações!$E:$E,Movimentações!$C:$C,$A$4,data_movimentacao,B$4,Movimentações!$B:$B,$A56)),VLOOKUP($A56,Macauba!$A$5:$AE$42,B$3,FALSE))</f>
        <v>354244.96</v>
      </c>
      <c r="C56" s="11">
        <f>IF(C$4&gt;$A$1,B56+(SUMIFS(Movimentações!$E:$E,Movimentações!$C:$C,$A$4,data_movimentacao,C$4,Movimentações!$B:$B,$A56)),VLOOKUP($A56,Macauba!$A$5:$AE$42,C$3,FALSE))</f>
        <v>366075.66</v>
      </c>
      <c r="D56" s="11">
        <f>IF(D$4&gt;$A$1,C56+(SUMIFS(Movimentações!$E:$E,Movimentações!$C:$C,$A$4,data_movimentacao,D$4,Movimentações!$B:$B,$A56)),VLOOKUP($A56,Macauba!$A$5:$AE$42,D$3,FALSE))</f>
        <v>354244.96</v>
      </c>
      <c r="E56" s="11">
        <f>IF(E$4&gt;$A$1,D56+(SUMIFS(Movimentações!$E:$E,Movimentações!$C:$C,$A$4,data_movimentacao,E$4,Movimentações!$B:$B,$A56)),VLOOKUP($A56,Macauba!$A$5:$AE$42,E$3,FALSE))</f>
        <v>346132.47999999998</v>
      </c>
      <c r="F56" s="11">
        <f>IF(F$4&gt;$A$1,E56+(SUMIFS(Movimentações!$E:$E,Movimentações!$C:$C,$A$4,data_movimentacao,F$4,Movimentações!$B:$B,$A56)),VLOOKUP($A56,Macauba!$A$5:$AE$42,F$3,FALSE))</f>
        <v>349512.68</v>
      </c>
      <c r="G56" s="11">
        <f>IF(G$4&gt;$A$1,F56+(SUMIFS(Movimentações!$E:$E,Movimentações!$C:$C,$A$4,data_movimentacao,G$4,Movimentações!$B:$B,$A56)),VLOOKUP($A56,Macauba!$A$5:$AE$42,G$3,FALSE))</f>
        <v>375878.24</v>
      </c>
      <c r="H56" s="11">
        <f>IF(H$4&gt;$A$1,G56+(SUMIFS(Movimentações!$E:$E,Movimentações!$C:$C,$A$4,data_movimentacao,H$4,Movimentações!$B:$B,$A56)),VLOOKUP($A56,Macauba!$A$5:$AE$42,H$3,FALSE))</f>
        <v>374864.18</v>
      </c>
      <c r="I56" s="11">
        <f>IF(I$4&gt;$A$1,H56+(SUMIFS(Movimentações!$E:$E,Movimentações!$C:$C,$A$4,data_movimentacao,I$4,Movimentações!$B:$B,$A56)),VLOOKUP($A56,Macauba!$A$5:$AE$42,I$3,FALSE))</f>
        <v>370807.94</v>
      </c>
      <c r="J56" s="11">
        <f>IF(J$4&gt;$A$1,I56+(SUMIFS(Movimentações!$E:$E,Movimentações!$C:$C,$A$4,data_movimentacao,J$4,Movimentações!$B:$B,$A56)),VLOOKUP($A56,Macauba!$A$5:$AE$42,J$3,FALSE))</f>
        <v>385680.82</v>
      </c>
      <c r="K56" s="11">
        <f>IF(K$4&gt;$A$1,J56+(SUMIFS(Movimentações!$E:$E,Movimentações!$C:$C,$A$4,data_movimentacao,K$4,Movimentações!$B:$B,$A56)),VLOOKUP($A56,Macauba!$A$5:$AE$42,K$3,FALSE))</f>
        <v>376216.26</v>
      </c>
      <c r="L56" s="11">
        <f>IF(L$4&gt;$A$1,K56+(SUMIFS(Movimentações!$E:$E,Movimentações!$C:$C,$A$4,data_movimentacao,L$4,Movimentações!$B:$B,$A56)),VLOOKUP($A56,Macauba!$A$5:$AE$42,L$3,FALSE))</f>
        <v>376892.3</v>
      </c>
      <c r="M56" s="11">
        <f>IF(M$4&gt;$A$1,L56+(SUMIFS(Movimentações!$E:$E,Movimentações!$C:$C,$A$4,data_movimentacao,M$4,Movimentações!$B:$B,$A56)),VLOOKUP($A56,Macauba!$A$5:$AE$42,M$3,FALSE))</f>
        <v>380948.54</v>
      </c>
      <c r="N56" s="11">
        <f>IF(N$4&gt;$A$1,M56+(SUMIFS(Movimentações!$E:$E,Movimentações!$C:$C,$A$4,data_movimentacao,N$4,Movimentações!$B:$B,$A56)),VLOOKUP($A56,Macauba!$A$5:$AE$42,N$3,FALSE))</f>
        <v>383990.72</v>
      </c>
      <c r="O56" s="11">
        <f>IF(O$4&gt;$A$1,N56+(SUMIFS(Movimentações!$E:$E,Movimentações!$C:$C,$A$4,data_movimentacao,O$4,Movimentações!$B:$B,$A56)),VLOOKUP($A56,Macauba!$A$5:$AE$42,O$3,FALSE))</f>
        <v>371483.98</v>
      </c>
      <c r="P56" s="11">
        <f>IF(P$4&gt;$A$1,O56+(SUMIFS(Movimentações!$E:$E,Movimentações!$C:$C,$A$4,data_movimentacao,P$4,Movimentações!$B:$B,$A56)),VLOOKUP($A56,Macauba!$A$5:$AE$42,P$3,FALSE))</f>
        <v>377230.32</v>
      </c>
      <c r="Q56" s="11">
        <f>IF(Q$4&gt;$A$1,P56+(SUMIFS(Movimentações!$E:$E,Movimentações!$C:$C,$A$4,data_movimentacao,Q$4,Movimentações!$B:$B,$A56)),VLOOKUP($A56,Macauba!$A$5:$AE$42,Q$3,FALSE))</f>
        <v>382638.64</v>
      </c>
      <c r="R56" s="11">
        <f>IF(R$4&gt;$A$1,Q56+(SUMIFS(Movimentações!$E:$E,Movimentações!$C:$C,$A$4,data_movimentacao,R$4,Movimentações!$B:$B,$A56)),VLOOKUP($A56,Macauba!$A$5:$AE$42,R$3,FALSE))</f>
        <v>371483.98</v>
      </c>
      <c r="S56" s="11">
        <f>IF(S$4&gt;$A$1,R56+(SUMIFS(Movimentações!$E:$E,Movimentações!$C:$C,$A$4,data_movimentacao,S$4,Movimentações!$B:$B,$A56)),VLOOKUP($A56,Macauba!$A$5:$AE$42,S$3,FALSE))</f>
        <v>374526.16</v>
      </c>
      <c r="T56" s="11" t="e">
        <f>IF(T$4&gt;$A$1,S56+(SUMIFS(Movimentações!$E:$E,Movimentações!$C:$C,$A$4,data_movimentacao,T$4,Movimentações!$B:$B,$A56)),VLOOKUP($A56,Macauba!$A$5:$AE$42,T$3,FALSE))</f>
        <v>#REF!</v>
      </c>
      <c r="U56" s="11">
        <f>IF(U$4&gt;$A$1,T56+(SUMIFS(Movimentações!$E:$E,Movimentações!$C:$C,$A$4,data_movimentacao,U$4,Movimentações!$B:$B,$A56)),VLOOKUP($A56,Macauba!$A$5:$AE$42,U$3,FALSE))</f>
        <v>357963.18</v>
      </c>
      <c r="V56" s="11">
        <f>IF(V$4&gt;$A$1,U56+(SUMIFS(Movimentações!$E:$E,Movimentações!$C:$C,$A$4,data_movimentacao,V$4,Movimentações!$B:$B,$A56)),VLOOKUP($A56,Macauba!$A$5:$AE$42,V$3,FALSE))</f>
        <v>357287.14</v>
      </c>
      <c r="W56" s="11">
        <f>IF(W$4&gt;$A$1,V56+(SUMIFS(Movimentações!$E:$E,Movimentações!$C:$C,$A$4,data_movimentacao,W$4,Movimentações!$B:$B,$A56)),VLOOKUP($A56,Macauba!$A$5:$AE$42,W$3,FALSE))</f>
        <v>359653.28</v>
      </c>
      <c r="X56" s="11">
        <f>IF(X$4&gt;$A$1,W56+(SUMIFS(Movimentações!$E:$E,Movimentações!$C:$C,$A$4,data_movimentacao,X$4,Movimentações!$B:$B,$A56)),VLOOKUP($A56,Macauba!$A$5:$AE$42,X$3,FALSE))</f>
        <v>370131.9</v>
      </c>
      <c r="Y56" s="11">
        <f>IF(Y$4&gt;$A$1,X56+(SUMIFS(Movimentações!$E:$E,Movimentações!$C:$C,$A$4,data_movimentacao,Y$4,Movimentações!$B:$B,$A56)),VLOOKUP($A56,Macauba!$A$5:$AE$42,Y$3,FALSE))</f>
        <v>362357.44</v>
      </c>
      <c r="Z56" s="11">
        <f>IF(Z$4&gt;$A$1,Y56+(SUMIFS(Movimentações!$E:$E,Movimentações!$C:$C,$A$4,data_movimentacao,Z$4,Movimentações!$B:$B,$A56)),VLOOKUP($A56,Macauba!$A$5:$AE$42,Z$3,FALSE))</f>
        <v>362357.44</v>
      </c>
      <c r="AA56" s="11">
        <f>IF(AA$4&gt;$A$1,Z56+(SUMIFS(Movimentações!$E:$E,Movimentações!$C:$C,$A$4,data_movimentacao,AA$4,Movimentações!$B:$B,$A56)),VLOOKUP($A56,Macauba!$A$5:$AE$42,AA$3,FALSE))</f>
        <v>373174.08</v>
      </c>
      <c r="AB56" s="11" t="e">
        <f>IF(AB$4&gt;$A$1,AA56+(SUMIFS(Movimentações!$E:$E,Movimentações!$C:$C,$A$4,data_movimentacao,AB$4,Movimentações!$B:$B,$A56)),VLOOKUP($A56,Macauba!$A$5:$AE$42,AB$3,FALSE))</f>
        <v>#REF!</v>
      </c>
      <c r="AC56" s="11">
        <f>IF(AC$4&gt;$A$1,AB56+(SUMIFS(Movimentações!$E:$E,Movimentações!$C:$C,$A$4,data_movimentacao,AC$4,Movimentações!$B:$B,$A56)),VLOOKUP($A56,Macauba!$A$5:$AE$42,AC$3,FALSE))</f>
        <v>370807.94</v>
      </c>
      <c r="AD56" s="11" t="e">
        <f>IF(AD$4&gt;$A$1,AC56+(SUMIFS(Movimentações!$E:$E,Movimentações!$C:$C,$A$4,data_movimentacao,AD$4,Movimentações!$B:$B,$A56)),VLOOKUP($A56,Macauba!$A$5:$AE$42,AD$3,FALSE))</f>
        <v>#REF!</v>
      </c>
      <c r="AE56" s="11" t="e">
        <f>IF(AE$4&gt;$A$1,AD56+(SUMIFS(Movimentações!$E:$E,Movimentações!$C:$C,$A$4,data_movimentacao,AE$4,Movimentações!$B:$B,$A56)),VLOOKUP($A56,Macauba!$A$5:$AE$42,AE$3,FALSE))</f>
        <v>#REF!</v>
      </c>
      <c r="AF56" s="11">
        <f>IF(AF$4&gt;$A$1,AE56+(SUMIFS(Movimentações!$E:$E,Movimentações!$C:$C,$A$4,data_movimentacao,AF$4,Movimentações!$B:$B,$A56)),VLOOKUP($A56,Macauba!$A$5:$AE$42,AF$3,FALSE))</f>
        <v>375540.22</v>
      </c>
      <c r="AG56" s="11">
        <f>IF(AG$4&gt;$A$1,AF56+(SUMIFS(Movimentações!$E:$E,Movimentações!$C:$C,$A$4,data_movimentacao,AG$4,Movimentações!$B:$B,$A56)),VLOOKUP($A56,Macauba!$A$5:$AE$42,AG$3,FALSE))</f>
        <v>370469.92</v>
      </c>
      <c r="AH56" s="11">
        <f>IF(AH$4&gt;$A$1,AG56+(SUMIFS(Movimentações!$E:$E,Movimentações!$C:$C,$A$4,data_movimentacao,AH$4,Movimentações!$B:$B,$A56)),VLOOKUP($A56,Macauba!$A$5:$AE$42,AH$3,FALSE))</f>
        <v>377568.34</v>
      </c>
    </row>
    <row r="57" spans="1:34" x14ac:dyDescent="0.3">
      <c r="A57" t="str">
        <f>Macauba!A12</f>
        <v>Cosan ON</v>
      </c>
      <c r="B57" s="11">
        <f>IF(B$4&gt;$A$1,A57+(SUMIFS(Movimentações!$E:$E,Movimentações!$C:$C,$A$4,data_movimentacao,B$4,Movimentações!$B:$B,$A57)),VLOOKUP($A57,Macauba!$A$5:$AE$42,B$3,FALSE))</f>
        <v>1238556</v>
      </c>
      <c r="C57" s="11">
        <f>IF(C$4&gt;$A$1,B57+(SUMIFS(Movimentações!$E:$E,Movimentações!$C:$C,$A$4,data_movimentacao,C$4,Movimentações!$B:$B,$A57)),VLOOKUP($A57,Macauba!$A$5:$AE$42,C$3,FALSE))</f>
        <v>1287198</v>
      </c>
      <c r="D57" s="11">
        <f>IF(D$4&gt;$A$1,C57+(SUMIFS(Movimentações!$E:$E,Movimentações!$C:$C,$A$4,data_movimentacao,D$4,Movimentações!$B:$B,$A57)),VLOOKUP($A57,Macauba!$A$5:$AE$42,D$3,FALSE))</f>
        <v>1238556</v>
      </c>
      <c r="E57" s="11">
        <f>IF(E$4&gt;$A$1,D57+(SUMIFS(Movimentações!$E:$E,Movimentações!$C:$C,$A$4,data_movimentacao,E$4,Movimentações!$B:$B,$A57)),VLOOKUP($A57,Macauba!$A$5:$AE$42,E$3,FALSE))</f>
        <v>1241460</v>
      </c>
      <c r="F57" s="11">
        <f>IF(F$4&gt;$A$1,E57+(SUMIFS(Movimentações!$E:$E,Movimentações!$C:$C,$A$4,data_movimentacao,F$4,Movimentações!$B:$B,$A57)),VLOOKUP($A57,Macauba!$A$5:$AE$42,F$3,FALSE))</f>
        <v>1237830</v>
      </c>
      <c r="G57" s="11">
        <f>IF(G$4&gt;$A$1,F57+(SUMIFS(Movimentações!$E:$E,Movimentações!$C:$C,$A$4,data_movimentacao,G$4,Movimentações!$B:$B,$A57)),VLOOKUP($A57,Macauba!$A$5:$AE$42,G$3,FALSE))</f>
        <v>1217502</v>
      </c>
      <c r="H57" s="11">
        <f>IF(H$4&gt;$A$1,G57+(SUMIFS(Movimentações!$E:$E,Movimentações!$C:$C,$A$4,data_movimentacao,H$4,Movimentações!$B:$B,$A57)),VLOOKUP($A57,Macauba!$A$5:$AE$42,H$3,FALSE))</f>
        <v>1221132</v>
      </c>
      <c r="I57" s="11">
        <f>IF(I$4&gt;$A$1,H57+(SUMIFS(Movimentações!$E:$E,Movimentações!$C:$C,$A$4,data_movimentacao,I$4,Movimentações!$B:$B,$A57)),VLOOKUP($A57,Macauba!$A$5:$AE$42,I$3,FALSE))</f>
        <v>1196448</v>
      </c>
      <c r="J57" s="11">
        <f>IF(J$4&gt;$A$1,I57+(SUMIFS(Movimentações!$E:$E,Movimentações!$C:$C,$A$4,data_movimentacao,J$4,Movimentações!$B:$B,$A57)),VLOOKUP($A57,Macauba!$A$5:$AE$42,J$3,FALSE))</f>
        <v>1241460</v>
      </c>
      <c r="K57" s="11">
        <f>IF(K$4&gt;$A$1,J57+(SUMIFS(Movimentações!$E:$E,Movimentações!$C:$C,$A$4,data_movimentacao,K$4,Movimentações!$B:$B,$A57)),VLOOKUP($A57,Macauba!$A$5:$AE$42,K$3,FALSE))</f>
        <v>1218954</v>
      </c>
      <c r="L57" s="11">
        <f>IF(L$4&gt;$A$1,K57+(SUMIFS(Movimentações!$E:$E,Movimentações!$C:$C,$A$4,data_movimentacao,L$4,Movimentações!$B:$B,$A57)),VLOOKUP($A57,Macauba!$A$5:$AE$42,L$3,FALSE))</f>
        <v>1232748</v>
      </c>
      <c r="M57" s="11">
        <f>IF(M$4&gt;$A$1,L57+(SUMIFS(Movimentações!$E:$E,Movimentações!$C:$C,$A$4,data_movimentacao,M$4,Movimentações!$B:$B,$A57)),VLOOKUP($A57,Macauba!$A$5:$AE$42,M$3,FALSE))</f>
        <v>1268322</v>
      </c>
      <c r="N57" s="11">
        <f>IF(N$4&gt;$A$1,M57+(SUMIFS(Movimentações!$E:$E,Movimentações!$C:$C,$A$4,data_movimentacao,N$4,Movimentações!$B:$B,$A57)),VLOOKUP($A57,Macauba!$A$5:$AE$42,N$3,FALSE))</f>
        <v>1278486</v>
      </c>
      <c r="O57" s="11">
        <f>IF(O$4&gt;$A$1,N57+(SUMIFS(Movimentações!$E:$E,Movimentações!$C:$C,$A$4,data_movimentacao,O$4,Movimentações!$B:$B,$A57)),VLOOKUP($A57,Macauba!$A$5:$AE$42,O$3,FALSE))</f>
        <v>1246542</v>
      </c>
      <c r="P57" s="11">
        <f>IF(P$4&gt;$A$1,O57+(SUMIFS(Movimentações!$E:$E,Movimentações!$C:$C,$A$4,data_movimentacao,P$4,Movimentações!$B:$B,$A57)),VLOOKUP($A57,Macauba!$A$5:$AE$42,P$3,FALSE))</f>
        <v>1240008</v>
      </c>
      <c r="Q57" s="11">
        <f>IF(Q$4&gt;$A$1,P57+(SUMIFS(Movimentações!$E:$E,Movimentações!$C:$C,$A$4,data_movimentacao,Q$4,Movimentações!$B:$B,$A57)),VLOOKUP($A57,Macauba!$A$5:$AE$42,Q$3,FALSE))</f>
        <v>1205160</v>
      </c>
      <c r="R57" s="11">
        <f>IF(R$4&gt;$A$1,Q57+(SUMIFS(Movimentações!$E:$E,Movimentações!$C:$C,$A$4,data_movimentacao,R$4,Movimentações!$B:$B,$A57)),VLOOKUP($A57,Macauba!$A$5:$AE$42,R$3,FALSE))</f>
        <v>1197174</v>
      </c>
      <c r="S57" s="11">
        <f>IF(S$4&gt;$A$1,R57+(SUMIFS(Movimentações!$E:$E,Movimentações!$C:$C,$A$4,data_movimentacao,S$4,Movimentações!$B:$B,$A57)),VLOOKUP($A57,Macauba!$A$5:$AE$42,S$3,FALSE))</f>
        <v>1208064</v>
      </c>
      <c r="T57" s="11" t="e">
        <f>IF(T$4&gt;$A$1,S57+(SUMIFS(Movimentações!$E:$E,Movimentações!$C:$C,$A$4,data_movimentacao,T$4,Movimentações!$B:$B,$A57)),VLOOKUP($A57,Macauba!$A$5:$AE$42,T$3,FALSE))</f>
        <v>#REF!</v>
      </c>
      <c r="U57" s="11">
        <f>IF(U$4&gt;$A$1,T57+(SUMIFS(Movimentações!$E:$E,Movimentações!$C:$C,$A$4,data_movimentacao,U$4,Movimentações!$B:$B,$A57)),VLOOKUP($A57,Macauba!$A$5:$AE$42,U$3,FALSE))</f>
        <v>1192092</v>
      </c>
      <c r="V57" s="11">
        <f>IF(V$4&gt;$A$1,U57+(SUMIFS(Movimentações!$E:$E,Movimentações!$C:$C,$A$4,data_movimentacao,V$4,Movimentações!$B:$B,$A57)),VLOOKUP($A57,Macauba!$A$5:$AE$42,V$3,FALSE))</f>
        <v>1154340</v>
      </c>
      <c r="W57" s="11">
        <f>IF(W$4&gt;$A$1,V57+(SUMIFS(Movimentações!$E:$E,Movimentações!$C:$C,$A$4,data_movimentacao,W$4,Movimentações!$B:$B,$A57)),VLOOKUP($A57,Macauba!$A$5:$AE$42,W$3,FALSE))</f>
        <v>1148532</v>
      </c>
      <c r="X57" s="11">
        <f>IF(X$4&gt;$A$1,W57+(SUMIFS(Movimentações!$E:$E,Movimentações!$C:$C,$A$4,data_movimentacao,X$4,Movimentações!$B:$B,$A57)),VLOOKUP($A57,Macauba!$A$5:$AE$42,X$3,FALSE))</f>
        <v>1139820</v>
      </c>
      <c r="Y57" s="11">
        <f>IF(Y$4&gt;$A$1,X57+(SUMIFS(Movimentações!$E:$E,Movimentações!$C:$C,$A$4,data_movimentacao,Y$4,Movimentações!$B:$B,$A57)),VLOOKUP($A57,Macauba!$A$5:$AE$42,Y$3,FALSE))</f>
        <v>1175394</v>
      </c>
      <c r="Z57" s="11">
        <f>IF(Z$4&gt;$A$1,Y57+(SUMIFS(Movimentações!$E:$E,Movimentações!$C:$C,$A$4,data_movimentacao,Z$4,Movimentações!$B:$B,$A57)),VLOOKUP($A57,Macauba!$A$5:$AE$42,Z$3,FALSE))</f>
        <v>1175394</v>
      </c>
      <c r="AA57" s="11">
        <f>IF(AA$4&gt;$A$1,Z57+(SUMIFS(Movimentações!$E:$E,Movimentações!$C:$C,$A$4,data_movimentacao,AA$4,Movimentações!$B:$B,$A57)),VLOOKUP($A57,Macauba!$A$5:$AE$42,AA$3,FALSE))</f>
        <v>1220406</v>
      </c>
      <c r="AB57" s="11" t="e">
        <f>IF(AB$4&gt;$A$1,AA57+(SUMIFS(Movimentações!$E:$E,Movimentações!$C:$C,$A$4,data_movimentacao,AB$4,Movimentações!$B:$B,$A57)),VLOOKUP($A57,Macauba!$A$5:$AE$42,AB$3,FALSE))</f>
        <v>#REF!</v>
      </c>
      <c r="AC57" s="11">
        <f>IF(AC$4&gt;$A$1,AB57+(SUMIFS(Movimentações!$E:$E,Movimentações!$C:$C,$A$4,data_movimentacao,AC$4,Movimentações!$B:$B,$A57)),VLOOKUP($A57,Macauba!$A$5:$AE$42,AC$3,FALSE))</f>
        <v>1211694</v>
      </c>
      <c r="AD57" s="11" t="e">
        <f>IF(AD$4&gt;$A$1,AC57+(SUMIFS(Movimentações!$E:$E,Movimentações!$C:$C,$A$4,data_movimentacao,AD$4,Movimentações!$B:$B,$A57)),VLOOKUP($A57,Macauba!$A$5:$AE$42,AD$3,FALSE))</f>
        <v>#REF!</v>
      </c>
      <c r="AE57" s="11" t="e">
        <f>IF(AE$4&gt;$A$1,AD57+(SUMIFS(Movimentações!$E:$E,Movimentações!$C:$C,$A$4,data_movimentacao,AE$4,Movimentações!$B:$B,$A57)),VLOOKUP($A57,Macauba!$A$5:$AE$42,AE$3,FALSE))</f>
        <v>#REF!</v>
      </c>
      <c r="AF57" s="11">
        <f>IF(AF$4&gt;$A$1,AE57+(SUMIFS(Movimentações!$E:$E,Movimentações!$C:$C,$A$4,data_movimentacao,AF$4,Movimentações!$B:$B,$A57)),VLOOKUP($A57,Macauba!$A$5:$AE$42,AF$3,FALSE))</f>
        <v>1255254</v>
      </c>
      <c r="AG57" s="11">
        <f>IF(AG$4&gt;$A$1,AF57+(SUMIFS(Movimentações!$E:$E,Movimentações!$C:$C,$A$4,data_movimentacao,AG$4,Movimentações!$B:$B,$A57)),VLOOKUP($A57,Macauba!$A$5:$AE$42,AG$3,FALSE))</f>
        <v>1217502</v>
      </c>
      <c r="AH57" s="11">
        <f>IF(AH$4&gt;$A$1,AG57+(SUMIFS(Movimentações!$E:$E,Movimentações!$C:$C,$A$4,data_movimentacao,AH$4,Movimentações!$B:$B,$A57)),VLOOKUP($A57,Macauba!$A$5:$AE$42,AH$3,FALSE))</f>
        <v>1255254</v>
      </c>
    </row>
    <row r="58" spans="1:34" x14ac:dyDescent="0.3">
      <c r="A58" t="str">
        <f>Macauba!A13</f>
        <v>CSHG ALLOCATION ABSOLUTO PARTNERS FIC AÇÕES</v>
      </c>
      <c r="B58" s="11">
        <f>IF(B$4&gt;$A$1,A58+(SUMIFS(Movimentações!$E:$E,Movimentações!$C:$C,$A$4,data_movimentacao,B$4,Movimentações!$B:$B,$A58)),VLOOKUP($A58,Macauba!$A$5:$AE$42,B$3,FALSE))</f>
        <v>1248156.5462132969</v>
      </c>
      <c r="C58" s="11">
        <f>IF(C$4&gt;$A$1,B58+(SUMIFS(Movimentações!$E:$E,Movimentações!$C:$C,$A$4,data_movimentacao,C$4,Movimentações!$B:$B,$A58)),VLOOKUP($A58,Macauba!$A$5:$AE$42,C$3,FALSE))</f>
        <v>1296841.603683359</v>
      </c>
      <c r="D58" s="11">
        <f>IF(D$4&gt;$A$1,C58+(SUMIFS(Movimentações!$E:$E,Movimentações!$C:$C,$A$4,data_movimentacao,D$4,Movimentações!$B:$B,$A58)),VLOOKUP($A58,Macauba!$A$5:$AE$42,D$3,FALSE))</f>
        <v>1248156.5462132969</v>
      </c>
      <c r="E58" s="11">
        <f>IF(E$4&gt;$A$1,D58+(SUMIFS(Movimentações!$E:$E,Movimentações!$C:$C,$A$4,data_movimentacao,E$4,Movimentações!$B:$B,$A58)),VLOOKUP($A58,Macauba!$A$5:$AE$42,E$3,FALSE))</f>
        <v>1235394.1034071289</v>
      </c>
      <c r="F58" s="11">
        <f>IF(F$4&gt;$A$1,E58+(SUMIFS(Movimentações!$E:$E,Movimentações!$C:$C,$A$4,data_movimentacao,F$4,Movimentações!$B:$B,$A58)),VLOOKUP($A58,Macauba!$A$5:$AE$42,F$3,FALSE))</f>
        <v>1237474.521290665</v>
      </c>
      <c r="G58" s="11">
        <f>IF(G$4&gt;$A$1,F58+(SUMIFS(Movimentações!$E:$E,Movimentações!$C:$C,$A$4,data_movimentacao,G$4,Movimentações!$B:$B,$A58)),VLOOKUP($A58,Macauba!$A$5:$AE$42,G$3,FALSE))</f>
        <v>572912.58733803185</v>
      </c>
      <c r="H58" s="11">
        <f>IF(H$4&gt;$A$1,G58+(SUMIFS(Movimentações!$E:$E,Movimentações!$C:$C,$A$4,data_movimentacao,H$4,Movimentações!$B:$B,$A58)),VLOOKUP($A58,Macauba!$A$5:$AE$42,H$3,FALSE))</f>
        <v>0</v>
      </c>
      <c r="I58" s="11">
        <f>IF(I$4&gt;$A$1,H58+(SUMIFS(Movimentações!$E:$E,Movimentações!$C:$C,$A$4,data_movimentacao,I$4,Movimentações!$B:$B,$A58)),VLOOKUP($A58,Macauba!$A$5:$AE$42,I$3,FALSE))</f>
        <v>0</v>
      </c>
      <c r="J58" s="11">
        <f>IF(J$4&gt;$A$1,I58+(SUMIFS(Movimentações!$E:$E,Movimentações!$C:$C,$A$4,data_movimentacao,J$4,Movimentações!$B:$B,$A58)),VLOOKUP($A58,Macauba!$A$5:$AE$42,J$3,FALSE))</f>
        <v>0</v>
      </c>
      <c r="K58" s="11">
        <f>IF(K$4&gt;$A$1,J58+(SUMIFS(Movimentações!$E:$E,Movimentações!$C:$C,$A$4,data_movimentacao,K$4,Movimentações!$B:$B,$A58)),VLOOKUP($A58,Macauba!$A$5:$AE$42,K$3,FALSE))</f>
        <v>0</v>
      </c>
      <c r="L58" s="11">
        <f>IF(L$4&gt;$A$1,K58+(SUMIFS(Movimentações!$E:$E,Movimentações!$C:$C,$A$4,data_movimentacao,L$4,Movimentações!$B:$B,$A58)),VLOOKUP($A58,Macauba!$A$5:$AE$42,L$3,FALSE))</f>
        <v>0</v>
      </c>
      <c r="M58" s="11">
        <f>IF(M$4&gt;$A$1,L58+(SUMIFS(Movimentações!$E:$E,Movimentações!$C:$C,$A$4,data_movimentacao,M$4,Movimentações!$B:$B,$A58)),VLOOKUP($A58,Macauba!$A$5:$AE$42,M$3,FALSE))</f>
        <v>0</v>
      </c>
      <c r="N58" s="11">
        <f>IF(N$4&gt;$A$1,M58+(SUMIFS(Movimentações!$E:$E,Movimentações!$C:$C,$A$4,data_movimentacao,N$4,Movimentações!$B:$B,$A58)),VLOOKUP($A58,Macauba!$A$5:$AE$42,N$3,FALSE))</f>
        <v>0</v>
      </c>
      <c r="O58" s="11">
        <f>IF(O$4&gt;$A$1,N58+(SUMIFS(Movimentações!$E:$E,Movimentações!$C:$C,$A$4,data_movimentacao,O$4,Movimentações!$B:$B,$A58)),VLOOKUP($A58,Macauba!$A$5:$AE$42,O$3,FALSE))</f>
        <v>0</v>
      </c>
      <c r="P58" s="11">
        <f>IF(P$4&gt;$A$1,O58+(SUMIFS(Movimentações!$E:$E,Movimentações!$C:$C,$A$4,data_movimentacao,P$4,Movimentações!$B:$B,$A58)),VLOOKUP($A58,Macauba!$A$5:$AE$42,P$3,FALSE))</f>
        <v>0</v>
      </c>
      <c r="Q58" s="11">
        <f>IF(Q$4&gt;$A$1,P58+(SUMIFS(Movimentações!$E:$E,Movimentações!$C:$C,$A$4,data_movimentacao,Q$4,Movimentações!$B:$B,$A58)),VLOOKUP($A58,Macauba!$A$5:$AE$42,Q$3,FALSE))</f>
        <v>0</v>
      </c>
      <c r="R58" s="11">
        <f>IF(R$4&gt;$A$1,Q58+(SUMIFS(Movimentações!$E:$E,Movimentações!$C:$C,$A$4,data_movimentacao,R$4,Movimentações!$B:$B,$A58)),VLOOKUP($A58,Macauba!$A$5:$AE$42,R$3,FALSE))</f>
        <v>0</v>
      </c>
      <c r="S58" s="11">
        <f>IF(S$4&gt;$A$1,R58+(SUMIFS(Movimentações!$E:$E,Movimentações!$C:$C,$A$4,data_movimentacao,S$4,Movimentações!$B:$B,$A58)),VLOOKUP($A58,Macauba!$A$5:$AE$42,S$3,FALSE))</f>
        <v>0</v>
      </c>
      <c r="T58" s="11" t="e">
        <f>IF(T$4&gt;$A$1,S58+(SUMIFS(Movimentações!$E:$E,Movimentações!$C:$C,$A$4,data_movimentacao,T$4,Movimentações!$B:$B,$A58)),VLOOKUP($A58,Macauba!$A$5:$AE$42,T$3,FALSE))</f>
        <v>#REF!</v>
      </c>
      <c r="U58" s="11">
        <f>IF(U$4&gt;$A$1,T58+(SUMIFS(Movimentações!$E:$E,Movimentações!$C:$C,$A$4,data_movimentacao,U$4,Movimentações!$B:$B,$A58)),VLOOKUP($A58,Macauba!$A$5:$AE$42,U$3,FALSE))</f>
        <v>0</v>
      </c>
      <c r="V58" s="11">
        <f>IF(V$4&gt;$A$1,U58+(SUMIFS(Movimentações!$E:$E,Movimentações!$C:$C,$A$4,data_movimentacao,V$4,Movimentações!$B:$B,$A58)),VLOOKUP($A58,Macauba!$A$5:$AE$42,V$3,FALSE))</f>
        <v>0</v>
      </c>
      <c r="W58" s="11">
        <f>IF(W$4&gt;$A$1,V58+(SUMIFS(Movimentações!$E:$E,Movimentações!$C:$C,$A$4,data_movimentacao,W$4,Movimentações!$B:$B,$A58)),VLOOKUP($A58,Macauba!$A$5:$AE$42,W$3,FALSE))</f>
        <v>0</v>
      </c>
      <c r="X58" s="11">
        <f>IF(X$4&gt;$A$1,W58+(SUMIFS(Movimentações!$E:$E,Movimentações!$C:$C,$A$4,data_movimentacao,X$4,Movimentações!$B:$B,$A58)),VLOOKUP($A58,Macauba!$A$5:$AE$42,X$3,FALSE))</f>
        <v>0</v>
      </c>
      <c r="Y58" s="11">
        <f>IF(Y$4&gt;$A$1,X58+(SUMIFS(Movimentações!$E:$E,Movimentações!$C:$C,$A$4,data_movimentacao,Y$4,Movimentações!$B:$B,$A58)),VLOOKUP($A58,Macauba!$A$5:$AE$42,Y$3,FALSE))</f>
        <v>0</v>
      </c>
      <c r="Z58" s="11">
        <f>IF(Z$4&gt;$A$1,Y58+(SUMIFS(Movimentações!$E:$E,Movimentações!$C:$C,$A$4,data_movimentacao,Z$4,Movimentações!$B:$B,$A58)),VLOOKUP($A58,Macauba!$A$5:$AE$42,Z$3,FALSE))</f>
        <v>0</v>
      </c>
      <c r="AA58" s="11">
        <f>IF(AA$4&gt;$A$1,Z58+(SUMIFS(Movimentações!$E:$E,Movimentações!$C:$C,$A$4,data_movimentacao,AA$4,Movimentações!$B:$B,$A58)),VLOOKUP($A58,Macauba!$A$5:$AE$42,AA$3,FALSE))</f>
        <v>0</v>
      </c>
      <c r="AB58" s="11" t="e">
        <f>IF(AB$4&gt;$A$1,AA58+(SUMIFS(Movimentações!$E:$E,Movimentações!$C:$C,$A$4,data_movimentacao,AB$4,Movimentações!$B:$B,$A58)),VLOOKUP($A58,Macauba!$A$5:$AE$42,AB$3,FALSE))</f>
        <v>#REF!</v>
      </c>
      <c r="AC58" s="11">
        <f>IF(AC$4&gt;$A$1,AB58+(SUMIFS(Movimentações!$E:$E,Movimentações!$C:$C,$A$4,data_movimentacao,AC$4,Movimentações!$B:$B,$A58)),VLOOKUP($A58,Macauba!$A$5:$AE$42,AC$3,FALSE))</f>
        <v>0</v>
      </c>
      <c r="AD58" s="11" t="e">
        <f>IF(AD$4&gt;$A$1,AC58+(SUMIFS(Movimentações!$E:$E,Movimentações!$C:$C,$A$4,data_movimentacao,AD$4,Movimentações!$B:$B,$A58)),VLOOKUP($A58,Macauba!$A$5:$AE$42,AD$3,FALSE))</f>
        <v>#REF!</v>
      </c>
      <c r="AE58" s="11" t="e">
        <f>IF(AE$4&gt;$A$1,AD58+(SUMIFS(Movimentações!$E:$E,Movimentações!$C:$C,$A$4,data_movimentacao,AE$4,Movimentações!$B:$B,$A58)),VLOOKUP($A58,Macauba!$A$5:$AE$42,AE$3,FALSE))</f>
        <v>#REF!</v>
      </c>
      <c r="AF58" s="11">
        <f>IF(AF$4&gt;$A$1,AE58+(SUMIFS(Movimentações!$E:$E,Movimentações!$C:$C,$A$4,data_movimentacao,AF$4,Movimentações!$B:$B,$A58)),VLOOKUP($A58,Macauba!$A$5:$AE$42,AF$3,FALSE))</f>
        <v>0</v>
      </c>
      <c r="AG58" s="11">
        <f>IF(AG$4&gt;$A$1,AF58+(SUMIFS(Movimentações!$E:$E,Movimentações!$C:$C,$A$4,data_movimentacao,AG$4,Movimentações!$B:$B,$A58)),VLOOKUP($A58,Macauba!$A$5:$AE$42,AG$3,FALSE))</f>
        <v>0</v>
      </c>
      <c r="AH58" s="11">
        <f>IF(AH$4&gt;$A$1,AG58+(SUMIFS(Movimentações!$E:$E,Movimentações!$C:$C,$A$4,data_movimentacao,AH$4,Movimentações!$B:$B,$A58)),VLOOKUP($A58,Macauba!$A$5:$AE$42,AH$3,FALSE))</f>
        <v>0</v>
      </c>
    </row>
    <row r="59" spans="1:34" x14ac:dyDescent="0.3">
      <c r="A59" t="str">
        <f>Macauba!A14</f>
        <v>CSHG ALLOCATION MILES ACER LONG BIAS FIC MULTIMERCADO</v>
      </c>
      <c r="B59" s="11">
        <f>IF(B$4&gt;$A$1,A59+(SUMIFS(Movimentações!$E:$E,Movimentações!$C:$C,$A$4,data_movimentacao,B$4,Movimentações!$B:$B,$A59)),VLOOKUP($A59,Macauba!$A$5:$AE$42,B$3,FALSE))</f>
        <v>356641.79246049421</v>
      </c>
      <c r="C59" s="11">
        <f>IF(C$4&gt;$A$1,B59+(SUMIFS(Movimentações!$E:$E,Movimentações!$C:$C,$A$4,data_movimentacao,C$4,Movimentações!$B:$B,$A59)),VLOOKUP($A59,Macauba!$A$5:$AE$42,C$3,FALSE))</f>
        <v>363621.24708298768</v>
      </c>
      <c r="D59" s="11">
        <f>IF(D$4&gt;$A$1,C59+(SUMIFS(Movimentações!$E:$E,Movimentações!$C:$C,$A$4,data_movimentacao,D$4,Movimentações!$B:$B,$A59)),VLOOKUP($A59,Macauba!$A$5:$AE$42,D$3,FALSE))</f>
        <v>356641.79246049421</v>
      </c>
      <c r="E59" s="11">
        <f>IF(E$4&gt;$A$1,D59+(SUMIFS(Movimentações!$E:$E,Movimentações!$C:$C,$A$4,data_movimentacao,E$4,Movimentações!$B:$B,$A59)),VLOOKUP($A59,Macauba!$A$5:$AE$42,E$3,FALSE))</f>
        <v>353320.8761707127</v>
      </c>
      <c r="F59" s="11">
        <f>IF(F$4&gt;$A$1,E59+(SUMIFS(Movimentações!$E:$E,Movimentações!$C:$C,$A$4,data_movimentacao,F$4,Movimentações!$B:$B,$A59)),VLOOKUP($A59,Macauba!$A$5:$AE$42,F$3,FALSE))</f>
        <v>351868.68615372461</v>
      </c>
      <c r="G59" s="11">
        <f>IF(G$4&gt;$A$1,F59+(SUMIFS(Movimentações!$E:$E,Movimentações!$C:$C,$A$4,data_movimentacao,G$4,Movimentações!$B:$B,$A59)),VLOOKUP($A59,Macauba!$A$5:$AE$42,G$3,FALSE))</f>
        <v>357604.36933364929</v>
      </c>
      <c r="H59" s="11">
        <f>IF(H$4&gt;$A$1,G59+(SUMIFS(Movimentações!$E:$E,Movimentações!$C:$C,$A$4,data_movimentacao,H$4,Movimentações!$B:$B,$A59)),VLOOKUP($A59,Macauba!$A$5:$AE$42,H$3,FALSE))</f>
        <v>354475.36262052512</v>
      </c>
      <c r="I59" s="11">
        <f>IF(I$4&gt;$A$1,H59+(SUMIFS(Movimentações!$E:$E,Movimentações!$C:$C,$A$4,data_movimentacao,I$4,Movimentações!$B:$B,$A59)),VLOOKUP($A59,Macauba!$A$5:$AE$42,I$3,FALSE))</f>
        <v>352680.07430739963</v>
      </c>
      <c r="J59" s="11">
        <f>IF(J$4&gt;$A$1,I59+(SUMIFS(Movimentações!$E:$E,Movimentações!$C:$C,$A$4,data_movimentacao,J$4,Movimentações!$B:$B,$A59)),VLOOKUP($A59,Macauba!$A$5:$AE$42,J$3,FALSE))</f>
        <v>358659.60120153421</v>
      </c>
      <c r="K59" s="11">
        <f>IF(K$4&gt;$A$1,J59+(SUMIFS(Movimentações!$E:$E,Movimentações!$C:$C,$A$4,data_movimentacao,K$4,Movimentações!$B:$B,$A59)),VLOOKUP($A59,Macauba!$A$5:$AE$42,K$3,FALSE))</f>
        <v>352909.83622764971</v>
      </c>
      <c r="L59" s="11">
        <f>IF(L$4&gt;$A$1,K59+(SUMIFS(Movimentações!$E:$E,Movimentações!$C:$C,$A$4,data_movimentacao,L$4,Movimentações!$B:$B,$A59)),VLOOKUP($A59,Macauba!$A$5:$AE$42,L$3,FALSE))</f>
        <v>351921.44273223489</v>
      </c>
      <c r="M59" s="11">
        <f>IF(M$4&gt;$A$1,L59+(SUMIFS(Movimentações!$E:$E,Movimentações!$C:$C,$A$4,data_movimentacao,M$4,Movimentações!$B:$B,$A59)),VLOOKUP($A59,Macauba!$A$5:$AE$42,M$3,FALSE))</f>
        <v>353480.85096676601</v>
      </c>
      <c r="N59" s="11">
        <f>IF(N$4&gt;$A$1,M59+(SUMIFS(Movimentações!$E:$E,Movimentações!$C:$C,$A$4,data_movimentacao,N$4,Movimentações!$B:$B,$A59)),VLOOKUP($A59,Macauba!$A$5:$AE$42,N$3,FALSE))</f>
        <v>355196.22209023917</v>
      </c>
      <c r="O59" s="11">
        <f>IF(O$4&gt;$A$1,N59+(SUMIFS(Movimentações!$E:$E,Movimentações!$C:$C,$A$4,data_movimentacao,O$4,Movimentações!$B:$B,$A59)),VLOOKUP($A59,Macauba!$A$5:$AE$42,O$3,FALSE))</f>
        <v>346312.95706726622</v>
      </c>
      <c r="P59" s="11">
        <f>IF(P$4&gt;$A$1,O59+(SUMIFS(Movimentações!$E:$E,Movimentações!$C:$C,$A$4,data_movimentacao,P$4,Movimentações!$B:$B,$A59)),VLOOKUP($A59,Macauba!$A$5:$AE$42,P$3,FALSE))</f>
        <v>342762.37915491243</v>
      </c>
      <c r="Q59" s="11">
        <f>IF(Q$4&gt;$A$1,P59+(SUMIFS(Movimentações!$E:$E,Movimentações!$C:$C,$A$4,data_movimentacao,Q$4,Movimentações!$B:$B,$A59)),VLOOKUP($A59,Macauba!$A$5:$AE$42,Q$3,FALSE))</f>
        <v>341649.39588416391</v>
      </c>
      <c r="R59" s="11">
        <f>IF(R$4&gt;$A$1,Q59+(SUMIFS(Movimentações!$E:$E,Movimentações!$C:$C,$A$4,data_movimentacao,R$4,Movimentações!$B:$B,$A59)),VLOOKUP($A59,Macauba!$A$5:$AE$42,R$3,FALSE))</f>
        <v>337590.2084478063</v>
      </c>
      <c r="S59" s="11">
        <f>IF(S$4&gt;$A$1,R59+(SUMIFS(Movimentações!$E:$E,Movimentações!$C:$C,$A$4,data_movimentacao,S$4,Movimentações!$B:$B,$A59)),VLOOKUP($A59,Macauba!$A$5:$AE$42,S$3,FALSE))</f>
        <v>336276.40916661388</v>
      </c>
      <c r="T59" s="11" t="e">
        <f>IF(T$4&gt;$A$1,S59+(SUMIFS(Movimentações!$E:$E,Movimentações!$C:$C,$A$4,data_movimentacao,T$4,Movimentações!$B:$B,$A59)),VLOOKUP($A59,Macauba!$A$5:$AE$42,T$3,FALSE))</f>
        <v>#REF!</v>
      </c>
      <c r="U59" s="11">
        <f>IF(U$4&gt;$A$1,T59+(SUMIFS(Movimentações!$E:$E,Movimentações!$C:$C,$A$4,data_movimentacao,U$4,Movimentações!$B:$B,$A59)),VLOOKUP($A59,Macauba!$A$5:$AE$42,U$3,FALSE))</f>
        <v>333149.90989543422</v>
      </c>
      <c r="V59" s="11">
        <f>IF(V$4&gt;$A$1,U59+(SUMIFS(Movimentações!$E:$E,Movimentações!$C:$C,$A$4,data_movimentacao,V$4,Movimentações!$B:$B,$A59)),VLOOKUP($A59,Macauba!$A$5:$AE$42,V$3,FALSE))</f>
        <v>0</v>
      </c>
      <c r="W59" s="11">
        <f>IF(W$4&gt;$A$1,V59+(SUMIFS(Movimentações!$E:$E,Movimentações!$C:$C,$A$4,data_movimentacao,W$4,Movimentações!$B:$B,$A59)),VLOOKUP($A59,Macauba!$A$5:$AE$42,W$3,FALSE))</f>
        <v>0</v>
      </c>
      <c r="X59" s="11">
        <f>IF(X$4&gt;$A$1,W59+(SUMIFS(Movimentações!$E:$E,Movimentações!$C:$C,$A$4,data_movimentacao,X$4,Movimentações!$B:$B,$A59)),VLOOKUP($A59,Macauba!$A$5:$AE$42,X$3,FALSE))</f>
        <v>0</v>
      </c>
      <c r="Y59" s="11">
        <f>IF(Y$4&gt;$A$1,X59+(SUMIFS(Movimentações!$E:$E,Movimentações!$C:$C,$A$4,data_movimentacao,Y$4,Movimentações!$B:$B,$A59)),VLOOKUP($A59,Macauba!$A$5:$AE$42,Y$3,FALSE))</f>
        <v>0</v>
      </c>
      <c r="Z59" s="11">
        <f>IF(Z$4&gt;$A$1,Y59+(SUMIFS(Movimentações!$E:$E,Movimentações!$C:$C,$A$4,data_movimentacao,Z$4,Movimentações!$B:$B,$A59)),VLOOKUP($A59,Macauba!$A$5:$AE$42,Z$3,FALSE))</f>
        <v>0</v>
      </c>
      <c r="AA59" s="11">
        <f>IF(AA$4&gt;$A$1,Z59+(SUMIFS(Movimentações!$E:$E,Movimentações!$C:$C,$A$4,data_movimentacao,AA$4,Movimentações!$B:$B,$A59)),VLOOKUP($A59,Macauba!$A$5:$AE$42,AA$3,FALSE))</f>
        <v>0</v>
      </c>
      <c r="AB59" s="11" t="e">
        <f>IF(AB$4&gt;$A$1,AA59+(SUMIFS(Movimentações!$E:$E,Movimentações!$C:$C,$A$4,data_movimentacao,AB$4,Movimentações!$B:$B,$A59)),VLOOKUP($A59,Macauba!$A$5:$AE$42,AB$3,FALSE))</f>
        <v>#REF!</v>
      </c>
      <c r="AC59" s="11">
        <f>IF(AC$4&gt;$A$1,AB59+(SUMIFS(Movimentações!$E:$E,Movimentações!$C:$C,$A$4,data_movimentacao,AC$4,Movimentações!$B:$B,$A59)),VLOOKUP($A59,Macauba!$A$5:$AE$42,AC$3,FALSE))</f>
        <v>0</v>
      </c>
      <c r="AD59" s="11" t="e">
        <f>IF(AD$4&gt;$A$1,AC59+(SUMIFS(Movimentações!$E:$E,Movimentações!$C:$C,$A$4,data_movimentacao,AD$4,Movimentações!$B:$B,$A59)),VLOOKUP($A59,Macauba!$A$5:$AE$42,AD$3,FALSE))</f>
        <v>#REF!</v>
      </c>
      <c r="AE59" s="11" t="e">
        <f>IF(AE$4&gt;$A$1,AD59+(SUMIFS(Movimentações!$E:$E,Movimentações!$C:$C,$A$4,data_movimentacao,AE$4,Movimentações!$B:$B,$A59)),VLOOKUP($A59,Macauba!$A$5:$AE$42,AE$3,FALSE))</f>
        <v>#REF!</v>
      </c>
      <c r="AF59" s="11">
        <f>IF(AF$4&gt;$A$1,AE59+(SUMIFS(Movimentações!$E:$E,Movimentações!$C:$C,$A$4,data_movimentacao,AF$4,Movimentações!$B:$B,$A59)),VLOOKUP($A59,Macauba!$A$5:$AE$42,AF$3,FALSE))</f>
        <v>0</v>
      </c>
      <c r="AG59" s="11">
        <f>IF(AG$4&gt;$A$1,AF59+(SUMIFS(Movimentações!$E:$E,Movimentações!$C:$C,$A$4,data_movimentacao,AG$4,Movimentações!$B:$B,$A59)),VLOOKUP($A59,Macauba!$A$5:$AE$42,AG$3,FALSE))</f>
        <v>0</v>
      </c>
      <c r="AH59" s="11">
        <f>IF(AH$4&gt;$A$1,AG59+(SUMIFS(Movimentações!$E:$E,Movimentações!$C:$C,$A$4,data_movimentacao,AH$4,Movimentações!$B:$B,$A59)),VLOOKUP($A59,Macauba!$A$5:$AE$42,AH$3,FALSE))</f>
        <v>0</v>
      </c>
    </row>
    <row r="60" spans="1:34" x14ac:dyDescent="0.3">
      <c r="A60" t="str">
        <f>Macauba!A15</f>
        <v>CSHG ALLOCATION MILES VIRTUS FIC AÇÕES</v>
      </c>
      <c r="B60" s="11">
        <f>IF(B$4&gt;$A$1,A60+(SUMIFS(Movimentações!$E:$E,Movimentações!$C:$C,$A$4,data_movimentacao,B$4,Movimentações!$B:$B,$A60)),VLOOKUP($A60,Macauba!$A$5:$AE$42,B$3,FALSE))</f>
        <v>1993445.5265308351</v>
      </c>
      <c r="C60" s="11">
        <f>IF(C$4&gt;$A$1,B60+(SUMIFS(Movimentações!$E:$E,Movimentações!$C:$C,$A$4,data_movimentacao,C$4,Movimentações!$B:$B,$A60)),VLOOKUP($A60,Macauba!$A$5:$AE$42,C$3,FALSE))</f>
        <v>2054068.871548665</v>
      </c>
      <c r="D60" s="11">
        <f>IF(D$4&gt;$A$1,C60+(SUMIFS(Movimentações!$E:$E,Movimentações!$C:$C,$A$4,data_movimentacao,D$4,Movimentações!$B:$B,$A60)),VLOOKUP($A60,Macauba!$A$5:$AE$42,D$3,FALSE))</f>
        <v>1993445.5265308351</v>
      </c>
      <c r="E60" s="11">
        <f>IF(E$4&gt;$A$1,D60+(SUMIFS(Movimentações!$E:$E,Movimentações!$C:$C,$A$4,data_movimentacao,E$4,Movimentações!$B:$B,$A60)),VLOOKUP($A60,Macauba!$A$5:$AE$42,E$3,FALSE))</f>
        <v>1964233.9291060681</v>
      </c>
      <c r="F60" s="11">
        <f>IF(F$4&gt;$A$1,E60+(SUMIFS(Movimentações!$E:$E,Movimentações!$C:$C,$A$4,data_movimentacao,F$4,Movimentações!$B:$B,$A60)),VLOOKUP($A60,Macauba!$A$5:$AE$42,F$3,FALSE))</f>
        <v>1959191.744351306</v>
      </c>
      <c r="G60" s="11">
        <f>IF(G$4&gt;$A$1,F60+(SUMIFS(Movimentações!$E:$E,Movimentações!$C:$C,$A$4,data_movimentacao,G$4,Movimentações!$B:$B,$A60)),VLOOKUP($A60,Macauba!$A$5:$AE$42,G$3,FALSE))</f>
        <v>1998039.1459866851</v>
      </c>
      <c r="H60" s="11">
        <f>IF(H$4&gt;$A$1,G60+(SUMIFS(Movimentações!$E:$E,Movimentações!$C:$C,$A$4,data_movimentacao,H$4,Movimentações!$B:$B,$A60)),VLOOKUP($A60,Macauba!$A$5:$AE$42,H$3,FALSE))</f>
        <v>1977353.53635304</v>
      </c>
      <c r="I60" s="11">
        <f>IF(I$4&gt;$A$1,H60+(SUMIFS(Movimentações!$E:$E,Movimentações!$C:$C,$A$4,data_movimentacao,I$4,Movimentações!$B:$B,$A60)),VLOOKUP($A60,Macauba!$A$5:$AE$42,I$3,FALSE))</f>
        <v>1967564.6540156</v>
      </c>
      <c r="J60" s="11">
        <f>IF(J$4&gt;$A$1,I60+(SUMIFS(Movimentações!$E:$E,Movimentações!$C:$C,$A$4,data_movimentacao,J$4,Movimentações!$B:$B,$A60)),VLOOKUP($A60,Macauba!$A$5:$AE$42,J$3,FALSE))</f>
        <v>2008999.771804014</v>
      </c>
      <c r="K60" s="11">
        <f>IF(K$4&gt;$A$1,J60+(SUMIFS(Movimentações!$E:$E,Movimentações!$C:$C,$A$4,data_movimentacao,K$4,Movimentações!$B:$B,$A60)),VLOOKUP($A60,Macauba!$A$5:$AE$42,K$3,FALSE))</f>
        <v>1966397.8971716601</v>
      </c>
      <c r="L60" s="11">
        <f>IF(L$4&gt;$A$1,K60+(SUMIFS(Movimentações!$E:$E,Movimentações!$C:$C,$A$4,data_movimentacao,L$4,Movimentações!$B:$B,$A60)),VLOOKUP($A60,Macauba!$A$5:$AE$42,L$3,FALSE))</f>
        <v>1957320.248282575</v>
      </c>
      <c r="M60" s="11">
        <f>IF(M$4&gt;$A$1,L60+(SUMIFS(Movimentações!$E:$E,Movimentações!$C:$C,$A$4,data_movimentacao,M$4,Movimentações!$B:$B,$A60)),VLOOKUP($A60,Macauba!$A$5:$AE$42,M$3,FALSE))</f>
        <v>1970445.537975163</v>
      </c>
      <c r="N60" s="11">
        <f>IF(N$4&gt;$A$1,M60+(SUMIFS(Movimentações!$E:$E,Movimentações!$C:$C,$A$4,data_movimentacao,N$4,Movimentações!$B:$B,$A60)),VLOOKUP($A60,Macauba!$A$5:$AE$42,N$3,FALSE))</f>
        <v>1982560.164125863</v>
      </c>
      <c r="O60" s="11">
        <f>IF(O$4&gt;$A$1,N60+(SUMIFS(Movimentações!$E:$E,Movimentações!$C:$C,$A$4,data_movimentacao,O$4,Movimentações!$B:$B,$A60)),VLOOKUP($A60,Macauba!$A$5:$AE$42,O$3,FALSE))</f>
        <v>1928880.883620336</v>
      </c>
      <c r="P60" s="11">
        <f>IF(P$4&gt;$A$1,O60+(SUMIFS(Movimentações!$E:$E,Movimentações!$C:$C,$A$4,data_movimentacao,P$4,Movimentações!$B:$B,$A60)),VLOOKUP($A60,Macauba!$A$5:$AE$42,P$3,FALSE))</f>
        <v>1908123.141717837</v>
      </c>
      <c r="Q60" s="11">
        <f>IF(Q$4&gt;$A$1,P60+(SUMIFS(Movimentações!$E:$E,Movimentações!$C:$C,$A$4,data_movimentacao,Q$4,Movimentações!$B:$B,$A60)),VLOOKUP($A60,Macauba!$A$5:$AE$42,Q$3,FALSE))</f>
        <v>1903261.867476597</v>
      </c>
      <c r="R60" s="11">
        <f>IF(R$4&gt;$A$1,Q60+(SUMIFS(Movimentações!$E:$E,Movimentações!$C:$C,$A$4,data_movimentacao,R$4,Movimentações!$B:$B,$A60)),VLOOKUP($A60,Macauba!$A$5:$AE$42,R$3,FALSE))</f>
        <v>1872269.693112972</v>
      </c>
      <c r="S60" s="11">
        <f>IF(S$4&gt;$A$1,R60+(SUMIFS(Movimentações!$E:$E,Movimentações!$C:$C,$A$4,data_movimentacao,S$4,Movimentações!$B:$B,$A60)),VLOOKUP($A60,Macauba!$A$5:$AE$42,S$3,FALSE))</f>
        <v>1863947.4615861189</v>
      </c>
      <c r="T60" s="11" t="e">
        <f>IF(T$4&gt;$A$1,S60+(SUMIFS(Movimentações!$E:$E,Movimentações!$C:$C,$A$4,data_movimentacao,T$4,Movimentações!$B:$B,$A60)),VLOOKUP($A60,Macauba!$A$5:$AE$42,T$3,FALSE))</f>
        <v>#REF!</v>
      </c>
      <c r="U60" s="11">
        <f>IF(U$4&gt;$A$1,T60+(SUMIFS(Movimentações!$E:$E,Movimentações!$C:$C,$A$4,data_movimentacao,U$4,Movimentações!$B:$B,$A60)),VLOOKUP($A60,Macauba!$A$5:$AE$42,U$3,FALSE))</f>
        <v>1833944.4966329711</v>
      </c>
      <c r="V60" s="11">
        <f>IF(V$4&gt;$A$1,U60+(SUMIFS(Movimentações!$E:$E,Movimentações!$C:$C,$A$4,data_movimentacao,V$4,Movimentações!$B:$B,$A60)),VLOOKUP($A60,Macauba!$A$5:$AE$42,V$3,FALSE))</f>
        <v>1818997.345294592</v>
      </c>
      <c r="W60" s="11">
        <f>IF(W$4&gt;$A$1,V60+(SUMIFS(Movimentações!$E:$E,Movimentações!$C:$C,$A$4,data_movimentacao,W$4,Movimentações!$B:$B,$A60)),VLOOKUP($A60,Macauba!$A$5:$AE$42,W$3,FALSE))</f>
        <v>1810347.619350953</v>
      </c>
      <c r="X60" s="11">
        <f>IF(X$4&gt;$A$1,W60+(SUMIFS(Movimentações!$E:$E,Movimentações!$C:$C,$A$4,data_movimentacao,X$4,Movimentações!$B:$B,$A60)),VLOOKUP($A60,Macauba!$A$5:$AE$42,X$3,FALSE))</f>
        <v>1798262.797047673</v>
      </c>
      <c r="Y60" s="11">
        <f>IF(Y$4&gt;$A$1,X60+(SUMIFS(Movimentações!$E:$E,Movimentações!$C:$C,$A$4,data_movimentacao,Y$4,Movimentações!$B:$B,$A60)),VLOOKUP($A60,Macauba!$A$5:$AE$42,Y$3,FALSE))</f>
        <v>1822303.948802321</v>
      </c>
      <c r="Z60" s="11">
        <f>IF(Z$4&gt;$A$1,Y60+(SUMIFS(Movimentações!$E:$E,Movimentações!$C:$C,$A$4,data_movimentacao,Z$4,Movimentações!$B:$B,$A60)),VLOOKUP($A60,Macauba!$A$5:$AE$42,Z$3,FALSE))</f>
        <v>1822303.948802321</v>
      </c>
      <c r="AA60" s="11">
        <f>IF(AA$4&gt;$A$1,Z60+(SUMIFS(Movimentações!$E:$E,Movimentações!$C:$C,$A$4,data_movimentacao,AA$4,Movimentações!$B:$B,$A60)),VLOOKUP($A60,Macauba!$A$5:$AE$42,AA$3,FALSE))</f>
        <v>1854850.909867736</v>
      </c>
      <c r="AB60" s="11" t="e">
        <f>IF(AB$4&gt;$A$1,AA60+(SUMIFS(Movimentações!$E:$E,Movimentações!$C:$C,$A$4,data_movimentacao,AB$4,Movimentações!$B:$B,$A60)),VLOOKUP($A60,Macauba!$A$5:$AE$42,AB$3,FALSE))</f>
        <v>#REF!</v>
      </c>
      <c r="AC60" s="11">
        <f>IF(AC$4&gt;$A$1,AB60+(SUMIFS(Movimentações!$E:$E,Movimentações!$C:$C,$A$4,data_movimentacao,AC$4,Movimentações!$B:$B,$A60)),VLOOKUP($A60,Macauba!$A$5:$AE$42,AC$3,FALSE))</f>
        <v>1851005.2858043329</v>
      </c>
      <c r="AD60" s="11" t="e">
        <f>IF(AD$4&gt;$A$1,AC60+(SUMIFS(Movimentações!$E:$E,Movimentações!$C:$C,$A$4,data_movimentacao,AD$4,Movimentações!$B:$B,$A60)),VLOOKUP($A60,Macauba!$A$5:$AE$42,AD$3,FALSE))</f>
        <v>#REF!</v>
      </c>
      <c r="AE60" s="11" t="e">
        <f>IF(AE$4&gt;$A$1,AD60+(SUMIFS(Movimentações!$E:$E,Movimentações!$C:$C,$A$4,data_movimentacao,AE$4,Movimentações!$B:$B,$A60)),VLOOKUP($A60,Macauba!$A$5:$AE$42,AE$3,FALSE))</f>
        <v>#REF!</v>
      </c>
      <c r="AF60" s="11">
        <f>IF(AF$4&gt;$A$1,AE60+(SUMIFS(Movimentações!$E:$E,Movimentações!$C:$C,$A$4,data_movimentacao,AF$4,Movimentações!$B:$B,$A60)),VLOOKUP($A60,Macauba!$A$5:$AE$42,AF$3,FALSE))</f>
        <v>1890029.5390635079</v>
      </c>
      <c r="AG60" s="11">
        <f>IF(AG$4&gt;$A$1,AF60+(SUMIFS(Movimentações!$E:$E,Movimentações!$C:$C,$A$4,data_movimentacao,AG$4,Movimentações!$B:$B,$A60)),VLOOKUP($A60,Macauba!$A$5:$AE$42,AG$3,FALSE))</f>
        <v>1870428.8126696059</v>
      </c>
      <c r="AH60" s="11">
        <f>IF(AH$4&gt;$A$1,AG60+(SUMIFS(Movimentações!$E:$E,Movimentações!$C:$C,$A$4,data_movimentacao,AH$4,Movimentações!$B:$B,$A60)),VLOOKUP($A60,Macauba!$A$5:$AE$42,AH$3,FALSE))</f>
        <v>1878048.160464114</v>
      </c>
    </row>
    <row r="61" spans="1:34" x14ac:dyDescent="0.3">
      <c r="A61" t="str">
        <f>Macauba!A16</f>
        <v>CSHG ALLOCATION RPS LONG BIAS SELECTION FUNDO DE INVESTIMENTO EM COTAS DE FUNDO DE INVESTIMENTO EM AÇÕES</v>
      </c>
      <c r="B61" s="11">
        <f>IF(B$4&gt;$A$1,A61+(SUMIFS(Movimentações!$E:$E,Movimentações!$C:$C,$A$4,data_movimentacao,B$4,Movimentações!$B:$B,$A61)),VLOOKUP($A61,Macauba!$A$5:$AE$42,B$3,FALSE))</f>
        <v>1572776.8123735769</v>
      </c>
      <c r="C61" s="11">
        <f>IF(C$4&gt;$A$1,B61+(SUMIFS(Movimentações!$E:$E,Movimentações!$C:$C,$A$4,data_movimentacao,C$4,Movimentações!$B:$B,$A61)),VLOOKUP($A61,Macauba!$A$5:$AE$42,C$3,FALSE))</f>
        <v>1596520.516093509</v>
      </c>
      <c r="D61" s="11">
        <f>IF(D$4&gt;$A$1,C61+(SUMIFS(Movimentações!$E:$E,Movimentações!$C:$C,$A$4,data_movimentacao,D$4,Movimentações!$B:$B,$A61)),VLOOKUP($A61,Macauba!$A$5:$AE$42,D$3,FALSE))</f>
        <v>1572776.8123735769</v>
      </c>
      <c r="E61" s="11">
        <f>IF(E$4&gt;$A$1,D61+(SUMIFS(Movimentações!$E:$E,Movimentações!$C:$C,$A$4,data_movimentacao,E$4,Movimentações!$B:$B,$A61)),VLOOKUP($A61,Macauba!$A$5:$AE$42,E$3,FALSE))</f>
        <v>1546488.750536226</v>
      </c>
      <c r="F61" s="11">
        <f>IF(F$4&gt;$A$1,E61+(SUMIFS(Movimentações!$E:$E,Movimentações!$C:$C,$A$4,data_movimentacao,F$4,Movimentações!$B:$B,$A61)),VLOOKUP($A61,Macauba!$A$5:$AE$42,F$3,FALSE))</f>
        <v>1546134.595332745</v>
      </c>
      <c r="G61" s="11">
        <f>IF(G$4&gt;$A$1,F61+(SUMIFS(Movimentações!$E:$E,Movimentações!$C:$C,$A$4,data_movimentacao,G$4,Movimentações!$B:$B,$A61)),VLOOKUP($A61,Macauba!$A$5:$AE$42,G$3,FALSE))</f>
        <v>1571972.8451750791</v>
      </c>
      <c r="H61" s="11">
        <f>IF(H$4&gt;$A$1,G61+(SUMIFS(Movimentações!$E:$E,Movimentações!$C:$C,$A$4,data_movimentacao,H$4,Movimentações!$B:$B,$A61)),VLOOKUP($A61,Macauba!$A$5:$AE$42,H$3,FALSE))</f>
        <v>1562963.438398737</v>
      </c>
      <c r="I61" s="11">
        <f>IF(I$4&gt;$A$1,H61+(SUMIFS(Movimentações!$E:$E,Movimentações!$C:$C,$A$4,data_movimentacao,I$4,Movimentações!$B:$B,$A61)),VLOOKUP($A61,Macauba!$A$5:$AE$42,I$3,FALSE))</f>
        <v>1555893.388667709</v>
      </c>
      <c r="J61" s="11">
        <f>IF(J$4&gt;$A$1,I61+(SUMIFS(Movimentações!$E:$E,Movimentações!$C:$C,$A$4,data_movimentacao,J$4,Movimentações!$B:$B,$A61)),VLOOKUP($A61,Macauba!$A$5:$AE$42,J$3,FALSE))</f>
        <v>1580903.0256205499</v>
      </c>
      <c r="K61" s="11">
        <f>IF(K$4&gt;$A$1,J61+(SUMIFS(Movimentações!$E:$E,Movimentações!$C:$C,$A$4,data_movimentacao,K$4,Movimentações!$B:$B,$A61)),VLOOKUP($A61,Macauba!$A$5:$AE$42,K$3,FALSE))</f>
        <v>1562287.763838297</v>
      </c>
      <c r="L61" s="11">
        <f>IF(L$4&gt;$A$1,K61+(SUMIFS(Movimentações!$E:$E,Movimentações!$C:$C,$A$4,data_movimentacao,L$4,Movimentações!$B:$B,$A61)),VLOOKUP($A61,Macauba!$A$5:$AE$42,L$3,FALSE))</f>
        <v>1554714.7844586</v>
      </c>
      <c r="M61" s="11">
        <f>IF(M$4&gt;$A$1,L61+(SUMIFS(Movimentações!$E:$E,Movimentações!$C:$C,$A$4,data_movimentacao,M$4,Movimentações!$B:$B,$A61)),VLOOKUP($A61,Macauba!$A$5:$AE$42,M$3,FALSE))</f>
        <v>1584551.9383366909</v>
      </c>
      <c r="N61" s="11">
        <f>IF(N$4&gt;$A$1,M61+(SUMIFS(Movimentações!$E:$E,Movimentações!$C:$C,$A$4,data_movimentacao,N$4,Movimentações!$B:$B,$A61)),VLOOKUP($A61,Macauba!$A$5:$AE$42,N$3,FALSE))</f>
        <v>1603344.8966763951</v>
      </c>
      <c r="O61" s="11">
        <f>IF(O$4&gt;$A$1,N61+(SUMIFS(Movimentações!$E:$E,Movimentações!$C:$C,$A$4,data_movimentacao,O$4,Movimentações!$B:$B,$A61)),VLOOKUP($A61,Macauba!$A$5:$AE$42,O$3,FALSE))</f>
        <v>1580962.332831302</v>
      </c>
      <c r="P61" s="11">
        <f>IF(P$4&gt;$A$1,O61+(SUMIFS(Movimentações!$E:$E,Movimentações!$C:$C,$A$4,data_movimentacao,P$4,Movimentações!$B:$B,$A61)),VLOOKUP($A61,Macauba!$A$5:$AE$42,P$3,FALSE))</f>
        <v>1560149.3281291891</v>
      </c>
      <c r="Q61" s="11">
        <f>IF(Q$4&gt;$A$1,P61+(SUMIFS(Movimentações!$E:$E,Movimentações!$C:$C,$A$4,data_movimentacao,Q$4,Movimentações!$B:$B,$A61)),VLOOKUP($A61,Macauba!$A$5:$AE$42,Q$3,FALSE))</f>
        <v>1564533.8978409329</v>
      </c>
      <c r="R61" s="11">
        <f>IF(R$4&gt;$A$1,Q61+(SUMIFS(Movimentações!$E:$E,Movimentações!$C:$C,$A$4,data_movimentacao,R$4,Movimentações!$B:$B,$A61)),VLOOKUP($A61,Macauba!$A$5:$AE$42,R$3,FALSE))</f>
        <v>1544202.7782933509</v>
      </c>
      <c r="S61" s="11">
        <f>IF(S$4&gt;$A$1,R61+(SUMIFS(Movimentações!$E:$E,Movimentações!$C:$C,$A$4,data_movimentacao,S$4,Movimentações!$B:$B,$A61)),VLOOKUP($A61,Macauba!$A$5:$AE$42,S$3,FALSE))</f>
        <v>1539755.0750991949</v>
      </c>
      <c r="T61" s="11" t="e">
        <f>IF(T$4&gt;$A$1,S61+(SUMIFS(Movimentações!$E:$E,Movimentações!$C:$C,$A$4,data_movimentacao,T$4,Movimentações!$B:$B,$A61)),VLOOKUP($A61,Macauba!$A$5:$AE$42,T$3,FALSE))</f>
        <v>#REF!</v>
      </c>
      <c r="U61" s="11">
        <f>IF(U$4&gt;$A$1,T61+(SUMIFS(Movimentações!$E:$E,Movimentações!$C:$C,$A$4,data_movimentacao,U$4,Movimentações!$B:$B,$A61)),VLOOKUP($A61,Macauba!$A$5:$AE$42,U$3,FALSE))</f>
        <v>1521925.7745311509</v>
      </c>
      <c r="V61" s="11">
        <f>IF(V$4&gt;$A$1,U61+(SUMIFS(Movimentações!$E:$E,Movimentações!$C:$C,$A$4,data_movimentacao,V$4,Movimentações!$B:$B,$A61)),VLOOKUP($A61,Macauba!$A$5:$AE$42,V$3,FALSE))</f>
        <v>1522581.0798218651</v>
      </c>
      <c r="W61" s="11">
        <f>IF(W$4&gt;$A$1,V61+(SUMIFS(Movimentações!$E:$E,Movimentações!$C:$C,$A$4,data_movimentacao,W$4,Movimentações!$B:$B,$A61)),VLOOKUP($A61,Macauba!$A$5:$AE$42,W$3,FALSE))</f>
        <v>1518227.232820814</v>
      </c>
      <c r="X61" s="11">
        <f>IF(X$4&gt;$A$1,W61+(SUMIFS(Movimentações!$E:$E,Movimentações!$C:$C,$A$4,data_movimentacao,X$4,Movimentações!$B:$B,$A61)),VLOOKUP($A61,Macauba!$A$5:$AE$42,X$3,FALSE))</f>
        <v>1505443.321587916</v>
      </c>
      <c r="Y61" s="11">
        <f>IF(Y$4&gt;$A$1,X61+(SUMIFS(Movimentações!$E:$E,Movimentações!$C:$C,$A$4,data_movimentacao,Y$4,Movimentações!$B:$B,$A61)),VLOOKUP($A61,Macauba!$A$5:$AE$42,Y$3,FALSE))</f>
        <v>1521128.8971889659</v>
      </c>
      <c r="Z61" s="11">
        <f>IF(Z$4&gt;$A$1,Y61+(SUMIFS(Movimentações!$E:$E,Movimentações!$C:$C,$A$4,data_movimentacao,Z$4,Movimentações!$B:$B,$A61)),VLOOKUP($A61,Macauba!$A$5:$AE$42,Z$3,FALSE))</f>
        <v>1521128.8971889659</v>
      </c>
      <c r="AA61" s="11">
        <f>IF(AA$4&gt;$A$1,Z61+(SUMIFS(Movimentações!$E:$E,Movimentações!$C:$C,$A$4,data_movimentacao,AA$4,Movimentações!$B:$B,$A61)),VLOOKUP($A61,Macauba!$A$5:$AE$42,AA$3,FALSE))</f>
        <v>1547488.195201661</v>
      </c>
      <c r="AB61" s="11" t="e">
        <f>IF(AB$4&gt;$A$1,AA61+(SUMIFS(Movimentações!$E:$E,Movimentações!$C:$C,$A$4,data_movimentacao,AB$4,Movimentações!$B:$B,$A61)),VLOOKUP($A61,Macauba!$A$5:$AE$42,AB$3,FALSE))</f>
        <v>#REF!</v>
      </c>
      <c r="AC61" s="11">
        <f>IF(AC$4&gt;$A$1,AB61+(SUMIFS(Movimentações!$E:$E,Movimentações!$C:$C,$A$4,data_movimentacao,AC$4,Movimentações!$B:$B,$A61)),VLOOKUP($A61,Macauba!$A$5:$AE$42,AC$3,FALSE))</f>
        <v>1553522.563223873</v>
      </c>
      <c r="AD61" s="11" t="e">
        <f>IF(AD$4&gt;$A$1,AC61+(SUMIFS(Movimentações!$E:$E,Movimentações!$C:$C,$A$4,data_movimentacao,AD$4,Movimentações!$B:$B,$A61)),VLOOKUP($A61,Macauba!$A$5:$AE$42,AD$3,FALSE))</f>
        <v>#REF!</v>
      </c>
      <c r="AE61" s="11" t="e">
        <f>IF(AE$4&gt;$A$1,AD61+(SUMIFS(Movimentações!$E:$E,Movimentações!$C:$C,$A$4,data_movimentacao,AE$4,Movimentações!$B:$B,$A61)),VLOOKUP($A61,Macauba!$A$5:$AE$42,AE$3,FALSE))</f>
        <v>#REF!</v>
      </c>
      <c r="AF61" s="11">
        <f>IF(AF$4&gt;$A$1,AE61+(SUMIFS(Movimentações!$E:$E,Movimentações!$C:$C,$A$4,data_movimentacao,AF$4,Movimentações!$B:$B,$A61)),VLOOKUP($A61,Macauba!$A$5:$AE$42,AF$3,FALSE))</f>
        <v>1585763.0658549219</v>
      </c>
      <c r="AG61" s="11">
        <f>IF(AG$4&gt;$A$1,AF61+(SUMIFS(Movimentações!$E:$E,Movimentações!$C:$C,$A$4,data_movimentacao,AG$4,Movimentações!$B:$B,$A61)),VLOOKUP($A61,Macauba!$A$5:$AE$42,AG$3,FALSE))</f>
        <v>1582159.6182491099</v>
      </c>
      <c r="AH61" s="11">
        <f>IF(AH$4&gt;$A$1,AG61+(SUMIFS(Movimentações!$E:$E,Movimentações!$C:$C,$A$4,data_movimentacao,AH$4,Movimentações!$B:$B,$A61)),VLOOKUP($A61,Macauba!$A$5:$AE$42,AH$3,FALSE))</f>
        <v>0</v>
      </c>
    </row>
    <row r="62" spans="1:34" x14ac:dyDescent="0.3">
      <c r="A62" t="str">
        <f>Macauba!A17</f>
        <v>CSHG ALLOCATION SPX FALCON CSHG FIC AÇÕES</v>
      </c>
      <c r="B62" s="11">
        <f>IF(B$4&gt;$A$1,A62+(SUMIFS(Movimentações!$E:$E,Movimentações!$C:$C,$A$4,data_movimentacao,B$4,Movimentações!$B:$B,$A62)),VLOOKUP($A62,Macauba!$A$5:$AE$42,B$3,FALSE))</f>
        <v>867030.30844766449</v>
      </c>
      <c r="C62" s="11">
        <f>IF(C$4&gt;$A$1,B62+(SUMIFS(Movimentações!$E:$E,Movimentações!$C:$C,$A$4,data_movimentacao,C$4,Movimentações!$B:$B,$A62)),VLOOKUP($A62,Macauba!$A$5:$AE$42,C$3,FALSE))</f>
        <v>1756814.7287611901</v>
      </c>
      <c r="D62" s="11">
        <f>IF(D$4&gt;$A$1,C62+(SUMIFS(Movimentações!$E:$E,Movimentações!$C:$C,$A$4,data_movimentacao,D$4,Movimentações!$B:$B,$A62)),VLOOKUP($A62,Macauba!$A$5:$AE$42,D$3,FALSE))</f>
        <v>867030.30844766449</v>
      </c>
      <c r="E62" s="11">
        <f>IF(E$4&gt;$A$1,D62+(SUMIFS(Movimentações!$E:$E,Movimentações!$C:$C,$A$4,data_movimentacao,E$4,Movimentações!$B:$B,$A62)),VLOOKUP($A62,Macauba!$A$5:$AE$42,E$3,FALSE))</f>
        <v>1723908.6519239009</v>
      </c>
      <c r="F62" s="11">
        <f>IF(F$4&gt;$A$1,E62+(SUMIFS(Movimentações!$E:$E,Movimentações!$C:$C,$A$4,data_movimentacao,F$4,Movimentações!$B:$B,$A62)),VLOOKUP($A62,Macauba!$A$5:$AE$42,F$3,FALSE))</f>
        <v>863175.01048636087</v>
      </c>
      <c r="G62" s="11">
        <f>IF(G$4&gt;$A$1,F62+(SUMIFS(Movimentações!$E:$E,Movimentações!$C:$C,$A$4,data_movimentacao,G$4,Movimentações!$B:$B,$A62)),VLOOKUP($A62,Macauba!$A$5:$AE$42,G$3,FALSE))</f>
        <v>883306.11588301882</v>
      </c>
      <c r="H62" s="11">
        <f>IF(H$4&gt;$A$1,G62+(SUMIFS(Movimentações!$E:$E,Movimentações!$C:$C,$A$4,data_movimentacao,H$4,Movimentações!$B:$B,$A62)),VLOOKUP($A62,Macauba!$A$5:$AE$42,H$3,FALSE))</f>
        <v>0</v>
      </c>
      <c r="I62" s="11">
        <f>IF(I$4&gt;$A$1,H62+(SUMIFS(Movimentações!$E:$E,Movimentações!$C:$C,$A$4,data_movimentacao,I$4,Movimentações!$B:$B,$A62)),VLOOKUP($A62,Macauba!$A$5:$AE$42,I$3,FALSE))</f>
        <v>0</v>
      </c>
      <c r="J62" s="11">
        <f>IF(J$4&gt;$A$1,I62+(SUMIFS(Movimentações!$E:$E,Movimentações!$C:$C,$A$4,data_movimentacao,J$4,Movimentações!$B:$B,$A62)),VLOOKUP($A62,Macauba!$A$5:$AE$42,J$3,FALSE))</f>
        <v>0</v>
      </c>
      <c r="K62" s="11">
        <f>IF(K$4&gt;$A$1,J62+(SUMIFS(Movimentações!$E:$E,Movimentações!$C:$C,$A$4,data_movimentacao,K$4,Movimentações!$B:$B,$A62)),VLOOKUP($A62,Macauba!$A$5:$AE$42,K$3,FALSE))</f>
        <v>0</v>
      </c>
      <c r="L62" s="11">
        <f>IF(L$4&gt;$A$1,K62+(SUMIFS(Movimentações!$E:$E,Movimentações!$C:$C,$A$4,data_movimentacao,L$4,Movimentações!$B:$B,$A62)),VLOOKUP($A62,Macauba!$A$5:$AE$42,L$3,FALSE))</f>
        <v>0</v>
      </c>
      <c r="M62" s="11">
        <f>IF(M$4&gt;$A$1,L62+(SUMIFS(Movimentações!$E:$E,Movimentações!$C:$C,$A$4,data_movimentacao,M$4,Movimentações!$B:$B,$A62)),VLOOKUP($A62,Macauba!$A$5:$AE$42,M$3,FALSE))</f>
        <v>0</v>
      </c>
      <c r="N62" s="11">
        <f>IF(N$4&gt;$A$1,M62+(SUMIFS(Movimentações!$E:$E,Movimentações!$C:$C,$A$4,data_movimentacao,N$4,Movimentações!$B:$B,$A62)),VLOOKUP($A62,Macauba!$A$5:$AE$42,N$3,FALSE))</f>
        <v>0</v>
      </c>
      <c r="O62" s="11">
        <f>IF(O$4&gt;$A$1,N62+(SUMIFS(Movimentações!$E:$E,Movimentações!$C:$C,$A$4,data_movimentacao,O$4,Movimentações!$B:$B,$A62)),VLOOKUP($A62,Macauba!$A$5:$AE$42,O$3,FALSE))</f>
        <v>0</v>
      </c>
      <c r="P62" s="11">
        <f>IF(P$4&gt;$A$1,O62+(SUMIFS(Movimentações!$E:$E,Movimentações!$C:$C,$A$4,data_movimentacao,P$4,Movimentações!$B:$B,$A62)),VLOOKUP($A62,Macauba!$A$5:$AE$42,P$3,FALSE))</f>
        <v>0</v>
      </c>
      <c r="Q62" s="11">
        <f>IF(Q$4&gt;$A$1,P62+(SUMIFS(Movimentações!$E:$E,Movimentações!$C:$C,$A$4,data_movimentacao,Q$4,Movimentações!$B:$B,$A62)),VLOOKUP($A62,Macauba!$A$5:$AE$42,Q$3,FALSE))</f>
        <v>0</v>
      </c>
      <c r="R62" s="11">
        <f>IF(R$4&gt;$A$1,Q62+(SUMIFS(Movimentações!$E:$E,Movimentações!$C:$C,$A$4,data_movimentacao,R$4,Movimentações!$B:$B,$A62)),VLOOKUP($A62,Macauba!$A$5:$AE$42,R$3,FALSE))</f>
        <v>0</v>
      </c>
      <c r="S62" s="11">
        <f>IF(S$4&gt;$A$1,R62+(SUMIFS(Movimentações!$E:$E,Movimentações!$C:$C,$A$4,data_movimentacao,S$4,Movimentações!$B:$B,$A62)),VLOOKUP($A62,Macauba!$A$5:$AE$42,S$3,FALSE))</f>
        <v>0</v>
      </c>
      <c r="T62" s="11" t="e">
        <f>IF(T$4&gt;$A$1,S62+(SUMIFS(Movimentações!$E:$E,Movimentações!$C:$C,$A$4,data_movimentacao,T$4,Movimentações!$B:$B,$A62)),VLOOKUP($A62,Macauba!$A$5:$AE$42,T$3,FALSE))</f>
        <v>#REF!</v>
      </c>
      <c r="U62" s="11">
        <f>IF(U$4&gt;$A$1,T62+(SUMIFS(Movimentações!$E:$E,Movimentações!$C:$C,$A$4,data_movimentacao,U$4,Movimentações!$B:$B,$A62)),VLOOKUP($A62,Macauba!$A$5:$AE$42,U$3,FALSE))</f>
        <v>0</v>
      </c>
      <c r="V62" s="11">
        <f>IF(V$4&gt;$A$1,U62+(SUMIFS(Movimentações!$E:$E,Movimentações!$C:$C,$A$4,data_movimentacao,V$4,Movimentações!$B:$B,$A62)),VLOOKUP($A62,Macauba!$A$5:$AE$42,V$3,FALSE))</f>
        <v>0</v>
      </c>
      <c r="W62" s="11">
        <f>IF(W$4&gt;$A$1,V62+(SUMIFS(Movimentações!$E:$E,Movimentações!$C:$C,$A$4,data_movimentacao,W$4,Movimentações!$B:$B,$A62)),VLOOKUP($A62,Macauba!$A$5:$AE$42,W$3,FALSE))</f>
        <v>0</v>
      </c>
      <c r="X62" s="11">
        <f>IF(X$4&gt;$A$1,W62+(SUMIFS(Movimentações!$E:$E,Movimentações!$C:$C,$A$4,data_movimentacao,X$4,Movimentações!$B:$B,$A62)),VLOOKUP($A62,Macauba!$A$5:$AE$42,X$3,FALSE))</f>
        <v>0</v>
      </c>
      <c r="Y62" s="11">
        <f>IF(Y$4&gt;$A$1,X62+(SUMIFS(Movimentações!$E:$E,Movimentações!$C:$C,$A$4,data_movimentacao,Y$4,Movimentações!$B:$B,$A62)),VLOOKUP($A62,Macauba!$A$5:$AE$42,Y$3,FALSE))</f>
        <v>0</v>
      </c>
      <c r="Z62" s="11">
        <f>IF(Z$4&gt;$A$1,Y62+(SUMIFS(Movimentações!$E:$E,Movimentações!$C:$C,$A$4,data_movimentacao,Z$4,Movimentações!$B:$B,$A62)),VLOOKUP($A62,Macauba!$A$5:$AE$42,Z$3,FALSE))</f>
        <v>0</v>
      </c>
      <c r="AA62" s="11">
        <f>IF(AA$4&gt;$A$1,Z62+(SUMIFS(Movimentações!$E:$E,Movimentações!$C:$C,$A$4,data_movimentacao,AA$4,Movimentações!$B:$B,$A62)),VLOOKUP($A62,Macauba!$A$5:$AE$42,AA$3,FALSE))</f>
        <v>0</v>
      </c>
      <c r="AB62" s="11" t="e">
        <f>IF(AB$4&gt;$A$1,AA62+(SUMIFS(Movimentações!$E:$E,Movimentações!$C:$C,$A$4,data_movimentacao,AB$4,Movimentações!$B:$B,$A62)),VLOOKUP($A62,Macauba!$A$5:$AE$42,AB$3,FALSE))</f>
        <v>#REF!</v>
      </c>
      <c r="AC62" s="11">
        <f>IF(AC$4&gt;$A$1,AB62+(SUMIFS(Movimentações!$E:$E,Movimentações!$C:$C,$A$4,data_movimentacao,AC$4,Movimentações!$B:$B,$A62)),VLOOKUP($A62,Macauba!$A$5:$AE$42,AC$3,FALSE))</f>
        <v>0</v>
      </c>
      <c r="AD62" s="11" t="e">
        <f>IF(AD$4&gt;$A$1,AC62+(SUMIFS(Movimentações!$E:$E,Movimentações!$C:$C,$A$4,data_movimentacao,AD$4,Movimentações!$B:$B,$A62)),VLOOKUP($A62,Macauba!$A$5:$AE$42,AD$3,FALSE))</f>
        <v>#REF!</v>
      </c>
      <c r="AE62" s="11" t="e">
        <f>IF(AE$4&gt;$A$1,AD62+(SUMIFS(Movimentações!$E:$E,Movimentações!$C:$C,$A$4,data_movimentacao,AE$4,Movimentações!$B:$B,$A62)),VLOOKUP($A62,Macauba!$A$5:$AE$42,AE$3,FALSE))</f>
        <v>#REF!</v>
      </c>
      <c r="AF62" s="11">
        <f>IF(AF$4&gt;$A$1,AE62+(SUMIFS(Movimentações!$E:$E,Movimentações!$C:$C,$A$4,data_movimentacao,AF$4,Movimentações!$B:$B,$A62)),VLOOKUP($A62,Macauba!$A$5:$AE$42,AF$3,FALSE))</f>
        <v>0</v>
      </c>
      <c r="AG62" s="11">
        <f>IF(AG$4&gt;$A$1,AF62+(SUMIFS(Movimentações!$E:$E,Movimentações!$C:$C,$A$4,data_movimentacao,AG$4,Movimentações!$B:$B,$A62)),VLOOKUP($A62,Macauba!$A$5:$AE$42,AG$3,FALSE))</f>
        <v>0</v>
      </c>
      <c r="AH62" s="11">
        <f>IF(AH$4&gt;$A$1,AG62+(SUMIFS(Movimentações!$E:$E,Movimentações!$C:$C,$A$4,data_movimentacao,AH$4,Movimentações!$B:$B,$A62)),VLOOKUP($A62,Macauba!$A$5:$AE$42,AH$3,FALSE))</f>
        <v>0</v>
      </c>
    </row>
    <row r="63" spans="1:34" x14ac:dyDescent="0.3">
      <c r="A63" t="str">
        <f>Macauba!A18</f>
        <v>CSHG ALLOCATION TRUXT LONG BIAS II FUNDO DE INVESTIMENTO EM COTAS DE FUNDO DE INVESTIMENTO EM AÇÕES</v>
      </c>
      <c r="B63" s="11">
        <f>IF(B$4&gt;$A$1,A63+(SUMIFS(Movimentações!$E:$E,Movimentações!$C:$C,$A$4,data_movimentacao,B$4,Movimentações!$B:$B,$A63)),VLOOKUP($A63,Macauba!$A$5:$AE$42,B$3,FALSE))</f>
        <v>972921.63130083866</v>
      </c>
      <c r="C63" s="11">
        <f>IF(C$4&gt;$A$1,B63+(SUMIFS(Movimentações!$E:$E,Movimentações!$C:$C,$A$4,data_movimentacao,C$4,Movimentações!$B:$B,$A63)),VLOOKUP($A63,Macauba!$A$5:$AE$42,C$3,FALSE))</f>
        <v>1000714.410945875</v>
      </c>
      <c r="D63" s="11">
        <f>IF(D$4&gt;$A$1,C63+(SUMIFS(Movimentações!$E:$E,Movimentações!$C:$C,$A$4,data_movimentacao,D$4,Movimentações!$B:$B,$A63)),VLOOKUP($A63,Macauba!$A$5:$AE$42,D$3,FALSE))</f>
        <v>972921.63130083866</v>
      </c>
      <c r="E63" s="11">
        <f>IF(E$4&gt;$A$1,D63+(SUMIFS(Movimentações!$E:$E,Movimentações!$C:$C,$A$4,data_movimentacao,E$4,Movimentações!$B:$B,$A63)),VLOOKUP($A63,Macauba!$A$5:$AE$42,E$3,FALSE))</f>
        <v>959027.32502371073</v>
      </c>
      <c r="F63" s="11">
        <f>IF(F$4&gt;$A$1,E63+(SUMIFS(Movimentações!$E:$E,Movimentações!$C:$C,$A$4,data_movimentacao,F$4,Movimentações!$B:$B,$A63)),VLOOKUP($A63,Macauba!$A$5:$AE$42,F$3,FALSE))</f>
        <v>948591.03000618482</v>
      </c>
      <c r="G63" s="11">
        <f>IF(G$4&gt;$A$1,F63+(SUMIFS(Movimentações!$E:$E,Movimentações!$C:$C,$A$4,data_movimentacao,G$4,Movimentações!$B:$B,$A63)),VLOOKUP($A63,Macauba!$A$5:$AE$42,G$3,FALSE))</f>
        <v>952412.5586556386</v>
      </c>
      <c r="H63" s="11">
        <f>IF(H$4&gt;$A$1,G63+(SUMIFS(Movimentações!$E:$E,Movimentações!$C:$C,$A$4,data_movimentacao,H$4,Movimentações!$B:$B,$A63)),VLOOKUP($A63,Macauba!$A$5:$AE$42,H$3,FALSE))</f>
        <v>944854.37519101019</v>
      </c>
      <c r="I63" s="11">
        <f>IF(I$4&gt;$A$1,H63+(SUMIFS(Movimentações!$E:$E,Movimentações!$C:$C,$A$4,data_movimentacao,I$4,Movimentações!$B:$B,$A63)),VLOOKUP($A63,Macauba!$A$5:$AE$42,I$3,FALSE))</f>
        <v>929958.61895013298</v>
      </c>
      <c r="J63" s="11">
        <f>IF(J$4&gt;$A$1,I63+(SUMIFS(Movimentações!$E:$E,Movimentações!$C:$C,$A$4,data_movimentacao,J$4,Movimentações!$B:$B,$A63)),VLOOKUP($A63,Macauba!$A$5:$AE$42,J$3,FALSE))</f>
        <v>945654.33405937301</v>
      </c>
      <c r="K63" s="11">
        <f>IF(K$4&gt;$A$1,J63+(SUMIFS(Movimentações!$E:$E,Movimentações!$C:$C,$A$4,data_movimentacao,K$4,Movimentações!$B:$B,$A63)),VLOOKUP($A63,Macauba!$A$5:$AE$42,K$3,FALSE))</f>
        <v>924878.44504272717</v>
      </c>
      <c r="L63" s="11">
        <f>IF(L$4&gt;$A$1,K63+(SUMIFS(Movimentações!$E:$E,Movimentações!$C:$C,$A$4,data_movimentacao,L$4,Movimentações!$B:$B,$A63)),VLOOKUP($A63,Macauba!$A$5:$AE$42,L$3,FALSE))</f>
        <v>919931.55675955082</v>
      </c>
      <c r="M63" s="11">
        <f>IF(M$4&gt;$A$1,L63+(SUMIFS(Movimentações!$E:$E,Movimentações!$C:$C,$A$4,data_movimentacao,M$4,Movimentações!$B:$B,$A63)),VLOOKUP($A63,Macauba!$A$5:$AE$42,M$3,FALSE))</f>
        <v>930616.22264374408</v>
      </c>
      <c r="N63" s="11">
        <f>IF(N$4&gt;$A$1,M63+(SUMIFS(Movimentações!$E:$E,Movimentações!$C:$C,$A$4,data_movimentacao,N$4,Movimentações!$B:$B,$A63)),VLOOKUP($A63,Macauba!$A$5:$AE$42,N$3,FALSE))</f>
        <v>940435.481822022</v>
      </c>
      <c r="O63" s="11">
        <f>IF(O$4&gt;$A$1,N63+(SUMIFS(Movimentações!$E:$E,Movimentações!$C:$C,$A$4,data_movimentacao,O$4,Movimentações!$B:$B,$A63)),VLOOKUP($A63,Macauba!$A$5:$AE$42,O$3,FALSE))</f>
        <v>920705.2874682952</v>
      </c>
      <c r="P63" s="11">
        <f>IF(P$4&gt;$A$1,O63+(SUMIFS(Movimentações!$E:$E,Movimentações!$C:$C,$A$4,data_movimentacao,P$4,Movimentações!$B:$B,$A63)),VLOOKUP($A63,Macauba!$A$5:$AE$42,P$3,FALSE))</f>
        <v>905650.63025103777</v>
      </c>
      <c r="Q63" s="11">
        <f>IF(Q$4&gt;$A$1,P63+(SUMIFS(Movimentações!$E:$E,Movimentações!$C:$C,$A$4,data_movimentacao,Q$4,Movimentações!$B:$B,$A63)),VLOOKUP($A63,Macauba!$A$5:$AE$42,Q$3,FALSE))</f>
        <v>889890.87676142098</v>
      </c>
      <c r="R63" s="11">
        <f>IF(R$4&gt;$A$1,Q63+(SUMIFS(Movimentações!$E:$E,Movimentações!$C:$C,$A$4,data_movimentacao,R$4,Movimentações!$B:$B,$A63)),VLOOKUP($A63,Macauba!$A$5:$AE$42,R$3,FALSE))</f>
        <v>877997.87711237569</v>
      </c>
      <c r="S63" s="11">
        <f>IF(S$4&gt;$A$1,R63+(SUMIFS(Movimentações!$E:$E,Movimentações!$C:$C,$A$4,data_movimentacao,S$4,Movimentações!$B:$B,$A63)),VLOOKUP($A63,Macauba!$A$5:$AE$42,S$3,FALSE))</f>
        <v>873078.93284972745</v>
      </c>
      <c r="T63" s="11" t="e">
        <f>IF(T$4&gt;$A$1,S63+(SUMIFS(Movimentações!$E:$E,Movimentações!$C:$C,$A$4,data_movimentacao,T$4,Movimentações!$B:$B,$A63)),VLOOKUP($A63,Macauba!$A$5:$AE$42,T$3,FALSE))</f>
        <v>#REF!</v>
      </c>
      <c r="U63" s="11">
        <f>IF(U$4&gt;$A$1,T63+(SUMIFS(Movimentações!$E:$E,Movimentações!$C:$C,$A$4,data_movimentacao,U$4,Movimentações!$B:$B,$A63)),VLOOKUP($A63,Macauba!$A$5:$AE$42,U$3,FALSE))</f>
        <v>874135.96445079905</v>
      </c>
      <c r="V63" s="11">
        <f>IF(V$4&gt;$A$1,U63+(SUMIFS(Movimentações!$E:$E,Movimentações!$C:$C,$A$4,data_movimentacao,V$4,Movimentações!$B:$B,$A63)),VLOOKUP($A63,Macauba!$A$5:$AE$42,V$3,FALSE))</f>
        <v>875782.63939731161</v>
      </c>
      <c r="W63" s="11">
        <f>IF(W$4&gt;$A$1,V63+(SUMIFS(Movimentações!$E:$E,Movimentações!$C:$C,$A$4,data_movimentacao,W$4,Movimentações!$B:$B,$A63)),VLOOKUP($A63,Macauba!$A$5:$AE$42,W$3,FALSE))</f>
        <v>884740.59767970792</v>
      </c>
      <c r="X63" s="11">
        <f>IF(X$4&gt;$A$1,W63+(SUMIFS(Movimentações!$E:$E,Movimentações!$C:$C,$A$4,data_movimentacao,X$4,Movimentações!$B:$B,$A63)),VLOOKUP($A63,Macauba!$A$5:$AE$42,X$3,FALSE))</f>
        <v>881649.29040879023</v>
      </c>
      <c r="Y63" s="11">
        <f>IF(Y$4&gt;$A$1,X63+(SUMIFS(Movimentações!$E:$E,Movimentações!$C:$C,$A$4,data_movimentacao,Y$4,Movimentações!$B:$B,$A63)),VLOOKUP($A63,Macauba!$A$5:$AE$42,Y$3,FALSE))</f>
        <v>900662.31618304353</v>
      </c>
      <c r="Z63" s="11">
        <f>IF(Z$4&gt;$A$1,Y63+(SUMIFS(Movimentações!$E:$E,Movimentações!$C:$C,$A$4,data_movimentacao,Z$4,Movimentações!$B:$B,$A63)),VLOOKUP($A63,Macauba!$A$5:$AE$42,Z$3,FALSE))</f>
        <v>900662.31618304353</v>
      </c>
      <c r="AA63" s="11">
        <f>IF(AA$4&gt;$A$1,Z63+(SUMIFS(Movimentações!$E:$E,Movimentações!$C:$C,$A$4,data_movimentacao,AA$4,Movimentações!$B:$B,$A63)),VLOOKUP($A63,Macauba!$A$5:$AE$42,AA$3,FALSE))</f>
        <v>916849.25775840867</v>
      </c>
      <c r="AB63" s="11" t="e">
        <f>IF(AB$4&gt;$A$1,AA63+(SUMIFS(Movimentações!$E:$E,Movimentações!$C:$C,$A$4,data_movimentacao,AB$4,Movimentações!$B:$B,$A63)),VLOOKUP($A63,Macauba!$A$5:$AE$42,AB$3,FALSE))</f>
        <v>#REF!</v>
      </c>
      <c r="AC63" s="11">
        <f>IF(AC$4&gt;$A$1,AB63+(SUMIFS(Movimentações!$E:$E,Movimentações!$C:$C,$A$4,data_movimentacao,AC$4,Movimentações!$B:$B,$A63)),VLOOKUP($A63,Macauba!$A$5:$AE$42,AC$3,FALSE))</f>
        <v>918110.35424623138</v>
      </c>
      <c r="AD63" s="11" t="e">
        <f>IF(AD$4&gt;$A$1,AC63+(SUMIFS(Movimentações!$E:$E,Movimentações!$C:$C,$A$4,data_movimentacao,AD$4,Movimentações!$B:$B,$A63)),VLOOKUP($A63,Macauba!$A$5:$AE$42,AD$3,FALSE))</f>
        <v>#REF!</v>
      </c>
      <c r="AE63" s="11" t="e">
        <f>IF(AE$4&gt;$A$1,AD63+(SUMIFS(Movimentações!$E:$E,Movimentações!$C:$C,$A$4,data_movimentacao,AE$4,Movimentações!$B:$B,$A63)),VLOOKUP($A63,Macauba!$A$5:$AE$42,AE$3,FALSE))</f>
        <v>#REF!</v>
      </c>
      <c r="AF63" s="11">
        <f>IF(AF$4&gt;$A$1,AE63+(SUMIFS(Movimentações!$E:$E,Movimentações!$C:$C,$A$4,data_movimentacao,AF$4,Movimentações!$B:$B,$A63)),VLOOKUP($A63,Macauba!$A$5:$AE$42,AF$3,FALSE))</f>
        <v>939191.42138180207</v>
      </c>
      <c r="AG63" s="11">
        <f>IF(AG$4&gt;$A$1,AF63+(SUMIFS(Movimentações!$E:$E,Movimentações!$C:$C,$A$4,data_movimentacao,AG$4,Movimentações!$B:$B,$A63)),VLOOKUP($A63,Macauba!$A$5:$AE$42,AG$3,FALSE))</f>
        <v>928086.06317101838</v>
      </c>
      <c r="AH63" s="11">
        <f>IF(AH$4&gt;$A$1,AG63+(SUMIFS(Movimentações!$E:$E,Movimentações!$C:$C,$A$4,data_movimentacao,AH$4,Movimentações!$B:$B,$A63)),VLOOKUP($A63,Macauba!$A$5:$AE$42,AH$3,FALSE))</f>
        <v>0</v>
      </c>
    </row>
    <row r="64" spans="1:34" x14ac:dyDescent="0.3">
      <c r="A64" t="str">
        <f>Macauba!A19</f>
        <v>CSHG ALLOCATION VELT 90 FIC AÇÕES</v>
      </c>
      <c r="B64" s="11">
        <f>IF(B$4&gt;$A$1,A64+(SUMIFS(Movimentações!$E:$E,Movimentações!$C:$C,$A$4,data_movimentacao,B$4,Movimentações!$B:$B,$A64)),VLOOKUP($A64,Macauba!$A$5:$AE$42,B$3,FALSE))</f>
        <v>1537358.564549217</v>
      </c>
      <c r="C64" s="11">
        <f>IF(C$4&gt;$A$1,B64+(SUMIFS(Movimentações!$E:$E,Movimentações!$C:$C,$A$4,data_movimentacao,C$4,Movimentações!$B:$B,$A64)),VLOOKUP($A64,Macauba!$A$5:$AE$42,C$3,FALSE))</f>
        <v>1587887.168602312</v>
      </c>
      <c r="D64" s="11">
        <f>IF(D$4&gt;$A$1,C64+(SUMIFS(Movimentações!$E:$E,Movimentações!$C:$C,$A$4,data_movimentacao,D$4,Movimentações!$B:$B,$A64)),VLOOKUP($A64,Macauba!$A$5:$AE$42,D$3,FALSE))</f>
        <v>1537358.564549217</v>
      </c>
      <c r="E64" s="11">
        <f>IF(E$4&gt;$A$1,D64+(SUMIFS(Movimentações!$E:$E,Movimentações!$C:$C,$A$4,data_movimentacao,E$4,Movimentações!$B:$B,$A64)),VLOOKUP($A64,Macauba!$A$5:$AE$42,E$3,FALSE))</f>
        <v>1526764.8583934689</v>
      </c>
      <c r="F64" s="11">
        <f>IF(F$4&gt;$A$1,E64+(SUMIFS(Movimentações!$E:$E,Movimentações!$C:$C,$A$4,data_movimentacao,F$4,Movimentações!$B:$B,$A64)),VLOOKUP($A64,Macauba!$A$5:$AE$42,F$3,FALSE))</f>
        <v>1530346.357046938</v>
      </c>
      <c r="G64" s="11">
        <f>IF(G$4&gt;$A$1,F64+(SUMIFS(Movimentações!$E:$E,Movimentações!$C:$C,$A$4,data_movimentacao,G$4,Movimentações!$B:$B,$A64)),VLOOKUP($A64,Macauba!$A$5:$AE$42,G$3,FALSE))</f>
        <v>1544968.152242844</v>
      </c>
      <c r="H64" s="11">
        <f>IF(H$4&gt;$A$1,G64+(SUMIFS(Movimentações!$E:$E,Movimentações!$C:$C,$A$4,data_movimentacao,H$4,Movimentações!$B:$B,$A64)),VLOOKUP($A64,Macauba!$A$5:$AE$42,H$3,FALSE))</f>
        <v>1529127.410364842</v>
      </c>
      <c r="I64" s="11">
        <f>IF(I$4&gt;$A$1,H64+(SUMIFS(Movimentações!$E:$E,Movimentações!$C:$C,$A$4,data_movimentacao,I$4,Movimentações!$B:$B,$A64)),VLOOKUP($A64,Macauba!$A$5:$AE$42,I$3,FALSE))</f>
        <v>1520608.2679871819</v>
      </c>
      <c r="J64" s="11">
        <f>IF(J$4&gt;$A$1,I64+(SUMIFS(Movimentações!$E:$E,Movimentações!$C:$C,$A$4,data_movimentacao,J$4,Movimentações!$B:$B,$A64)),VLOOKUP($A64,Macauba!$A$5:$AE$42,J$3,FALSE))</f>
        <v>1559640.674456073</v>
      </c>
      <c r="K64" s="11">
        <f>IF(K$4&gt;$A$1,J64+(SUMIFS(Movimentações!$E:$E,Movimentações!$C:$C,$A$4,data_movimentacao,K$4,Movimentações!$B:$B,$A64)),VLOOKUP($A64,Macauba!$A$5:$AE$42,K$3,FALSE))</f>
        <v>1518743.675533965</v>
      </c>
      <c r="L64" s="11">
        <f>IF(L$4&gt;$A$1,K64+(SUMIFS(Movimentações!$E:$E,Movimentações!$C:$C,$A$4,data_movimentacao,L$4,Movimentações!$B:$B,$A64)),VLOOKUP($A64,Macauba!$A$5:$AE$42,L$3,FALSE))</f>
        <v>1502470.897856523</v>
      </c>
      <c r="M64" s="11">
        <f>IF(M$4&gt;$A$1,L64+(SUMIFS(Movimentações!$E:$E,Movimentações!$C:$C,$A$4,data_movimentacao,M$4,Movimentações!$B:$B,$A64)),VLOOKUP($A64,Macauba!$A$5:$AE$42,M$3,FALSE))</f>
        <v>1506344.237388137</v>
      </c>
      <c r="N64" s="11">
        <f>IF(N$4&gt;$A$1,M64+(SUMIFS(Movimentações!$E:$E,Movimentações!$C:$C,$A$4,data_movimentacao,N$4,Movimentações!$B:$B,$A64)),VLOOKUP($A64,Macauba!$A$5:$AE$42,N$3,FALSE))</f>
        <v>1527851.4225430139</v>
      </c>
      <c r="O64" s="11">
        <f>IF(O$4&gt;$A$1,N64+(SUMIFS(Movimentações!$E:$E,Movimentações!$C:$C,$A$4,data_movimentacao,O$4,Movimentações!$B:$B,$A64)),VLOOKUP($A64,Macauba!$A$5:$AE$42,O$3,FALSE))</f>
        <v>1485825.1588808279</v>
      </c>
      <c r="P64" s="11">
        <f>IF(P$4&gt;$A$1,O64+(SUMIFS(Movimentações!$E:$E,Movimentações!$C:$C,$A$4,data_movimentacao,P$4,Movimentações!$B:$B,$A64)),VLOOKUP($A64,Macauba!$A$5:$AE$42,P$3,FALSE))</f>
        <v>1488826.8284628671</v>
      </c>
      <c r="Q64" s="11">
        <f>IF(Q$4&gt;$A$1,P64+(SUMIFS(Movimentações!$E:$E,Movimentações!$C:$C,$A$4,data_movimentacao,Q$4,Movimentações!$B:$B,$A64)),VLOOKUP($A64,Macauba!$A$5:$AE$42,Q$3,FALSE))</f>
        <v>1486935.0531775809</v>
      </c>
      <c r="R64" s="11">
        <f>IF(R$4&gt;$A$1,Q64+(SUMIFS(Movimentações!$E:$E,Movimentações!$C:$C,$A$4,data_movimentacao,R$4,Movimentações!$B:$B,$A64)),VLOOKUP($A64,Macauba!$A$5:$AE$42,R$3,FALSE))</f>
        <v>1460694.095539022</v>
      </c>
      <c r="S64" s="11">
        <f>IF(S$4&gt;$A$1,R64+(SUMIFS(Movimentações!$E:$E,Movimentações!$C:$C,$A$4,data_movimentacao,S$4,Movimentações!$B:$B,$A64)),VLOOKUP($A64,Macauba!$A$5:$AE$42,S$3,FALSE))</f>
        <v>1448186.7822171149</v>
      </c>
      <c r="T64" s="11" t="e">
        <f>IF(T$4&gt;$A$1,S64+(SUMIFS(Movimentações!$E:$E,Movimentações!$C:$C,$A$4,data_movimentacao,T$4,Movimentações!$B:$B,$A64)),VLOOKUP($A64,Macauba!$A$5:$AE$42,T$3,FALSE))</f>
        <v>#REF!</v>
      </c>
      <c r="U64" s="11">
        <f>IF(U$4&gt;$A$1,T64+(SUMIFS(Movimentações!$E:$E,Movimentações!$C:$C,$A$4,data_movimentacao,U$4,Movimentações!$B:$B,$A64)),VLOOKUP($A64,Macauba!$A$5:$AE$42,U$3,FALSE))</f>
        <v>1425809.1043219259</v>
      </c>
      <c r="V64" s="11">
        <f>IF(V$4&gt;$A$1,U64+(SUMIFS(Movimentações!$E:$E,Movimentações!$C:$C,$A$4,data_movimentacao,V$4,Movimentações!$B:$B,$A64)),VLOOKUP($A64,Macauba!$A$5:$AE$42,V$3,FALSE))</f>
        <v>1405673.3679581869</v>
      </c>
      <c r="W64" s="11">
        <f>IF(W$4&gt;$A$1,V64+(SUMIFS(Movimentações!$E:$E,Movimentações!$C:$C,$A$4,data_movimentacao,W$4,Movimentações!$B:$B,$A64)),VLOOKUP($A64,Macauba!$A$5:$AE$42,W$3,FALSE))</f>
        <v>1403315.8458809359</v>
      </c>
      <c r="X64" s="11">
        <f>IF(X$4&gt;$A$1,W64+(SUMIFS(Movimentações!$E:$E,Movimentações!$C:$C,$A$4,data_movimentacao,X$4,Movimentações!$B:$B,$A64)),VLOOKUP($A64,Macauba!$A$5:$AE$42,X$3,FALSE))</f>
        <v>536390.57321484934</v>
      </c>
      <c r="Y64" s="11">
        <f>IF(Y$4&gt;$A$1,X64+(SUMIFS(Movimentações!$E:$E,Movimentações!$C:$C,$A$4,data_movimentacao,Y$4,Movimentações!$B:$B,$A64)),VLOOKUP($A64,Macauba!$A$5:$AE$42,Y$3,FALSE))</f>
        <v>547991.0704666425</v>
      </c>
      <c r="Z64" s="11">
        <f>IF(Z$4&gt;$A$1,Y64+(SUMIFS(Movimentações!$E:$E,Movimentações!$C:$C,$A$4,data_movimentacao,Z$4,Movimentações!$B:$B,$A64)),VLOOKUP($A64,Macauba!$A$5:$AE$42,Z$3,FALSE))</f>
        <v>547991.0704666425</v>
      </c>
      <c r="AA64" s="11">
        <f>IF(AA$4&gt;$A$1,Z64+(SUMIFS(Movimentações!$E:$E,Movimentações!$C:$C,$A$4,data_movimentacao,AA$4,Movimentações!$B:$B,$A64)),VLOOKUP($A64,Macauba!$A$5:$AE$42,AA$3,FALSE))</f>
        <v>0</v>
      </c>
      <c r="AB64" s="11" t="e">
        <f>IF(AB$4&gt;$A$1,AA64+(SUMIFS(Movimentações!$E:$E,Movimentações!$C:$C,$A$4,data_movimentacao,AB$4,Movimentações!$B:$B,$A64)),VLOOKUP($A64,Macauba!$A$5:$AE$42,AB$3,FALSE))</f>
        <v>#REF!</v>
      </c>
      <c r="AC64" s="11">
        <f>IF(AC$4&gt;$A$1,AB64+(SUMIFS(Movimentações!$E:$E,Movimentações!$C:$C,$A$4,data_movimentacao,AC$4,Movimentações!$B:$B,$A64)),VLOOKUP($A64,Macauba!$A$5:$AE$42,AC$3,FALSE))</f>
        <v>0</v>
      </c>
      <c r="AD64" s="11" t="e">
        <f>IF(AD$4&gt;$A$1,AC64+(SUMIFS(Movimentações!$E:$E,Movimentações!$C:$C,$A$4,data_movimentacao,AD$4,Movimentações!$B:$B,$A64)),VLOOKUP($A64,Macauba!$A$5:$AE$42,AD$3,FALSE))</f>
        <v>#REF!</v>
      </c>
      <c r="AE64" s="11" t="e">
        <f>IF(AE$4&gt;$A$1,AD64+(SUMIFS(Movimentações!$E:$E,Movimentações!$C:$C,$A$4,data_movimentacao,AE$4,Movimentações!$B:$B,$A64)),VLOOKUP($A64,Macauba!$A$5:$AE$42,AE$3,FALSE))</f>
        <v>#REF!</v>
      </c>
      <c r="AF64" s="11">
        <f>IF(AF$4&gt;$A$1,AE64+(SUMIFS(Movimentações!$E:$E,Movimentações!$C:$C,$A$4,data_movimentacao,AF$4,Movimentações!$B:$B,$A64)),VLOOKUP($A64,Macauba!$A$5:$AE$42,AF$3,FALSE))</f>
        <v>0</v>
      </c>
      <c r="AG64" s="11">
        <f>IF(AG$4&gt;$A$1,AF64+(SUMIFS(Movimentações!$E:$E,Movimentações!$C:$C,$A$4,data_movimentacao,AG$4,Movimentações!$B:$B,$A64)),VLOOKUP($A64,Macauba!$A$5:$AE$42,AG$3,FALSE))</f>
        <v>0</v>
      </c>
      <c r="AH64" s="11">
        <f>IF(AH$4&gt;$A$1,AG64+(SUMIFS(Movimentações!$E:$E,Movimentações!$C:$C,$A$4,data_movimentacao,AH$4,Movimentações!$B:$B,$A64)),VLOOKUP($A64,Macauba!$A$5:$AE$42,AH$3,FALSE))</f>
        <v>0</v>
      </c>
    </row>
    <row r="65" spans="1:34" x14ac:dyDescent="0.3">
      <c r="A65" t="str">
        <f>Macauba!A20</f>
        <v>Itau PN</v>
      </c>
      <c r="B65" s="11">
        <f>IF(B$4&gt;$A$1,A65+(SUMIFS(Movimentações!$E:$E,Movimentações!$C:$C,$A$4,data_movimentacao,B$4,Movimentações!$B:$B,$A65)),VLOOKUP($A65,Macauba!$A$5:$AE$42,B$3,FALSE))</f>
        <v>1629437.46</v>
      </c>
      <c r="C65" s="11">
        <f>IF(C$4&gt;$A$1,B65+(SUMIFS(Movimentações!$E:$E,Movimentações!$C:$C,$A$4,data_movimentacao,C$4,Movimentações!$B:$B,$A65)),VLOOKUP($A65,Macauba!$A$5:$AE$42,C$3,FALSE))</f>
        <v>1564227.3</v>
      </c>
      <c r="D65" s="11">
        <f>IF(D$4&gt;$A$1,C65+(SUMIFS(Movimentações!$E:$E,Movimentações!$C:$C,$A$4,data_movimentacao,D$4,Movimentações!$B:$B,$A65)),VLOOKUP($A65,Macauba!$A$5:$AE$42,D$3,FALSE))</f>
        <v>1629437.46</v>
      </c>
      <c r="E65" s="11">
        <f>IF(E$4&gt;$A$1,D65+(SUMIFS(Movimentações!$E:$E,Movimentações!$C:$C,$A$4,data_movimentacao,E$4,Movimentações!$B:$B,$A65)),VLOOKUP($A65,Macauba!$A$5:$AE$42,E$3,FALSE))</f>
        <v>513676.42</v>
      </c>
      <c r="F65" s="11">
        <f>IF(F$4&gt;$A$1,E65+(SUMIFS(Movimentações!$E:$E,Movimentações!$C:$C,$A$4,data_movimentacao,F$4,Movimentações!$B:$B,$A65)),VLOOKUP($A65,Macauba!$A$5:$AE$42,F$3,FALSE))</f>
        <v>518330.34</v>
      </c>
      <c r="G65" s="11">
        <f>IF(G$4&gt;$A$1,F65+(SUMIFS(Movimentações!$E:$E,Movimentações!$C:$C,$A$4,data_movimentacao,G$4,Movimentações!$B:$B,$A65)),VLOOKUP($A65,Macauba!$A$5:$AE$42,G$3,FALSE))</f>
        <v>516003.38</v>
      </c>
      <c r="H65" s="11">
        <f>IF(H$4&gt;$A$1,G65+(SUMIFS(Movimentações!$E:$E,Movimentações!$C:$C,$A$4,data_movimentacao,H$4,Movimentações!$B:$B,$A65)),VLOOKUP($A65,Macauba!$A$5:$AE$42,H$3,FALSE))</f>
        <v>511931.2</v>
      </c>
      <c r="I65" s="11">
        <f>IF(I$4&gt;$A$1,H65+(SUMIFS(Movimentações!$E:$E,Movimentações!$C:$C,$A$4,data_movimentacao,I$4,Movimentações!$B:$B,$A65)),VLOOKUP($A65,Macauba!$A$5:$AE$42,I$3,FALSE))</f>
        <v>508440.76</v>
      </c>
      <c r="J65" s="11">
        <f>IF(J$4&gt;$A$1,I65+(SUMIFS(Movimentações!$E:$E,Movimentações!$C:$C,$A$4,data_movimentacao,J$4,Movimentações!$B:$B,$A65)),VLOOKUP($A65,Macauba!$A$5:$AE$42,J$3,FALSE))</f>
        <v>525311.22</v>
      </c>
      <c r="K65" s="11">
        <f>IF(K$4&gt;$A$1,J65+(SUMIFS(Movimentações!$E:$E,Movimentações!$C:$C,$A$4,data_movimentacao,K$4,Movimentações!$B:$B,$A65)),VLOOKUP($A65,Macauba!$A$5:$AE$42,K$3,FALSE))</f>
        <v>513676.42</v>
      </c>
      <c r="L65" s="11">
        <f>IF(L$4&gt;$A$1,K65+(SUMIFS(Movimentações!$E:$E,Movimentações!$C:$C,$A$4,data_movimentacao,L$4,Movimentações!$B:$B,$A65)),VLOOKUP($A65,Macauba!$A$5:$AE$42,L$3,FALSE))</f>
        <v>509604.24</v>
      </c>
      <c r="M65" s="11">
        <f>IF(M$4&gt;$A$1,L65+(SUMIFS(Movimentações!$E:$E,Movimentações!$C:$C,$A$4,data_movimentacao,M$4,Movimentações!$B:$B,$A65)),VLOOKUP($A65,Macauba!$A$5:$AE$42,M$3,FALSE))</f>
        <v>507859.02</v>
      </c>
      <c r="N65" s="11">
        <f>IF(N$4&gt;$A$1,M65+(SUMIFS(Movimentações!$E:$E,Movimentações!$C:$C,$A$4,data_movimentacao,N$4,Movimentações!$B:$B,$A65)),VLOOKUP($A65,Macauba!$A$5:$AE$42,N$3,FALSE))</f>
        <v>510185.98</v>
      </c>
      <c r="O65" s="11">
        <f>IF(O$4&gt;$A$1,N65+(SUMIFS(Movimentações!$E:$E,Movimentações!$C:$C,$A$4,data_movimentacao,O$4,Movimentações!$B:$B,$A65)),VLOOKUP($A65,Macauba!$A$5:$AE$42,O$3,FALSE))</f>
        <v>499132.92</v>
      </c>
      <c r="P65" s="11">
        <f>IF(P$4&gt;$A$1,O65+(SUMIFS(Movimentações!$E:$E,Movimentações!$C:$C,$A$4,data_movimentacao,P$4,Movimentações!$B:$B,$A65)),VLOOKUP($A65,Macauba!$A$5:$AE$42,P$3,FALSE))</f>
        <v>502623.36</v>
      </c>
      <c r="Q65" s="11">
        <f>IF(Q$4&gt;$A$1,P65+(SUMIFS(Movimentações!$E:$E,Movimentações!$C:$C,$A$4,data_movimentacao,Q$4,Movimentações!$B:$B,$A65)),VLOOKUP($A65,Macauba!$A$5:$AE$42,Q$3,FALSE))</f>
        <v>500878.14</v>
      </c>
      <c r="R65" s="11">
        <f>IF(R$4&gt;$A$1,Q65+(SUMIFS(Movimentações!$E:$E,Movimentações!$C:$C,$A$4,data_movimentacao,R$4,Movimentações!$B:$B,$A65)),VLOOKUP($A65,Macauba!$A$5:$AE$42,R$3,FALSE))</f>
        <v>486916.38</v>
      </c>
      <c r="S65" s="11">
        <f>IF(S$4&gt;$A$1,R65+(SUMIFS(Movimentações!$E:$E,Movimentações!$C:$C,$A$4,data_movimentacao,S$4,Movimentações!$B:$B,$A65)),VLOOKUP($A65,Macauba!$A$5:$AE$42,S$3,FALSE))</f>
        <v>475281.58</v>
      </c>
      <c r="T65" s="11" t="e">
        <f>IF(T$4&gt;$A$1,S65+(SUMIFS(Movimentações!$E:$E,Movimentações!$C:$C,$A$4,data_movimentacao,T$4,Movimentações!$B:$B,$A65)),VLOOKUP($A65,Macauba!$A$5:$AE$42,T$3,FALSE))</f>
        <v>#REF!</v>
      </c>
      <c r="U65" s="11">
        <f>IF(U$4&gt;$A$1,T65+(SUMIFS(Movimentações!$E:$E,Movimentações!$C:$C,$A$4,data_movimentacao,U$4,Movimentações!$B:$B,$A65)),VLOOKUP($A65,Macauba!$A$5:$AE$42,U$3,FALSE))</f>
        <v>471791.14</v>
      </c>
      <c r="V65" s="11">
        <f>IF(V$4&gt;$A$1,U65+(SUMIFS(Movimentações!$E:$E,Movimentações!$C:$C,$A$4,data_movimentacao,V$4,Movimentações!$B:$B,$A65)),VLOOKUP($A65,Macauba!$A$5:$AE$42,V$3,FALSE))</f>
        <v>464810.26</v>
      </c>
      <c r="W65" s="11">
        <f>IF(W$4&gt;$A$1,V65+(SUMIFS(Movimentações!$E:$E,Movimentações!$C:$C,$A$4,data_movimentacao,W$4,Movimentações!$B:$B,$A65)),VLOOKUP($A65,Macauba!$A$5:$AE$42,W$3,FALSE))</f>
        <v>464810.26</v>
      </c>
      <c r="X65" s="11">
        <f>IF(X$4&gt;$A$1,W65+(SUMIFS(Movimentações!$E:$E,Movimentações!$C:$C,$A$4,data_movimentacao,X$4,Movimentações!$B:$B,$A65)),VLOOKUP($A65,Macauba!$A$5:$AE$42,X$3,FALSE))</f>
        <v>468300.7</v>
      </c>
      <c r="Y65" s="11">
        <f>IF(Y$4&gt;$A$1,X65+(SUMIFS(Movimentações!$E:$E,Movimentações!$C:$C,$A$4,data_movimentacao,Y$4,Movimentações!$B:$B,$A65)),VLOOKUP($A65,Macauba!$A$5:$AE$42,Y$3,FALSE))</f>
        <v>483425.94</v>
      </c>
      <c r="Z65" s="11">
        <f>IF(Z$4&gt;$A$1,Y65+(SUMIFS(Movimentações!$E:$E,Movimentações!$C:$C,$A$4,data_movimentacao,Z$4,Movimentações!$B:$B,$A65)),VLOOKUP($A65,Macauba!$A$5:$AE$42,Z$3,FALSE))</f>
        <v>483425.94</v>
      </c>
      <c r="AA65" s="11">
        <f>IF(AA$4&gt;$A$1,Z65+(SUMIFS(Movimentações!$E:$E,Movimentações!$C:$C,$A$4,data_movimentacao,AA$4,Movimentações!$B:$B,$A65)),VLOOKUP($A65,Macauba!$A$5:$AE$42,AA$3,FALSE))</f>
        <v>488661.6</v>
      </c>
      <c r="AB65" s="11" t="e">
        <f>IF(AB$4&gt;$A$1,AA65+(SUMIFS(Movimentações!$E:$E,Movimentações!$C:$C,$A$4,data_movimentacao,AB$4,Movimentações!$B:$B,$A65)),VLOOKUP($A65,Macauba!$A$5:$AE$42,AB$3,FALSE))</f>
        <v>#REF!</v>
      </c>
      <c r="AC65" s="11">
        <f>IF(AC$4&gt;$A$1,AB65+(SUMIFS(Movimentações!$E:$E,Movimentações!$C:$C,$A$4,data_movimentacao,AC$4,Movimentações!$B:$B,$A65)),VLOOKUP($A65,Macauba!$A$5:$AE$42,AC$3,FALSE))</f>
        <v>490988.56</v>
      </c>
      <c r="AD65" s="11" t="e">
        <f>IF(AD$4&gt;$A$1,AC65+(SUMIFS(Movimentações!$E:$E,Movimentações!$C:$C,$A$4,data_movimentacao,AD$4,Movimentações!$B:$B,$A65)),VLOOKUP($A65,Macauba!$A$5:$AE$42,AD$3,FALSE))</f>
        <v>#REF!</v>
      </c>
      <c r="AE65" s="11" t="e">
        <f>IF(AE$4&gt;$A$1,AD65+(SUMIFS(Movimentações!$E:$E,Movimentações!$C:$C,$A$4,data_movimentacao,AE$4,Movimentações!$B:$B,$A65)),VLOOKUP($A65,Macauba!$A$5:$AE$42,AE$3,FALSE))</f>
        <v>#REF!</v>
      </c>
      <c r="AF65" s="11">
        <f>IF(AF$4&gt;$A$1,AE65+(SUMIFS(Movimentações!$E:$E,Movimentações!$C:$C,$A$4,data_movimentacao,AF$4,Movimentações!$B:$B,$A65)),VLOOKUP($A65,Macauba!$A$5:$AE$42,AF$3,FALSE))</f>
        <v>499132.92</v>
      </c>
      <c r="AG65" s="11">
        <f>IF(AG$4&gt;$A$1,AF65+(SUMIFS(Movimentações!$E:$E,Movimentações!$C:$C,$A$4,data_movimentacao,AG$4,Movimentações!$B:$B,$A65)),VLOOKUP($A65,Macauba!$A$5:$AE$42,AG$3,FALSE))</f>
        <v>492733.78</v>
      </c>
      <c r="AH65" s="11">
        <f>IF(AH$4&gt;$A$1,AG65+(SUMIFS(Movimentações!$E:$E,Movimentações!$C:$C,$A$4,data_movimentacao,AH$4,Movimentações!$B:$B,$A65)),VLOOKUP($A65,Macauba!$A$5:$AE$42,AH$3,FALSE))</f>
        <v>497387.7</v>
      </c>
    </row>
    <row r="66" spans="1:34" x14ac:dyDescent="0.3">
      <c r="A66" t="str">
        <f>Macauba!A21</f>
        <v>NUCLEO CSHG AÇÕES FUNDO DE INVESTIMENTO EM COTAS DE FUNDOS DE INVESTIMENTO DE AÇÕES</v>
      </c>
      <c r="B66" s="11">
        <f>IF(B$4&gt;$A$1,A66+(SUMIFS(Movimentações!$E:$E,Movimentações!$C:$C,$A$4,data_movimentacao,B$4,Movimentações!$B:$B,$A66)),VLOOKUP($A66,Macauba!$A$5:$AE$42,B$3,FALSE))</f>
        <v>3114525.3699923959</v>
      </c>
      <c r="C66" s="11">
        <f>IF(C$4&gt;$A$1,B66+(SUMIFS(Movimentações!$E:$E,Movimentações!$C:$C,$A$4,data_movimentacao,C$4,Movimentações!$B:$B,$A66)),VLOOKUP($A66,Macauba!$A$5:$AE$42,C$3,FALSE))</f>
        <v>3291496.2433838658</v>
      </c>
      <c r="D66" s="11">
        <f>IF(D$4&gt;$A$1,C66+(SUMIFS(Movimentações!$E:$E,Movimentações!$C:$C,$A$4,data_movimentacao,D$4,Movimentações!$B:$B,$A66)),VLOOKUP($A66,Macauba!$A$5:$AE$42,D$3,FALSE))</f>
        <v>3114525.3699923959</v>
      </c>
      <c r="E66" s="11">
        <f>IF(E$4&gt;$A$1,D66+(SUMIFS(Movimentações!$E:$E,Movimentações!$C:$C,$A$4,data_movimentacao,E$4,Movimentações!$B:$B,$A66)),VLOOKUP($A66,Macauba!$A$5:$AE$42,E$3,FALSE))</f>
        <v>3083428.65754594</v>
      </c>
      <c r="F66" s="11">
        <f>IF(F$4&gt;$A$1,E66+(SUMIFS(Movimentações!$E:$E,Movimentações!$C:$C,$A$4,data_movimentacao,F$4,Movimentações!$B:$B,$A66)),VLOOKUP($A66,Macauba!$A$5:$AE$42,F$3,FALSE))</f>
        <v>3100627.3768832418</v>
      </c>
      <c r="G66" s="11">
        <f>IF(G$4&gt;$A$1,F66+(SUMIFS(Movimentações!$E:$E,Movimentações!$C:$C,$A$4,data_movimentacao,G$4,Movimentações!$B:$B,$A66)),VLOOKUP($A66,Macauba!$A$5:$AE$42,G$3,FALSE))</f>
        <v>3111539.6869677771</v>
      </c>
      <c r="H66" s="11">
        <f>IF(H$4&gt;$A$1,G66+(SUMIFS(Movimentações!$E:$E,Movimentações!$C:$C,$A$4,data_movimentacao,H$4,Movimentações!$B:$B,$A66)),VLOOKUP($A66,Macauba!$A$5:$AE$42,H$3,FALSE))</f>
        <v>3077917.8704747902</v>
      </c>
      <c r="I66" s="11">
        <f>IF(I$4&gt;$A$1,H66+(SUMIFS(Movimentações!$E:$E,Movimentações!$C:$C,$A$4,data_movimentacao,I$4,Movimentações!$B:$B,$A66)),VLOOKUP($A66,Macauba!$A$5:$AE$42,I$3,FALSE))</f>
        <v>3079800.0493630208</v>
      </c>
      <c r="J66" s="11">
        <f>IF(J$4&gt;$A$1,I66+(SUMIFS(Movimentações!$E:$E,Movimentações!$C:$C,$A$4,data_movimentacao,J$4,Movimentações!$B:$B,$A66)),VLOOKUP($A66,Macauba!$A$5:$AE$42,J$3,FALSE))</f>
        <v>3156437.4285279992</v>
      </c>
      <c r="K66" s="11">
        <f>IF(K$4&gt;$A$1,J66+(SUMIFS(Movimentações!$E:$E,Movimentações!$C:$C,$A$4,data_movimentacao,K$4,Movimentações!$B:$B,$A66)),VLOOKUP($A66,Macauba!$A$5:$AE$42,K$3,FALSE))</f>
        <v>3070005.1595438411</v>
      </c>
      <c r="L66" s="11">
        <f>IF(L$4&gt;$A$1,K66+(SUMIFS(Movimentações!$E:$E,Movimentações!$C:$C,$A$4,data_movimentacao,L$4,Movimentações!$B:$B,$A66)),VLOOKUP($A66,Macauba!$A$5:$AE$42,L$3,FALSE))</f>
        <v>3025894.4424128421</v>
      </c>
      <c r="M66" s="11">
        <f>IF(M$4&gt;$A$1,L66+(SUMIFS(Movimentações!$E:$E,Movimentações!$C:$C,$A$4,data_movimentacao,M$4,Movimentações!$B:$B,$A66)),VLOOKUP($A66,Macauba!$A$5:$AE$42,M$3,FALSE))</f>
        <v>3069457.3129699058</v>
      </c>
      <c r="N66" s="11">
        <f>IF(N$4&gt;$A$1,M66+(SUMIFS(Movimentações!$E:$E,Movimentações!$C:$C,$A$4,data_movimentacao,N$4,Movimentações!$B:$B,$A66)),VLOOKUP($A66,Macauba!$A$5:$AE$42,N$3,FALSE))</f>
        <v>3120165.621953682</v>
      </c>
      <c r="O66" s="11">
        <f>IF(O$4&gt;$A$1,N66+(SUMIFS(Movimentações!$E:$E,Movimentações!$C:$C,$A$4,data_movimentacao,O$4,Movimentações!$B:$B,$A66)),VLOOKUP($A66,Macauba!$A$5:$AE$42,O$3,FALSE))</f>
        <v>3042524.306310541</v>
      </c>
      <c r="P66" s="11">
        <f>IF(P$4&gt;$A$1,O66+(SUMIFS(Movimentações!$E:$E,Movimentações!$C:$C,$A$4,data_movimentacao,P$4,Movimentações!$B:$B,$A66)),VLOOKUP($A66,Macauba!$A$5:$AE$42,P$3,FALSE))</f>
        <v>3039240.1896556769</v>
      </c>
      <c r="Q66" s="11">
        <f>IF(Q$4&gt;$A$1,P66+(SUMIFS(Movimentações!$E:$E,Movimentações!$C:$C,$A$4,data_movimentacao,Q$4,Movimentações!$B:$B,$A66)),VLOOKUP($A66,Macauba!$A$5:$AE$42,Q$3,FALSE))</f>
        <v>3018883.6762019438</v>
      </c>
      <c r="R66" s="11">
        <f>IF(R$4&gt;$A$1,Q66+(SUMIFS(Movimentações!$E:$E,Movimentações!$C:$C,$A$4,data_movimentacao,R$4,Movimentações!$B:$B,$A66)),VLOOKUP($A66,Macauba!$A$5:$AE$42,R$3,FALSE))</f>
        <v>2983243.751664232</v>
      </c>
      <c r="S66" s="11">
        <f>IF(S$4&gt;$A$1,R66+(SUMIFS(Movimentações!$E:$E,Movimentações!$C:$C,$A$4,data_movimentacao,S$4,Movimentações!$B:$B,$A66)),VLOOKUP($A66,Macauba!$A$5:$AE$42,S$3,FALSE))</f>
        <v>2937915.4181393101</v>
      </c>
      <c r="T66" s="11" t="e">
        <f>IF(T$4&gt;$A$1,S66+(SUMIFS(Movimentações!$E:$E,Movimentações!$C:$C,$A$4,data_movimentacao,T$4,Movimentações!$B:$B,$A66)),VLOOKUP($A66,Macauba!$A$5:$AE$42,T$3,FALSE))</f>
        <v>#REF!</v>
      </c>
      <c r="U66" s="11">
        <f>IF(U$4&gt;$A$1,T66+(SUMIFS(Movimentações!$E:$E,Movimentações!$C:$C,$A$4,data_movimentacao,U$4,Movimentações!$B:$B,$A66)),VLOOKUP($A66,Macauba!$A$5:$AE$42,U$3,FALSE))</f>
        <v>2856161.1232437012</v>
      </c>
      <c r="V66" s="11">
        <f>IF(V$4&gt;$A$1,U66+(SUMIFS(Movimentações!$E:$E,Movimentações!$C:$C,$A$4,data_movimentacao,V$4,Movimentações!$B:$B,$A66)),VLOOKUP($A66,Macauba!$A$5:$AE$42,V$3,FALSE))</f>
        <v>2813530.0946386</v>
      </c>
      <c r="W66" s="11">
        <f>IF(W$4&gt;$A$1,V66+(SUMIFS(Movimentações!$E:$E,Movimentações!$C:$C,$A$4,data_movimentacao,W$4,Movimentações!$B:$B,$A66)),VLOOKUP($A66,Macauba!$A$5:$AE$42,W$3,FALSE))</f>
        <v>2799783.0241926359</v>
      </c>
      <c r="X66" s="11">
        <f>IF(X$4&gt;$A$1,W66+(SUMIFS(Movimentações!$E:$E,Movimentações!$C:$C,$A$4,data_movimentacao,X$4,Movimentações!$B:$B,$A66)),VLOOKUP($A66,Macauba!$A$5:$AE$42,X$3,FALSE))</f>
        <v>2775805.1748556392</v>
      </c>
      <c r="Y66" s="11">
        <f>IF(Y$4&gt;$A$1,X66+(SUMIFS(Movimentações!$E:$E,Movimentações!$C:$C,$A$4,data_movimentacao,Y$4,Movimentações!$B:$B,$A66)),VLOOKUP($A66,Macauba!$A$5:$AE$42,Y$3,FALSE))</f>
        <v>1760447.189729203</v>
      </c>
      <c r="Z66" s="11">
        <f>IF(Z$4&gt;$A$1,Y66+(SUMIFS(Movimentações!$E:$E,Movimentações!$C:$C,$A$4,data_movimentacao,Z$4,Movimentações!$B:$B,$A66)),VLOOKUP($A66,Macauba!$A$5:$AE$42,Z$3,FALSE))</f>
        <v>1760447.189729203</v>
      </c>
      <c r="AA66" s="11">
        <f>IF(AA$4&gt;$A$1,Z66+(SUMIFS(Movimentações!$E:$E,Movimentações!$C:$C,$A$4,data_movimentacao,AA$4,Movimentações!$B:$B,$A66)),VLOOKUP($A66,Macauba!$A$5:$AE$42,AA$3,FALSE))</f>
        <v>1824457.5069725469</v>
      </c>
      <c r="AB66" s="11" t="e">
        <f>IF(AB$4&gt;$A$1,AA66+(SUMIFS(Movimentações!$E:$E,Movimentações!$C:$C,$A$4,data_movimentacao,AB$4,Movimentações!$B:$B,$A66)),VLOOKUP($A66,Macauba!$A$5:$AE$42,AB$3,FALSE))</f>
        <v>#REF!</v>
      </c>
      <c r="AC66" s="11">
        <f>IF(AC$4&gt;$A$1,AB66+(SUMIFS(Movimentações!$E:$E,Movimentações!$C:$C,$A$4,data_movimentacao,AC$4,Movimentações!$B:$B,$A66)),VLOOKUP($A66,Macauba!$A$5:$AE$42,AC$3,FALSE))</f>
        <v>750760.9948233969</v>
      </c>
      <c r="AD66" s="11" t="e">
        <f>IF(AD$4&gt;$A$1,AC66+(SUMIFS(Movimentações!$E:$E,Movimentações!$C:$C,$A$4,data_movimentacao,AD$4,Movimentações!$B:$B,$A66)),VLOOKUP($A66,Macauba!$A$5:$AE$42,AD$3,FALSE))</f>
        <v>#REF!</v>
      </c>
      <c r="AE66" s="11" t="e">
        <f>IF(AE$4&gt;$A$1,AD66+(SUMIFS(Movimentações!$E:$E,Movimentações!$C:$C,$A$4,data_movimentacao,AE$4,Movimentações!$B:$B,$A66)),VLOOKUP($A66,Macauba!$A$5:$AE$42,AE$3,FALSE))</f>
        <v>#REF!</v>
      </c>
      <c r="AF66" s="11">
        <f>IF(AF$4&gt;$A$1,AE66+(SUMIFS(Movimentações!$E:$E,Movimentações!$C:$C,$A$4,data_movimentacao,AF$4,Movimentações!$B:$B,$A66)),VLOOKUP($A66,Macauba!$A$5:$AE$42,AF$3,FALSE))</f>
        <v>765605.83760365029</v>
      </c>
      <c r="AG66" s="11">
        <f>IF(AG$4&gt;$A$1,AF66+(SUMIFS(Movimentações!$E:$E,Movimentações!$C:$C,$A$4,data_movimentacao,AG$4,Movimentações!$B:$B,$A66)),VLOOKUP($A66,Macauba!$A$5:$AE$42,AG$3,FALSE))</f>
        <v>755217.46873153397</v>
      </c>
      <c r="AH66" s="11">
        <f>IF(AH$4&gt;$A$1,AG66+(SUMIFS(Movimentações!$E:$E,Movimentações!$C:$C,$A$4,data_movimentacao,AH$4,Movimentações!$B:$B,$A66)),VLOOKUP($A66,Macauba!$A$5:$AE$42,AH$3,FALSE))</f>
        <v>753224.15581427456</v>
      </c>
    </row>
    <row r="67" spans="1:34" x14ac:dyDescent="0.3">
      <c r="A67" t="str">
        <f>Macauba!A22</f>
        <v>Petrobras PN</v>
      </c>
      <c r="B67" s="11">
        <f>IF(B$4&gt;$A$1,A67+(SUMIFS(Movimentações!$E:$E,Movimentações!$C:$C,$A$4,data_movimentacao,B$4,Movimentações!$B:$B,$A67)),VLOOKUP($A67,Macauba!$A$5:$AE$42,B$3,FALSE))</f>
        <v>979029</v>
      </c>
      <c r="C67" s="11">
        <f>IF(C$4&gt;$A$1,B67+(SUMIFS(Movimentações!$E:$E,Movimentações!$C:$C,$A$4,data_movimentacao,C$4,Movimentações!$B:$B,$A67)),VLOOKUP($A67,Macauba!$A$5:$AE$42,C$3,FALSE))</f>
        <v>998862</v>
      </c>
      <c r="D67" s="11">
        <f>IF(D$4&gt;$A$1,C67+(SUMIFS(Movimentações!$E:$E,Movimentações!$C:$C,$A$4,data_movimentacao,D$4,Movimentações!$B:$B,$A67)),VLOOKUP($A67,Macauba!$A$5:$AE$42,D$3,FALSE))</f>
        <v>979029</v>
      </c>
      <c r="E67" s="11">
        <f>IF(E$4&gt;$A$1,D67+(SUMIFS(Movimentações!$E:$E,Movimentações!$C:$C,$A$4,data_movimentacao,E$4,Movimentações!$B:$B,$A67)),VLOOKUP($A67,Macauba!$A$5:$AE$42,E$3,FALSE))</f>
        <v>979389.6</v>
      </c>
      <c r="F67" s="11">
        <f>IF(F$4&gt;$A$1,E67+(SUMIFS(Movimentações!$E:$E,Movimentações!$C:$C,$A$4,data_movimentacao,F$4,Movimentações!$B:$B,$A67)),VLOOKUP($A67,Macauba!$A$5:$AE$42,F$3,FALSE))</f>
        <v>962802</v>
      </c>
      <c r="G67" s="11">
        <f>IF(G$4&gt;$A$1,F67+(SUMIFS(Movimentações!$E:$E,Movimentações!$C:$C,$A$4,data_movimentacao,G$4,Movimentações!$B:$B,$A67)),VLOOKUP($A67,Macauba!$A$5:$AE$42,G$3,FALSE))</f>
        <v>965686.8</v>
      </c>
      <c r="H67" s="11">
        <f>IF(H$4&gt;$A$1,G67+(SUMIFS(Movimentações!$E:$E,Movimentações!$C:$C,$A$4,data_movimentacao,H$4,Movimentações!$B:$B,$A67)),VLOOKUP($A67,Macauba!$A$5:$AE$42,H$3,FALSE))</f>
        <v>841279.8</v>
      </c>
      <c r="I67" s="11">
        <f>IF(I$4&gt;$A$1,H67+(SUMIFS(Movimentações!$E:$E,Movimentações!$C:$C,$A$4,data_movimentacao,I$4,Movimentações!$B:$B,$A67)),VLOOKUP($A67,Macauba!$A$5:$AE$42,I$3,FALSE))</f>
        <v>845246.4</v>
      </c>
      <c r="J67" s="11">
        <f>IF(J$4&gt;$A$1,I67+(SUMIFS(Movimentações!$E:$E,Movimentações!$C:$C,$A$4,data_movimentacao,J$4,Movimentações!$B:$B,$A67)),VLOOKUP($A67,Macauba!$A$5:$AE$42,J$3,FALSE))</f>
        <v>874455</v>
      </c>
      <c r="K67" s="11">
        <f>IF(K$4&gt;$A$1,J67+(SUMIFS(Movimentações!$E:$E,Movimentações!$C:$C,$A$4,data_movimentacao,K$4,Movimentações!$B:$B,$A67)),VLOOKUP($A67,Macauba!$A$5:$AE$42,K$3,FALSE))</f>
        <v>860391.6</v>
      </c>
      <c r="L67" s="11">
        <f>IF(L$4&gt;$A$1,K67+(SUMIFS(Movimentações!$E:$E,Movimentações!$C:$C,$A$4,data_movimentacao,L$4,Movimentações!$B:$B,$A67)),VLOOKUP($A67,Macauba!$A$5:$AE$42,L$3,FALSE))</f>
        <v>878421.6</v>
      </c>
      <c r="M67" s="11">
        <f>IF(M$4&gt;$A$1,L67+(SUMIFS(Movimentações!$E:$E,Movimentações!$C:$C,$A$4,data_movimentacao,M$4,Movimentações!$B:$B,$A67)),VLOOKUP($A67,Macauba!$A$5:$AE$42,M$3,FALSE))</f>
        <v>922775.4</v>
      </c>
      <c r="N67" s="11">
        <f>IF(N$4&gt;$A$1,M67+(SUMIFS(Movimentações!$E:$E,Movimentações!$C:$C,$A$4,data_movimentacao,N$4,Movimentações!$B:$B,$A67)),VLOOKUP($A67,Macauba!$A$5:$AE$42,N$3,FALSE))</f>
        <v>934314.6</v>
      </c>
      <c r="O67" s="11">
        <f>IF(O$4&gt;$A$1,N67+(SUMIFS(Movimentações!$E:$E,Movimentações!$C:$C,$A$4,data_movimentacao,O$4,Movimentações!$B:$B,$A67)),VLOOKUP($A67,Macauba!$A$5:$AE$42,O$3,FALSE))</f>
        <v>923857.2</v>
      </c>
      <c r="P67" s="11">
        <f>IF(P$4&gt;$A$1,O67+(SUMIFS(Movimentações!$E:$E,Movimentações!$C:$C,$A$4,data_movimentacao,P$4,Movimentações!$B:$B,$A67)),VLOOKUP($A67,Macauba!$A$5:$AE$42,P$3,FALSE))</f>
        <v>924578.4</v>
      </c>
      <c r="Q67" s="11">
        <f>IF(Q$4&gt;$A$1,P67+(SUMIFS(Movimentações!$E:$E,Movimentações!$C:$C,$A$4,data_movimentacao,Q$4,Movimentações!$B:$B,$A67)),VLOOKUP($A67,Macauba!$A$5:$AE$42,Q$3,FALSE))</f>
        <v>914121</v>
      </c>
      <c r="R67" s="11">
        <f>IF(R$4&gt;$A$1,Q67+(SUMIFS(Movimentações!$E:$E,Movimentações!$C:$C,$A$4,data_movimentacao,R$4,Movimentações!$B:$B,$A67)),VLOOKUP($A67,Macauba!$A$5:$AE$42,R$3,FALSE))</f>
        <v>893566.8</v>
      </c>
      <c r="S67" s="11">
        <f>IF(S$4&gt;$A$1,R67+(SUMIFS(Movimentações!$E:$E,Movimentações!$C:$C,$A$4,data_movimentacao,S$4,Movimentações!$B:$B,$A67)),VLOOKUP($A67,Macauba!$A$5:$AE$42,S$3,FALSE))</f>
        <v>891042.6</v>
      </c>
      <c r="T67" s="11" t="e">
        <f>IF(T$4&gt;$A$1,S67+(SUMIFS(Movimentações!$E:$E,Movimentações!$C:$C,$A$4,data_movimentacao,T$4,Movimentações!$B:$B,$A67)),VLOOKUP($A67,Macauba!$A$5:$AE$42,T$3,FALSE))</f>
        <v>#REF!</v>
      </c>
      <c r="U67" s="11">
        <f>IF(U$4&gt;$A$1,T67+(SUMIFS(Movimentações!$E:$E,Movimentações!$C:$C,$A$4,data_movimentacao,U$4,Movimentações!$B:$B,$A67)),VLOOKUP($A67,Macauba!$A$5:$AE$42,U$3,FALSE))</f>
        <v>862194.6</v>
      </c>
      <c r="V67" s="11">
        <f>IF(V$4&gt;$A$1,U67+(SUMIFS(Movimentações!$E:$E,Movimentações!$C:$C,$A$4,data_movimentacao,V$4,Movimentações!$B:$B,$A67)),VLOOKUP($A67,Macauba!$A$5:$AE$42,V$3,FALSE))</f>
        <v>774208.2</v>
      </c>
      <c r="W67" s="11">
        <f>IF(W$4&gt;$A$1,V67+(SUMIFS(Movimentações!$E:$E,Movimentações!$C:$C,$A$4,data_movimentacao,W$4,Movimentações!$B:$B,$A67)),VLOOKUP($A67,Macauba!$A$5:$AE$42,W$3,FALSE))</f>
        <v>794762.4</v>
      </c>
      <c r="X67" s="11">
        <f>IF(X$4&gt;$A$1,W67+(SUMIFS(Movimentações!$E:$E,Movimentações!$C:$C,$A$4,data_movimentacao,X$4,Movimentações!$B:$B,$A67)),VLOOKUP($A67,Macauba!$A$5:$AE$42,X$3,FALSE))</f>
        <v>795123</v>
      </c>
      <c r="Y67" s="11">
        <f>IF(Y$4&gt;$A$1,X67+(SUMIFS(Movimentações!$E:$E,Movimentações!$C:$C,$A$4,data_movimentacao,Y$4,Movimentações!$B:$B,$A67)),VLOOKUP($A67,Macauba!$A$5:$AE$42,Y$3,FALSE))</f>
        <v>807022.8</v>
      </c>
      <c r="Z67" s="11">
        <f>IF(Z$4&gt;$A$1,Y67+(SUMIFS(Movimentações!$E:$E,Movimentações!$C:$C,$A$4,data_movimentacao,Z$4,Movimentações!$B:$B,$A67)),VLOOKUP($A67,Macauba!$A$5:$AE$42,Z$3,FALSE))</f>
        <v>807022.8</v>
      </c>
      <c r="AA67" s="11">
        <f>IF(AA$4&gt;$A$1,Z67+(SUMIFS(Movimentações!$E:$E,Movimentações!$C:$C,$A$4,data_movimentacao,AA$4,Movimentações!$B:$B,$A67)),VLOOKUP($A67,Macauba!$A$5:$AE$42,AA$3,FALSE))</f>
        <v>849934.2</v>
      </c>
      <c r="AB67" s="11" t="e">
        <f>IF(AB$4&gt;$A$1,AA67+(SUMIFS(Movimentações!$E:$E,Movimentações!$C:$C,$A$4,data_movimentacao,AB$4,Movimentações!$B:$B,$A67)),VLOOKUP($A67,Macauba!$A$5:$AE$42,AB$3,FALSE))</f>
        <v>#REF!</v>
      </c>
      <c r="AC67" s="11">
        <f>IF(AC$4&gt;$A$1,AB67+(SUMIFS(Movimentações!$E:$E,Movimentações!$C:$C,$A$4,data_movimentacao,AC$4,Movimentações!$B:$B,$A67)),VLOOKUP($A67,Macauba!$A$5:$AE$42,AC$3,FALSE))</f>
        <v>865079.4</v>
      </c>
      <c r="AD67" s="11" t="e">
        <f>IF(AD$4&gt;$A$1,AC67+(SUMIFS(Movimentações!$E:$E,Movimentações!$C:$C,$A$4,data_movimentacao,AD$4,Movimentações!$B:$B,$A67)),VLOOKUP($A67,Macauba!$A$5:$AE$42,AD$3,FALSE))</f>
        <v>#REF!</v>
      </c>
      <c r="AE67" s="11" t="e">
        <f>IF(AE$4&gt;$A$1,AD67+(SUMIFS(Movimentações!$E:$E,Movimentações!$C:$C,$A$4,data_movimentacao,AE$4,Movimentações!$B:$B,$A67)),VLOOKUP($A67,Macauba!$A$5:$AE$42,AE$3,FALSE))</f>
        <v>#REF!</v>
      </c>
      <c r="AF67" s="11">
        <f>IF(AF$4&gt;$A$1,AE67+(SUMIFS(Movimentações!$E:$E,Movimentações!$C:$C,$A$4,data_movimentacao,AF$4,Movimentações!$B:$B,$A67)),VLOOKUP($A67,Macauba!$A$5:$AE$42,AF$3,FALSE))</f>
        <v>905827.2</v>
      </c>
      <c r="AG67" s="11">
        <f>IF(AG$4&gt;$A$1,AF67+(SUMIFS(Movimentações!$E:$E,Movimentações!$C:$C,$A$4,data_movimentacao,AG$4,Movimentações!$B:$B,$A67)),VLOOKUP($A67,Macauba!$A$5:$AE$42,AG$3,FALSE))</f>
        <v>899336.4</v>
      </c>
      <c r="AH67" s="11">
        <f>IF(AH$4&gt;$A$1,AG67+(SUMIFS(Movimentações!$E:$E,Movimentações!$C:$C,$A$4,data_movimentacao,AH$4,Movimentações!$B:$B,$A67)),VLOOKUP($A67,Macauba!$A$5:$AE$42,AH$3,FALSE))</f>
        <v>894288</v>
      </c>
    </row>
    <row r="68" spans="1:34" x14ac:dyDescent="0.3">
      <c r="A68" t="str">
        <f>Macauba!A23</f>
        <v>Vale ON</v>
      </c>
      <c r="B68" s="11">
        <f>IF(B$4&gt;$A$1,A68+(SUMIFS(Movimentações!$E:$E,Movimentações!$C:$C,$A$4,data_movimentacao,B$4,Movimentações!$B:$B,$A68)),VLOOKUP($A68,Macauba!$A$5:$AE$42,B$3,FALSE))</f>
        <v>1566360</v>
      </c>
      <c r="C68" s="11">
        <f>IF(C$4&gt;$A$1,B68+(SUMIFS(Movimentações!$E:$E,Movimentações!$C:$C,$A$4,data_movimentacao,C$4,Movimentações!$B:$B,$A68)),VLOOKUP($A68,Macauba!$A$5:$AE$42,C$3,FALSE))</f>
        <v>1582890</v>
      </c>
      <c r="D68" s="11">
        <f>IF(D$4&gt;$A$1,C68+(SUMIFS(Movimentações!$E:$E,Movimentações!$C:$C,$A$4,data_movimentacao,D$4,Movimentações!$B:$B,$A68)),VLOOKUP($A68,Macauba!$A$5:$AE$42,D$3,FALSE))</f>
        <v>1566360</v>
      </c>
      <c r="E68" s="11">
        <f>IF(E$4&gt;$A$1,D68+(SUMIFS(Movimentações!$E:$E,Movimentações!$C:$C,$A$4,data_movimentacao,E$4,Movimentações!$B:$B,$A68)),VLOOKUP($A68,Macauba!$A$5:$AE$42,E$3,FALSE))</f>
        <v>1578900</v>
      </c>
      <c r="F68" s="11">
        <f>IF(F$4&gt;$A$1,E68+(SUMIFS(Movimentações!$E:$E,Movimentações!$C:$C,$A$4,data_movimentacao,F$4,Movimentações!$B:$B,$A68)),VLOOKUP($A68,Macauba!$A$5:$AE$42,F$3,FALSE))</f>
        <v>1535770</v>
      </c>
      <c r="G68" s="11">
        <f>IF(G$4&gt;$A$1,F68+(SUMIFS(Movimentações!$E:$E,Movimentações!$C:$C,$A$4,data_movimentacao,G$4,Movimentações!$B:$B,$A68)),VLOOKUP($A68,Macauba!$A$5:$AE$42,G$3,FALSE))</f>
        <v>1518480</v>
      </c>
      <c r="H68" s="11">
        <f>IF(H$4&gt;$A$1,G68+(SUMIFS(Movimentações!$E:$E,Movimentações!$C:$C,$A$4,data_movimentacao,H$4,Movimentações!$B:$B,$A68)),VLOOKUP($A68,Macauba!$A$5:$AE$42,H$3,FALSE))</f>
        <v>1522660</v>
      </c>
      <c r="I68" s="11">
        <f>IF(I$4&gt;$A$1,H68+(SUMIFS(Movimentações!$E:$E,Movimentações!$C:$C,$A$4,data_movimentacao,I$4,Movimentações!$B:$B,$A68)),VLOOKUP($A68,Macauba!$A$5:$AE$42,I$3,FALSE))</f>
        <v>1537670</v>
      </c>
      <c r="J68" s="11">
        <f>IF(J$4&gt;$A$1,I68+(SUMIFS(Movimentações!$E:$E,Movimentações!$C:$C,$A$4,data_movimentacao,J$4,Movimentações!$B:$B,$A68)),VLOOKUP($A68,Macauba!$A$5:$AE$42,J$3,FALSE))</f>
        <v>1547550</v>
      </c>
      <c r="K68" s="11">
        <f>IF(K$4&gt;$A$1,J68+(SUMIFS(Movimentações!$E:$E,Movimentações!$C:$C,$A$4,data_movimentacao,K$4,Movimentações!$B:$B,$A68)),VLOOKUP($A68,Macauba!$A$5:$AE$42,K$3,FALSE))</f>
        <v>1537100</v>
      </c>
      <c r="L68" s="11">
        <f>IF(L$4&gt;$A$1,K68+(SUMIFS(Movimentações!$E:$E,Movimentações!$C:$C,$A$4,data_movimentacao,L$4,Movimentações!$B:$B,$A68)),VLOOKUP($A68,Macauba!$A$5:$AE$42,L$3,FALSE))</f>
        <v>1544700</v>
      </c>
      <c r="M68" s="11">
        <f>IF(M$4&gt;$A$1,L68+(SUMIFS(Movimentações!$E:$E,Movimentações!$C:$C,$A$4,data_movimentacao,M$4,Movimentações!$B:$B,$A68)),VLOOKUP($A68,Macauba!$A$5:$AE$42,M$3,FALSE))</f>
        <v>1637420</v>
      </c>
      <c r="N68" s="11">
        <f>IF(N$4&gt;$A$1,M68+(SUMIFS(Movimentações!$E:$E,Movimentações!$C:$C,$A$4,data_movimentacao,N$4,Movimentações!$B:$B,$A68)),VLOOKUP($A68,Macauba!$A$5:$AE$42,N$3,FALSE))</f>
        <v>1649200</v>
      </c>
      <c r="O68" s="11">
        <f>IF(O$4&gt;$A$1,N68+(SUMIFS(Movimentações!$E:$E,Movimentações!$C:$C,$A$4,data_movimentacao,O$4,Movimentações!$B:$B,$A68)),VLOOKUP($A68,Macauba!$A$5:$AE$42,O$3,FALSE))</f>
        <v>1647490</v>
      </c>
      <c r="P68" s="11">
        <f>IF(P$4&gt;$A$1,O68+(SUMIFS(Movimentações!$E:$E,Movimentações!$C:$C,$A$4,data_movimentacao,P$4,Movimentações!$B:$B,$A68)),VLOOKUP($A68,Macauba!$A$5:$AE$42,P$3,FALSE))</f>
        <v>1671430</v>
      </c>
      <c r="Q68" s="11">
        <f>IF(Q$4&gt;$A$1,P68+(SUMIFS(Movimentações!$E:$E,Movimentações!$C:$C,$A$4,data_movimentacao,Q$4,Movimentações!$B:$B,$A68)),VLOOKUP($A68,Macauba!$A$5:$AE$42,Q$3,FALSE))</f>
        <v>1611960</v>
      </c>
      <c r="R68" s="11">
        <f>IF(R$4&gt;$A$1,Q68+(SUMIFS(Movimentações!$E:$E,Movimentações!$C:$C,$A$4,data_movimentacao,R$4,Movimentações!$B:$B,$A68)),VLOOKUP($A68,Macauba!$A$5:$AE$42,R$3,FALSE))</f>
        <v>1631720</v>
      </c>
      <c r="S68" s="11">
        <f>IF(S$4&gt;$A$1,R68+(SUMIFS(Movimentações!$E:$E,Movimentações!$C:$C,$A$4,data_movimentacao,S$4,Movimentações!$B:$B,$A68)),VLOOKUP($A68,Macauba!$A$5:$AE$42,S$3,FALSE))</f>
        <v>1686060</v>
      </c>
      <c r="T68" s="11" t="e">
        <f>IF(T$4&gt;$A$1,S68+(SUMIFS(Movimentações!$E:$E,Movimentações!$C:$C,$A$4,data_movimentacao,T$4,Movimentações!$B:$B,$A68)),VLOOKUP($A68,Macauba!$A$5:$AE$42,T$3,FALSE))</f>
        <v>#REF!</v>
      </c>
      <c r="U68" s="11">
        <f>IF(U$4&gt;$A$1,T68+(SUMIFS(Movimentações!$E:$E,Movimentações!$C:$C,$A$4,data_movimentacao,U$4,Movimentações!$B:$B,$A68)),VLOOKUP($A68,Macauba!$A$5:$AE$42,U$3,FALSE))</f>
        <v>1635710</v>
      </c>
      <c r="V68" s="11">
        <f>IF(V$4&gt;$A$1,U68+(SUMIFS(Movimentações!$E:$E,Movimentações!$C:$C,$A$4,data_movimentacao,V$4,Movimentações!$B:$B,$A68)),VLOOKUP($A68,Macauba!$A$5:$AE$42,V$3,FALSE))</f>
        <v>1650910</v>
      </c>
      <c r="W68" s="11">
        <f>IF(W$4&gt;$A$1,V68+(SUMIFS(Movimentações!$E:$E,Movimentações!$C:$C,$A$4,data_movimentacao,W$4,Movimentações!$B:$B,$A68)),VLOOKUP($A68,Macauba!$A$5:$AE$42,W$3,FALSE))</f>
        <v>1656230</v>
      </c>
      <c r="X68" s="11">
        <f>IF(X$4&gt;$A$1,W68+(SUMIFS(Movimentações!$E:$E,Movimentações!$C:$C,$A$4,data_movimentacao,X$4,Movimentações!$B:$B,$A68)),VLOOKUP($A68,Macauba!$A$5:$AE$42,X$3,FALSE))</f>
        <v>1627920</v>
      </c>
      <c r="Y68" s="11">
        <f>IF(Y$4&gt;$A$1,X68+(SUMIFS(Movimentações!$E:$E,Movimentações!$C:$C,$A$4,data_movimentacao,Y$4,Movimentações!$B:$B,$A68)),VLOOKUP($A68,Macauba!$A$5:$AE$42,Y$3,FALSE))</f>
        <v>1622030</v>
      </c>
      <c r="Z68" s="11">
        <f>IF(Z$4&gt;$A$1,Y68+(SUMIFS(Movimentações!$E:$E,Movimentações!$C:$C,$A$4,data_movimentacao,Z$4,Movimentações!$B:$B,$A68)),VLOOKUP($A68,Macauba!$A$5:$AE$42,Z$3,FALSE))</f>
        <v>1622030</v>
      </c>
      <c r="AA68" s="11">
        <f>IF(AA$4&gt;$A$1,Z68+(SUMIFS(Movimentações!$E:$E,Movimentações!$C:$C,$A$4,data_movimentacao,AA$4,Movimentações!$B:$B,$A68)),VLOOKUP($A68,Macauba!$A$5:$AE$42,AA$3,FALSE))</f>
        <v>1638560</v>
      </c>
      <c r="AB68" s="11" t="e">
        <f>IF(AB$4&gt;$A$1,AA68+(SUMIFS(Movimentações!$E:$E,Movimentações!$C:$C,$A$4,data_movimentacao,AB$4,Movimentações!$B:$B,$A68)),VLOOKUP($A68,Macauba!$A$5:$AE$42,AB$3,FALSE))</f>
        <v>#REF!</v>
      </c>
      <c r="AC68" s="11">
        <f>IF(AC$4&gt;$A$1,AB68+(SUMIFS(Movimentações!$E:$E,Movimentações!$C:$C,$A$4,data_movimentacao,AC$4,Movimentações!$B:$B,$A68)),VLOOKUP($A68,Macauba!$A$5:$AE$42,AC$3,FALSE))</f>
        <v>1629250</v>
      </c>
      <c r="AD68" s="11" t="e">
        <f>IF(AD$4&gt;$A$1,AC68+(SUMIFS(Movimentações!$E:$E,Movimentações!$C:$C,$A$4,data_movimentacao,AD$4,Movimentações!$B:$B,$A68)),VLOOKUP($A68,Macauba!$A$5:$AE$42,AD$3,FALSE))</f>
        <v>#REF!</v>
      </c>
      <c r="AE68" s="11" t="e">
        <f>IF(AE$4&gt;$A$1,AD68+(SUMIFS(Movimentações!$E:$E,Movimentações!$C:$C,$A$4,data_movimentacao,AE$4,Movimentações!$B:$B,$A68)),VLOOKUP($A68,Macauba!$A$5:$AE$42,AE$3,FALSE))</f>
        <v>#REF!</v>
      </c>
      <c r="AF68" s="11">
        <f>IF(AF$4&gt;$A$1,AE68+(SUMIFS(Movimentações!$E:$E,Movimentações!$C:$C,$A$4,data_movimentacao,AF$4,Movimentações!$B:$B,$A68)),VLOOKUP($A68,Macauba!$A$5:$AE$42,AF$3,FALSE))</f>
        <v>1640080</v>
      </c>
      <c r="AG68" s="11">
        <f>IF(AG$4&gt;$A$1,AF68+(SUMIFS(Movimentações!$E:$E,Movimentações!$C:$C,$A$4,data_movimentacao,AG$4,Movimentações!$B:$B,$A68)),VLOOKUP($A68,Macauba!$A$5:$AE$42,AG$3,FALSE))</f>
        <v>1655090</v>
      </c>
      <c r="AH68" s="11">
        <f>IF(AH$4&gt;$A$1,AG68+(SUMIFS(Movimentações!$E:$E,Movimentações!$C:$C,$A$4,data_movimentacao,AH$4,Movimentações!$B:$B,$A68)),VLOOKUP($A68,Macauba!$A$5:$AE$42,AH$3,FALSE))</f>
        <v>1690810</v>
      </c>
    </row>
    <row r="69" spans="1:34" x14ac:dyDescent="0.3">
      <c r="A69" s="5" t="str">
        <f>Macauba!A24</f>
        <v>EVO</v>
      </c>
      <c r="B69" s="11">
        <f>IF(B$4&gt;$A$1,A69+(SUMIFS(Movimentações!$E:$E,Movimentações!$C:$C,$A$4,data_movimentacao,B$4,Movimentações!$B:$B,$A69)),VLOOKUP($A69,Macauba!$A$5:$AE$42,B$3,FALSE))</f>
        <v>0</v>
      </c>
      <c r="C69" s="11">
        <f>IF(C$4&gt;$A$1,B69+(SUMIFS(Movimentações!$E:$E,Movimentações!$C:$C,$A$4,data_movimentacao,C$4,Movimentações!$B:$B,$A69)),VLOOKUP($A69,Macauba!$A$5:$AE$42,C$3,FALSE))</f>
        <v>0</v>
      </c>
      <c r="D69" s="11">
        <f>IF(D$4&gt;$A$1,C69+(SUMIFS(Movimentações!$E:$E,Movimentações!$C:$C,$A$4,data_movimentacao,D$4,Movimentações!$B:$B,$A69)),VLOOKUP($A69,Macauba!$A$5:$AE$42,D$3,FALSE))</f>
        <v>0</v>
      </c>
      <c r="E69" s="11">
        <f>IF(E$4&gt;$A$1,D69+(SUMIFS(Movimentações!$E:$E,Movimentações!$C:$C,$A$4,data_movimentacao,E$4,Movimentações!$B:$B,$A69)),VLOOKUP($A69,Macauba!$A$5:$AE$42,E$3,FALSE))</f>
        <v>0</v>
      </c>
      <c r="F69" s="11">
        <f>IF(F$4&gt;$A$1,E69+(SUMIFS(Movimentações!$E:$E,Movimentações!$C:$C,$A$4,data_movimentacao,F$4,Movimentações!$B:$B,$A69)),VLOOKUP($A69,Macauba!$A$5:$AE$42,F$3,FALSE))</f>
        <v>0</v>
      </c>
      <c r="G69" s="11">
        <f>IF(G$4&gt;$A$1,F69+(SUMIFS(Movimentações!$E:$E,Movimentações!$C:$C,$A$4,data_movimentacao,G$4,Movimentações!$B:$B,$A69)),VLOOKUP($A69,Macauba!$A$5:$AE$42,G$3,FALSE))</f>
        <v>0</v>
      </c>
      <c r="H69" s="11">
        <f>IF(H$4&gt;$A$1,G69+(SUMIFS(Movimentações!$E:$E,Movimentações!$C:$C,$A$4,data_movimentacao,H$4,Movimentações!$B:$B,$A69)),VLOOKUP($A69,Macauba!$A$5:$AE$42,H$3,FALSE))</f>
        <v>0</v>
      </c>
      <c r="I69" s="11">
        <f>IF(I$4&gt;$A$1,H69+(SUMIFS(Movimentações!$E:$E,Movimentações!$C:$C,$A$4,data_movimentacao,I$4,Movimentações!$B:$B,$A69)),VLOOKUP($A69,Macauba!$A$5:$AE$42,I$3,FALSE))</f>
        <v>0</v>
      </c>
      <c r="J69" s="11">
        <f>IF(J$4&gt;$A$1,I69+(SUMIFS(Movimentações!$E:$E,Movimentações!$C:$C,$A$4,data_movimentacao,J$4,Movimentações!$B:$B,$A69)),VLOOKUP($A69,Macauba!$A$5:$AE$42,J$3,FALSE))</f>
        <v>0</v>
      </c>
      <c r="K69" s="11">
        <f>IF(K$4&gt;$A$1,J69+(SUMIFS(Movimentações!$E:$E,Movimentações!$C:$C,$A$4,data_movimentacao,K$4,Movimentações!$B:$B,$A69)),VLOOKUP($A69,Macauba!$A$5:$AE$42,K$3,FALSE))</f>
        <v>0</v>
      </c>
      <c r="L69" s="11">
        <f>IF(L$4&gt;$A$1,K69+(SUMIFS(Movimentações!$E:$E,Movimentações!$C:$C,$A$4,data_movimentacao,L$4,Movimentações!$B:$B,$A69)),VLOOKUP($A69,Macauba!$A$5:$AE$42,L$3,FALSE))</f>
        <v>0</v>
      </c>
      <c r="M69" s="11">
        <f>IF(M$4&gt;$A$1,L69+(SUMIFS(Movimentações!$E:$E,Movimentações!$C:$C,$A$4,data_movimentacao,M$4,Movimentações!$B:$B,$A69)),VLOOKUP($A69,Macauba!$A$5:$AE$42,M$3,FALSE))</f>
        <v>0</v>
      </c>
      <c r="N69" s="11">
        <f>IF(N$4&gt;$A$1,M69+(SUMIFS(Movimentações!$E:$E,Movimentações!$C:$C,$A$4,data_movimentacao,N$4,Movimentações!$B:$B,$A69)),VLOOKUP($A69,Macauba!$A$5:$AE$42,N$3,FALSE))</f>
        <v>0</v>
      </c>
      <c r="O69" s="11">
        <f>IF(O$4&gt;$A$1,N69+(SUMIFS(Movimentações!$E:$E,Movimentações!$C:$C,$A$4,data_movimentacao,O$4,Movimentações!$B:$B,$A69)),VLOOKUP($A69,Macauba!$A$5:$AE$42,O$3,FALSE))</f>
        <v>0</v>
      </c>
      <c r="P69" s="11">
        <f>IF(P$4&gt;$A$1,O69+(SUMIFS(Movimentações!$E:$E,Movimentações!$C:$C,$A$4,data_movimentacao,P$4,Movimentações!$B:$B,$A69)),VLOOKUP($A69,Macauba!$A$5:$AE$42,P$3,FALSE))</f>
        <v>0</v>
      </c>
      <c r="Q69" s="11">
        <f>IF(Q$4&gt;$A$1,P69+(SUMIFS(Movimentações!$E:$E,Movimentações!$C:$C,$A$4,data_movimentacao,Q$4,Movimentações!$B:$B,$A69)),VLOOKUP($A69,Macauba!$A$5:$AE$42,Q$3,FALSE))</f>
        <v>0</v>
      </c>
      <c r="R69" s="11">
        <f>IF(R$4&gt;$A$1,Q69+(SUMIFS(Movimentações!$E:$E,Movimentações!$C:$C,$A$4,data_movimentacao,R$4,Movimentações!$B:$B,$A69)),VLOOKUP($A69,Macauba!$A$5:$AE$42,R$3,FALSE))</f>
        <v>0</v>
      </c>
      <c r="S69" s="11">
        <f>IF(S$4&gt;$A$1,R69+(SUMIFS(Movimentações!$E:$E,Movimentações!$C:$C,$A$4,data_movimentacao,S$4,Movimentações!$B:$B,$A69)),VLOOKUP($A69,Macauba!$A$5:$AE$42,S$3,FALSE))</f>
        <v>0</v>
      </c>
      <c r="T69" s="11" t="e">
        <f>IF(T$4&gt;$A$1,S69+(SUMIFS(Movimentações!$E:$E,Movimentações!$C:$C,$A$4,data_movimentacao,T$4,Movimentações!$B:$B,$A69)),VLOOKUP($A69,Macauba!$A$5:$AE$42,T$3,FALSE))</f>
        <v>#REF!</v>
      </c>
      <c r="U69" s="11">
        <f>IF(U$4&gt;$A$1,T69+(SUMIFS(Movimentações!$E:$E,Movimentações!$C:$C,$A$4,data_movimentacao,U$4,Movimentações!$B:$B,$A69)),VLOOKUP($A69,Macauba!$A$5:$AE$42,U$3,FALSE))</f>
        <v>0</v>
      </c>
      <c r="V69" s="11">
        <f>IF(V$4&gt;$A$1,U69+(SUMIFS(Movimentações!$E:$E,Movimentações!$C:$C,$A$4,data_movimentacao,V$4,Movimentações!$B:$B,$A69)),VLOOKUP($A69,Macauba!$A$5:$AE$42,V$3,FALSE))</f>
        <v>0</v>
      </c>
      <c r="W69" s="11">
        <f>IF(W$4&gt;$A$1,V69+(SUMIFS(Movimentações!$E:$E,Movimentações!$C:$C,$A$4,data_movimentacao,W$4,Movimentações!$B:$B,$A69)),VLOOKUP($A69,Macauba!$A$5:$AE$42,W$3,FALSE))</f>
        <v>0</v>
      </c>
      <c r="X69" s="11">
        <f>IF(X$4&gt;$A$1,W69+(SUMIFS(Movimentações!$E:$E,Movimentações!$C:$C,$A$4,data_movimentacao,X$4,Movimentações!$B:$B,$A69)),VLOOKUP($A69,Macauba!$A$5:$AE$42,X$3,FALSE))</f>
        <v>0</v>
      </c>
      <c r="Y69" s="11">
        <f>IF(Y$4&gt;$A$1,X69+(SUMIFS(Movimentações!$E:$E,Movimentações!$C:$C,$A$4,data_movimentacao,Y$4,Movimentações!$B:$B,$A69)),VLOOKUP($A69,Macauba!$A$5:$AE$42,Y$3,FALSE))</f>
        <v>0</v>
      </c>
      <c r="Z69" s="11">
        <f>IF(Z$4&gt;$A$1,Y69+(SUMIFS(Movimentações!$E:$E,Movimentações!$C:$C,$A$4,data_movimentacao,Z$4,Movimentações!$B:$B,$A69)),VLOOKUP($A69,Macauba!$A$5:$AE$42,Z$3,FALSE))</f>
        <v>0</v>
      </c>
      <c r="AA69" s="11">
        <f>IF(AA$4&gt;$A$1,Z69+(SUMIFS(Movimentações!$E:$E,Movimentações!$C:$C,$A$4,data_movimentacao,AA$4,Movimentações!$B:$B,$A69)),VLOOKUP($A69,Macauba!$A$5:$AE$42,AA$3,FALSE))</f>
        <v>0</v>
      </c>
      <c r="AB69" s="11" t="e">
        <f>IF(AB$4&gt;$A$1,AA69+(SUMIFS(Movimentações!$E:$E,Movimentações!$C:$C,$A$4,data_movimentacao,AB$4,Movimentações!$B:$B,$A69)),VLOOKUP($A69,Macauba!$A$5:$AE$42,AB$3,FALSE))</f>
        <v>#REF!</v>
      </c>
      <c r="AC69" s="11">
        <f>IF(AC$4&gt;$A$1,AB69+(SUMIFS(Movimentações!$E:$E,Movimentações!$C:$C,$A$4,data_movimentacao,AC$4,Movimentações!$B:$B,$A69)),VLOOKUP($A69,Macauba!$A$5:$AE$42,AC$3,FALSE))</f>
        <v>0</v>
      </c>
      <c r="AD69" s="11" t="e">
        <f>IF(AD$4&gt;$A$1,AC69+(SUMIFS(Movimentações!$E:$E,Movimentações!$C:$C,$A$4,data_movimentacao,AD$4,Movimentações!$B:$B,$A69)),VLOOKUP($A69,Macauba!$A$5:$AE$42,AD$3,FALSE))</f>
        <v>#REF!</v>
      </c>
      <c r="AE69" s="11" t="e">
        <f>IF(AE$4&gt;$A$1,AD69+(SUMIFS(Movimentações!$E:$E,Movimentações!$C:$C,$A$4,data_movimentacao,AE$4,Movimentações!$B:$B,$A69)),VLOOKUP($A69,Macauba!$A$5:$AE$42,AE$3,FALSE))</f>
        <v>#REF!</v>
      </c>
      <c r="AF69" s="11">
        <f>IF(AF$4&gt;$A$1,AE69+(SUMIFS(Movimentações!$E:$E,Movimentações!$C:$C,$A$4,data_movimentacao,AF$4,Movimentações!$B:$B,$A69)),VLOOKUP($A69,Macauba!$A$5:$AE$42,AF$3,FALSE))</f>
        <v>0</v>
      </c>
      <c r="AG69" s="11">
        <f>IF(AG$4&gt;$A$1,AF69+(SUMIFS(Movimentações!$E:$E,Movimentações!$C:$C,$A$4,data_movimentacao,AG$4,Movimentações!$B:$B,$A69)),VLOOKUP($A69,Macauba!$A$5:$AE$42,AG$3,FALSE))</f>
        <v>0</v>
      </c>
      <c r="AH69" s="11">
        <f>IF(AH$4&gt;$A$1,AG69+(SUMIFS(Movimentações!$E:$E,Movimentações!$C:$C,$A$4,data_movimentacao,AH$4,Movimentações!$B:$B,$A69)),VLOOKUP($A69,Macauba!$A$5:$AE$42,AH$3,FALSE))</f>
        <v>0</v>
      </c>
    </row>
    <row r="70" spans="1:34" x14ac:dyDescent="0.3">
      <c r="A70" t="str">
        <f>Macauba!A25</f>
        <v>DCG ADVISORY FUNDO DE INVESTIMENTO EM COTAS DE FUNDOS DE INVESTIMENTO EM AÇÕES</v>
      </c>
      <c r="B70" s="11">
        <f>IF(B$4&gt;$A$1,A70+(SUMIFS(Movimentações!$E:$E,Movimentações!$C:$C,$A$4,data_movimentacao,B$4,Movimentações!$B:$B,$A70)),VLOOKUP($A70,Macauba!$A$5:$AE$42,B$3,FALSE))</f>
        <v>0</v>
      </c>
      <c r="C70" s="11">
        <f>IF(C$4&gt;$A$1,B70+(SUMIFS(Movimentações!$E:$E,Movimentações!$C:$C,$A$4,data_movimentacao,C$4,Movimentações!$B:$B,$A70)),VLOOKUP($A70,Macauba!$A$5:$AE$42,C$3,FALSE))</f>
        <v>0</v>
      </c>
      <c r="D70" s="11">
        <f>IF(D$4&gt;$A$1,C70+(SUMIFS(Movimentações!$E:$E,Movimentações!$C:$C,$A$4,data_movimentacao,D$4,Movimentações!$B:$B,$A70)),VLOOKUP($A70,Macauba!$A$5:$AE$42,D$3,FALSE))</f>
        <v>0</v>
      </c>
      <c r="E70" s="11">
        <f>IF(E$4&gt;$A$1,D70+(SUMIFS(Movimentações!$E:$E,Movimentações!$C:$C,$A$4,data_movimentacao,E$4,Movimentações!$B:$B,$A70)),VLOOKUP($A70,Macauba!$A$5:$AE$42,E$3,FALSE))</f>
        <v>0</v>
      </c>
      <c r="F70" s="11">
        <f>IF(F$4&gt;$A$1,E70+(SUMIFS(Movimentações!$E:$E,Movimentações!$C:$C,$A$4,data_movimentacao,F$4,Movimentações!$B:$B,$A70)),VLOOKUP($A70,Macauba!$A$5:$AE$42,F$3,FALSE))</f>
        <v>0</v>
      </c>
      <c r="G70" s="11">
        <f>IF(G$4&gt;$A$1,F70+(SUMIFS(Movimentações!$E:$E,Movimentações!$C:$C,$A$4,data_movimentacao,G$4,Movimentações!$B:$B,$A70)),VLOOKUP($A70,Macauba!$A$5:$AE$42,G$3,FALSE))</f>
        <v>0</v>
      </c>
      <c r="H70" s="11">
        <f>IF(H$4&gt;$A$1,G70+(SUMIFS(Movimentações!$E:$E,Movimentações!$C:$C,$A$4,data_movimentacao,H$4,Movimentações!$B:$B,$A70)),VLOOKUP($A70,Macauba!$A$5:$AE$42,H$3,FALSE))</f>
        <v>0</v>
      </c>
      <c r="I70" s="11">
        <f>IF(I$4&gt;$A$1,H70+(SUMIFS(Movimentações!$E:$E,Movimentações!$C:$C,$A$4,data_movimentacao,I$4,Movimentações!$B:$B,$A70)),VLOOKUP($A70,Macauba!$A$5:$AE$42,I$3,FALSE))</f>
        <v>0</v>
      </c>
      <c r="J70" s="11">
        <f>IF(J$4&gt;$A$1,I70+(SUMIFS(Movimentações!$E:$E,Movimentações!$C:$C,$A$4,data_movimentacao,J$4,Movimentações!$B:$B,$A70)),VLOOKUP($A70,Macauba!$A$5:$AE$42,J$3,FALSE))</f>
        <v>0</v>
      </c>
      <c r="K70" s="11">
        <f>IF(K$4&gt;$A$1,J70+(SUMIFS(Movimentações!$E:$E,Movimentações!$C:$C,$A$4,data_movimentacao,K$4,Movimentações!$B:$B,$A70)),VLOOKUP($A70,Macauba!$A$5:$AE$42,K$3,FALSE))</f>
        <v>0</v>
      </c>
      <c r="L70" s="11">
        <f>IF(L$4&gt;$A$1,K70+(SUMIFS(Movimentações!$E:$E,Movimentações!$C:$C,$A$4,data_movimentacao,L$4,Movimentações!$B:$B,$A70)),VLOOKUP($A70,Macauba!$A$5:$AE$42,L$3,FALSE))</f>
        <v>0</v>
      </c>
      <c r="M70" s="11">
        <f>IF(M$4&gt;$A$1,L70+(SUMIFS(Movimentações!$E:$E,Movimentações!$C:$C,$A$4,data_movimentacao,M$4,Movimentações!$B:$B,$A70)),VLOOKUP($A70,Macauba!$A$5:$AE$42,M$3,FALSE))</f>
        <v>0</v>
      </c>
      <c r="N70" s="11">
        <f>IF(N$4&gt;$A$1,M70+(SUMIFS(Movimentações!$E:$E,Movimentações!$C:$C,$A$4,data_movimentacao,N$4,Movimentações!$B:$B,$A70)),VLOOKUP($A70,Macauba!$A$5:$AE$42,N$3,FALSE))</f>
        <v>0</v>
      </c>
      <c r="O70" s="11">
        <f>IF(O$4&gt;$A$1,N70+(SUMIFS(Movimentações!$E:$E,Movimentações!$C:$C,$A$4,data_movimentacao,O$4,Movimentações!$B:$B,$A70)),VLOOKUP($A70,Macauba!$A$5:$AE$42,O$3,FALSE))</f>
        <v>0</v>
      </c>
      <c r="P70" s="11">
        <f>IF(P$4&gt;$A$1,O70+(SUMIFS(Movimentações!$E:$E,Movimentações!$C:$C,$A$4,data_movimentacao,P$4,Movimentações!$B:$B,$A70)),VLOOKUP($A70,Macauba!$A$5:$AE$42,P$3,FALSE))</f>
        <v>0</v>
      </c>
      <c r="Q70" s="11">
        <f>IF(Q$4&gt;$A$1,P70+(SUMIFS(Movimentações!$E:$E,Movimentações!$C:$C,$A$4,data_movimentacao,Q$4,Movimentações!$B:$B,$A70)),VLOOKUP($A70,Macauba!$A$5:$AE$42,Q$3,FALSE))</f>
        <v>0</v>
      </c>
      <c r="R70" s="11">
        <f>IF(R$4&gt;$A$1,Q70+(SUMIFS(Movimentações!$E:$E,Movimentações!$C:$C,$A$4,data_movimentacao,R$4,Movimentações!$B:$B,$A70)),VLOOKUP($A70,Macauba!$A$5:$AE$42,R$3,FALSE))</f>
        <v>0</v>
      </c>
      <c r="S70" s="11">
        <f>IF(S$4&gt;$A$1,R70+(SUMIFS(Movimentações!$E:$E,Movimentações!$C:$C,$A$4,data_movimentacao,S$4,Movimentações!$B:$B,$A70)),VLOOKUP($A70,Macauba!$A$5:$AE$42,S$3,FALSE))</f>
        <v>703000.00000000326</v>
      </c>
      <c r="T70" s="11" t="e">
        <f>IF(T$4&gt;$A$1,S70+(SUMIFS(Movimentações!$E:$E,Movimentações!$C:$C,$A$4,data_movimentacao,T$4,Movimentações!$B:$B,$A70)),VLOOKUP($A70,Macauba!$A$5:$AE$42,T$3,FALSE))</f>
        <v>#REF!</v>
      </c>
      <c r="U70" s="11">
        <f>IF(U$4&gt;$A$1,T70+(SUMIFS(Movimentações!$E:$E,Movimentações!$C:$C,$A$4,data_movimentacao,U$4,Movimentações!$B:$B,$A70)),VLOOKUP($A70,Macauba!$A$5:$AE$42,U$3,FALSE))</f>
        <v>691812.69464009581</v>
      </c>
      <c r="V70" s="11">
        <f>IF(V$4&gt;$A$1,U70+(SUMIFS(Movimentações!$E:$E,Movimentações!$C:$C,$A$4,data_movimentacao,V$4,Movimentações!$B:$B,$A70)),VLOOKUP($A70,Macauba!$A$5:$AE$42,V$3,FALSE))</f>
        <v>675303.78088000719</v>
      </c>
      <c r="W70" s="11">
        <f>IF(W$4&gt;$A$1,V70+(SUMIFS(Movimentações!$E:$E,Movimentações!$C:$C,$A$4,data_movimentacao,W$4,Movimentações!$B:$B,$A70)),VLOOKUP($A70,Macauba!$A$5:$AE$42,W$3,FALSE))</f>
        <v>670198.04058232915</v>
      </c>
      <c r="X70" s="11">
        <f>IF(X$4&gt;$A$1,W70+(SUMIFS(Movimentações!$E:$E,Movimentações!$C:$C,$A$4,data_movimentacao,X$4,Movimentações!$B:$B,$A70)),VLOOKUP($A70,Macauba!$A$5:$AE$42,X$3,FALSE))</f>
        <v>661970.38665943453</v>
      </c>
      <c r="Y70" s="11">
        <f>IF(Y$4&gt;$A$1,X70+(SUMIFS(Movimentações!$E:$E,Movimentações!$C:$C,$A$4,data_movimentacao,Y$4,Movimentações!$B:$B,$A70)),VLOOKUP($A70,Macauba!$A$5:$AE$42,Y$3,FALSE))</f>
        <v>681693.28468784469</v>
      </c>
      <c r="Z70" s="11">
        <f>IF(Z$4&gt;$A$1,Y70+(SUMIFS(Movimentações!$E:$E,Movimentações!$C:$C,$A$4,data_movimentacao,Z$4,Movimentações!$B:$B,$A70)),VLOOKUP($A70,Macauba!$A$5:$AE$42,Z$3,FALSE))</f>
        <v>681693.28468784469</v>
      </c>
      <c r="AA70" s="11">
        <f>IF(AA$4&gt;$A$1,Z70+(SUMIFS(Movimentações!$E:$E,Movimentações!$C:$C,$A$4,data_movimentacao,AA$4,Movimentações!$B:$B,$A70)),VLOOKUP($A70,Macauba!$A$5:$AE$42,AA$3,FALSE))</f>
        <v>703179.13670806738</v>
      </c>
      <c r="AB70" s="11" t="e">
        <f>IF(AB$4&gt;$A$1,AA70+(SUMIFS(Movimentações!$E:$E,Movimentações!$C:$C,$A$4,data_movimentacao,AB$4,Movimentações!$B:$B,$A70)),VLOOKUP($A70,Macauba!$A$5:$AE$42,AB$3,FALSE))</f>
        <v>#REF!</v>
      </c>
      <c r="AC70" s="11">
        <f>IF(AC$4&gt;$A$1,AB70+(SUMIFS(Movimentações!$E:$E,Movimentações!$C:$C,$A$4,data_movimentacao,AC$4,Movimentações!$B:$B,$A70)),VLOOKUP($A70,Macauba!$A$5:$AE$42,AC$3,FALSE))</f>
        <v>699809.60267384304</v>
      </c>
      <c r="AD70" s="11" t="e">
        <f>IF(AD$4&gt;$A$1,AC70+(SUMIFS(Movimentações!$E:$E,Movimentações!$C:$C,$A$4,data_movimentacao,AD$4,Movimentações!$B:$B,$A70)),VLOOKUP($A70,Macauba!$A$5:$AE$42,AD$3,FALSE))</f>
        <v>#REF!</v>
      </c>
      <c r="AE70" s="11" t="e">
        <f>IF(AE$4&gt;$A$1,AD70+(SUMIFS(Movimentações!$E:$E,Movimentações!$C:$C,$A$4,data_movimentacao,AE$4,Movimentações!$B:$B,$A70)),VLOOKUP($A70,Macauba!$A$5:$AE$42,AE$3,FALSE))</f>
        <v>#REF!</v>
      </c>
      <c r="AF70" s="11">
        <f>IF(AF$4&gt;$A$1,AE70+(SUMIFS(Movimentações!$E:$E,Movimentações!$C:$C,$A$4,data_movimentacao,AF$4,Movimentações!$B:$B,$A70)),VLOOKUP($A70,Macauba!$A$5:$AE$42,AF$3,FALSE))</f>
        <v>713873.52085918467</v>
      </c>
      <c r="AG70" s="11">
        <f>IF(AG$4&gt;$A$1,AF70+(SUMIFS(Movimentações!$E:$E,Movimentações!$C:$C,$A$4,data_movimentacao,AG$4,Movimentações!$B:$B,$A70)),VLOOKUP($A70,Macauba!$A$5:$AE$42,AG$3,FALSE))</f>
        <v>703838.56847360602</v>
      </c>
      <c r="AH70" s="11">
        <f>IF(AH$4&gt;$A$1,AG70+(SUMIFS(Movimentações!$E:$E,Movimentações!$C:$C,$A$4,data_movimentacao,AH$4,Movimentações!$B:$B,$A70)),VLOOKUP($A70,Macauba!$A$5:$AE$42,AH$3,FALSE))</f>
        <v>720600.68499897048</v>
      </c>
    </row>
    <row r="71" spans="1:34" x14ac:dyDescent="0.3">
      <c r="A71" s="5" t="str">
        <f>Macauba!A26</f>
        <v>ETRNTY EVO FIC FIM</v>
      </c>
      <c r="B71" s="95">
        <f>SUM(B72:B83)-SUMIFS(Movimentações!$E:$E,Movimentações!$C:$C,Projeções!$A$4,data_movimentacao,Projeções!B$4)</f>
        <v>1056576.0802890637</v>
      </c>
      <c r="C71" s="95">
        <f>B71-SUMIFS(Movimentações!$E:$E,Movimentações!$C:$C,Projeções!$A$4,data_movimentacao,Projeções!C$4)</f>
        <v>1056576.0802890637</v>
      </c>
      <c r="D71" s="95">
        <f>C71-SUMIFS(Movimentações!$E:$E,Movimentações!$C:$C,Projeções!$A$4,data_movimentacao,Projeções!D$4)</f>
        <v>1056576.0802890637</v>
      </c>
      <c r="E71" s="95">
        <f>D71-SUMIFS(Movimentações!$E:$E,Movimentações!$C:$C,Projeções!$A$4,data_movimentacao,Projeções!E$4)</f>
        <v>1056576.0802890637</v>
      </c>
      <c r="F71" s="95">
        <f>E71-SUMIFS(Movimentações!$E:$E,Movimentações!$C:$C,Projeções!$A$4,data_movimentacao,Projeções!F$4)</f>
        <v>1056576.0802890637</v>
      </c>
      <c r="G71" s="95">
        <f>F71-SUMIFS(Movimentações!$E:$E,Movimentações!$C:$C,Projeções!$A$4,data_movimentacao,Projeções!G$4)</f>
        <v>1056576.0802890637</v>
      </c>
      <c r="H71" s="95">
        <f>G71-SUMIFS(Movimentações!$E:$E,Movimentações!$C:$C,Projeções!$A$4,data_movimentacao,Projeções!H$4)</f>
        <v>1056576.0802890637</v>
      </c>
      <c r="I71" s="95">
        <f>H71-SUMIFS(Movimentações!$E:$E,Movimentações!$C:$C,Projeções!$A$4,data_movimentacao,Projeções!I$4)</f>
        <v>1056576.0802890637</v>
      </c>
      <c r="J71" s="95">
        <f>I71-SUMIFS(Movimentações!$E:$E,Movimentações!$C:$C,Projeções!$A$4,data_movimentacao,Projeções!J$4)</f>
        <v>1056576.0802890637</v>
      </c>
      <c r="K71" s="95">
        <f>J71-SUMIFS(Movimentações!$E:$E,Movimentações!$C:$C,Projeções!$A$4,data_movimentacao,Projeções!K$4)</f>
        <v>1056576.0802890637</v>
      </c>
      <c r="L71" s="95">
        <f>K71-SUMIFS(Movimentações!$E:$E,Movimentações!$C:$C,Projeções!$A$4,data_movimentacao,Projeções!L$4)</f>
        <v>1056576.0802890637</v>
      </c>
      <c r="M71" s="95">
        <f>L71-SUMIFS(Movimentações!$E:$E,Movimentações!$C:$C,Projeções!$A$4,data_movimentacao,Projeções!M$4)</f>
        <v>1056576.0802890637</v>
      </c>
      <c r="N71" s="95">
        <f>M71-SUMIFS(Movimentações!$E:$E,Movimentações!$C:$C,Projeções!$A$4,data_movimentacao,Projeções!N$4)</f>
        <v>1056576.0802890637</v>
      </c>
      <c r="O71" s="95">
        <f>N71-SUMIFS(Movimentações!$E:$E,Movimentações!$C:$C,Projeções!$A$4,data_movimentacao,Projeções!O$4)</f>
        <v>1056576.0802890637</v>
      </c>
      <c r="P71" s="95">
        <f>O71-SUMIFS(Movimentações!$E:$E,Movimentações!$C:$C,Projeções!$A$4,data_movimentacao,Projeções!P$4)</f>
        <v>1056576.0802890637</v>
      </c>
      <c r="Q71" s="95">
        <f>P71-SUMIFS(Movimentações!$E:$E,Movimentações!$C:$C,Projeções!$A$4,data_movimentacao,Projeções!Q$4)</f>
        <v>1056576.0802890637</v>
      </c>
      <c r="R71" s="95">
        <f>Q71-SUMIFS(Movimentações!$E:$E,Movimentações!$C:$C,Projeções!$A$4,data_movimentacao,Projeções!R$4)</f>
        <v>1056576.0802890637</v>
      </c>
      <c r="S71" s="95">
        <f>R71-SUMIFS(Movimentações!$E:$E,Movimentações!$C:$C,Projeções!$A$4,data_movimentacao,Projeções!S$4)</f>
        <v>1956576.0802890637</v>
      </c>
      <c r="T71" s="95">
        <f>S71-SUMIFS(Movimentações!$E:$E,Movimentações!$C:$C,Projeções!$A$4,data_movimentacao,Projeções!T$4)</f>
        <v>4656963.080289064</v>
      </c>
      <c r="U71" s="95">
        <f>T71-SUMIFS(Movimentações!$E:$E,Movimentações!$C:$C,Projeções!$A$4,data_movimentacao,Projeções!U$4)</f>
        <v>4656963.080289064</v>
      </c>
      <c r="V71" s="95">
        <f>U71-SUMIFS(Movimentações!$E:$E,Movimentações!$C:$C,Projeções!$A$4,data_movimentacao,Projeções!V$4)</f>
        <v>8768249.080289064</v>
      </c>
      <c r="W71" s="95">
        <f>V71-SUMIFS(Movimentações!$E:$E,Movimentações!$C:$C,Projeções!$A$4,data_movimentacao,Projeções!W$4)</f>
        <v>8768249.080289064</v>
      </c>
      <c r="X71" s="95">
        <f>W71-SUMIFS(Movimentações!$E:$E,Movimentações!$C:$C,Projeções!$A$4,data_movimentacao,Projeções!X$4)</f>
        <v>8768249.080289064</v>
      </c>
      <c r="Y71" s="95">
        <f>X71-SUMIFS(Movimentações!$E:$E,Movimentações!$C:$C,Projeções!$A$4,data_movimentacao,Projeções!Y$4)</f>
        <v>9388249.080289064</v>
      </c>
      <c r="Z71" s="95">
        <f>Y71-SUMIFS(Movimentações!$E:$E,Movimentações!$C:$C,Projeções!$A$4,data_movimentacao,Projeções!Z$4)</f>
        <v>9388249.080289064</v>
      </c>
      <c r="AA71" s="95">
        <f>Z71-SUMIFS(Movimentações!$E:$E,Movimentações!$C:$C,Projeções!$A$4,data_movimentacao,Projeções!AA$4)</f>
        <v>-611750.91971093602</v>
      </c>
      <c r="AB71" s="95">
        <f>AA71-SUMIFS(Movimentações!$E:$E,Movimentações!$C:$C,Projeções!$A$4,data_movimentacao,Projeções!AB$4)</f>
        <v>-611750.91971093602</v>
      </c>
      <c r="AC71" s="95">
        <f>AB71-SUMIFS(Movimentações!$E:$E,Movimentações!$C:$C,Projeções!$A$4,data_movimentacao,Projeções!AC$4)</f>
        <v>-611750.91971093602</v>
      </c>
      <c r="AD71" s="95">
        <f>AC71-SUMIFS(Movimentações!$E:$E,Movimentações!$C:$C,Projeções!$A$4,data_movimentacao,Projeções!AD$4)</f>
        <v>-611750.91971093602</v>
      </c>
      <c r="AE71" s="95">
        <f>AD71-SUMIFS(Movimentações!$E:$E,Movimentações!$C:$C,Projeções!$A$4,data_movimentacao,Projeções!AE$4)</f>
        <v>-611750.91971093602</v>
      </c>
      <c r="AF71" s="95">
        <f>AE71-SUMIFS(Movimentações!$E:$E,Movimentações!$C:$C,Projeções!$A$4,data_movimentacao,Projeções!AF$4)</f>
        <v>-611750.91971093602</v>
      </c>
      <c r="AG71" s="95">
        <f>AF71-SUMIFS(Movimentações!$E:$E,Movimentações!$C:$C,Projeções!$A$4,data_movimentacao,Projeções!AG$4)</f>
        <v>3323.1567206787877</v>
      </c>
      <c r="AH71" s="95">
        <f>AG71-SUMIFS(Movimentações!$E:$E,Movimentações!$C:$C,Projeções!$A$4,data_movimentacao,Projeções!AH$4)</f>
        <v>3323.1567206787877</v>
      </c>
    </row>
    <row r="72" spans="1:34" x14ac:dyDescent="0.3">
      <c r="A72" t="str">
        <f>Macauba!A27</f>
        <v>Caixa</v>
      </c>
      <c r="B72" s="11">
        <f>IF(B$4&gt;$A$1,A72+(SUMIFS(Movimentações!$E:$E,Movimentações!$C:$C,$A$4,data_movimentacao,B$4,Movimentações!$B:$B,$A72)),VLOOKUP($A72,Macauba!$A$5:$AE$42,B$3,FALSE))</f>
        <v>528576.09089935443</v>
      </c>
      <c r="C72" s="11">
        <f>IF(C$4&gt;$A$1,B72+(SUMIFS(Movimentações!$E:$E,Movimentações!$C:$C,$A$4,data_movimentacao,C$4,Movimentações!$B:$B,$A72)),VLOOKUP($A72,Macauba!$A$5:$AE$42,C$3,FALSE))</f>
        <v>773100.11311673641</v>
      </c>
      <c r="D72" s="11">
        <f>IF(D$4&gt;$A$1,C72+(SUMIFS(Movimentações!$E:$E,Movimentações!$C:$C,$A$4,data_movimentacao,D$4,Movimentações!$B:$B,$A72)),VLOOKUP($A72,Macauba!$A$5:$AE$42,D$3,FALSE))</f>
        <v>528576.09089935443</v>
      </c>
      <c r="E72" s="11">
        <f>IF(E$4&gt;$A$1,D72+(SUMIFS(Movimentações!$E:$E,Movimentações!$C:$C,$A$4,data_movimentacao,E$4,Movimentações!$B:$B,$A72)),VLOOKUP($A72,Macauba!$A$5:$AE$42,E$3,FALSE))</f>
        <v>110230.57635993339</v>
      </c>
      <c r="F72" s="11">
        <f>IF(F$4&gt;$A$1,E72+(SUMIFS(Movimentações!$E:$E,Movimentações!$C:$C,$A$4,data_movimentacao,F$4,Movimentações!$B:$B,$A72)),VLOOKUP($A72,Macauba!$A$5:$AE$42,F$3,FALSE))</f>
        <v>89398.051597140453</v>
      </c>
      <c r="G72" s="11">
        <f>IF(G$4&gt;$A$1,F72+(SUMIFS(Movimentações!$E:$E,Movimentações!$C:$C,$A$4,data_movimentacao,G$4,Movimentações!$B:$B,$A72)),VLOOKUP($A72,Macauba!$A$5:$AE$42,G$3,FALSE))</f>
        <v>1811361.7413425576</v>
      </c>
      <c r="H72" s="11">
        <f>IF(H$4&gt;$A$1,G72+(SUMIFS(Movimentações!$E:$E,Movimentações!$C:$C,$A$4,data_movimentacao,H$4,Movimentações!$B:$B,$A72)),VLOOKUP($A72,Macauba!$A$5:$AE$42,H$3,FALSE))</f>
        <v>3087647.8792782603</v>
      </c>
      <c r="I72" s="11">
        <f>IF(I$4&gt;$A$1,H72+(SUMIFS(Movimentações!$E:$E,Movimentações!$C:$C,$A$4,data_movimentacao,I$4,Movimentações!$B:$B,$A72)),VLOOKUP($A72,Macauba!$A$5:$AE$42,I$3,FALSE))</f>
        <v>1829090.1184895255</v>
      </c>
      <c r="J72" s="11">
        <f>IF(J$4&gt;$A$1,I72+(SUMIFS(Movimentações!$E:$E,Movimentações!$C:$C,$A$4,data_movimentacao,J$4,Movimentações!$B:$B,$A72)),VLOOKUP($A72,Macauba!$A$5:$AE$42,J$3,FALSE))</f>
        <v>3271583.0124291927</v>
      </c>
      <c r="K72" s="11">
        <f>IF(K$4&gt;$A$1,J72+(SUMIFS(Movimentações!$E:$E,Movimentações!$C:$C,$A$4,data_movimentacao,K$4,Movimentações!$B:$B,$A72)),VLOOKUP($A72,Macauba!$A$5:$AE$42,K$3,FALSE))</f>
        <v>1620128.3867686763</v>
      </c>
      <c r="L72" s="11">
        <f>IF(L$4&gt;$A$1,K72+(SUMIFS(Movimentações!$E:$E,Movimentações!$C:$C,$A$4,data_movimentacao,L$4,Movimentações!$B:$B,$A72)),VLOOKUP($A72,Macauba!$A$5:$AE$42,L$3,FALSE))</f>
        <v>1620921.6898264331</v>
      </c>
      <c r="M72" s="11">
        <f>IF(M$4&gt;$A$1,L72+(SUMIFS(Movimentações!$E:$E,Movimentações!$C:$C,$A$4,data_movimentacao,M$4,Movimentações!$B:$B,$A72)),VLOOKUP($A72,Macauba!$A$5:$AE$42,M$3,FALSE))</f>
        <v>475100.99323581607</v>
      </c>
      <c r="N72" s="11">
        <f>IF(N$4&gt;$A$1,M72+(SUMIFS(Movimentações!$E:$E,Movimentações!$C:$C,$A$4,data_movimentacao,N$4,Movimentações!$B:$B,$A72)),VLOOKUP($A72,Macauba!$A$5:$AE$42,N$3,FALSE))</f>
        <v>475333.44887164683</v>
      </c>
      <c r="O72" s="11">
        <f>IF(O$4&gt;$A$1,N72+(SUMIFS(Movimentações!$E:$E,Movimentações!$C:$C,$A$4,data_movimentacao,O$4,Movimentações!$B:$B,$A72)),VLOOKUP($A72,Macauba!$A$5:$AE$42,O$3,FALSE))</f>
        <v>475569.23807985557</v>
      </c>
      <c r="P72" s="11">
        <f>IF(P$4&gt;$A$1,O72+(SUMIFS(Movimentações!$E:$E,Movimentações!$C:$C,$A$4,data_movimentacao,P$4,Movimentações!$B:$B,$A72)),VLOOKUP($A72,Macauba!$A$5:$AE$42,P$3,FALSE))</f>
        <v>475802.40684959112</v>
      </c>
      <c r="Q72" s="11">
        <f>IF(Q$4&gt;$A$1,P72+(SUMIFS(Movimentações!$E:$E,Movimentações!$C:$C,$A$4,data_movimentacao,Q$4,Movimentações!$B:$B,$A72)),VLOOKUP($A72,Macauba!$A$5:$AE$42,Q$3,FALSE))</f>
        <v>957858.63956907252</v>
      </c>
      <c r="R72" s="11">
        <f>IF(R$4&gt;$A$1,Q72+(SUMIFS(Movimentações!$E:$E,Movimentações!$C:$C,$A$4,data_movimentacao,R$4,Movimentações!$B:$B,$A72)),VLOOKUP($A72,Macauba!$A$5:$AE$42,R$3,FALSE))</f>
        <v>255323.93768759904</v>
      </c>
      <c r="S72" s="11">
        <f>IF(S$4&gt;$A$1,R72+(SUMIFS(Movimentações!$E:$E,Movimentações!$C:$C,$A$4,data_movimentacao,S$4,Movimentações!$B:$B,$A72)),VLOOKUP($A72,Macauba!$A$5:$AE$42,S$3,FALSE))</f>
        <v>255447.08696994875</v>
      </c>
      <c r="T72" s="11" t="e">
        <f>IF(T$4&gt;$A$1,S72+(SUMIFS(Movimentações!$E:$E,Movimentações!$C:$C,$A$4,data_movimentacao,T$4,Movimentações!$B:$B,$A72)),VLOOKUP($A72,Macauba!$A$5:$AE$42,T$3,FALSE))</f>
        <v>#REF!</v>
      </c>
      <c r="U72" s="11">
        <f>IF(U$4&gt;$A$1,T72+(SUMIFS(Movimentações!$E:$E,Movimentações!$C:$C,$A$4,data_movimentacao,U$4,Movimentações!$B:$B,$A72)),VLOOKUP($A72,Macauba!$A$5:$AE$42,U$3,FALSE))</f>
        <v>255570.36286893344</v>
      </c>
      <c r="V72" s="11">
        <f>IF(V$4&gt;$A$1,U72+(SUMIFS(Movimentações!$E:$E,Movimentações!$C:$C,$A$4,data_movimentacao,V$4,Movimentações!$B:$B,$A72)),VLOOKUP($A72,Macauba!$A$5:$AE$42,V$3,FALSE))</f>
        <v>255696.21065517364</v>
      </c>
      <c r="W72" s="11">
        <f>IF(W$4&gt;$A$1,V72+(SUMIFS(Movimentações!$E:$E,Movimentações!$C:$C,$A$4,data_movimentacao,W$4,Movimentações!$B:$B,$A72)),VLOOKUP($A72,Macauba!$A$5:$AE$42,W$3,FALSE))</f>
        <v>586011.94123353797</v>
      </c>
      <c r="X72" s="11">
        <f>IF(X$4&gt;$A$1,W72+(SUMIFS(Movimentações!$E:$E,Movimentações!$C:$C,$A$4,data_movimentacao,X$4,Movimentações!$B:$B,$A72)),VLOOKUP($A72,Macauba!$A$5:$AE$42,X$3,FALSE))</f>
        <v>586286.86819648778</v>
      </c>
      <c r="Y72" s="11">
        <f>IF(Y$4&gt;$A$1,X72+(SUMIFS(Movimentações!$E:$E,Movimentações!$C:$C,$A$4,data_movimentacao,Y$4,Movimentações!$B:$B,$A72)),VLOOKUP($A72,Macauba!$A$5:$AE$42,Y$3,FALSE))</f>
        <v>586567.6257969233</v>
      </c>
      <c r="Z72" s="11">
        <f>IF(Z$4&gt;$A$1,Y72+(SUMIFS(Movimentações!$E:$E,Movimentações!$C:$C,$A$4,data_movimentacao,Z$4,Movimentações!$B:$B,$A72)),VLOOKUP($A72,Macauba!$A$5:$AE$42,Z$3,FALSE))</f>
        <v>586567.6257969233</v>
      </c>
      <c r="AA72" s="11">
        <f>IF(AA$4&gt;$A$1,Z72+(SUMIFS(Movimentações!$E:$E,Movimentações!$C:$C,$A$4,data_movimentacao,AA$4,Movimentações!$B:$B,$A72)),VLOOKUP($A72,Macauba!$A$5:$AE$42,AA$3,FALSE))</f>
        <v>1197291.7849609561</v>
      </c>
      <c r="AB72" s="11" t="e">
        <f>IF(AB$4&gt;$A$1,AA72+(SUMIFS(Movimentações!$E:$E,Movimentações!$C:$C,$A$4,data_movimentacao,AB$4,Movimentações!$B:$B,$A72)),VLOOKUP($A72,Macauba!$A$5:$AE$42,AB$3,FALSE))</f>
        <v>#REF!</v>
      </c>
      <c r="AC72" s="11">
        <f>IF(AC$4&gt;$A$1,AB72+(SUMIFS(Movimentações!$E:$E,Movimentações!$C:$C,$A$4,data_movimentacao,AC$4,Movimentações!$B:$B,$A72)),VLOOKUP($A72,Macauba!$A$5:$AE$42,AC$3,FALSE))</f>
        <v>1757138.5097861169</v>
      </c>
      <c r="AD72" s="11" t="e">
        <f>IF(AD$4&gt;$A$1,AC72+(SUMIFS(Movimentações!$E:$E,Movimentações!$C:$C,$A$4,data_movimentacao,AD$4,Movimentações!$B:$B,$A72)),VLOOKUP($A72,Macauba!$A$5:$AE$42,AD$3,FALSE))</f>
        <v>#REF!</v>
      </c>
      <c r="AE72" s="11" t="e">
        <f>IF(AE$4&gt;$A$1,AD72+(SUMIFS(Movimentações!$E:$E,Movimentações!$C:$C,$A$4,data_movimentacao,AE$4,Movimentações!$B:$B,$A72)),VLOOKUP($A72,Macauba!$A$5:$AE$42,AE$3,FALSE))</f>
        <v>#REF!</v>
      </c>
      <c r="AF72" s="11">
        <f>IF(AF$4&gt;$A$1,AE72+(SUMIFS(Movimentações!$E:$E,Movimentações!$C:$C,$A$4,data_movimentacao,AF$4,Movimentações!$B:$B,$A72)),VLOOKUP($A72,Macauba!$A$5:$AE$42,AF$3,FALSE))</f>
        <v>1758021.1047222763</v>
      </c>
      <c r="AG72" s="11">
        <f>IF(AG$4&gt;$A$1,AF72+(SUMIFS(Movimentações!$E:$E,Movimentações!$C:$C,$A$4,data_movimentacao,AG$4,Movimentações!$B:$B,$A72)),VLOOKUP($A72,Macauba!$A$5:$AE$42,AG$3,FALSE))</f>
        <v>2833903.6562071214</v>
      </c>
      <c r="AH72" s="11">
        <f>IF(AH$4&gt;$A$1,AG72+(SUMIFS(Movimentações!$E:$E,Movimentações!$C:$C,$A$4,data_movimentacao,AH$4,Movimentações!$B:$B,$A72)),VLOOKUP($A72,Macauba!$A$5:$AE$42,AH$3,FALSE))</f>
        <v>3427332.0055563496</v>
      </c>
    </row>
    <row r="73" spans="1:34" x14ac:dyDescent="0.3">
      <c r="A73" t="str">
        <f>Macauba!A28</f>
        <v>Fundo de caixa</v>
      </c>
      <c r="B73" s="11">
        <f>IF(B$4&gt;$A$1,A73+(SUMIFS(Movimentações!$E:$E,Movimentações!$C:$C,$A$4,data_movimentacao,B$4,Movimentações!$B:$B,$A73)),VLOOKUP($A73,Macauba!$A$5:$AE$42,B$3,FALSE))</f>
        <v>0</v>
      </c>
      <c r="C73" s="11">
        <f>IF(C$4&gt;$A$1,B73+(SUMIFS(Movimentações!$E:$E,Movimentações!$C:$C,$A$4,data_movimentacao,C$4,Movimentações!$B:$B,$A73)),VLOOKUP($A73,Macauba!$A$5:$AE$42,C$3,FALSE))</f>
        <v>1047.33</v>
      </c>
      <c r="D73" s="11">
        <f>IF(D$4&gt;$A$1,C73+(SUMIFS(Movimentações!$E:$E,Movimentações!$C:$C,$A$4,data_movimentacao,D$4,Movimentações!$B:$B,$A73)),VLOOKUP($A73,Macauba!$A$5:$AE$42,D$3,FALSE))</f>
        <v>0</v>
      </c>
      <c r="E73" s="11">
        <f>IF(E$4&gt;$A$1,D73+(SUMIFS(Movimentações!$E:$E,Movimentações!$C:$C,$A$4,data_movimentacao,E$4,Movimentações!$B:$B,$A73)),VLOOKUP($A73,Macauba!$A$5:$AE$42,E$3,FALSE))</f>
        <v>254.18</v>
      </c>
      <c r="F73" s="11">
        <f>IF(F$4&gt;$A$1,E73+(SUMIFS(Movimentações!$E:$E,Movimentações!$C:$C,$A$4,data_movimentacao,F$4,Movimentações!$B:$B,$A73)),VLOOKUP($A73,Macauba!$A$5:$AE$42,F$3,FALSE))</f>
        <v>21.35</v>
      </c>
      <c r="G73" s="11">
        <f>IF(G$4&gt;$A$1,F73+(SUMIFS(Movimentações!$E:$E,Movimentações!$C:$C,$A$4,data_movimentacao,G$4,Movimentações!$B:$B,$A73)),VLOOKUP($A73,Macauba!$A$5:$AE$42,G$3,FALSE))</f>
        <v>1040.19</v>
      </c>
      <c r="H73" s="11">
        <f>IF(H$4&gt;$A$1,G73+(SUMIFS(Movimentações!$E:$E,Movimentações!$C:$C,$A$4,data_movimentacao,H$4,Movimentações!$B:$B,$A73)),VLOOKUP($A73,Macauba!$A$5:$AE$42,H$3,FALSE))</f>
        <v>19.3</v>
      </c>
      <c r="I73" s="11">
        <f>IF(I$4&gt;$A$1,H73+(SUMIFS(Movimentações!$E:$E,Movimentações!$C:$C,$A$4,data_movimentacao,I$4,Movimentações!$B:$B,$A73)),VLOOKUP($A73,Macauba!$A$5:$AE$42,I$3,FALSE))</f>
        <v>1032.42</v>
      </c>
      <c r="J73" s="11">
        <f>IF(J$4&gt;$A$1,I73+(SUMIFS(Movimentações!$E:$E,Movimentações!$C:$C,$A$4,data_movimentacao,J$4,Movimentações!$B:$B,$A73)),VLOOKUP($A73,Macauba!$A$5:$AE$42,J$3,FALSE))</f>
        <v>1024.1400000000001</v>
      </c>
      <c r="K73" s="11">
        <f>IF(K$4&gt;$A$1,J73+(SUMIFS(Movimentações!$E:$E,Movimentações!$C:$C,$A$4,data_movimentacao,K$4,Movimentações!$B:$B,$A73)),VLOOKUP($A73,Macauba!$A$5:$AE$42,K$3,FALSE))</f>
        <v>1061.81</v>
      </c>
      <c r="L73" s="11">
        <f>IF(L$4&gt;$A$1,K73+(SUMIFS(Movimentações!$E:$E,Movimentações!$C:$C,$A$4,data_movimentacao,L$4,Movimentações!$B:$B,$A73)),VLOOKUP($A73,Macauba!$A$5:$AE$42,L$3,FALSE))</f>
        <v>1061.81</v>
      </c>
      <c r="M73" s="11">
        <f>IF(M$4&gt;$A$1,L73+(SUMIFS(Movimentações!$E:$E,Movimentações!$C:$C,$A$4,data_movimentacao,M$4,Movimentações!$B:$B,$A73)),VLOOKUP($A73,Macauba!$A$5:$AE$42,M$3,FALSE))</f>
        <v>1067.42</v>
      </c>
      <c r="N73" s="11">
        <f>IF(N$4&gt;$A$1,M73+(SUMIFS(Movimentações!$E:$E,Movimentações!$C:$C,$A$4,data_movimentacao,N$4,Movimentações!$B:$B,$A73)),VLOOKUP($A73,Macauba!$A$5:$AE$42,N$3,FALSE))</f>
        <v>1067.42</v>
      </c>
      <c r="O73" s="11">
        <f>IF(O$4&gt;$A$1,N73+(SUMIFS(Movimentações!$E:$E,Movimentações!$C:$C,$A$4,data_movimentacao,O$4,Movimentações!$B:$B,$A73)),VLOOKUP($A73,Macauba!$A$5:$AE$42,O$3,FALSE))</f>
        <v>1067.42</v>
      </c>
      <c r="P73" s="11">
        <f>IF(P$4&gt;$A$1,O73+(SUMIFS(Movimentações!$E:$E,Movimentações!$C:$C,$A$4,data_movimentacao,P$4,Movimentações!$B:$B,$A73)),VLOOKUP($A73,Macauba!$A$5:$AE$42,P$3,FALSE))</f>
        <v>1067.42</v>
      </c>
      <c r="Q73" s="11">
        <f>IF(Q$4&gt;$A$1,P73+(SUMIFS(Movimentações!$E:$E,Movimentações!$C:$C,$A$4,data_movimentacao,Q$4,Movimentações!$B:$B,$A73)),VLOOKUP($A73,Macauba!$A$5:$AE$42,Q$3,FALSE))</f>
        <v>0.3</v>
      </c>
      <c r="R73" s="11">
        <f>IF(R$4&gt;$A$1,Q73+(SUMIFS(Movimentações!$E:$E,Movimentações!$C:$C,$A$4,data_movimentacao,R$4,Movimentações!$B:$B,$A73)),VLOOKUP($A73,Macauba!$A$5:$AE$42,R$3,FALSE))</f>
        <v>1000.3</v>
      </c>
      <c r="S73" s="11">
        <f>IF(S$4&gt;$A$1,R73+(SUMIFS(Movimentações!$E:$E,Movimentações!$C:$C,$A$4,data_movimentacao,S$4,Movimentações!$B:$B,$A73)),VLOOKUP($A73,Macauba!$A$5:$AE$42,S$3,FALSE))</f>
        <v>1000.3</v>
      </c>
      <c r="T73" s="11" t="e">
        <f>IF(T$4&gt;$A$1,S73+(SUMIFS(Movimentações!$E:$E,Movimentações!$C:$C,$A$4,data_movimentacao,T$4,Movimentações!$B:$B,$A73)),VLOOKUP($A73,Macauba!$A$5:$AE$42,T$3,FALSE))</f>
        <v>#REF!</v>
      </c>
      <c r="U73" s="11">
        <f>IF(U$4&gt;$A$1,T73+(SUMIFS(Movimentações!$E:$E,Movimentações!$C:$C,$A$4,data_movimentacao,U$4,Movimentações!$B:$B,$A73)),VLOOKUP($A73,Macauba!$A$5:$AE$42,U$3,FALSE))</f>
        <v>2000.3</v>
      </c>
      <c r="V73" s="11">
        <f>IF(V$4&gt;$A$1,U73+(SUMIFS(Movimentações!$E:$E,Movimentações!$C:$C,$A$4,data_movimentacao,V$4,Movimentações!$B:$B,$A73)),VLOOKUP($A73,Macauba!$A$5:$AE$42,V$3,FALSE))</f>
        <v>1082.9100000000001</v>
      </c>
      <c r="W73" s="11">
        <f>IF(W$4&gt;$A$1,V73+(SUMIFS(Movimentações!$E:$E,Movimentações!$C:$C,$A$4,data_movimentacao,W$4,Movimentações!$B:$B,$A73)),VLOOKUP($A73,Macauba!$A$5:$AE$42,W$3,FALSE))</f>
        <v>0.14000000000000001</v>
      </c>
      <c r="X73" s="11">
        <f>IF(X$4&gt;$A$1,W73+(SUMIFS(Movimentações!$E:$E,Movimentações!$C:$C,$A$4,data_movimentacao,X$4,Movimentações!$B:$B,$A73)),VLOOKUP($A73,Macauba!$A$5:$AE$42,X$3,FALSE))</f>
        <v>1000.14</v>
      </c>
      <c r="Y73" s="11">
        <f>IF(Y$4&gt;$A$1,X73+(SUMIFS(Movimentações!$E:$E,Movimentações!$C:$C,$A$4,data_movimentacao,Y$4,Movimentações!$B:$B,$A73)),VLOOKUP($A73,Macauba!$A$5:$AE$42,Y$3,FALSE))</f>
        <v>1000.14</v>
      </c>
      <c r="Z73" s="11">
        <f>IF(Z$4&gt;$A$1,Y73+(SUMIFS(Movimentações!$E:$E,Movimentações!$C:$C,$A$4,data_movimentacao,Z$4,Movimentações!$B:$B,$A73)),VLOOKUP($A73,Macauba!$A$5:$AE$42,Z$3,FALSE))</f>
        <v>1000.14</v>
      </c>
      <c r="AA73" s="11">
        <f>IF(AA$4&gt;$A$1,Z73+(SUMIFS(Movimentações!$E:$E,Movimentações!$C:$C,$A$4,data_movimentacao,AA$4,Movimentações!$B:$B,$A73)),VLOOKUP($A73,Macauba!$A$5:$AE$42,AA$3,FALSE))</f>
        <v>0.57999999999999996</v>
      </c>
      <c r="AB73" s="11" t="e">
        <f>IF(AB$4&gt;$A$1,AA73+(SUMIFS(Movimentações!$E:$E,Movimentações!$C:$C,$A$4,data_movimentacao,AB$4,Movimentações!$B:$B,$A73)),VLOOKUP($A73,Macauba!$A$5:$AE$42,AB$3,FALSE))</f>
        <v>#REF!</v>
      </c>
      <c r="AC73" s="11">
        <f>IF(AC$4&gt;$A$1,AB73+(SUMIFS(Movimentações!$E:$E,Movimentações!$C:$C,$A$4,data_movimentacao,AC$4,Movimentações!$B:$B,$A73)),VLOOKUP($A73,Macauba!$A$5:$AE$42,AC$3,FALSE))</f>
        <v>1062.31</v>
      </c>
      <c r="AD73" s="11" t="e">
        <f>IF(AD$4&gt;$A$1,AC73+(SUMIFS(Movimentações!$E:$E,Movimentações!$C:$C,$A$4,data_movimentacao,AD$4,Movimentações!$B:$B,$A73)),VLOOKUP($A73,Macauba!$A$5:$AE$42,AD$3,FALSE))</f>
        <v>#REF!</v>
      </c>
      <c r="AE73" s="11" t="e">
        <f>IF(AE$4&gt;$A$1,AD73+(SUMIFS(Movimentações!$E:$E,Movimentações!$C:$C,$A$4,data_movimentacao,AE$4,Movimentações!$B:$B,$A73)),VLOOKUP($A73,Macauba!$A$5:$AE$42,AE$3,FALSE))</f>
        <v>#REF!</v>
      </c>
      <c r="AF73" s="11">
        <f>IF(AF$4&gt;$A$1,AE73+(SUMIFS(Movimentações!$E:$E,Movimentações!$C:$C,$A$4,data_movimentacao,AF$4,Movimentações!$B:$B,$A73)),VLOOKUP($A73,Macauba!$A$5:$AE$42,AF$3,FALSE))</f>
        <v>1062.31</v>
      </c>
      <c r="AG73" s="11">
        <f>IF(AG$4&gt;$A$1,AF73+(SUMIFS(Movimentações!$E:$E,Movimentações!$C:$C,$A$4,data_movimentacao,AG$4,Movimentações!$B:$B,$A73)),VLOOKUP($A73,Macauba!$A$5:$AE$42,AG$3,FALSE))</f>
        <v>62.31</v>
      </c>
      <c r="AH73" s="11">
        <f>IF(AH$4&gt;$A$1,AG73+(SUMIFS(Movimentações!$E:$E,Movimentações!$C:$C,$A$4,data_movimentacao,AH$4,Movimentações!$B:$B,$A73)),VLOOKUP($A73,Macauba!$A$5:$AE$42,AH$3,FALSE))</f>
        <v>1592968.41</v>
      </c>
    </row>
    <row r="74" spans="1:34" x14ac:dyDescent="0.3">
      <c r="A74" t="str">
        <f>Macauba!A29</f>
        <v>XP CASH I FI RENDA FIXA SIMPLES</v>
      </c>
      <c r="B74" s="11">
        <f>IF(B$4&gt;$A$1,A74+(SUMIFS(Movimentações!$E:$E,Movimentações!$C:$C,$A$4,data_movimentacao,B$4,Movimentações!$B:$B,$A74)),VLOOKUP($A74,Macauba!$A$5:$AE$42,B$3,FALSE))</f>
        <v>52800.000000004911</v>
      </c>
      <c r="C74" s="11">
        <f>IF(C$4&gt;$A$1,B74+(SUMIFS(Movimentações!$E:$E,Movimentações!$C:$C,$A$4,data_movimentacao,C$4,Movimentações!$B:$B,$A74)),VLOOKUP($A74,Macauba!$A$5:$AE$42,C$3,FALSE))</f>
        <v>62890.000000004497</v>
      </c>
      <c r="D74" s="11">
        <f>IF(D$4&gt;$A$1,C74+(SUMIFS(Movimentações!$E:$E,Movimentações!$C:$C,$A$4,data_movimentacao,D$4,Movimentações!$B:$B,$A74)),VLOOKUP($A74,Macauba!$A$5:$AE$42,D$3,FALSE))</f>
        <v>52800.000000004911</v>
      </c>
      <c r="E74" s="11">
        <f>IF(E$4&gt;$A$1,D74+(SUMIFS(Movimentações!$E:$E,Movimentações!$C:$C,$A$4,data_movimentacao,E$4,Movimentações!$B:$B,$A74)),VLOOKUP($A74,Macauba!$A$5:$AE$42,E$3,FALSE))</f>
        <v>10940.000000002159</v>
      </c>
      <c r="F74" s="11">
        <f>IF(F$4&gt;$A$1,E74+(SUMIFS(Movimentações!$E:$E,Movimentações!$C:$C,$A$4,data_movimentacao,F$4,Movimentações!$B:$B,$A74)),VLOOKUP($A74,Macauba!$A$5:$AE$42,F$3,FALSE))</f>
        <v>8880.0000000011896</v>
      </c>
      <c r="G74" s="11">
        <f>IF(G$4&gt;$A$1,F74+(SUMIFS(Movimentações!$E:$E,Movimentações!$C:$C,$A$4,data_movimentacao,G$4,Movimentações!$B:$B,$A74)),VLOOKUP($A74,Macauba!$A$5:$AE$42,G$3,FALSE))</f>
        <v>180974.4548491883</v>
      </c>
      <c r="H74" s="11">
        <f>IF(H$4&gt;$A$1,G74+(SUMIFS(Movimentações!$E:$E,Movimentações!$C:$C,$A$4,data_movimentacao,H$4,Movimentações!$B:$B,$A74)),VLOOKUP($A74,Macauba!$A$5:$AE$42,H$3,FALSE))</f>
        <v>308705.13334287569</v>
      </c>
      <c r="I74" s="11">
        <f>IF(I$4&gt;$A$1,H74+(SUMIFS(Movimentações!$E:$E,Movimentações!$C:$C,$A$4,data_movimentacao,I$4,Movimentações!$B:$B,$A74)),VLOOKUP($A74,Macauba!$A$5:$AE$42,I$3,FALSE))</f>
        <v>182748.01198520191</v>
      </c>
      <c r="J74" s="11">
        <f>IF(J$4&gt;$A$1,I74+(SUMIFS(Movimentações!$E:$E,Movimentações!$C:$C,$A$4,data_movimentacao,J$4,Movimentações!$B:$B,$A74)),VLOOKUP($A74,Macauba!$A$5:$AE$42,J$3,FALSE))</f>
        <v>326998.09971902811</v>
      </c>
      <c r="K74" s="11">
        <f>IF(K$4&gt;$A$1,J74+(SUMIFS(Movimentações!$E:$E,Movimentações!$C:$C,$A$4,data_movimentacao,K$4,Movimentações!$B:$B,$A74)),VLOOKUP($A74,Macauba!$A$5:$AE$42,K$3,FALSE))</f>
        <v>161848.83451728401</v>
      </c>
      <c r="L74" s="11">
        <f>IF(L$4&gt;$A$1,K74+(SUMIFS(Movimentações!$E:$E,Movimentações!$C:$C,$A$4,data_movimentacao,L$4,Movimentações!$B:$B,$A74)),VLOOKUP($A74,Macauba!$A$5:$AE$42,L$3,FALSE))</f>
        <v>161928.13556970429</v>
      </c>
      <c r="M74" s="11">
        <f>IF(M$4&gt;$A$1,L74+(SUMIFS(Movimentações!$E:$E,Movimentações!$C:$C,$A$4,data_movimentacao,M$4,Movimentações!$B:$B,$A74)),VLOOKUP($A74,Macauba!$A$5:$AE$42,M$3,FALSE))</f>
        <v>47345.416503554123</v>
      </c>
      <c r="N74" s="11">
        <f>IF(N$4&gt;$A$1,M74+(SUMIFS(Movimentações!$E:$E,Movimentações!$C:$C,$A$4,data_movimentacao,N$4,Movimentações!$B:$B,$A74)),VLOOKUP($A74,Macauba!$A$5:$AE$42,N$3,FALSE))</f>
        <v>47368.632578251309</v>
      </c>
      <c r="O74" s="11">
        <f>IF(O$4&gt;$A$1,N74+(SUMIFS(Movimentações!$E:$E,Movimentações!$C:$C,$A$4,data_movimentacao,O$4,Movimentações!$B:$B,$A74)),VLOOKUP($A74,Macauba!$A$5:$AE$42,O$3,FALSE))</f>
        <v>47392.179033979039</v>
      </c>
      <c r="P74" s="11">
        <f>IF(P$4&gt;$A$1,O74+(SUMIFS(Movimentações!$E:$E,Movimentações!$C:$C,$A$4,data_movimentacao,P$4,Movimentações!$B:$B,$A74)),VLOOKUP($A74,Macauba!$A$5:$AE$42,P$3,FALSE))</f>
        <v>47415.465450791242</v>
      </c>
      <c r="Q74" s="11">
        <f>IF(Q$4&gt;$A$1,P74+(SUMIFS(Movimentações!$E:$E,Movimentações!$C:$C,$A$4,data_movimentacao,Q$4,Movimentações!$B:$B,$A74)),VLOOKUP($A74,Macauba!$A$5:$AE$42,Q$3,FALSE))</f>
        <v>95727.771247207696</v>
      </c>
      <c r="R74" s="11">
        <f>IF(R$4&gt;$A$1,Q74+(SUMIFS(Movimentações!$E:$E,Movimentações!$C:$C,$A$4,data_movimentacao,R$4,Movimentações!$B:$B,$A74)),VLOOKUP($A74,Macauba!$A$5:$AE$42,R$3,FALSE))</f>
        <v>25374.26671584935</v>
      </c>
      <c r="S74" s="11">
        <f>IF(S$4&gt;$A$1,R74+(SUMIFS(Movimentações!$E:$E,Movimentações!$C:$C,$A$4,data_movimentacao,S$4,Movimentações!$B:$B,$A74)),VLOOKUP($A74,Macauba!$A$5:$AE$42,S$3,FALSE))</f>
        <v>25386.551523867631</v>
      </c>
      <c r="T74" s="11" t="e">
        <f>IF(T$4&gt;$A$1,S74+(SUMIFS(Movimentações!$E:$E,Movimentações!$C:$C,$A$4,data_movimentacao,T$4,Movimentações!$B:$B,$A74)),VLOOKUP($A74,Macauba!$A$5:$AE$42,T$3,FALSE))</f>
        <v>#REF!</v>
      </c>
      <c r="U74" s="11">
        <f>IF(U$4&gt;$A$1,T74+(SUMIFS(Movimentações!$E:$E,Movimentações!$C:$C,$A$4,data_movimentacao,U$4,Movimentações!$B:$B,$A74)),VLOOKUP($A74,Macauba!$A$5:$AE$42,U$3,FALSE))</f>
        <v>25298.85283035344</v>
      </c>
      <c r="V74" s="11">
        <f>IF(V$4&gt;$A$1,U74+(SUMIFS(Movimentações!$E:$E,Movimentações!$C:$C,$A$4,data_movimentacao,V$4,Movimentações!$B:$B,$A74)),VLOOKUP($A74,Macauba!$A$5:$AE$42,V$3,FALSE))</f>
        <v>25403.117634005059</v>
      </c>
      <c r="W74" s="11">
        <f>IF(W$4&gt;$A$1,V74+(SUMIFS(Movimentações!$E:$E,Movimentações!$C:$C,$A$4,data_movimentacao,W$4,Movimentações!$B:$B,$A74)),VLOOKUP($A74,Macauba!$A$5:$AE$42,W$3,FALSE))</f>
        <v>58542.939999995448</v>
      </c>
      <c r="X74" s="11">
        <f>IF(X$4&gt;$A$1,W74+(SUMIFS(Movimentações!$E:$E,Movimentações!$C:$C,$A$4,data_movimentacao,X$4,Movimentações!$B:$B,$A74)),VLOOKUP($A74,Macauba!$A$5:$AE$42,X$3,FALSE))</f>
        <v>58470.33776723039</v>
      </c>
      <c r="Y74" s="11">
        <f>IF(Y$4&gt;$A$1,X74+(SUMIFS(Movimentações!$E:$E,Movimentações!$C:$C,$A$4,data_movimentacao,Y$4,Movimentações!$B:$B,$A74)),VLOOKUP($A74,Macauba!$A$5:$AE$42,Y$3,FALSE))</f>
        <v>58498.454731802827</v>
      </c>
      <c r="Z74" s="11">
        <f>IF(Z$4&gt;$A$1,Y74+(SUMIFS(Movimentações!$E:$E,Movimentações!$C:$C,$A$4,data_movimentacao,Z$4,Movimentações!$B:$B,$A74)),VLOOKUP($A74,Macauba!$A$5:$AE$42,Z$3,FALSE))</f>
        <v>58498.454731802827</v>
      </c>
      <c r="AA74" s="11">
        <f>IF(AA$4&gt;$A$1,Z74+(SUMIFS(Movimentações!$E:$E,Movimentações!$C:$C,$A$4,data_movimentacao,AA$4,Movimentações!$B:$B,$A74)),VLOOKUP($A74,Macauba!$A$5:$AE$42,AA$3,FALSE))</f>
        <v>119670.77000000721</v>
      </c>
      <c r="AB74" s="11" t="e">
        <f>IF(AB$4&gt;$A$1,AA74+(SUMIFS(Movimentações!$E:$E,Movimentações!$C:$C,$A$4,data_movimentacao,AB$4,Movimentações!$B:$B,$A74)),VLOOKUP($A74,Macauba!$A$5:$AE$42,AB$3,FALSE))</f>
        <v>#REF!</v>
      </c>
      <c r="AC74" s="11">
        <f>IF(AC$4&gt;$A$1,AB74+(SUMIFS(Movimentações!$E:$E,Movimentações!$C:$C,$A$4,data_movimentacao,AC$4,Movimentações!$B:$B,$A74)),VLOOKUP($A74,Macauba!$A$5:$AE$42,AC$3,FALSE))</f>
        <v>175549.23962305501</v>
      </c>
      <c r="AD74" s="11" t="e">
        <f>IF(AD$4&gt;$A$1,AC74+(SUMIFS(Movimentações!$E:$E,Movimentações!$C:$C,$A$4,data_movimentacao,AD$4,Movimentações!$B:$B,$A74)),VLOOKUP($A74,Macauba!$A$5:$AE$42,AD$3,FALSE))</f>
        <v>#REF!</v>
      </c>
      <c r="AE74" s="11" t="e">
        <f>IF(AE$4&gt;$A$1,AD74+(SUMIFS(Movimentações!$E:$E,Movimentações!$C:$C,$A$4,data_movimentacao,AE$4,Movimentações!$B:$B,$A74)),VLOOKUP($A74,Macauba!$A$5:$AE$42,AE$3,FALSE))</f>
        <v>#REF!</v>
      </c>
      <c r="AF74" s="11">
        <f>IF(AF$4&gt;$A$1,AE74+(SUMIFS(Movimentações!$E:$E,Movimentações!$C:$C,$A$4,data_movimentacao,AF$4,Movimentações!$B:$B,$A74)),VLOOKUP($A74,Macauba!$A$5:$AE$42,AF$3,FALSE))</f>
        <v>175637.46806311261</v>
      </c>
      <c r="AG74" s="11">
        <f>IF(AG$4&gt;$A$1,AF74+(SUMIFS(Movimentações!$E:$E,Movimentações!$C:$C,$A$4,data_movimentacao,AG$4,Movimentações!$B:$B,$A74)),VLOOKUP($A74,Macauba!$A$5:$AE$42,AG$3,FALSE))</f>
        <v>283325.69316200411</v>
      </c>
      <c r="AH74" s="11">
        <f>IF(AH$4&gt;$A$1,AG74+(SUMIFS(Movimentações!$E:$E,Movimentações!$C:$C,$A$4,data_movimentacao,AH$4,Movimentações!$B:$B,$A74)),VLOOKUP($A74,Macauba!$A$5:$AE$42,AH$3,FALSE))</f>
        <v>43304.978767949127</v>
      </c>
    </row>
    <row r="75" spans="1:34" x14ac:dyDescent="0.3">
      <c r="A75" t="str">
        <f>Macauba!A30</f>
        <v>XP CASH II FI RENDA FIXA SIMPLES</v>
      </c>
      <c r="B75" s="11">
        <f>IF(B$4&gt;$A$1,A75+(SUMIFS(Movimentações!$E:$E,Movimentações!$C:$C,$A$4,data_movimentacao,B$4,Movimentações!$B:$B,$A75)),VLOOKUP($A75,Macauba!$A$5:$AE$42,B$3,FALSE))</f>
        <v>52800.006430990761</v>
      </c>
      <c r="C75" s="11">
        <f>IF(C$4&gt;$A$1,B75+(SUMIFS(Movimentações!$E:$E,Movimentações!$C:$C,$A$4,data_movimentacao,C$4,Movimentações!$B:$B,$A75)),VLOOKUP($A75,Macauba!$A$5:$AE$42,C$3,FALSE))</f>
        <v>62890.006427864202</v>
      </c>
      <c r="D75" s="11">
        <f>IF(D$4&gt;$A$1,C75+(SUMIFS(Movimentações!$E:$E,Movimentações!$C:$C,$A$4,data_movimentacao,D$4,Movimentações!$B:$B,$A75)),VLOOKUP($A75,Macauba!$A$5:$AE$42,D$3,FALSE))</f>
        <v>52800.006430990761</v>
      </c>
      <c r="E75" s="11">
        <f>IF(E$4&gt;$A$1,D75+(SUMIFS(Movimentações!$E:$E,Movimentações!$C:$C,$A$4,data_movimentacao,E$4,Movimentações!$B:$B,$A75)),VLOOKUP($A75,Macauba!$A$5:$AE$42,E$3,FALSE))</f>
        <v>10940.006434146981</v>
      </c>
      <c r="F75" s="11">
        <f>IF(F$4&gt;$A$1,E75+(SUMIFS(Movimentações!$E:$E,Movimentações!$C:$C,$A$4,data_movimentacao,F$4,Movimentações!$B:$B,$A75)),VLOOKUP($A75,Macauba!$A$5:$AE$42,F$3,FALSE))</f>
        <v>8880.0064373546611</v>
      </c>
      <c r="G75" s="11">
        <f>IF(G$4&gt;$A$1,F75+(SUMIFS(Movimentações!$E:$E,Movimentações!$C:$C,$A$4,data_movimentacao,G$4,Movimentações!$B:$B,$A75)),VLOOKUP($A75,Macauba!$A$5:$AE$42,G$3,FALSE))</f>
        <v>180974.46130105879</v>
      </c>
      <c r="H75" s="11">
        <f>IF(H$4&gt;$A$1,G75+(SUMIFS(Movimentações!$E:$E,Movimentações!$C:$C,$A$4,data_movimentacao,H$4,Movimentações!$B:$B,$A75)),VLOOKUP($A75,Macauba!$A$5:$AE$42,H$3,FALSE))</f>
        <v>308705.13834959059</v>
      </c>
      <c r="I75" s="11">
        <f>IF(I$4&gt;$A$1,H75+(SUMIFS(Movimentações!$E:$E,Movimentações!$C:$C,$A$4,data_movimentacao,I$4,Movimentações!$B:$B,$A75)),VLOOKUP($A75,Macauba!$A$5:$AE$42,I$3,FALSE))</f>
        <v>182748.0174182835</v>
      </c>
      <c r="J75" s="11">
        <f>IF(J$4&gt;$A$1,I75+(SUMIFS(Movimentações!$E:$E,Movimentações!$C:$C,$A$4,data_movimentacao,J$4,Movimentações!$B:$B,$A75)),VLOOKUP($A75,Macauba!$A$5:$AE$42,J$3,FALSE))</f>
        <v>326998.10716844228</v>
      </c>
      <c r="K75" s="11">
        <f>IF(K$4&gt;$A$1,J75+(SUMIFS(Movimentações!$E:$E,Movimentações!$C:$C,$A$4,data_movimentacao,K$4,Movimentações!$B:$B,$A75)),VLOOKUP($A75,Macauba!$A$5:$AE$42,K$3,FALSE))</f>
        <v>161848.840517609</v>
      </c>
      <c r="L75" s="11">
        <f>IF(L$4&gt;$A$1,K75+(SUMIFS(Movimentações!$E:$E,Movimentações!$C:$C,$A$4,data_movimentacao,L$4,Movimentações!$B:$B,$A75)),VLOOKUP($A75,Macauba!$A$5:$AE$42,L$3,FALSE))</f>
        <v>161928.14180673569</v>
      </c>
      <c r="M75" s="11">
        <f>IF(M$4&gt;$A$1,L75+(SUMIFS(Movimentações!$E:$E,Movimentações!$C:$C,$A$4,data_movimentacao,M$4,Movimentações!$B:$B,$A75)),VLOOKUP($A75,Macauba!$A$5:$AE$42,M$3,FALSE))</f>
        <v>47345.421243833152</v>
      </c>
      <c r="N75" s="11">
        <f>IF(N$4&gt;$A$1,M75+(SUMIFS(Movimentações!$E:$E,Movimentações!$C:$C,$A$4,data_movimentacao,N$4,Movimentações!$B:$B,$A75)),VLOOKUP($A75,Macauba!$A$5:$AE$42,N$3,FALSE))</f>
        <v>47368.637388133779</v>
      </c>
      <c r="O75" s="11">
        <f>IF(O$4&gt;$A$1,N75+(SUMIFS(Movimentações!$E:$E,Movimentações!$C:$C,$A$4,data_movimentacao,O$4,Movimentações!$B:$B,$A75)),VLOOKUP($A75,Macauba!$A$5:$AE$42,O$3,FALSE))</f>
        <v>47392.183907997387</v>
      </c>
      <c r="P75" s="11">
        <f>IF(P$4&gt;$A$1,O75+(SUMIFS(Movimentações!$E:$E,Movimentações!$C:$C,$A$4,data_movimentacao,P$4,Movimentações!$B:$B,$A75)),VLOOKUP($A75,Macauba!$A$5:$AE$42,P$3,FALSE))</f>
        <v>47415.469485623762</v>
      </c>
      <c r="Q75" s="11">
        <f>IF(Q$4&gt;$A$1,P75+(SUMIFS(Movimentações!$E:$E,Movimentações!$C:$C,$A$4,data_movimentacao,Q$4,Movimentações!$B:$B,$A75)),VLOOKUP($A75,Macauba!$A$5:$AE$42,Q$3,FALSE))</f>
        <v>95727.774899654221</v>
      </c>
      <c r="R75" s="11">
        <f>IF(R$4&gt;$A$1,Q75+(SUMIFS(Movimentações!$E:$E,Movimentações!$C:$C,$A$4,data_movimentacao,R$4,Movimentações!$B:$B,$A75)),VLOOKUP($A75,Macauba!$A$5:$AE$42,R$3,FALSE))</f>
        <v>25374.273272305611</v>
      </c>
      <c r="S75" s="11">
        <f>IF(S$4&gt;$A$1,R75+(SUMIFS(Movimentações!$E:$E,Movimentações!$C:$C,$A$4,data_movimentacao,S$4,Movimentações!$B:$B,$A75)),VLOOKUP($A75,Macauba!$A$5:$AE$42,S$3,FALSE))</f>
        <v>25386.55787922936</v>
      </c>
      <c r="T75" s="11" t="e">
        <f>IF(T$4&gt;$A$1,S75+(SUMIFS(Movimentações!$E:$E,Movimentações!$C:$C,$A$4,data_movimentacao,T$4,Movimentações!$B:$B,$A75)),VLOOKUP($A75,Macauba!$A$5:$AE$42,T$3,FALSE))</f>
        <v>#REF!</v>
      </c>
      <c r="U75" s="11">
        <f>IF(U$4&gt;$A$1,T75+(SUMIFS(Movimentações!$E:$E,Movimentações!$C:$C,$A$4,data_movimentacao,U$4,Movimentações!$B:$B,$A75)),VLOOKUP($A75,Macauba!$A$5:$AE$42,U$3,FALSE))</f>
        <v>25298.85922697726</v>
      </c>
      <c r="V75" s="11">
        <f>IF(V$4&gt;$A$1,U75+(SUMIFS(Movimentações!$E:$E,Movimentações!$C:$C,$A$4,data_movimentacao,V$4,Movimentações!$B:$B,$A75)),VLOOKUP($A75,Macauba!$A$5:$AE$42,V$3,FALSE))</f>
        <v>25403.124116781499</v>
      </c>
      <c r="W75" s="11">
        <f>IF(W$4&gt;$A$1,V75+(SUMIFS(Movimentações!$E:$E,Movimentações!$C:$C,$A$4,data_movimentacao,W$4,Movimentações!$B:$B,$A75)),VLOOKUP($A75,Macauba!$A$5:$AE$42,W$3,FALSE))</f>
        <v>58542.946497458091</v>
      </c>
      <c r="X75" s="11">
        <f>IF(X$4&gt;$A$1,W75+(SUMIFS(Movimentações!$E:$E,Movimentações!$C:$C,$A$4,data_movimentacao,X$4,Movimentações!$B:$B,$A75)),VLOOKUP($A75,Macauba!$A$5:$AE$42,X$3,FALSE))</f>
        <v>58470.416965545977</v>
      </c>
      <c r="Y75" s="11">
        <f>IF(Y$4&gt;$A$1,X75+(SUMIFS(Movimentações!$E:$E,Movimentações!$C:$C,$A$4,data_movimentacao,Y$4,Movimentações!$B:$B,$A75)),VLOOKUP($A75,Macauba!$A$5:$AE$42,Y$3,FALSE))</f>
        <v>58498.455977659789</v>
      </c>
      <c r="Z75" s="11">
        <f>IF(Z$4&gt;$A$1,Y75+(SUMIFS(Movimentações!$E:$E,Movimentações!$C:$C,$A$4,data_movimentacao,Z$4,Movimentações!$B:$B,$A75)),VLOOKUP($A75,Macauba!$A$5:$AE$42,Z$3,FALSE))</f>
        <v>58498.455977659789</v>
      </c>
      <c r="AA75" s="11">
        <f>IF(AA$4&gt;$A$1,Z75+(SUMIFS(Movimentações!$E:$E,Movimentações!$C:$C,$A$4,data_movimentacao,AA$4,Movimentações!$B:$B,$A75)),VLOOKUP($A75,Macauba!$A$5:$AE$42,AA$3,FALSE))</f>
        <v>119670.7665096673</v>
      </c>
      <c r="AB75" s="11" t="e">
        <f>IF(AB$4&gt;$A$1,AA75+(SUMIFS(Movimentações!$E:$E,Movimentações!$C:$C,$A$4,data_movimentacao,AB$4,Movimentações!$B:$B,$A75)),VLOOKUP($A75,Macauba!$A$5:$AE$42,AB$3,FALSE))</f>
        <v>#REF!</v>
      </c>
      <c r="AC75" s="11">
        <f>IF(AC$4&gt;$A$1,AB75+(SUMIFS(Movimentações!$E:$E,Movimentações!$C:$C,$A$4,data_movimentacao,AC$4,Movimentações!$B:$B,$A75)),VLOOKUP($A75,Macauba!$A$5:$AE$42,AC$3,FALSE))</f>
        <v>175549.23630397671</v>
      </c>
      <c r="AD75" s="11" t="e">
        <f>IF(AD$4&gt;$A$1,AC75+(SUMIFS(Movimentações!$E:$E,Movimentações!$C:$C,$A$4,data_movimentacao,AD$4,Movimentações!$B:$B,$A75)),VLOOKUP($A75,Macauba!$A$5:$AE$42,AD$3,FALSE))</f>
        <v>#REF!</v>
      </c>
      <c r="AE75" s="11" t="e">
        <f>IF(AE$4&gt;$A$1,AD75+(SUMIFS(Movimentações!$E:$E,Movimentações!$C:$C,$A$4,data_movimentacao,AE$4,Movimentações!$B:$B,$A75)),VLOOKUP($A75,Macauba!$A$5:$AE$42,AE$3,FALSE))</f>
        <v>#REF!</v>
      </c>
      <c r="AF75" s="11">
        <f>IF(AF$4&gt;$A$1,AE75+(SUMIFS(Movimentações!$E:$E,Movimentações!$C:$C,$A$4,data_movimentacao,AF$4,Movimentações!$B:$B,$A75)),VLOOKUP($A75,Macauba!$A$5:$AE$42,AF$3,FALSE))</f>
        <v>175637.46495454261</v>
      </c>
      <c r="AG75" s="11">
        <f>IF(AG$4&gt;$A$1,AF75+(SUMIFS(Movimentações!$E:$E,Movimentações!$C:$C,$A$4,data_movimentacao,AG$4,Movimentações!$B:$B,$A75)),VLOOKUP($A75,Macauba!$A$5:$AE$42,AG$3,FALSE))</f>
        <v>283325.69026400469</v>
      </c>
      <c r="AH75" s="11">
        <f>IF(AH$4&gt;$A$1,AG75+(SUMIFS(Movimentações!$E:$E,Movimentações!$C:$C,$A$4,data_movimentacao,AH$4,Movimentações!$B:$B,$A75)),VLOOKUP($A75,Macauba!$A$5:$AE$42,AH$3,FALSE))</f>
        <v>43304.975340908262</v>
      </c>
    </row>
    <row r="76" spans="1:34" x14ac:dyDescent="0.3">
      <c r="A76" t="str">
        <f>Macauba!A31</f>
        <v>XP CASH III FI RENDA FIXA SIMPLES</v>
      </c>
      <c r="B76" s="11">
        <f>IF(B$4&gt;$A$1,A76+(SUMIFS(Movimentações!$E:$E,Movimentações!$C:$C,$A$4,data_movimentacao,B$4,Movimentações!$B:$B,$A76)),VLOOKUP($A76,Macauba!$A$5:$AE$42,B$3,FALSE))</f>
        <v>52799.999999996588</v>
      </c>
      <c r="C76" s="11">
        <f>IF(C$4&gt;$A$1,B76+(SUMIFS(Movimentações!$E:$E,Movimentações!$C:$C,$A$4,data_movimentacao,C$4,Movimentações!$B:$B,$A76)),VLOOKUP($A76,Macauba!$A$5:$AE$42,C$3,FALSE))</f>
        <v>62889.999999998166</v>
      </c>
      <c r="D76" s="11">
        <f>IF(D$4&gt;$A$1,C76+(SUMIFS(Movimentações!$E:$E,Movimentações!$C:$C,$A$4,data_movimentacao,D$4,Movimentações!$B:$B,$A76)),VLOOKUP($A76,Macauba!$A$5:$AE$42,D$3,FALSE))</f>
        <v>52799.999999996588</v>
      </c>
      <c r="E76" s="11">
        <f>IF(E$4&gt;$A$1,D76+(SUMIFS(Movimentações!$E:$E,Movimentações!$C:$C,$A$4,data_movimentacao,E$4,Movimentações!$B:$B,$A76)),VLOOKUP($A76,Macauba!$A$5:$AE$42,E$3,FALSE))</f>
        <v>10940.000000007871</v>
      </c>
      <c r="F76" s="11">
        <f>IF(F$4&gt;$A$1,E76+(SUMIFS(Movimentações!$E:$E,Movimentações!$C:$C,$A$4,data_movimentacao,F$4,Movimentações!$B:$B,$A76)),VLOOKUP($A76,Macauba!$A$5:$AE$42,F$3,FALSE))</f>
        <v>8879.9999999960255</v>
      </c>
      <c r="G76" s="11">
        <f>IF(G$4&gt;$A$1,F76+(SUMIFS(Movimentações!$E:$E,Movimentações!$C:$C,$A$4,data_movimentacao,G$4,Movimentações!$B:$B,$A76)),VLOOKUP($A76,Macauba!$A$5:$AE$42,G$3,FALSE))</f>
        <v>180974.4548148654</v>
      </c>
      <c r="H76" s="11">
        <f>IF(H$4&gt;$A$1,G76+(SUMIFS(Movimentações!$E:$E,Movimentações!$C:$C,$A$4,data_movimentacao,H$4,Movimentações!$B:$B,$A76)),VLOOKUP($A76,Macauba!$A$5:$AE$42,H$3,FALSE))</f>
        <v>308705.13267485279</v>
      </c>
      <c r="I76" s="11">
        <f>IF(I$4&gt;$A$1,H76+(SUMIFS(Movimentações!$E:$E,Movimentações!$C:$C,$A$4,data_movimentacao,I$4,Movimentações!$B:$B,$A76)),VLOOKUP($A76,Macauba!$A$5:$AE$42,I$3,FALSE))</f>
        <v>182748.01003479699</v>
      </c>
      <c r="J76" s="11">
        <f>IF(J$4&gt;$A$1,I76+(SUMIFS(Movimentações!$E:$E,Movimentações!$C:$C,$A$4,data_movimentacao,J$4,Movimentações!$B:$B,$A76)),VLOOKUP($A76,Macauba!$A$5:$AE$42,J$3,FALSE))</f>
        <v>326998.09874799132</v>
      </c>
      <c r="K76" s="11">
        <f>IF(K$4&gt;$A$1,J76+(SUMIFS(Movimentações!$E:$E,Movimentações!$C:$C,$A$4,data_movimentacao,K$4,Movimentações!$B:$B,$A76)),VLOOKUP($A76,Macauba!$A$5:$AE$42,K$3,FALSE))</f>
        <v>161848.83640928089</v>
      </c>
      <c r="L76" s="11">
        <f>IF(L$4&gt;$A$1,K76+(SUMIFS(Movimentações!$E:$E,Movimentações!$C:$C,$A$4,data_movimentacao,L$4,Movimentações!$B:$B,$A76)),VLOOKUP($A76,Macauba!$A$5:$AE$42,L$3,FALSE))</f>
        <v>161928.13675442719</v>
      </c>
      <c r="M76" s="11">
        <f>IF(M$4&gt;$A$1,L76+(SUMIFS(Movimentações!$E:$E,Movimentações!$C:$C,$A$4,data_movimentacao,M$4,Movimentações!$B:$B,$A76)),VLOOKUP($A76,Macauba!$A$5:$AE$42,M$3,FALSE))</f>
        <v>47345.4161025867</v>
      </c>
      <c r="N76" s="11">
        <f>IF(N$4&gt;$A$1,M76+(SUMIFS(Movimentações!$E:$E,Movimentações!$C:$C,$A$4,data_movimentacao,N$4,Movimentações!$B:$B,$A76)),VLOOKUP($A76,Macauba!$A$5:$AE$42,N$3,FALSE))</f>
        <v>47368.631973678966</v>
      </c>
      <c r="O76" s="11">
        <f>IF(O$4&gt;$A$1,N76+(SUMIFS(Movimentações!$E:$E,Movimentações!$C:$C,$A$4,data_movimentacao,O$4,Movimentações!$B:$B,$A76)),VLOOKUP($A76,Macauba!$A$5:$AE$42,O$3,FALSE))</f>
        <v>47392.178696122573</v>
      </c>
      <c r="P76" s="11">
        <f>IF(P$4&gt;$A$1,O76+(SUMIFS(Movimentações!$E:$E,Movimentações!$C:$C,$A$4,data_movimentacao,P$4,Movimentações!$B:$B,$A76)),VLOOKUP($A76,Macauba!$A$5:$AE$42,P$3,FALSE))</f>
        <v>47415.466274366438</v>
      </c>
      <c r="Q76" s="11">
        <f>IF(Q$4&gt;$A$1,P76+(SUMIFS(Movimentações!$E:$E,Movimentações!$C:$C,$A$4,data_movimentacao,Q$4,Movimentações!$B:$B,$A76)),VLOOKUP($A76,Macauba!$A$5:$AE$42,Q$3,FALSE))</f>
        <v>95727.771861672169</v>
      </c>
      <c r="R76" s="11">
        <f>IF(R$4&gt;$A$1,Q76+(SUMIFS(Movimentações!$E:$E,Movimentações!$C:$C,$A$4,data_movimentacao,R$4,Movimentações!$B:$B,$A76)),VLOOKUP($A76,Macauba!$A$5:$AE$42,R$3,FALSE))</f>
        <v>25374.271878240081</v>
      </c>
      <c r="S76" s="11">
        <f>IF(S$4&gt;$A$1,R76+(SUMIFS(Movimentações!$E:$E,Movimentações!$C:$C,$A$4,data_movimentacao,S$4,Movimentações!$B:$B,$A76)),VLOOKUP($A76,Macauba!$A$5:$AE$42,S$3,FALSE))</f>
        <v>25386.556573459871</v>
      </c>
      <c r="T76" s="11" t="e">
        <f>IF(T$4&gt;$A$1,S76+(SUMIFS(Movimentações!$E:$E,Movimentações!$C:$C,$A$4,data_movimentacao,T$4,Movimentações!$B:$B,$A76)),VLOOKUP($A76,Macauba!$A$5:$AE$42,T$3,FALSE))</f>
        <v>#REF!</v>
      </c>
      <c r="U76" s="11">
        <f>IF(U$4&gt;$A$1,T76+(SUMIFS(Movimentações!$E:$E,Movimentações!$C:$C,$A$4,data_movimentacao,U$4,Movimentações!$B:$B,$A76)),VLOOKUP($A76,Macauba!$A$5:$AE$42,U$3,FALSE))</f>
        <v>25298.858253243001</v>
      </c>
      <c r="V76" s="11">
        <f>IF(V$4&gt;$A$1,U76+(SUMIFS(Movimentações!$E:$E,Movimentações!$C:$C,$A$4,data_movimentacao,V$4,Movimentações!$B:$B,$A76)),VLOOKUP($A76,Macauba!$A$5:$AE$42,V$3,FALSE))</f>
        <v>25403.123063470968</v>
      </c>
      <c r="W76" s="11">
        <f>IF(W$4&gt;$A$1,V76+(SUMIFS(Movimentações!$E:$E,Movimentações!$C:$C,$A$4,data_movimentacao,W$4,Movimentações!$B:$B,$A76)),VLOOKUP($A76,Macauba!$A$5:$AE$42,W$3,FALSE))</f>
        <v>58542.945399709919</v>
      </c>
      <c r="X76" s="11">
        <f>IF(X$4&gt;$A$1,W76+(SUMIFS(Movimentações!$E:$E,Movimentações!$C:$C,$A$4,data_movimentacao,X$4,Movimentações!$B:$B,$A76)),VLOOKUP($A76,Macauba!$A$5:$AE$42,X$3,FALSE))</f>
        <v>58470.416018379263</v>
      </c>
      <c r="Y76" s="11">
        <f>IF(Y$4&gt;$A$1,X76+(SUMIFS(Movimentações!$E:$E,Movimentações!$C:$C,$A$4,data_movimentacao,Y$4,Movimentações!$B:$B,$A76)),VLOOKUP($A76,Macauba!$A$5:$AE$42,Y$3,FALSE))</f>
        <v>58498.455221734694</v>
      </c>
      <c r="Z76" s="11">
        <f>IF(Z$4&gt;$A$1,Y76+(SUMIFS(Movimentações!$E:$E,Movimentações!$C:$C,$A$4,data_movimentacao,Z$4,Movimentações!$B:$B,$A76)),VLOOKUP($A76,Macauba!$A$5:$AE$42,Z$3,FALSE))</f>
        <v>58498.455221734694</v>
      </c>
      <c r="AA76" s="11">
        <f>IF(AA$4&gt;$A$1,Z76+(SUMIFS(Movimentações!$E:$E,Movimentações!$C:$C,$A$4,data_movimentacao,AA$4,Movimentações!$B:$B,$A76)),VLOOKUP($A76,Macauba!$A$5:$AE$42,AA$3,FALSE))</f>
        <v>119670.7706621791</v>
      </c>
      <c r="AB76" s="11" t="e">
        <f>IF(AB$4&gt;$A$1,AA76+(SUMIFS(Movimentações!$E:$E,Movimentações!$C:$C,$A$4,data_movimentacao,AB$4,Movimentações!$B:$B,$A76)),VLOOKUP($A76,Macauba!$A$5:$AE$42,AB$3,FALSE))</f>
        <v>#REF!</v>
      </c>
      <c r="AC76" s="11">
        <f>IF(AC$4&gt;$A$1,AB76+(SUMIFS(Movimentações!$E:$E,Movimentações!$C:$C,$A$4,data_movimentacao,AC$4,Movimentações!$B:$B,$A76)),VLOOKUP($A76,Macauba!$A$5:$AE$42,AC$3,FALSE))</f>
        <v>175549.2397877622</v>
      </c>
      <c r="AD76" s="11" t="e">
        <f>IF(AD$4&gt;$A$1,AC76+(SUMIFS(Movimentações!$E:$E,Movimentações!$C:$C,$A$4,data_movimentacao,AD$4,Movimentações!$B:$B,$A76)),VLOOKUP($A76,Macauba!$A$5:$AE$42,AD$3,FALSE))</f>
        <v>#REF!</v>
      </c>
      <c r="AE76" s="11" t="e">
        <f>IF(AE$4&gt;$A$1,AD76+(SUMIFS(Movimentações!$E:$E,Movimentações!$C:$C,$A$4,data_movimentacao,AE$4,Movimentações!$B:$B,$A76)),VLOOKUP($A76,Macauba!$A$5:$AE$42,AE$3,FALSE))</f>
        <v>#REF!</v>
      </c>
      <c r="AF76" s="11">
        <f>IF(AF$4&gt;$A$1,AE76+(SUMIFS(Movimentações!$E:$E,Movimentações!$C:$C,$A$4,data_movimentacao,AF$4,Movimentações!$B:$B,$A76)),VLOOKUP($A76,Macauba!$A$5:$AE$42,AF$3,FALSE))</f>
        <v>175637.4676232377</v>
      </c>
      <c r="AG76" s="11">
        <f>IF(AG$4&gt;$A$1,AF76+(SUMIFS(Movimentações!$E:$E,Movimentações!$C:$C,$A$4,data_movimentacao,AG$4,Movimentações!$B:$B,$A76)),VLOOKUP($A76,Macauba!$A$5:$AE$42,AG$3,FALSE))</f>
        <v>283325.69378804701</v>
      </c>
      <c r="AH76" s="11">
        <f>IF(AH$4&gt;$A$1,AG76+(SUMIFS(Movimentações!$E:$E,Movimentações!$C:$C,$A$4,data_movimentacao,AH$4,Movimentações!$B:$B,$A76)),VLOOKUP($A76,Macauba!$A$5:$AE$42,AH$3,FALSE))</f>
        <v>43304.979303673666</v>
      </c>
    </row>
    <row r="77" spans="1:34" x14ac:dyDescent="0.3">
      <c r="A77" t="str">
        <f>Macauba!A32</f>
        <v>XP CASH IV FI RENDA FIXA SIMPLES</v>
      </c>
      <c r="B77" s="11">
        <f>IF(B$4&gt;$A$1,A77+(SUMIFS(Movimentações!$E:$E,Movimentações!$C:$C,$A$4,data_movimentacao,B$4,Movimentações!$B:$B,$A77)),VLOOKUP($A77,Macauba!$A$5:$AE$42,B$3,FALSE))</f>
        <v>52799.999999999403</v>
      </c>
      <c r="C77" s="11">
        <f>IF(C$4&gt;$A$1,B77+(SUMIFS(Movimentações!$E:$E,Movimentações!$C:$C,$A$4,data_movimentacao,C$4,Movimentações!$B:$B,$A77)),VLOOKUP($A77,Macauba!$A$5:$AE$42,C$3,FALSE))</f>
        <v>62889.999999998421</v>
      </c>
      <c r="D77" s="11">
        <f>IF(D$4&gt;$A$1,C77+(SUMIFS(Movimentações!$E:$E,Movimentações!$C:$C,$A$4,data_movimentacao,D$4,Movimentações!$B:$B,$A77)),VLOOKUP($A77,Macauba!$A$5:$AE$42,D$3,FALSE))</f>
        <v>52799.999999999403</v>
      </c>
      <c r="E77" s="11">
        <f>IF(E$4&gt;$A$1,D77+(SUMIFS(Movimentações!$E:$E,Movimentações!$C:$C,$A$4,data_movimentacao,E$4,Movimentações!$B:$B,$A77)),VLOOKUP($A77,Macauba!$A$5:$AE$42,E$3,FALSE))</f>
        <v>10940.000000005801</v>
      </c>
      <c r="F77" s="11">
        <f>IF(F$4&gt;$A$1,E77+(SUMIFS(Movimentações!$E:$E,Movimentações!$C:$C,$A$4,data_movimentacao,F$4,Movimentações!$B:$B,$A77)),VLOOKUP($A77,Macauba!$A$5:$AE$42,F$3,FALSE))</f>
        <v>8880.0000000041055</v>
      </c>
      <c r="G77" s="11">
        <f>IF(G$4&gt;$A$1,F77+(SUMIFS(Movimentações!$E:$E,Movimentações!$C:$C,$A$4,data_movimentacao,G$4,Movimentações!$B:$B,$A77)),VLOOKUP($A77,Macauba!$A$5:$AE$42,G$3,FALSE))</f>
        <v>180974.45494606291</v>
      </c>
      <c r="H77" s="11">
        <f>IF(H$4&gt;$A$1,G77+(SUMIFS(Movimentações!$E:$E,Movimentações!$C:$C,$A$4,data_movimentacao,H$4,Movimentações!$B:$B,$A77)),VLOOKUP($A77,Macauba!$A$5:$AE$42,H$3,FALSE))</f>
        <v>308705.13190661918</v>
      </c>
      <c r="I77" s="11">
        <f>IF(I$4&gt;$A$1,H77+(SUMIFS(Movimentações!$E:$E,Movimentações!$C:$C,$A$4,data_movimentacao,I$4,Movimentações!$B:$B,$A77)),VLOOKUP($A77,Macauba!$A$5:$AE$42,I$3,FALSE))</f>
        <v>182748.0109735961</v>
      </c>
      <c r="J77" s="11">
        <f>IF(J$4&gt;$A$1,I77+(SUMIFS(Movimentações!$E:$E,Movimentações!$C:$C,$A$4,data_movimentacao,J$4,Movimentações!$B:$B,$A77)),VLOOKUP($A77,Macauba!$A$5:$AE$42,J$3,FALSE))</f>
        <v>326998.09720780328</v>
      </c>
      <c r="K77" s="11">
        <f>IF(K$4&gt;$A$1,J77+(SUMIFS(Movimentações!$E:$E,Movimentações!$C:$C,$A$4,data_movimentacao,K$4,Movimentações!$B:$B,$A77)),VLOOKUP($A77,Macauba!$A$5:$AE$42,K$3,FALSE))</f>
        <v>161848.83379001651</v>
      </c>
      <c r="L77" s="11">
        <f>IF(L$4&gt;$A$1,K77+(SUMIFS(Movimentações!$E:$E,Movimentações!$C:$C,$A$4,data_movimentacao,L$4,Movimentações!$B:$B,$A77)),VLOOKUP($A77,Macauba!$A$5:$AE$42,L$3,FALSE))</f>
        <v>161928.1350773701</v>
      </c>
      <c r="M77" s="11">
        <f>IF(M$4&gt;$A$1,L77+(SUMIFS(Movimentações!$E:$E,Movimentações!$C:$C,$A$4,data_movimentacao,M$4,Movimentações!$B:$B,$A77)),VLOOKUP($A77,Macauba!$A$5:$AE$42,M$3,FALSE))</f>
        <v>47345.416173212878</v>
      </c>
      <c r="N77" s="11">
        <f>IF(N$4&gt;$A$1,M77+(SUMIFS(Movimentações!$E:$E,Movimentações!$C:$C,$A$4,data_movimentacao,N$4,Movimentações!$B:$B,$A77)),VLOOKUP($A77,Macauba!$A$5:$AE$42,N$3,FALSE))</f>
        <v>47368.631861659611</v>
      </c>
      <c r="O77" s="11">
        <f>IF(O$4&gt;$A$1,N77+(SUMIFS(Movimentações!$E:$E,Movimentações!$C:$C,$A$4,data_movimentacao,O$4,Movimentações!$B:$B,$A77)),VLOOKUP($A77,Macauba!$A$5:$AE$42,O$3,FALSE))</f>
        <v>47392.178379452816</v>
      </c>
      <c r="P77" s="11">
        <f>IF(P$4&gt;$A$1,O77+(SUMIFS(Movimentações!$E:$E,Movimentações!$C:$C,$A$4,data_movimentacao,P$4,Movimentações!$B:$B,$A77)),VLOOKUP($A77,Macauba!$A$5:$AE$42,P$3,FALSE))</f>
        <v>47415.46395503173</v>
      </c>
      <c r="Q77" s="11">
        <f>IF(Q$4&gt;$A$1,P77+(SUMIFS(Movimentações!$E:$E,Movimentações!$C:$C,$A$4,data_movimentacao,Q$4,Movimentações!$B:$B,$A77)),VLOOKUP($A77,Macauba!$A$5:$AE$42,Q$3,FALSE))</f>
        <v>95727.769367021901</v>
      </c>
      <c r="R77" s="11">
        <f>IF(R$4&gt;$A$1,Q77+(SUMIFS(Movimentações!$E:$E,Movimentações!$C:$C,$A$4,data_movimentacao,R$4,Movimentações!$B:$B,$A77)),VLOOKUP($A77,Macauba!$A$5:$AE$42,R$3,FALSE))</f>
        <v>25374.266791163591</v>
      </c>
      <c r="S77" s="11">
        <f>IF(S$4&gt;$A$1,R77+(SUMIFS(Movimentações!$E:$E,Movimentações!$C:$C,$A$4,data_movimentacao,S$4,Movimentações!$B:$B,$A77)),VLOOKUP($A77,Macauba!$A$5:$AE$42,S$3,FALSE))</f>
        <v>25386.551637922479</v>
      </c>
      <c r="T77" s="11" t="e">
        <f>IF(T$4&gt;$A$1,S77+(SUMIFS(Movimentações!$E:$E,Movimentações!$C:$C,$A$4,data_movimentacao,T$4,Movimentações!$B:$B,$A77)),VLOOKUP($A77,Macauba!$A$5:$AE$42,T$3,FALSE))</f>
        <v>#REF!</v>
      </c>
      <c r="U77" s="11">
        <f>IF(U$4&gt;$A$1,T77+(SUMIFS(Movimentações!$E:$E,Movimentações!$C:$C,$A$4,data_movimentacao,U$4,Movimentações!$B:$B,$A77)),VLOOKUP($A77,Macauba!$A$5:$AE$42,U$3,FALSE))</f>
        <v>25298.852740258051</v>
      </c>
      <c r="V77" s="11">
        <f>IF(V$4&gt;$A$1,U77+(SUMIFS(Movimentações!$E:$E,Movimentações!$C:$C,$A$4,data_movimentacao,V$4,Movimentações!$B:$B,$A77)),VLOOKUP($A77,Macauba!$A$5:$AE$42,V$3,FALSE))</f>
        <v>25403.117624540479</v>
      </c>
      <c r="W77" s="11">
        <f>IF(W$4&gt;$A$1,V77+(SUMIFS(Movimentações!$E:$E,Movimentações!$C:$C,$A$4,data_movimentacao,W$4,Movimentações!$B:$B,$A77)),VLOOKUP($A77,Macauba!$A$5:$AE$42,W$3,FALSE))</f>
        <v>58542.940000003029</v>
      </c>
      <c r="X77" s="11">
        <f>IF(X$4&gt;$A$1,W77+(SUMIFS(Movimentações!$E:$E,Movimentações!$C:$C,$A$4,data_movimentacao,X$4,Movimentações!$B:$B,$A77)),VLOOKUP($A77,Macauba!$A$5:$AE$42,X$3,FALSE))</f>
        <v>58470.411024248337</v>
      </c>
      <c r="Y77" s="11">
        <f>IF(Y$4&gt;$A$1,X77+(SUMIFS(Movimentações!$E:$E,Movimentações!$C:$C,$A$4,data_movimentacao,Y$4,Movimentações!$B:$B,$A77)),VLOOKUP($A77,Macauba!$A$5:$AE$42,Y$3,FALSE))</f>
        <v>58498.449476578877</v>
      </c>
      <c r="Z77" s="11">
        <f>IF(Z$4&gt;$A$1,Y77+(SUMIFS(Movimentações!$E:$E,Movimentações!$C:$C,$A$4,data_movimentacao,Z$4,Movimentações!$B:$B,$A77)),VLOOKUP($A77,Macauba!$A$5:$AE$42,Z$3,FALSE))</f>
        <v>58498.449476578877</v>
      </c>
      <c r="AA77" s="11">
        <f>IF(AA$4&gt;$A$1,Z77+(SUMIFS(Movimentações!$E:$E,Movimentações!$C:$C,$A$4,data_movimentacao,AA$4,Movimentações!$B:$B,$A77)),VLOOKUP($A77,Macauba!$A$5:$AE$42,AA$3,FALSE))</f>
        <v>119670.7651970163</v>
      </c>
      <c r="AB77" s="11" t="e">
        <f>IF(AB$4&gt;$A$1,AA77+(SUMIFS(Movimentações!$E:$E,Movimentações!$C:$C,$A$4,data_movimentacao,AB$4,Movimentações!$B:$B,$A77)),VLOOKUP($A77,Macauba!$A$5:$AE$42,AB$3,FALSE))</f>
        <v>#REF!</v>
      </c>
      <c r="AC77" s="11">
        <f>IF(AC$4&gt;$A$1,AB77+(SUMIFS(Movimentações!$E:$E,Movimentações!$C:$C,$A$4,data_movimentacao,AC$4,Movimentações!$B:$B,$A77)),VLOOKUP($A77,Macauba!$A$5:$AE$42,AC$3,FALSE))</f>
        <v>175549.23385243339</v>
      </c>
      <c r="AD77" s="11" t="e">
        <f>IF(AD$4&gt;$A$1,AC77+(SUMIFS(Movimentações!$E:$E,Movimentações!$C:$C,$A$4,data_movimentacao,AD$4,Movimentações!$B:$B,$A77)),VLOOKUP($A77,Macauba!$A$5:$AE$42,AD$3,FALSE))</f>
        <v>#REF!</v>
      </c>
      <c r="AE77" s="11" t="e">
        <f>IF(AE$4&gt;$A$1,AD77+(SUMIFS(Movimentações!$E:$E,Movimentações!$C:$C,$A$4,data_movimentacao,AE$4,Movimentações!$B:$B,$A77)),VLOOKUP($A77,Macauba!$A$5:$AE$42,AE$3,FALSE))</f>
        <v>#REF!</v>
      </c>
      <c r="AF77" s="11">
        <f>IF(AF$4&gt;$A$1,AE77+(SUMIFS(Movimentações!$E:$E,Movimentações!$C:$C,$A$4,data_movimentacao,AF$4,Movimentações!$B:$B,$A77)),VLOOKUP($A77,Macauba!$A$5:$AE$42,AF$3,FALSE))</f>
        <v>175637.462504286</v>
      </c>
      <c r="AG77" s="11">
        <f>IF(AG$4&gt;$A$1,AF77+(SUMIFS(Movimentações!$E:$E,Movimentações!$C:$C,$A$4,data_movimentacao,AG$4,Movimentações!$B:$B,$A77)),VLOOKUP($A77,Macauba!$A$5:$AE$42,AG$3,FALSE))</f>
        <v>283325.68781503401</v>
      </c>
      <c r="AH77" s="11">
        <f>IF(AH$4&gt;$A$1,AG77+(SUMIFS(Movimentações!$E:$E,Movimentações!$C:$C,$A$4,data_movimentacao,AH$4,Movimentações!$B:$B,$A77)),VLOOKUP($A77,Macauba!$A$5:$AE$42,AH$3,FALSE))</f>
        <v>43304.974025404161</v>
      </c>
    </row>
    <row r="78" spans="1:34" x14ac:dyDescent="0.3">
      <c r="A78" t="str">
        <f>Macauba!A33</f>
        <v>XP CASH IX FI RENDA FIXA SIMPLES</v>
      </c>
      <c r="B78" s="11">
        <f>IF(B$4&gt;$A$1,A78+(SUMIFS(Movimentações!$E:$E,Movimentações!$C:$C,$A$4,data_movimentacao,B$4,Movimentações!$B:$B,$A78)),VLOOKUP($A78,Macauba!$A$5:$AE$42,B$3,FALSE))</f>
        <v>52799.999999999367</v>
      </c>
      <c r="C78" s="11">
        <f>IF(C$4&gt;$A$1,B78+(SUMIFS(Movimentações!$E:$E,Movimentações!$C:$C,$A$4,data_movimentacao,C$4,Movimentações!$B:$B,$A78)),VLOOKUP($A78,Macauba!$A$5:$AE$42,C$3,FALSE))</f>
        <v>62890.000000003507</v>
      </c>
      <c r="D78" s="11">
        <f>IF(D$4&gt;$A$1,C78+(SUMIFS(Movimentações!$E:$E,Movimentações!$C:$C,$A$4,data_movimentacao,D$4,Movimentações!$B:$B,$A78)),VLOOKUP($A78,Macauba!$A$5:$AE$42,D$3,FALSE))</f>
        <v>52799.999999999367</v>
      </c>
      <c r="E78" s="11">
        <f>IF(E$4&gt;$A$1,D78+(SUMIFS(Movimentações!$E:$E,Movimentações!$C:$C,$A$4,data_movimentacao,E$4,Movimentações!$B:$B,$A78)),VLOOKUP($A78,Macauba!$A$5:$AE$42,E$3,FALSE))</f>
        <v>10940.000000002859</v>
      </c>
      <c r="F78" s="11">
        <f>IF(F$4&gt;$A$1,E78+(SUMIFS(Movimentações!$E:$E,Movimentações!$C:$C,$A$4,data_movimentacao,F$4,Movimentações!$B:$B,$A78)),VLOOKUP($A78,Macauba!$A$5:$AE$42,F$3,FALSE))</f>
        <v>8880.0000000058899</v>
      </c>
      <c r="G78" s="11">
        <f>IF(G$4&gt;$A$1,F78+(SUMIFS(Movimentações!$E:$E,Movimentações!$C:$C,$A$4,data_movimentacao,G$4,Movimentações!$B:$B,$A78)),VLOOKUP($A78,Macauba!$A$5:$AE$42,G$3,FALSE))</f>
        <v>180974.45486910481</v>
      </c>
      <c r="H78" s="11">
        <f>IF(H$4&gt;$A$1,G78+(SUMIFS(Movimentações!$E:$E,Movimentações!$C:$C,$A$4,data_movimentacao,H$4,Movimentações!$B:$B,$A78)),VLOOKUP($A78,Macauba!$A$5:$AE$42,H$3,FALSE))</f>
        <v>308705.13207265682</v>
      </c>
      <c r="I78" s="11">
        <f>IF(I$4&gt;$A$1,H78+(SUMIFS(Movimentações!$E:$E,Movimentações!$C:$C,$A$4,data_movimentacao,I$4,Movimentações!$B:$B,$A78)),VLOOKUP($A78,Macauba!$A$5:$AE$42,I$3,FALSE))</f>
        <v>182748.00846462851</v>
      </c>
      <c r="J78" s="11">
        <f>IF(J$4&gt;$A$1,I78+(SUMIFS(Movimentações!$E:$E,Movimentações!$C:$C,$A$4,data_movimentacao,J$4,Movimentações!$B:$B,$A78)),VLOOKUP($A78,Macauba!$A$5:$AE$42,J$3,FALSE))</f>
        <v>326998.09662849287</v>
      </c>
      <c r="K78" s="11">
        <f>IF(K$4&gt;$A$1,J78+(SUMIFS(Movimentações!$E:$E,Movimentações!$C:$C,$A$4,data_movimentacao,K$4,Movimentações!$B:$B,$A78)),VLOOKUP($A78,Macauba!$A$5:$AE$42,K$3,FALSE))</f>
        <v>161848.8344188708</v>
      </c>
      <c r="L78" s="11">
        <f>IF(L$4&gt;$A$1,K78+(SUMIFS(Movimentações!$E:$E,Movimentações!$C:$C,$A$4,data_movimentacao,L$4,Movimentações!$B:$B,$A78)),VLOOKUP($A78,Macauba!$A$5:$AE$42,L$3,FALSE))</f>
        <v>161928.1343044714</v>
      </c>
      <c r="M78" s="11">
        <f>IF(M$4&gt;$A$1,L78+(SUMIFS(Movimentações!$E:$E,Movimentações!$C:$C,$A$4,data_movimentacao,M$4,Movimentações!$B:$B,$A78)),VLOOKUP($A78,Macauba!$A$5:$AE$42,M$3,FALSE))</f>
        <v>47345.415466370199</v>
      </c>
      <c r="N78" s="11">
        <f>IF(N$4&gt;$A$1,M78+(SUMIFS(Movimentações!$E:$E,Movimentações!$C:$C,$A$4,data_movimentacao,N$4,Movimentações!$B:$B,$A78)),VLOOKUP($A78,Macauba!$A$5:$AE$42,N$3,FALSE))</f>
        <v>47368.631199198077</v>
      </c>
      <c r="O78" s="11">
        <f>IF(O$4&gt;$A$1,N78+(SUMIFS(Movimentações!$E:$E,Movimentações!$C:$C,$A$4,data_movimentacao,O$4,Movimentações!$B:$B,$A78)),VLOOKUP($A78,Macauba!$A$5:$AE$42,O$3,FALSE))</f>
        <v>47392.177762004882</v>
      </c>
      <c r="P78" s="11">
        <f>IF(P$4&gt;$A$1,O78+(SUMIFS(Movimentações!$E:$E,Movimentações!$C:$C,$A$4,data_movimentacao,P$4,Movimentações!$B:$B,$A78)),VLOOKUP($A78,Macauba!$A$5:$AE$42,P$3,FALSE))</f>
        <v>47415.466558792439</v>
      </c>
      <c r="Q78" s="11">
        <f>IF(Q$4&gt;$A$1,P78+(SUMIFS(Movimentações!$E:$E,Movimentações!$C:$C,$A$4,data_movimentacao,Q$4,Movimentações!$B:$B,$A78)),VLOOKUP($A78,Macauba!$A$5:$AE$42,Q$3,FALSE))</f>
        <v>95727.772014978123</v>
      </c>
      <c r="R78" s="11">
        <f>IF(R$4&gt;$A$1,Q78+(SUMIFS(Movimentações!$E:$E,Movimentações!$C:$C,$A$4,data_movimentacao,R$4,Movimentações!$B:$B,$A78)),VLOOKUP($A78,Macauba!$A$5:$AE$42,R$3,FALSE))</f>
        <v>25374.272690704511</v>
      </c>
      <c r="S78" s="11">
        <f>IF(S$4&gt;$A$1,R78+(SUMIFS(Movimentações!$E:$E,Movimentações!$C:$C,$A$4,data_movimentacao,S$4,Movimentações!$B:$B,$A78)),VLOOKUP($A78,Macauba!$A$5:$AE$42,S$3,FALSE))</f>
        <v>25386.55732048663</v>
      </c>
      <c r="T78" s="11" t="e">
        <f>IF(T$4&gt;$A$1,S78+(SUMIFS(Movimentações!$E:$E,Movimentações!$C:$C,$A$4,data_movimentacao,T$4,Movimentações!$B:$B,$A78)),VLOOKUP($A78,Macauba!$A$5:$AE$42,T$3,FALSE))</f>
        <v>#REF!</v>
      </c>
      <c r="U78" s="11">
        <f>IF(U$4&gt;$A$1,T78+(SUMIFS(Movimentações!$E:$E,Movimentações!$C:$C,$A$4,data_movimentacao,U$4,Movimentações!$B:$B,$A78)),VLOOKUP($A78,Macauba!$A$5:$AE$42,U$3,FALSE))</f>
        <v>25298.85019938595</v>
      </c>
      <c r="V78" s="11">
        <f>IF(V$4&gt;$A$1,U78+(SUMIFS(Movimentações!$E:$E,Movimentações!$C:$C,$A$4,data_movimentacao,V$4,Movimentações!$B:$B,$A78)),VLOOKUP($A78,Macauba!$A$5:$AE$42,V$3,FALSE))</f>
        <v>25403.11489263851</v>
      </c>
      <c r="W78" s="11">
        <f>IF(W$4&gt;$A$1,V78+(SUMIFS(Movimentações!$E:$E,Movimentações!$C:$C,$A$4,data_movimentacao,W$4,Movimentações!$B:$B,$A78)),VLOOKUP($A78,Macauba!$A$5:$AE$42,W$3,FALSE))</f>
        <v>58542.935868507353</v>
      </c>
      <c r="X78" s="11">
        <f>IF(X$4&gt;$A$1,W78+(SUMIFS(Movimentações!$E:$E,Movimentações!$C:$C,$A$4,data_movimentacao,X$4,Movimentações!$B:$B,$A78)),VLOOKUP($A78,Macauba!$A$5:$AE$42,X$3,FALSE))</f>
        <v>58470.406392661207</v>
      </c>
      <c r="Y78" s="11">
        <f>IF(Y$4&gt;$A$1,X78+(SUMIFS(Movimentações!$E:$E,Movimentações!$C:$C,$A$4,data_movimentacao,Y$4,Movimentações!$B:$B,$A78)),VLOOKUP($A78,Macauba!$A$5:$AE$42,Y$3,FALSE))</f>
        <v>58498.444904522803</v>
      </c>
      <c r="Z78" s="11">
        <f>IF(Z$4&gt;$A$1,Y78+(SUMIFS(Movimentações!$E:$E,Movimentações!$C:$C,$A$4,data_movimentacao,Z$4,Movimentações!$B:$B,$A78)),VLOOKUP($A78,Macauba!$A$5:$AE$42,Z$3,FALSE))</f>
        <v>58498.444904522803</v>
      </c>
      <c r="AA78" s="11">
        <f>IF(AA$4&gt;$A$1,Z78+(SUMIFS(Movimentações!$E:$E,Movimentações!$C:$C,$A$4,data_movimentacao,AA$4,Movimentações!$B:$B,$A78)),VLOOKUP($A78,Macauba!$A$5:$AE$42,AA$3,FALSE))</f>
        <v>119670.7558795247</v>
      </c>
      <c r="AB78" s="11" t="e">
        <f>IF(AB$4&gt;$A$1,AA78+(SUMIFS(Movimentações!$E:$E,Movimentações!$C:$C,$A$4,data_movimentacao,AB$4,Movimentações!$B:$B,$A78)),VLOOKUP($A78,Macauba!$A$5:$AE$42,AB$3,FALSE))</f>
        <v>#REF!</v>
      </c>
      <c r="AC78" s="11">
        <f>IF(AC$4&gt;$A$1,AB78+(SUMIFS(Movimentações!$E:$E,Movimentações!$C:$C,$A$4,data_movimentacao,AC$4,Movimentações!$B:$B,$A78)),VLOOKUP($A78,Macauba!$A$5:$AE$42,AC$3,FALSE))</f>
        <v>175549.22465953929</v>
      </c>
      <c r="AD78" s="11" t="e">
        <f>IF(AD$4&gt;$A$1,AC78+(SUMIFS(Movimentações!$E:$E,Movimentações!$C:$C,$A$4,data_movimentacao,AD$4,Movimentações!$B:$B,$A78)),VLOOKUP($A78,Macauba!$A$5:$AE$42,AD$3,FALSE))</f>
        <v>#REF!</v>
      </c>
      <c r="AE78" s="11" t="e">
        <f>IF(AE$4&gt;$A$1,AD78+(SUMIFS(Movimentações!$E:$E,Movimentações!$C:$C,$A$4,data_movimentacao,AE$4,Movimentações!$B:$B,$A78)),VLOOKUP($A78,Macauba!$A$5:$AE$42,AE$3,FALSE))</f>
        <v>#REF!</v>
      </c>
      <c r="AF78" s="11">
        <f>IF(AF$4&gt;$A$1,AE78+(SUMIFS(Movimentações!$E:$E,Movimentações!$C:$C,$A$4,data_movimentacao,AF$4,Movimentações!$B:$B,$A78)),VLOOKUP($A78,Macauba!$A$5:$AE$42,AF$3,FALSE))</f>
        <v>175637.4535015588</v>
      </c>
      <c r="AG78" s="11">
        <f>IF(AG$4&gt;$A$1,AF78+(SUMIFS(Movimentações!$E:$E,Movimentações!$C:$C,$A$4,data_movimentacao,AG$4,Movimentações!$B:$B,$A78)),VLOOKUP($A78,Macauba!$A$5:$AE$42,AG$3,FALSE))</f>
        <v>283325.67733190552</v>
      </c>
      <c r="AH78" s="11">
        <f>IF(AH$4&gt;$A$1,AG78+(SUMIFS(Movimentações!$E:$E,Movimentações!$C:$C,$A$4,data_movimentacao,AH$4,Movimentações!$B:$B,$A78)),VLOOKUP($A78,Macauba!$A$5:$AE$42,AH$3,FALSE))</f>
        <v>43304.964752941269</v>
      </c>
    </row>
    <row r="79" spans="1:34" x14ac:dyDescent="0.3">
      <c r="A79" t="str">
        <f>Macauba!A34</f>
        <v>XP CASH V FI RENDA FIXA SIMPLES</v>
      </c>
      <c r="B79" s="11">
        <f>IF(B$4&gt;$A$1,A79+(SUMIFS(Movimentações!$E:$E,Movimentações!$C:$C,$A$4,data_movimentacao,B$4,Movimentações!$B:$B,$A79)),VLOOKUP($A79,Macauba!$A$5:$AE$42,B$3,FALSE))</f>
        <v>52800.00000000219</v>
      </c>
      <c r="C79" s="11">
        <f>IF(C$4&gt;$A$1,B79+(SUMIFS(Movimentações!$E:$E,Movimentações!$C:$C,$A$4,data_movimentacao,C$4,Movimentações!$B:$B,$A79)),VLOOKUP($A79,Macauba!$A$5:$AE$42,C$3,FALSE))</f>
        <v>62889.999999997111</v>
      </c>
      <c r="D79" s="11">
        <f>IF(D$4&gt;$A$1,C79+(SUMIFS(Movimentações!$E:$E,Movimentações!$C:$C,$A$4,data_movimentacao,D$4,Movimentações!$B:$B,$A79)),VLOOKUP($A79,Macauba!$A$5:$AE$42,D$3,FALSE))</f>
        <v>52800.00000000219</v>
      </c>
      <c r="E79" s="11">
        <f>IF(E$4&gt;$A$1,D79+(SUMIFS(Movimentações!$E:$E,Movimentações!$C:$C,$A$4,data_movimentacao,E$4,Movimentações!$B:$B,$A79)),VLOOKUP($A79,Macauba!$A$5:$AE$42,E$3,FALSE))</f>
        <v>10939.999999996369</v>
      </c>
      <c r="F79" s="11">
        <f>IF(F$4&gt;$A$1,E79+(SUMIFS(Movimentações!$E:$E,Movimentações!$C:$C,$A$4,data_movimentacao,F$4,Movimentações!$B:$B,$A79)),VLOOKUP($A79,Macauba!$A$5:$AE$42,F$3,FALSE))</f>
        <v>8879.9999999946722</v>
      </c>
      <c r="G79" s="11">
        <f>IF(G$4&gt;$A$1,F79+(SUMIFS(Movimentações!$E:$E,Movimentações!$C:$C,$A$4,data_movimentacao,G$4,Movimentações!$B:$B,$A79)),VLOOKUP($A79,Macauba!$A$5:$AE$42,G$3,FALSE))</f>
        <v>180974.45486479119</v>
      </c>
      <c r="H79" s="11">
        <f>IF(H$4&gt;$A$1,G79+(SUMIFS(Movimentações!$E:$E,Movimentações!$C:$C,$A$4,data_movimentacao,H$4,Movimentações!$B:$B,$A79)),VLOOKUP($A79,Macauba!$A$5:$AE$42,H$3,FALSE))</f>
        <v>308705.13198417361</v>
      </c>
      <c r="I79" s="11">
        <f>IF(I$4&gt;$A$1,H79+(SUMIFS(Movimentações!$E:$E,Movimentações!$C:$C,$A$4,data_movimentacao,I$4,Movimentações!$B:$B,$A79)),VLOOKUP($A79,Macauba!$A$5:$AE$42,I$3,FALSE))</f>
        <v>182748.0140263075</v>
      </c>
      <c r="J79" s="11">
        <f>IF(J$4&gt;$A$1,I79+(SUMIFS(Movimentações!$E:$E,Movimentações!$C:$C,$A$4,data_movimentacao,J$4,Movimentações!$B:$B,$A79)),VLOOKUP($A79,Macauba!$A$5:$AE$42,J$3,FALSE))</f>
        <v>326998.10199268162</v>
      </c>
      <c r="K79" s="11">
        <f>IF(K$4&gt;$A$1,J79+(SUMIFS(Movimentações!$E:$E,Movimentações!$C:$C,$A$4,data_movimentacao,K$4,Movimentações!$B:$B,$A79)),VLOOKUP($A79,Macauba!$A$5:$AE$42,K$3,FALSE))</f>
        <v>161848.83397400519</v>
      </c>
      <c r="L79" s="11">
        <f>IF(L$4&gt;$A$1,K79+(SUMIFS(Movimentações!$E:$E,Movimentações!$C:$C,$A$4,data_movimentacao,L$4,Movimentações!$B:$B,$A79)),VLOOKUP($A79,Macauba!$A$5:$AE$42,L$3,FALSE))</f>
        <v>161928.13520680511</v>
      </c>
      <c r="M79" s="11">
        <f>IF(M$4&gt;$A$1,L79+(SUMIFS(Movimentações!$E:$E,Movimentações!$C:$C,$A$4,data_movimentacao,M$4,Movimentações!$B:$B,$A79)),VLOOKUP($A79,Macauba!$A$5:$AE$42,M$3,FALSE))</f>
        <v>47345.414513091047</v>
      </c>
      <c r="N79" s="11">
        <f>IF(N$4&gt;$A$1,M79+(SUMIFS(Movimentações!$E:$E,Movimentações!$C:$C,$A$4,data_movimentacao,N$4,Movimentações!$B:$B,$A79)),VLOOKUP($A79,Macauba!$A$5:$AE$42,N$3,FALSE))</f>
        <v>47368.630643558681</v>
      </c>
      <c r="O79" s="11">
        <f>IF(O$4&gt;$A$1,N79+(SUMIFS(Movimentações!$E:$E,Movimentações!$C:$C,$A$4,data_movimentacao,O$4,Movimentações!$B:$B,$A79)),VLOOKUP($A79,Macauba!$A$5:$AE$42,O$3,FALSE))</f>
        <v>47392.177175226221</v>
      </c>
      <c r="P79" s="11">
        <f>IF(P$4&gt;$A$1,O79+(SUMIFS(Movimentações!$E:$E,Movimentações!$C:$C,$A$4,data_movimentacao,P$4,Movimentações!$B:$B,$A79)),VLOOKUP($A79,Macauba!$A$5:$AE$42,P$3,FALSE))</f>
        <v>47415.465013646579</v>
      </c>
      <c r="Q79" s="11">
        <f>IF(Q$4&gt;$A$1,P79+(SUMIFS(Movimentações!$E:$E,Movimentações!$C:$C,$A$4,data_movimentacao,Q$4,Movimentações!$B:$B,$A79)),VLOOKUP($A79,Macauba!$A$5:$AE$42,Q$3,FALSE))</f>
        <v>95727.770405258489</v>
      </c>
      <c r="R79" s="11">
        <f>IF(R$4&gt;$A$1,Q79+(SUMIFS(Movimentações!$E:$E,Movimentações!$C:$C,$A$4,data_movimentacao,R$4,Movimentações!$B:$B,$A79)),VLOOKUP($A79,Macauba!$A$5:$AE$42,R$3,FALSE))</f>
        <v>25374.266764042</v>
      </c>
      <c r="S79" s="11">
        <f>IF(S$4&gt;$A$1,R79+(SUMIFS(Movimentações!$E:$E,Movimentações!$C:$C,$A$4,data_movimentacao,S$4,Movimentações!$B:$B,$A79)),VLOOKUP($A79,Macauba!$A$5:$AE$42,S$3,FALSE))</f>
        <v>25386.551594344772</v>
      </c>
      <c r="T79" s="11" t="e">
        <f>IF(T$4&gt;$A$1,S79+(SUMIFS(Movimentações!$E:$E,Movimentações!$C:$C,$A$4,data_movimentacao,T$4,Movimentações!$B:$B,$A79)),VLOOKUP($A79,Macauba!$A$5:$AE$42,T$3,FALSE))</f>
        <v>#REF!</v>
      </c>
      <c r="U79" s="11">
        <f>IF(U$4&gt;$A$1,T79+(SUMIFS(Movimentações!$E:$E,Movimentações!$C:$C,$A$4,data_movimentacao,U$4,Movimentações!$B:$B,$A79)),VLOOKUP($A79,Macauba!$A$5:$AE$42,U$3,FALSE))</f>
        <v>25298.852924120849</v>
      </c>
      <c r="V79" s="11">
        <f>IF(V$4&gt;$A$1,U79+(SUMIFS(Movimentações!$E:$E,Movimentações!$C:$C,$A$4,data_movimentacao,V$4,Movimentações!$B:$B,$A79)),VLOOKUP($A79,Macauba!$A$5:$AE$42,V$3,FALSE))</f>
        <v>25403.117759461758</v>
      </c>
      <c r="W79" s="11">
        <f>IF(W$4&gt;$A$1,V79+(SUMIFS(Movimentações!$E:$E,Movimentações!$C:$C,$A$4,data_movimentacao,W$4,Movimentações!$B:$B,$A79)),VLOOKUP($A79,Macauba!$A$5:$AE$42,W$3,FALSE))</f>
        <v>58542.940000006973</v>
      </c>
      <c r="X79" s="11">
        <f>IF(X$4&gt;$A$1,W79+(SUMIFS(Movimentações!$E:$E,Movimentações!$C:$C,$A$4,data_movimentacao,X$4,Movimentações!$B:$B,$A79)),VLOOKUP($A79,Macauba!$A$5:$AE$42,X$3,FALSE))</f>
        <v>58470.410923795833</v>
      </c>
      <c r="Y79" s="11">
        <f>IF(Y$4&gt;$A$1,X79+(SUMIFS(Movimentações!$E:$E,Movimentações!$C:$C,$A$4,data_movimentacao,Y$4,Movimentações!$B:$B,$A79)),VLOOKUP($A79,Macauba!$A$5:$AE$42,Y$3,FALSE))</f>
        <v>58498.449323555433</v>
      </c>
      <c r="Z79" s="11">
        <f>IF(Z$4&gt;$A$1,Y79+(SUMIFS(Movimentações!$E:$E,Movimentações!$C:$C,$A$4,data_movimentacao,Z$4,Movimentações!$B:$B,$A79)),VLOOKUP($A79,Macauba!$A$5:$AE$42,Z$3,FALSE))</f>
        <v>58498.449323555433</v>
      </c>
      <c r="AA79" s="11">
        <f>IF(AA$4&gt;$A$1,Z79+(SUMIFS(Movimentações!$E:$E,Movimentações!$C:$C,$A$4,data_movimentacao,AA$4,Movimentações!$B:$B,$A79)),VLOOKUP($A79,Macauba!$A$5:$AE$42,AA$3,FALSE))</f>
        <v>119670.7599999988</v>
      </c>
      <c r="AB79" s="11" t="e">
        <f>IF(AB$4&gt;$A$1,AA79+(SUMIFS(Movimentações!$E:$E,Movimentações!$C:$C,$A$4,data_movimentacao,AB$4,Movimentações!$B:$B,$A79)),VLOOKUP($A79,Macauba!$A$5:$AE$42,AB$3,FALSE))</f>
        <v>#REF!</v>
      </c>
      <c r="AC79" s="11">
        <f>IF(AC$4&gt;$A$1,AB79+(SUMIFS(Movimentações!$E:$E,Movimentações!$C:$C,$A$4,data_movimentacao,AC$4,Movimentações!$B:$B,$A79)),VLOOKUP($A79,Macauba!$A$5:$AE$42,AC$3,FALSE))</f>
        <v>175549.2297756171</v>
      </c>
      <c r="AD79" s="11" t="e">
        <f>IF(AD$4&gt;$A$1,AC79+(SUMIFS(Movimentações!$E:$E,Movimentações!$C:$C,$A$4,data_movimentacao,AD$4,Movimentações!$B:$B,$A79)),VLOOKUP($A79,Macauba!$A$5:$AE$42,AD$3,FALSE))</f>
        <v>#REF!</v>
      </c>
      <c r="AE79" s="11" t="e">
        <f>IF(AE$4&gt;$A$1,AD79+(SUMIFS(Movimentações!$E:$E,Movimentações!$C:$C,$A$4,data_movimentacao,AE$4,Movimentações!$B:$B,$A79)),VLOOKUP($A79,Macauba!$A$5:$AE$42,AE$3,FALSE))</f>
        <v>#REF!</v>
      </c>
      <c r="AF79" s="11">
        <f>IF(AF$4&gt;$A$1,AE79+(SUMIFS(Movimentações!$E:$E,Movimentações!$C:$C,$A$4,data_movimentacao,AF$4,Movimentações!$B:$B,$A79)),VLOOKUP($A79,Macauba!$A$5:$AE$42,AF$3,FALSE))</f>
        <v>175637.45859433489</v>
      </c>
      <c r="AG79" s="11">
        <f>IF(AG$4&gt;$A$1,AF79+(SUMIFS(Movimentações!$E:$E,Movimentações!$C:$C,$A$4,data_movimentacao,AG$4,Movimentações!$B:$B,$A79)),VLOOKUP($A79,Macauba!$A$5:$AE$42,AG$3,FALSE))</f>
        <v>283325.68240099901</v>
      </c>
      <c r="AH79" s="11">
        <f>IF(AH$4&gt;$A$1,AG79+(SUMIFS(Movimentações!$E:$E,Movimentações!$C:$C,$A$4,data_movimentacao,AH$4,Movimentações!$B:$B,$A79)),VLOOKUP($A79,Macauba!$A$5:$AE$42,AH$3,FALSE))</f>
        <v>43304.968859649976</v>
      </c>
    </row>
    <row r="80" spans="1:34" x14ac:dyDescent="0.3">
      <c r="A80" t="str">
        <f>Macauba!A35</f>
        <v>XP CASH VI FI RENDA FIXA SIMPLES</v>
      </c>
      <c r="B80" s="11">
        <f>IF(B$4&gt;$A$1,A80+(SUMIFS(Movimentações!$E:$E,Movimentações!$C:$C,$A$4,data_movimentacao,B$4,Movimentações!$B:$B,$A80)),VLOOKUP($A80,Macauba!$A$5:$AE$42,B$3,FALSE))</f>
        <v>52799.999194577053</v>
      </c>
      <c r="C80" s="11">
        <f>IF(C$4&gt;$A$1,B80+(SUMIFS(Movimentações!$E:$E,Movimentações!$C:$C,$A$4,data_movimentacao,C$4,Movimentações!$B:$B,$A80)),VLOOKUP($A80,Macauba!$A$5:$AE$42,C$3,FALSE))</f>
        <v>62889.999194966993</v>
      </c>
      <c r="D80" s="11">
        <f>IF(D$4&gt;$A$1,C80+(SUMIFS(Movimentações!$E:$E,Movimentações!$C:$C,$A$4,data_movimentacao,D$4,Movimentações!$B:$B,$A80)),VLOOKUP($A80,Macauba!$A$5:$AE$42,D$3,FALSE))</f>
        <v>52799.999194577053</v>
      </c>
      <c r="E80" s="11">
        <f>IF(E$4&gt;$A$1,D80+(SUMIFS(Movimentações!$E:$E,Movimentações!$C:$C,$A$4,data_movimentacao,E$4,Movimentações!$B:$B,$A80)),VLOOKUP($A80,Macauba!$A$5:$AE$42,E$3,FALSE))</f>
        <v>10939.999194186999</v>
      </c>
      <c r="F80" s="11">
        <f>IF(F$4&gt;$A$1,E80+(SUMIFS(Movimentações!$E:$E,Movimentações!$C:$C,$A$4,data_movimentacao,F$4,Movimentações!$B:$B,$A80)),VLOOKUP($A80,Macauba!$A$5:$AE$42,F$3,FALSE))</f>
        <v>8879.999193788206</v>
      </c>
      <c r="G80" s="11">
        <f>IF(G$4&gt;$A$1,F80+(SUMIFS(Movimentações!$E:$E,Movimentações!$C:$C,$A$4,data_movimentacao,G$4,Movimentações!$B:$B,$A80)),VLOOKUP($A80,Macauba!$A$5:$AE$42,G$3,FALSE))</f>
        <v>180974.45413847279</v>
      </c>
      <c r="H80" s="11">
        <f>IF(H$4&gt;$A$1,G80+(SUMIFS(Movimentações!$E:$E,Movimentações!$C:$C,$A$4,data_movimentacao,H$4,Movimentações!$B:$B,$A80)),VLOOKUP($A80,Macauba!$A$5:$AE$42,H$3,FALSE))</f>
        <v>308705.13108207128</v>
      </c>
      <c r="I80" s="11">
        <f>IF(I$4&gt;$A$1,H80+(SUMIFS(Movimentações!$E:$E,Movimentações!$C:$C,$A$4,data_movimentacao,I$4,Movimentações!$B:$B,$A80)),VLOOKUP($A80,Macauba!$A$5:$AE$42,I$3,FALSE))</f>
        <v>182748.01015051559</v>
      </c>
      <c r="J80" s="11">
        <f>IF(J$4&gt;$A$1,I80+(SUMIFS(Movimentações!$E:$E,Movimentações!$C:$C,$A$4,data_movimentacao,J$4,Movimentações!$B:$B,$A80)),VLOOKUP($A80,Macauba!$A$5:$AE$42,J$3,FALSE))</f>
        <v>326998.09814940928</v>
      </c>
      <c r="K80" s="11">
        <f>IF(K$4&gt;$A$1,J80+(SUMIFS(Movimentações!$E:$E,Movimentações!$C:$C,$A$4,data_movimentacao,K$4,Movimentações!$B:$B,$A80)),VLOOKUP($A80,Macauba!$A$5:$AE$42,K$3,FALSE))</f>
        <v>161848.834675449</v>
      </c>
      <c r="L80" s="11">
        <f>IF(L$4&gt;$A$1,K80+(SUMIFS(Movimentações!$E:$E,Movimentações!$C:$C,$A$4,data_movimentacao,L$4,Movimentações!$B:$B,$A80)),VLOOKUP($A80,Macauba!$A$5:$AE$42,L$3,FALSE))</f>
        <v>161928.13597765769</v>
      </c>
      <c r="M80" s="11">
        <f>IF(M$4&gt;$A$1,L80+(SUMIFS(Movimentações!$E:$E,Movimentações!$C:$C,$A$4,data_movimentacao,M$4,Movimentações!$B:$B,$A80)),VLOOKUP($A80,Macauba!$A$5:$AE$42,M$3,FALSE))</f>
        <v>47345.415434664843</v>
      </c>
      <c r="N80" s="11">
        <f>IF(N$4&gt;$A$1,M80+(SUMIFS(Movimentações!$E:$E,Movimentações!$C:$C,$A$4,data_movimentacao,N$4,Movimentações!$B:$B,$A80)),VLOOKUP($A80,Macauba!$A$5:$AE$42,N$3,FALSE))</f>
        <v>47368.631125724904</v>
      </c>
      <c r="O80" s="11">
        <f>IF(O$4&gt;$A$1,N80+(SUMIFS(Movimentações!$E:$E,Movimentações!$C:$C,$A$4,data_movimentacao,O$4,Movimentações!$B:$B,$A80)),VLOOKUP($A80,Macauba!$A$5:$AE$42,O$3,FALSE))</f>
        <v>47392.177639701862</v>
      </c>
      <c r="P80" s="11">
        <f>IF(P$4&gt;$A$1,O80+(SUMIFS(Movimentações!$E:$E,Movimentações!$C:$C,$A$4,data_movimentacao,P$4,Movimentações!$B:$B,$A80)),VLOOKUP($A80,Macauba!$A$5:$AE$42,P$3,FALSE))</f>
        <v>47415.465485554501</v>
      </c>
      <c r="Q80" s="11">
        <f>IF(Q$4&gt;$A$1,P80+(SUMIFS(Movimentações!$E:$E,Movimentações!$C:$C,$A$4,data_movimentacao,Q$4,Movimentações!$B:$B,$A80)),VLOOKUP($A80,Macauba!$A$5:$AE$42,Q$3,FALSE))</f>
        <v>95727.771356106343</v>
      </c>
      <c r="R80" s="11">
        <f>IF(R$4&gt;$A$1,Q80+(SUMIFS(Movimentações!$E:$E,Movimentações!$C:$C,$A$4,data_movimentacao,R$4,Movimentações!$B:$B,$A80)),VLOOKUP($A80,Macauba!$A$5:$AE$42,R$3,FALSE))</f>
        <v>25374.27103954121</v>
      </c>
      <c r="S80" s="11">
        <f>IF(S$4&gt;$A$1,R80+(SUMIFS(Movimentações!$E:$E,Movimentações!$C:$C,$A$4,data_movimentacao,S$4,Movimentações!$B:$B,$A80)),VLOOKUP($A80,Macauba!$A$5:$AE$42,S$3,FALSE))</f>
        <v>25386.555891821241</v>
      </c>
      <c r="T80" s="11" t="e">
        <f>IF(T$4&gt;$A$1,S80+(SUMIFS(Movimentações!$E:$E,Movimentações!$C:$C,$A$4,data_movimentacao,T$4,Movimentações!$B:$B,$A80)),VLOOKUP($A80,Macauba!$A$5:$AE$42,T$3,FALSE))</f>
        <v>#REF!</v>
      </c>
      <c r="U80" s="11">
        <f>IF(U$4&gt;$A$1,T80+(SUMIFS(Movimentações!$E:$E,Movimentações!$C:$C,$A$4,data_movimentacao,U$4,Movimentações!$B:$B,$A80)),VLOOKUP($A80,Macauba!$A$5:$AE$42,U$3,FALSE))</f>
        <v>25298.85117658024</v>
      </c>
      <c r="V80" s="11">
        <f>IF(V$4&gt;$A$1,U80+(SUMIFS(Movimentações!$E:$E,Movimentações!$C:$C,$A$4,data_movimentacao,V$4,Movimentações!$B:$B,$A80)),VLOOKUP($A80,Macauba!$A$5:$AE$42,V$3,FALSE))</f>
        <v>25403.115834204109</v>
      </c>
      <c r="W80" s="11">
        <f>IF(W$4&gt;$A$1,V80+(SUMIFS(Movimentações!$E:$E,Movimentações!$C:$C,$A$4,data_movimentacao,W$4,Movimentações!$B:$B,$A80)),VLOOKUP($A80,Macauba!$A$5:$AE$42,W$3,FALSE))</f>
        <v>58542.934733565191</v>
      </c>
      <c r="X80" s="11">
        <f>IF(X$4&gt;$A$1,W80+(SUMIFS(Movimentações!$E:$E,Movimentações!$C:$C,$A$4,data_movimentacao,X$4,Movimentações!$B:$B,$A80)),VLOOKUP($A80,Macauba!$A$5:$AE$42,X$3,FALSE))</f>
        <v>58470.405227082469</v>
      </c>
      <c r="Y80" s="11">
        <f>IF(Y$4&gt;$A$1,X80+(SUMIFS(Movimentações!$E:$E,Movimentações!$C:$C,$A$4,data_movimentacao,Y$4,Movimentações!$B:$B,$A80)),VLOOKUP($A80,Macauba!$A$5:$AE$42,Y$3,FALSE))</f>
        <v>58498.444252633773</v>
      </c>
      <c r="Z80" s="11">
        <f>IF(Z$4&gt;$A$1,Y80+(SUMIFS(Movimentações!$E:$E,Movimentações!$C:$C,$A$4,data_movimentacao,Z$4,Movimentações!$B:$B,$A80)),VLOOKUP($A80,Macauba!$A$5:$AE$42,Z$3,FALSE))</f>
        <v>58498.444252633773</v>
      </c>
      <c r="AA80" s="11">
        <f>IF(AA$4&gt;$A$1,Z80+(SUMIFS(Movimentações!$E:$E,Movimentações!$C:$C,$A$4,data_movimentacao,AA$4,Movimentações!$B:$B,$A80)),VLOOKUP($A80,Macauba!$A$5:$AE$42,AA$3,FALSE))</f>
        <v>119670.76004394831</v>
      </c>
      <c r="AB80" s="11" t="e">
        <f>IF(AB$4&gt;$A$1,AA80+(SUMIFS(Movimentações!$E:$E,Movimentações!$C:$C,$A$4,data_movimentacao,AB$4,Movimentações!$B:$B,$A80)),VLOOKUP($A80,Macauba!$A$5:$AE$42,AB$3,FALSE))</f>
        <v>#REF!</v>
      </c>
      <c r="AC80" s="11">
        <f>IF(AC$4&gt;$A$1,AB80+(SUMIFS(Movimentações!$E:$E,Movimentações!$C:$C,$A$4,data_movimentacao,AC$4,Movimentações!$B:$B,$A80)),VLOOKUP($A80,Macauba!$A$5:$AE$42,AC$3,FALSE))</f>
        <v>175549.2287117377</v>
      </c>
      <c r="AD80" s="11" t="e">
        <f>IF(AD$4&gt;$A$1,AC80+(SUMIFS(Movimentações!$E:$E,Movimentações!$C:$C,$A$4,data_movimentacao,AD$4,Movimentações!$B:$B,$A80)),VLOOKUP($A80,Macauba!$A$5:$AE$42,AD$3,FALSE))</f>
        <v>#REF!</v>
      </c>
      <c r="AE80" s="11" t="e">
        <f>IF(AE$4&gt;$A$1,AD80+(SUMIFS(Movimentações!$E:$E,Movimentações!$C:$C,$A$4,data_movimentacao,AE$4,Movimentações!$B:$B,$A80)),VLOOKUP($A80,Macauba!$A$5:$AE$42,AE$3,FALSE))</f>
        <v>#REF!</v>
      </c>
      <c r="AF80" s="11">
        <f>IF(AF$4&gt;$A$1,AE80+(SUMIFS(Movimentações!$E:$E,Movimentações!$C:$C,$A$4,data_movimentacao,AF$4,Movimentações!$B:$B,$A80)),VLOOKUP($A80,Macauba!$A$5:$AE$42,AF$3,FALSE))</f>
        <v>175637.4573347343</v>
      </c>
      <c r="AG80" s="11">
        <f>IF(AG$4&gt;$A$1,AF80+(SUMIFS(Movimentações!$E:$E,Movimentações!$C:$C,$A$4,data_movimentacao,AG$4,Movimentações!$B:$B,$A80)),VLOOKUP($A80,Macauba!$A$5:$AE$42,AG$3,FALSE))</f>
        <v>283325.68261668773</v>
      </c>
      <c r="AH80" s="11">
        <f>IF(AH$4&gt;$A$1,AG80+(SUMIFS(Movimentações!$E:$E,Movimentações!$C:$C,$A$4,data_movimentacao,AH$4,Movimentações!$B:$B,$A80)),VLOOKUP($A80,Macauba!$A$5:$AE$42,AH$3,FALSE))</f>
        <v>43304.968872292178</v>
      </c>
    </row>
    <row r="81" spans="1:34" x14ac:dyDescent="0.3">
      <c r="A81" t="str">
        <f>Macauba!A36</f>
        <v>XP CASH VII FI RENDA FIXA SIMPLES</v>
      </c>
      <c r="B81" s="11">
        <f>IF(B$4&gt;$A$1,A81+(SUMIFS(Movimentações!$E:$E,Movimentações!$C:$C,$A$4,data_movimentacao,B$4,Movimentações!$B:$B,$A81)),VLOOKUP($A81,Macauba!$A$5:$AE$42,B$3,FALSE))</f>
        <v>52799.992413952154</v>
      </c>
      <c r="C81" s="11">
        <f>IF(C$4&gt;$A$1,B81+(SUMIFS(Movimentações!$E:$E,Movimentações!$C:$C,$A$4,data_movimentacao,C$4,Movimentações!$B:$B,$A81)),VLOOKUP($A81,Macauba!$A$5:$AE$42,C$3,FALSE))</f>
        <v>62889.99241764567</v>
      </c>
      <c r="D81" s="11">
        <f>IF(D$4&gt;$A$1,C81+(SUMIFS(Movimentações!$E:$E,Movimentações!$C:$C,$A$4,data_movimentacao,D$4,Movimentações!$B:$B,$A81)),VLOOKUP($A81,Macauba!$A$5:$AE$42,D$3,FALSE))</f>
        <v>52799.992413952154</v>
      </c>
      <c r="E81" s="11">
        <f>IF(E$4&gt;$A$1,D81+(SUMIFS(Movimentações!$E:$E,Movimentações!$C:$C,$A$4,data_movimentacao,E$4,Movimentações!$B:$B,$A81)),VLOOKUP($A81,Macauba!$A$5:$AE$42,E$3,FALSE))</f>
        <v>10939.992410227391</v>
      </c>
      <c r="F81" s="11">
        <f>IF(F$4&gt;$A$1,E81+(SUMIFS(Movimentações!$E:$E,Movimentações!$C:$C,$A$4,data_movimentacao,F$4,Movimentações!$B:$B,$A81)),VLOOKUP($A81,Macauba!$A$5:$AE$42,F$3,FALSE))</f>
        <v>8879.992406461517</v>
      </c>
      <c r="G81" s="11">
        <f>IF(G$4&gt;$A$1,F81+(SUMIFS(Movimentações!$E:$E,Movimentações!$C:$C,$A$4,data_movimentacao,G$4,Movimentações!$B:$B,$A81)),VLOOKUP($A81,Macauba!$A$5:$AE$42,G$3,FALSE))</f>
        <v>180974.44727084521</v>
      </c>
      <c r="H81" s="11">
        <f>IF(H$4&gt;$A$1,G81+(SUMIFS(Movimentações!$E:$E,Movimentações!$C:$C,$A$4,data_movimentacao,H$4,Movimentações!$B:$B,$A81)),VLOOKUP($A81,Macauba!$A$5:$AE$42,H$3,FALSE))</f>
        <v>308705.12445405882</v>
      </c>
      <c r="I81" s="11">
        <f>IF(I$4&gt;$A$1,H81+(SUMIFS(Movimentações!$E:$E,Movimentações!$C:$C,$A$4,data_movimentacao,I$4,Movimentações!$B:$B,$A81)),VLOOKUP($A81,Macauba!$A$5:$AE$42,I$3,FALSE))</f>
        <v>182748.00378054971</v>
      </c>
      <c r="J81" s="11">
        <f>IF(J$4&gt;$A$1,I81+(SUMIFS(Movimentações!$E:$E,Movimentações!$C:$C,$A$4,data_movimentacao,J$4,Movimentações!$B:$B,$A81)),VLOOKUP($A81,Macauba!$A$5:$AE$42,J$3,FALSE))</f>
        <v>326998.0919230521</v>
      </c>
      <c r="K81" s="11">
        <f>IF(K$4&gt;$A$1,J81+(SUMIFS(Movimentações!$E:$E,Movimentações!$C:$C,$A$4,data_movimentacao,K$4,Movimentações!$B:$B,$A81)),VLOOKUP($A81,Macauba!$A$5:$AE$42,K$3,FALSE))</f>
        <v>161848.828403686</v>
      </c>
      <c r="L81" s="11">
        <f>IF(L$4&gt;$A$1,K81+(SUMIFS(Movimentações!$E:$E,Movimentações!$C:$C,$A$4,data_movimentacao,L$4,Movimentações!$B:$B,$A81)),VLOOKUP($A81,Macauba!$A$5:$AE$42,L$3,FALSE))</f>
        <v>161928.1298239656</v>
      </c>
      <c r="M81" s="11">
        <f>IF(M$4&gt;$A$1,L81+(SUMIFS(Movimentações!$E:$E,Movimentações!$C:$C,$A$4,data_movimentacao,M$4,Movimentações!$B:$B,$A81)),VLOOKUP($A81,Macauba!$A$5:$AE$42,M$3,FALSE))</f>
        <v>47345.407764454751</v>
      </c>
      <c r="N81" s="11">
        <f>IF(N$4&gt;$A$1,M81+(SUMIFS(Movimentações!$E:$E,Movimentações!$C:$C,$A$4,data_movimentacao,N$4,Movimentações!$B:$B,$A81)),VLOOKUP($A81,Macauba!$A$5:$AE$42,N$3,FALSE))</f>
        <v>47368.62394242367</v>
      </c>
      <c r="O81" s="11">
        <f>IF(O$4&gt;$A$1,N81+(SUMIFS(Movimentações!$E:$E,Movimentações!$C:$C,$A$4,data_movimentacao,O$4,Movimentações!$B:$B,$A81)),VLOOKUP($A81,Macauba!$A$5:$AE$42,O$3,FALSE))</f>
        <v>47392.170496434694</v>
      </c>
      <c r="P81" s="11">
        <f>IF(P$4&gt;$A$1,O81+(SUMIFS(Movimentações!$E:$E,Movimentações!$C:$C,$A$4,data_movimentacao,P$4,Movimentações!$B:$B,$A81)),VLOOKUP($A81,Macauba!$A$5:$AE$42,P$3,FALSE))</f>
        <v>47415.457923083028</v>
      </c>
      <c r="Q81" s="11">
        <f>IF(Q$4&gt;$A$1,P81+(SUMIFS(Movimentações!$E:$E,Movimentações!$C:$C,$A$4,data_movimentacao,Q$4,Movimentações!$B:$B,$A81)),VLOOKUP($A81,Macauba!$A$5:$AE$42,Q$3,FALSE))</f>
        <v>95727.763824441572</v>
      </c>
      <c r="R81" s="11">
        <f>IF(R$4&gt;$A$1,Q81+(SUMIFS(Movimentações!$E:$E,Movimentações!$C:$C,$A$4,data_movimentacao,R$4,Movimentações!$B:$B,$A81)),VLOOKUP($A81,Macauba!$A$5:$AE$42,R$3,FALSE))</f>
        <v>25374.264486843462</v>
      </c>
      <c r="S81" s="11">
        <f>IF(S$4&gt;$A$1,R81+(SUMIFS(Movimentações!$E:$E,Movimentações!$C:$C,$A$4,data_movimentacao,S$4,Movimentações!$B:$B,$A81)),VLOOKUP($A81,Macauba!$A$5:$AE$42,S$3,FALSE))</f>
        <v>25386.54911018709</v>
      </c>
      <c r="T81" s="11" t="e">
        <f>IF(T$4&gt;$A$1,S81+(SUMIFS(Movimentações!$E:$E,Movimentações!$C:$C,$A$4,data_movimentacao,T$4,Movimentações!$B:$B,$A81)),VLOOKUP($A81,Macauba!$A$5:$AE$42,T$3,FALSE))</f>
        <v>#REF!</v>
      </c>
      <c r="U81" s="11">
        <f>IF(U$4&gt;$A$1,T81+(SUMIFS(Movimentações!$E:$E,Movimentações!$C:$C,$A$4,data_movimentacao,U$4,Movimentações!$B:$B,$A81)),VLOOKUP($A81,Macauba!$A$5:$AE$42,U$3,FALSE))</f>
        <v>25298.84416622663</v>
      </c>
      <c r="V81" s="11">
        <f>IF(V$4&gt;$A$1,U81+(SUMIFS(Movimentações!$E:$E,Movimentações!$C:$C,$A$4,data_movimentacao,V$4,Movimentações!$B:$B,$A81)),VLOOKUP($A81,Macauba!$A$5:$AE$42,V$3,FALSE))</f>
        <v>25403.10908841142</v>
      </c>
      <c r="W81" s="11">
        <f>IF(W$4&gt;$A$1,V81+(SUMIFS(Movimentações!$E:$E,Movimentações!$C:$C,$A$4,data_movimentacao,W$4,Movimentações!$B:$B,$A81)),VLOOKUP($A81,Macauba!$A$5:$AE$42,W$3,FALSE))</f>
        <v>58542.927649760823</v>
      </c>
      <c r="X81" s="11">
        <f>IF(X$4&gt;$A$1,W81+(SUMIFS(Movimentações!$E:$E,Movimentações!$C:$C,$A$4,data_movimentacao,X$4,Movimentações!$B:$B,$A81)),VLOOKUP($A81,Macauba!$A$5:$AE$42,X$3,FALSE))</f>
        <v>58470.39816192523</v>
      </c>
      <c r="Y81" s="11">
        <f>IF(Y$4&gt;$A$1,X81+(SUMIFS(Movimentações!$E:$E,Movimentações!$C:$C,$A$4,data_movimentacao,Y$4,Movimentações!$B:$B,$A81)),VLOOKUP($A81,Macauba!$A$5:$AE$42,Y$3,FALSE))</f>
        <v>58498.436661552812</v>
      </c>
      <c r="Z81" s="11">
        <f>IF(Z$4&gt;$A$1,Y81+(SUMIFS(Movimentações!$E:$E,Movimentações!$C:$C,$A$4,data_movimentacao,Z$4,Movimentações!$B:$B,$A81)),VLOOKUP($A81,Macauba!$A$5:$AE$42,Z$3,FALSE))</f>
        <v>58498.436661552812</v>
      </c>
      <c r="AA81" s="11">
        <f>IF(AA$4&gt;$A$1,Z81+(SUMIFS(Movimentações!$E:$E,Movimentações!$C:$C,$A$4,data_movimentacao,AA$4,Movimentações!$B:$B,$A81)),VLOOKUP($A81,Macauba!$A$5:$AE$42,AA$3,FALSE))</f>
        <v>119670.7476453616</v>
      </c>
      <c r="AB81" s="11" t="e">
        <f>IF(AB$4&gt;$A$1,AA81+(SUMIFS(Movimentações!$E:$E,Movimentações!$C:$C,$A$4,data_movimentacao,AB$4,Movimentações!$B:$B,$A81)),VLOOKUP($A81,Macauba!$A$5:$AE$42,AB$3,FALSE))</f>
        <v>#REF!</v>
      </c>
      <c r="AC81" s="11">
        <f>IF(AC$4&gt;$A$1,AB81+(SUMIFS(Movimentações!$E:$E,Movimentações!$C:$C,$A$4,data_movimentacao,AC$4,Movimentações!$B:$B,$A81)),VLOOKUP($A81,Macauba!$A$5:$AE$42,AC$3,FALSE))</f>
        <v>175549.21640354709</v>
      </c>
      <c r="AD81" s="11" t="e">
        <f>IF(AD$4&gt;$A$1,AC81+(SUMIFS(Movimentações!$E:$E,Movimentações!$C:$C,$A$4,data_movimentacao,AD$4,Movimentações!$B:$B,$A81)),VLOOKUP($A81,Macauba!$A$5:$AE$42,AD$3,FALSE))</f>
        <v>#REF!</v>
      </c>
      <c r="AE81" s="11" t="e">
        <f>IF(AE$4&gt;$A$1,AD81+(SUMIFS(Movimentações!$E:$E,Movimentações!$C:$C,$A$4,data_movimentacao,AE$4,Movimentações!$B:$B,$A81)),VLOOKUP($A81,Macauba!$A$5:$AE$42,AE$3,FALSE))</f>
        <v>#REF!</v>
      </c>
      <c r="AF81" s="11">
        <f>IF(AF$4&gt;$A$1,AE81+(SUMIFS(Movimentações!$E:$E,Movimentações!$C:$C,$A$4,data_movimentacao,AF$4,Movimentações!$B:$B,$A81)),VLOOKUP($A81,Macauba!$A$5:$AE$42,AF$3,FALSE))</f>
        <v>175637.44521455001</v>
      </c>
      <c r="AG81" s="11">
        <f>IF(AG$4&gt;$A$1,AF81+(SUMIFS(Movimentações!$E:$E,Movimentações!$C:$C,$A$4,data_movimentacao,AG$4,Movimentações!$B:$B,$A81)),VLOOKUP($A81,Macauba!$A$5:$AE$42,AG$3,FALSE))</f>
        <v>283325.67068443989</v>
      </c>
      <c r="AH81" s="11">
        <f>IF(AH$4&gt;$A$1,AG81+(SUMIFS(Movimentações!$E:$E,Movimentações!$C:$C,$A$4,data_movimentacao,AH$4,Movimentações!$B:$B,$A81)),VLOOKUP($A81,Macauba!$A$5:$AE$42,AH$3,FALSE))</f>
        <v>43304.956491366473</v>
      </c>
    </row>
    <row r="82" spans="1:34" x14ac:dyDescent="0.3">
      <c r="A82" t="str">
        <f>Macauba!A37</f>
        <v>XP CASH VIII FI RENDA FIXA SIMPLES</v>
      </c>
      <c r="B82" s="11">
        <f>IF(B$4&gt;$A$1,A82+(SUMIFS(Movimentações!$E:$E,Movimentações!$C:$C,$A$4,data_movimentacao,B$4,Movimentações!$B:$B,$A82)),VLOOKUP($A82,Macauba!$A$5:$AE$42,B$3,FALSE))</f>
        <v>52799.991350181474</v>
      </c>
      <c r="C82" s="11">
        <f>IF(C$4&gt;$A$1,B82+(SUMIFS(Movimentações!$E:$E,Movimentações!$C:$C,$A$4,data_movimentacao,C$4,Movimentações!$B:$B,$A82)),VLOOKUP($A82,Macauba!$A$5:$AE$42,C$3,FALSE))</f>
        <v>62889.991354387108</v>
      </c>
      <c r="D82" s="11">
        <f>IF(D$4&gt;$A$1,C82+(SUMIFS(Movimentações!$E:$E,Movimentações!$C:$C,$A$4,data_movimentacao,D$4,Movimentações!$B:$B,$A82)),VLOOKUP($A82,Macauba!$A$5:$AE$42,D$3,FALSE))</f>
        <v>52799.991350181474</v>
      </c>
      <c r="E82" s="11">
        <f>IF(E$4&gt;$A$1,D82+(SUMIFS(Movimentações!$E:$E,Movimentações!$C:$C,$A$4,data_movimentacao,E$4,Movimentações!$B:$B,$A82)),VLOOKUP($A82,Macauba!$A$5:$AE$42,E$3,FALSE))</f>
        <v>10939.991345937069</v>
      </c>
      <c r="F82" s="11">
        <f>IF(F$4&gt;$A$1,E82+(SUMIFS(Movimentações!$E:$E,Movimentações!$C:$C,$A$4,data_movimentacao,F$4,Movimentações!$B:$B,$A82)),VLOOKUP($A82,Macauba!$A$5:$AE$42,F$3,FALSE))</f>
        <v>8879.9913416289346</v>
      </c>
      <c r="G82" s="11">
        <f>IF(G$4&gt;$A$1,F82+(SUMIFS(Movimentações!$E:$E,Movimentações!$C:$C,$A$4,data_movimentacao,G$4,Movimentações!$B:$B,$A82)),VLOOKUP($A82,Macauba!$A$5:$AE$42,G$3,FALSE))</f>
        <v>180974.44620562199</v>
      </c>
      <c r="H82" s="11">
        <f>IF(H$4&gt;$A$1,G82+(SUMIFS(Movimentações!$E:$E,Movimentações!$C:$C,$A$4,data_movimentacao,H$4,Movimentações!$B:$B,$A82)),VLOOKUP($A82,Macauba!$A$5:$AE$42,H$3,FALSE))</f>
        <v>308705.12339065969</v>
      </c>
      <c r="I82" s="11">
        <f>IF(I$4&gt;$A$1,H82+(SUMIFS(Movimentações!$E:$E,Movimentações!$C:$C,$A$4,data_movimentacao,I$4,Movimentações!$B:$B,$A82)),VLOOKUP($A82,Macauba!$A$5:$AE$42,I$3,FALSE))</f>
        <v>182748.0027210296</v>
      </c>
      <c r="J82" s="11">
        <f>IF(J$4&gt;$A$1,I82+(SUMIFS(Movimentações!$E:$E,Movimentações!$C:$C,$A$4,data_movimentacao,J$4,Movimentações!$B:$B,$A82)),VLOOKUP($A82,Macauba!$A$5:$AE$42,J$3,FALSE))</f>
        <v>326998.09086560388</v>
      </c>
      <c r="K82" s="11">
        <f>IF(K$4&gt;$A$1,J82+(SUMIFS(Movimentações!$E:$E,Movimentações!$C:$C,$A$4,data_movimentacao,K$4,Movimentações!$B:$B,$A82)),VLOOKUP($A82,Macauba!$A$5:$AE$42,K$3,FALSE))</f>
        <v>161848.82734563731</v>
      </c>
      <c r="L82" s="11">
        <f>IF(L$4&gt;$A$1,K82+(SUMIFS(Movimentações!$E:$E,Movimentações!$C:$C,$A$4,data_movimentacao,L$4,Movimentações!$B:$B,$A82)),VLOOKUP($A82,Macauba!$A$5:$AE$42,L$3,FALSE))</f>
        <v>161928.12876768329</v>
      </c>
      <c r="M82" s="11">
        <f>IF(M$4&gt;$A$1,L82+(SUMIFS(Movimentações!$E:$E,Movimentações!$C:$C,$A$4,data_movimentacao,M$4,Movimentações!$B:$B,$A82)),VLOOKUP($A82,Macauba!$A$5:$AE$42,M$3,FALSE))</f>
        <v>47345.406705075729</v>
      </c>
      <c r="N82" s="11">
        <f>IF(N$4&gt;$A$1,M82+(SUMIFS(Movimentações!$E:$E,Movimentações!$C:$C,$A$4,data_movimentacao,N$4,Movimentações!$B:$B,$A82)),VLOOKUP($A82,Macauba!$A$5:$AE$42,N$3,FALSE))</f>
        <v>47368.622883192773</v>
      </c>
      <c r="O82" s="11">
        <f>IF(O$4&gt;$A$1,N82+(SUMIFS(Movimentações!$E:$E,Movimentações!$C:$C,$A$4,data_movimentacao,O$4,Movimentações!$B:$B,$A82)),VLOOKUP($A82,Macauba!$A$5:$AE$42,O$3,FALSE))</f>
        <v>47392.169437354023</v>
      </c>
      <c r="P82" s="11">
        <f>IF(P$4&gt;$A$1,O82+(SUMIFS(Movimentações!$E:$E,Movimentações!$C:$C,$A$4,data_movimentacao,P$4,Movimentações!$B:$B,$A82)),VLOOKUP($A82,Macauba!$A$5:$AE$42,P$3,FALSE))</f>
        <v>47415.456864150918</v>
      </c>
      <c r="Q82" s="11">
        <f>IF(Q$4&gt;$A$1,P82+(SUMIFS(Movimentações!$E:$E,Movimentações!$C:$C,$A$4,data_movimentacao,Q$4,Movimentações!$B:$B,$A82)),VLOOKUP($A82,Macauba!$A$5:$AE$42,Q$3,FALSE))</f>
        <v>95727.762765643522</v>
      </c>
      <c r="R82" s="11">
        <f>IF(R$4&gt;$A$1,Q82+(SUMIFS(Movimentações!$E:$E,Movimentações!$C:$C,$A$4,data_movimentacao,R$4,Movimentações!$B:$B,$A82)),VLOOKUP($A82,Macauba!$A$5:$AE$42,R$3,FALSE))</f>
        <v>25374.263428871851</v>
      </c>
      <c r="S82" s="11">
        <f>IF(S$4&gt;$A$1,R82+(SUMIFS(Movimentações!$E:$E,Movimentações!$C:$C,$A$4,data_movimentacao,S$4,Movimentações!$B:$B,$A82)),VLOOKUP($A82,Macauba!$A$5:$AE$42,S$3,FALSE))</f>
        <v>25386.548052055659</v>
      </c>
      <c r="T82" s="11" t="e">
        <f>IF(T$4&gt;$A$1,S82+(SUMIFS(Movimentações!$E:$E,Movimentações!$C:$C,$A$4,data_movimentacao,T$4,Movimentações!$B:$B,$A82)),VLOOKUP($A82,Macauba!$A$5:$AE$42,T$3,FALSE))</f>
        <v>#REF!</v>
      </c>
      <c r="U82" s="11">
        <f>IF(U$4&gt;$A$1,T82+(SUMIFS(Movimentações!$E:$E,Movimentações!$C:$C,$A$4,data_movimentacao,U$4,Movimentações!$B:$B,$A82)),VLOOKUP($A82,Macauba!$A$5:$AE$42,U$3,FALSE))</f>
        <v>25298.84335055088</v>
      </c>
      <c r="V82" s="11">
        <f>IF(V$4&gt;$A$1,U82+(SUMIFS(Movimentações!$E:$E,Movimentações!$C:$C,$A$4,data_movimentacao,V$4,Movimentações!$B:$B,$A82)),VLOOKUP($A82,Macauba!$A$5:$AE$42,V$3,FALSE))</f>
        <v>25403.108030745199</v>
      </c>
      <c r="W82" s="11">
        <f>IF(W$4&gt;$A$1,V82+(SUMIFS(Movimentações!$E:$E,Movimentações!$C:$C,$A$4,data_movimentacao,W$4,Movimentações!$B:$B,$A82)),VLOOKUP($A82,Macauba!$A$5:$AE$42,W$3,FALSE))</f>
        <v>58542.926588540489</v>
      </c>
      <c r="X82" s="11">
        <f>IF(X$4&gt;$A$1,W82+(SUMIFS(Movimentações!$E:$E,Movimentações!$C:$C,$A$4,data_movimentacao,X$4,Movimentações!$B:$B,$A82)),VLOOKUP($A82,Macauba!$A$5:$AE$42,X$3,FALSE))</f>
        <v>58470.397100739407</v>
      </c>
      <c r="Y82" s="11">
        <f>IF(Y$4&gt;$A$1,X82+(SUMIFS(Movimentações!$E:$E,Movimentações!$C:$C,$A$4,data_movimentacao,Y$4,Movimentações!$B:$B,$A82)),VLOOKUP($A82,Macauba!$A$5:$AE$42,Y$3,FALSE))</f>
        <v>58498.435600392768</v>
      </c>
      <c r="Z82" s="11">
        <f>IF(Z$4&gt;$A$1,Y82+(SUMIFS(Movimentações!$E:$E,Movimentações!$C:$C,$A$4,data_movimentacao,Z$4,Movimentações!$B:$B,$A82)),VLOOKUP($A82,Macauba!$A$5:$AE$42,Z$3,FALSE))</f>
        <v>58498.435600392768</v>
      </c>
      <c r="AA82" s="11">
        <f>IF(AA$4&gt;$A$1,Z82+(SUMIFS(Movimentações!$E:$E,Movimentações!$C:$C,$A$4,data_movimentacao,AA$4,Movimentações!$B:$B,$A82)),VLOOKUP($A82,Macauba!$A$5:$AE$42,AA$3,FALSE))</f>
        <v>119670.7465821473</v>
      </c>
      <c r="AB82" s="11" t="e">
        <f>IF(AB$4&gt;$A$1,AA82+(SUMIFS(Movimentações!$E:$E,Movimentações!$C:$C,$A$4,data_movimentacao,AB$4,Movimentações!$B:$B,$A82)),VLOOKUP($A82,Macauba!$A$5:$AE$42,AB$3,FALSE))</f>
        <v>#REF!</v>
      </c>
      <c r="AC82" s="11">
        <f>IF(AC$4&gt;$A$1,AB82+(SUMIFS(Movimentações!$E:$E,Movimentações!$C:$C,$A$4,data_movimentacao,AC$4,Movimentações!$B:$B,$A82)),VLOOKUP($A82,Macauba!$A$5:$AE$42,AC$3,FALSE))</f>
        <v>175549.21534091071</v>
      </c>
      <c r="AD82" s="11" t="e">
        <f>IF(AD$4&gt;$A$1,AC82+(SUMIFS(Movimentações!$E:$E,Movimentações!$C:$C,$A$4,data_movimentacao,AD$4,Movimentações!$B:$B,$A82)),VLOOKUP($A82,Macauba!$A$5:$AE$42,AD$3,FALSE))</f>
        <v>#REF!</v>
      </c>
      <c r="AE82" s="11" t="e">
        <f>IF(AE$4&gt;$A$1,AD82+(SUMIFS(Movimentações!$E:$E,Movimentações!$C:$C,$A$4,data_movimentacao,AE$4,Movimentações!$B:$B,$A82)),VLOOKUP($A82,Macauba!$A$5:$AE$42,AE$3,FALSE))</f>
        <v>#REF!</v>
      </c>
      <c r="AF82" s="11">
        <f>IF(AF$4&gt;$A$1,AE82+(SUMIFS(Movimentações!$E:$E,Movimentações!$C:$C,$A$4,data_movimentacao,AF$4,Movimentações!$B:$B,$A82)),VLOOKUP($A82,Macauba!$A$5:$AE$42,AF$3,FALSE))</f>
        <v>175637.44415305881</v>
      </c>
      <c r="AG82" s="11">
        <f>IF(AG$4&gt;$A$1,AF82+(SUMIFS(Movimentações!$E:$E,Movimentações!$C:$C,$A$4,data_movimentacao,AG$4,Movimentações!$B:$B,$A82)),VLOOKUP($A82,Macauba!$A$5:$AE$42,AG$3,FALSE))</f>
        <v>283325.66795353452</v>
      </c>
      <c r="AH82" s="11">
        <f>IF(AH$4&gt;$A$1,AG82+(SUMIFS(Movimentações!$E:$E,Movimentações!$C:$C,$A$4,data_movimentacao,AH$4,Movimentações!$B:$B,$A82)),VLOOKUP($A82,Macauba!$A$5:$AE$42,AH$3,FALSE))</f>
        <v>43304.955425917091</v>
      </c>
    </row>
    <row r="83" spans="1:34" x14ac:dyDescent="0.3">
      <c r="A83" t="str">
        <f>Macauba!A38</f>
        <v>XP CASH X FI RENDA FIXA SIMPLES I</v>
      </c>
      <c r="B83" s="11">
        <f>IF(B$4&gt;$A$1,A83+(SUMIFS(Movimentações!$E:$E,Movimentações!$C:$C,$A$4,data_movimentacao,B$4,Movimentações!$B:$B,$A83)),VLOOKUP($A83,Macauba!$A$5:$AE$42,B$3,FALSE))</f>
        <v>52800.000000005202</v>
      </c>
      <c r="C83" s="11">
        <f>IF(C$4&gt;$A$1,B83+(SUMIFS(Movimentações!$E:$E,Movimentações!$C:$C,$A$4,data_movimentacao,C$4,Movimentações!$B:$B,$A83)),VLOOKUP($A83,Macauba!$A$5:$AE$42,C$3,FALSE))</f>
        <v>62890.000000003143</v>
      </c>
      <c r="D83" s="11">
        <f>IF(D$4&gt;$A$1,C83+(SUMIFS(Movimentações!$E:$E,Movimentações!$C:$C,$A$4,data_movimentacao,D$4,Movimentações!$B:$B,$A83)),VLOOKUP($A83,Macauba!$A$5:$AE$42,D$3,FALSE))</f>
        <v>52800.000000005202</v>
      </c>
      <c r="E83" s="11">
        <f>IF(E$4&gt;$A$1,D83+(SUMIFS(Movimentações!$E:$E,Movimentações!$C:$C,$A$4,data_movimentacao,E$4,Movimentações!$B:$B,$A83)),VLOOKUP($A83,Macauba!$A$5:$AE$42,E$3,FALSE))</f>
        <v>10939.999999998279</v>
      </c>
      <c r="F83" s="11">
        <f>IF(F$4&gt;$A$1,E83+(SUMIFS(Movimentações!$E:$E,Movimentações!$C:$C,$A$4,data_movimentacao,F$4,Movimentações!$B:$B,$A83)),VLOOKUP($A83,Macauba!$A$5:$AE$42,F$3,FALSE))</f>
        <v>8879.9999999944393</v>
      </c>
      <c r="G83" s="11">
        <f>IF(G$4&gt;$A$1,F83+(SUMIFS(Movimentações!$E:$E,Movimentações!$C:$C,$A$4,data_movimentacao,G$4,Movimentações!$B:$B,$A83)),VLOOKUP($A83,Macauba!$A$5:$AE$42,G$3,FALSE))</f>
        <v>180974.4548555791</v>
      </c>
      <c r="H83" s="11">
        <f>IF(H$4&gt;$A$1,G83+(SUMIFS(Movimentações!$E:$E,Movimentações!$C:$C,$A$4,data_movimentacao,H$4,Movimentações!$B:$B,$A83)),VLOOKUP($A83,Macauba!$A$5:$AE$42,H$3,FALSE))</f>
        <v>308705.13181114238</v>
      </c>
      <c r="I83" s="11">
        <f>IF(I$4&gt;$A$1,H83+(SUMIFS(Movimentações!$E:$E,Movimentações!$C:$C,$A$4,data_movimentacao,I$4,Movimentações!$B:$B,$A83)),VLOOKUP($A83,Macauba!$A$5:$AE$42,I$3,FALSE))</f>
        <v>182748.01070897671</v>
      </c>
      <c r="J83" s="11">
        <f>IF(J$4&gt;$A$1,I83+(SUMIFS(Movimentações!$E:$E,Movimentações!$C:$C,$A$4,data_movimentacao,J$4,Movimentações!$B:$B,$A83)),VLOOKUP($A83,Macauba!$A$5:$AE$42,J$3,FALSE))</f>
        <v>326998.09860027512</v>
      </c>
      <c r="K83" s="11">
        <f>IF(K$4&gt;$A$1,J83+(SUMIFS(Movimentações!$E:$E,Movimentações!$C:$C,$A$4,data_movimentacao,K$4,Movimentações!$B:$B,$A83)),VLOOKUP($A83,Macauba!$A$5:$AE$42,K$3,FALSE))</f>
        <v>161848.8350916676</v>
      </c>
      <c r="L83" s="11">
        <f>IF(L$4&gt;$A$1,K83+(SUMIFS(Movimentações!$E:$E,Movimentações!$C:$C,$A$4,data_movimentacao,L$4,Movimentações!$B:$B,$A83)),VLOOKUP($A83,Macauba!$A$5:$AE$42,L$3,FALSE))</f>
        <v>161928.13629131331</v>
      </c>
      <c r="M83" s="11">
        <f>IF(M$4&gt;$A$1,L83+(SUMIFS(Movimentações!$E:$E,Movimentações!$C:$C,$A$4,data_movimentacao,M$4,Movimentações!$B:$B,$A83)),VLOOKUP($A83,Macauba!$A$5:$AE$42,M$3,FALSE))</f>
        <v>47345.415779774652</v>
      </c>
      <c r="N83" s="11">
        <f>IF(N$4&gt;$A$1,M83+(SUMIFS(Movimentações!$E:$E,Movimentações!$C:$C,$A$4,data_movimentacao,N$4,Movimentações!$B:$B,$A83)),VLOOKUP($A83,Macauba!$A$5:$AE$42,N$3,FALSE))</f>
        <v>47368.63189602756</v>
      </c>
      <c r="O83" s="11">
        <f>IF(O$4&gt;$A$1,N83+(SUMIFS(Movimentações!$E:$E,Movimentações!$C:$C,$A$4,data_movimentacao,O$4,Movimentações!$B:$B,$A83)),VLOOKUP($A83,Macauba!$A$5:$AE$42,O$3,FALSE))</f>
        <v>47392.178387444314</v>
      </c>
      <c r="P83" s="11">
        <f>IF(P$4&gt;$A$1,O83+(SUMIFS(Movimentações!$E:$E,Movimentações!$C:$C,$A$4,data_movimentacao,P$4,Movimentações!$B:$B,$A83)),VLOOKUP($A83,Macauba!$A$5:$AE$42,P$3,FALSE))</f>
        <v>47415.465752187207</v>
      </c>
      <c r="Q83" s="11">
        <f>IF(Q$4&gt;$A$1,P83+(SUMIFS(Movimentações!$E:$E,Movimentações!$C:$C,$A$4,data_movimentacao,Q$4,Movimentações!$B:$B,$A83)),VLOOKUP($A83,Macauba!$A$5:$AE$42,Q$3,FALSE))</f>
        <v>95727.771592110643</v>
      </c>
      <c r="R83" s="11">
        <f>IF(R$4&gt;$A$1,Q83+(SUMIFS(Movimentações!$E:$E,Movimentações!$C:$C,$A$4,data_movimentacao,R$4,Movimentações!$B:$B,$A83)),VLOOKUP($A83,Macauba!$A$5:$AE$42,R$3,FALSE))</f>
        <v>25374.272127066859</v>
      </c>
      <c r="S83" s="11">
        <f>IF(S$4&gt;$A$1,R83+(SUMIFS(Movimentações!$E:$E,Movimentações!$C:$C,$A$4,data_movimentacao,S$4,Movimentações!$B:$B,$A83)),VLOOKUP($A83,Macauba!$A$5:$AE$42,S$3,FALSE))</f>
        <v>25386.556962078539</v>
      </c>
      <c r="T83" s="11" t="e">
        <f>IF(T$4&gt;$A$1,S83+(SUMIFS(Movimentações!$E:$E,Movimentações!$C:$C,$A$4,data_movimentacao,T$4,Movimentações!$B:$B,$A83)),VLOOKUP($A83,Macauba!$A$5:$AE$42,T$3,FALSE))</f>
        <v>#REF!</v>
      </c>
      <c r="U83" s="11">
        <f>IF(U$4&gt;$A$1,T83+(SUMIFS(Movimentações!$E:$E,Movimentações!$C:$C,$A$4,data_movimentacao,U$4,Movimentações!$B:$B,$A83)),VLOOKUP($A83,Macauba!$A$5:$AE$42,U$3,FALSE))</f>
        <v>25298.852472389059</v>
      </c>
      <c r="V83" s="11">
        <f>IF(V$4&gt;$A$1,U83+(SUMIFS(Movimentações!$E:$E,Movimentações!$C:$C,$A$4,data_movimentacao,V$4,Movimentações!$B:$B,$A83)),VLOOKUP($A83,Macauba!$A$5:$AE$42,V$3,FALSE))</f>
        <v>25403.11733346805</v>
      </c>
      <c r="W83" s="11">
        <f>IF(W$4&gt;$A$1,V83+(SUMIFS(Movimentações!$E:$E,Movimentações!$C:$C,$A$4,data_movimentacao,W$4,Movimentações!$B:$B,$A83)),VLOOKUP($A83,Macauba!$A$5:$AE$42,W$3,FALSE))</f>
        <v>58542.935377229573</v>
      </c>
      <c r="X83" s="11">
        <f>IF(X$4&gt;$A$1,W83+(SUMIFS(Movimentações!$E:$E,Movimentações!$C:$C,$A$4,data_movimentacao,X$4,Movimentações!$B:$B,$A83)),VLOOKUP($A83,Macauba!$A$5:$AE$42,X$3,FALSE))</f>
        <v>58470.405814939237</v>
      </c>
      <c r="Y83" s="11">
        <f>IF(Y$4&gt;$A$1,X83+(SUMIFS(Movimentações!$E:$E,Movimentações!$C:$C,$A$4,data_movimentacao,Y$4,Movimentações!$B:$B,$A83)),VLOOKUP($A83,Macauba!$A$5:$AE$42,Y$3,FALSE))</f>
        <v>58498.444796042248</v>
      </c>
      <c r="Z83" s="11">
        <f>IF(Z$4&gt;$A$1,Y83+(SUMIFS(Movimentações!$E:$E,Movimentações!$C:$C,$A$4,data_movimentacao,Z$4,Movimentações!$B:$B,$A83)),VLOOKUP($A83,Macauba!$A$5:$AE$42,Z$3,FALSE))</f>
        <v>58498.444796042248</v>
      </c>
      <c r="AA83" s="11">
        <f>IF(AA$4&gt;$A$1,Z83+(SUMIFS(Movimentações!$E:$E,Movimentações!$C:$C,$A$4,data_movimentacao,AA$4,Movimentações!$B:$B,$A83)),VLOOKUP($A83,Macauba!$A$5:$AE$42,AA$3,FALSE))</f>
        <v>119670.76045835319</v>
      </c>
      <c r="AB83" s="11" t="e">
        <f>IF(AB$4&gt;$A$1,AA83+(SUMIFS(Movimentações!$E:$E,Movimentações!$C:$C,$A$4,data_movimentacao,AB$4,Movimentações!$B:$B,$A83)),VLOOKUP($A83,Macauba!$A$5:$AE$42,AB$3,FALSE))</f>
        <v>#REF!</v>
      </c>
      <c r="AC83" s="11">
        <f>IF(AC$4&gt;$A$1,AB83+(SUMIFS(Movimentações!$E:$E,Movimentações!$C:$C,$A$4,data_movimentacao,AC$4,Movimentações!$B:$B,$A83)),VLOOKUP($A83,Macauba!$A$5:$AE$42,AC$3,FALSE))</f>
        <v>175549.22905634111</v>
      </c>
      <c r="AD83" s="11" t="e">
        <f>IF(AD$4&gt;$A$1,AC83+(SUMIFS(Movimentações!$E:$E,Movimentações!$C:$C,$A$4,data_movimentacao,AD$4,Movimentações!$B:$B,$A83)),VLOOKUP($A83,Macauba!$A$5:$AE$42,AD$3,FALSE))</f>
        <v>#REF!</v>
      </c>
      <c r="AE83" s="11" t="e">
        <f>IF(AE$4&gt;$A$1,AD83+(SUMIFS(Movimentações!$E:$E,Movimentações!$C:$C,$A$4,data_movimentacao,AE$4,Movimentações!$B:$B,$A83)),VLOOKUP($A83,Macauba!$A$5:$AE$42,AE$3,FALSE))</f>
        <v>#REF!</v>
      </c>
      <c r="AF83" s="11">
        <f>IF(AF$4&gt;$A$1,AE83+(SUMIFS(Movimentações!$E:$E,Movimentações!$C:$C,$A$4,data_movimentacao,AF$4,Movimentações!$B:$B,$A83)),VLOOKUP($A83,Macauba!$A$5:$AE$42,AF$3,FALSE))</f>
        <v>175637.45762266309</v>
      </c>
      <c r="AG83" s="11">
        <f>IF(AG$4&gt;$A$1,AF83+(SUMIFS(Movimentações!$E:$E,Movimentações!$C:$C,$A$4,data_movimentacao,AG$4,Movimentações!$B:$B,$A83)),VLOOKUP($A83,Macauba!$A$5:$AE$42,AG$3,FALSE))</f>
        <v>283325.6828478789</v>
      </c>
      <c r="AH83" s="11">
        <f>IF(AH$4&gt;$A$1,AG83+(SUMIFS(Movimentações!$E:$E,Movimentações!$C:$C,$A$4,data_movimentacao,AH$4,Movimentações!$B:$B,$A83)),VLOOKUP($A83,Macauba!$A$5:$AE$42,AH$3,FALSE))</f>
        <v>43304.969274288807</v>
      </c>
    </row>
    <row r="84" spans="1:34" x14ac:dyDescent="0.3">
      <c r="A84" s="5" t="str">
        <f>Macauba!A39</f>
        <v>XP REFERENCIADO FUNDO INVESTIMENTO REFERENCIADO DI</v>
      </c>
      <c r="B84" s="95">
        <f>IF(B$4&gt;$A$1,A84+(SUMIFS(Movimentações!$E:$E,Movimentações!$C:$C,$A$4,data_movimentacao,B$4,Movimentações!$B:$B,$A84)),VLOOKUP($A84,Macauba!$A$5:$AE$42,B$3,FALSE))</f>
        <v>576.1015096453109</v>
      </c>
      <c r="C84" s="95">
        <f>IF(C$4&gt;$A$1,B84+(SUMIFS(Movimentações!$E:$E,Movimentações!$C:$C,$A$4,data_movimentacao,C$4,Movimentações!$B:$B,$A84)),VLOOKUP($A84,Macauba!$A$5:$AE$42,C$3,FALSE))</f>
        <v>143152.79372186761</v>
      </c>
      <c r="D84" s="95">
        <f>IF(D$4&gt;$A$1,C84+(SUMIFS(Movimentações!$E:$E,Movimentações!$C:$C,$A$4,data_movimentacao,D$4,Movimentações!$B:$B,$A84)),VLOOKUP($A84,Macauba!$A$5:$AE$42,D$3,FALSE))</f>
        <v>576.1015096453109</v>
      </c>
      <c r="E84" s="95">
        <f>IF(E$4&gt;$A$1,D84+(SUMIFS(Movimentações!$E:$E,Movimentações!$C:$C,$A$4,data_movimentacao,E$4,Movimentações!$B:$B,$A84)),VLOOKUP($A84,Macauba!$A$5:$AE$42,E$3,FALSE))</f>
        <v>576.40697542160979</v>
      </c>
      <c r="F84" s="95">
        <f>IF(F$4&gt;$A$1,E84+(SUMIFS(Movimentações!$E:$E,Movimentações!$C:$C,$A$4,data_movimentacao,F$4,Movimentações!$B:$B,$A84)),VLOOKUP($A84,Macauba!$A$5:$AE$42,F$3,FALSE))</f>
        <v>576.71221791080734</v>
      </c>
      <c r="G84" s="95">
        <f>IF(G$4&gt;$A$1,F84+(SUMIFS(Movimentações!$E:$E,Movimentações!$C:$C,$A$4,data_movimentacao,G$4,Movimentações!$B:$B,$A84)),VLOOKUP($A84,Macauba!$A$5:$AE$42,G$3,FALSE))</f>
        <v>577.01322696678096</v>
      </c>
      <c r="H84" s="95">
        <f>IF(H$4&gt;$A$1,G84+(SUMIFS(Movimentações!$E:$E,Movimentações!$C:$C,$A$4,data_movimentacao,H$4,Movimentações!$B:$B,$A84)),VLOOKUP($A84,Macauba!$A$5:$AE$42,H$3,FALSE))</f>
        <v>577.26820955935545</v>
      </c>
      <c r="I84" s="95">
        <f>IF(I$4&gt;$A$1,H84+(SUMIFS(Movimentações!$E:$E,Movimentações!$C:$C,$A$4,data_movimentacao,I$4,Movimentações!$B:$B,$A84)),VLOOKUP($A84,Macauba!$A$5:$AE$42,I$3,FALSE))</f>
        <v>577.59822563967259</v>
      </c>
      <c r="J84" s="95">
        <f>IF(J$4&gt;$A$1,I84+(SUMIFS(Movimentações!$E:$E,Movimentações!$C:$C,$A$4,data_movimentacao,J$4,Movimentações!$B:$B,$A84)),VLOOKUP($A84,Macauba!$A$5:$AE$42,J$3,FALSE))</f>
        <v>577.89142641337605</v>
      </c>
      <c r="K84" s="95">
        <f>IF(K$4&gt;$A$1,J84+(SUMIFS(Movimentações!$E:$E,Movimentações!$C:$C,$A$4,data_movimentacao,K$4,Movimentações!$B:$B,$A84)),VLOOKUP($A84,Macauba!$A$5:$AE$42,K$3,FALSE))</f>
        <v>578.23762516997533</v>
      </c>
      <c r="L84" s="95">
        <f>IF(L$4&gt;$A$1,K84+(SUMIFS(Movimentações!$E:$E,Movimentações!$C:$C,$A$4,data_movimentacao,L$4,Movimentações!$B:$B,$A84)),VLOOKUP($A84,Macauba!$A$5:$AE$42,L$3,FALSE))</f>
        <v>578.53024629938545</v>
      </c>
      <c r="M84" s="95">
        <f>IF(M$4&gt;$A$1,L84+(SUMIFS(Movimentações!$E:$E,Movimentações!$C:$C,$A$4,data_movimentacao,M$4,Movimentações!$B:$B,$A84)),VLOOKUP($A84,Macauba!$A$5:$AE$42,M$3,FALSE))</f>
        <v>579.42754919798188</v>
      </c>
      <c r="N84" s="95">
        <f>IF(N$4&gt;$A$1,M84+(SUMIFS(Movimentações!$E:$E,Movimentações!$C:$C,$A$4,data_movimentacao,N$4,Movimentações!$B:$B,$A84)),VLOOKUP($A84,Macauba!$A$5:$AE$42,N$3,FALSE))</f>
        <v>579.72337979754525</v>
      </c>
      <c r="O84" s="95">
        <f>IF(O$4&gt;$A$1,N84+(SUMIFS(Movimentações!$E:$E,Movimentações!$C:$C,$A$4,data_movimentacao,O$4,Movimentações!$B:$B,$A84)),VLOOKUP($A84,Macauba!$A$5:$AE$42,O$3,FALSE))</f>
        <v>580.04716413785297</v>
      </c>
      <c r="P84" s="95">
        <f>IF(P$4&gt;$A$1,O84+(SUMIFS(Movimentações!$E:$E,Movimentações!$C:$C,$A$4,data_movimentacao,P$4,Movimentações!$B:$B,$A84)),VLOOKUP($A84,Macauba!$A$5:$AE$42,P$3,FALSE))</f>
        <v>580.34408636324497</v>
      </c>
      <c r="Q84" s="95">
        <f>IF(Q$4&gt;$A$1,P84+(SUMIFS(Movimentações!$E:$E,Movimentações!$C:$C,$A$4,data_movimentacao,Q$4,Movimentações!$B:$B,$A84)),VLOOKUP($A84,Macauba!$A$5:$AE$42,Q$3,FALSE))</f>
        <v>580.64023497777089</v>
      </c>
      <c r="R84" s="95">
        <f>IF(R$4&gt;$A$1,Q84+(SUMIFS(Movimentações!$E:$E,Movimentações!$C:$C,$A$4,data_movimentacao,R$4,Movimentações!$B:$B,$A84)),VLOOKUP($A84,Macauba!$A$5:$AE$42,R$3,FALSE))</f>
        <v>580.94849297054873</v>
      </c>
      <c r="S84" s="95">
        <f>IF(S$4&gt;$A$1,R84+(SUMIFS(Movimentações!$E:$E,Movimentações!$C:$C,$A$4,data_movimentacao,S$4,Movimentações!$B:$B,$A84)),VLOOKUP($A84,Macauba!$A$5:$AE$42,S$3,FALSE))</f>
        <v>581.25042449545629</v>
      </c>
      <c r="T84" s="95" t="e">
        <f>IF(T$4&gt;$A$1,S84+(SUMIFS(Movimentações!$E:$E,Movimentações!$C:$C,$A$4,data_movimentacao,T$4,Movimentações!$B:$B,$A84)),VLOOKUP($A84,Macauba!$A$5:$AE$42,T$3,FALSE))</f>
        <v>#REF!</v>
      </c>
      <c r="U84" s="95">
        <f>IF(U$4&gt;$A$1,T84+(SUMIFS(Movimentações!$E:$E,Movimentações!$C:$C,$A$4,data_movimentacao,U$4,Movimentações!$B:$B,$A84)),VLOOKUP($A84,Macauba!$A$5:$AE$42,U$3,FALSE))</f>
        <v>581.54552884808402</v>
      </c>
      <c r="V84" s="95">
        <f>IF(V$4&gt;$A$1,U84+(SUMIFS(Movimentações!$E:$E,Movimentações!$C:$C,$A$4,data_movimentacao,V$4,Movimentações!$B:$B,$A84)),VLOOKUP($A84,Macauba!$A$5:$AE$42,V$3,FALSE))</f>
        <v>582.13527744658541</v>
      </c>
      <c r="W84" s="95">
        <f>IF(W$4&gt;$A$1,V84+(SUMIFS(Movimentações!$E:$E,Movimentações!$C:$C,$A$4,data_movimentacao,W$4,Movimentações!$B:$B,$A84)),VLOOKUP($A84,Macauba!$A$5:$AE$42,W$3,FALSE))</f>
        <v>582.42911876106427</v>
      </c>
      <c r="X84" s="95">
        <f>IF(X$4&gt;$A$1,W84+(SUMIFS(Movimentações!$E:$E,Movimentações!$C:$C,$A$4,data_movimentacao,X$4,Movimentações!$B:$B,$A84)),VLOOKUP($A84,Macauba!$A$5:$AE$42,X$3,FALSE))</f>
        <v>582.72279994034943</v>
      </c>
      <c r="Y84" s="95">
        <f>IF(Y$4&gt;$A$1,X84+(SUMIFS(Movimentações!$E:$E,Movimentações!$C:$C,$A$4,data_movimentacao,Y$4,Movimentações!$B:$B,$A84)),VLOOKUP($A84,Macauba!$A$5:$AE$42,Y$3,FALSE))</f>
        <v>583.0148504471673</v>
      </c>
      <c r="Z84" s="95">
        <f>IF(Z$4&gt;$A$1,Y84+(SUMIFS(Movimentações!$E:$E,Movimentações!$C:$C,$A$4,data_movimentacao,Z$4,Movimentações!$B:$B,$A84)),VLOOKUP($A84,Macauba!$A$5:$AE$42,Z$3,FALSE))</f>
        <v>583.0148504471673</v>
      </c>
      <c r="AA84" s="95">
        <f>IF(AA$4&gt;$A$1,Z84+(SUMIFS(Movimentações!$E:$E,Movimentações!$C:$C,$A$4,data_movimentacao,AA$4,Movimentações!$B:$B,$A84)),VLOOKUP($A84,Macauba!$A$5:$AE$42,AA$3,FALSE))</f>
        <v>583.60198275236041</v>
      </c>
      <c r="AB84" s="95" t="e">
        <f>IF(AB$4&gt;$A$1,AA84+(SUMIFS(Movimentações!$E:$E,Movimentações!$C:$C,$A$4,data_movimentacao,AB$4,Movimentações!$B:$B,$A84)),VLOOKUP($A84,Macauba!$A$5:$AE$42,AB$3,FALSE))</f>
        <v>#REF!</v>
      </c>
      <c r="AC84" s="95">
        <f>IF(AC$4&gt;$A$1,AB84+(SUMIFS(Movimentações!$E:$E,Movimentações!$C:$C,$A$4,data_movimentacao,AC$4,Movimentações!$B:$B,$A84)),VLOOKUP($A84,Macauba!$A$5:$AE$42,AC$3,FALSE))</f>
        <v>583.90627119667045</v>
      </c>
      <c r="AD84" s="95" t="e">
        <f>IF(AD$4&gt;$A$1,AC84+(SUMIFS(Movimentações!$E:$E,Movimentações!$C:$C,$A$4,data_movimentacao,AD$4,Movimentações!$B:$B,$A84)),VLOOKUP($A84,Macauba!$A$5:$AE$42,AD$3,FALSE))</f>
        <v>#REF!</v>
      </c>
      <c r="AE84" s="95" t="e">
        <f>IF(AE$4&gt;$A$1,AD84+(SUMIFS(Movimentações!$E:$E,Movimentações!$C:$C,$A$4,data_movimentacao,AE$4,Movimentações!$B:$B,$A84)),VLOOKUP($A84,Macauba!$A$5:$AE$42,AE$3,FALSE))</f>
        <v>#REF!</v>
      </c>
      <c r="AF84" s="95">
        <f>IF(AF$4&gt;$A$1,AE84+(SUMIFS(Movimentações!$E:$E,Movimentações!$C:$C,$A$4,data_movimentacao,AF$4,Movimentações!$B:$B,$A84)),VLOOKUP($A84,Macauba!$A$5:$AE$42,AF$3,FALSE))</f>
        <v>584.2151561976724</v>
      </c>
      <c r="AG84" s="95">
        <f>IF(AG$4&gt;$A$1,AF84+(SUMIFS(Movimentações!$E:$E,Movimentações!$C:$C,$A$4,data_movimentacao,AG$4,Movimentações!$B:$B,$A84)),VLOOKUP($A84,Macauba!$A$5:$AE$42,AG$3,FALSE))</f>
        <v>584.51734258563476</v>
      </c>
      <c r="AH84" s="95">
        <f>IF(AH$4&gt;$A$1,AG84+(SUMIFS(Movimentações!$E:$E,Movimentações!$C:$C,$A$4,data_movimentacao,AH$4,Movimentações!$B:$B,$A84)),VLOOKUP($A84,Macauba!$A$5:$AE$42,AH$3,FALSE))</f>
        <v>1401313.904441959</v>
      </c>
    </row>
    <row r="85" spans="1:34" x14ac:dyDescent="0.3">
      <c r="A85" t="str">
        <f>Macauba!A40</f>
        <v>Inflação</v>
      </c>
      <c r="B85" s="11">
        <f>IF(B$4&gt;$A$1,A85+(SUMIFS(Movimentações!$E:$E,Movimentações!$C:$C,$A$4,data_movimentacao,B$4,Movimentações!$B:$B,$A85)),VLOOKUP($A85,Macauba!$A$5:$AE$42,B$3,FALSE))</f>
        <v>7496230.6899999995</v>
      </c>
      <c r="C85" s="11">
        <f>IF(C$4&gt;$A$1,B85+(SUMIFS(Movimentações!$E:$E,Movimentações!$C:$C,$A$4,data_movimentacao,C$4,Movimentações!$B:$B,$A85)),VLOOKUP($A85,Macauba!$A$5:$AE$42,C$3,FALSE))</f>
        <v>7623368</v>
      </c>
      <c r="D85" s="11">
        <f>IF(D$4&gt;$A$1,C85+(SUMIFS(Movimentações!$E:$E,Movimentações!$C:$C,$A$4,data_movimentacao,D$4,Movimentações!$B:$B,$A85)),VLOOKUP($A85,Macauba!$A$5:$AE$42,D$3,FALSE))</f>
        <v>7496230.6899999995</v>
      </c>
      <c r="E85" s="11">
        <f>IF(E$4&gt;$A$1,D85+(SUMIFS(Movimentações!$E:$E,Movimentações!$C:$C,$A$4,data_movimentacao,E$4,Movimentações!$B:$B,$A85)),VLOOKUP($A85,Macauba!$A$5:$AE$42,E$3,FALSE))</f>
        <v>5785920.5999999996</v>
      </c>
      <c r="F85" s="11">
        <f>IF(F$4&gt;$A$1,E85+(SUMIFS(Movimentações!$E:$E,Movimentações!$C:$C,$A$4,data_movimentacao,F$4,Movimentações!$B:$B,$A85)),VLOOKUP($A85,Macauba!$A$5:$AE$42,F$3,FALSE))</f>
        <v>2840557.33</v>
      </c>
      <c r="G85" s="11">
        <f>IF(G$4&gt;$A$1,F85+(SUMIFS(Movimentações!$E:$E,Movimentações!$C:$C,$A$4,data_movimentacao,G$4,Movimentações!$B:$B,$A85)),VLOOKUP($A85,Macauba!$A$5:$AE$42,G$3,FALSE))</f>
        <v>3110088.5599999996</v>
      </c>
      <c r="H85" s="11">
        <f>IF(H$4&gt;$A$1,G85+(SUMIFS(Movimentações!$E:$E,Movimentações!$C:$C,$A$4,data_movimentacao,H$4,Movimentações!$B:$B,$A85)),VLOOKUP($A85,Macauba!$A$5:$AE$42,H$3,FALSE))</f>
        <v>4343313.6400000006</v>
      </c>
      <c r="I85" s="11">
        <f>IF(I$4&gt;$A$1,H85+(SUMIFS(Movimentações!$E:$E,Movimentações!$C:$C,$A$4,data_movimentacao,I$4,Movimentações!$B:$B,$A85)),VLOOKUP($A85,Macauba!$A$5:$AE$42,I$3,FALSE))</f>
        <v>4353854.6999999993</v>
      </c>
      <c r="J85" s="11">
        <f>IF(J$4&gt;$A$1,I85+(SUMIFS(Movimentações!$E:$E,Movimentações!$C:$C,$A$4,data_movimentacao,J$4,Movimentações!$B:$B,$A85)),VLOOKUP($A85,Macauba!$A$5:$AE$42,J$3,FALSE))</f>
        <v>4389300.53</v>
      </c>
      <c r="K85" s="11">
        <f>IF(K$4&gt;$A$1,J85+(SUMIFS(Movimentações!$E:$E,Movimentações!$C:$C,$A$4,data_movimentacao,K$4,Movimentações!$B:$B,$A85)),VLOOKUP($A85,Macauba!$A$5:$AE$42,K$3,FALSE))</f>
        <v>4353368.8599999994</v>
      </c>
      <c r="L85" s="11">
        <f>IF(L$4&gt;$A$1,K85+(SUMIFS(Movimentações!$E:$E,Movimentações!$C:$C,$A$4,data_movimentacao,L$4,Movimentações!$B:$B,$A85)),VLOOKUP($A85,Macauba!$A$5:$AE$42,L$3,FALSE))</f>
        <v>4376635.28</v>
      </c>
      <c r="M85" s="11">
        <f>IF(M$4&gt;$A$1,L85+(SUMIFS(Movimentações!$E:$E,Movimentações!$C:$C,$A$4,data_movimentacao,M$4,Movimentações!$B:$B,$A85)),VLOOKUP($A85,Macauba!$A$5:$AE$42,M$3,FALSE))</f>
        <v>4465550.91</v>
      </c>
      <c r="N85" s="11">
        <f>IF(N$4&gt;$A$1,M85+(SUMIFS(Movimentações!$E:$E,Movimentações!$C:$C,$A$4,data_movimentacao,N$4,Movimentações!$B:$B,$A85)),VLOOKUP($A85,Macauba!$A$5:$AE$42,N$3,FALSE))</f>
        <v>4477668.42</v>
      </c>
      <c r="O85" s="11">
        <f>IF(O$4&gt;$A$1,N85+(SUMIFS(Movimentações!$E:$E,Movimentações!$C:$C,$A$4,data_movimentacao,O$4,Movimentações!$B:$B,$A85)),VLOOKUP($A85,Macauba!$A$5:$AE$42,O$3,FALSE))</f>
        <v>4447895.3499999996</v>
      </c>
      <c r="P85" s="11">
        <f>IF(P$4&gt;$A$1,O85+(SUMIFS(Movimentações!$E:$E,Movimentações!$C:$C,$A$4,data_movimentacao,P$4,Movimentações!$B:$B,$A85)),VLOOKUP($A85,Macauba!$A$5:$AE$42,P$3,FALSE))</f>
        <v>4423986.8100000005</v>
      </c>
      <c r="Q85" s="11">
        <f>IF(Q$4&gt;$A$1,P85+(SUMIFS(Movimentações!$E:$E,Movimentações!$C:$C,$A$4,data_movimentacao,Q$4,Movimentações!$B:$B,$A85)),VLOOKUP($A85,Macauba!$A$5:$AE$42,Q$3,FALSE))</f>
        <v>4433689.8</v>
      </c>
      <c r="R85" s="11">
        <f>IF(R$4&gt;$A$1,Q85+(SUMIFS(Movimentações!$E:$E,Movimentações!$C:$C,$A$4,data_movimentacao,R$4,Movimentações!$B:$B,$A85)),VLOOKUP($A85,Macauba!$A$5:$AE$42,R$3,FALSE))</f>
        <v>4427726.1500000004</v>
      </c>
      <c r="S85" s="11">
        <f>IF(S$4&gt;$A$1,R85+(SUMIFS(Movimentações!$E:$E,Movimentações!$C:$C,$A$4,data_movimentacao,S$4,Movimentações!$B:$B,$A85)),VLOOKUP($A85,Macauba!$A$5:$AE$42,S$3,FALSE))</f>
        <v>4405927.2300000004</v>
      </c>
      <c r="T85" s="11" t="e">
        <f>IF(T$4&gt;$A$1,S85+(SUMIFS(Movimentações!$E:$E,Movimentações!$C:$C,$A$4,data_movimentacao,T$4,Movimentações!$B:$B,$A85)),VLOOKUP($A85,Macauba!$A$5:$AE$42,T$3,FALSE))</f>
        <v>#REF!</v>
      </c>
      <c r="U85" s="11">
        <f>IF(U$4&gt;$A$1,T85+(SUMIFS(Movimentações!$E:$E,Movimentações!$C:$C,$A$4,data_movimentacao,U$4,Movimentações!$B:$B,$A85)),VLOOKUP($A85,Macauba!$A$5:$AE$42,U$3,FALSE))</f>
        <v>4370351.41</v>
      </c>
      <c r="V85" s="11">
        <f>IF(V$4&gt;$A$1,U85+(SUMIFS(Movimentações!$E:$E,Movimentações!$C:$C,$A$4,data_movimentacao,V$4,Movimentações!$B:$B,$A85)),VLOOKUP($A85,Macauba!$A$5:$AE$42,V$3,FALSE))</f>
        <v>4354344.5199999996</v>
      </c>
      <c r="W85" s="11">
        <f>IF(W$4&gt;$A$1,V85+(SUMIFS(Movimentações!$E:$E,Movimentações!$C:$C,$A$4,data_movimentacao,W$4,Movimentações!$B:$B,$A85)),VLOOKUP($A85,Macauba!$A$5:$AE$42,W$3,FALSE))</f>
        <v>4361066.66</v>
      </c>
      <c r="X85" s="11">
        <f>IF(X$4&gt;$A$1,W85+(SUMIFS(Movimentações!$E:$E,Movimentações!$C:$C,$A$4,data_movimentacao,X$4,Movimentações!$B:$B,$A85)),VLOOKUP($A85,Macauba!$A$5:$AE$42,X$3,FALSE))</f>
        <v>4342157.26</v>
      </c>
      <c r="Y85" s="11">
        <f>IF(Y$4&gt;$A$1,X85+(SUMIFS(Movimentações!$E:$E,Movimentações!$C:$C,$A$4,data_movimentacao,Y$4,Movimentações!$B:$B,$A85)),VLOOKUP($A85,Macauba!$A$5:$AE$42,Y$3,FALSE))</f>
        <v>4340948.5599999996</v>
      </c>
      <c r="Z85" s="11">
        <f>IF(Z$4&gt;$A$1,Y85+(SUMIFS(Movimentações!$E:$E,Movimentações!$C:$C,$A$4,data_movimentacao,Z$4,Movimentações!$B:$B,$A85)),VLOOKUP($A85,Macauba!$A$5:$AE$42,Z$3,FALSE))</f>
        <v>4340948.5599999996</v>
      </c>
      <c r="AA85" s="11">
        <f>IF(AA$4&gt;$A$1,Z85+(SUMIFS(Movimentações!$E:$E,Movimentações!$C:$C,$A$4,data_movimentacao,AA$4,Movimentações!$B:$B,$A85)),VLOOKUP($A85,Macauba!$A$5:$AE$42,AA$3,FALSE))</f>
        <v>4373141.5199999996</v>
      </c>
      <c r="AB85" s="11" t="e">
        <f>IF(AB$4&gt;$A$1,AA85+(SUMIFS(Movimentações!$E:$E,Movimentações!$C:$C,$A$4,data_movimentacao,AB$4,Movimentações!$B:$B,$A85)),VLOOKUP($A85,Macauba!$A$5:$AE$42,AB$3,FALSE))</f>
        <v>#REF!</v>
      </c>
      <c r="AC85" s="11">
        <f>IF(AC$4&gt;$A$1,AB85+(SUMIFS(Movimentações!$E:$E,Movimentações!$C:$C,$A$4,data_movimentacao,AC$4,Movimentações!$B:$B,$A85)),VLOOKUP($A85,Macauba!$A$5:$AE$42,AC$3,FALSE))</f>
        <v>4396517.67</v>
      </c>
      <c r="AD85" s="11" t="e">
        <f>IF(AD$4&gt;$A$1,AC85+(SUMIFS(Movimentações!$E:$E,Movimentações!$C:$C,$A$4,data_movimentacao,AD$4,Movimentações!$B:$B,$A85)),VLOOKUP($A85,Macauba!$A$5:$AE$42,AD$3,FALSE))</f>
        <v>#REF!</v>
      </c>
      <c r="AE85" s="11" t="e">
        <f>IF(AE$4&gt;$A$1,AD85+(SUMIFS(Movimentações!$E:$E,Movimentações!$C:$C,$A$4,data_movimentacao,AE$4,Movimentações!$B:$B,$A85)),VLOOKUP($A85,Macauba!$A$5:$AE$42,AE$3,FALSE))</f>
        <v>#REF!</v>
      </c>
      <c r="AF85" s="11">
        <f>IF(AF$4&gt;$A$1,AE85+(SUMIFS(Movimentações!$E:$E,Movimentações!$C:$C,$A$4,data_movimentacao,AF$4,Movimentações!$B:$B,$A85)),VLOOKUP($A85,Macauba!$A$5:$AE$42,AF$3,FALSE))</f>
        <v>4423041.1500000004</v>
      </c>
      <c r="AG85" s="11">
        <f>IF(AG$4&gt;$A$1,AF85+(SUMIFS(Movimentações!$E:$E,Movimentações!$C:$C,$A$4,data_movimentacao,AG$4,Movimentações!$B:$B,$A85)),VLOOKUP($A85,Macauba!$A$5:$AE$42,AG$3,FALSE))</f>
        <v>4425505.26</v>
      </c>
      <c r="AH85" s="11">
        <f>IF(AH$4&gt;$A$1,AG85+(SUMIFS(Movimentações!$E:$E,Movimentações!$C:$C,$A$4,data_movimentacao,AH$4,Movimentações!$B:$B,$A85)),VLOOKUP($A85,Macauba!$A$5:$AE$42,AH$3,FALSE))</f>
        <v>4468934.57</v>
      </c>
    </row>
    <row r="86" spans="1:34" x14ac:dyDescent="0.3">
      <c r="A86" t="str">
        <f>Macauba!A41</f>
        <v>IFPT11 - IFIN PARTICIPAÇÕES S.A. - 20330915 IPCA + 7.1000%</v>
      </c>
      <c r="B86" s="11">
        <f>IF(B$4&gt;$A$1,A86+(SUMIFS(Movimentações!$E:$E,Movimentações!$C:$C,$A$4,data_movimentacao,B$4,Movimentações!$B:$B,$A86)),VLOOKUP($A86,Macauba!$A$5:$AE$42,B$3,FALSE))</f>
        <v>1465921.77</v>
      </c>
      <c r="C86" s="11">
        <f>IF(C$4&gt;$A$1,B86+(SUMIFS(Movimentações!$E:$E,Movimentações!$C:$C,$A$4,data_movimentacao,C$4,Movimentações!$B:$B,$A86)),VLOOKUP($A86,Macauba!$A$5:$AE$42,C$3,FALSE))</f>
        <v>1484593.91</v>
      </c>
      <c r="D86" s="11">
        <f>IF(D$4&gt;$A$1,C86+(SUMIFS(Movimentações!$E:$E,Movimentações!$C:$C,$A$4,data_movimentacao,D$4,Movimentações!$B:$B,$A86)),VLOOKUP($A86,Macauba!$A$5:$AE$42,D$3,FALSE))</f>
        <v>1465921.77</v>
      </c>
      <c r="E86" s="11">
        <f>IF(E$4&gt;$A$1,D86+(SUMIFS(Movimentações!$E:$E,Movimentações!$C:$C,$A$4,data_movimentacao,E$4,Movimentações!$B:$B,$A86)),VLOOKUP($A86,Macauba!$A$5:$AE$42,E$3,FALSE))</f>
        <v>1468399.6</v>
      </c>
      <c r="F86" s="11">
        <f>IF(F$4&gt;$A$1,E86+(SUMIFS(Movimentações!$E:$E,Movimentações!$C:$C,$A$4,data_movimentacao,F$4,Movimentações!$B:$B,$A86)),VLOOKUP($A86,Macauba!$A$5:$AE$42,F$3,FALSE))</f>
        <v>1465190.07</v>
      </c>
      <c r="G86" s="11">
        <f>IF(G$4&gt;$A$1,F86+(SUMIFS(Movimentações!$E:$E,Movimentações!$C:$C,$A$4,data_movimentacao,G$4,Movimentações!$B:$B,$A86)),VLOOKUP($A86,Macauba!$A$5:$AE$42,G$3,FALSE))</f>
        <v>1471866.84</v>
      </c>
      <c r="H86" s="11">
        <f>IF(H$4&gt;$A$1,G86+(SUMIFS(Movimentações!$E:$E,Movimentações!$C:$C,$A$4,data_movimentacao,H$4,Movimentações!$B:$B,$A86)),VLOOKUP($A86,Macauba!$A$5:$AE$42,H$3,FALSE))</f>
        <v>1462293.02</v>
      </c>
      <c r="I86" s="11">
        <f>IF(I$4&gt;$A$1,H86+(SUMIFS(Movimentações!$E:$E,Movimentações!$C:$C,$A$4,data_movimentacao,I$4,Movimentações!$B:$B,$A86)),VLOOKUP($A86,Macauba!$A$5:$AE$42,I$3,FALSE))</f>
        <v>1485246.51</v>
      </c>
      <c r="J86" s="11">
        <f>IF(J$4&gt;$A$1,I86+(SUMIFS(Movimentações!$E:$E,Movimentações!$C:$C,$A$4,data_movimentacao,J$4,Movimentações!$B:$B,$A86)),VLOOKUP($A86,Macauba!$A$5:$AE$42,J$3,FALSE))</f>
        <v>1501859.42</v>
      </c>
      <c r="K86" s="11">
        <f>IF(K$4&gt;$A$1,J86+(SUMIFS(Movimentações!$E:$E,Movimentações!$C:$C,$A$4,data_movimentacao,K$4,Movimentações!$B:$B,$A86)),VLOOKUP($A86,Macauba!$A$5:$AE$42,K$3,FALSE))</f>
        <v>1484389.73</v>
      </c>
      <c r="L86" s="11">
        <f>IF(L$4&gt;$A$1,K86+(SUMIFS(Movimentações!$E:$E,Movimentações!$C:$C,$A$4,data_movimentacao,L$4,Movimentações!$B:$B,$A86)),VLOOKUP($A86,Macauba!$A$5:$AE$42,L$3,FALSE))</f>
        <v>1494283.47</v>
      </c>
      <c r="M86" s="11">
        <f>IF(M$4&gt;$A$1,L86+(SUMIFS(Movimentações!$E:$E,Movimentações!$C:$C,$A$4,data_movimentacao,M$4,Movimentações!$B:$B,$A86)),VLOOKUP($A86,Macauba!$A$5:$AE$42,M$3,FALSE))</f>
        <v>1530536.9</v>
      </c>
      <c r="N86" s="11">
        <f>IF(N$4&gt;$A$1,M86+(SUMIFS(Movimentações!$E:$E,Movimentações!$C:$C,$A$4,data_movimentacao,N$4,Movimentações!$B:$B,$A86)),VLOOKUP($A86,Macauba!$A$5:$AE$42,N$3,FALSE))</f>
        <v>1534846.7</v>
      </c>
      <c r="O86" s="11">
        <f>IF(O$4&gt;$A$1,N86+(SUMIFS(Movimentações!$E:$E,Movimentações!$C:$C,$A$4,data_movimentacao,O$4,Movimentações!$B:$B,$A86)),VLOOKUP($A86,Macauba!$A$5:$AE$42,O$3,FALSE))</f>
        <v>1520904.41</v>
      </c>
      <c r="P86" s="11">
        <f>IF(P$4&gt;$A$1,O86+(SUMIFS(Movimentações!$E:$E,Movimentações!$C:$C,$A$4,data_movimentacao,P$4,Movimentações!$B:$B,$A86)),VLOOKUP($A86,Macauba!$A$5:$AE$42,P$3,FALSE))</f>
        <v>1509022.44</v>
      </c>
      <c r="Q86" s="11">
        <f>IF(Q$4&gt;$A$1,P86+(SUMIFS(Movimentações!$E:$E,Movimentações!$C:$C,$A$4,data_movimentacao,Q$4,Movimentações!$B:$B,$A86)),VLOOKUP($A86,Macauba!$A$5:$AE$42,Q$3,FALSE))</f>
        <v>1513915.3</v>
      </c>
      <c r="R86" s="11">
        <f>IF(R$4&gt;$A$1,Q86+(SUMIFS(Movimentações!$E:$E,Movimentações!$C:$C,$A$4,data_movimentacao,R$4,Movimentações!$B:$B,$A86)),VLOOKUP($A86,Macauba!$A$5:$AE$42,R$3,FALSE))</f>
        <v>1511434.93</v>
      </c>
      <c r="S86" s="11">
        <f>IF(S$4&gt;$A$1,R86+(SUMIFS(Movimentações!$E:$E,Movimentações!$C:$C,$A$4,data_movimentacao,S$4,Movimentações!$B:$B,$A86)),VLOOKUP($A86,Macauba!$A$5:$AE$42,S$3,FALSE))</f>
        <v>1501224.89</v>
      </c>
      <c r="T86" s="11" t="e">
        <f>IF(T$4&gt;$A$1,S86+(SUMIFS(Movimentações!$E:$E,Movimentações!$C:$C,$A$4,data_movimentacao,T$4,Movimentações!$B:$B,$A86)),VLOOKUP($A86,Macauba!$A$5:$AE$42,T$3,FALSE))</f>
        <v>#REF!</v>
      </c>
      <c r="U86" s="11">
        <f>IF(U$4&gt;$A$1,T86+(SUMIFS(Movimentações!$E:$E,Movimentações!$C:$C,$A$4,data_movimentacao,U$4,Movimentações!$B:$B,$A86)),VLOOKUP($A86,Macauba!$A$5:$AE$42,U$3,FALSE))</f>
        <v>1485083.49</v>
      </c>
      <c r="V86" s="11">
        <f>IF(V$4&gt;$A$1,U86+(SUMIFS(Movimentações!$E:$E,Movimentações!$C:$C,$A$4,data_movimentacao,V$4,Movimentações!$B:$B,$A86)),VLOOKUP($A86,Macauba!$A$5:$AE$42,V$3,FALSE))</f>
        <v>1478878.48</v>
      </c>
      <c r="W86" s="11">
        <f>IF(W$4&gt;$A$1,V86+(SUMIFS(Movimentações!$E:$E,Movimentações!$C:$C,$A$4,data_movimentacao,W$4,Movimentações!$B:$B,$A86)),VLOOKUP($A86,Macauba!$A$5:$AE$42,W$3,FALSE))</f>
        <v>1478420.56</v>
      </c>
      <c r="X86" s="11">
        <f>IF(X$4&gt;$A$1,W86+(SUMIFS(Movimentações!$E:$E,Movimentações!$C:$C,$A$4,data_movimentacao,X$4,Movimentações!$B:$B,$A86)),VLOOKUP($A86,Macauba!$A$5:$AE$42,X$3,FALSE))</f>
        <v>1470007.11</v>
      </c>
      <c r="Y86" s="11">
        <f>IF(Y$4&gt;$A$1,X86+(SUMIFS(Movimentações!$E:$E,Movimentações!$C:$C,$A$4,data_movimentacao,Y$4,Movimentações!$B:$B,$A86)),VLOOKUP($A86,Macauba!$A$5:$AE$42,Y$3,FALSE))</f>
        <v>1469043.94</v>
      </c>
      <c r="Z86" s="11">
        <f>IF(Z$4&gt;$A$1,Y86+(SUMIFS(Movimentações!$E:$E,Movimentações!$C:$C,$A$4,data_movimentacao,Z$4,Movimentações!$B:$B,$A86)),VLOOKUP($A86,Macauba!$A$5:$AE$42,Z$3,FALSE))</f>
        <v>1469043.94</v>
      </c>
      <c r="AA86" s="11">
        <f>IF(AA$4&gt;$A$1,Z86+(SUMIFS(Movimentações!$E:$E,Movimentações!$C:$C,$A$4,data_movimentacao,AA$4,Movimentações!$B:$B,$A86)),VLOOKUP($A86,Macauba!$A$5:$AE$42,AA$3,FALSE))</f>
        <v>1484601.98</v>
      </c>
      <c r="AB86" s="11" t="e">
        <f>IF(AB$4&gt;$A$1,AA86+(SUMIFS(Movimentações!$E:$E,Movimentações!$C:$C,$A$4,data_movimentacao,AB$4,Movimentações!$B:$B,$A86)),VLOOKUP($A86,Macauba!$A$5:$AE$42,AB$3,FALSE))</f>
        <v>#REF!</v>
      </c>
      <c r="AC86" s="11">
        <f>IF(AC$4&gt;$A$1,AB86+(SUMIFS(Movimentações!$E:$E,Movimentações!$C:$C,$A$4,data_movimentacao,AC$4,Movimentações!$B:$B,$A86)),VLOOKUP($A86,Macauba!$A$5:$AE$42,AC$3,FALSE))</f>
        <v>1498060.39</v>
      </c>
      <c r="AD86" s="11" t="e">
        <f>IF(AD$4&gt;$A$1,AC86+(SUMIFS(Movimentações!$E:$E,Movimentações!$C:$C,$A$4,data_movimentacao,AD$4,Movimentações!$B:$B,$A86)),VLOOKUP($A86,Macauba!$A$5:$AE$42,AD$3,FALSE))</f>
        <v>#REF!</v>
      </c>
      <c r="AE86" s="11" t="e">
        <f>IF(AE$4&gt;$A$1,AD86+(SUMIFS(Movimentações!$E:$E,Movimentações!$C:$C,$A$4,data_movimentacao,AE$4,Movimentações!$B:$B,$A86)),VLOOKUP($A86,Macauba!$A$5:$AE$42,AE$3,FALSE))</f>
        <v>#REF!</v>
      </c>
      <c r="AF86" s="11">
        <f>IF(AF$4&gt;$A$1,AE86+(SUMIFS(Movimentações!$E:$E,Movimentações!$C:$C,$A$4,data_movimentacao,AF$4,Movimentações!$B:$B,$A86)),VLOOKUP($A86,Macauba!$A$5:$AE$42,AF$3,FALSE))</f>
        <v>1509283.46</v>
      </c>
      <c r="AG86" s="11">
        <f>IF(AG$4&gt;$A$1,AF86+(SUMIFS(Movimentações!$E:$E,Movimentações!$C:$C,$A$4,data_movimentacao,AG$4,Movimentações!$B:$B,$A86)),VLOOKUP($A86,Macauba!$A$5:$AE$42,AG$3,FALSE))</f>
        <v>1509601.92</v>
      </c>
      <c r="AH86" s="11">
        <f>IF(AH$4&gt;$A$1,AG86+(SUMIFS(Movimentações!$E:$E,Movimentações!$C:$C,$A$4,data_movimentacao,AH$4,Movimentações!$B:$B,$A86)),VLOOKUP($A86,Macauba!$A$5:$AE$42,AH$3,FALSE))</f>
        <v>1530322.12</v>
      </c>
    </row>
    <row r="87" spans="1:34" x14ac:dyDescent="0.3">
      <c r="A87" t="str">
        <f>Macauba!A42</f>
        <v>NTN-B 760199 20260815</v>
      </c>
      <c r="B87" s="11">
        <f>IF(B$4&gt;$A$1,A87+(SUMIFS(Movimentações!$E:$E,Movimentações!$C:$C,$A$4,data_movimentacao,B$4,Movimentações!$B:$B,$A87)),VLOOKUP($A87,Macauba!$A$5:$AE$42,B$3,FALSE))</f>
        <v>1182551.94</v>
      </c>
      <c r="C87" s="11">
        <f>IF(C$4&gt;$A$1,B87+(SUMIFS(Movimentações!$E:$E,Movimentações!$C:$C,$A$4,data_movimentacao,C$4,Movimentações!$B:$B,$A87)),VLOOKUP($A87,Macauba!$A$5:$AE$42,C$3,FALSE))</f>
        <v>1185626.5</v>
      </c>
      <c r="D87" s="11">
        <f>IF(D$4&gt;$A$1,C87+(SUMIFS(Movimentações!$E:$E,Movimentações!$C:$C,$A$4,data_movimentacao,D$4,Movimentações!$B:$B,$A87)),VLOOKUP($A87,Macauba!$A$5:$AE$42,D$3,FALSE))</f>
        <v>1182551.94</v>
      </c>
      <c r="E87" s="11">
        <f>IF(E$4&gt;$A$1,D87+(SUMIFS(Movimentações!$E:$E,Movimentações!$C:$C,$A$4,data_movimentacao,E$4,Movimentações!$B:$B,$A87)),VLOOKUP($A87,Macauba!$A$5:$AE$42,E$3,FALSE))</f>
        <v>1182412.68</v>
      </c>
      <c r="F87" s="11">
        <f>IF(F$4&gt;$A$1,E87+(SUMIFS(Movimentações!$E:$E,Movimentações!$C:$C,$A$4,data_movimentacao,F$4,Movimentações!$B:$B,$A87)),VLOOKUP($A87,Macauba!$A$5:$AE$42,F$3,FALSE))</f>
        <v>1179257.01</v>
      </c>
      <c r="G87" s="11">
        <f>IF(G$4&gt;$A$1,F87+(SUMIFS(Movimentações!$E:$E,Movimentações!$C:$C,$A$4,data_movimentacao,G$4,Movimentações!$B:$B,$A87)),VLOOKUP($A87,Macauba!$A$5:$AE$42,G$3,FALSE))</f>
        <v>1181777.71</v>
      </c>
      <c r="H87" s="11">
        <f>IF(H$4&gt;$A$1,G87+(SUMIFS(Movimentações!$E:$E,Movimentações!$C:$C,$A$4,data_movimentacao,H$4,Movimentações!$B:$B,$A87)),VLOOKUP($A87,Macauba!$A$5:$AE$42,H$3,FALSE))</f>
        <v>1175219.83</v>
      </c>
      <c r="I87" s="11">
        <f>IF(I$4&gt;$A$1,H87+(SUMIFS(Movimentações!$E:$E,Movimentações!$C:$C,$A$4,data_movimentacao,I$4,Movimentações!$B:$B,$A87)),VLOOKUP($A87,Macauba!$A$5:$AE$42,I$3,FALSE))</f>
        <v>1171423.8700000001</v>
      </c>
      <c r="J87" s="11">
        <f>IF(J$4&gt;$A$1,I87+(SUMIFS(Movimentações!$E:$E,Movimentações!$C:$C,$A$4,data_movimentacao,J$4,Movimentações!$B:$B,$A87)),VLOOKUP($A87,Macauba!$A$5:$AE$42,J$3,FALSE))</f>
        <v>1176173.45</v>
      </c>
      <c r="K87" s="11">
        <f>IF(K$4&gt;$A$1,J87+(SUMIFS(Movimentações!$E:$E,Movimentações!$C:$C,$A$4,data_movimentacao,K$4,Movimentações!$B:$B,$A87)),VLOOKUP($A87,Macauba!$A$5:$AE$42,K$3,FALSE))</f>
        <v>1170036.56</v>
      </c>
      <c r="L87" s="11">
        <f>IF(L$4&gt;$A$1,K87+(SUMIFS(Movimentações!$E:$E,Movimentações!$C:$C,$A$4,data_movimentacao,L$4,Movimentações!$B:$B,$A87)),VLOOKUP($A87,Macauba!$A$5:$AE$42,L$3,FALSE))</f>
        <v>1173274.6500000001</v>
      </c>
      <c r="M87" s="11">
        <f>IF(M$4&gt;$A$1,L87+(SUMIFS(Movimentações!$E:$E,Movimentações!$C:$C,$A$4,data_movimentacao,M$4,Movimentações!$B:$B,$A87)),VLOOKUP($A87,Macauba!$A$5:$AE$42,M$3,FALSE))</f>
        <v>1186975.9099999999</v>
      </c>
      <c r="N87" s="11">
        <f>IF(N$4&gt;$A$1,M87+(SUMIFS(Movimentações!$E:$E,Movimentações!$C:$C,$A$4,data_movimentacao,N$4,Movimentações!$B:$B,$A87)),VLOOKUP($A87,Macauba!$A$5:$AE$42,N$3,FALSE))</f>
        <v>1190440.3700000001</v>
      </c>
      <c r="O87" s="11">
        <f>IF(O$4&gt;$A$1,N87+(SUMIFS(Movimentações!$E:$E,Movimentações!$C:$C,$A$4,data_movimentacao,O$4,Movimentações!$B:$B,$A87)),VLOOKUP($A87,Macauba!$A$5:$AE$42,O$3,FALSE))</f>
        <v>1187537.5900000001</v>
      </c>
      <c r="P87" s="11">
        <f>IF(P$4&gt;$A$1,O87+(SUMIFS(Movimentações!$E:$E,Movimentações!$C:$C,$A$4,data_movimentacao,P$4,Movimentações!$B:$B,$A87)),VLOOKUP($A87,Macauba!$A$5:$AE$42,P$3,FALSE))</f>
        <v>1185977.6000000001</v>
      </c>
      <c r="Q87" s="11">
        <f>IF(Q$4&gt;$A$1,P87+(SUMIFS(Movimentações!$E:$E,Movimentações!$C:$C,$A$4,data_movimentacao,Q$4,Movimentações!$B:$B,$A87)),VLOOKUP($A87,Macauba!$A$5:$AE$42,Q$3,FALSE))</f>
        <v>1188781.26</v>
      </c>
      <c r="R87" s="11">
        <f>IF(R$4&gt;$A$1,Q87+(SUMIFS(Movimentações!$E:$E,Movimentações!$C:$C,$A$4,data_movimentacao,R$4,Movimentações!$B:$B,$A87)),VLOOKUP($A87,Macauba!$A$5:$AE$42,R$3,FALSE))</f>
        <v>1188898.4700000002</v>
      </c>
      <c r="S87" s="11">
        <f>IF(S$4&gt;$A$1,R87+(SUMIFS(Movimentações!$E:$E,Movimentações!$C:$C,$A$4,data_movimentacao,S$4,Movimentações!$B:$B,$A87)),VLOOKUP($A87,Macauba!$A$5:$AE$42,S$3,FALSE))</f>
        <v>1186302.8999999999</v>
      </c>
      <c r="T87" s="11" t="e">
        <f>IF(T$4&gt;$A$1,S87+(SUMIFS(Movimentações!$E:$E,Movimentações!$C:$C,$A$4,data_movimentacao,T$4,Movimentações!$B:$B,$A87)),VLOOKUP($A87,Macauba!$A$5:$AE$42,T$3,FALSE))</f>
        <v>#REF!</v>
      </c>
      <c r="U87" s="11">
        <f>IF(U$4&gt;$A$1,T87+(SUMIFS(Movimentações!$E:$E,Movimentações!$C:$C,$A$4,data_movimentacao,U$4,Movimentações!$B:$B,$A87)),VLOOKUP($A87,Macauba!$A$5:$AE$42,U$3,FALSE))</f>
        <v>1180185.4500000002</v>
      </c>
      <c r="V87" s="11">
        <f>IF(V$4&gt;$A$1,U87+(SUMIFS(Movimentações!$E:$E,Movimentações!$C:$C,$A$4,data_movimentacao,V$4,Movimentações!$B:$B,$A87)),VLOOKUP($A87,Macauba!$A$5:$AE$42,V$3,FALSE))</f>
        <v>1175417.6600000001</v>
      </c>
      <c r="W87" s="11">
        <f>IF(W$4&gt;$A$1,V87+(SUMIFS(Movimentações!$E:$E,Movimentações!$C:$C,$A$4,data_movimentacao,W$4,Movimentações!$B:$B,$A87)),VLOOKUP($A87,Macauba!$A$5:$AE$42,W$3,FALSE))</f>
        <v>1178087.06</v>
      </c>
      <c r="X87" s="11">
        <f>IF(X$4&gt;$A$1,W87+(SUMIFS(Movimentações!$E:$E,Movimentações!$C:$C,$A$4,data_movimentacao,X$4,Movimentações!$B:$B,$A87)),VLOOKUP($A87,Macauba!$A$5:$AE$42,X$3,FALSE))</f>
        <v>1174407</v>
      </c>
      <c r="Y87" s="11">
        <f>IF(Y$4&gt;$A$1,X87+(SUMIFS(Movimentações!$E:$E,Movimentações!$C:$C,$A$4,data_movimentacao,Y$4,Movimentações!$B:$B,$A87)),VLOOKUP($A87,Macauba!$A$5:$AE$42,Y$3,FALSE))</f>
        <v>1174896.77</v>
      </c>
      <c r="Z87" s="11">
        <f>IF(Z$4&gt;$A$1,Y87+(SUMIFS(Movimentações!$E:$E,Movimentações!$C:$C,$A$4,data_movimentacao,Z$4,Movimentações!$B:$B,$A87)),VLOOKUP($A87,Macauba!$A$5:$AE$42,Z$3,FALSE))</f>
        <v>1174896.77</v>
      </c>
      <c r="AA87" s="11">
        <f>IF(AA$4&gt;$A$1,Z87+(SUMIFS(Movimentações!$E:$E,Movimentações!$C:$C,$A$4,data_movimentacao,AA$4,Movimentações!$B:$B,$A87)),VLOOKUP($A87,Macauba!$A$5:$AE$42,AA$3,FALSE))</f>
        <v>1181549.3699999999</v>
      </c>
      <c r="AB87" s="11" t="e">
        <f>IF(AB$4&gt;$A$1,AA87+(SUMIFS(Movimentações!$E:$E,Movimentações!$C:$C,$A$4,data_movimentacao,AB$4,Movimentações!$B:$B,$A87)),VLOOKUP($A87,Macauba!$A$5:$AE$42,AB$3,FALSE))</f>
        <v>#REF!</v>
      </c>
      <c r="AC87" s="11">
        <f>IF(AC$4&gt;$A$1,AB87+(SUMIFS(Movimentações!$E:$E,Movimentações!$C:$C,$A$4,data_movimentacao,AC$4,Movimentações!$B:$B,$A87)),VLOOKUP($A87,Macauba!$A$5:$AE$42,AC$3,FALSE))</f>
        <v>1182356.6099999999</v>
      </c>
      <c r="AD87" s="11" t="e">
        <f>IF(AD$4&gt;$A$1,AC87+(SUMIFS(Movimentações!$E:$E,Movimentações!$C:$C,$A$4,data_movimentacao,AD$4,Movimentações!$B:$B,$A87)),VLOOKUP($A87,Macauba!$A$5:$AE$42,AD$3,FALSE))</f>
        <v>#REF!</v>
      </c>
      <c r="AE87" s="11" t="e">
        <f>IF(AE$4&gt;$A$1,AD87+(SUMIFS(Movimentações!$E:$E,Movimentações!$C:$C,$A$4,data_movimentacao,AE$4,Movimentações!$B:$B,$A87)),VLOOKUP($A87,Macauba!$A$5:$AE$42,AE$3,FALSE))</f>
        <v>#REF!</v>
      </c>
      <c r="AF87" s="11">
        <f>IF(AF$4&gt;$A$1,AE87+(SUMIFS(Movimentações!$E:$E,Movimentações!$C:$C,$A$4,data_movimentacao,AF$4,Movimentações!$B:$B,$A87)),VLOOKUP($A87,Macauba!$A$5:$AE$42,AF$3,FALSE))</f>
        <v>1186611.4200000002</v>
      </c>
      <c r="AG87" s="11">
        <f>IF(AG$4&gt;$A$1,AF87+(SUMIFS(Movimentações!$E:$E,Movimentações!$C:$C,$A$4,data_movimentacao,AG$4,Movimentações!$B:$B,$A87)),VLOOKUP($A87,Macauba!$A$5:$AE$42,AG$3,FALSE))</f>
        <v>1187045.33</v>
      </c>
      <c r="AH87" s="11">
        <f>IF(AH$4&gt;$A$1,AG87+(SUMIFS(Movimentações!$E:$E,Movimentações!$C:$C,$A$4,data_movimentacao,AH$4,Movimentações!$B:$B,$A87)),VLOOKUP($A87,Macauba!$A$5:$AE$42,AH$3,FALSE))</f>
        <v>1191771.1100000001</v>
      </c>
    </row>
    <row r="88" spans="1:34" x14ac:dyDescent="0.3">
      <c r="A88" t="str">
        <f>Macauba!A43</f>
        <v>NTN-B 760199 20300815</v>
      </c>
      <c r="B88" s="11" t="e">
        <f>IF(B$4&gt;$A$1,A88+(SUMIFS(Movimentações!$E:$E,Movimentações!$C:$C,$A$4,data_movimentacao,B$4,Movimentações!$B:$B,$A88)),VLOOKUP($A88,Macauba!$A$5:$AE$42,B$3,FALSE))</f>
        <v>#N/A</v>
      </c>
      <c r="C88" s="11" t="e">
        <f>IF(C$4&gt;$A$1,B88+(SUMIFS(Movimentações!$E:$E,Movimentações!$C:$C,$A$4,data_movimentacao,C$4,Movimentações!$B:$B,$A88)),VLOOKUP($A88,Macauba!$A$5:$AE$42,C$3,FALSE))</f>
        <v>#N/A</v>
      </c>
      <c r="D88" s="11" t="e">
        <f>IF(D$4&gt;$A$1,C88+(SUMIFS(Movimentações!$E:$E,Movimentações!$C:$C,$A$4,data_movimentacao,D$4,Movimentações!$B:$B,$A88)),VLOOKUP($A88,Macauba!$A$5:$AE$42,D$3,FALSE))</f>
        <v>#N/A</v>
      </c>
      <c r="E88" s="11" t="e">
        <f>IF(E$4&gt;$A$1,D88+(SUMIFS(Movimentações!$E:$E,Movimentações!$C:$C,$A$4,data_movimentacao,E$4,Movimentações!$B:$B,$A88)),VLOOKUP($A88,Macauba!$A$5:$AE$42,E$3,FALSE))</f>
        <v>#N/A</v>
      </c>
      <c r="F88" s="11" t="e">
        <f>IF(F$4&gt;$A$1,E88+(SUMIFS(Movimentações!$E:$E,Movimentações!$C:$C,$A$4,data_movimentacao,F$4,Movimentações!$B:$B,$A88)),VLOOKUP($A88,Macauba!$A$5:$AE$42,F$3,FALSE))</f>
        <v>#N/A</v>
      </c>
      <c r="G88" s="11" t="e">
        <f>IF(G$4&gt;$A$1,F88+(SUMIFS(Movimentações!$E:$E,Movimentações!$C:$C,$A$4,data_movimentacao,G$4,Movimentações!$B:$B,$A88)),VLOOKUP($A88,Macauba!$A$5:$AE$42,G$3,FALSE))</f>
        <v>#N/A</v>
      </c>
      <c r="H88" s="11" t="e">
        <f>IF(H$4&gt;$A$1,G88+(SUMIFS(Movimentações!$E:$E,Movimentações!$C:$C,$A$4,data_movimentacao,H$4,Movimentações!$B:$B,$A88)),VLOOKUP($A88,Macauba!$A$5:$AE$42,H$3,FALSE))</f>
        <v>#N/A</v>
      </c>
      <c r="I88" s="11" t="e">
        <f>IF(I$4&gt;$A$1,H88+(SUMIFS(Movimentações!$E:$E,Movimentações!$C:$C,$A$4,data_movimentacao,I$4,Movimentações!$B:$B,$A88)),VLOOKUP($A88,Macauba!$A$5:$AE$42,I$3,FALSE))</f>
        <v>#N/A</v>
      </c>
      <c r="J88" s="11" t="e">
        <f>IF(J$4&gt;$A$1,I88+(SUMIFS(Movimentações!$E:$E,Movimentações!$C:$C,$A$4,data_movimentacao,J$4,Movimentações!$B:$B,$A88)),VLOOKUP($A88,Macauba!$A$5:$AE$42,J$3,FALSE))</f>
        <v>#N/A</v>
      </c>
      <c r="K88" s="11" t="e">
        <f>IF(K$4&gt;$A$1,J88+(SUMIFS(Movimentações!$E:$E,Movimentações!$C:$C,$A$4,data_movimentacao,K$4,Movimentações!$B:$B,$A88)),VLOOKUP($A88,Macauba!$A$5:$AE$42,K$3,FALSE))</f>
        <v>#N/A</v>
      </c>
      <c r="L88" s="11" t="e">
        <f>IF(L$4&gt;$A$1,K88+(SUMIFS(Movimentações!$E:$E,Movimentações!$C:$C,$A$4,data_movimentacao,L$4,Movimentações!$B:$B,$A88)),VLOOKUP($A88,Macauba!$A$5:$AE$42,L$3,FALSE))</f>
        <v>#N/A</v>
      </c>
      <c r="M88" s="11" t="e">
        <f>IF(M$4&gt;$A$1,L88+(SUMIFS(Movimentações!$E:$E,Movimentações!$C:$C,$A$4,data_movimentacao,M$4,Movimentações!$B:$B,$A88)),VLOOKUP($A88,Macauba!$A$5:$AE$42,M$3,FALSE))</f>
        <v>#N/A</v>
      </c>
      <c r="N88" s="11" t="e">
        <f>IF(N$4&gt;$A$1,M88+(SUMIFS(Movimentações!$E:$E,Movimentações!$C:$C,$A$4,data_movimentacao,N$4,Movimentações!$B:$B,$A88)),VLOOKUP($A88,Macauba!$A$5:$AE$42,N$3,FALSE))</f>
        <v>#N/A</v>
      </c>
      <c r="O88" s="11" t="e">
        <f>IF(O$4&gt;$A$1,N88+(SUMIFS(Movimentações!$E:$E,Movimentações!$C:$C,$A$4,data_movimentacao,O$4,Movimentações!$B:$B,$A88)),VLOOKUP($A88,Macauba!$A$5:$AE$42,O$3,FALSE))</f>
        <v>#N/A</v>
      </c>
      <c r="P88" s="11" t="e">
        <f>IF(P$4&gt;$A$1,O88+(SUMIFS(Movimentações!$E:$E,Movimentações!$C:$C,$A$4,data_movimentacao,P$4,Movimentações!$B:$B,$A88)),VLOOKUP($A88,Macauba!$A$5:$AE$42,P$3,FALSE))</f>
        <v>#N/A</v>
      </c>
      <c r="Q88" s="11" t="e">
        <f>IF(Q$4&gt;$A$1,P88+(SUMIFS(Movimentações!$E:$E,Movimentações!$C:$C,$A$4,data_movimentacao,Q$4,Movimentações!$B:$B,$A88)),VLOOKUP($A88,Macauba!$A$5:$AE$42,Q$3,FALSE))</f>
        <v>#N/A</v>
      </c>
      <c r="R88" s="11" t="e">
        <f>IF(R$4&gt;$A$1,Q88+(SUMIFS(Movimentações!$E:$E,Movimentações!$C:$C,$A$4,data_movimentacao,R$4,Movimentações!$B:$B,$A88)),VLOOKUP($A88,Macauba!$A$5:$AE$42,R$3,FALSE))</f>
        <v>#N/A</v>
      </c>
      <c r="S88" s="11" t="e">
        <f>IF(S$4&gt;$A$1,R88+(SUMIFS(Movimentações!$E:$E,Movimentações!$C:$C,$A$4,data_movimentacao,S$4,Movimentações!$B:$B,$A88)),VLOOKUP($A88,Macauba!$A$5:$AE$42,S$3,FALSE))</f>
        <v>#N/A</v>
      </c>
      <c r="T88" s="11" t="e">
        <f>IF(T$4&gt;$A$1,S88+(SUMIFS(Movimentações!$E:$E,Movimentações!$C:$C,$A$4,data_movimentacao,T$4,Movimentações!$B:$B,$A88)),VLOOKUP($A88,Macauba!$A$5:$AE$42,T$3,FALSE))</f>
        <v>#N/A</v>
      </c>
      <c r="U88" s="11" t="e">
        <f>IF(U$4&gt;$A$1,T88+(SUMIFS(Movimentações!$E:$E,Movimentações!$C:$C,$A$4,data_movimentacao,U$4,Movimentações!$B:$B,$A88)),VLOOKUP($A88,Macauba!$A$5:$AE$42,U$3,FALSE))</f>
        <v>#N/A</v>
      </c>
      <c r="V88" s="11" t="e">
        <f>IF(V$4&gt;$A$1,U88+(SUMIFS(Movimentações!$E:$E,Movimentações!$C:$C,$A$4,data_movimentacao,V$4,Movimentações!$B:$B,$A88)),VLOOKUP($A88,Macauba!$A$5:$AE$42,V$3,FALSE))</f>
        <v>#N/A</v>
      </c>
      <c r="W88" s="11" t="e">
        <f>IF(W$4&gt;$A$1,V88+(SUMIFS(Movimentações!$E:$E,Movimentações!$C:$C,$A$4,data_movimentacao,W$4,Movimentações!$B:$B,$A88)),VLOOKUP($A88,Macauba!$A$5:$AE$42,W$3,FALSE))</f>
        <v>#N/A</v>
      </c>
      <c r="X88" s="11" t="e">
        <f>IF(X$4&gt;$A$1,W88+(SUMIFS(Movimentações!$E:$E,Movimentações!$C:$C,$A$4,data_movimentacao,X$4,Movimentações!$B:$B,$A88)),VLOOKUP($A88,Macauba!$A$5:$AE$42,X$3,FALSE))</f>
        <v>#N/A</v>
      </c>
      <c r="Y88" s="11" t="e">
        <f>IF(Y$4&gt;$A$1,X88+(SUMIFS(Movimentações!$E:$E,Movimentações!$C:$C,$A$4,data_movimentacao,Y$4,Movimentações!$B:$B,$A88)),VLOOKUP($A88,Macauba!$A$5:$AE$42,Y$3,FALSE))</f>
        <v>#N/A</v>
      </c>
      <c r="Z88" s="11" t="e">
        <f>IF(Z$4&gt;$A$1,Y88+(SUMIFS(Movimentações!$E:$E,Movimentações!$C:$C,$A$4,data_movimentacao,Z$4,Movimentações!$B:$B,$A88)),VLOOKUP($A88,Macauba!$A$5:$AE$42,Z$3,FALSE))</f>
        <v>#N/A</v>
      </c>
      <c r="AA88" s="11" t="e">
        <f>IF(AA$4&gt;$A$1,Z88+(SUMIFS(Movimentações!$E:$E,Movimentações!$C:$C,$A$4,data_movimentacao,AA$4,Movimentações!$B:$B,$A88)),VLOOKUP($A88,Macauba!$A$5:$AE$42,AA$3,FALSE))</f>
        <v>#N/A</v>
      </c>
      <c r="AB88" s="11" t="e">
        <f>IF(AB$4&gt;$A$1,AA88+(SUMIFS(Movimentações!$E:$E,Movimentações!$C:$C,$A$4,data_movimentacao,AB$4,Movimentações!$B:$B,$A88)),VLOOKUP($A88,Macauba!$A$5:$AE$42,AB$3,FALSE))</f>
        <v>#N/A</v>
      </c>
      <c r="AC88" s="11" t="e">
        <f>IF(AC$4&gt;$A$1,AB88+(SUMIFS(Movimentações!$E:$E,Movimentações!$C:$C,$A$4,data_movimentacao,AC$4,Movimentações!$B:$B,$A88)),VLOOKUP($A88,Macauba!$A$5:$AE$42,AC$3,FALSE))</f>
        <v>#N/A</v>
      </c>
      <c r="AD88" s="11" t="e">
        <f>IF(AD$4&gt;$A$1,AC88+(SUMIFS(Movimentações!$E:$E,Movimentações!$C:$C,$A$4,data_movimentacao,AD$4,Movimentações!$B:$B,$A88)),VLOOKUP($A88,Macauba!$A$5:$AE$42,AD$3,FALSE))</f>
        <v>#N/A</v>
      </c>
      <c r="AE88" s="11" t="e">
        <f>IF(AE$4&gt;$A$1,AD88+(SUMIFS(Movimentações!$E:$E,Movimentações!$C:$C,$A$4,data_movimentacao,AE$4,Movimentações!$B:$B,$A88)),VLOOKUP($A88,Macauba!$A$5:$AE$42,AE$3,FALSE))</f>
        <v>#N/A</v>
      </c>
      <c r="AF88" s="11" t="e">
        <f>IF(AF$4&gt;$A$1,AE88+(SUMIFS(Movimentações!$E:$E,Movimentações!$C:$C,$A$4,data_movimentacao,AF$4,Movimentações!$B:$B,$A88)),VLOOKUP($A88,Macauba!$A$5:$AE$42,AF$3,FALSE))</f>
        <v>#N/A</v>
      </c>
      <c r="AG88" s="11" t="e">
        <f>IF(AG$4&gt;$A$1,AF88+(SUMIFS(Movimentações!$E:$E,Movimentações!$C:$C,$A$4,data_movimentacao,AG$4,Movimentações!$B:$B,$A88)),VLOOKUP($A88,Macauba!$A$5:$AE$42,AG$3,FALSE))</f>
        <v>#N/A</v>
      </c>
      <c r="AH88" s="11" t="e">
        <f>IF(AH$4&gt;$A$1,AG88+(SUMIFS(Movimentações!$E:$E,Movimentações!$C:$C,$A$4,data_movimentacao,AH$4,Movimentações!$B:$B,$A88)),VLOOKUP($A88,Macauba!$A$5:$AE$42,AH$3,FALSE))</f>
        <v>#N/A</v>
      </c>
    </row>
    <row r="89" spans="1:34" x14ac:dyDescent="0.3">
      <c r="A89" s="5" t="str">
        <f>Macauba!A44</f>
        <v>NTN-B 760199 20350515</v>
      </c>
      <c r="B89" s="95">
        <f>B84+B71+B51</f>
        <v>30202783.239540067</v>
      </c>
      <c r="C89" s="95">
        <f t="shared" ref="C89:AH89" si="66">C84+C71+C51</f>
        <v>28928967.973122489</v>
      </c>
      <c r="D89" s="95">
        <f t="shared" si="66"/>
        <v>30202783.239540067</v>
      </c>
      <c r="E89" s="95">
        <f t="shared" si="66"/>
        <v>27992173.814316999</v>
      </c>
      <c r="F89" s="95">
        <f t="shared" si="66"/>
        <v>30515074.625046048</v>
      </c>
      <c r="G89" s="95">
        <f t="shared" si="66"/>
        <v>30075262.490622852</v>
      </c>
      <c r="H89" s="95">
        <f t="shared" si="66"/>
        <v>28310021.789666213</v>
      </c>
      <c r="I89" s="95">
        <f t="shared" si="66"/>
        <v>29877709.883420084</v>
      </c>
      <c r="J89" s="95">
        <f t="shared" si="66"/>
        <v>30577161.653481886</v>
      </c>
      <c r="K89" s="95">
        <f t="shared" si="66"/>
        <v>29877376.747196466</v>
      </c>
      <c r="L89" s="95">
        <f t="shared" si="66"/>
        <v>29771121.282722075</v>
      </c>
      <c r="M89" s="95">
        <f t="shared" si="66"/>
        <v>31422672.180433962</v>
      </c>
      <c r="N89" s="95">
        <f t="shared" si="66"/>
        <v>31709477.639854372</v>
      </c>
      <c r="O89" s="95">
        <f t="shared" si="66"/>
        <v>30507672.700825844</v>
      </c>
      <c r="P89" s="95">
        <f t="shared" si="66"/>
        <v>30531026.085272048</v>
      </c>
      <c r="Q89" s="95">
        <f t="shared" si="66"/>
        <v>30260032.573979642</v>
      </c>
      <c r="R89" s="95">
        <f t="shared" si="66"/>
        <v>29845785.712204754</v>
      </c>
      <c r="S89" s="95">
        <f t="shared" si="66"/>
        <v>31401436.485842824</v>
      </c>
      <c r="T89" s="95" t="e">
        <f t="shared" si="66"/>
        <v>#REF!</v>
      </c>
      <c r="U89" s="95">
        <f t="shared" si="66"/>
        <v>33587766.821487203</v>
      </c>
      <c r="V89" s="95">
        <f t="shared" si="66"/>
        <v>37036131.090350613</v>
      </c>
      <c r="W89" s="95">
        <f t="shared" si="66"/>
        <v>36936752.804059744</v>
      </c>
      <c r="X89" s="95">
        <f t="shared" si="66"/>
        <v>35843967.219589993</v>
      </c>
      <c r="Y89" s="95">
        <f t="shared" si="66"/>
        <v>30216155.017832559</v>
      </c>
      <c r="Z89" s="95">
        <f t="shared" si="66"/>
        <v>30216155.017832559</v>
      </c>
      <c r="AA89" s="95">
        <f t="shared" si="66"/>
        <v>20154891.836261731</v>
      </c>
      <c r="AB89" s="95" t="e">
        <f t="shared" si="66"/>
        <v>#REF!</v>
      </c>
      <c r="AC89" s="95">
        <f t="shared" si="66"/>
        <v>19025634.121778369</v>
      </c>
      <c r="AD89" s="95" t="e">
        <f t="shared" si="66"/>
        <v>#REF!</v>
      </c>
      <c r="AE89" s="95" t="e">
        <f t="shared" si="66"/>
        <v>#REF!</v>
      </c>
      <c r="AF89" s="95">
        <f t="shared" si="66"/>
        <v>19446668.329913512</v>
      </c>
      <c r="AG89" s="95">
        <f t="shared" si="66"/>
        <v>19870599.950813703</v>
      </c>
      <c r="AH89" s="95">
        <f t="shared" si="66"/>
        <v>17481434.798226282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A765-AECE-427A-9151-47CA68D4F03A}">
  <dimension ref="A1:K25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6.5" x14ac:dyDescent="0.3"/>
  <cols>
    <col min="2" max="2" width="28" customWidth="1"/>
    <col min="3" max="3" width="12.125" bestFit="1" customWidth="1"/>
    <col min="4" max="4" width="13.75" bestFit="1" customWidth="1"/>
    <col min="5" max="5" width="9.75" customWidth="1"/>
    <col min="7" max="7" width="62.625" customWidth="1"/>
    <col min="8" max="8" width="21.5" customWidth="1"/>
    <col min="9" max="9" width="9.75" style="118" bestFit="1" customWidth="1"/>
    <col min="11" max="11" width="12.125" bestFit="1" customWidth="1"/>
  </cols>
  <sheetData>
    <row r="1" spans="1:9" x14ac:dyDescent="0.3">
      <c r="B1" s="12" t="s">
        <v>0</v>
      </c>
      <c r="C1" s="12" t="s">
        <v>1</v>
      </c>
      <c r="D1" s="62" t="s">
        <v>178</v>
      </c>
      <c r="E1" s="62" t="s">
        <v>177</v>
      </c>
      <c r="F1" s="12" t="s">
        <v>2</v>
      </c>
      <c r="G1" s="13" t="s">
        <v>133</v>
      </c>
      <c r="H1" s="14" t="s">
        <v>132</v>
      </c>
      <c r="I1" s="117" t="s">
        <v>144</v>
      </c>
    </row>
    <row r="2" spans="1:9" x14ac:dyDescent="0.3">
      <c r="A2" s="16">
        <v>0</v>
      </c>
      <c r="B2" t="s">
        <v>3</v>
      </c>
      <c r="C2">
        <v>1160783.47</v>
      </c>
      <c r="D2">
        <v>3934.8592199999998</v>
      </c>
      <c r="E2">
        <v>295</v>
      </c>
      <c r="F2" t="s">
        <v>14</v>
      </c>
      <c r="G2" t="str">
        <f>_xlfn.XLOOKUP(B2,'de para'!A:A,'de para'!C:C,_xlfn.XLOOKUP(B2,'de para'!B:B,'de para'!C:C,"Not found",0),0)</f>
        <v>NTN-B 760199 20350515</v>
      </c>
      <c r="H2" t="str">
        <f>_xlfn.XLOOKUP(B2,'de para'!A:A,'de para'!D:D,_xlfn.XLOOKUP('output XML'!B2,'de para'!B:B,'de para'!D:D,"Not found",0),0)</f>
        <v>Inflação</v>
      </c>
      <c r="I2" s="118">
        <v>44876</v>
      </c>
    </row>
    <row r="3" spans="1:9" x14ac:dyDescent="0.3">
      <c r="A3" s="16">
        <v>1</v>
      </c>
      <c r="B3" t="s">
        <v>4</v>
      </c>
      <c r="C3">
        <v>764268.94</v>
      </c>
      <c r="D3">
        <v>4022.4681030000002</v>
      </c>
      <c r="E3">
        <v>190</v>
      </c>
      <c r="F3" t="s">
        <v>14</v>
      </c>
      <c r="G3" t="str">
        <f>_xlfn.XLOOKUP(B3,'de para'!A:A,'de para'!C:C,_xlfn.XLOOKUP(B3,'de para'!B:B,'de para'!C:C,"Not found",0),0)</f>
        <v>NTN-B 760199 20300815</v>
      </c>
      <c r="H3" t="str">
        <f>_xlfn.XLOOKUP(B3,'de para'!A:A,'de para'!D:D,_xlfn.XLOOKUP('output XML'!B3,'de para'!B:B,'de para'!D:D,"Not found",0),0)</f>
        <v>Inflação</v>
      </c>
      <c r="I3" s="118">
        <v>44876</v>
      </c>
    </row>
    <row r="4" spans="1:9" x14ac:dyDescent="0.3">
      <c r="A4" s="16">
        <v>2</v>
      </c>
      <c r="B4" t="s">
        <v>4</v>
      </c>
      <c r="C4">
        <v>201123.41</v>
      </c>
      <c r="D4">
        <v>4022.4681030000002</v>
      </c>
      <c r="E4">
        <v>50</v>
      </c>
      <c r="F4" t="s">
        <v>14</v>
      </c>
      <c r="G4" t="str">
        <f>_xlfn.XLOOKUP(B4,'de para'!A:A,'de para'!C:C,_xlfn.XLOOKUP(B4,'de para'!B:B,'de para'!C:C,"Not found",0),0)</f>
        <v>NTN-B 760199 20300815</v>
      </c>
      <c r="H4" t="str">
        <f>_xlfn.XLOOKUP(B4,'de para'!A:A,'de para'!D:D,_xlfn.XLOOKUP('output XML'!B4,'de para'!B:B,'de para'!D:D,"Not found",0),0)</f>
        <v>Inflação</v>
      </c>
      <c r="I4" s="118">
        <v>44876</v>
      </c>
    </row>
    <row r="5" spans="1:9" x14ac:dyDescent="0.3">
      <c r="A5" s="16">
        <v>3</v>
      </c>
      <c r="B5" t="s">
        <v>3</v>
      </c>
      <c r="C5">
        <v>1337852.1299999999</v>
      </c>
      <c r="D5">
        <v>3934.8592199999998</v>
      </c>
      <c r="E5">
        <v>340</v>
      </c>
      <c r="F5" t="s">
        <v>14</v>
      </c>
      <c r="G5" t="str">
        <f>_xlfn.XLOOKUP(B5,'de para'!A:A,'de para'!C:C,_xlfn.XLOOKUP(B5,'de para'!B:B,'de para'!C:C,"Not found",0),0)</f>
        <v>NTN-B 760199 20350515</v>
      </c>
      <c r="H5" t="str">
        <f>_xlfn.XLOOKUP(B5,'de para'!A:A,'de para'!D:D,_xlfn.XLOOKUP('output XML'!B5,'de para'!B:B,'de para'!D:D,"Not found",0),0)</f>
        <v>Inflação</v>
      </c>
      <c r="I5" s="118">
        <v>44876</v>
      </c>
    </row>
    <row r="6" spans="1:9" x14ac:dyDescent="0.3">
      <c r="A6" s="16">
        <v>4</v>
      </c>
      <c r="B6" t="s">
        <v>4</v>
      </c>
      <c r="C6">
        <v>1383729.03</v>
      </c>
      <c r="D6">
        <v>4022.4681030000002</v>
      </c>
      <c r="E6">
        <v>344</v>
      </c>
      <c r="F6" t="s">
        <v>14</v>
      </c>
      <c r="G6" t="str">
        <f>_xlfn.XLOOKUP(B6,'de para'!A:A,'de para'!C:C,_xlfn.XLOOKUP(B6,'de para'!B:B,'de para'!C:C,"Not found",0),0)</f>
        <v>NTN-B 760199 20300815</v>
      </c>
      <c r="H6" t="str">
        <f>_xlfn.XLOOKUP(B6,'de para'!A:A,'de para'!D:D,_xlfn.XLOOKUP('output XML'!B6,'de para'!B:B,'de para'!D:D,"Not found",0),0)</f>
        <v>Inflação</v>
      </c>
      <c r="I6" s="118">
        <v>44876</v>
      </c>
    </row>
    <row r="7" spans="1:9" x14ac:dyDescent="0.3">
      <c r="A7" s="16">
        <v>5</v>
      </c>
      <c r="B7" t="s">
        <v>5</v>
      </c>
      <c r="C7">
        <v>176980.56</v>
      </c>
      <c r="D7">
        <v>4022.2855439999998</v>
      </c>
      <c r="E7">
        <v>44</v>
      </c>
      <c r="F7" t="s">
        <v>14</v>
      </c>
      <c r="G7" t="str">
        <f>_xlfn.XLOOKUP(B7,'de para'!A:A,'de para'!C:C,_xlfn.XLOOKUP(B7,'de para'!B:B,'de para'!C:C,"Not found",0),0)</f>
        <v>NTN-B 760199 20260815</v>
      </c>
      <c r="H7" t="str">
        <f>_xlfn.XLOOKUP(B7,'de para'!A:A,'de para'!D:D,_xlfn.XLOOKUP('output XML'!B7,'de para'!B:B,'de para'!D:D,"Not found",0),0)</f>
        <v>Inflação</v>
      </c>
      <c r="I7" s="118">
        <v>44876</v>
      </c>
    </row>
    <row r="8" spans="1:9" x14ac:dyDescent="0.3">
      <c r="A8" s="16">
        <v>6</v>
      </c>
      <c r="B8" t="s">
        <v>5</v>
      </c>
      <c r="C8">
        <v>277537.7</v>
      </c>
      <c r="D8">
        <v>4022.2855439999998</v>
      </c>
      <c r="E8">
        <v>69</v>
      </c>
      <c r="F8" t="s">
        <v>14</v>
      </c>
      <c r="G8" t="str">
        <f>_xlfn.XLOOKUP(B8,'de para'!A:A,'de para'!C:C,_xlfn.XLOOKUP(B8,'de para'!B:B,'de para'!C:C,"Not found",0),0)</f>
        <v>NTN-B 760199 20260815</v>
      </c>
      <c r="H8" t="str">
        <f>_xlfn.XLOOKUP(B8,'de para'!A:A,'de para'!D:D,_xlfn.XLOOKUP('output XML'!B8,'de para'!B:B,'de para'!D:D,"Not found",0),0)</f>
        <v>Inflação</v>
      </c>
      <c r="I8" s="118">
        <v>44876</v>
      </c>
    </row>
    <row r="9" spans="1:9" x14ac:dyDescent="0.3">
      <c r="A9" s="16">
        <v>7</v>
      </c>
      <c r="B9" t="s">
        <v>5</v>
      </c>
      <c r="C9">
        <v>32178.28</v>
      </c>
      <c r="D9">
        <v>4022.2855439999998</v>
      </c>
      <c r="E9">
        <v>8</v>
      </c>
      <c r="F9" t="s">
        <v>14</v>
      </c>
      <c r="G9" t="str">
        <f>_xlfn.XLOOKUP(B9,'de para'!A:A,'de para'!C:C,_xlfn.XLOOKUP(B9,'de para'!B:B,'de para'!C:C,"Not found",0),0)</f>
        <v>NTN-B 760199 20260815</v>
      </c>
      <c r="H9" t="str">
        <f>_xlfn.XLOOKUP(B9,'de para'!A:A,'de para'!D:D,_xlfn.XLOOKUP('output XML'!B9,'de para'!B:B,'de para'!D:D,"Not found",0),0)</f>
        <v>Inflação</v>
      </c>
      <c r="I9" s="118">
        <v>44876</v>
      </c>
    </row>
    <row r="10" spans="1:9" x14ac:dyDescent="0.3">
      <c r="A10" s="16">
        <v>8</v>
      </c>
      <c r="B10" t="s">
        <v>5</v>
      </c>
      <c r="C10">
        <v>695855.4</v>
      </c>
      <c r="D10">
        <v>4022.2855439999998</v>
      </c>
      <c r="E10">
        <v>173</v>
      </c>
      <c r="F10" t="s">
        <v>14</v>
      </c>
      <c r="G10" t="str">
        <f>_xlfn.XLOOKUP(B10,'de para'!A:A,'de para'!C:C,_xlfn.XLOOKUP(B10,'de para'!B:B,'de para'!C:C,"Not found",0),0)</f>
        <v>NTN-B 760199 20260815</v>
      </c>
      <c r="H10" t="str">
        <f>_xlfn.XLOOKUP(B10,'de para'!A:A,'de para'!D:D,_xlfn.XLOOKUP('output XML'!B10,'de para'!B:B,'de para'!D:D,"Not found",0),0)</f>
        <v>Inflação</v>
      </c>
      <c r="I10" s="118">
        <v>44876</v>
      </c>
    </row>
    <row r="11" spans="1:9" x14ac:dyDescent="0.3">
      <c r="A11" s="16">
        <v>9</v>
      </c>
      <c r="B11" t="s">
        <v>3</v>
      </c>
      <c r="C11">
        <v>1813740.1</v>
      </c>
      <c r="D11">
        <v>3942.9132589999999</v>
      </c>
      <c r="E11">
        <v>460</v>
      </c>
      <c r="F11" t="s">
        <v>15</v>
      </c>
      <c r="G11" t="str">
        <f>_xlfn.XLOOKUP(B11,'de para'!A:A,'de para'!C:C,_xlfn.XLOOKUP(B11,'de para'!B:B,'de para'!C:C,"Not found",0),0)</f>
        <v>NTN-B 760199 20350515</v>
      </c>
      <c r="H11" t="str">
        <f>_xlfn.XLOOKUP(B11,'de para'!A:A,'de para'!D:D,_xlfn.XLOOKUP('output XML'!B11,'de para'!B:B,'de para'!D:D,"Not found",0),0)</f>
        <v>Inflação</v>
      </c>
      <c r="I11" s="118">
        <v>44876</v>
      </c>
    </row>
    <row r="12" spans="1:9" x14ac:dyDescent="0.3">
      <c r="A12" s="16">
        <v>10</v>
      </c>
      <c r="B12" t="s">
        <v>4</v>
      </c>
      <c r="C12">
        <v>1821690.16</v>
      </c>
      <c r="D12">
        <v>4021.391083</v>
      </c>
      <c r="E12">
        <v>453</v>
      </c>
      <c r="F12" t="s">
        <v>15</v>
      </c>
      <c r="G12" t="str">
        <f>_xlfn.XLOOKUP(B12,'de para'!A:A,'de para'!C:C,_xlfn.XLOOKUP(B12,'de para'!B:B,'de para'!C:C,"Not found",0),0)</f>
        <v>NTN-B 760199 20300815</v>
      </c>
      <c r="H12" t="str">
        <f>_xlfn.XLOOKUP(B12,'de para'!A:A,'de para'!D:D,_xlfn.XLOOKUP('output XML'!B12,'de para'!B:B,'de para'!D:D,"Not found",0),0)</f>
        <v>Inflação</v>
      </c>
      <c r="I12" s="118">
        <v>44876</v>
      </c>
    </row>
    <row r="13" spans="1:9" x14ac:dyDescent="0.3">
      <c r="A13" s="16">
        <v>11</v>
      </c>
      <c r="B13" t="s">
        <v>4</v>
      </c>
      <c r="C13">
        <v>1761369.29</v>
      </c>
      <c r="D13">
        <v>4021.391083</v>
      </c>
      <c r="E13">
        <v>438</v>
      </c>
      <c r="F13" t="s">
        <v>15</v>
      </c>
      <c r="G13" t="str">
        <f>_xlfn.XLOOKUP(B13,'de para'!A:A,'de para'!C:C,_xlfn.XLOOKUP(B13,'de para'!B:B,'de para'!C:C,"Not found",0),0)</f>
        <v>NTN-B 760199 20300815</v>
      </c>
      <c r="H13" t="str">
        <f>_xlfn.XLOOKUP(B13,'de para'!A:A,'de para'!D:D,_xlfn.XLOOKUP('output XML'!B13,'de para'!B:B,'de para'!D:D,"Not found",0),0)</f>
        <v>Inflação</v>
      </c>
      <c r="I13" s="118">
        <v>44876</v>
      </c>
    </row>
    <row r="14" spans="1:9" x14ac:dyDescent="0.3">
      <c r="A14" s="16">
        <v>12</v>
      </c>
      <c r="B14" t="s">
        <v>3</v>
      </c>
      <c r="C14">
        <v>733381.87</v>
      </c>
      <c r="D14">
        <v>3942.9132589999999</v>
      </c>
      <c r="E14">
        <v>186</v>
      </c>
      <c r="F14" t="s">
        <v>15</v>
      </c>
      <c r="G14" t="str">
        <f>_xlfn.XLOOKUP(B14,'de para'!A:A,'de para'!C:C,_xlfn.XLOOKUP(B14,'de para'!B:B,'de para'!C:C,"Not found",0),0)</f>
        <v>NTN-B 760199 20350515</v>
      </c>
      <c r="H14" t="str">
        <f>_xlfn.XLOOKUP(B14,'de para'!A:A,'de para'!D:D,_xlfn.XLOOKUP('output XML'!B14,'de para'!B:B,'de para'!D:D,"Not found",0),0)</f>
        <v>Inflação</v>
      </c>
      <c r="I14" s="118">
        <v>44876</v>
      </c>
    </row>
    <row r="15" spans="1:9" x14ac:dyDescent="0.3">
      <c r="A15" s="16">
        <v>13</v>
      </c>
      <c r="B15" t="s">
        <v>3</v>
      </c>
      <c r="C15">
        <v>283889.75</v>
      </c>
      <c r="D15">
        <v>3942.9132589999999</v>
      </c>
      <c r="E15">
        <v>72</v>
      </c>
      <c r="F15" t="s">
        <v>15</v>
      </c>
      <c r="G15" t="str">
        <f>_xlfn.XLOOKUP(B15,'de para'!A:A,'de para'!C:C,_xlfn.XLOOKUP(B15,'de para'!B:B,'de para'!C:C,"Not found",0),0)</f>
        <v>NTN-B 760199 20350515</v>
      </c>
      <c r="H15" t="str">
        <f>_xlfn.XLOOKUP(B15,'de para'!A:A,'de para'!D:D,_xlfn.XLOOKUP('output XML'!B15,'de para'!B:B,'de para'!D:D,"Not found",0),0)</f>
        <v>Inflação</v>
      </c>
      <c r="I15" s="118">
        <v>44876</v>
      </c>
    </row>
    <row r="16" spans="1:9" x14ac:dyDescent="0.3">
      <c r="A16" s="16">
        <v>14</v>
      </c>
      <c r="B16" t="s">
        <v>3</v>
      </c>
      <c r="C16">
        <v>39429.129999999997</v>
      </c>
      <c r="D16">
        <v>3942.9132589999999</v>
      </c>
      <c r="E16">
        <v>10</v>
      </c>
      <c r="F16" t="s">
        <v>15</v>
      </c>
      <c r="G16" t="str">
        <f>_xlfn.XLOOKUP(B16,'de para'!A:A,'de para'!C:C,_xlfn.XLOOKUP(B16,'de para'!B:B,'de para'!C:C,"Not found",0),0)</f>
        <v>NTN-B 760199 20350515</v>
      </c>
      <c r="H16" t="str">
        <f>_xlfn.XLOOKUP(B16,'de para'!A:A,'de para'!D:D,_xlfn.XLOOKUP('output XML'!B16,'de para'!B:B,'de para'!D:D,"Not found",0),0)</f>
        <v>Inflação</v>
      </c>
      <c r="I16" s="118">
        <v>44876</v>
      </c>
    </row>
    <row r="17" spans="1:9" x14ac:dyDescent="0.3">
      <c r="A17" s="16">
        <v>15</v>
      </c>
      <c r="B17" t="s">
        <v>3</v>
      </c>
      <c r="C17">
        <v>2026657.42</v>
      </c>
      <c r="D17">
        <v>3942.9132589999999</v>
      </c>
      <c r="E17">
        <v>514</v>
      </c>
      <c r="F17" t="s">
        <v>15</v>
      </c>
      <c r="G17" t="str">
        <f>_xlfn.XLOOKUP(B17,'de para'!A:A,'de para'!C:C,_xlfn.XLOOKUP(B17,'de para'!B:B,'de para'!C:C,"Not found",0),0)</f>
        <v>NTN-B 760199 20350515</v>
      </c>
      <c r="H17" t="str">
        <f>_xlfn.XLOOKUP(B17,'de para'!A:A,'de para'!D:D,_xlfn.XLOOKUP('output XML'!B17,'de para'!B:B,'de para'!D:D,"Not found",0),0)</f>
        <v>Inflação</v>
      </c>
      <c r="I17" s="118">
        <v>44876</v>
      </c>
    </row>
    <row r="18" spans="1:9" x14ac:dyDescent="0.3">
      <c r="A18" s="16">
        <v>16</v>
      </c>
      <c r="B18" t="s">
        <v>4</v>
      </c>
      <c r="C18">
        <v>2533476.38</v>
      </c>
      <c r="D18">
        <v>4021.391083</v>
      </c>
      <c r="E18">
        <v>630</v>
      </c>
      <c r="F18" t="s">
        <v>15</v>
      </c>
      <c r="G18" t="str">
        <f>_xlfn.XLOOKUP(B18,'de para'!A:A,'de para'!C:C,_xlfn.XLOOKUP(B18,'de para'!B:B,'de para'!C:C,"Not found",0),0)</f>
        <v>NTN-B 760199 20300815</v>
      </c>
      <c r="H18" t="str">
        <f>_xlfn.XLOOKUP(B18,'de para'!A:A,'de para'!D:D,_xlfn.XLOOKUP('output XML'!B18,'de para'!B:B,'de para'!D:D,"Not found",0),0)</f>
        <v>Inflação</v>
      </c>
      <c r="I18" s="118">
        <v>44876</v>
      </c>
    </row>
    <row r="19" spans="1:9" x14ac:dyDescent="0.3">
      <c r="A19" s="16">
        <v>17</v>
      </c>
      <c r="B19" t="s">
        <v>5</v>
      </c>
      <c r="C19">
        <v>953169.41</v>
      </c>
      <c r="D19">
        <v>4021.8118549999999</v>
      </c>
      <c r="E19">
        <v>237</v>
      </c>
      <c r="F19" t="s">
        <v>15</v>
      </c>
      <c r="G19" t="str">
        <f>_xlfn.XLOOKUP(B19,'de para'!A:A,'de para'!C:C,_xlfn.XLOOKUP(B19,'de para'!B:B,'de para'!C:C,"Not found",0),0)</f>
        <v>NTN-B 760199 20260815</v>
      </c>
      <c r="H19" t="str">
        <f>_xlfn.XLOOKUP(B19,'de para'!A:A,'de para'!D:D,_xlfn.XLOOKUP('output XML'!B19,'de para'!B:B,'de para'!D:D,"Not found",0),0)</f>
        <v>Inflação</v>
      </c>
      <c r="I19" s="118">
        <v>44876</v>
      </c>
    </row>
    <row r="20" spans="1:9" x14ac:dyDescent="0.3">
      <c r="A20" s="16">
        <v>18</v>
      </c>
      <c r="B20" t="s">
        <v>5</v>
      </c>
      <c r="C20">
        <v>792296.94</v>
      </c>
      <c r="D20">
        <v>4021.8118549999999</v>
      </c>
      <c r="E20">
        <v>197</v>
      </c>
      <c r="F20" t="s">
        <v>15</v>
      </c>
      <c r="G20" t="str">
        <f>_xlfn.XLOOKUP(B20,'de para'!A:A,'de para'!C:C,_xlfn.XLOOKUP(B20,'de para'!B:B,'de para'!C:C,"Not found",0),0)</f>
        <v>NTN-B 760199 20260815</v>
      </c>
      <c r="H20" t="str">
        <f>_xlfn.XLOOKUP(B20,'de para'!A:A,'de para'!D:D,_xlfn.XLOOKUP('output XML'!B20,'de para'!B:B,'de para'!D:D,"Not found",0),0)</f>
        <v>Inflação</v>
      </c>
      <c r="I20" s="118">
        <v>44876</v>
      </c>
    </row>
    <row r="21" spans="1:9" x14ac:dyDescent="0.3">
      <c r="A21" s="16">
        <v>19</v>
      </c>
      <c r="B21" t="s">
        <v>5</v>
      </c>
      <c r="C21">
        <v>100545.3</v>
      </c>
      <c r="D21">
        <v>4021.8118549999999</v>
      </c>
      <c r="E21">
        <v>25</v>
      </c>
      <c r="F21" t="s">
        <v>15</v>
      </c>
      <c r="G21" t="str">
        <f>_xlfn.XLOOKUP(B21,'de para'!A:A,'de para'!C:C,_xlfn.XLOOKUP(B21,'de para'!B:B,'de para'!C:C,"Not found",0),0)</f>
        <v>NTN-B 760199 20260815</v>
      </c>
      <c r="H21" t="str">
        <f>_xlfn.XLOOKUP(B21,'de para'!A:A,'de para'!D:D,_xlfn.XLOOKUP('output XML'!B21,'de para'!B:B,'de para'!D:D,"Not found",0),0)</f>
        <v>Inflação</v>
      </c>
      <c r="I21" s="118">
        <v>44876</v>
      </c>
    </row>
    <row r="22" spans="1:9" x14ac:dyDescent="0.3">
      <c r="A22" s="16">
        <v>20</v>
      </c>
      <c r="B22" t="s">
        <v>5</v>
      </c>
      <c r="C22">
        <v>1307088.8500000001</v>
      </c>
      <c r="D22">
        <v>4021.8118549999999</v>
      </c>
      <c r="E22">
        <v>325</v>
      </c>
      <c r="F22" t="s">
        <v>15</v>
      </c>
      <c r="G22" t="str">
        <f>_xlfn.XLOOKUP(B22,'de para'!A:A,'de para'!C:C,_xlfn.XLOOKUP(B22,'de para'!B:B,'de para'!C:C,"Not found",0),0)</f>
        <v>NTN-B 760199 20260815</v>
      </c>
      <c r="H22" t="str">
        <f>_xlfn.XLOOKUP(B22,'de para'!A:A,'de para'!D:D,_xlfn.XLOOKUP('output XML'!B22,'de para'!B:B,'de para'!D:D,"Not found",0),0)</f>
        <v>Inflação</v>
      </c>
      <c r="I22" s="118">
        <v>44876</v>
      </c>
    </row>
    <row r="23" spans="1:9" x14ac:dyDescent="0.3">
      <c r="A23" s="16">
        <v>21</v>
      </c>
      <c r="B23" t="s">
        <v>6</v>
      </c>
      <c r="C23">
        <v>1465921.77</v>
      </c>
      <c r="D23">
        <v>977.28118204999998</v>
      </c>
      <c r="E23">
        <v>1500</v>
      </c>
      <c r="F23" t="s">
        <v>14</v>
      </c>
      <c r="G23" t="str">
        <f>_xlfn.XLOOKUP(B23,'de para'!A:A,'de para'!C:C,_xlfn.XLOOKUP(B23,'de para'!B:B,'de para'!C:C,"Not found",0),0)</f>
        <v>IFPT11 - IFIN PARTICIPAÇÕES S.A. - 20330915 IPCA + 7.1000%</v>
      </c>
      <c r="H23" t="str">
        <f>_xlfn.XLOOKUP(B23,'de para'!A:A,'de para'!D:D,_xlfn.XLOOKUP('output XML'!B23,'de para'!B:B,'de para'!D:D,"Not found",0),0)</f>
        <v>Inflação</v>
      </c>
      <c r="I23" s="118">
        <v>44876</v>
      </c>
    </row>
    <row r="24" spans="1:9" x14ac:dyDescent="0.3">
      <c r="A24" s="16">
        <v>22</v>
      </c>
      <c r="B24" t="s">
        <v>7</v>
      </c>
      <c r="C24">
        <v>289309.40999999997</v>
      </c>
      <c r="D24">
        <v>15.21</v>
      </c>
      <c r="E24">
        <v>19021</v>
      </c>
      <c r="F24" t="s">
        <v>14</v>
      </c>
      <c r="G24" t="str">
        <f>_xlfn.XLOOKUP(B24,'de para'!A:A,'de para'!C:C,_xlfn.XLOOKUP(B24,'de para'!B:B,'de para'!C:C,"Not found",0),0)</f>
        <v>Bradesco PN</v>
      </c>
      <c r="H24" t="str">
        <f>_xlfn.XLOOKUP(B24,'de para'!A:A,'de para'!D:D,_xlfn.XLOOKUP('output XML'!B24,'de para'!B:B,'de para'!D:D,"Not found",0),0)</f>
        <v>Ações</v>
      </c>
      <c r="I24" s="118">
        <v>44876</v>
      </c>
    </row>
    <row r="25" spans="1:9" x14ac:dyDescent="0.3">
      <c r="A25" s="16">
        <v>23</v>
      </c>
      <c r="B25" t="s">
        <v>143</v>
      </c>
      <c r="C25">
        <v>5323208</v>
      </c>
      <c r="D25">
        <v>106.04</v>
      </c>
      <c r="E25">
        <v>50200</v>
      </c>
      <c r="F25" t="s">
        <v>14</v>
      </c>
      <c r="G25" t="str">
        <f>_xlfn.XLOOKUP(B25,'de para'!A:A,'de para'!C:C,_xlfn.XLOOKUP(B25,'de para'!B:B,'de para'!C:C,"Not found",0),0)</f>
        <v>BOVA11</v>
      </c>
      <c r="H25" t="str">
        <f>_xlfn.XLOOKUP(B25,'de para'!A:A,'de para'!D:D,_xlfn.XLOOKUP('output XML'!B25,'de para'!B:B,'de para'!D:D,"Not found",0),0)</f>
        <v>Ações</v>
      </c>
      <c r="I25" s="118">
        <v>44876</v>
      </c>
    </row>
    <row r="26" spans="1:9" x14ac:dyDescent="0.3">
      <c r="A26" s="16">
        <v>24</v>
      </c>
      <c r="B26" t="s">
        <v>8</v>
      </c>
      <c r="C26">
        <v>354244.96</v>
      </c>
      <c r="D26">
        <v>10.48</v>
      </c>
      <c r="E26">
        <v>33802</v>
      </c>
      <c r="F26" t="s">
        <v>14</v>
      </c>
      <c r="G26" t="str">
        <f>_xlfn.XLOOKUP(B26,'de para'!A:A,'de para'!C:C,_xlfn.XLOOKUP(B26,'de para'!B:B,'de para'!C:C,"Not found",0),0)</f>
        <v>CEMIG PN</v>
      </c>
      <c r="H26" t="str">
        <f>_xlfn.XLOOKUP(B26,'de para'!A:A,'de para'!D:D,_xlfn.XLOOKUP('output XML'!B26,'de para'!B:B,'de para'!D:D,"Not found",0),0)</f>
        <v>Ações</v>
      </c>
      <c r="I26" s="118">
        <v>44876</v>
      </c>
    </row>
    <row r="27" spans="1:9" x14ac:dyDescent="0.3">
      <c r="A27" s="16">
        <v>25</v>
      </c>
      <c r="B27" t="s">
        <v>9</v>
      </c>
      <c r="C27">
        <v>1238556</v>
      </c>
      <c r="D27">
        <v>17.059999999999999</v>
      </c>
      <c r="E27">
        <v>72600</v>
      </c>
      <c r="F27" t="s">
        <v>14</v>
      </c>
      <c r="G27" t="str">
        <f>_xlfn.XLOOKUP(B27,'de para'!A:A,'de para'!C:C,_xlfn.XLOOKUP(B27,'de para'!B:B,'de para'!C:C,"Not found",0),0)</f>
        <v>Cosan ON</v>
      </c>
      <c r="H27" t="str">
        <f>_xlfn.XLOOKUP(B27,'de para'!A:A,'de para'!D:D,_xlfn.XLOOKUP('output XML'!B27,'de para'!B:B,'de para'!D:D,"Not found",0),0)</f>
        <v>Ações</v>
      </c>
      <c r="I27" s="118">
        <v>44876</v>
      </c>
    </row>
    <row r="28" spans="1:9" x14ac:dyDescent="0.3">
      <c r="A28" s="16">
        <v>26</v>
      </c>
      <c r="B28" t="s">
        <v>10</v>
      </c>
      <c r="C28">
        <v>1070393.46</v>
      </c>
      <c r="D28">
        <v>8.7899999999999991</v>
      </c>
      <c r="E28">
        <v>121774</v>
      </c>
      <c r="F28" t="s">
        <v>14</v>
      </c>
      <c r="G28" t="str">
        <f>_xlfn.XLOOKUP(B28,'de para'!A:A,'de para'!C:C,_xlfn.XLOOKUP(B28,'de para'!B:B,'de para'!C:C,"Not found",0),0)</f>
        <v>Itau PN</v>
      </c>
      <c r="H28" t="str">
        <f>_xlfn.XLOOKUP(B28,'de para'!A:A,'de para'!D:D,_xlfn.XLOOKUP('output XML'!B28,'de para'!B:B,'de para'!D:D,"Not found",0),0)</f>
        <v>Ações</v>
      </c>
      <c r="I28" s="118">
        <v>44876</v>
      </c>
    </row>
    <row r="29" spans="1:9" x14ac:dyDescent="0.3">
      <c r="A29" s="16">
        <v>27</v>
      </c>
      <c r="B29" t="s">
        <v>11</v>
      </c>
      <c r="C29">
        <v>979029</v>
      </c>
      <c r="D29">
        <v>27.15</v>
      </c>
      <c r="E29">
        <v>36060</v>
      </c>
      <c r="F29" t="s">
        <v>14</v>
      </c>
      <c r="G29" t="str">
        <f>_xlfn.XLOOKUP(B29,'de para'!A:A,'de para'!C:C,_xlfn.XLOOKUP(B29,'de para'!B:B,'de para'!C:C,"Not found",0),0)</f>
        <v>Petrobras PN</v>
      </c>
      <c r="H29" t="str">
        <f>_xlfn.XLOOKUP(B29,'de para'!A:A,'de para'!D:D,_xlfn.XLOOKUP('output XML'!B29,'de para'!B:B,'de para'!D:D,"Not found",0),0)</f>
        <v>Ações</v>
      </c>
      <c r="I29" s="118">
        <v>44876</v>
      </c>
    </row>
    <row r="30" spans="1:9" x14ac:dyDescent="0.3">
      <c r="A30" s="16">
        <v>28</v>
      </c>
      <c r="B30" t="s">
        <v>12</v>
      </c>
      <c r="C30">
        <v>1566360</v>
      </c>
      <c r="D30">
        <v>82.44</v>
      </c>
      <c r="E30">
        <v>19000</v>
      </c>
      <c r="F30" t="s">
        <v>14</v>
      </c>
      <c r="G30" t="str">
        <f>_xlfn.XLOOKUP(B30,'de para'!A:A,'de para'!C:C,_xlfn.XLOOKUP(B30,'de para'!B:B,'de para'!C:C,"Not found",0),0)</f>
        <v>Vale ON</v>
      </c>
      <c r="H30" t="str">
        <f>_xlfn.XLOOKUP(B30,'de para'!A:A,'de para'!D:D,_xlfn.XLOOKUP('output XML'!B30,'de para'!B:B,'de para'!D:D,"Not found",0),0)</f>
        <v>Ações</v>
      </c>
      <c r="I30" s="118">
        <v>44876</v>
      </c>
    </row>
    <row r="31" spans="1:9" x14ac:dyDescent="0.3">
      <c r="A31" s="16">
        <v>29</v>
      </c>
      <c r="B31" t="s">
        <v>10</v>
      </c>
      <c r="C31">
        <v>46587</v>
      </c>
      <c r="D31">
        <v>8.7899999999999991</v>
      </c>
      <c r="E31">
        <v>5300</v>
      </c>
      <c r="F31" t="s">
        <v>14</v>
      </c>
      <c r="G31" t="str">
        <f>_xlfn.XLOOKUP(B31,'de para'!A:A,'de para'!C:C,_xlfn.XLOOKUP(B31,'de para'!B:B,'de para'!C:C,"Not found",0),0)</f>
        <v>Itau PN</v>
      </c>
      <c r="H31" t="str">
        <f>_xlfn.XLOOKUP(B31,'de para'!A:A,'de para'!D:D,_xlfn.XLOOKUP('output XML'!B31,'de para'!B:B,'de para'!D:D,"Not found",0),0)</f>
        <v>Ações</v>
      </c>
      <c r="I31" s="118">
        <v>44876</v>
      </c>
    </row>
    <row r="32" spans="1:9" x14ac:dyDescent="0.3">
      <c r="A32" s="16">
        <v>30</v>
      </c>
      <c r="B32" t="s">
        <v>10</v>
      </c>
      <c r="C32">
        <v>512457</v>
      </c>
      <c r="D32">
        <v>8.7899999999999991</v>
      </c>
      <c r="E32">
        <v>58300</v>
      </c>
      <c r="F32" t="s">
        <v>14</v>
      </c>
      <c r="G32" t="str">
        <f>_xlfn.XLOOKUP(B32,'de para'!A:A,'de para'!C:C,_xlfn.XLOOKUP(B32,'de para'!B:B,'de para'!C:C,"Not found",0),0)</f>
        <v>Itau PN</v>
      </c>
      <c r="H32" t="str">
        <f>_xlfn.XLOOKUP(B32,'de para'!A:A,'de para'!D:D,_xlfn.XLOOKUP('output XML'!B32,'de para'!B:B,'de para'!D:D,"Not found",0),0)</f>
        <v>Ações</v>
      </c>
      <c r="I32" s="118">
        <v>44876</v>
      </c>
    </row>
    <row r="33" spans="1:9" x14ac:dyDescent="0.3">
      <c r="A33" s="16">
        <v>31</v>
      </c>
      <c r="B33" t="s">
        <v>13</v>
      </c>
      <c r="C33">
        <v>0</v>
      </c>
      <c r="D33">
        <v>0</v>
      </c>
      <c r="E33">
        <v>1</v>
      </c>
      <c r="F33" t="s">
        <v>14</v>
      </c>
      <c r="G33" t="str">
        <f>_xlfn.XLOOKUP(B33,'de para'!A:A,'de para'!C:C,_xlfn.XLOOKUP(B33,'de para'!B:B,'de para'!C:C,"Not found",0),0)</f>
        <v>Fundo de caixa</v>
      </c>
      <c r="H33" t="str">
        <f>_xlfn.XLOOKUP(B33,'de para'!A:A,'de para'!D:D,_xlfn.XLOOKUP('output XML'!B33,'de para'!B:B,'de para'!D:D,"Not found",0),0)</f>
        <v>Caixa</v>
      </c>
      <c r="I33" s="118">
        <v>44876</v>
      </c>
    </row>
    <row r="34" spans="1:9" x14ac:dyDescent="0.3">
      <c r="A34" s="16">
        <v>32</v>
      </c>
      <c r="B34" t="s">
        <v>13</v>
      </c>
      <c r="C34">
        <v>2063.83</v>
      </c>
      <c r="D34">
        <v>2063.83</v>
      </c>
      <c r="E34">
        <v>1</v>
      </c>
      <c r="F34" t="s">
        <v>15</v>
      </c>
      <c r="G34" t="str">
        <f>_xlfn.XLOOKUP(B34,'de para'!A:A,'de para'!C:C,_xlfn.XLOOKUP(B34,'de para'!B:B,'de para'!C:C,"Not found",0),0)</f>
        <v>Fundo de caixa</v>
      </c>
      <c r="H34" t="str">
        <f>_xlfn.XLOOKUP(B34,'de para'!A:A,'de para'!D:D,_xlfn.XLOOKUP('output XML'!B34,'de para'!B:B,'de para'!D:D,"Not found",0),0)</f>
        <v>Caixa</v>
      </c>
      <c r="I34" s="118">
        <v>44876</v>
      </c>
    </row>
    <row r="35" spans="1:9" x14ac:dyDescent="0.3">
      <c r="A35" s="16">
        <v>33</v>
      </c>
      <c r="B35">
        <v>28075830000105</v>
      </c>
      <c r="C35">
        <v>356641.79246049421</v>
      </c>
      <c r="D35">
        <v>1.7779164999999999</v>
      </c>
      <c r="E35">
        <v>200595.35555268999</v>
      </c>
      <c r="F35" t="s">
        <v>14</v>
      </c>
      <c r="G35" t="str">
        <f>_xlfn.XLOOKUP(B35,'de para'!A:A,'de para'!C:C,_xlfn.XLOOKUP(B35,'de para'!B:B,'de para'!C:C,"Not found",0),0)</f>
        <v>CSHG ALLOCATION MILES ACER LONG BIAS FIC MULTIMERCADO</v>
      </c>
      <c r="H35" t="str">
        <f>_xlfn.XLOOKUP(B35,'de para'!A:A,'de para'!D:D,_xlfn.XLOOKUP('output XML'!B35,'de para'!B:B,'de para'!D:D,"Not found",0),0)</f>
        <v>Ações</v>
      </c>
      <c r="I35" s="118">
        <v>44876</v>
      </c>
    </row>
    <row r="36" spans="1:9" x14ac:dyDescent="0.3">
      <c r="A36" s="16">
        <v>34</v>
      </c>
      <c r="B36">
        <v>25307212000147</v>
      </c>
      <c r="C36">
        <v>1537358.564549217</v>
      </c>
      <c r="D36">
        <v>1.4365283</v>
      </c>
      <c r="E36">
        <v>1070190.2388899799</v>
      </c>
      <c r="F36" t="s">
        <v>14</v>
      </c>
      <c r="G36" t="str">
        <f>_xlfn.XLOOKUP(B36,'de para'!A:A,'de para'!C:C,_xlfn.XLOOKUP(B36,'de para'!B:B,'de para'!C:C,"Not found",0),0)</f>
        <v>CSHG ALLOCATION VELT 90 FIC AÇÕES</v>
      </c>
      <c r="H36" t="str">
        <f>_xlfn.XLOOKUP(B36,'de para'!A:A,'de para'!D:D,_xlfn.XLOOKUP('output XML'!B36,'de para'!B:B,'de para'!D:D,"Not found",0),0)</f>
        <v>Ações</v>
      </c>
      <c r="I36" s="118">
        <v>44876</v>
      </c>
    </row>
    <row r="37" spans="1:9" x14ac:dyDescent="0.3">
      <c r="A37" s="16">
        <v>35</v>
      </c>
      <c r="B37">
        <v>19726267000199</v>
      </c>
      <c r="C37">
        <v>2649546.4914277629</v>
      </c>
      <c r="D37">
        <v>323.24270949999999</v>
      </c>
      <c r="E37">
        <v>8196.7710749800008</v>
      </c>
      <c r="F37" t="s">
        <v>14</v>
      </c>
      <c r="G37" t="str">
        <f>_xlfn.XLOOKUP(B37,'de para'!A:A,'de para'!C:C,_xlfn.XLOOKUP(B37,'de para'!B:B,'de para'!C:C,"Not found",0),0)</f>
        <v>ATMOS AÇÕES II FIC</v>
      </c>
      <c r="H37" t="str">
        <f>_xlfn.XLOOKUP(B37,'de para'!A:A,'de para'!D:D,_xlfn.XLOOKUP('output XML'!B37,'de para'!B:B,'de para'!D:D,"Not found",0),0)</f>
        <v>Ações</v>
      </c>
      <c r="I37" s="118">
        <v>44876</v>
      </c>
    </row>
    <row r="38" spans="1:9" x14ac:dyDescent="0.3">
      <c r="A38" s="16">
        <v>36</v>
      </c>
      <c r="B38">
        <v>11145320000156</v>
      </c>
      <c r="C38">
        <v>3453083.184445275</v>
      </c>
      <c r="D38">
        <v>754.00108083999999</v>
      </c>
      <c r="E38">
        <v>4579.6793561599998</v>
      </c>
      <c r="F38" t="s">
        <v>14</v>
      </c>
      <c r="G38" t="str">
        <f>_xlfn.XLOOKUP(B38,'de para'!A:A,'de para'!C:C,_xlfn.XLOOKUP(B38,'de para'!B:B,'de para'!C:C,"Not found",0),0)</f>
        <v>ATMOS AÇÕES FIC</v>
      </c>
      <c r="H38" t="str">
        <f>_xlfn.XLOOKUP(B38,'de para'!A:A,'de para'!D:D,_xlfn.XLOOKUP('output XML'!B38,'de para'!B:B,'de para'!D:D,"Not found",0),0)</f>
        <v>Ações</v>
      </c>
      <c r="I38" s="118">
        <v>44876</v>
      </c>
    </row>
    <row r="39" spans="1:9" x14ac:dyDescent="0.3">
      <c r="A39" s="16">
        <v>37</v>
      </c>
      <c r="B39">
        <v>28075715000122</v>
      </c>
      <c r="C39">
        <v>1993445.5265308351</v>
      </c>
      <c r="D39">
        <v>1.7189576</v>
      </c>
      <c r="E39">
        <v>1159682.77898817</v>
      </c>
      <c r="F39" t="s">
        <v>14</v>
      </c>
      <c r="G39" t="str">
        <f>_xlfn.XLOOKUP(B39,'de para'!A:A,'de para'!C:C,_xlfn.XLOOKUP(B39,'de para'!B:B,'de para'!C:C,"Not found",0),0)</f>
        <v>CSHG ALLOCATION MILES VIRTUS FIC AÇÕES</v>
      </c>
      <c r="H39" t="str">
        <f>_xlfn.XLOOKUP(B39,'de para'!A:A,'de para'!D:D,_xlfn.XLOOKUP('output XML'!B39,'de para'!B:B,'de para'!D:D,"Not found",0),0)</f>
        <v>Ações</v>
      </c>
      <c r="I39" s="118">
        <v>44876</v>
      </c>
    </row>
    <row r="40" spans="1:9" x14ac:dyDescent="0.3">
      <c r="A40" s="16">
        <v>38</v>
      </c>
      <c r="B40">
        <v>38443675000188</v>
      </c>
      <c r="C40">
        <v>1248156.5462132969</v>
      </c>
      <c r="D40">
        <v>0.71562599999999998</v>
      </c>
      <c r="E40">
        <v>1744146.4483030201</v>
      </c>
      <c r="F40" t="s">
        <v>14</v>
      </c>
      <c r="G40" t="str">
        <f>_xlfn.XLOOKUP(B40,'de para'!A:A,'de para'!C:C,_xlfn.XLOOKUP(B40,'de para'!B:B,'de para'!C:C,"Not found",0),0)</f>
        <v>CSHG ALLOCATION ABSOLUTO PARTNERS FIC AÇÕES</v>
      </c>
      <c r="H40" t="str">
        <f>_xlfn.XLOOKUP(B40,'de para'!A:A,'de para'!D:D,_xlfn.XLOOKUP('output XML'!B40,'de para'!B:B,'de para'!D:D,"Not found",0),0)</f>
        <v>Ações</v>
      </c>
      <c r="I40" s="118">
        <v>44876</v>
      </c>
    </row>
    <row r="41" spans="1:9" x14ac:dyDescent="0.3">
      <c r="A41" s="16">
        <v>39</v>
      </c>
      <c r="B41">
        <v>31608459000104</v>
      </c>
      <c r="C41">
        <v>1572776.8123735769</v>
      </c>
      <c r="D41">
        <v>1.3975591999999999</v>
      </c>
      <c r="E41">
        <v>1125374.01805489</v>
      </c>
      <c r="F41" t="s">
        <v>14</v>
      </c>
      <c r="G41" t="str">
        <f>_xlfn.XLOOKUP(B41,'de para'!A:A,'de para'!C:C,_xlfn.XLOOKUP(B41,'de para'!B:B,'de para'!C:C,"Not found",0),0)</f>
        <v>CSHG ALLOCATION RPS LONG BIAS SELECTION FUNDO DE INVESTIMENTO EM COTAS DE FUNDO DE INVESTIMENTO EM AÇÕES</v>
      </c>
      <c r="H41" t="str">
        <f>_xlfn.XLOOKUP(B41,'de para'!A:A,'de para'!D:D,_xlfn.XLOOKUP('output XML'!B41,'de para'!B:B,'de para'!D:D,"Not found",0),0)</f>
        <v>Ações</v>
      </c>
      <c r="I41" s="118">
        <v>44876</v>
      </c>
    </row>
    <row r="42" spans="1:9" x14ac:dyDescent="0.3">
      <c r="A42" s="16">
        <v>40</v>
      </c>
      <c r="B42">
        <v>31666901000140</v>
      </c>
      <c r="C42">
        <v>972921.63130083866</v>
      </c>
      <c r="D42">
        <v>1.5876465</v>
      </c>
      <c r="E42">
        <v>612807.46772083</v>
      </c>
      <c r="F42" t="s">
        <v>14</v>
      </c>
      <c r="G42" t="str">
        <f>_xlfn.XLOOKUP(B42,'de para'!A:A,'de para'!C:C,_xlfn.XLOOKUP(B42,'de para'!B:B,'de para'!C:C,"Not found",0),0)</f>
        <v>CSHG ALLOCATION TRUXT LONG BIAS II FUNDO DE INVESTIMENTO EM COTAS DE FUNDO DE INVESTIMENTO EM AÇÕES</v>
      </c>
      <c r="H42" t="str">
        <f>_xlfn.XLOOKUP(B42,'de para'!A:A,'de para'!D:D,_xlfn.XLOOKUP('output XML'!B42,'de para'!B:B,'de para'!D:D,"Not found",0),0)</f>
        <v>Ações</v>
      </c>
      <c r="I42" s="118">
        <v>44876</v>
      </c>
    </row>
    <row r="43" spans="1:9" x14ac:dyDescent="0.3">
      <c r="A43" s="16">
        <v>41</v>
      </c>
      <c r="B43">
        <v>18644570000180</v>
      </c>
      <c r="C43">
        <v>867030.30844766449</v>
      </c>
      <c r="D43">
        <v>3.0759020000000001</v>
      </c>
      <c r="E43">
        <v>281878.39158974</v>
      </c>
      <c r="F43" t="s">
        <v>14</v>
      </c>
      <c r="G43" t="str">
        <f>_xlfn.XLOOKUP(B43,'de para'!A:A,'de para'!C:C,_xlfn.XLOOKUP(B43,'de para'!B:B,'de para'!C:C,"Not found",0),0)</f>
        <v>CSHG ALLOCATION SPX FALCON CSHG FIC AÇÕES</v>
      </c>
      <c r="H43" t="str">
        <f>_xlfn.XLOOKUP(B43,'de para'!A:A,'de para'!D:D,_xlfn.XLOOKUP('output XML'!B43,'de para'!B:B,'de para'!D:D,"Not found",0),0)</f>
        <v>Ações</v>
      </c>
      <c r="I43" s="118">
        <v>44876</v>
      </c>
    </row>
    <row r="44" spans="1:9" x14ac:dyDescent="0.3">
      <c r="A44" s="16">
        <v>42</v>
      </c>
      <c r="B44">
        <v>14781366000150</v>
      </c>
      <c r="C44">
        <v>3114525.3699923959</v>
      </c>
      <c r="D44">
        <v>3.4690066000000002</v>
      </c>
      <c r="E44">
        <v>897814.77209999994</v>
      </c>
      <c r="F44" t="s">
        <v>14</v>
      </c>
      <c r="G44" t="str">
        <f>_xlfn.XLOOKUP(B44,'de para'!A:A,'de para'!C:C,_xlfn.XLOOKUP(B44,'de para'!B:B,'de para'!C:C,"Not found",0),0)</f>
        <v>NUCLEO CSHG AÇÕES FUNDO DE INVESTIMENTO EM COTAS DE FUNDOS DE INVESTIMENTO DE AÇÕES</v>
      </c>
      <c r="H44" t="str">
        <f>_xlfn.XLOOKUP(B44,'de para'!A:A,'de para'!D:D,_xlfn.XLOOKUP('output XML'!B44,'de para'!B:B,'de para'!D:D,"Not found",0),0)</f>
        <v>Ações</v>
      </c>
      <c r="I44" s="118">
        <v>44876</v>
      </c>
    </row>
    <row r="45" spans="1:9" x14ac:dyDescent="0.3">
      <c r="A45" s="16">
        <v>43</v>
      </c>
      <c r="B45">
        <v>10843445000197</v>
      </c>
      <c r="C45">
        <v>576.1015096453109</v>
      </c>
      <c r="D45">
        <v>2.5542921700000001</v>
      </c>
      <c r="E45">
        <v>225.54252657999999</v>
      </c>
      <c r="F45" t="s">
        <v>14</v>
      </c>
      <c r="G45" t="str">
        <f>_xlfn.XLOOKUP(B45,'de para'!A:A,'de para'!C:C,_xlfn.XLOOKUP(B45,'de para'!B:B,'de para'!C:C,"Not found",0),0)</f>
        <v>XP REFERENCIADO FUNDO INVESTIMENTO REFERENCIADO DI</v>
      </c>
      <c r="H45" t="str">
        <f>_xlfn.XLOOKUP(B45,'de para'!A:A,'de para'!D:D,_xlfn.XLOOKUP('output XML'!B45,'de para'!B:B,'de para'!D:D,"Not found",0),0)</f>
        <v>Caixa</v>
      </c>
      <c r="I45" s="118">
        <v>44876</v>
      </c>
    </row>
    <row r="46" spans="1:9" x14ac:dyDescent="0.3">
      <c r="A46" s="16">
        <v>44</v>
      </c>
      <c r="B46">
        <v>44162109000109</v>
      </c>
      <c r="C46">
        <v>52800.000000004911</v>
      </c>
      <c r="D46">
        <v>1.03762088</v>
      </c>
      <c r="E46">
        <v>50885.63753652</v>
      </c>
      <c r="F46" t="s">
        <v>14</v>
      </c>
      <c r="G46" t="str">
        <f>_xlfn.XLOOKUP(B46,'de para'!A:A,'de para'!C:C,_xlfn.XLOOKUP(B46,'de para'!B:B,'de para'!C:C,"Not found",0),0)</f>
        <v>XP CASH I FI RENDA FIXA SIMPLES</v>
      </c>
      <c r="H46" t="str">
        <f>_xlfn.XLOOKUP(B46,'de para'!A:A,'de para'!D:D,_xlfn.XLOOKUP('output XML'!B46,'de para'!B:B,'de para'!D:D,"Not found",0),0)</f>
        <v>Caixa</v>
      </c>
      <c r="I46" s="118">
        <v>44876</v>
      </c>
    </row>
    <row r="47" spans="1:9" x14ac:dyDescent="0.3">
      <c r="A47" s="16">
        <v>45</v>
      </c>
      <c r="B47">
        <v>45683352000127</v>
      </c>
      <c r="C47">
        <v>52800.006430990761</v>
      </c>
      <c r="D47">
        <v>1.0376381699999999</v>
      </c>
      <c r="E47">
        <v>50884.79583494</v>
      </c>
      <c r="F47" t="s">
        <v>14</v>
      </c>
      <c r="G47" t="str">
        <f>_xlfn.XLOOKUP(B47,'de para'!A:A,'de para'!C:C,_xlfn.XLOOKUP(B47,'de para'!B:B,'de para'!C:C,"Not found",0),0)</f>
        <v>XP CASH II FI RENDA FIXA SIMPLES</v>
      </c>
      <c r="H47" t="str">
        <f>_xlfn.XLOOKUP(B47,'de para'!A:A,'de para'!D:D,_xlfn.XLOOKUP('output XML'!B47,'de para'!B:B,'de para'!D:D,"Not found",0),0)</f>
        <v>Caixa</v>
      </c>
      <c r="I47" s="118">
        <v>44876</v>
      </c>
    </row>
    <row r="48" spans="1:9" x14ac:dyDescent="0.3">
      <c r="A48" s="16">
        <v>46</v>
      </c>
      <c r="B48">
        <v>45688718000150</v>
      </c>
      <c r="C48">
        <v>52799.999999999403</v>
      </c>
      <c r="D48">
        <v>1.03763816</v>
      </c>
      <c r="E48">
        <v>50884.790127610002</v>
      </c>
      <c r="F48" t="s">
        <v>14</v>
      </c>
      <c r="G48" t="str">
        <f>_xlfn.XLOOKUP(B48,'de para'!A:A,'de para'!C:C,_xlfn.XLOOKUP(B48,'de para'!B:B,'de para'!C:C,"Not found",0),0)</f>
        <v>XP CASH IV FI RENDA FIXA SIMPLES</v>
      </c>
      <c r="H48" t="str">
        <f>_xlfn.XLOOKUP(B48,'de para'!A:A,'de para'!D:D,_xlfn.XLOOKUP('output XML'!B48,'de para'!B:B,'de para'!D:D,"Not found",0),0)</f>
        <v>Caixa</v>
      </c>
      <c r="I48" s="118">
        <v>44876</v>
      </c>
    </row>
    <row r="49" spans="1:9" x14ac:dyDescent="0.3">
      <c r="A49" s="16">
        <v>47</v>
      </c>
      <c r="B49">
        <v>46328929000145</v>
      </c>
      <c r="C49">
        <v>52799.999999999367</v>
      </c>
      <c r="D49">
        <v>1.0376361599999999</v>
      </c>
      <c r="E49">
        <v>50884.888205900003</v>
      </c>
      <c r="F49" t="s">
        <v>14</v>
      </c>
      <c r="G49" t="str">
        <f>_xlfn.XLOOKUP(B49,'de para'!A:A,'de para'!C:C,_xlfn.XLOOKUP(B49,'de para'!B:B,'de para'!C:C,"Not found",0),0)</f>
        <v>XP CASH IX FI RENDA FIXA SIMPLES</v>
      </c>
      <c r="H49" t="str">
        <f>_xlfn.XLOOKUP(B49,'de para'!A:A,'de para'!D:D,_xlfn.XLOOKUP('output XML'!B49,'de para'!B:B,'de para'!D:D,"Not found",0),0)</f>
        <v>Caixa</v>
      </c>
      <c r="I49" s="118">
        <v>44876</v>
      </c>
    </row>
    <row r="50" spans="1:9" x14ac:dyDescent="0.3">
      <c r="A50" s="16">
        <v>48</v>
      </c>
      <c r="B50">
        <v>46098698000120</v>
      </c>
      <c r="C50">
        <v>52800.00000000219</v>
      </c>
      <c r="D50">
        <v>1.0375575100000001</v>
      </c>
      <c r="E50">
        <v>50888.745434459997</v>
      </c>
      <c r="F50" t="s">
        <v>14</v>
      </c>
      <c r="G50" t="str">
        <f>_xlfn.XLOOKUP(B50,'de para'!A:A,'de para'!C:C,_xlfn.XLOOKUP(B50,'de para'!B:B,'de para'!C:C,"Not found",0),0)</f>
        <v>XP CASH V FI RENDA FIXA SIMPLES</v>
      </c>
      <c r="H50" t="str">
        <f>_xlfn.XLOOKUP(B50,'de para'!A:A,'de para'!D:D,_xlfn.XLOOKUP('output XML'!B50,'de para'!B:B,'de para'!D:D,"Not found",0),0)</f>
        <v>Caixa</v>
      </c>
      <c r="I50" s="118">
        <v>44876</v>
      </c>
    </row>
    <row r="51" spans="1:9" x14ac:dyDescent="0.3">
      <c r="A51" s="16">
        <v>49</v>
      </c>
      <c r="B51">
        <v>32319500000187</v>
      </c>
      <c r="C51">
        <v>52799.999194577053</v>
      </c>
      <c r="D51">
        <v>1.0376582999999999</v>
      </c>
      <c r="E51">
        <v>50883.801724110002</v>
      </c>
      <c r="F51" t="s">
        <v>14</v>
      </c>
      <c r="G51" t="str">
        <f>_xlfn.XLOOKUP(B51,'de para'!A:A,'de para'!C:C,_xlfn.XLOOKUP(B51,'de para'!B:B,'de para'!C:C,"Not found",0),0)</f>
        <v>XP CASH VI FI RENDA FIXA SIMPLES</v>
      </c>
      <c r="H51" t="str">
        <f>_xlfn.XLOOKUP(B51,'de para'!A:A,'de para'!D:D,_xlfn.XLOOKUP('output XML'!B51,'de para'!B:B,'de para'!D:D,"Not found",0),0)</f>
        <v>Caixa</v>
      </c>
      <c r="I51" s="118">
        <v>44876</v>
      </c>
    </row>
    <row r="52" spans="1:9" x14ac:dyDescent="0.3">
      <c r="A52" s="16">
        <v>50</v>
      </c>
      <c r="B52">
        <v>46328987000179</v>
      </c>
      <c r="C52">
        <v>52800.000000005202</v>
      </c>
      <c r="D52">
        <v>1.0376393100000001</v>
      </c>
      <c r="E52">
        <v>50884.733732770001</v>
      </c>
      <c r="F52" t="s">
        <v>14</v>
      </c>
      <c r="G52" t="str">
        <f>_xlfn.XLOOKUP(B52,'de para'!A:A,'de para'!C:C,_xlfn.XLOOKUP(B52,'de para'!B:B,'de para'!C:C,"Not found",0),0)</f>
        <v>XP CASH X FI RENDA FIXA SIMPLES I</v>
      </c>
      <c r="H52" t="str">
        <f>_xlfn.XLOOKUP(B52,'de para'!A:A,'de para'!D:D,_xlfn.XLOOKUP('output XML'!B52,'de para'!B:B,'de para'!D:D,"Not found",0),0)</f>
        <v>Caixa</v>
      </c>
      <c r="I52" s="118">
        <v>44876</v>
      </c>
    </row>
    <row r="53" spans="1:9" x14ac:dyDescent="0.3">
      <c r="A53" s="16">
        <v>51</v>
      </c>
      <c r="B53">
        <v>45688636000106</v>
      </c>
      <c r="C53">
        <v>52799.999999996588</v>
      </c>
      <c r="D53">
        <v>1.0375691300000001</v>
      </c>
      <c r="E53">
        <v>50888.175518479999</v>
      </c>
      <c r="F53" t="s">
        <v>14</v>
      </c>
      <c r="G53" t="str">
        <f>_xlfn.XLOOKUP(B53,'de para'!A:A,'de para'!C:C,_xlfn.XLOOKUP(B53,'de para'!B:B,'de para'!C:C,"Not found",0),0)</f>
        <v>XP CASH III FI RENDA FIXA SIMPLES</v>
      </c>
      <c r="H53" t="str">
        <f>_xlfn.XLOOKUP(B53,'de para'!A:A,'de para'!D:D,_xlfn.XLOOKUP('output XML'!B53,'de para'!B:B,'de para'!D:D,"Not found",0),0)</f>
        <v>Caixa</v>
      </c>
      <c r="I53" s="118">
        <v>44876</v>
      </c>
    </row>
    <row r="54" spans="1:9" x14ac:dyDescent="0.3">
      <c r="A54" s="16">
        <v>52</v>
      </c>
      <c r="B54">
        <v>46328680000178</v>
      </c>
      <c r="C54">
        <v>52799.992413952154</v>
      </c>
      <c r="D54">
        <v>1.03763637</v>
      </c>
      <c r="E54">
        <v>50884.870596770001</v>
      </c>
      <c r="F54" t="s">
        <v>14</v>
      </c>
      <c r="G54" t="str">
        <f>_xlfn.XLOOKUP(B54,'de para'!A:A,'de para'!C:C,_xlfn.XLOOKUP(B54,'de para'!B:B,'de para'!C:C,"Not found",0),0)</f>
        <v>XP CASH VII FI RENDA FIXA SIMPLES</v>
      </c>
      <c r="H54" t="str">
        <f>_xlfn.XLOOKUP(B54,'de para'!A:A,'de para'!D:D,_xlfn.XLOOKUP('output XML'!B54,'de para'!B:B,'de para'!D:D,"Not found",0),0)</f>
        <v>Caixa</v>
      </c>
      <c r="I54" s="118">
        <v>44876</v>
      </c>
    </row>
    <row r="55" spans="1:9" x14ac:dyDescent="0.3">
      <c r="A55" s="16">
        <v>53</v>
      </c>
      <c r="B55">
        <v>46328752000187</v>
      </c>
      <c r="C55">
        <v>52799.991350181474</v>
      </c>
      <c r="D55">
        <v>1.0376363399999999</v>
      </c>
      <c r="E55">
        <v>50884.871042760002</v>
      </c>
      <c r="F55" t="s">
        <v>14</v>
      </c>
      <c r="G55" t="str">
        <f>_xlfn.XLOOKUP(B55,'de para'!A:A,'de para'!C:C,_xlfn.XLOOKUP(B55,'de para'!B:B,'de para'!C:C,"Not found",0),0)</f>
        <v>XP CASH VIII FI RENDA FIXA SIMPLES</v>
      </c>
      <c r="H55" t="str">
        <f>_xlfn.XLOOKUP(B55,'de para'!A:A,'de para'!D:D,_xlfn.XLOOKUP('output XML'!B55,'de para'!B:B,'de para'!D:D,"Not found",0),0)</f>
        <v>Caixa</v>
      </c>
      <c r="I55" s="118">
        <v>44876</v>
      </c>
    </row>
    <row r="56" spans="1:9" x14ac:dyDescent="0.3">
      <c r="A56" s="16">
        <v>54</v>
      </c>
      <c r="B56">
        <v>31366337000140</v>
      </c>
      <c r="C56">
        <v>3196790.0661867671</v>
      </c>
      <c r="D56">
        <v>2.1034742999999998</v>
      </c>
      <c r="E56">
        <v>1519766.63854974</v>
      </c>
      <c r="F56" t="s">
        <v>15</v>
      </c>
      <c r="G56" t="str">
        <f>_xlfn.XLOOKUP(B56,'de para'!A:A,'de para'!C:C,_xlfn.XLOOKUP(B56,'de para'!B:B,'de para'!C:C,"Not found",0),0)</f>
        <v>051 SPA VISTA MULTIESTRATÉGIA FIC MULTIMERCADO</v>
      </c>
      <c r="H56" t="str">
        <f>_xlfn.XLOOKUP(B56,'de para'!A:A,'de para'!D:D,_xlfn.XLOOKUP('output XML'!B56,'de para'!B:B,'de para'!D:D,"Not found",0),0)</f>
        <v>Multimercado</v>
      </c>
      <c r="I56" s="118">
        <v>44876</v>
      </c>
    </row>
    <row r="57" spans="1:9" x14ac:dyDescent="0.3">
      <c r="A57" s="16">
        <v>55</v>
      </c>
      <c r="B57">
        <v>18422272000145</v>
      </c>
      <c r="C57">
        <v>1002201.1335234439</v>
      </c>
      <c r="D57">
        <v>3.2226265000000001</v>
      </c>
      <c r="E57">
        <v>310988.91960437997</v>
      </c>
      <c r="F57" t="s">
        <v>15</v>
      </c>
      <c r="G57" t="str">
        <f>_xlfn.XLOOKUP(B57,'de para'!A:A,'de para'!C:C,_xlfn.XLOOKUP(B57,'de para'!B:B,'de para'!C:C,"Not found",0),0)</f>
        <v>ABSOLUTE VERTEX CSHG FIC MULTIMERCADO</v>
      </c>
      <c r="H57" t="str">
        <f>_xlfn.XLOOKUP(B57,'de para'!A:A,'de para'!D:D,_xlfn.XLOOKUP('output XML'!B57,'de para'!B:B,'de para'!D:D,"Not found",0),0)</f>
        <v>Multimercado</v>
      </c>
      <c r="I57" s="118">
        <v>44876</v>
      </c>
    </row>
    <row r="58" spans="1:9" x14ac:dyDescent="0.3">
      <c r="A58" s="16">
        <v>56</v>
      </c>
      <c r="B58">
        <v>32683901000111</v>
      </c>
      <c r="C58">
        <v>1678768.6233455241</v>
      </c>
      <c r="D58">
        <v>1.3524254</v>
      </c>
      <c r="E58">
        <v>1241302.19925293</v>
      </c>
      <c r="F58" t="s">
        <v>15</v>
      </c>
      <c r="G58" t="str">
        <f>_xlfn.XLOOKUP(B58,'de para'!A:A,'de para'!C:C,_xlfn.XLOOKUP(B58,'de para'!B:B,'de para'!C:C,"Not found",0),0)</f>
        <v>CSHG ALLOCATION ACE CAPITAL FIC MULTIMERCADO</v>
      </c>
      <c r="H58" t="str">
        <f>_xlfn.XLOOKUP(B58,'de para'!A:A,'de para'!D:D,_xlfn.XLOOKUP('output XML'!B58,'de para'!B:B,'de para'!D:D,"Not found",0),0)</f>
        <v>Multimercado</v>
      </c>
      <c r="I58" s="118">
        <v>44876</v>
      </c>
    </row>
    <row r="59" spans="1:9" x14ac:dyDescent="0.3">
      <c r="A59" s="16">
        <v>57</v>
      </c>
      <c r="B59">
        <v>35700369000191</v>
      </c>
      <c r="C59">
        <v>1066577.937918514</v>
      </c>
      <c r="D59">
        <v>1.3468496999999999</v>
      </c>
      <c r="E59">
        <v>791905.68770851998</v>
      </c>
      <c r="F59" t="s">
        <v>15</v>
      </c>
      <c r="G59" t="str">
        <f>_xlfn.XLOOKUP(B59,'de para'!A:A,'de para'!C:C,_xlfn.XLOOKUP(B59,'de para'!B:B,'de para'!C:C,"Not found",0),0)</f>
        <v>CSHG ALLOCATION GENOA CAPITAL RADAR FIC MULTIMERCADO</v>
      </c>
      <c r="H59" t="str">
        <f>_xlfn.XLOOKUP(B59,'de para'!A:A,'de para'!D:D,_xlfn.XLOOKUP('output XML'!B59,'de para'!B:B,'de para'!D:D,"Not found",0),0)</f>
        <v>Multimercado</v>
      </c>
      <c r="I59" s="118">
        <v>44876</v>
      </c>
    </row>
    <row r="60" spans="1:9" x14ac:dyDescent="0.3">
      <c r="A60" s="16">
        <v>58</v>
      </c>
      <c r="B60">
        <v>41000792000181</v>
      </c>
      <c r="C60">
        <v>2306885.4927305649</v>
      </c>
      <c r="D60">
        <v>1.2025440999999999</v>
      </c>
      <c r="E60">
        <v>1918337.5418253399</v>
      </c>
      <c r="F60" t="s">
        <v>15</v>
      </c>
      <c r="G60" t="str">
        <f>_xlfn.XLOOKUP(B60,'de para'!A:A,'de para'!C:C,_xlfn.XLOOKUP(B60,'de para'!B:B,'de para'!C:C,"Not found",0),0)</f>
        <v>CSHG ALLOCATION GIANT ZARATHUSTRA FIC MULTIMERCADO</v>
      </c>
      <c r="H60" t="str">
        <f>_xlfn.XLOOKUP(B60,'de para'!A:A,'de para'!D:D,_xlfn.XLOOKUP('output XML'!B60,'de para'!B:B,'de para'!D:D,"Not found",0),0)</f>
        <v>Multimercado</v>
      </c>
      <c r="I60" s="118">
        <v>44876</v>
      </c>
    </row>
    <row r="61" spans="1:9" x14ac:dyDescent="0.3">
      <c r="A61" s="16">
        <v>59</v>
      </c>
      <c r="B61">
        <v>28951307000197</v>
      </c>
      <c r="C61">
        <v>5023874.354219838</v>
      </c>
      <c r="D61">
        <v>2.1038491000000001</v>
      </c>
      <c r="E61">
        <v>2387944.2466761698</v>
      </c>
      <c r="F61" t="s">
        <v>15</v>
      </c>
      <c r="G61" t="str">
        <f>_xlfn.XLOOKUP(B61,'de para'!A:A,'de para'!C:C,_xlfn.XLOOKUP(B61,'de para'!B:B,'de para'!C:C,"Not found",0),0)</f>
        <v>CSHG ALLOCATION RAPTOR L CSHG INVESTIMENTO NO EXTERIOR FIC MULTIMERCADO CRÉDITO PRIVADO</v>
      </c>
      <c r="H61" t="str">
        <f>_xlfn.XLOOKUP(B61,'de para'!A:A,'de para'!D:D,_xlfn.XLOOKUP('output XML'!B61,'de para'!B:B,'de para'!D:D,"Not found",0),0)</f>
        <v>Multimercado</v>
      </c>
      <c r="I61" s="118">
        <v>44876</v>
      </c>
    </row>
    <row r="62" spans="1:9" x14ac:dyDescent="0.3">
      <c r="A62" s="16">
        <v>60</v>
      </c>
      <c r="B62">
        <v>36857756000107</v>
      </c>
      <c r="C62">
        <v>1267464.7051830741</v>
      </c>
      <c r="D62">
        <v>1.1653121</v>
      </c>
      <c r="E62">
        <v>1087661.1554819299</v>
      </c>
      <c r="F62" t="s">
        <v>15</v>
      </c>
      <c r="G62" t="str">
        <f>_xlfn.XLOOKUP(B62,'de para'!A:A,'de para'!C:C,_xlfn.XLOOKUP(B62,'de para'!B:B,'de para'!C:C,"Not found",0),0)</f>
        <v>CSHG ALLOCATION SHARP LONG BIASED CSHG FIC AÇÕES</v>
      </c>
      <c r="H62" t="str">
        <f>_xlfn.XLOOKUP(B62,'de para'!A:A,'de para'!D:D,_xlfn.XLOOKUP('output XML'!B62,'de para'!B:B,'de para'!D:D,"Not found",0),0)</f>
        <v>Ações</v>
      </c>
      <c r="I62" s="118">
        <v>44876</v>
      </c>
    </row>
    <row r="63" spans="1:9" x14ac:dyDescent="0.3">
      <c r="A63" s="16">
        <v>61</v>
      </c>
      <c r="B63">
        <v>40319225000120</v>
      </c>
      <c r="C63">
        <v>64922.849897327389</v>
      </c>
      <c r="D63">
        <v>1.1332439000000001</v>
      </c>
      <c r="E63">
        <v>57289.3883632</v>
      </c>
      <c r="F63" t="s">
        <v>15</v>
      </c>
      <c r="G63" t="str">
        <f>_xlfn.XLOOKUP(B63,'de para'!A:A,'de para'!C:C,_xlfn.XLOOKUP(B63,'de para'!B:B,'de para'!C:C,"Not found",0),0)</f>
        <v>CSHG GRIDS II FIC RENDA FIXA REFERENCIADO DI</v>
      </c>
      <c r="H63" t="str">
        <f>_xlfn.XLOOKUP(B63,'de para'!A:A,'de para'!D:D,_xlfn.XLOOKUP('output XML'!B63,'de para'!B:B,'de para'!D:D,"Not found",0),0)</f>
        <v>Caixa</v>
      </c>
      <c r="I63" s="118">
        <v>44876</v>
      </c>
    </row>
    <row r="64" spans="1:9" x14ac:dyDescent="0.3">
      <c r="A64" s="16">
        <v>62</v>
      </c>
      <c r="B64">
        <v>40319218000128</v>
      </c>
      <c r="C64">
        <v>294968.6061028617</v>
      </c>
      <c r="D64">
        <v>121.1709247</v>
      </c>
      <c r="E64">
        <v>2434.3183551100001</v>
      </c>
      <c r="F64" t="s">
        <v>15</v>
      </c>
      <c r="G64" t="str">
        <f>_xlfn.XLOOKUP(B64,'de para'!A:A,'de para'!C:C,_xlfn.XLOOKUP(B64,'de para'!B:B,'de para'!C:C,"Not found",0),0)</f>
        <v>CSHG GRIDS II INVESTIMENTO NO EXTERIOR FI MULTIMERCADO CRÉDITO PRIVADO</v>
      </c>
      <c r="H64" t="str">
        <f>_xlfn.XLOOKUP(B64,'de para'!A:A,'de para'!D:D,_xlfn.XLOOKUP('output XML'!B64,'de para'!B:B,'de para'!D:D,"Not found",0),0)</f>
        <v>Multimercado</v>
      </c>
      <c r="I64" s="118">
        <v>44876</v>
      </c>
    </row>
    <row r="65" spans="1:9" x14ac:dyDescent="0.3">
      <c r="A65" s="16">
        <v>63</v>
      </c>
      <c r="B65">
        <v>13000859000142</v>
      </c>
      <c r="C65">
        <v>1113934.265321631</v>
      </c>
      <c r="D65">
        <v>4.3322022999999996</v>
      </c>
      <c r="E65">
        <v>257128.86614773999</v>
      </c>
      <c r="F65" t="s">
        <v>15</v>
      </c>
      <c r="G65" t="str">
        <f>_xlfn.XLOOKUP(B65,'de para'!A:A,'de para'!C:C,_xlfn.XLOOKUP(B65,'de para'!B:B,'de para'!C:C,"Not found",0),0)</f>
        <v>CSHG ALLOCATION IBIÚNA HEDGE STHG FIC MULTIMERCADO</v>
      </c>
      <c r="H65" t="str">
        <f>_xlfn.XLOOKUP(B65,'de para'!A:A,'de para'!D:D,_xlfn.XLOOKUP('output XML'!B65,'de para'!B:B,'de para'!D:D,"Not found",0),0)</f>
        <v>Multimercado</v>
      </c>
      <c r="I65" s="118">
        <v>44876</v>
      </c>
    </row>
    <row r="66" spans="1:9" x14ac:dyDescent="0.3">
      <c r="A66" s="16">
        <v>64</v>
      </c>
      <c r="B66">
        <v>19009392000188</v>
      </c>
      <c r="C66">
        <v>2260617.827280242</v>
      </c>
      <c r="D66">
        <v>5.3174397000000004</v>
      </c>
      <c r="E66">
        <v>425132.76215999998</v>
      </c>
      <c r="F66" t="s">
        <v>15</v>
      </c>
      <c r="G66" t="str">
        <f>_xlfn.XLOOKUP(B66,'de para'!A:A,'de para'!C:C,_xlfn.XLOOKUP(B66,'de para'!B:B,'de para'!C:C,"Not found",0),0)</f>
        <v>CSHG ALLOCATION SPX RAPTOR CSHG INVESTIMENTO NO EXTERIOR FIC MULTIMERCADO CRÉDITO PRIVADO</v>
      </c>
      <c r="H66" t="str">
        <f>_xlfn.XLOOKUP(B66,'de para'!A:A,'de para'!D:D,_xlfn.XLOOKUP('output XML'!B66,'de para'!B:B,'de para'!D:D,"Not found",0),0)</f>
        <v>Multimercado</v>
      </c>
      <c r="I66" s="118">
        <v>44876</v>
      </c>
    </row>
    <row r="67" spans="1:9" x14ac:dyDescent="0.3">
      <c r="A67" s="16">
        <v>65</v>
      </c>
      <c r="B67">
        <v>31608483000135</v>
      </c>
      <c r="C67">
        <v>1910655.5533730029</v>
      </c>
      <c r="D67">
        <v>1.8453149</v>
      </c>
      <c r="E67">
        <v>1035408.94476764</v>
      </c>
      <c r="F67" t="s">
        <v>15</v>
      </c>
      <c r="G67" t="str">
        <f>_xlfn.XLOOKUP(B67,'de para'!A:A,'de para'!C:C,_xlfn.XLOOKUP(B67,'de para'!B:B,'de para'!C:C,"Not found",0),0)</f>
        <v>CSHG ALLOCATION SHARP LONG BIASED FIC AÇÕES</v>
      </c>
      <c r="H67" t="str">
        <f>_xlfn.XLOOKUP(B67,'de para'!A:A,'de para'!D:D,_xlfn.XLOOKUP('output XML'!B67,'de para'!B:B,'de para'!D:D,"Not found",0),0)</f>
        <v>Ações</v>
      </c>
      <c r="I67" s="118">
        <v>44876</v>
      </c>
    </row>
    <row r="68" spans="1:9" x14ac:dyDescent="0.3">
      <c r="A68" s="16">
        <v>66</v>
      </c>
      <c r="B68">
        <v>29236579000178</v>
      </c>
      <c r="C68">
        <v>2175563.0184175181</v>
      </c>
      <c r="D68">
        <v>1.6953426</v>
      </c>
      <c r="E68">
        <v>1283258.62773549</v>
      </c>
      <c r="F68" t="s">
        <v>15</v>
      </c>
      <c r="G68" t="str">
        <f>_xlfn.XLOOKUP(B68,'de para'!A:A,'de para'!C:C,_xlfn.XLOOKUP(B68,'de para'!B:B,'de para'!C:C,"Not found",0),0)</f>
        <v>CSHG ALLOCATION LEGACY CAPITAL FIC MULTIMERCADO</v>
      </c>
      <c r="H68" t="str">
        <f>_xlfn.XLOOKUP(B68,'de para'!A:A,'de para'!D:D,_xlfn.XLOOKUP('output XML'!B68,'de para'!B:B,'de para'!D:D,"Not found",0),0)</f>
        <v>Multimercado</v>
      </c>
      <c r="I68" s="118">
        <v>44876</v>
      </c>
    </row>
    <row r="69" spans="1:9" x14ac:dyDescent="0.3">
      <c r="A69" s="16">
        <v>67</v>
      </c>
      <c r="B69">
        <v>35819274000191</v>
      </c>
      <c r="C69">
        <v>1153967.5932404031</v>
      </c>
      <c r="D69">
        <v>1.2452130699999999</v>
      </c>
      <c r="E69">
        <v>926723.00110084994</v>
      </c>
      <c r="F69" t="s">
        <v>15</v>
      </c>
      <c r="G69" t="str">
        <f>_xlfn.XLOOKUP(B69,'de para'!A:A,'de para'!C:C,_xlfn.XLOOKUP(B69,'de para'!B:B,'de para'!C:C,"Not found",0),0)</f>
        <v>CSHG JIVE DISTRESSED ALLOCATION III FIC MULTIMERCADO CRÉDITO PRIVADO</v>
      </c>
      <c r="H69" t="str">
        <f>_xlfn.XLOOKUP(B69,'de para'!A:A,'de para'!D:D,_xlfn.XLOOKUP('output XML'!B69,'de para'!B:B,'de para'!D:D,"Not found",0),0)</f>
        <v>Inflação</v>
      </c>
      <c r="I69" s="118">
        <v>44876</v>
      </c>
    </row>
    <row r="70" spans="1:9" x14ac:dyDescent="0.3">
      <c r="A70" s="16">
        <v>68</v>
      </c>
      <c r="B70">
        <v>31713505000127</v>
      </c>
      <c r="C70">
        <v>658753.61659444915</v>
      </c>
      <c r="D70">
        <v>2040.1844570000001</v>
      </c>
      <c r="E70">
        <v>322.88924383</v>
      </c>
      <c r="F70" t="s">
        <v>15</v>
      </c>
      <c r="G70" t="str">
        <f>_xlfn.XLOOKUP(B70,'de para'!A:A,'de para'!C:C,_xlfn.XLOOKUP(B70,'de para'!B:B,'de para'!C:C,"Not found",0),0)</f>
        <v>CSHG PÁTRIA INF IV FI MULTIMERCADO</v>
      </c>
      <c r="H70" t="str">
        <f>_xlfn.XLOOKUP(B70,'de para'!A:A,'de para'!D:D,_xlfn.XLOOKUP('output XML'!B70,'de para'!B:B,'de para'!D:D,"Not found",0),0)</f>
        <v>Ações</v>
      </c>
      <c r="I70" s="118">
        <v>44876</v>
      </c>
    </row>
    <row r="71" spans="1:9" x14ac:dyDescent="0.3">
      <c r="A71" s="16">
        <v>69</v>
      </c>
      <c r="B71">
        <v>31713585000110</v>
      </c>
      <c r="C71">
        <v>67004.214839763212</v>
      </c>
      <c r="D71">
        <v>1.140927</v>
      </c>
      <c r="E71">
        <v>58727.87201965</v>
      </c>
      <c r="F71" t="s">
        <v>15</v>
      </c>
      <c r="G71" t="str">
        <f>_xlfn.XLOOKUP(B71,'de para'!A:A,'de para'!C:C,_xlfn.XLOOKUP(B71,'de para'!B:B,'de para'!C:C,"Not found",0),0)</f>
        <v>CSHG PÁTRIA INF IV FIC RENDA FIXA REFERENCIADO DI</v>
      </c>
      <c r="H71" t="str">
        <f>_xlfn.XLOOKUP(B71,'de para'!A:A,'de para'!D:D,_xlfn.XLOOKUP('output XML'!B71,'de para'!B:B,'de para'!D:D,"Not found",0),0)</f>
        <v>Caixa</v>
      </c>
      <c r="I71" s="118">
        <v>44876</v>
      </c>
    </row>
    <row r="72" spans="1:9" x14ac:dyDescent="0.3">
      <c r="A72" s="16">
        <v>70</v>
      </c>
      <c r="B72">
        <v>42776581000106</v>
      </c>
      <c r="C72">
        <v>1612938.595057294</v>
      </c>
      <c r="D72">
        <v>1.1145495700000001</v>
      </c>
      <c r="E72">
        <v>1447166.3158573499</v>
      </c>
      <c r="F72" t="s">
        <v>15</v>
      </c>
      <c r="G72" t="str">
        <f>_xlfn.XLOOKUP(B72,'de para'!A:A,'de para'!C:C,_xlfn.XLOOKUP(B72,'de para'!B:B,'de para'!C:C,"Not found",0),0)</f>
        <v>SELECTION CASH MASTER FUNDO DE INVESTIMENTO EM COTAS DE FUNDOS DE INVESTIMENTO RENDA FIXA CREDITO PRIVADO LONGO PRAZO</v>
      </c>
      <c r="H72" t="str">
        <f>_xlfn.XLOOKUP(B72,'de para'!A:A,'de para'!D:D,_xlfn.XLOOKUP('output XML'!B72,'de para'!B:B,'de para'!D:D,"Not found",0),0)</f>
        <v>Caixa</v>
      </c>
      <c r="I72" s="118">
        <v>44876</v>
      </c>
    </row>
    <row r="73" spans="1:9" x14ac:dyDescent="0.3">
      <c r="A73" s="16">
        <v>71</v>
      </c>
      <c r="B73">
        <v>30654823000100</v>
      </c>
      <c r="C73">
        <v>1925422.9346093319</v>
      </c>
      <c r="D73">
        <v>1283.61528772</v>
      </c>
      <c r="E73">
        <v>1500.0000023600001</v>
      </c>
      <c r="F73" t="s">
        <v>15</v>
      </c>
      <c r="G73" t="str">
        <f>_xlfn.XLOOKUP(B73,'de para'!A:A,'de para'!C:C,_xlfn.XLOOKUP(B73,'de para'!B:B,'de para'!C:C,"Not found",0),0)</f>
        <v>SPS II FEEDER B FI MULTIMERCADO CRÉDITO PRIVADO</v>
      </c>
      <c r="H73" t="str">
        <f>_xlfn.XLOOKUP(B73,'de para'!A:A,'de para'!D:D,_xlfn.XLOOKUP('output XML'!B73,'de para'!B:B,'de para'!D:D,"Not found",0),0)</f>
        <v>Inflação</v>
      </c>
      <c r="I73" s="118">
        <v>44876</v>
      </c>
    </row>
    <row r="74" spans="1:9" x14ac:dyDescent="0.3">
      <c r="A74" s="16">
        <v>72</v>
      </c>
      <c r="B74">
        <v>10843445000197</v>
      </c>
      <c r="C74">
        <v>812554.25953183486</v>
      </c>
      <c r="D74">
        <v>2.5556465300000002</v>
      </c>
      <c r="E74">
        <v>317944.69618293998</v>
      </c>
      <c r="F74" t="s">
        <v>15</v>
      </c>
      <c r="G74" t="str">
        <f>_xlfn.XLOOKUP(B74,'de para'!A:A,'de para'!C:C,_xlfn.XLOOKUP(B74,'de para'!B:B,'de para'!C:C,"Not found",0),0)</f>
        <v>XP REFERENCIADO FUNDO INVESTIMENTO REFERENCIADO DI</v>
      </c>
      <c r="H74" t="str">
        <f>_xlfn.XLOOKUP(B74,'de para'!A:A,'de para'!D:D,_xlfn.XLOOKUP('output XML'!B74,'de para'!B:B,'de para'!D:D,"Not found",0),0)</f>
        <v>Caixa</v>
      </c>
      <c r="I74" s="118">
        <v>44876</v>
      </c>
    </row>
    <row r="75" spans="1:9" x14ac:dyDescent="0.3">
      <c r="A75" s="16">
        <v>73</v>
      </c>
      <c r="B75">
        <v>44162109000109</v>
      </c>
      <c r="C75">
        <v>118056.5466508994</v>
      </c>
      <c r="D75">
        <v>1.03812992</v>
      </c>
      <c r="E75">
        <v>113720.39701052</v>
      </c>
      <c r="F75" t="s">
        <v>15</v>
      </c>
      <c r="G75" t="str">
        <f>_xlfn.XLOOKUP(B75,'de para'!A:A,'de para'!C:C,_xlfn.XLOOKUP(B75,'de para'!B:B,'de para'!C:C,"Not found",0),0)</f>
        <v>XP CASH I FI RENDA FIXA SIMPLES</v>
      </c>
      <c r="H75" t="str">
        <f>_xlfn.XLOOKUP(B75,'de para'!A:A,'de para'!D:D,_xlfn.XLOOKUP('output XML'!B75,'de para'!B:B,'de para'!D:D,"Not found",0),0)</f>
        <v>Caixa</v>
      </c>
      <c r="I75" s="118">
        <v>44876</v>
      </c>
    </row>
    <row r="76" spans="1:9" x14ac:dyDescent="0.3">
      <c r="A76" s="16">
        <v>74</v>
      </c>
      <c r="B76">
        <v>45683352000127</v>
      </c>
      <c r="C76">
        <v>118056.5187938414</v>
      </c>
      <c r="D76">
        <v>1.03814721</v>
      </c>
      <c r="E76">
        <v>113718.47620131</v>
      </c>
      <c r="F76" t="s">
        <v>15</v>
      </c>
      <c r="G76" t="str">
        <f>_xlfn.XLOOKUP(B76,'de para'!A:A,'de para'!C:C,_xlfn.XLOOKUP(B76,'de para'!B:B,'de para'!C:C,"Not found",0),0)</f>
        <v>XP CASH II FI RENDA FIXA SIMPLES</v>
      </c>
      <c r="H76" t="str">
        <f>_xlfn.XLOOKUP(B76,'de para'!A:A,'de para'!D:D,_xlfn.XLOOKUP('output XML'!B76,'de para'!B:B,'de para'!D:D,"Not found",0),0)</f>
        <v>Caixa</v>
      </c>
      <c r="I76" s="118">
        <v>44876</v>
      </c>
    </row>
    <row r="77" spans="1:9" x14ac:dyDescent="0.3">
      <c r="A77" s="16">
        <v>75</v>
      </c>
      <c r="B77">
        <v>45688718000150</v>
      </c>
      <c r="C77">
        <v>118056.5061473018</v>
      </c>
      <c r="D77">
        <v>1.0381471900000001</v>
      </c>
      <c r="E77">
        <v>113718.46621026999</v>
      </c>
      <c r="F77" t="s">
        <v>15</v>
      </c>
      <c r="G77" t="str">
        <f>_xlfn.XLOOKUP(B77,'de para'!A:A,'de para'!C:C,_xlfn.XLOOKUP(B77,'de para'!B:B,'de para'!C:C,"Not found",0),0)</f>
        <v>XP CASH IV FI RENDA FIXA SIMPLES</v>
      </c>
      <c r="H77" t="str">
        <f>_xlfn.XLOOKUP(B77,'de para'!A:A,'de para'!D:D,_xlfn.XLOOKUP('output XML'!B77,'de para'!B:B,'de para'!D:D,"Not found",0),0)</f>
        <v>Caixa</v>
      </c>
      <c r="I77" s="118">
        <v>44876</v>
      </c>
    </row>
    <row r="78" spans="1:9" x14ac:dyDescent="0.3">
      <c r="A78" s="16">
        <v>76</v>
      </c>
      <c r="B78">
        <v>46328929000145</v>
      </c>
      <c r="C78">
        <v>118056.365647784</v>
      </c>
      <c r="D78">
        <v>1.0381452</v>
      </c>
      <c r="E78">
        <v>113718.54885789</v>
      </c>
      <c r="F78" t="s">
        <v>15</v>
      </c>
      <c r="G78" t="str">
        <f>_xlfn.XLOOKUP(B78,'de para'!A:A,'de para'!C:C,_xlfn.XLOOKUP(B78,'de para'!B:B,'de para'!C:C,"Not found",0),0)</f>
        <v>XP CASH IX FI RENDA FIXA SIMPLES</v>
      </c>
      <c r="H78" t="str">
        <f>_xlfn.XLOOKUP(B78,'de para'!A:A,'de para'!D:D,_xlfn.XLOOKUP('output XML'!B78,'de para'!B:B,'de para'!D:D,"Not found",0),0)</f>
        <v>Caixa</v>
      </c>
      <c r="I78" s="118">
        <v>44876</v>
      </c>
    </row>
    <row r="79" spans="1:9" x14ac:dyDescent="0.3">
      <c r="A79" s="16">
        <v>77</v>
      </c>
      <c r="B79">
        <v>46098698000120</v>
      </c>
      <c r="C79">
        <v>118056.4733004978</v>
      </c>
      <c r="D79">
        <v>1.0380665099999999</v>
      </c>
      <c r="E79">
        <v>113727.27292829999</v>
      </c>
      <c r="F79" t="s">
        <v>15</v>
      </c>
      <c r="G79" t="str">
        <f>_xlfn.XLOOKUP(B79,'de para'!A:A,'de para'!C:C,_xlfn.XLOOKUP(B79,'de para'!B:B,'de para'!C:C,"Not found",0),0)</f>
        <v>XP CASH V FI RENDA FIXA SIMPLES</v>
      </c>
      <c r="H79" t="str">
        <f>_xlfn.XLOOKUP(B79,'de para'!A:A,'de para'!D:D,_xlfn.XLOOKUP('output XML'!B79,'de para'!B:B,'de para'!D:D,"Not found",0),0)</f>
        <v>Caixa</v>
      </c>
      <c r="I79" s="118">
        <v>44876</v>
      </c>
    </row>
    <row r="80" spans="1:9" x14ac:dyDescent="0.3">
      <c r="A80" s="16">
        <v>78</v>
      </c>
      <c r="B80">
        <v>32319500000187</v>
      </c>
      <c r="C80">
        <v>118056.3850031441</v>
      </c>
      <c r="D80">
        <v>1.03816734</v>
      </c>
      <c r="E80">
        <v>113716.14233515</v>
      </c>
      <c r="F80" t="s">
        <v>15</v>
      </c>
      <c r="G80" t="str">
        <f>_xlfn.XLOOKUP(B80,'de para'!A:A,'de para'!C:C,_xlfn.XLOOKUP(B80,'de para'!B:B,'de para'!C:C,"Not found",0),0)</f>
        <v>XP CASH VI FI RENDA FIXA SIMPLES</v>
      </c>
      <c r="H80" t="str">
        <f>_xlfn.XLOOKUP(B80,'de para'!A:A,'de para'!D:D,_xlfn.XLOOKUP('output XML'!B80,'de para'!B:B,'de para'!D:D,"Not found",0),0)</f>
        <v>Caixa</v>
      </c>
      <c r="I80" s="118">
        <v>44876</v>
      </c>
    </row>
    <row r="81" spans="1:9" x14ac:dyDescent="0.3">
      <c r="A81" s="16">
        <v>79</v>
      </c>
      <c r="B81">
        <v>46328987000179</v>
      </c>
      <c r="C81">
        <v>118056.49843589449</v>
      </c>
      <c r="D81">
        <v>1.0381483499999999</v>
      </c>
      <c r="E81">
        <v>113718.33171617</v>
      </c>
      <c r="F81" t="s">
        <v>15</v>
      </c>
      <c r="G81" t="str">
        <f>_xlfn.XLOOKUP(B81,'de para'!A:A,'de para'!C:C,_xlfn.XLOOKUP(B81,'de para'!B:B,'de para'!C:C,"Not found",0),0)</f>
        <v>XP CASH X FI RENDA FIXA SIMPLES I</v>
      </c>
      <c r="H81" t="str">
        <f>_xlfn.XLOOKUP(B81,'de para'!A:A,'de para'!D:D,_xlfn.XLOOKUP('output XML'!B81,'de para'!B:B,'de para'!D:D,"Not found",0),0)</f>
        <v>Caixa</v>
      </c>
      <c r="I81" s="118">
        <v>44876</v>
      </c>
    </row>
    <row r="82" spans="1:9" x14ac:dyDescent="0.3">
      <c r="A82" s="16">
        <v>80</v>
      </c>
      <c r="B82">
        <v>45688636000106</v>
      </c>
      <c r="C82">
        <v>118056.4860964323</v>
      </c>
      <c r="D82">
        <v>1.0380781400000001</v>
      </c>
      <c r="E82">
        <v>113726.01112323999</v>
      </c>
      <c r="F82" t="s">
        <v>15</v>
      </c>
      <c r="G82" t="str">
        <f>_xlfn.XLOOKUP(B82,'de para'!A:A,'de para'!C:C,_xlfn.XLOOKUP(B82,'de para'!B:B,'de para'!C:C,"Not found",0),0)</f>
        <v>XP CASH III FI RENDA FIXA SIMPLES</v>
      </c>
      <c r="H82" t="str">
        <f>_xlfn.XLOOKUP(B82,'de para'!A:A,'de para'!D:D,_xlfn.XLOOKUP('output XML'!B82,'de para'!B:B,'de para'!D:D,"Not found",0),0)</f>
        <v>Caixa</v>
      </c>
      <c r="I82" s="118">
        <v>44876</v>
      </c>
    </row>
    <row r="83" spans="1:9" x14ac:dyDescent="0.3">
      <c r="A83" s="16">
        <v>81</v>
      </c>
      <c r="B83">
        <v>46328680000178</v>
      </c>
      <c r="C83">
        <v>118056.43558184781</v>
      </c>
      <c r="D83">
        <v>1.03814541</v>
      </c>
      <c r="E83">
        <v>113718.59321889</v>
      </c>
      <c r="F83" t="s">
        <v>15</v>
      </c>
      <c r="G83" t="str">
        <f>_xlfn.XLOOKUP(B83,'de para'!A:A,'de para'!C:C,_xlfn.XLOOKUP(B83,'de para'!B:B,'de para'!C:C,"Not found",0),0)</f>
        <v>XP CASH VII FI RENDA FIXA SIMPLES</v>
      </c>
      <c r="H83" t="str">
        <f>_xlfn.XLOOKUP(B83,'de para'!A:A,'de para'!D:D,_xlfn.XLOOKUP('output XML'!B83,'de para'!B:B,'de para'!D:D,"Not found",0),0)</f>
        <v>Caixa</v>
      </c>
      <c r="I83" s="118">
        <v>44876</v>
      </c>
    </row>
    <row r="84" spans="1:9" x14ac:dyDescent="0.3">
      <c r="A84" s="16">
        <v>82</v>
      </c>
      <c r="B84">
        <v>46328752000187</v>
      </c>
      <c r="C84">
        <v>118056.4381036023</v>
      </c>
      <c r="D84">
        <v>1.03814538</v>
      </c>
      <c r="E84">
        <v>113718.59893419</v>
      </c>
      <c r="F84" t="s">
        <v>15</v>
      </c>
      <c r="G84" t="str">
        <f>_xlfn.XLOOKUP(B84,'de para'!A:A,'de para'!C:C,_xlfn.XLOOKUP(B84,'de para'!B:B,'de para'!C:C,"Not found",0),0)</f>
        <v>XP CASH VIII FI RENDA FIXA SIMPLES</v>
      </c>
      <c r="H84" t="str">
        <f>_xlfn.XLOOKUP(B84,'de para'!A:A,'de para'!D:D,_xlfn.XLOOKUP('output XML'!B84,'de para'!B:B,'de para'!D:D,"Not found",0),0)</f>
        <v>Caixa</v>
      </c>
      <c r="I84" s="118">
        <v>44876</v>
      </c>
    </row>
    <row r="85" spans="1:9" x14ac:dyDescent="0.3">
      <c r="A85" s="16">
        <v>0</v>
      </c>
      <c r="B85" t="s">
        <v>5</v>
      </c>
      <c r="C85">
        <v>32261.95</v>
      </c>
      <c r="D85">
        <v>4032.7431919999999</v>
      </c>
      <c r="E85">
        <v>8</v>
      </c>
      <c r="F85" t="s">
        <v>14</v>
      </c>
      <c r="G85" t="str">
        <f>_xlfn.XLOOKUP(B85,'de para'!A:A,'de para'!C:C,_xlfn.XLOOKUP(B85,'de para'!B:B,'de para'!C:C,"Not found",0),0)</f>
        <v>NTN-B 760199 20260815</v>
      </c>
      <c r="H85" t="str">
        <f>_xlfn.XLOOKUP(B85,'de para'!A:A,'de para'!D:D,_xlfn.XLOOKUP('output XML'!B85,'de para'!B:B,'de para'!D:D,"Not found",0),0)</f>
        <v>Inflação</v>
      </c>
      <c r="I85" s="118">
        <v>44879</v>
      </c>
    </row>
    <row r="86" spans="1:9" x14ac:dyDescent="0.3">
      <c r="A86" s="16">
        <v>1</v>
      </c>
      <c r="B86" t="s">
        <v>4</v>
      </c>
      <c r="C86">
        <v>202052.36</v>
      </c>
      <c r="D86">
        <v>4041.0472220000001</v>
      </c>
      <c r="E86">
        <v>50</v>
      </c>
      <c r="F86" t="s">
        <v>14</v>
      </c>
      <c r="G86" t="str">
        <f>_xlfn.XLOOKUP(B86,'de para'!A:A,'de para'!C:C,_xlfn.XLOOKUP(B86,'de para'!B:B,'de para'!C:C,"Not found",0),0)</f>
        <v>NTN-B 760199 20300815</v>
      </c>
      <c r="H86" t="str">
        <f>_xlfn.XLOOKUP(B86,'de para'!A:A,'de para'!D:D,_xlfn.XLOOKUP('output XML'!B86,'de para'!B:B,'de para'!D:D,"Not found",0),0)</f>
        <v>Inflação</v>
      </c>
      <c r="I86" s="118">
        <v>44879</v>
      </c>
    </row>
    <row r="87" spans="1:9" x14ac:dyDescent="0.3">
      <c r="A87" s="16">
        <v>2</v>
      </c>
      <c r="B87" t="s">
        <v>3</v>
      </c>
      <c r="C87">
        <v>1388472.2</v>
      </c>
      <c r="D87">
        <v>4083.7417580000001</v>
      </c>
      <c r="E87">
        <v>340</v>
      </c>
      <c r="F87" t="s">
        <v>14</v>
      </c>
      <c r="G87" t="str">
        <f>_xlfn.XLOOKUP(B87,'de para'!A:A,'de para'!C:C,_xlfn.XLOOKUP(B87,'de para'!B:B,'de para'!C:C,"Not found",0),0)</f>
        <v>NTN-B 760199 20350515</v>
      </c>
      <c r="H87" t="str">
        <f>_xlfn.XLOOKUP(B87,'de para'!A:A,'de para'!D:D,_xlfn.XLOOKUP('output XML'!B87,'de para'!B:B,'de para'!D:D,"Not found",0),0)</f>
        <v>Inflação</v>
      </c>
      <c r="I87" s="118">
        <v>44879</v>
      </c>
    </row>
    <row r="88" spans="1:9" x14ac:dyDescent="0.3">
      <c r="A88" s="16">
        <v>3</v>
      </c>
      <c r="B88" t="s">
        <v>4</v>
      </c>
      <c r="C88">
        <v>1390120.24</v>
      </c>
      <c r="D88">
        <v>4041.0472220000001</v>
      </c>
      <c r="E88">
        <v>344</v>
      </c>
      <c r="F88" t="s">
        <v>14</v>
      </c>
      <c r="G88" t="str">
        <f>_xlfn.XLOOKUP(B88,'de para'!A:A,'de para'!C:C,_xlfn.XLOOKUP(B88,'de para'!B:B,'de para'!C:C,"Not found",0),0)</f>
        <v>NTN-B 760199 20300815</v>
      </c>
      <c r="H88" t="str">
        <f>_xlfn.XLOOKUP(B88,'de para'!A:A,'de para'!D:D,_xlfn.XLOOKUP('output XML'!B88,'de para'!B:B,'de para'!D:D,"Not found",0),0)</f>
        <v>Inflação</v>
      </c>
      <c r="I88" s="118">
        <v>44879</v>
      </c>
    </row>
    <row r="89" spans="1:9" x14ac:dyDescent="0.3">
      <c r="A89" s="16">
        <v>4</v>
      </c>
      <c r="B89" t="s">
        <v>3</v>
      </c>
      <c r="C89">
        <v>1204703.82</v>
      </c>
      <c r="D89">
        <v>4083.7417580000001</v>
      </c>
      <c r="E89">
        <v>295</v>
      </c>
      <c r="F89" t="s">
        <v>14</v>
      </c>
      <c r="G89" t="str">
        <f>_xlfn.XLOOKUP(B89,'de para'!A:A,'de para'!C:C,_xlfn.XLOOKUP(B89,'de para'!B:B,'de para'!C:C,"Not found",0),0)</f>
        <v>NTN-B 760199 20350515</v>
      </c>
      <c r="H89" t="str">
        <f>_xlfn.XLOOKUP(B89,'de para'!A:A,'de para'!D:D,_xlfn.XLOOKUP('output XML'!B89,'de para'!B:B,'de para'!D:D,"Not found",0),0)</f>
        <v>Inflação</v>
      </c>
      <c r="I89" s="118">
        <v>44879</v>
      </c>
    </row>
    <row r="90" spans="1:9" x14ac:dyDescent="0.3">
      <c r="A90" s="16">
        <v>5</v>
      </c>
      <c r="B90" t="s">
        <v>4</v>
      </c>
      <c r="C90">
        <v>767798.97</v>
      </c>
      <c r="D90">
        <v>4041.0472220000001</v>
      </c>
      <c r="E90">
        <v>190</v>
      </c>
      <c r="F90" t="s">
        <v>14</v>
      </c>
      <c r="G90" t="str">
        <f>_xlfn.XLOOKUP(B90,'de para'!A:A,'de para'!C:C,_xlfn.XLOOKUP(B90,'de para'!B:B,'de para'!C:C,"Not found",0),0)</f>
        <v>NTN-B 760199 20300815</v>
      </c>
      <c r="H90" t="str">
        <f>_xlfn.XLOOKUP(B90,'de para'!A:A,'de para'!D:D,_xlfn.XLOOKUP('output XML'!B90,'de para'!B:B,'de para'!D:D,"Not found",0),0)</f>
        <v>Inflação</v>
      </c>
      <c r="I90" s="118">
        <v>44879</v>
      </c>
    </row>
    <row r="91" spans="1:9" x14ac:dyDescent="0.3">
      <c r="A91" s="16">
        <v>6</v>
      </c>
      <c r="B91" t="s">
        <v>5</v>
      </c>
      <c r="C91">
        <v>697664.57</v>
      </c>
      <c r="D91">
        <v>4032.7431919999999</v>
      </c>
      <c r="E91">
        <v>173</v>
      </c>
      <c r="F91" t="s">
        <v>14</v>
      </c>
      <c r="G91" t="str">
        <f>_xlfn.XLOOKUP(B91,'de para'!A:A,'de para'!C:C,_xlfn.XLOOKUP(B91,'de para'!B:B,'de para'!C:C,"Not found",0),0)</f>
        <v>NTN-B 760199 20260815</v>
      </c>
      <c r="H91" t="str">
        <f>_xlfn.XLOOKUP(B91,'de para'!A:A,'de para'!D:D,_xlfn.XLOOKUP('output XML'!B91,'de para'!B:B,'de para'!D:D,"Not found",0),0)</f>
        <v>Inflação</v>
      </c>
      <c r="I91" s="118">
        <v>44879</v>
      </c>
    </row>
    <row r="92" spans="1:9" x14ac:dyDescent="0.3">
      <c r="A92" s="16">
        <v>7</v>
      </c>
      <c r="B92" t="s">
        <v>5</v>
      </c>
      <c r="C92">
        <v>177440.7</v>
      </c>
      <c r="D92">
        <v>4032.7431919999999</v>
      </c>
      <c r="E92">
        <v>44</v>
      </c>
      <c r="F92" t="s">
        <v>14</v>
      </c>
      <c r="G92" t="str">
        <f>_xlfn.XLOOKUP(B92,'de para'!A:A,'de para'!C:C,_xlfn.XLOOKUP(B92,'de para'!B:B,'de para'!C:C,"Not found",0),0)</f>
        <v>NTN-B 760199 20260815</v>
      </c>
      <c r="H92" t="str">
        <f>_xlfn.XLOOKUP(B92,'de para'!A:A,'de para'!D:D,_xlfn.XLOOKUP('output XML'!B92,'de para'!B:B,'de para'!D:D,"Not found",0),0)</f>
        <v>Inflação</v>
      </c>
      <c r="I92" s="118">
        <v>44879</v>
      </c>
    </row>
    <row r="93" spans="1:9" x14ac:dyDescent="0.3">
      <c r="A93" s="16">
        <v>8</v>
      </c>
      <c r="B93" t="s">
        <v>5</v>
      </c>
      <c r="C93">
        <v>278259.28000000003</v>
      </c>
      <c r="D93">
        <v>4032.7431919999999</v>
      </c>
      <c r="E93">
        <v>69</v>
      </c>
      <c r="F93" t="s">
        <v>14</v>
      </c>
      <c r="G93" t="str">
        <f>_xlfn.XLOOKUP(B93,'de para'!A:A,'de para'!C:C,_xlfn.XLOOKUP(B93,'de para'!B:B,'de para'!C:C,"Not found",0),0)</f>
        <v>NTN-B 760199 20260815</v>
      </c>
      <c r="H93" t="str">
        <f>_xlfn.XLOOKUP(B93,'de para'!A:A,'de para'!D:D,_xlfn.XLOOKUP('output XML'!B93,'de para'!B:B,'de para'!D:D,"Not found",0),0)</f>
        <v>Inflação</v>
      </c>
      <c r="I93" s="118">
        <v>44879</v>
      </c>
    </row>
    <row r="94" spans="1:9" x14ac:dyDescent="0.3">
      <c r="A94" s="16">
        <v>9</v>
      </c>
      <c r="B94" t="s">
        <v>3</v>
      </c>
      <c r="C94">
        <v>1878521.21</v>
      </c>
      <c r="D94">
        <v>4083.7417580000001</v>
      </c>
      <c r="E94">
        <v>460</v>
      </c>
      <c r="F94" t="s">
        <v>15</v>
      </c>
      <c r="G94" t="str">
        <f>_xlfn.XLOOKUP(B94,'de para'!A:A,'de para'!C:C,_xlfn.XLOOKUP(B94,'de para'!B:B,'de para'!C:C,"Not found",0),0)</f>
        <v>NTN-B 760199 20350515</v>
      </c>
      <c r="H94" t="str">
        <f>_xlfn.XLOOKUP(B94,'de para'!A:A,'de para'!D:D,_xlfn.XLOOKUP('output XML'!B94,'de para'!B:B,'de para'!D:D,"Not found",0),0)</f>
        <v>Inflação</v>
      </c>
      <c r="I94" s="118">
        <v>44879</v>
      </c>
    </row>
    <row r="95" spans="1:9" x14ac:dyDescent="0.3">
      <c r="A95" s="16">
        <v>10</v>
      </c>
      <c r="B95" t="s">
        <v>4</v>
      </c>
      <c r="C95">
        <v>1830594.39</v>
      </c>
      <c r="D95">
        <v>4041.0472220000001</v>
      </c>
      <c r="E95">
        <v>453</v>
      </c>
      <c r="F95" t="s">
        <v>15</v>
      </c>
      <c r="G95" t="str">
        <f>_xlfn.XLOOKUP(B95,'de para'!A:A,'de para'!C:C,_xlfn.XLOOKUP(B95,'de para'!B:B,'de para'!C:C,"Not found",0),0)</f>
        <v>NTN-B 760199 20300815</v>
      </c>
      <c r="H95" t="str">
        <f>_xlfn.XLOOKUP(B95,'de para'!A:A,'de para'!D:D,_xlfn.XLOOKUP('output XML'!B95,'de para'!B:B,'de para'!D:D,"Not found",0),0)</f>
        <v>Inflação</v>
      </c>
      <c r="I95" s="118">
        <v>44879</v>
      </c>
    </row>
    <row r="96" spans="1:9" x14ac:dyDescent="0.3">
      <c r="A96" s="16">
        <v>11</v>
      </c>
      <c r="B96" t="s">
        <v>4</v>
      </c>
      <c r="C96">
        <v>1769978.68</v>
      </c>
      <c r="D96">
        <v>4041.0472220000001</v>
      </c>
      <c r="E96">
        <v>438</v>
      </c>
      <c r="F96" t="s">
        <v>15</v>
      </c>
      <c r="G96" t="str">
        <f>_xlfn.XLOOKUP(B96,'de para'!A:A,'de para'!C:C,_xlfn.XLOOKUP(B96,'de para'!B:B,'de para'!C:C,"Not found",0),0)</f>
        <v>NTN-B 760199 20300815</v>
      </c>
      <c r="H96" t="str">
        <f>_xlfn.XLOOKUP(B96,'de para'!A:A,'de para'!D:D,_xlfn.XLOOKUP('output XML'!B96,'de para'!B:B,'de para'!D:D,"Not found",0),0)</f>
        <v>Inflação</v>
      </c>
      <c r="I96" s="118">
        <v>44879</v>
      </c>
    </row>
    <row r="97" spans="1:9" x14ac:dyDescent="0.3">
      <c r="A97" s="16">
        <v>12</v>
      </c>
      <c r="B97" t="s">
        <v>3</v>
      </c>
      <c r="C97">
        <v>759575.97</v>
      </c>
      <c r="D97">
        <v>4083.7417580000001</v>
      </c>
      <c r="E97">
        <v>186</v>
      </c>
      <c r="F97" t="s">
        <v>15</v>
      </c>
      <c r="G97" t="str">
        <f>_xlfn.XLOOKUP(B97,'de para'!A:A,'de para'!C:C,_xlfn.XLOOKUP(B97,'de para'!B:B,'de para'!C:C,"Not found",0),0)</f>
        <v>NTN-B 760199 20350515</v>
      </c>
      <c r="H97" t="str">
        <f>_xlfn.XLOOKUP(B97,'de para'!A:A,'de para'!D:D,_xlfn.XLOOKUP('output XML'!B97,'de para'!B:B,'de para'!D:D,"Not found",0),0)</f>
        <v>Inflação</v>
      </c>
      <c r="I97" s="118">
        <v>44879</v>
      </c>
    </row>
    <row r="98" spans="1:9" x14ac:dyDescent="0.3">
      <c r="A98" s="16">
        <v>13</v>
      </c>
      <c r="B98" t="s">
        <v>3</v>
      </c>
      <c r="C98">
        <v>294029.40999999997</v>
      </c>
      <c r="D98">
        <v>4083.7417580000001</v>
      </c>
      <c r="E98">
        <v>72</v>
      </c>
      <c r="F98" t="s">
        <v>15</v>
      </c>
      <c r="G98" t="str">
        <f>_xlfn.XLOOKUP(B98,'de para'!A:A,'de para'!C:C,_xlfn.XLOOKUP(B98,'de para'!B:B,'de para'!C:C,"Not found",0),0)</f>
        <v>NTN-B 760199 20350515</v>
      </c>
      <c r="H98" t="str">
        <f>_xlfn.XLOOKUP(B98,'de para'!A:A,'de para'!D:D,_xlfn.XLOOKUP('output XML'!B98,'de para'!B:B,'de para'!D:D,"Not found",0),0)</f>
        <v>Inflação</v>
      </c>
      <c r="I98" s="118">
        <v>44879</v>
      </c>
    </row>
    <row r="99" spans="1:9" x14ac:dyDescent="0.3">
      <c r="A99" s="16">
        <v>14</v>
      </c>
      <c r="B99" t="s">
        <v>3</v>
      </c>
      <c r="C99">
        <v>40837.42</v>
      </c>
      <c r="D99">
        <v>4083.7417580000001</v>
      </c>
      <c r="E99">
        <v>10</v>
      </c>
      <c r="F99" t="s">
        <v>15</v>
      </c>
      <c r="G99" t="str">
        <f>_xlfn.XLOOKUP(B99,'de para'!A:A,'de para'!C:C,_xlfn.XLOOKUP(B99,'de para'!B:B,'de para'!C:C,"Not found",0),0)</f>
        <v>NTN-B 760199 20350515</v>
      </c>
      <c r="H99" t="str">
        <f>_xlfn.XLOOKUP(B99,'de para'!A:A,'de para'!D:D,_xlfn.XLOOKUP('output XML'!B99,'de para'!B:B,'de para'!D:D,"Not found",0),0)</f>
        <v>Inflação</v>
      </c>
      <c r="I99" s="118">
        <v>44879</v>
      </c>
    </row>
    <row r="100" spans="1:9" x14ac:dyDescent="0.3">
      <c r="A100" s="16">
        <v>15</v>
      </c>
      <c r="B100" t="s">
        <v>3</v>
      </c>
      <c r="C100">
        <v>2099043.2599999998</v>
      </c>
      <c r="D100">
        <v>4083.7417580000001</v>
      </c>
      <c r="E100">
        <v>514</v>
      </c>
      <c r="F100" t="s">
        <v>15</v>
      </c>
      <c r="G100" t="str">
        <f>_xlfn.XLOOKUP(B100,'de para'!A:A,'de para'!C:C,_xlfn.XLOOKUP(B100,'de para'!B:B,'de para'!C:C,"Not found",0),0)</f>
        <v>NTN-B 760199 20350515</v>
      </c>
      <c r="H100" t="str">
        <f>_xlfn.XLOOKUP(B100,'de para'!A:A,'de para'!D:D,_xlfn.XLOOKUP('output XML'!B100,'de para'!B:B,'de para'!D:D,"Not found",0),0)</f>
        <v>Inflação</v>
      </c>
      <c r="I100" s="118">
        <v>44879</v>
      </c>
    </row>
    <row r="101" spans="1:9" x14ac:dyDescent="0.3">
      <c r="A101" s="16">
        <v>16</v>
      </c>
      <c r="B101" t="s">
        <v>4</v>
      </c>
      <c r="C101">
        <v>2545859.75</v>
      </c>
      <c r="D101">
        <v>4041.0472220000001</v>
      </c>
      <c r="E101">
        <v>630</v>
      </c>
      <c r="F101" t="s">
        <v>15</v>
      </c>
      <c r="G101" t="str">
        <f>_xlfn.XLOOKUP(B101,'de para'!A:A,'de para'!C:C,_xlfn.XLOOKUP(B101,'de para'!B:B,'de para'!C:C,"Not found",0),0)</f>
        <v>NTN-B 760199 20300815</v>
      </c>
      <c r="H101" t="str">
        <f>_xlfn.XLOOKUP(B101,'de para'!A:A,'de para'!D:D,_xlfn.XLOOKUP('output XML'!B101,'de para'!B:B,'de para'!D:D,"Not found",0),0)</f>
        <v>Inflação</v>
      </c>
      <c r="I101" s="118">
        <v>44879</v>
      </c>
    </row>
    <row r="102" spans="1:9" x14ac:dyDescent="0.3">
      <c r="A102" s="16">
        <v>17</v>
      </c>
      <c r="B102" t="s">
        <v>5</v>
      </c>
      <c r="C102">
        <v>955760.14</v>
      </c>
      <c r="D102">
        <v>4032.7431919999999</v>
      </c>
      <c r="E102">
        <v>237</v>
      </c>
      <c r="F102" t="s">
        <v>15</v>
      </c>
      <c r="G102" t="str">
        <f>_xlfn.XLOOKUP(B102,'de para'!A:A,'de para'!C:C,_xlfn.XLOOKUP(B102,'de para'!B:B,'de para'!C:C,"Not found",0),0)</f>
        <v>NTN-B 760199 20260815</v>
      </c>
      <c r="H102" t="str">
        <f>_xlfn.XLOOKUP(B102,'de para'!A:A,'de para'!D:D,_xlfn.XLOOKUP('output XML'!B102,'de para'!B:B,'de para'!D:D,"Not found",0),0)</f>
        <v>Inflação</v>
      </c>
      <c r="I102" s="118">
        <v>44879</v>
      </c>
    </row>
    <row r="103" spans="1:9" x14ac:dyDescent="0.3">
      <c r="A103" s="16">
        <v>18</v>
      </c>
      <c r="B103" t="s">
        <v>5</v>
      </c>
      <c r="C103">
        <v>794450.41</v>
      </c>
      <c r="D103">
        <v>4032.7431919999999</v>
      </c>
      <c r="E103">
        <v>197</v>
      </c>
      <c r="F103" t="s">
        <v>15</v>
      </c>
      <c r="G103" t="str">
        <f>_xlfn.XLOOKUP(B103,'de para'!A:A,'de para'!C:C,_xlfn.XLOOKUP(B103,'de para'!B:B,'de para'!C:C,"Not found",0),0)</f>
        <v>NTN-B 760199 20260815</v>
      </c>
      <c r="H103" t="str">
        <f>_xlfn.XLOOKUP(B103,'de para'!A:A,'de para'!D:D,_xlfn.XLOOKUP('output XML'!B103,'de para'!B:B,'de para'!D:D,"Not found",0),0)</f>
        <v>Inflação</v>
      </c>
      <c r="I103" s="118">
        <v>44879</v>
      </c>
    </row>
    <row r="104" spans="1:9" x14ac:dyDescent="0.3">
      <c r="A104" s="16">
        <v>19</v>
      </c>
      <c r="B104" t="s">
        <v>5</v>
      </c>
      <c r="C104">
        <v>100818.58</v>
      </c>
      <c r="D104">
        <v>4032.7431919999999</v>
      </c>
      <c r="E104">
        <v>25</v>
      </c>
      <c r="F104" t="s">
        <v>15</v>
      </c>
      <c r="G104" t="str">
        <f>_xlfn.XLOOKUP(B104,'de para'!A:A,'de para'!C:C,_xlfn.XLOOKUP(B104,'de para'!B:B,'de para'!C:C,"Not found",0),0)</f>
        <v>NTN-B 760199 20260815</v>
      </c>
      <c r="H104" t="str">
        <f>_xlfn.XLOOKUP(B104,'de para'!A:A,'de para'!D:D,_xlfn.XLOOKUP('output XML'!B104,'de para'!B:B,'de para'!D:D,"Not found",0),0)</f>
        <v>Inflação</v>
      </c>
      <c r="I104" s="118">
        <v>44879</v>
      </c>
    </row>
    <row r="105" spans="1:9" x14ac:dyDescent="0.3">
      <c r="A105" s="16">
        <v>20</v>
      </c>
      <c r="B105" t="s">
        <v>5</v>
      </c>
      <c r="C105">
        <v>1310641.54</v>
      </c>
      <c r="D105">
        <v>4032.7431919999999</v>
      </c>
      <c r="E105">
        <v>325</v>
      </c>
      <c r="F105" t="s">
        <v>15</v>
      </c>
      <c r="G105" t="str">
        <f>_xlfn.XLOOKUP(B105,'de para'!A:A,'de para'!C:C,_xlfn.XLOOKUP(B105,'de para'!B:B,'de para'!C:C,"Not found",0),0)</f>
        <v>NTN-B 760199 20260815</v>
      </c>
      <c r="H105" t="str">
        <f>_xlfn.XLOOKUP(B105,'de para'!A:A,'de para'!D:D,_xlfn.XLOOKUP('output XML'!B105,'de para'!B:B,'de para'!D:D,"Not found",0),0)</f>
        <v>Inflação</v>
      </c>
      <c r="I105" s="118">
        <v>44879</v>
      </c>
    </row>
    <row r="106" spans="1:9" x14ac:dyDescent="0.3">
      <c r="A106" s="16">
        <v>21</v>
      </c>
      <c r="B106" t="s">
        <v>6</v>
      </c>
      <c r="C106">
        <v>1484593.91</v>
      </c>
      <c r="D106">
        <v>989.72927641000001</v>
      </c>
      <c r="E106">
        <v>1500</v>
      </c>
      <c r="F106" t="s">
        <v>14</v>
      </c>
      <c r="G106" t="str">
        <f>_xlfn.XLOOKUP(B106,'de para'!A:A,'de para'!C:C,_xlfn.XLOOKUP(B106,'de para'!B:B,'de para'!C:C,"Not found",0),0)</f>
        <v>IFPT11 - IFIN PARTICIPAÇÕES S.A. - 20330915 IPCA + 7.1000%</v>
      </c>
      <c r="H106" t="str">
        <f>_xlfn.XLOOKUP(B106,'de para'!A:A,'de para'!D:D,_xlfn.XLOOKUP('output XML'!B106,'de para'!B:B,'de para'!D:D,"Not found",0),0)</f>
        <v>Inflação</v>
      </c>
      <c r="I106" s="118">
        <v>44879</v>
      </c>
    </row>
    <row r="107" spans="1:9" x14ac:dyDescent="0.3">
      <c r="A107" s="16">
        <v>22</v>
      </c>
      <c r="B107" t="s">
        <v>11</v>
      </c>
      <c r="C107">
        <v>998862</v>
      </c>
      <c r="D107">
        <v>27.7</v>
      </c>
      <c r="E107">
        <v>36060</v>
      </c>
      <c r="F107" t="s">
        <v>14</v>
      </c>
      <c r="G107" t="str">
        <f>_xlfn.XLOOKUP(B107,'de para'!A:A,'de para'!C:C,_xlfn.XLOOKUP(B107,'de para'!B:B,'de para'!C:C,"Not found",0),0)</f>
        <v>Petrobras PN</v>
      </c>
      <c r="H107" t="str">
        <f>_xlfn.XLOOKUP(B107,'de para'!A:A,'de para'!D:D,_xlfn.XLOOKUP('output XML'!B107,'de para'!B:B,'de para'!D:D,"Not found",0),0)</f>
        <v>Ações</v>
      </c>
      <c r="I107" s="118">
        <v>44879</v>
      </c>
    </row>
    <row r="108" spans="1:9" x14ac:dyDescent="0.3">
      <c r="A108" s="16">
        <v>23</v>
      </c>
      <c r="B108" t="s">
        <v>7</v>
      </c>
      <c r="C108">
        <v>288358.36</v>
      </c>
      <c r="D108">
        <v>15.16</v>
      </c>
      <c r="E108">
        <v>19021</v>
      </c>
      <c r="F108" t="s">
        <v>14</v>
      </c>
      <c r="G108" t="str">
        <f>_xlfn.XLOOKUP(B108,'de para'!A:A,'de para'!C:C,_xlfn.XLOOKUP(B108,'de para'!B:B,'de para'!C:C,"Not found",0),0)</f>
        <v>Bradesco PN</v>
      </c>
      <c r="H108" t="str">
        <f>_xlfn.XLOOKUP(B108,'de para'!A:A,'de para'!D:D,_xlfn.XLOOKUP('output XML'!B108,'de para'!B:B,'de para'!D:D,"Not found",0),0)</f>
        <v>Ações</v>
      </c>
      <c r="I108" s="118">
        <v>44879</v>
      </c>
    </row>
    <row r="109" spans="1:9" x14ac:dyDescent="0.3">
      <c r="A109" s="16">
        <v>24</v>
      </c>
      <c r="B109" t="s">
        <v>12</v>
      </c>
      <c r="C109">
        <v>1582890</v>
      </c>
      <c r="D109">
        <v>83.31</v>
      </c>
      <c r="E109">
        <v>19000</v>
      </c>
      <c r="F109" t="s">
        <v>14</v>
      </c>
      <c r="G109" t="str">
        <f>_xlfn.XLOOKUP(B109,'de para'!A:A,'de para'!C:C,_xlfn.XLOOKUP(B109,'de para'!B:B,'de para'!C:C,"Not found",0),0)</f>
        <v>Vale ON</v>
      </c>
      <c r="H109" t="str">
        <f>_xlfn.XLOOKUP(B109,'de para'!A:A,'de para'!D:D,_xlfn.XLOOKUP('output XML'!B109,'de para'!B:B,'de para'!D:D,"Not found",0),0)</f>
        <v>Ações</v>
      </c>
      <c r="I109" s="118">
        <v>44879</v>
      </c>
    </row>
    <row r="110" spans="1:9" x14ac:dyDescent="0.3">
      <c r="A110" s="16">
        <v>25</v>
      </c>
      <c r="B110" t="s">
        <v>10</v>
      </c>
      <c r="C110">
        <v>1042442.3</v>
      </c>
      <c r="D110">
        <v>8.9499999999999993</v>
      </c>
      <c r="E110">
        <v>116474</v>
      </c>
      <c r="F110" t="s">
        <v>14</v>
      </c>
      <c r="G110" t="str">
        <f>_xlfn.XLOOKUP(B110,'de para'!A:A,'de para'!C:C,_xlfn.XLOOKUP(B110,'de para'!B:B,'de para'!C:C,"Not found",0),0)</f>
        <v>Itau PN</v>
      </c>
      <c r="H110" t="str">
        <f>_xlfn.XLOOKUP(B110,'de para'!A:A,'de para'!D:D,_xlfn.XLOOKUP('output XML'!B110,'de para'!B:B,'de para'!D:D,"Not found",0),0)</f>
        <v>Ações</v>
      </c>
      <c r="I110" s="118">
        <v>44879</v>
      </c>
    </row>
    <row r="111" spans="1:9" x14ac:dyDescent="0.3">
      <c r="A111" s="16">
        <v>26</v>
      </c>
      <c r="B111" t="s">
        <v>143</v>
      </c>
      <c r="C111">
        <v>2436052</v>
      </c>
      <c r="D111">
        <v>109.24</v>
      </c>
      <c r="E111">
        <v>22300</v>
      </c>
      <c r="F111" t="s">
        <v>14</v>
      </c>
      <c r="G111" t="str">
        <f>_xlfn.XLOOKUP(B111,'de para'!A:A,'de para'!C:C,_xlfn.XLOOKUP(B111,'de para'!B:B,'de para'!C:C,"Not found",0),0)</f>
        <v>BOVA11</v>
      </c>
      <c r="H111" t="str">
        <f>_xlfn.XLOOKUP(B111,'de para'!A:A,'de para'!D:D,_xlfn.XLOOKUP('output XML'!B111,'de para'!B:B,'de para'!D:D,"Not found",0),0)</f>
        <v>Ações</v>
      </c>
      <c r="I111" s="118">
        <v>44879</v>
      </c>
    </row>
    <row r="112" spans="1:9" x14ac:dyDescent="0.3">
      <c r="A112" s="16">
        <v>27</v>
      </c>
      <c r="B112" t="s">
        <v>8</v>
      </c>
      <c r="C112">
        <v>366075.66</v>
      </c>
      <c r="D112">
        <v>10.83</v>
      </c>
      <c r="E112">
        <v>33802</v>
      </c>
      <c r="F112" t="s">
        <v>14</v>
      </c>
      <c r="G112" t="str">
        <f>_xlfn.XLOOKUP(B112,'de para'!A:A,'de para'!C:C,_xlfn.XLOOKUP(B112,'de para'!B:B,'de para'!C:C,"Not found",0),0)</f>
        <v>CEMIG PN</v>
      </c>
      <c r="H112" t="str">
        <f>_xlfn.XLOOKUP(B112,'de para'!A:A,'de para'!D:D,_xlfn.XLOOKUP('output XML'!B112,'de para'!B:B,'de para'!D:D,"Not found",0),0)</f>
        <v>Ações</v>
      </c>
      <c r="I112" s="118">
        <v>44879</v>
      </c>
    </row>
    <row r="113" spans="1:9" x14ac:dyDescent="0.3">
      <c r="A113" s="16">
        <v>28</v>
      </c>
      <c r="B113" t="s">
        <v>9</v>
      </c>
      <c r="C113">
        <v>1287198</v>
      </c>
      <c r="D113">
        <v>17.73</v>
      </c>
      <c r="E113">
        <v>72600</v>
      </c>
      <c r="F113" t="s">
        <v>14</v>
      </c>
      <c r="G113" t="str">
        <f>_xlfn.XLOOKUP(B113,'de para'!A:A,'de para'!C:C,_xlfn.XLOOKUP(B113,'de para'!B:B,'de para'!C:C,"Not found",0),0)</f>
        <v>Cosan ON</v>
      </c>
      <c r="H113" t="str">
        <f>_xlfn.XLOOKUP(B113,'de para'!A:A,'de para'!D:D,_xlfn.XLOOKUP('output XML'!B113,'de para'!B:B,'de para'!D:D,"Not found",0),0)</f>
        <v>Ações</v>
      </c>
      <c r="I113" s="118">
        <v>44879</v>
      </c>
    </row>
    <row r="114" spans="1:9" x14ac:dyDescent="0.3">
      <c r="A114" s="16">
        <v>29</v>
      </c>
      <c r="B114" t="s">
        <v>10</v>
      </c>
      <c r="C114">
        <v>474350</v>
      </c>
      <c r="D114">
        <v>8.9499999999999993</v>
      </c>
      <c r="E114">
        <v>53000</v>
      </c>
      <c r="F114" t="s">
        <v>14</v>
      </c>
      <c r="G114" t="str">
        <f>_xlfn.XLOOKUP(B114,'de para'!A:A,'de para'!C:C,_xlfn.XLOOKUP(B114,'de para'!B:B,'de para'!C:C,"Not found",0),0)</f>
        <v>Itau PN</v>
      </c>
      <c r="H114" t="str">
        <f>_xlfn.XLOOKUP(B114,'de para'!A:A,'de para'!D:D,_xlfn.XLOOKUP('output XML'!B114,'de para'!B:B,'de para'!D:D,"Not found",0),0)</f>
        <v>Ações</v>
      </c>
      <c r="I114" s="118">
        <v>44879</v>
      </c>
    </row>
    <row r="115" spans="1:9" x14ac:dyDescent="0.3">
      <c r="A115" s="16">
        <v>30</v>
      </c>
      <c r="B115" t="s">
        <v>10</v>
      </c>
      <c r="C115">
        <v>47435</v>
      </c>
      <c r="D115">
        <v>8.9499999999999993</v>
      </c>
      <c r="E115">
        <v>5300</v>
      </c>
      <c r="F115" t="s">
        <v>14</v>
      </c>
      <c r="G115" t="str">
        <f>_xlfn.XLOOKUP(B115,'de para'!A:A,'de para'!C:C,_xlfn.XLOOKUP(B115,'de para'!B:B,'de para'!C:C,"Not found",0),0)</f>
        <v>Itau PN</v>
      </c>
      <c r="H115" t="str">
        <f>_xlfn.XLOOKUP(B115,'de para'!A:A,'de para'!D:D,_xlfn.XLOOKUP('output XML'!B115,'de para'!B:B,'de para'!D:D,"Not found",0),0)</f>
        <v>Ações</v>
      </c>
      <c r="I115" s="118">
        <v>44879</v>
      </c>
    </row>
    <row r="116" spans="1:9" x14ac:dyDescent="0.3">
      <c r="A116" s="16">
        <v>31</v>
      </c>
      <c r="B116" t="s">
        <v>13</v>
      </c>
      <c r="C116">
        <v>1047.33</v>
      </c>
      <c r="D116">
        <v>1047.33</v>
      </c>
      <c r="E116">
        <v>1</v>
      </c>
      <c r="F116" t="s">
        <v>14</v>
      </c>
      <c r="G116" t="str">
        <f>_xlfn.XLOOKUP(B116,'de para'!A:A,'de para'!C:C,_xlfn.XLOOKUP(B116,'de para'!B:B,'de para'!C:C,"Not found",0),0)</f>
        <v>Fundo de caixa</v>
      </c>
      <c r="H116" t="str">
        <f>_xlfn.XLOOKUP(B116,'de para'!A:A,'de para'!D:D,_xlfn.XLOOKUP('output XML'!B116,'de para'!B:B,'de para'!D:D,"Not found",0),0)</f>
        <v>Caixa</v>
      </c>
      <c r="I116" s="118">
        <v>44879</v>
      </c>
    </row>
    <row r="117" spans="1:9" x14ac:dyDescent="0.3">
      <c r="A117" s="16">
        <v>32</v>
      </c>
      <c r="B117" t="s">
        <v>13</v>
      </c>
      <c r="C117">
        <v>1049.42</v>
      </c>
      <c r="D117">
        <v>1049.42</v>
      </c>
      <c r="E117">
        <v>1</v>
      </c>
      <c r="F117" t="s">
        <v>15</v>
      </c>
      <c r="G117" t="str">
        <f>_xlfn.XLOOKUP(B117,'de para'!A:A,'de para'!C:C,_xlfn.XLOOKUP(B117,'de para'!B:B,'de para'!C:C,"Not found",0),0)</f>
        <v>Fundo de caixa</v>
      </c>
      <c r="H117" t="str">
        <f>_xlfn.XLOOKUP(B117,'de para'!A:A,'de para'!D:D,_xlfn.XLOOKUP('output XML'!B117,'de para'!B:B,'de para'!D:D,"Not found",0),0)</f>
        <v>Caixa</v>
      </c>
      <c r="I117" s="118">
        <v>44879</v>
      </c>
    </row>
    <row r="118" spans="1:9" x14ac:dyDescent="0.3">
      <c r="A118" s="16">
        <v>33</v>
      </c>
      <c r="B118">
        <v>38443675000188</v>
      </c>
      <c r="C118">
        <v>1296841.603683359</v>
      </c>
      <c r="D118">
        <v>0.74353939999999996</v>
      </c>
      <c r="E118">
        <v>1744146.4483030201</v>
      </c>
      <c r="F118" t="s">
        <v>14</v>
      </c>
      <c r="G118" t="str">
        <f>_xlfn.XLOOKUP(B118,'de para'!A:A,'de para'!C:C,_xlfn.XLOOKUP(B118,'de para'!B:B,'de para'!C:C,"Not found",0),0)</f>
        <v>CSHG ALLOCATION ABSOLUTO PARTNERS FIC AÇÕES</v>
      </c>
      <c r="H118" t="str">
        <f>_xlfn.XLOOKUP(B118,'de para'!A:A,'de para'!D:D,_xlfn.XLOOKUP('output XML'!B118,'de para'!B:B,'de para'!D:D,"Not found",0),0)</f>
        <v>Ações</v>
      </c>
      <c r="I118" s="118">
        <v>44879</v>
      </c>
    </row>
    <row r="119" spans="1:9" x14ac:dyDescent="0.3">
      <c r="A119" s="16">
        <v>34</v>
      </c>
      <c r="B119">
        <v>31608459000104</v>
      </c>
      <c r="C119">
        <v>1596520.516093509</v>
      </c>
      <c r="D119">
        <v>1.4186577</v>
      </c>
      <c r="E119">
        <v>1125374.01805489</v>
      </c>
      <c r="F119" t="s">
        <v>14</v>
      </c>
      <c r="G119" t="str">
        <f>_xlfn.XLOOKUP(B119,'de para'!A:A,'de para'!C:C,_xlfn.XLOOKUP(B119,'de para'!B:B,'de para'!C:C,"Not found",0),0)</f>
        <v>CSHG ALLOCATION RPS LONG BIAS SELECTION FUNDO DE INVESTIMENTO EM COTAS DE FUNDO DE INVESTIMENTO EM AÇÕES</v>
      </c>
      <c r="H119" t="str">
        <f>_xlfn.XLOOKUP(B119,'de para'!A:A,'de para'!D:D,_xlfn.XLOOKUP('output XML'!B119,'de para'!B:B,'de para'!D:D,"Not found",0),0)</f>
        <v>Ações</v>
      </c>
      <c r="I119" s="118">
        <v>44879</v>
      </c>
    </row>
    <row r="120" spans="1:9" x14ac:dyDescent="0.3">
      <c r="A120" s="16">
        <v>35</v>
      </c>
      <c r="B120">
        <v>18644570000180</v>
      </c>
      <c r="C120">
        <v>1756814.7287611901</v>
      </c>
      <c r="D120">
        <v>3.1199165</v>
      </c>
      <c r="E120">
        <v>563096.71389000001</v>
      </c>
      <c r="F120" t="s">
        <v>14</v>
      </c>
      <c r="G120" t="str">
        <f>_xlfn.XLOOKUP(B120,'de para'!A:A,'de para'!C:C,_xlfn.XLOOKUP(B120,'de para'!B:B,'de para'!C:C,"Not found",0),0)</f>
        <v>CSHG ALLOCATION SPX FALCON CSHG FIC AÇÕES</v>
      </c>
      <c r="H120" t="str">
        <f>_xlfn.XLOOKUP(B120,'de para'!A:A,'de para'!D:D,_xlfn.XLOOKUP('output XML'!B120,'de para'!B:B,'de para'!D:D,"Not found",0),0)</f>
        <v>Ações</v>
      </c>
      <c r="I120" s="118">
        <v>44879</v>
      </c>
    </row>
    <row r="121" spans="1:9" x14ac:dyDescent="0.3">
      <c r="A121" s="16">
        <v>36</v>
      </c>
      <c r="B121">
        <v>14781366000150</v>
      </c>
      <c r="C121">
        <v>3291496.2433838658</v>
      </c>
      <c r="D121">
        <v>3.6661195000000002</v>
      </c>
      <c r="E121">
        <v>897814.77209999994</v>
      </c>
      <c r="F121" t="s">
        <v>14</v>
      </c>
      <c r="G121" t="str">
        <f>_xlfn.XLOOKUP(B121,'de para'!A:A,'de para'!C:C,_xlfn.XLOOKUP(B121,'de para'!B:B,'de para'!C:C,"Not found",0),0)</f>
        <v>NUCLEO CSHG AÇÕES FUNDO DE INVESTIMENTO EM COTAS DE FUNDOS DE INVESTIMENTO DE AÇÕES</v>
      </c>
      <c r="H121" t="str">
        <f>_xlfn.XLOOKUP(B121,'de para'!A:A,'de para'!D:D,_xlfn.XLOOKUP('output XML'!B121,'de para'!B:B,'de para'!D:D,"Not found",0),0)</f>
        <v>Ações</v>
      </c>
      <c r="I121" s="118">
        <v>44879</v>
      </c>
    </row>
    <row r="122" spans="1:9" x14ac:dyDescent="0.3">
      <c r="A122" s="16">
        <v>37</v>
      </c>
      <c r="B122">
        <v>31666901000140</v>
      </c>
      <c r="C122">
        <v>1000714.410945875</v>
      </c>
      <c r="D122">
        <v>1.6329997000000001</v>
      </c>
      <c r="E122">
        <v>612807.46772083</v>
      </c>
      <c r="F122" t="s">
        <v>14</v>
      </c>
      <c r="G122" t="str">
        <f>_xlfn.XLOOKUP(B122,'de para'!A:A,'de para'!C:C,_xlfn.XLOOKUP(B122,'de para'!B:B,'de para'!C:C,"Not found",0),0)</f>
        <v>CSHG ALLOCATION TRUXT LONG BIAS II FUNDO DE INVESTIMENTO EM COTAS DE FUNDO DE INVESTIMENTO EM AÇÕES</v>
      </c>
      <c r="H122" t="str">
        <f>_xlfn.XLOOKUP(B122,'de para'!A:A,'de para'!D:D,_xlfn.XLOOKUP('output XML'!B122,'de para'!B:B,'de para'!D:D,"Not found",0),0)</f>
        <v>Ações</v>
      </c>
      <c r="I122" s="118">
        <v>44879</v>
      </c>
    </row>
    <row r="123" spans="1:9" x14ac:dyDescent="0.3">
      <c r="A123" s="16">
        <v>38</v>
      </c>
      <c r="B123">
        <v>45683352000127</v>
      </c>
      <c r="C123">
        <v>62890.006427864202</v>
      </c>
      <c r="D123">
        <v>1.03713364</v>
      </c>
      <c r="E123">
        <v>60638.286140119999</v>
      </c>
      <c r="F123" t="s">
        <v>14</v>
      </c>
      <c r="G123" t="str">
        <f>_xlfn.XLOOKUP(B123,'de para'!A:A,'de para'!C:C,_xlfn.XLOOKUP(B123,'de para'!B:B,'de para'!C:C,"Not found",0),0)</f>
        <v>XP CASH II FI RENDA FIXA SIMPLES</v>
      </c>
      <c r="H123" t="str">
        <f>_xlfn.XLOOKUP(B123,'de para'!A:A,'de para'!D:D,_xlfn.XLOOKUP('output XML'!B123,'de para'!B:B,'de para'!D:D,"Not found",0),0)</f>
        <v>Caixa</v>
      </c>
      <c r="I123" s="118">
        <v>44879</v>
      </c>
    </row>
    <row r="124" spans="1:9" x14ac:dyDescent="0.3">
      <c r="A124" s="16">
        <v>39</v>
      </c>
      <c r="B124">
        <v>46328752000187</v>
      </c>
      <c r="C124">
        <v>62889.991354387108</v>
      </c>
      <c r="D124">
        <v>1.03713181</v>
      </c>
      <c r="E124">
        <v>60638.37860145</v>
      </c>
      <c r="F124" t="s">
        <v>14</v>
      </c>
      <c r="G124" t="str">
        <f>_xlfn.XLOOKUP(B124,'de para'!A:A,'de para'!C:C,_xlfn.XLOOKUP(B124,'de para'!B:B,'de para'!C:C,"Not found",0),0)</f>
        <v>XP CASH VIII FI RENDA FIXA SIMPLES</v>
      </c>
      <c r="H124" t="str">
        <f>_xlfn.XLOOKUP(B124,'de para'!A:A,'de para'!D:D,_xlfn.XLOOKUP('output XML'!B124,'de para'!B:B,'de para'!D:D,"Not found",0),0)</f>
        <v>Caixa</v>
      </c>
      <c r="I124" s="118">
        <v>44879</v>
      </c>
    </row>
    <row r="125" spans="1:9" x14ac:dyDescent="0.3">
      <c r="A125" s="16">
        <v>40</v>
      </c>
      <c r="B125">
        <v>11145320000156</v>
      </c>
      <c r="C125">
        <v>3540814.305446208</v>
      </c>
      <c r="D125">
        <v>773.15768858000001</v>
      </c>
      <c r="E125">
        <v>4579.6793561599998</v>
      </c>
      <c r="F125" t="s">
        <v>14</v>
      </c>
      <c r="G125" t="str">
        <f>_xlfn.XLOOKUP(B125,'de para'!A:A,'de para'!C:C,_xlfn.XLOOKUP(B125,'de para'!B:B,'de para'!C:C,"Not found",0),0)</f>
        <v>ATMOS AÇÕES FIC</v>
      </c>
      <c r="H125" t="str">
        <f>_xlfn.XLOOKUP(B125,'de para'!A:A,'de para'!D:D,_xlfn.XLOOKUP('output XML'!B125,'de para'!B:B,'de para'!D:D,"Not found",0),0)</f>
        <v>Ações</v>
      </c>
      <c r="I125" s="118">
        <v>44879</v>
      </c>
    </row>
    <row r="126" spans="1:9" x14ac:dyDescent="0.3">
      <c r="A126" s="16">
        <v>41</v>
      </c>
      <c r="B126">
        <v>46328929000145</v>
      </c>
      <c r="C126">
        <v>62890.000000003507</v>
      </c>
      <c r="D126">
        <v>1.0371316399999999</v>
      </c>
      <c r="E126">
        <v>60638.396876990002</v>
      </c>
      <c r="F126" t="s">
        <v>14</v>
      </c>
      <c r="G126" t="str">
        <f>_xlfn.XLOOKUP(B126,'de para'!A:A,'de para'!C:C,_xlfn.XLOOKUP(B126,'de para'!B:B,'de para'!C:C,"Not found",0),0)</f>
        <v>XP CASH IX FI RENDA FIXA SIMPLES</v>
      </c>
      <c r="H126" t="str">
        <f>_xlfn.XLOOKUP(B126,'de para'!A:A,'de para'!D:D,_xlfn.XLOOKUP('output XML'!B126,'de para'!B:B,'de para'!D:D,"Not found",0),0)</f>
        <v>Caixa</v>
      </c>
      <c r="I126" s="118">
        <v>44879</v>
      </c>
    </row>
    <row r="127" spans="1:9" x14ac:dyDescent="0.3">
      <c r="A127" s="16">
        <v>42</v>
      </c>
      <c r="B127">
        <v>28075830000105</v>
      </c>
      <c r="C127">
        <v>363621.24708298768</v>
      </c>
      <c r="D127">
        <v>1.8127101999999999</v>
      </c>
      <c r="E127">
        <v>200595.35555268999</v>
      </c>
      <c r="F127" t="s">
        <v>14</v>
      </c>
      <c r="G127" t="str">
        <f>_xlfn.XLOOKUP(B127,'de para'!A:A,'de para'!C:C,_xlfn.XLOOKUP(B127,'de para'!B:B,'de para'!C:C,"Not found",0),0)</f>
        <v>CSHG ALLOCATION MILES ACER LONG BIAS FIC MULTIMERCADO</v>
      </c>
      <c r="H127" t="str">
        <f>_xlfn.XLOOKUP(B127,'de para'!A:A,'de para'!D:D,_xlfn.XLOOKUP('output XML'!B127,'de para'!B:B,'de para'!D:D,"Not found",0),0)</f>
        <v>Ações</v>
      </c>
      <c r="I127" s="118">
        <v>44879</v>
      </c>
    </row>
    <row r="128" spans="1:9" x14ac:dyDescent="0.3">
      <c r="A128" s="16">
        <v>43</v>
      </c>
      <c r="B128">
        <v>44162109000109</v>
      </c>
      <c r="C128">
        <v>62890.000000004497</v>
      </c>
      <c r="D128">
        <v>1.03711636</v>
      </c>
      <c r="E128">
        <v>60639.290272120001</v>
      </c>
      <c r="F128" t="s">
        <v>14</v>
      </c>
      <c r="G128" t="str">
        <f>_xlfn.XLOOKUP(B128,'de para'!A:A,'de para'!C:C,_xlfn.XLOOKUP(B128,'de para'!B:B,'de para'!C:C,"Not found",0),0)</f>
        <v>XP CASH I FI RENDA FIXA SIMPLES</v>
      </c>
      <c r="H128" t="str">
        <f>_xlfn.XLOOKUP(B128,'de para'!A:A,'de para'!D:D,_xlfn.XLOOKUP('output XML'!B128,'de para'!B:B,'de para'!D:D,"Not found",0),0)</f>
        <v>Caixa</v>
      </c>
      <c r="I128" s="118">
        <v>44879</v>
      </c>
    </row>
    <row r="129" spans="1:9" x14ac:dyDescent="0.3">
      <c r="A129" s="16">
        <v>44</v>
      </c>
      <c r="B129">
        <v>25307212000147</v>
      </c>
      <c r="C129">
        <v>1587887.168602312</v>
      </c>
      <c r="D129">
        <v>1.4837429</v>
      </c>
      <c r="E129">
        <v>1070190.2388899799</v>
      </c>
      <c r="F129" t="s">
        <v>14</v>
      </c>
      <c r="G129" t="str">
        <f>_xlfn.XLOOKUP(B129,'de para'!A:A,'de para'!C:C,_xlfn.XLOOKUP(B129,'de para'!B:B,'de para'!C:C,"Not found",0),0)</f>
        <v>CSHG ALLOCATION VELT 90 FIC AÇÕES</v>
      </c>
      <c r="H129" t="str">
        <f>_xlfn.XLOOKUP(B129,'de para'!A:A,'de para'!D:D,_xlfn.XLOOKUP('output XML'!B129,'de para'!B:B,'de para'!D:D,"Not found",0),0)</f>
        <v>Ações</v>
      </c>
      <c r="I129" s="118">
        <v>44879</v>
      </c>
    </row>
    <row r="130" spans="1:9" x14ac:dyDescent="0.3">
      <c r="A130" s="16">
        <v>45</v>
      </c>
      <c r="B130">
        <v>10843445000197</v>
      </c>
      <c r="C130">
        <v>143152.79372186761</v>
      </c>
      <c r="D130">
        <v>2.5529847999999999</v>
      </c>
      <c r="E130">
        <v>56072.716814400002</v>
      </c>
      <c r="F130" t="s">
        <v>14</v>
      </c>
      <c r="G130" t="str">
        <f>_xlfn.XLOOKUP(B130,'de para'!A:A,'de para'!C:C,_xlfn.XLOOKUP(B130,'de para'!B:B,'de para'!C:C,"Not found",0),0)</f>
        <v>XP REFERENCIADO FUNDO INVESTIMENTO REFERENCIADO DI</v>
      </c>
      <c r="H130" t="str">
        <f>_xlfn.XLOOKUP(B130,'de para'!A:A,'de para'!D:D,_xlfn.XLOOKUP('output XML'!B130,'de para'!B:B,'de para'!D:D,"Not found",0),0)</f>
        <v>Caixa</v>
      </c>
      <c r="I130" s="118">
        <v>44879</v>
      </c>
    </row>
    <row r="131" spans="1:9" x14ac:dyDescent="0.3">
      <c r="A131" s="16">
        <v>46</v>
      </c>
      <c r="B131">
        <v>46328987000179</v>
      </c>
      <c r="C131">
        <v>62890.000000003143</v>
      </c>
      <c r="D131">
        <v>1.0371347799999999</v>
      </c>
      <c r="E131">
        <v>60638.213289890002</v>
      </c>
      <c r="F131" t="s">
        <v>14</v>
      </c>
      <c r="G131" t="str">
        <f>_xlfn.XLOOKUP(B131,'de para'!A:A,'de para'!C:C,_xlfn.XLOOKUP(B131,'de para'!B:B,'de para'!C:C,"Not found",0),0)</f>
        <v>XP CASH X FI RENDA FIXA SIMPLES I</v>
      </c>
      <c r="H131" t="str">
        <f>_xlfn.XLOOKUP(B131,'de para'!A:A,'de para'!D:D,_xlfn.XLOOKUP('output XML'!B131,'de para'!B:B,'de para'!D:D,"Not found",0),0)</f>
        <v>Caixa</v>
      </c>
      <c r="I131" s="118">
        <v>44879</v>
      </c>
    </row>
    <row r="132" spans="1:9" x14ac:dyDescent="0.3">
      <c r="A132" s="16">
        <v>47</v>
      </c>
      <c r="B132">
        <v>45688636000106</v>
      </c>
      <c r="C132">
        <v>62889.999999998166</v>
      </c>
      <c r="D132">
        <v>1.0370646400000001</v>
      </c>
      <c r="E132">
        <v>60642.314446279997</v>
      </c>
      <c r="F132" t="s">
        <v>14</v>
      </c>
      <c r="G132" t="str">
        <f>_xlfn.XLOOKUP(B132,'de para'!A:A,'de para'!C:C,_xlfn.XLOOKUP(B132,'de para'!B:B,'de para'!C:C,"Not found",0),0)</f>
        <v>XP CASH III FI RENDA FIXA SIMPLES</v>
      </c>
      <c r="H132" t="str">
        <f>_xlfn.XLOOKUP(B132,'de para'!A:A,'de para'!D:D,_xlfn.XLOOKUP('output XML'!B132,'de para'!B:B,'de para'!D:D,"Not found",0),0)</f>
        <v>Caixa</v>
      </c>
      <c r="I132" s="118">
        <v>44879</v>
      </c>
    </row>
    <row r="133" spans="1:9" x14ac:dyDescent="0.3">
      <c r="A133" s="16">
        <v>48</v>
      </c>
      <c r="B133">
        <v>19726267000199</v>
      </c>
      <c r="C133">
        <v>2716796.6835635831</v>
      </c>
      <c r="D133">
        <v>331.44718312999998</v>
      </c>
      <c r="E133">
        <v>8196.7710749800008</v>
      </c>
      <c r="F133" t="s">
        <v>14</v>
      </c>
      <c r="G133" t="str">
        <f>_xlfn.XLOOKUP(B133,'de para'!A:A,'de para'!C:C,_xlfn.XLOOKUP(B133,'de para'!B:B,'de para'!C:C,"Not found",0),0)</f>
        <v>ATMOS AÇÕES II FIC</v>
      </c>
      <c r="H133" t="str">
        <f>_xlfn.XLOOKUP(B133,'de para'!A:A,'de para'!D:D,_xlfn.XLOOKUP('output XML'!B133,'de para'!B:B,'de para'!D:D,"Not found",0),0)</f>
        <v>Ações</v>
      </c>
      <c r="I133" s="118">
        <v>44879</v>
      </c>
    </row>
    <row r="134" spans="1:9" x14ac:dyDescent="0.3">
      <c r="A134" s="16">
        <v>49</v>
      </c>
      <c r="B134">
        <v>46098698000120</v>
      </c>
      <c r="C134">
        <v>62889.999999997111</v>
      </c>
      <c r="D134">
        <v>1.0370530200000001</v>
      </c>
      <c r="E134">
        <v>60642.99393294</v>
      </c>
      <c r="F134" t="s">
        <v>14</v>
      </c>
      <c r="G134" t="str">
        <f>_xlfn.XLOOKUP(B134,'de para'!A:A,'de para'!C:C,_xlfn.XLOOKUP(B134,'de para'!B:B,'de para'!C:C,"Not found",0),0)</f>
        <v>XP CASH V FI RENDA FIXA SIMPLES</v>
      </c>
      <c r="H134" t="str">
        <f>_xlfn.XLOOKUP(B134,'de para'!A:A,'de para'!D:D,_xlfn.XLOOKUP('output XML'!B134,'de para'!B:B,'de para'!D:D,"Not found",0),0)</f>
        <v>Caixa</v>
      </c>
      <c r="I134" s="118">
        <v>44879</v>
      </c>
    </row>
    <row r="135" spans="1:9" x14ac:dyDescent="0.3">
      <c r="A135" s="16">
        <v>50</v>
      </c>
      <c r="B135">
        <v>32319500000187</v>
      </c>
      <c r="C135">
        <v>62889.999194966993</v>
      </c>
      <c r="D135">
        <v>1.03715376</v>
      </c>
      <c r="E135">
        <v>60637.102829349999</v>
      </c>
      <c r="F135" t="s">
        <v>14</v>
      </c>
      <c r="G135" t="str">
        <f>_xlfn.XLOOKUP(B135,'de para'!A:A,'de para'!C:C,_xlfn.XLOOKUP(B135,'de para'!B:B,'de para'!C:C,"Not found",0),0)</f>
        <v>XP CASH VI FI RENDA FIXA SIMPLES</v>
      </c>
      <c r="H135" t="str">
        <f>_xlfn.XLOOKUP(B135,'de para'!A:A,'de para'!D:D,_xlfn.XLOOKUP('output XML'!B135,'de para'!B:B,'de para'!D:D,"Not found",0),0)</f>
        <v>Caixa</v>
      </c>
      <c r="I135" s="118">
        <v>44879</v>
      </c>
    </row>
    <row r="136" spans="1:9" x14ac:dyDescent="0.3">
      <c r="A136" s="16">
        <v>51</v>
      </c>
      <c r="B136">
        <v>46328680000178</v>
      </c>
      <c r="C136">
        <v>62889.99241764567</v>
      </c>
      <c r="D136">
        <v>1.03713184</v>
      </c>
      <c r="E136">
        <v>60638.377872620003</v>
      </c>
      <c r="F136" t="s">
        <v>14</v>
      </c>
      <c r="G136" t="str">
        <f>_xlfn.XLOOKUP(B136,'de para'!A:A,'de para'!C:C,_xlfn.XLOOKUP(B136,'de para'!B:B,'de para'!C:C,"Not found",0),0)</f>
        <v>XP CASH VII FI RENDA FIXA SIMPLES</v>
      </c>
      <c r="H136" t="str">
        <f>_xlfn.XLOOKUP(B136,'de para'!A:A,'de para'!D:D,_xlfn.XLOOKUP('output XML'!B136,'de para'!B:B,'de para'!D:D,"Not found",0),0)</f>
        <v>Caixa</v>
      </c>
      <c r="I136" s="118">
        <v>44879</v>
      </c>
    </row>
    <row r="137" spans="1:9" x14ac:dyDescent="0.3">
      <c r="A137" s="16">
        <v>52</v>
      </c>
      <c r="B137">
        <v>28075715000122</v>
      </c>
      <c r="C137">
        <v>2054068.871548665</v>
      </c>
      <c r="D137">
        <v>1.7712334000000001</v>
      </c>
      <c r="E137">
        <v>1159682.77898817</v>
      </c>
      <c r="F137" t="s">
        <v>14</v>
      </c>
      <c r="G137" t="str">
        <f>_xlfn.XLOOKUP(B137,'de para'!A:A,'de para'!C:C,_xlfn.XLOOKUP(B137,'de para'!B:B,'de para'!C:C,"Not found",0),0)</f>
        <v>CSHG ALLOCATION MILES VIRTUS FIC AÇÕES</v>
      </c>
      <c r="H137" t="str">
        <f>_xlfn.XLOOKUP(B137,'de para'!A:A,'de para'!D:D,_xlfn.XLOOKUP('output XML'!B137,'de para'!B:B,'de para'!D:D,"Not found",0),0)</f>
        <v>Ações</v>
      </c>
      <c r="I137" s="118">
        <v>44879</v>
      </c>
    </row>
    <row r="138" spans="1:9" x14ac:dyDescent="0.3">
      <c r="A138" s="16">
        <v>53</v>
      </c>
      <c r="B138">
        <v>45688718000150</v>
      </c>
      <c r="C138">
        <v>62889.999999998421</v>
      </c>
      <c r="D138">
        <v>1.03713363</v>
      </c>
      <c r="E138">
        <v>60638.280527069997</v>
      </c>
      <c r="F138" t="s">
        <v>14</v>
      </c>
      <c r="G138" t="str">
        <f>_xlfn.XLOOKUP(B138,'de para'!A:A,'de para'!C:C,_xlfn.XLOOKUP(B138,'de para'!B:B,'de para'!C:C,"Not found",0),0)</f>
        <v>XP CASH IV FI RENDA FIXA SIMPLES</v>
      </c>
      <c r="H138" t="str">
        <f>_xlfn.XLOOKUP(B138,'de para'!A:A,'de para'!D:D,_xlfn.XLOOKUP('output XML'!B138,'de para'!B:B,'de para'!D:D,"Not found",0),0)</f>
        <v>Caixa</v>
      </c>
      <c r="I138" s="118">
        <v>44879</v>
      </c>
    </row>
    <row r="139" spans="1:9" x14ac:dyDescent="0.3">
      <c r="A139" s="16">
        <v>54</v>
      </c>
      <c r="B139">
        <v>31366337000140</v>
      </c>
      <c r="C139">
        <v>3314527.2995351991</v>
      </c>
      <c r="D139">
        <v>2.1809449000000001</v>
      </c>
      <c r="E139">
        <v>1519766.63854974</v>
      </c>
      <c r="F139" t="s">
        <v>15</v>
      </c>
      <c r="G139" t="str">
        <f>_xlfn.XLOOKUP(B139,'de para'!A:A,'de para'!C:C,_xlfn.XLOOKUP(B139,'de para'!B:B,'de para'!C:C,"Not found",0),0)</f>
        <v>051 SPA VISTA MULTIESTRATÉGIA FIC MULTIMERCADO</v>
      </c>
      <c r="H139" t="str">
        <f>_xlfn.XLOOKUP(B139,'de para'!A:A,'de para'!D:D,_xlfn.XLOOKUP('output XML'!B139,'de para'!B:B,'de para'!D:D,"Not found",0),0)</f>
        <v>Multimercado</v>
      </c>
      <c r="I139" s="118">
        <v>44879</v>
      </c>
    </row>
    <row r="140" spans="1:9" x14ac:dyDescent="0.3">
      <c r="A140" s="16">
        <v>55</v>
      </c>
      <c r="B140">
        <v>18422272000145</v>
      </c>
      <c r="C140">
        <v>1003823.407222561</v>
      </c>
      <c r="D140">
        <v>3.227843</v>
      </c>
      <c r="E140">
        <v>310988.91960437997</v>
      </c>
      <c r="F140" t="s">
        <v>15</v>
      </c>
      <c r="G140" t="str">
        <f>_xlfn.XLOOKUP(B140,'de para'!A:A,'de para'!C:C,_xlfn.XLOOKUP(B140,'de para'!B:B,'de para'!C:C,"Not found",0),0)</f>
        <v>ABSOLUTE VERTEX CSHG FIC MULTIMERCADO</v>
      </c>
      <c r="H140" t="str">
        <f>_xlfn.XLOOKUP(B140,'de para'!A:A,'de para'!D:D,_xlfn.XLOOKUP('output XML'!B140,'de para'!B:B,'de para'!D:D,"Not found",0),0)</f>
        <v>Multimercado</v>
      </c>
      <c r="I140" s="118">
        <v>44879</v>
      </c>
    </row>
    <row r="141" spans="1:9" x14ac:dyDescent="0.3">
      <c r="A141" s="16">
        <v>56</v>
      </c>
      <c r="B141">
        <v>32683901000111</v>
      </c>
      <c r="C141">
        <v>1680905.897472197</v>
      </c>
      <c r="D141">
        <v>1.3541472000000001</v>
      </c>
      <c r="E141">
        <v>1241302.19925293</v>
      </c>
      <c r="F141" t="s">
        <v>15</v>
      </c>
      <c r="G141" t="str">
        <f>_xlfn.XLOOKUP(B141,'de para'!A:A,'de para'!C:C,_xlfn.XLOOKUP(B141,'de para'!B:B,'de para'!C:C,"Not found",0),0)</f>
        <v>CSHG ALLOCATION ACE CAPITAL FIC MULTIMERCADO</v>
      </c>
      <c r="H141" t="str">
        <f>_xlfn.XLOOKUP(B141,'de para'!A:A,'de para'!D:D,_xlfn.XLOOKUP('output XML'!B141,'de para'!B:B,'de para'!D:D,"Not found",0),0)</f>
        <v>Multimercado</v>
      </c>
      <c r="I141" s="118">
        <v>44879</v>
      </c>
    </row>
    <row r="142" spans="1:9" x14ac:dyDescent="0.3">
      <c r="A142" s="16">
        <v>57</v>
      </c>
      <c r="B142">
        <v>35700369000191</v>
      </c>
      <c r="C142">
        <v>1065401.0076854411</v>
      </c>
      <c r="D142">
        <v>1.3453634999999999</v>
      </c>
      <c r="E142">
        <v>791905.68770851998</v>
      </c>
      <c r="F142" t="s">
        <v>15</v>
      </c>
      <c r="G142" t="str">
        <f>_xlfn.XLOOKUP(B142,'de para'!A:A,'de para'!C:C,_xlfn.XLOOKUP(B142,'de para'!B:B,'de para'!C:C,"Not found",0),0)</f>
        <v>CSHG ALLOCATION GENOA CAPITAL RADAR FIC MULTIMERCADO</v>
      </c>
      <c r="H142" t="str">
        <f>_xlfn.XLOOKUP(B142,'de para'!A:A,'de para'!D:D,_xlfn.XLOOKUP('output XML'!B142,'de para'!B:B,'de para'!D:D,"Not found",0),0)</f>
        <v>Multimercado</v>
      </c>
      <c r="I142" s="118">
        <v>44879</v>
      </c>
    </row>
    <row r="143" spans="1:9" x14ac:dyDescent="0.3">
      <c r="A143" s="16">
        <v>58</v>
      </c>
      <c r="B143">
        <v>41000792000181</v>
      </c>
      <c r="C143">
        <v>2277226.2678301581</v>
      </c>
      <c r="D143">
        <v>1.1870832</v>
      </c>
      <c r="E143">
        <v>1918337.5418253399</v>
      </c>
      <c r="F143" t="s">
        <v>15</v>
      </c>
      <c r="G143" t="str">
        <f>_xlfn.XLOOKUP(B143,'de para'!A:A,'de para'!C:C,_xlfn.XLOOKUP(B143,'de para'!B:B,'de para'!C:C,"Not found",0),0)</f>
        <v>CSHG ALLOCATION GIANT ZARATHUSTRA FIC MULTIMERCADO</v>
      </c>
      <c r="H143" t="str">
        <f>_xlfn.XLOOKUP(B143,'de para'!A:A,'de para'!D:D,_xlfn.XLOOKUP('output XML'!B143,'de para'!B:B,'de para'!D:D,"Not found",0),0)</f>
        <v>Multimercado</v>
      </c>
      <c r="I143" s="118">
        <v>44879</v>
      </c>
    </row>
    <row r="144" spans="1:9" x14ac:dyDescent="0.3">
      <c r="A144" s="16">
        <v>59</v>
      </c>
      <c r="B144">
        <v>28951307000197</v>
      </c>
      <c r="C144">
        <v>5023865.5188261252</v>
      </c>
      <c r="D144">
        <v>2.1038454</v>
      </c>
      <c r="E144">
        <v>2387944.2466761698</v>
      </c>
      <c r="F144" t="s">
        <v>15</v>
      </c>
      <c r="G144" t="str">
        <f>_xlfn.XLOOKUP(B144,'de para'!A:A,'de para'!C:C,_xlfn.XLOOKUP(B144,'de para'!B:B,'de para'!C:C,"Not found",0),0)</f>
        <v>CSHG ALLOCATION RAPTOR L CSHG INVESTIMENTO NO EXTERIOR FIC MULTIMERCADO CRÉDITO PRIVADO</v>
      </c>
      <c r="H144" t="str">
        <f>_xlfn.XLOOKUP(B144,'de para'!A:A,'de para'!D:D,_xlfn.XLOOKUP('output XML'!B144,'de para'!B:B,'de para'!D:D,"Not found",0),0)</f>
        <v>Multimercado</v>
      </c>
      <c r="I144" s="118">
        <v>44879</v>
      </c>
    </row>
    <row r="145" spans="1:9" x14ac:dyDescent="0.3">
      <c r="A145" s="16">
        <v>60</v>
      </c>
      <c r="B145">
        <v>36857756000107</v>
      </c>
      <c r="C145">
        <v>1296253.029412485</v>
      </c>
      <c r="D145">
        <v>1.1917802</v>
      </c>
      <c r="E145">
        <v>1087661.1554819299</v>
      </c>
      <c r="F145" t="s">
        <v>15</v>
      </c>
      <c r="G145" t="str">
        <f>_xlfn.XLOOKUP(B145,'de para'!A:A,'de para'!C:C,_xlfn.XLOOKUP(B145,'de para'!B:B,'de para'!C:C,"Not found",0),0)</f>
        <v>CSHG ALLOCATION SHARP LONG BIASED CSHG FIC AÇÕES</v>
      </c>
      <c r="H145" t="str">
        <f>_xlfn.XLOOKUP(B145,'de para'!A:A,'de para'!D:D,_xlfn.XLOOKUP('output XML'!B145,'de para'!B:B,'de para'!D:D,"Not found",0),0)</f>
        <v>Ações</v>
      </c>
      <c r="I145" s="118">
        <v>44879</v>
      </c>
    </row>
    <row r="146" spans="1:9" x14ac:dyDescent="0.3">
      <c r="A146" s="16">
        <v>61</v>
      </c>
      <c r="B146">
        <v>40319225000120</v>
      </c>
      <c r="C146">
        <v>64857.110324180612</v>
      </c>
      <c r="D146">
        <v>1.1320964</v>
      </c>
      <c r="E146">
        <v>57289.3883632</v>
      </c>
      <c r="F146" t="s">
        <v>15</v>
      </c>
      <c r="G146" t="str">
        <f>_xlfn.XLOOKUP(B146,'de para'!A:A,'de para'!C:C,_xlfn.XLOOKUP(B146,'de para'!B:B,'de para'!C:C,"Not found",0),0)</f>
        <v>CSHG GRIDS II FIC RENDA FIXA REFERENCIADO DI</v>
      </c>
      <c r="H146" t="str">
        <f>_xlfn.XLOOKUP(B146,'de para'!A:A,'de para'!D:D,_xlfn.XLOOKUP('output XML'!B146,'de para'!B:B,'de para'!D:D,"Not found",0),0)</f>
        <v>Caixa</v>
      </c>
      <c r="I146" s="118">
        <v>44879</v>
      </c>
    </row>
    <row r="147" spans="1:9" x14ac:dyDescent="0.3">
      <c r="A147" s="16">
        <v>62</v>
      </c>
      <c r="B147">
        <v>40319218000128</v>
      </c>
      <c r="C147">
        <v>288038.33032835711</v>
      </c>
      <c r="D147">
        <v>118.3240186</v>
      </c>
      <c r="E147">
        <v>2434.3183551100001</v>
      </c>
      <c r="F147" t="s">
        <v>15</v>
      </c>
      <c r="G147" t="str">
        <f>_xlfn.XLOOKUP(B147,'de para'!A:A,'de para'!C:C,_xlfn.XLOOKUP(B147,'de para'!B:B,'de para'!C:C,"Not found",0),0)</f>
        <v>CSHG GRIDS II INVESTIMENTO NO EXTERIOR FI MULTIMERCADO CRÉDITO PRIVADO</v>
      </c>
      <c r="H147" t="str">
        <f>_xlfn.XLOOKUP(B147,'de para'!A:A,'de para'!D:D,_xlfn.XLOOKUP('output XML'!B147,'de para'!B:B,'de para'!D:D,"Not found",0),0)</f>
        <v>Multimercado</v>
      </c>
      <c r="I147" s="118">
        <v>44879</v>
      </c>
    </row>
    <row r="148" spans="1:9" x14ac:dyDescent="0.3">
      <c r="A148" s="16">
        <v>63</v>
      </c>
      <c r="B148">
        <v>13000859000142</v>
      </c>
      <c r="C148">
        <v>1117531.601010585</v>
      </c>
      <c r="D148">
        <v>4.3461926999999996</v>
      </c>
      <c r="E148">
        <v>257128.86614773999</v>
      </c>
      <c r="F148" t="s">
        <v>15</v>
      </c>
      <c r="G148" t="str">
        <f>_xlfn.XLOOKUP(B148,'de para'!A:A,'de para'!C:C,_xlfn.XLOOKUP(B148,'de para'!B:B,'de para'!C:C,"Not found",0),0)</f>
        <v>CSHG ALLOCATION IBIÚNA HEDGE STHG FIC MULTIMERCADO</v>
      </c>
      <c r="H148" t="str">
        <f>_xlfn.XLOOKUP(B148,'de para'!A:A,'de para'!D:D,_xlfn.XLOOKUP('output XML'!B148,'de para'!B:B,'de para'!D:D,"Not found",0),0)</f>
        <v>Multimercado</v>
      </c>
      <c r="I148" s="118">
        <v>44879</v>
      </c>
    </row>
    <row r="149" spans="1:9" x14ac:dyDescent="0.3">
      <c r="A149" s="16">
        <v>64</v>
      </c>
      <c r="B149">
        <v>19009392000188</v>
      </c>
      <c r="C149">
        <v>2260596.0604828191</v>
      </c>
      <c r="D149">
        <v>5.3173884999999999</v>
      </c>
      <c r="E149">
        <v>425132.76215999998</v>
      </c>
      <c r="F149" t="s">
        <v>15</v>
      </c>
      <c r="G149" t="str">
        <f>_xlfn.XLOOKUP(B149,'de para'!A:A,'de para'!C:C,_xlfn.XLOOKUP(B149,'de para'!B:B,'de para'!C:C,"Not found",0),0)</f>
        <v>CSHG ALLOCATION SPX RAPTOR CSHG INVESTIMENTO NO EXTERIOR FIC MULTIMERCADO CRÉDITO PRIVADO</v>
      </c>
      <c r="H149" t="str">
        <f>_xlfn.XLOOKUP(B149,'de para'!A:A,'de para'!D:D,_xlfn.XLOOKUP('output XML'!B149,'de para'!B:B,'de para'!D:D,"Not found",0),0)</f>
        <v>Multimercado</v>
      </c>
      <c r="I149" s="118">
        <v>44879</v>
      </c>
    </row>
    <row r="150" spans="1:9" x14ac:dyDescent="0.3">
      <c r="A150" s="16">
        <v>65</v>
      </c>
      <c r="B150">
        <v>31608483000135</v>
      </c>
      <c r="C150">
        <v>1955263.5592359549</v>
      </c>
      <c r="D150">
        <v>1.8883973999999999</v>
      </c>
      <c r="E150">
        <v>1035408.94476764</v>
      </c>
      <c r="F150" t="s">
        <v>15</v>
      </c>
      <c r="G150" t="str">
        <f>_xlfn.XLOOKUP(B150,'de para'!A:A,'de para'!C:C,_xlfn.XLOOKUP(B150,'de para'!B:B,'de para'!C:C,"Not found",0),0)</f>
        <v>CSHG ALLOCATION SHARP LONG BIASED FIC AÇÕES</v>
      </c>
      <c r="H150" t="str">
        <f>_xlfn.XLOOKUP(B150,'de para'!A:A,'de para'!D:D,_xlfn.XLOOKUP('output XML'!B150,'de para'!B:B,'de para'!D:D,"Not found",0),0)</f>
        <v>Ações</v>
      </c>
      <c r="I150" s="118">
        <v>44879</v>
      </c>
    </row>
    <row r="151" spans="1:9" x14ac:dyDescent="0.3">
      <c r="A151" s="16">
        <v>66</v>
      </c>
      <c r="B151">
        <v>29236579000178</v>
      </c>
      <c r="C151">
        <v>2183429.2654796741</v>
      </c>
      <c r="D151">
        <v>1.7014724999999999</v>
      </c>
      <c r="E151">
        <v>1283258.62773549</v>
      </c>
      <c r="F151" t="s">
        <v>15</v>
      </c>
      <c r="G151" t="str">
        <f>_xlfn.XLOOKUP(B151,'de para'!A:A,'de para'!C:C,_xlfn.XLOOKUP(B151,'de para'!B:B,'de para'!C:C,"Not found",0),0)</f>
        <v>CSHG ALLOCATION LEGACY CAPITAL FIC MULTIMERCADO</v>
      </c>
      <c r="H151" t="str">
        <f>_xlfn.XLOOKUP(B151,'de para'!A:A,'de para'!D:D,_xlfn.XLOOKUP('output XML'!B151,'de para'!B:B,'de para'!D:D,"Not found",0),0)</f>
        <v>Multimercado</v>
      </c>
      <c r="I151" s="118">
        <v>44879</v>
      </c>
    </row>
    <row r="152" spans="1:9" x14ac:dyDescent="0.3">
      <c r="A152" s="16">
        <v>67</v>
      </c>
      <c r="B152">
        <v>35819274000191</v>
      </c>
      <c r="C152">
        <v>1154350.8395375081</v>
      </c>
      <c r="D152">
        <v>1.2456266199999999</v>
      </c>
      <c r="E152">
        <v>926723.00110084994</v>
      </c>
      <c r="F152" t="s">
        <v>15</v>
      </c>
      <c r="G152" t="str">
        <f>_xlfn.XLOOKUP(B152,'de para'!A:A,'de para'!C:C,_xlfn.XLOOKUP(B152,'de para'!B:B,'de para'!C:C,"Not found",0),0)</f>
        <v>CSHG JIVE DISTRESSED ALLOCATION III FIC MULTIMERCADO CRÉDITO PRIVADO</v>
      </c>
      <c r="H152" t="str">
        <f>_xlfn.XLOOKUP(B152,'de para'!A:A,'de para'!D:D,_xlfn.XLOOKUP('output XML'!B152,'de para'!B:B,'de para'!D:D,"Not found",0),0)</f>
        <v>Inflação</v>
      </c>
      <c r="I152" s="118">
        <v>44879</v>
      </c>
    </row>
    <row r="153" spans="1:9" x14ac:dyDescent="0.3">
      <c r="A153" s="16">
        <v>68</v>
      </c>
      <c r="B153">
        <v>31713505000127</v>
      </c>
      <c r="C153">
        <v>655900.3806382732</v>
      </c>
      <c r="D153">
        <v>2031.3478791</v>
      </c>
      <c r="E153">
        <v>322.88924383</v>
      </c>
      <c r="F153" t="s">
        <v>15</v>
      </c>
      <c r="G153" t="str">
        <f>_xlfn.XLOOKUP(B153,'de para'!A:A,'de para'!C:C,_xlfn.XLOOKUP(B153,'de para'!B:B,'de para'!C:C,"Not found",0),0)</f>
        <v>CSHG PÁTRIA INF IV FI MULTIMERCADO</v>
      </c>
      <c r="H153" t="str">
        <f>_xlfn.XLOOKUP(B153,'de para'!A:A,'de para'!D:D,_xlfn.XLOOKUP('output XML'!B153,'de para'!B:B,'de para'!D:D,"Not found",0),0)</f>
        <v>Ações</v>
      </c>
      <c r="I153" s="118">
        <v>44879</v>
      </c>
    </row>
    <row r="154" spans="1:9" x14ac:dyDescent="0.3">
      <c r="A154" s="16">
        <v>69</v>
      </c>
      <c r="B154">
        <v>31713585000110</v>
      </c>
      <c r="C154">
        <v>66937.535213872106</v>
      </c>
      <c r="D154">
        <v>1.1397915999999999</v>
      </c>
      <c r="E154">
        <v>58727.87201965</v>
      </c>
      <c r="F154" t="s">
        <v>15</v>
      </c>
      <c r="G154" t="str">
        <f>_xlfn.XLOOKUP(B154,'de para'!A:A,'de para'!C:C,_xlfn.XLOOKUP(B154,'de para'!B:B,'de para'!C:C,"Not found",0),0)</f>
        <v>CSHG PÁTRIA INF IV FIC RENDA FIXA REFERENCIADO DI</v>
      </c>
      <c r="H154" t="str">
        <f>_xlfn.XLOOKUP(B154,'de para'!A:A,'de para'!D:D,_xlfn.XLOOKUP('output XML'!B154,'de para'!B:B,'de para'!D:D,"Not found",0),0)</f>
        <v>Caixa</v>
      </c>
      <c r="I154" s="118">
        <v>44879</v>
      </c>
    </row>
    <row r="155" spans="1:9" x14ac:dyDescent="0.3">
      <c r="A155" s="16">
        <v>70</v>
      </c>
      <c r="B155">
        <v>42776581000106</v>
      </c>
      <c r="C155">
        <v>1000000.000000003</v>
      </c>
      <c r="D155">
        <v>1.1134488199999999</v>
      </c>
      <c r="E155">
        <v>898110.43133532</v>
      </c>
      <c r="F155" t="s">
        <v>15</v>
      </c>
      <c r="G155" t="str">
        <f>_xlfn.XLOOKUP(B155,'de para'!A:A,'de para'!C:C,_xlfn.XLOOKUP(B155,'de para'!B:B,'de para'!C:C,"Not found",0),0)</f>
        <v>SELECTION CASH MASTER FUNDO DE INVESTIMENTO EM COTAS DE FUNDOS DE INVESTIMENTO RENDA FIXA CREDITO PRIVADO LONGO PRAZO</v>
      </c>
      <c r="H155" t="str">
        <f>_xlfn.XLOOKUP(B155,'de para'!A:A,'de para'!D:D,_xlfn.XLOOKUP('output XML'!B155,'de para'!B:B,'de para'!D:D,"Not found",0),0)</f>
        <v>Caixa</v>
      </c>
      <c r="I155" s="118">
        <v>44879</v>
      </c>
    </row>
    <row r="156" spans="1:9" x14ac:dyDescent="0.3">
      <c r="A156" s="16">
        <v>71</v>
      </c>
      <c r="B156">
        <v>30654823000100</v>
      </c>
      <c r="C156">
        <v>1924358.8776426581</v>
      </c>
      <c r="D156">
        <v>1282.9059164099999</v>
      </c>
      <c r="E156">
        <v>1500.0000023600001</v>
      </c>
      <c r="F156" t="s">
        <v>15</v>
      </c>
      <c r="G156" t="str">
        <f>_xlfn.XLOOKUP(B156,'de para'!A:A,'de para'!C:C,_xlfn.XLOOKUP(B156,'de para'!B:B,'de para'!C:C,"Not found",0),0)</f>
        <v>SPS II FEEDER B FI MULTIMERCADO CRÉDITO PRIVADO</v>
      </c>
      <c r="H156" t="str">
        <f>_xlfn.XLOOKUP(B156,'de para'!A:A,'de para'!D:D,_xlfn.XLOOKUP('output XML'!B156,'de para'!B:B,'de para'!D:D,"Not found",0),0)</f>
        <v>Inflação</v>
      </c>
      <c r="I156" s="118">
        <v>44879</v>
      </c>
    </row>
    <row r="157" spans="1:9" x14ac:dyDescent="0.3">
      <c r="A157" s="16">
        <v>72</v>
      </c>
      <c r="B157">
        <v>10843445000197</v>
      </c>
      <c r="C157">
        <v>100000.00000000979</v>
      </c>
      <c r="D157">
        <v>2.5529847999999999</v>
      </c>
      <c r="E157">
        <v>39169.837595589997</v>
      </c>
      <c r="F157" t="s">
        <v>15</v>
      </c>
      <c r="G157" t="str">
        <f>_xlfn.XLOOKUP(B157,'de para'!A:A,'de para'!C:C,_xlfn.XLOOKUP(B157,'de para'!B:B,'de para'!C:C,"Not found",0),0)</f>
        <v>XP REFERENCIADO FUNDO INVESTIMENTO REFERENCIADO DI</v>
      </c>
      <c r="H157" t="str">
        <f>_xlfn.XLOOKUP(B157,'de para'!A:A,'de para'!D:D,_xlfn.XLOOKUP('output XML'!B157,'de para'!B:B,'de para'!D:D,"Not found",0),0)</f>
        <v>Caixa</v>
      </c>
      <c r="I157" s="118">
        <v>44879</v>
      </c>
    </row>
    <row r="158" spans="1:9" x14ac:dyDescent="0.3">
      <c r="A158" s="16">
        <v>73</v>
      </c>
      <c r="B158">
        <v>44162109000109</v>
      </c>
      <c r="C158">
        <v>237587.20336736899</v>
      </c>
      <c r="D158">
        <v>1.03711636</v>
      </c>
      <c r="E158">
        <v>229084.42343669999</v>
      </c>
      <c r="F158" t="s">
        <v>15</v>
      </c>
      <c r="G158" t="str">
        <f>_xlfn.XLOOKUP(B158,'de para'!A:A,'de para'!C:C,_xlfn.XLOOKUP(B158,'de para'!B:B,'de para'!C:C,"Not found",0),0)</f>
        <v>XP CASH I FI RENDA FIXA SIMPLES</v>
      </c>
      <c r="H158" t="str">
        <f>_xlfn.XLOOKUP(B158,'de para'!A:A,'de para'!D:D,_xlfn.XLOOKUP('output XML'!B158,'de para'!B:B,'de para'!D:D,"Not found",0),0)</f>
        <v>Caixa</v>
      </c>
      <c r="I158" s="118">
        <v>44879</v>
      </c>
    </row>
    <row r="159" spans="1:9" x14ac:dyDescent="0.3">
      <c r="A159" s="16">
        <v>74</v>
      </c>
      <c r="B159">
        <v>45683352000127</v>
      </c>
      <c r="C159">
        <v>237587.1785570283</v>
      </c>
      <c r="D159">
        <v>1.03713364</v>
      </c>
      <c r="E159">
        <v>229080.5826692</v>
      </c>
      <c r="F159" t="s">
        <v>15</v>
      </c>
      <c r="G159" t="str">
        <f>_xlfn.XLOOKUP(B159,'de para'!A:A,'de para'!C:C,_xlfn.XLOOKUP(B159,'de para'!B:B,'de para'!C:C,"Not found",0),0)</f>
        <v>XP CASH II FI RENDA FIXA SIMPLES</v>
      </c>
      <c r="H159" t="str">
        <f>_xlfn.XLOOKUP(B159,'de para'!A:A,'de para'!D:D,_xlfn.XLOOKUP('output XML'!B159,'de para'!B:B,'de para'!D:D,"Not found",0),0)</f>
        <v>Caixa</v>
      </c>
      <c r="I159" s="118">
        <v>44879</v>
      </c>
    </row>
    <row r="160" spans="1:9" x14ac:dyDescent="0.3">
      <c r="A160" s="16">
        <v>75</v>
      </c>
      <c r="B160">
        <v>45688718000150</v>
      </c>
      <c r="C160">
        <v>237587.16946541579</v>
      </c>
      <c r="D160">
        <v>1.03713363</v>
      </c>
      <c r="E160">
        <v>229080.57611189</v>
      </c>
      <c r="F160" t="s">
        <v>15</v>
      </c>
      <c r="G160" t="str">
        <f>_xlfn.XLOOKUP(B160,'de para'!A:A,'de para'!C:C,_xlfn.XLOOKUP(B160,'de para'!B:B,'de para'!C:C,"Not found",0),0)</f>
        <v>XP CASH IV FI RENDA FIXA SIMPLES</v>
      </c>
      <c r="H160" t="str">
        <f>_xlfn.XLOOKUP(B160,'de para'!A:A,'de para'!D:D,_xlfn.XLOOKUP('output XML'!B160,'de para'!B:B,'de para'!D:D,"Not found",0),0)</f>
        <v>Caixa</v>
      </c>
      <c r="I160" s="118">
        <v>44879</v>
      </c>
    </row>
    <row r="161" spans="1:11" x14ac:dyDescent="0.3">
      <c r="A161" s="16">
        <v>76</v>
      </c>
      <c r="B161">
        <v>46328929000145</v>
      </c>
      <c r="C161">
        <v>237587.02592901539</v>
      </c>
      <c r="D161">
        <v>1.0371316399999999</v>
      </c>
      <c r="E161">
        <v>229080.87726358001</v>
      </c>
      <c r="F161" t="s">
        <v>15</v>
      </c>
      <c r="G161" t="str">
        <f>_xlfn.XLOOKUP(B161,'de para'!A:A,'de para'!C:C,_xlfn.XLOOKUP(B161,'de para'!B:B,'de para'!C:C,"Not found",0),0)</f>
        <v>XP CASH IX FI RENDA FIXA SIMPLES</v>
      </c>
      <c r="H161" t="str">
        <f>_xlfn.XLOOKUP(B161,'de para'!A:A,'de para'!D:D,_xlfn.XLOOKUP('output XML'!B161,'de para'!B:B,'de para'!D:D,"Not found",0),0)</f>
        <v>Caixa</v>
      </c>
      <c r="I161" s="118">
        <v>44879</v>
      </c>
    </row>
    <row r="162" spans="1:11" x14ac:dyDescent="0.3">
      <c r="A162" s="16">
        <v>77</v>
      </c>
      <c r="B162">
        <v>46098698000120</v>
      </c>
      <c r="C162">
        <v>237587.13266446959</v>
      </c>
      <c r="D162">
        <v>1.0370530200000001</v>
      </c>
      <c r="E162">
        <v>229098.34703</v>
      </c>
      <c r="F162" t="s">
        <v>15</v>
      </c>
      <c r="G162" t="str">
        <f>_xlfn.XLOOKUP(B162,'de para'!A:A,'de para'!C:C,_xlfn.XLOOKUP(B162,'de para'!B:B,'de para'!C:C,"Not found",0),0)</f>
        <v>XP CASH V FI RENDA FIXA SIMPLES</v>
      </c>
      <c r="H162" t="str">
        <f>_xlfn.XLOOKUP(B162,'de para'!A:A,'de para'!D:D,_xlfn.XLOOKUP('output XML'!B162,'de para'!B:B,'de para'!D:D,"Not found",0),0)</f>
        <v>Caixa</v>
      </c>
      <c r="I162" s="118">
        <v>44879</v>
      </c>
    </row>
    <row r="163" spans="1:11" x14ac:dyDescent="0.3">
      <c r="A163" s="16">
        <v>78</v>
      </c>
      <c r="B163">
        <v>32319500000187</v>
      </c>
      <c r="C163">
        <v>237587.04975126579</v>
      </c>
      <c r="D163">
        <v>1.03715376</v>
      </c>
      <c r="E163">
        <v>229076.01448725001</v>
      </c>
      <c r="F163" t="s">
        <v>15</v>
      </c>
      <c r="G163" t="str">
        <f>_xlfn.XLOOKUP(B163,'de para'!A:A,'de para'!C:C,_xlfn.XLOOKUP(B163,'de para'!B:B,'de para'!C:C,"Not found",0),0)</f>
        <v>XP CASH VI FI RENDA FIXA SIMPLES</v>
      </c>
      <c r="H163" t="str">
        <f>_xlfn.XLOOKUP(B163,'de para'!A:A,'de para'!D:D,_xlfn.XLOOKUP('output XML'!B163,'de para'!B:B,'de para'!D:D,"Not found",0),0)</f>
        <v>Caixa</v>
      </c>
      <c r="I163" s="118">
        <v>44879</v>
      </c>
    </row>
    <row r="164" spans="1:11" x14ac:dyDescent="0.3">
      <c r="A164" s="16">
        <v>79</v>
      </c>
      <c r="B164">
        <v>46328987000179</v>
      </c>
      <c r="C164">
        <v>237587.16364011489</v>
      </c>
      <c r="D164">
        <v>1.0371347799999999</v>
      </c>
      <c r="E164">
        <v>229080.31648511</v>
      </c>
      <c r="F164" t="s">
        <v>15</v>
      </c>
      <c r="G164" t="str">
        <f>_xlfn.XLOOKUP(B164,'de para'!A:A,'de para'!C:C,_xlfn.XLOOKUP(B164,'de para'!B:B,'de para'!C:C,"Not found",0),0)</f>
        <v>XP CASH X FI RENDA FIXA SIMPLES I</v>
      </c>
      <c r="H164" t="str">
        <f>_xlfn.XLOOKUP(B164,'de para'!A:A,'de para'!D:D,_xlfn.XLOOKUP('output XML'!B164,'de para'!B:B,'de para'!D:D,"Not found",0),0)</f>
        <v>Caixa</v>
      </c>
      <c r="I164" s="118">
        <v>44879</v>
      </c>
      <c r="K164" s="2"/>
    </row>
    <row r="165" spans="1:11" x14ac:dyDescent="0.3">
      <c r="A165" s="16">
        <v>80</v>
      </c>
      <c r="B165">
        <v>45688636000106</v>
      </c>
      <c r="C165">
        <v>237587.1542538871</v>
      </c>
      <c r="D165">
        <v>1.0370646400000001</v>
      </c>
      <c r="E165">
        <v>229095.80086916001</v>
      </c>
      <c r="F165" t="s">
        <v>15</v>
      </c>
      <c r="G165" t="str">
        <f>_xlfn.XLOOKUP(B165,'de para'!A:A,'de para'!C:C,_xlfn.XLOOKUP(B165,'de para'!B:B,'de para'!C:C,"Not found",0),0)</f>
        <v>XP CASH III FI RENDA FIXA SIMPLES</v>
      </c>
      <c r="H165" t="str">
        <f>_xlfn.XLOOKUP(B165,'de para'!A:A,'de para'!D:D,_xlfn.XLOOKUP('output XML'!B165,'de para'!B:B,'de para'!D:D,"Not found",0),0)</f>
        <v>Caixa</v>
      </c>
      <c r="I165" s="118">
        <v>44879</v>
      </c>
      <c r="K165" s="2"/>
    </row>
    <row r="166" spans="1:11" x14ac:dyDescent="0.3">
      <c r="A166" s="16">
        <v>81</v>
      </c>
      <c r="B166">
        <v>46328680000178</v>
      </c>
      <c r="C166">
        <v>237587.10101129871</v>
      </c>
      <c r="D166">
        <v>1.03713184</v>
      </c>
      <c r="E166">
        <v>229080.90548188999</v>
      </c>
      <c r="F166" t="s">
        <v>15</v>
      </c>
      <c r="G166" t="str">
        <f>_xlfn.XLOOKUP(B166,'de para'!A:A,'de para'!C:C,_xlfn.XLOOKUP(B166,'de para'!B:B,'de para'!C:C,"Not found",0),0)</f>
        <v>XP CASH VII FI RENDA FIXA SIMPLES</v>
      </c>
      <c r="H166" t="str">
        <f>_xlfn.XLOOKUP(B166,'de para'!A:A,'de para'!D:D,_xlfn.XLOOKUP('output XML'!B166,'de para'!B:B,'de para'!D:D,"Not found",0),0)</f>
        <v>Caixa</v>
      </c>
      <c r="I166" s="118">
        <v>44879</v>
      </c>
    </row>
    <row r="167" spans="1:11" x14ac:dyDescent="0.3">
      <c r="A167" s="16">
        <v>82</v>
      </c>
      <c r="B167">
        <v>46328752000187</v>
      </c>
      <c r="C167">
        <v>237587.10573371471</v>
      </c>
      <c r="D167">
        <v>1.03713181</v>
      </c>
      <c r="E167">
        <v>229080.91666161001</v>
      </c>
      <c r="F167" t="s">
        <v>15</v>
      </c>
      <c r="G167" t="str">
        <f>_xlfn.XLOOKUP(B167,'de para'!A:A,'de para'!C:C,_xlfn.XLOOKUP(B167,'de para'!B:B,'de para'!C:C,"Not found",0),0)</f>
        <v>XP CASH VIII FI RENDA FIXA SIMPLES</v>
      </c>
      <c r="H167" t="str">
        <f>_xlfn.XLOOKUP(B167,'de para'!A:A,'de para'!D:D,_xlfn.XLOOKUP('output XML'!B167,'de para'!B:B,'de para'!D:D,"Not found",0),0)</f>
        <v>Caixa</v>
      </c>
      <c r="I167" s="118">
        <v>44879</v>
      </c>
    </row>
    <row r="168" spans="1:11" x14ac:dyDescent="0.3">
      <c r="A168" s="16">
        <v>0</v>
      </c>
      <c r="B168" t="s">
        <v>3</v>
      </c>
      <c r="C168">
        <v>1160783.47</v>
      </c>
      <c r="D168">
        <v>3934.8592199999998</v>
      </c>
      <c r="E168">
        <v>295</v>
      </c>
      <c r="F168" t="s">
        <v>14</v>
      </c>
      <c r="G168" t="str">
        <f>_xlfn.XLOOKUP(B168,'de para'!A:A,'de para'!C:C,_xlfn.XLOOKUP(B168,'de para'!B:B,'de para'!C:C,"Not found",0),0)</f>
        <v>NTN-B 760199 20350515</v>
      </c>
      <c r="H168" t="str">
        <f>_xlfn.XLOOKUP(B168,'de para'!A:A,'de para'!D:D,_xlfn.XLOOKUP('output XML'!B168,'de para'!B:B,'de para'!D:D,"Not found",0),0)</f>
        <v>Inflação</v>
      </c>
      <c r="I168" s="118">
        <v>44881</v>
      </c>
    </row>
    <row r="169" spans="1:11" x14ac:dyDescent="0.3">
      <c r="A169" s="16">
        <v>1</v>
      </c>
      <c r="B169" t="s">
        <v>4</v>
      </c>
      <c r="C169">
        <v>764268.94</v>
      </c>
      <c r="D169">
        <v>4022.4681030000002</v>
      </c>
      <c r="E169">
        <v>190</v>
      </c>
      <c r="F169" t="s">
        <v>14</v>
      </c>
      <c r="G169" t="str">
        <f>_xlfn.XLOOKUP(B169,'de para'!A:A,'de para'!C:C,_xlfn.XLOOKUP(B169,'de para'!B:B,'de para'!C:C,"Not found",0),0)</f>
        <v>NTN-B 760199 20300815</v>
      </c>
      <c r="H169" t="str">
        <f>_xlfn.XLOOKUP(B169,'de para'!A:A,'de para'!D:D,_xlfn.XLOOKUP('output XML'!B169,'de para'!B:B,'de para'!D:D,"Not found",0),0)</f>
        <v>Inflação</v>
      </c>
      <c r="I169" s="118">
        <v>44881</v>
      </c>
    </row>
    <row r="170" spans="1:11" x14ac:dyDescent="0.3">
      <c r="A170" s="16">
        <v>2</v>
      </c>
      <c r="B170" t="s">
        <v>4</v>
      </c>
      <c r="C170">
        <v>201123.41</v>
      </c>
      <c r="D170">
        <v>4022.4681030000002</v>
      </c>
      <c r="E170">
        <v>50</v>
      </c>
      <c r="F170" t="s">
        <v>14</v>
      </c>
      <c r="G170" t="str">
        <f>_xlfn.XLOOKUP(B170,'de para'!A:A,'de para'!C:C,_xlfn.XLOOKUP(B170,'de para'!B:B,'de para'!C:C,"Not found",0),0)</f>
        <v>NTN-B 760199 20300815</v>
      </c>
      <c r="H170" t="str">
        <f>_xlfn.XLOOKUP(B170,'de para'!A:A,'de para'!D:D,_xlfn.XLOOKUP('output XML'!B170,'de para'!B:B,'de para'!D:D,"Not found",0),0)</f>
        <v>Inflação</v>
      </c>
      <c r="I170" s="118">
        <v>44881</v>
      </c>
    </row>
    <row r="171" spans="1:11" x14ac:dyDescent="0.3">
      <c r="A171" s="16">
        <v>3</v>
      </c>
      <c r="B171" t="s">
        <v>3</v>
      </c>
      <c r="C171">
        <v>1337852.1299999999</v>
      </c>
      <c r="D171">
        <v>3934.8592199999998</v>
      </c>
      <c r="E171">
        <v>340</v>
      </c>
      <c r="F171" t="s">
        <v>14</v>
      </c>
      <c r="G171" t="str">
        <f>_xlfn.XLOOKUP(B171,'de para'!A:A,'de para'!C:C,_xlfn.XLOOKUP(B171,'de para'!B:B,'de para'!C:C,"Not found",0),0)</f>
        <v>NTN-B 760199 20350515</v>
      </c>
      <c r="H171" t="str">
        <f>_xlfn.XLOOKUP(B171,'de para'!A:A,'de para'!D:D,_xlfn.XLOOKUP('output XML'!B171,'de para'!B:B,'de para'!D:D,"Not found",0),0)</f>
        <v>Inflação</v>
      </c>
      <c r="I171" s="118">
        <v>44881</v>
      </c>
    </row>
    <row r="172" spans="1:11" x14ac:dyDescent="0.3">
      <c r="A172" s="16">
        <v>4</v>
      </c>
      <c r="B172" t="s">
        <v>4</v>
      </c>
      <c r="C172">
        <v>1383729.03</v>
      </c>
      <c r="D172">
        <v>4022.4681030000002</v>
      </c>
      <c r="E172">
        <v>344</v>
      </c>
      <c r="F172" t="s">
        <v>14</v>
      </c>
      <c r="G172" t="str">
        <f>_xlfn.XLOOKUP(B172,'de para'!A:A,'de para'!C:C,_xlfn.XLOOKUP(B172,'de para'!B:B,'de para'!C:C,"Not found",0),0)</f>
        <v>NTN-B 760199 20300815</v>
      </c>
      <c r="H172" t="str">
        <f>_xlfn.XLOOKUP(B172,'de para'!A:A,'de para'!D:D,_xlfn.XLOOKUP('output XML'!B172,'de para'!B:B,'de para'!D:D,"Not found",0),0)</f>
        <v>Inflação</v>
      </c>
      <c r="I172" s="118">
        <v>44881</v>
      </c>
    </row>
    <row r="173" spans="1:11" x14ac:dyDescent="0.3">
      <c r="A173" s="16">
        <v>5</v>
      </c>
      <c r="B173" t="s">
        <v>5</v>
      </c>
      <c r="C173">
        <v>176980.56</v>
      </c>
      <c r="D173">
        <v>4022.2855439999998</v>
      </c>
      <c r="E173">
        <v>44</v>
      </c>
      <c r="F173" t="s">
        <v>14</v>
      </c>
      <c r="G173" t="str">
        <f>_xlfn.XLOOKUP(B173,'de para'!A:A,'de para'!C:C,_xlfn.XLOOKUP(B173,'de para'!B:B,'de para'!C:C,"Not found",0),0)</f>
        <v>NTN-B 760199 20260815</v>
      </c>
      <c r="H173" t="str">
        <f>_xlfn.XLOOKUP(B173,'de para'!A:A,'de para'!D:D,_xlfn.XLOOKUP('output XML'!B173,'de para'!B:B,'de para'!D:D,"Not found",0),0)</f>
        <v>Inflação</v>
      </c>
      <c r="I173" s="118">
        <v>44881</v>
      </c>
    </row>
    <row r="174" spans="1:11" x14ac:dyDescent="0.3">
      <c r="A174" s="16">
        <v>6</v>
      </c>
      <c r="B174" t="s">
        <v>5</v>
      </c>
      <c r="C174">
        <v>277537.7</v>
      </c>
      <c r="D174">
        <v>4022.2855439999998</v>
      </c>
      <c r="E174">
        <v>69</v>
      </c>
      <c r="F174" t="s">
        <v>14</v>
      </c>
      <c r="G174" t="str">
        <f>_xlfn.XLOOKUP(B174,'de para'!A:A,'de para'!C:C,_xlfn.XLOOKUP(B174,'de para'!B:B,'de para'!C:C,"Not found",0),0)</f>
        <v>NTN-B 760199 20260815</v>
      </c>
      <c r="H174" t="str">
        <f>_xlfn.XLOOKUP(B174,'de para'!A:A,'de para'!D:D,_xlfn.XLOOKUP('output XML'!B174,'de para'!B:B,'de para'!D:D,"Not found",0),0)</f>
        <v>Inflação</v>
      </c>
      <c r="I174" s="118">
        <v>44881</v>
      </c>
    </row>
    <row r="175" spans="1:11" x14ac:dyDescent="0.3">
      <c r="A175" s="16">
        <v>7</v>
      </c>
      <c r="B175" t="s">
        <v>5</v>
      </c>
      <c r="C175">
        <v>32178.28</v>
      </c>
      <c r="D175">
        <v>4022.2855439999998</v>
      </c>
      <c r="E175">
        <v>8</v>
      </c>
      <c r="F175" t="s">
        <v>14</v>
      </c>
      <c r="G175" t="str">
        <f>_xlfn.XLOOKUP(B175,'de para'!A:A,'de para'!C:C,_xlfn.XLOOKUP(B175,'de para'!B:B,'de para'!C:C,"Not found",0),0)</f>
        <v>NTN-B 760199 20260815</v>
      </c>
      <c r="H175" t="str">
        <f>_xlfn.XLOOKUP(B175,'de para'!A:A,'de para'!D:D,_xlfn.XLOOKUP('output XML'!B175,'de para'!B:B,'de para'!D:D,"Not found",0),0)</f>
        <v>Inflação</v>
      </c>
      <c r="I175" s="118">
        <v>44881</v>
      </c>
    </row>
    <row r="176" spans="1:11" x14ac:dyDescent="0.3">
      <c r="A176" s="16">
        <v>8</v>
      </c>
      <c r="B176" t="s">
        <v>5</v>
      </c>
      <c r="C176">
        <v>695855.4</v>
      </c>
      <c r="D176">
        <v>4022.2855439999998</v>
      </c>
      <c r="E176">
        <v>173</v>
      </c>
      <c r="F176" t="s">
        <v>14</v>
      </c>
      <c r="G176" t="str">
        <f>_xlfn.XLOOKUP(B176,'de para'!A:A,'de para'!C:C,_xlfn.XLOOKUP(B176,'de para'!B:B,'de para'!C:C,"Not found",0),0)</f>
        <v>NTN-B 760199 20260815</v>
      </c>
      <c r="H176" t="str">
        <f>_xlfn.XLOOKUP(B176,'de para'!A:A,'de para'!D:D,_xlfn.XLOOKUP('output XML'!B176,'de para'!B:B,'de para'!D:D,"Not found",0),0)</f>
        <v>Inflação</v>
      </c>
      <c r="I176" s="118">
        <v>44881</v>
      </c>
    </row>
    <row r="177" spans="1:9" x14ac:dyDescent="0.3">
      <c r="A177" s="16">
        <v>9</v>
      </c>
      <c r="B177" t="s">
        <v>3</v>
      </c>
      <c r="C177">
        <v>1878521.21</v>
      </c>
      <c r="D177">
        <v>4083.7417580000001</v>
      </c>
      <c r="E177">
        <v>460</v>
      </c>
      <c r="F177" t="s">
        <v>15</v>
      </c>
      <c r="G177" t="str">
        <f>_xlfn.XLOOKUP(B177,'de para'!A:A,'de para'!C:C,_xlfn.XLOOKUP(B177,'de para'!B:B,'de para'!C:C,"Not found",0),0)</f>
        <v>NTN-B 760199 20350515</v>
      </c>
      <c r="H177" t="str">
        <f>_xlfn.XLOOKUP(B177,'de para'!A:A,'de para'!D:D,_xlfn.XLOOKUP('output XML'!B177,'de para'!B:B,'de para'!D:D,"Not found",0),0)</f>
        <v>Inflação</v>
      </c>
      <c r="I177" s="118">
        <v>44881</v>
      </c>
    </row>
    <row r="178" spans="1:9" x14ac:dyDescent="0.3">
      <c r="A178" s="16">
        <v>10</v>
      </c>
      <c r="B178" t="s">
        <v>4</v>
      </c>
      <c r="C178">
        <v>1830594.39</v>
      </c>
      <c r="D178">
        <v>4041.0472220000001</v>
      </c>
      <c r="E178">
        <v>453</v>
      </c>
      <c r="F178" t="s">
        <v>15</v>
      </c>
      <c r="G178" t="str">
        <f>_xlfn.XLOOKUP(B178,'de para'!A:A,'de para'!C:C,_xlfn.XLOOKUP(B178,'de para'!B:B,'de para'!C:C,"Not found",0),0)</f>
        <v>NTN-B 760199 20300815</v>
      </c>
      <c r="H178" t="str">
        <f>_xlfn.XLOOKUP(B178,'de para'!A:A,'de para'!D:D,_xlfn.XLOOKUP('output XML'!B178,'de para'!B:B,'de para'!D:D,"Not found",0),0)</f>
        <v>Inflação</v>
      </c>
      <c r="I178" s="118">
        <v>44881</v>
      </c>
    </row>
    <row r="179" spans="1:9" x14ac:dyDescent="0.3">
      <c r="A179" s="16">
        <v>11</v>
      </c>
      <c r="B179" t="s">
        <v>4</v>
      </c>
      <c r="C179">
        <v>1769978.68</v>
      </c>
      <c r="D179">
        <v>4041.0472220000001</v>
      </c>
      <c r="E179">
        <v>438</v>
      </c>
      <c r="F179" t="s">
        <v>15</v>
      </c>
      <c r="G179" t="str">
        <f>_xlfn.XLOOKUP(B179,'de para'!A:A,'de para'!C:C,_xlfn.XLOOKUP(B179,'de para'!B:B,'de para'!C:C,"Not found",0),0)</f>
        <v>NTN-B 760199 20300815</v>
      </c>
      <c r="H179" t="str">
        <f>_xlfn.XLOOKUP(B179,'de para'!A:A,'de para'!D:D,_xlfn.XLOOKUP('output XML'!B179,'de para'!B:B,'de para'!D:D,"Not found",0),0)</f>
        <v>Inflação</v>
      </c>
      <c r="I179" s="118">
        <v>44881</v>
      </c>
    </row>
    <row r="180" spans="1:9" x14ac:dyDescent="0.3">
      <c r="A180" s="16">
        <v>12</v>
      </c>
      <c r="B180" t="s">
        <v>3</v>
      </c>
      <c r="C180">
        <v>759575.97</v>
      </c>
      <c r="D180">
        <v>4083.7417580000001</v>
      </c>
      <c r="E180">
        <v>186</v>
      </c>
      <c r="F180" t="s">
        <v>15</v>
      </c>
      <c r="G180" t="str">
        <f>_xlfn.XLOOKUP(B180,'de para'!A:A,'de para'!C:C,_xlfn.XLOOKUP(B180,'de para'!B:B,'de para'!C:C,"Not found",0),0)</f>
        <v>NTN-B 760199 20350515</v>
      </c>
      <c r="H180" t="str">
        <f>_xlfn.XLOOKUP(B180,'de para'!A:A,'de para'!D:D,_xlfn.XLOOKUP('output XML'!B180,'de para'!B:B,'de para'!D:D,"Not found",0),0)</f>
        <v>Inflação</v>
      </c>
      <c r="I180" s="118">
        <v>44881</v>
      </c>
    </row>
    <row r="181" spans="1:9" x14ac:dyDescent="0.3">
      <c r="A181" s="16">
        <v>13</v>
      </c>
      <c r="B181" t="s">
        <v>3</v>
      </c>
      <c r="C181">
        <v>294029.40999999997</v>
      </c>
      <c r="D181">
        <v>4083.7417580000001</v>
      </c>
      <c r="E181">
        <v>72</v>
      </c>
      <c r="F181" t="s">
        <v>15</v>
      </c>
      <c r="G181" t="str">
        <f>_xlfn.XLOOKUP(B181,'de para'!A:A,'de para'!C:C,_xlfn.XLOOKUP(B181,'de para'!B:B,'de para'!C:C,"Not found",0),0)</f>
        <v>NTN-B 760199 20350515</v>
      </c>
      <c r="H181" t="str">
        <f>_xlfn.XLOOKUP(B181,'de para'!A:A,'de para'!D:D,_xlfn.XLOOKUP('output XML'!B181,'de para'!B:B,'de para'!D:D,"Not found",0),0)</f>
        <v>Inflação</v>
      </c>
      <c r="I181" s="118">
        <v>44881</v>
      </c>
    </row>
    <row r="182" spans="1:9" x14ac:dyDescent="0.3">
      <c r="A182" s="16">
        <v>14</v>
      </c>
      <c r="B182" t="s">
        <v>3</v>
      </c>
      <c r="C182">
        <v>40837.42</v>
      </c>
      <c r="D182">
        <v>4083.7417580000001</v>
      </c>
      <c r="E182">
        <v>10</v>
      </c>
      <c r="F182" t="s">
        <v>15</v>
      </c>
      <c r="G182" t="str">
        <f>_xlfn.XLOOKUP(B182,'de para'!A:A,'de para'!C:C,_xlfn.XLOOKUP(B182,'de para'!B:B,'de para'!C:C,"Not found",0),0)</f>
        <v>NTN-B 760199 20350515</v>
      </c>
      <c r="H182" t="str">
        <f>_xlfn.XLOOKUP(B182,'de para'!A:A,'de para'!D:D,_xlfn.XLOOKUP('output XML'!B182,'de para'!B:B,'de para'!D:D,"Not found",0),0)</f>
        <v>Inflação</v>
      </c>
      <c r="I182" s="118">
        <v>44881</v>
      </c>
    </row>
    <row r="183" spans="1:9" x14ac:dyDescent="0.3">
      <c r="A183" s="16">
        <v>15</v>
      </c>
      <c r="B183" t="s">
        <v>3</v>
      </c>
      <c r="C183">
        <v>2099043.2599999998</v>
      </c>
      <c r="D183">
        <v>4083.7417580000001</v>
      </c>
      <c r="E183">
        <v>514</v>
      </c>
      <c r="F183" t="s">
        <v>15</v>
      </c>
      <c r="G183" t="str">
        <f>_xlfn.XLOOKUP(B183,'de para'!A:A,'de para'!C:C,_xlfn.XLOOKUP(B183,'de para'!B:B,'de para'!C:C,"Not found",0),0)</f>
        <v>NTN-B 760199 20350515</v>
      </c>
      <c r="H183" t="str">
        <f>_xlfn.XLOOKUP(B183,'de para'!A:A,'de para'!D:D,_xlfn.XLOOKUP('output XML'!B183,'de para'!B:B,'de para'!D:D,"Not found",0),0)</f>
        <v>Inflação</v>
      </c>
      <c r="I183" s="118">
        <v>44881</v>
      </c>
    </row>
    <row r="184" spans="1:9" x14ac:dyDescent="0.3">
      <c r="A184" s="16">
        <v>16</v>
      </c>
      <c r="B184" t="s">
        <v>4</v>
      </c>
      <c r="C184">
        <v>2545859.75</v>
      </c>
      <c r="D184">
        <v>4041.0472220000001</v>
      </c>
      <c r="E184">
        <v>630</v>
      </c>
      <c r="F184" t="s">
        <v>15</v>
      </c>
      <c r="G184" t="str">
        <f>_xlfn.XLOOKUP(B184,'de para'!A:A,'de para'!C:C,_xlfn.XLOOKUP(B184,'de para'!B:B,'de para'!C:C,"Not found",0),0)</f>
        <v>NTN-B 760199 20300815</v>
      </c>
      <c r="H184" t="str">
        <f>_xlfn.XLOOKUP(B184,'de para'!A:A,'de para'!D:D,_xlfn.XLOOKUP('output XML'!B184,'de para'!B:B,'de para'!D:D,"Not found",0),0)</f>
        <v>Inflação</v>
      </c>
      <c r="I184" s="118">
        <v>44881</v>
      </c>
    </row>
    <row r="185" spans="1:9" x14ac:dyDescent="0.3">
      <c r="A185" s="16">
        <v>17</v>
      </c>
      <c r="B185" t="s">
        <v>5</v>
      </c>
      <c r="C185">
        <v>955760.14</v>
      </c>
      <c r="D185">
        <v>4032.7431919999999</v>
      </c>
      <c r="E185">
        <v>237</v>
      </c>
      <c r="F185" t="s">
        <v>15</v>
      </c>
      <c r="G185" t="str">
        <f>_xlfn.XLOOKUP(B185,'de para'!A:A,'de para'!C:C,_xlfn.XLOOKUP(B185,'de para'!B:B,'de para'!C:C,"Not found",0),0)</f>
        <v>NTN-B 760199 20260815</v>
      </c>
      <c r="H185" t="str">
        <f>_xlfn.XLOOKUP(B185,'de para'!A:A,'de para'!D:D,_xlfn.XLOOKUP('output XML'!B185,'de para'!B:B,'de para'!D:D,"Not found",0),0)</f>
        <v>Inflação</v>
      </c>
      <c r="I185" s="118">
        <v>44881</v>
      </c>
    </row>
    <row r="186" spans="1:9" x14ac:dyDescent="0.3">
      <c r="A186" s="16">
        <v>18</v>
      </c>
      <c r="B186" t="s">
        <v>5</v>
      </c>
      <c r="C186">
        <v>794450.41</v>
      </c>
      <c r="D186">
        <v>4032.7431919999999</v>
      </c>
      <c r="E186">
        <v>197</v>
      </c>
      <c r="F186" t="s">
        <v>15</v>
      </c>
      <c r="G186" t="str">
        <f>_xlfn.XLOOKUP(B186,'de para'!A:A,'de para'!C:C,_xlfn.XLOOKUP(B186,'de para'!B:B,'de para'!C:C,"Not found",0),0)</f>
        <v>NTN-B 760199 20260815</v>
      </c>
      <c r="H186" t="str">
        <f>_xlfn.XLOOKUP(B186,'de para'!A:A,'de para'!D:D,_xlfn.XLOOKUP('output XML'!B186,'de para'!B:B,'de para'!D:D,"Not found",0),0)</f>
        <v>Inflação</v>
      </c>
      <c r="I186" s="118">
        <v>44881</v>
      </c>
    </row>
    <row r="187" spans="1:9" x14ac:dyDescent="0.3">
      <c r="A187" s="16">
        <v>19</v>
      </c>
      <c r="B187" t="s">
        <v>5</v>
      </c>
      <c r="C187">
        <v>100818.58</v>
      </c>
      <c r="D187">
        <v>4032.7431919999999</v>
      </c>
      <c r="E187">
        <v>25</v>
      </c>
      <c r="F187" t="s">
        <v>15</v>
      </c>
      <c r="G187" t="str">
        <f>_xlfn.XLOOKUP(B187,'de para'!A:A,'de para'!C:C,_xlfn.XLOOKUP(B187,'de para'!B:B,'de para'!C:C,"Not found",0),0)</f>
        <v>NTN-B 760199 20260815</v>
      </c>
      <c r="H187" t="str">
        <f>_xlfn.XLOOKUP(B187,'de para'!A:A,'de para'!D:D,_xlfn.XLOOKUP('output XML'!B187,'de para'!B:B,'de para'!D:D,"Not found",0),0)</f>
        <v>Inflação</v>
      </c>
      <c r="I187" s="118">
        <v>44881</v>
      </c>
    </row>
    <row r="188" spans="1:9" x14ac:dyDescent="0.3">
      <c r="A188" s="16">
        <v>20</v>
      </c>
      <c r="B188" t="s">
        <v>5</v>
      </c>
      <c r="C188">
        <v>1310641.54</v>
      </c>
      <c r="D188">
        <v>4032.7431919999999</v>
      </c>
      <c r="E188">
        <v>325</v>
      </c>
      <c r="F188" t="s">
        <v>15</v>
      </c>
      <c r="G188" t="str">
        <f>_xlfn.XLOOKUP(B188,'de para'!A:A,'de para'!C:C,_xlfn.XLOOKUP(B188,'de para'!B:B,'de para'!C:C,"Not found",0),0)</f>
        <v>NTN-B 760199 20260815</v>
      </c>
      <c r="H188" t="str">
        <f>_xlfn.XLOOKUP(B188,'de para'!A:A,'de para'!D:D,_xlfn.XLOOKUP('output XML'!B188,'de para'!B:B,'de para'!D:D,"Not found",0),0)</f>
        <v>Inflação</v>
      </c>
      <c r="I188" s="118">
        <v>44881</v>
      </c>
    </row>
    <row r="189" spans="1:9" x14ac:dyDescent="0.3">
      <c r="A189" s="16">
        <v>21</v>
      </c>
      <c r="B189" t="s">
        <v>6</v>
      </c>
      <c r="C189">
        <v>1465921.77</v>
      </c>
      <c r="D189">
        <v>977.28118204999998</v>
      </c>
      <c r="E189">
        <v>1500</v>
      </c>
      <c r="F189" t="s">
        <v>14</v>
      </c>
      <c r="G189" t="str">
        <f>_xlfn.XLOOKUP(B189,'de para'!A:A,'de para'!C:C,_xlfn.XLOOKUP(B189,'de para'!B:B,'de para'!C:C,"Not found",0),0)</f>
        <v>IFPT11 - IFIN PARTICIPAÇÕES S.A. - 20330915 IPCA + 7.1000%</v>
      </c>
      <c r="H189" t="str">
        <f>_xlfn.XLOOKUP(B189,'de para'!A:A,'de para'!D:D,_xlfn.XLOOKUP('output XML'!B189,'de para'!B:B,'de para'!D:D,"Not found",0),0)</f>
        <v>Inflação</v>
      </c>
      <c r="I189" s="118">
        <v>44881</v>
      </c>
    </row>
    <row r="190" spans="1:9" x14ac:dyDescent="0.3">
      <c r="A190" s="16">
        <v>22</v>
      </c>
      <c r="B190" t="s">
        <v>7</v>
      </c>
      <c r="C190">
        <v>289309.40999999997</v>
      </c>
      <c r="D190">
        <v>15.21</v>
      </c>
      <c r="E190">
        <v>19021</v>
      </c>
      <c r="F190" t="s">
        <v>14</v>
      </c>
      <c r="G190" t="str">
        <f>_xlfn.XLOOKUP(B190,'de para'!A:A,'de para'!C:C,_xlfn.XLOOKUP(B190,'de para'!B:B,'de para'!C:C,"Not found",0),0)</f>
        <v>Bradesco PN</v>
      </c>
      <c r="H190" t="str">
        <f>_xlfn.XLOOKUP(B190,'de para'!A:A,'de para'!D:D,_xlfn.XLOOKUP('output XML'!B190,'de para'!B:B,'de para'!D:D,"Not found",0),0)</f>
        <v>Ações</v>
      </c>
      <c r="I190" s="118">
        <v>44881</v>
      </c>
    </row>
    <row r="191" spans="1:9" x14ac:dyDescent="0.3">
      <c r="A191" s="16">
        <v>23</v>
      </c>
      <c r="B191" t="s">
        <v>143</v>
      </c>
      <c r="C191">
        <v>5323208</v>
      </c>
      <c r="D191">
        <v>106.04</v>
      </c>
      <c r="E191">
        <v>50200</v>
      </c>
      <c r="F191" t="s">
        <v>14</v>
      </c>
      <c r="G191" t="str">
        <f>_xlfn.XLOOKUP(B191,'de para'!A:A,'de para'!C:C,_xlfn.XLOOKUP(B191,'de para'!B:B,'de para'!C:C,"Not found",0),0)</f>
        <v>BOVA11</v>
      </c>
      <c r="H191" t="str">
        <f>_xlfn.XLOOKUP(B191,'de para'!A:A,'de para'!D:D,_xlfn.XLOOKUP('output XML'!B191,'de para'!B:B,'de para'!D:D,"Not found",0),0)</f>
        <v>Ações</v>
      </c>
      <c r="I191" s="118">
        <v>44881</v>
      </c>
    </row>
    <row r="192" spans="1:9" x14ac:dyDescent="0.3">
      <c r="A192" s="16">
        <v>24</v>
      </c>
      <c r="B192" t="s">
        <v>8</v>
      </c>
      <c r="C192">
        <v>354244.96</v>
      </c>
      <c r="D192">
        <v>10.48</v>
      </c>
      <c r="E192">
        <v>33802</v>
      </c>
      <c r="F192" t="s">
        <v>14</v>
      </c>
      <c r="G192" t="str">
        <f>_xlfn.XLOOKUP(B192,'de para'!A:A,'de para'!C:C,_xlfn.XLOOKUP(B192,'de para'!B:B,'de para'!C:C,"Not found",0),0)</f>
        <v>CEMIG PN</v>
      </c>
      <c r="H192" t="str">
        <f>_xlfn.XLOOKUP(B192,'de para'!A:A,'de para'!D:D,_xlfn.XLOOKUP('output XML'!B192,'de para'!B:B,'de para'!D:D,"Not found",0),0)</f>
        <v>Ações</v>
      </c>
      <c r="I192" s="118">
        <v>44881</v>
      </c>
    </row>
    <row r="193" spans="1:9" x14ac:dyDescent="0.3">
      <c r="A193" s="16">
        <v>25</v>
      </c>
      <c r="B193" t="s">
        <v>9</v>
      </c>
      <c r="C193">
        <v>1238556</v>
      </c>
      <c r="D193">
        <v>17.059999999999999</v>
      </c>
      <c r="E193">
        <v>72600</v>
      </c>
      <c r="F193" t="s">
        <v>14</v>
      </c>
      <c r="G193" t="str">
        <f>_xlfn.XLOOKUP(B193,'de para'!A:A,'de para'!C:C,_xlfn.XLOOKUP(B193,'de para'!B:B,'de para'!C:C,"Not found",0),0)</f>
        <v>Cosan ON</v>
      </c>
      <c r="H193" t="str">
        <f>_xlfn.XLOOKUP(B193,'de para'!A:A,'de para'!D:D,_xlfn.XLOOKUP('output XML'!B193,'de para'!B:B,'de para'!D:D,"Not found",0),0)</f>
        <v>Ações</v>
      </c>
      <c r="I193" s="118">
        <v>44881</v>
      </c>
    </row>
    <row r="194" spans="1:9" x14ac:dyDescent="0.3">
      <c r="A194" s="16">
        <v>26</v>
      </c>
      <c r="B194" t="s">
        <v>10</v>
      </c>
      <c r="C194">
        <v>1070393.46</v>
      </c>
      <c r="D194">
        <v>8.7899999999999991</v>
      </c>
      <c r="E194">
        <v>121774</v>
      </c>
      <c r="F194" t="s">
        <v>14</v>
      </c>
      <c r="G194" t="str">
        <f>_xlfn.XLOOKUP(B194,'de para'!A:A,'de para'!C:C,_xlfn.XLOOKUP(B194,'de para'!B:B,'de para'!C:C,"Not found",0),0)</f>
        <v>Itau PN</v>
      </c>
      <c r="H194" t="str">
        <f>_xlfn.XLOOKUP(B194,'de para'!A:A,'de para'!D:D,_xlfn.XLOOKUP('output XML'!B194,'de para'!B:B,'de para'!D:D,"Not found",0),0)</f>
        <v>Ações</v>
      </c>
      <c r="I194" s="118">
        <v>44881</v>
      </c>
    </row>
    <row r="195" spans="1:9" x14ac:dyDescent="0.3">
      <c r="A195" s="16">
        <v>27</v>
      </c>
      <c r="B195" t="s">
        <v>11</v>
      </c>
      <c r="C195">
        <v>979029</v>
      </c>
      <c r="D195">
        <v>27.15</v>
      </c>
      <c r="E195">
        <v>36060</v>
      </c>
      <c r="F195" t="s">
        <v>14</v>
      </c>
      <c r="G195" t="str">
        <f>_xlfn.XLOOKUP(B195,'de para'!A:A,'de para'!C:C,_xlfn.XLOOKUP(B195,'de para'!B:B,'de para'!C:C,"Not found",0),0)</f>
        <v>Petrobras PN</v>
      </c>
      <c r="H195" t="str">
        <f>_xlfn.XLOOKUP(B195,'de para'!A:A,'de para'!D:D,_xlfn.XLOOKUP('output XML'!B195,'de para'!B:B,'de para'!D:D,"Not found",0),0)</f>
        <v>Ações</v>
      </c>
      <c r="I195" s="118">
        <v>44881</v>
      </c>
    </row>
    <row r="196" spans="1:9" x14ac:dyDescent="0.3">
      <c r="A196" s="16">
        <v>28</v>
      </c>
      <c r="B196" t="s">
        <v>12</v>
      </c>
      <c r="C196">
        <v>1566360</v>
      </c>
      <c r="D196">
        <v>82.44</v>
      </c>
      <c r="E196">
        <v>19000</v>
      </c>
      <c r="F196" t="s">
        <v>14</v>
      </c>
      <c r="G196" t="str">
        <f>_xlfn.XLOOKUP(B196,'de para'!A:A,'de para'!C:C,_xlfn.XLOOKUP(B196,'de para'!B:B,'de para'!C:C,"Not found",0),0)</f>
        <v>Vale ON</v>
      </c>
      <c r="H196" t="str">
        <f>_xlfn.XLOOKUP(B196,'de para'!A:A,'de para'!D:D,_xlfn.XLOOKUP('output XML'!B196,'de para'!B:B,'de para'!D:D,"Not found",0),0)</f>
        <v>Ações</v>
      </c>
      <c r="I196" s="118">
        <v>44881</v>
      </c>
    </row>
    <row r="197" spans="1:9" x14ac:dyDescent="0.3">
      <c r="A197" s="16">
        <v>29</v>
      </c>
      <c r="B197" t="s">
        <v>10</v>
      </c>
      <c r="C197">
        <v>46587</v>
      </c>
      <c r="D197">
        <v>8.7899999999999991</v>
      </c>
      <c r="E197">
        <v>5300</v>
      </c>
      <c r="F197" t="s">
        <v>14</v>
      </c>
      <c r="G197" t="str">
        <f>_xlfn.XLOOKUP(B197,'de para'!A:A,'de para'!C:C,_xlfn.XLOOKUP(B197,'de para'!B:B,'de para'!C:C,"Not found",0),0)</f>
        <v>Itau PN</v>
      </c>
      <c r="H197" t="str">
        <f>_xlfn.XLOOKUP(B197,'de para'!A:A,'de para'!D:D,_xlfn.XLOOKUP('output XML'!B197,'de para'!B:B,'de para'!D:D,"Not found",0),0)</f>
        <v>Ações</v>
      </c>
      <c r="I197" s="118">
        <v>44881</v>
      </c>
    </row>
    <row r="198" spans="1:9" x14ac:dyDescent="0.3">
      <c r="A198" s="16">
        <v>30</v>
      </c>
      <c r="B198" t="s">
        <v>10</v>
      </c>
      <c r="C198">
        <v>512457</v>
      </c>
      <c r="D198">
        <v>8.7899999999999991</v>
      </c>
      <c r="E198">
        <v>58300</v>
      </c>
      <c r="F198" t="s">
        <v>14</v>
      </c>
      <c r="G198" t="str">
        <f>_xlfn.XLOOKUP(B198,'de para'!A:A,'de para'!C:C,_xlfn.XLOOKUP(B198,'de para'!B:B,'de para'!C:C,"Not found",0),0)</f>
        <v>Itau PN</v>
      </c>
      <c r="H198" t="str">
        <f>_xlfn.XLOOKUP(B198,'de para'!A:A,'de para'!D:D,_xlfn.XLOOKUP('output XML'!B198,'de para'!B:B,'de para'!D:D,"Not found",0),0)</f>
        <v>Ações</v>
      </c>
      <c r="I198" s="118">
        <v>44881</v>
      </c>
    </row>
    <row r="199" spans="1:9" x14ac:dyDescent="0.3">
      <c r="A199" s="16">
        <v>31</v>
      </c>
      <c r="B199" t="s">
        <v>13</v>
      </c>
      <c r="C199">
        <v>0</v>
      </c>
      <c r="D199">
        <v>0</v>
      </c>
      <c r="E199">
        <v>1</v>
      </c>
      <c r="F199" t="s">
        <v>14</v>
      </c>
      <c r="G199" t="str">
        <f>_xlfn.XLOOKUP(B199,'de para'!A:A,'de para'!C:C,_xlfn.XLOOKUP(B199,'de para'!B:B,'de para'!C:C,"Not found",0),0)</f>
        <v>Fundo de caixa</v>
      </c>
      <c r="H199" t="str">
        <f>_xlfn.XLOOKUP(B199,'de para'!A:A,'de para'!D:D,_xlfn.XLOOKUP('output XML'!B199,'de para'!B:B,'de para'!D:D,"Not found",0),0)</f>
        <v>Caixa</v>
      </c>
      <c r="I199" s="118">
        <v>44881</v>
      </c>
    </row>
    <row r="200" spans="1:9" x14ac:dyDescent="0.3">
      <c r="A200" s="16">
        <v>32</v>
      </c>
      <c r="B200" t="s">
        <v>13</v>
      </c>
      <c r="C200">
        <v>1049.42</v>
      </c>
      <c r="D200">
        <v>1049.42</v>
      </c>
      <c r="E200">
        <v>1</v>
      </c>
      <c r="F200" t="s">
        <v>15</v>
      </c>
      <c r="G200" t="str">
        <f>_xlfn.XLOOKUP(B200,'de para'!A:A,'de para'!C:C,_xlfn.XLOOKUP(B200,'de para'!B:B,'de para'!C:C,"Not found",0),0)</f>
        <v>Fundo de caixa</v>
      </c>
      <c r="H200" t="str">
        <f>_xlfn.XLOOKUP(B200,'de para'!A:A,'de para'!D:D,_xlfn.XLOOKUP('output XML'!B200,'de para'!B:B,'de para'!D:D,"Not found",0),0)</f>
        <v>Caixa</v>
      </c>
      <c r="I200" s="118">
        <v>44881</v>
      </c>
    </row>
    <row r="201" spans="1:9" x14ac:dyDescent="0.3">
      <c r="A201" s="16">
        <v>33</v>
      </c>
      <c r="B201">
        <v>28075830000105</v>
      </c>
      <c r="C201">
        <v>356641.79246049421</v>
      </c>
      <c r="D201">
        <v>1.7779164999999999</v>
      </c>
      <c r="E201">
        <v>200595.35555268999</v>
      </c>
      <c r="F201" t="s">
        <v>14</v>
      </c>
      <c r="G201" t="str">
        <f>_xlfn.XLOOKUP(B201,'de para'!A:A,'de para'!C:C,_xlfn.XLOOKUP(B201,'de para'!B:B,'de para'!C:C,"Not found",0),0)</f>
        <v>CSHG ALLOCATION MILES ACER LONG BIAS FIC MULTIMERCADO</v>
      </c>
      <c r="H201" t="str">
        <f>_xlfn.XLOOKUP(B201,'de para'!A:A,'de para'!D:D,_xlfn.XLOOKUP('output XML'!B201,'de para'!B:B,'de para'!D:D,"Not found",0),0)</f>
        <v>Ações</v>
      </c>
      <c r="I201" s="118">
        <v>44881</v>
      </c>
    </row>
    <row r="202" spans="1:9" x14ac:dyDescent="0.3">
      <c r="A202" s="16">
        <v>34</v>
      </c>
      <c r="B202">
        <v>25307212000147</v>
      </c>
      <c r="C202">
        <v>1537358.564549217</v>
      </c>
      <c r="D202">
        <v>1.4365283</v>
      </c>
      <c r="E202">
        <v>1070190.2388899799</v>
      </c>
      <c r="F202" t="s">
        <v>14</v>
      </c>
      <c r="G202" t="str">
        <f>_xlfn.XLOOKUP(B202,'de para'!A:A,'de para'!C:C,_xlfn.XLOOKUP(B202,'de para'!B:B,'de para'!C:C,"Not found",0),0)</f>
        <v>CSHG ALLOCATION VELT 90 FIC AÇÕES</v>
      </c>
      <c r="H202" t="str">
        <f>_xlfn.XLOOKUP(B202,'de para'!A:A,'de para'!D:D,_xlfn.XLOOKUP('output XML'!B202,'de para'!B:B,'de para'!D:D,"Not found",0),0)</f>
        <v>Ações</v>
      </c>
      <c r="I202" s="118">
        <v>44881</v>
      </c>
    </row>
    <row r="203" spans="1:9" x14ac:dyDescent="0.3">
      <c r="A203" s="16">
        <v>35</v>
      </c>
      <c r="B203">
        <v>19726267000199</v>
      </c>
      <c r="C203">
        <v>2649546.4914277629</v>
      </c>
      <c r="D203">
        <v>323.24270949999999</v>
      </c>
      <c r="E203">
        <v>8196.7710749800008</v>
      </c>
      <c r="F203" t="s">
        <v>14</v>
      </c>
      <c r="G203" t="str">
        <f>_xlfn.XLOOKUP(B203,'de para'!A:A,'de para'!C:C,_xlfn.XLOOKUP(B203,'de para'!B:B,'de para'!C:C,"Not found",0),0)</f>
        <v>ATMOS AÇÕES II FIC</v>
      </c>
      <c r="H203" t="str">
        <f>_xlfn.XLOOKUP(B203,'de para'!A:A,'de para'!D:D,_xlfn.XLOOKUP('output XML'!B203,'de para'!B:B,'de para'!D:D,"Not found",0),0)</f>
        <v>Ações</v>
      </c>
      <c r="I203" s="118">
        <v>44881</v>
      </c>
    </row>
    <row r="204" spans="1:9" x14ac:dyDescent="0.3">
      <c r="A204" s="16">
        <v>36</v>
      </c>
      <c r="B204">
        <v>11145320000156</v>
      </c>
      <c r="C204">
        <v>3453083.184445275</v>
      </c>
      <c r="D204">
        <v>754.00108083999999</v>
      </c>
      <c r="E204">
        <v>4579.6793561599998</v>
      </c>
      <c r="F204" t="s">
        <v>14</v>
      </c>
      <c r="G204" t="str">
        <f>_xlfn.XLOOKUP(B204,'de para'!A:A,'de para'!C:C,_xlfn.XLOOKUP(B204,'de para'!B:B,'de para'!C:C,"Not found",0),0)</f>
        <v>ATMOS AÇÕES FIC</v>
      </c>
      <c r="H204" t="str">
        <f>_xlfn.XLOOKUP(B204,'de para'!A:A,'de para'!D:D,_xlfn.XLOOKUP('output XML'!B204,'de para'!B:B,'de para'!D:D,"Not found",0),0)</f>
        <v>Ações</v>
      </c>
      <c r="I204" s="118">
        <v>44881</v>
      </c>
    </row>
    <row r="205" spans="1:9" x14ac:dyDescent="0.3">
      <c r="A205" s="16">
        <v>37</v>
      </c>
      <c r="B205">
        <v>28075715000122</v>
      </c>
      <c r="C205">
        <v>1993445.5265308351</v>
      </c>
      <c r="D205">
        <v>1.7189576</v>
      </c>
      <c r="E205">
        <v>1159682.77898817</v>
      </c>
      <c r="F205" t="s">
        <v>14</v>
      </c>
      <c r="G205" t="str">
        <f>_xlfn.XLOOKUP(B205,'de para'!A:A,'de para'!C:C,_xlfn.XLOOKUP(B205,'de para'!B:B,'de para'!C:C,"Not found",0),0)</f>
        <v>CSHG ALLOCATION MILES VIRTUS FIC AÇÕES</v>
      </c>
      <c r="H205" t="str">
        <f>_xlfn.XLOOKUP(B205,'de para'!A:A,'de para'!D:D,_xlfn.XLOOKUP('output XML'!B205,'de para'!B:B,'de para'!D:D,"Not found",0),0)</f>
        <v>Ações</v>
      </c>
      <c r="I205" s="118">
        <v>44881</v>
      </c>
    </row>
    <row r="206" spans="1:9" x14ac:dyDescent="0.3">
      <c r="A206" s="16">
        <v>38</v>
      </c>
      <c r="B206">
        <v>38443675000188</v>
      </c>
      <c r="C206">
        <v>1248156.5462132969</v>
      </c>
      <c r="D206">
        <v>0.71562599999999998</v>
      </c>
      <c r="E206">
        <v>1744146.4483030201</v>
      </c>
      <c r="F206" t="s">
        <v>14</v>
      </c>
      <c r="G206" t="str">
        <f>_xlfn.XLOOKUP(B206,'de para'!A:A,'de para'!C:C,_xlfn.XLOOKUP(B206,'de para'!B:B,'de para'!C:C,"Not found",0),0)</f>
        <v>CSHG ALLOCATION ABSOLUTO PARTNERS FIC AÇÕES</v>
      </c>
      <c r="H206" t="str">
        <f>_xlfn.XLOOKUP(B206,'de para'!A:A,'de para'!D:D,_xlfn.XLOOKUP('output XML'!B206,'de para'!B:B,'de para'!D:D,"Not found",0),0)</f>
        <v>Ações</v>
      </c>
      <c r="I206" s="118">
        <v>44881</v>
      </c>
    </row>
    <row r="207" spans="1:9" x14ac:dyDescent="0.3">
      <c r="A207" s="16">
        <v>39</v>
      </c>
      <c r="B207">
        <v>31608459000104</v>
      </c>
      <c r="C207">
        <v>1572776.8123735769</v>
      </c>
      <c r="D207">
        <v>1.3975591999999999</v>
      </c>
      <c r="E207">
        <v>1125374.01805489</v>
      </c>
      <c r="F207" t="s">
        <v>14</v>
      </c>
      <c r="G207" t="str">
        <f>_xlfn.XLOOKUP(B207,'de para'!A:A,'de para'!C:C,_xlfn.XLOOKUP(B207,'de para'!B:B,'de para'!C:C,"Not found",0),0)</f>
        <v>CSHG ALLOCATION RPS LONG BIAS SELECTION FUNDO DE INVESTIMENTO EM COTAS DE FUNDO DE INVESTIMENTO EM AÇÕES</v>
      </c>
      <c r="H207" t="str">
        <f>_xlfn.XLOOKUP(B207,'de para'!A:A,'de para'!D:D,_xlfn.XLOOKUP('output XML'!B207,'de para'!B:B,'de para'!D:D,"Not found",0),0)</f>
        <v>Ações</v>
      </c>
      <c r="I207" s="118">
        <v>44881</v>
      </c>
    </row>
    <row r="208" spans="1:9" x14ac:dyDescent="0.3">
      <c r="A208" s="16">
        <v>40</v>
      </c>
      <c r="B208">
        <v>31666901000140</v>
      </c>
      <c r="C208">
        <v>972921.63130083866</v>
      </c>
      <c r="D208">
        <v>1.5876465</v>
      </c>
      <c r="E208">
        <v>612807.46772083</v>
      </c>
      <c r="F208" t="s">
        <v>14</v>
      </c>
      <c r="G208" t="str">
        <f>_xlfn.XLOOKUP(B208,'de para'!A:A,'de para'!C:C,_xlfn.XLOOKUP(B208,'de para'!B:B,'de para'!C:C,"Not found",0),0)</f>
        <v>CSHG ALLOCATION TRUXT LONG BIAS II FUNDO DE INVESTIMENTO EM COTAS DE FUNDO DE INVESTIMENTO EM AÇÕES</v>
      </c>
      <c r="H208" t="str">
        <f>_xlfn.XLOOKUP(B208,'de para'!A:A,'de para'!D:D,_xlfn.XLOOKUP('output XML'!B208,'de para'!B:B,'de para'!D:D,"Not found",0),0)</f>
        <v>Ações</v>
      </c>
      <c r="I208" s="118">
        <v>44881</v>
      </c>
    </row>
    <row r="209" spans="1:9" x14ac:dyDescent="0.3">
      <c r="A209" s="16">
        <v>41</v>
      </c>
      <c r="B209">
        <v>18644570000180</v>
      </c>
      <c r="C209">
        <v>867030.30844766449</v>
      </c>
      <c r="D209">
        <v>3.0759020000000001</v>
      </c>
      <c r="E209">
        <v>281878.39158974</v>
      </c>
      <c r="F209" t="s">
        <v>14</v>
      </c>
      <c r="G209" t="str">
        <f>_xlfn.XLOOKUP(B209,'de para'!A:A,'de para'!C:C,_xlfn.XLOOKUP(B209,'de para'!B:B,'de para'!C:C,"Not found",0),0)</f>
        <v>CSHG ALLOCATION SPX FALCON CSHG FIC AÇÕES</v>
      </c>
      <c r="H209" t="str">
        <f>_xlfn.XLOOKUP(B209,'de para'!A:A,'de para'!D:D,_xlfn.XLOOKUP('output XML'!B209,'de para'!B:B,'de para'!D:D,"Not found",0),0)</f>
        <v>Ações</v>
      </c>
      <c r="I209" s="118">
        <v>44881</v>
      </c>
    </row>
    <row r="210" spans="1:9" x14ac:dyDescent="0.3">
      <c r="A210" s="16">
        <v>42</v>
      </c>
      <c r="B210">
        <v>14781366000150</v>
      </c>
      <c r="C210">
        <v>3114525.3699923959</v>
      </c>
      <c r="D210">
        <v>3.4690066000000002</v>
      </c>
      <c r="E210">
        <v>897814.77209999994</v>
      </c>
      <c r="F210" t="s">
        <v>14</v>
      </c>
      <c r="G210" t="str">
        <f>_xlfn.XLOOKUP(B210,'de para'!A:A,'de para'!C:C,_xlfn.XLOOKUP(B210,'de para'!B:B,'de para'!C:C,"Not found",0),0)</f>
        <v>NUCLEO CSHG AÇÕES FUNDO DE INVESTIMENTO EM COTAS DE FUNDOS DE INVESTIMENTO DE AÇÕES</v>
      </c>
      <c r="H210" t="str">
        <f>_xlfn.XLOOKUP(B210,'de para'!A:A,'de para'!D:D,_xlfn.XLOOKUP('output XML'!B210,'de para'!B:B,'de para'!D:D,"Not found",0),0)</f>
        <v>Ações</v>
      </c>
      <c r="I210" s="118">
        <v>44881</v>
      </c>
    </row>
    <row r="211" spans="1:9" x14ac:dyDescent="0.3">
      <c r="A211" s="16">
        <v>43</v>
      </c>
      <c r="B211">
        <v>10843445000197</v>
      </c>
      <c r="C211">
        <v>576.1015096453109</v>
      </c>
      <c r="D211">
        <v>2.5542921700000001</v>
      </c>
      <c r="E211">
        <v>225.54252657999999</v>
      </c>
      <c r="F211" t="s">
        <v>14</v>
      </c>
      <c r="G211" t="str">
        <f>_xlfn.XLOOKUP(B211,'de para'!A:A,'de para'!C:C,_xlfn.XLOOKUP(B211,'de para'!B:B,'de para'!C:C,"Not found",0),0)</f>
        <v>XP REFERENCIADO FUNDO INVESTIMENTO REFERENCIADO DI</v>
      </c>
      <c r="H211" t="str">
        <f>_xlfn.XLOOKUP(B211,'de para'!A:A,'de para'!D:D,_xlfn.XLOOKUP('output XML'!B211,'de para'!B:B,'de para'!D:D,"Not found",0),0)</f>
        <v>Caixa</v>
      </c>
      <c r="I211" s="118">
        <v>44881</v>
      </c>
    </row>
    <row r="212" spans="1:9" x14ac:dyDescent="0.3">
      <c r="A212" s="16">
        <v>44</v>
      </c>
      <c r="B212">
        <v>44162109000109</v>
      </c>
      <c r="C212">
        <v>52800.000000004911</v>
      </c>
      <c r="D212">
        <v>1.03762088</v>
      </c>
      <c r="E212">
        <v>50885.63753652</v>
      </c>
      <c r="F212" t="s">
        <v>14</v>
      </c>
      <c r="G212" t="str">
        <f>_xlfn.XLOOKUP(B212,'de para'!A:A,'de para'!C:C,_xlfn.XLOOKUP(B212,'de para'!B:B,'de para'!C:C,"Not found",0),0)</f>
        <v>XP CASH I FI RENDA FIXA SIMPLES</v>
      </c>
      <c r="H212" t="str">
        <f>_xlfn.XLOOKUP(B212,'de para'!A:A,'de para'!D:D,_xlfn.XLOOKUP('output XML'!B212,'de para'!B:B,'de para'!D:D,"Not found",0),0)</f>
        <v>Caixa</v>
      </c>
      <c r="I212" s="118">
        <v>44881</v>
      </c>
    </row>
    <row r="213" spans="1:9" x14ac:dyDescent="0.3">
      <c r="A213" s="16">
        <v>45</v>
      </c>
      <c r="B213">
        <v>45683352000127</v>
      </c>
      <c r="C213">
        <v>52800.006430990761</v>
      </c>
      <c r="D213">
        <v>1.0376381699999999</v>
      </c>
      <c r="E213">
        <v>50884.79583494</v>
      </c>
      <c r="F213" t="s">
        <v>14</v>
      </c>
      <c r="G213" t="str">
        <f>_xlfn.XLOOKUP(B213,'de para'!A:A,'de para'!C:C,_xlfn.XLOOKUP(B213,'de para'!B:B,'de para'!C:C,"Not found",0),0)</f>
        <v>XP CASH II FI RENDA FIXA SIMPLES</v>
      </c>
      <c r="H213" t="str">
        <f>_xlfn.XLOOKUP(B213,'de para'!A:A,'de para'!D:D,_xlfn.XLOOKUP('output XML'!B213,'de para'!B:B,'de para'!D:D,"Not found",0),0)</f>
        <v>Caixa</v>
      </c>
      <c r="I213" s="118">
        <v>44881</v>
      </c>
    </row>
    <row r="214" spans="1:9" x14ac:dyDescent="0.3">
      <c r="A214" s="16">
        <v>46</v>
      </c>
      <c r="B214">
        <v>45688718000150</v>
      </c>
      <c r="C214">
        <v>52799.999999999403</v>
      </c>
      <c r="D214">
        <v>1.03763816</v>
      </c>
      <c r="E214">
        <v>50884.790127610002</v>
      </c>
      <c r="F214" t="s">
        <v>14</v>
      </c>
      <c r="G214" t="str">
        <f>_xlfn.XLOOKUP(B214,'de para'!A:A,'de para'!C:C,_xlfn.XLOOKUP(B214,'de para'!B:B,'de para'!C:C,"Not found",0),0)</f>
        <v>XP CASH IV FI RENDA FIXA SIMPLES</v>
      </c>
      <c r="H214" t="str">
        <f>_xlfn.XLOOKUP(B214,'de para'!A:A,'de para'!D:D,_xlfn.XLOOKUP('output XML'!B214,'de para'!B:B,'de para'!D:D,"Not found",0),0)</f>
        <v>Caixa</v>
      </c>
      <c r="I214" s="118">
        <v>44881</v>
      </c>
    </row>
    <row r="215" spans="1:9" x14ac:dyDescent="0.3">
      <c r="A215" s="16">
        <v>47</v>
      </c>
      <c r="B215">
        <v>46328929000145</v>
      </c>
      <c r="C215">
        <v>52799.999999999367</v>
      </c>
      <c r="D215">
        <v>1.0376361599999999</v>
      </c>
      <c r="E215">
        <v>50884.888205900003</v>
      </c>
      <c r="F215" t="s">
        <v>14</v>
      </c>
      <c r="G215" t="str">
        <f>_xlfn.XLOOKUP(B215,'de para'!A:A,'de para'!C:C,_xlfn.XLOOKUP(B215,'de para'!B:B,'de para'!C:C,"Not found",0),0)</f>
        <v>XP CASH IX FI RENDA FIXA SIMPLES</v>
      </c>
      <c r="H215" t="str">
        <f>_xlfn.XLOOKUP(B215,'de para'!A:A,'de para'!D:D,_xlfn.XLOOKUP('output XML'!B215,'de para'!B:B,'de para'!D:D,"Not found",0),0)</f>
        <v>Caixa</v>
      </c>
      <c r="I215" s="118">
        <v>44881</v>
      </c>
    </row>
    <row r="216" spans="1:9" x14ac:dyDescent="0.3">
      <c r="A216" s="16">
        <v>48</v>
      </c>
      <c r="B216">
        <v>46098698000120</v>
      </c>
      <c r="C216">
        <v>52800.00000000219</v>
      </c>
      <c r="D216">
        <v>1.0375575100000001</v>
      </c>
      <c r="E216">
        <v>50888.745434459997</v>
      </c>
      <c r="F216" t="s">
        <v>14</v>
      </c>
      <c r="G216" t="str">
        <f>_xlfn.XLOOKUP(B216,'de para'!A:A,'de para'!C:C,_xlfn.XLOOKUP(B216,'de para'!B:B,'de para'!C:C,"Not found",0),0)</f>
        <v>XP CASH V FI RENDA FIXA SIMPLES</v>
      </c>
      <c r="H216" t="str">
        <f>_xlfn.XLOOKUP(B216,'de para'!A:A,'de para'!D:D,_xlfn.XLOOKUP('output XML'!B216,'de para'!B:B,'de para'!D:D,"Not found",0),0)</f>
        <v>Caixa</v>
      </c>
      <c r="I216" s="118">
        <v>44881</v>
      </c>
    </row>
    <row r="217" spans="1:9" x14ac:dyDescent="0.3">
      <c r="A217" s="16">
        <v>49</v>
      </c>
      <c r="B217">
        <v>32319500000187</v>
      </c>
      <c r="C217">
        <v>52799.999194577053</v>
      </c>
      <c r="D217">
        <v>1.0376582999999999</v>
      </c>
      <c r="E217">
        <v>50883.801724110002</v>
      </c>
      <c r="F217" t="s">
        <v>14</v>
      </c>
      <c r="G217" t="str">
        <f>_xlfn.XLOOKUP(B217,'de para'!A:A,'de para'!C:C,_xlfn.XLOOKUP(B217,'de para'!B:B,'de para'!C:C,"Not found",0),0)</f>
        <v>XP CASH VI FI RENDA FIXA SIMPLES</v>
      </c>
      <c r="H217" t="str">
        <f>_xlfn.XLOOKUP(B217,'de para'!A:A,'de para'!D:D,_xlfn.XLOOKUP('output XML'!B217,'de para'!B:B,'de para'!D:D,"Not found",0),0)</f>
        <v>Caixa</v>
      </c>
      <c r="I217" s="118">
        <v>44881</v>
      </c>
    </row>
    <row r="218" spans="1:9" x14ac:dyDescent="0.3">
      <c r="A218" s="16">
        <v>50</v>
      </c>
      <c r="B218">
        <v>46328987000179</v>
      </c>
      <c r="C218">
        <v>52800.000000005202</v>
      </c>
      <c r="D218">
        <v>1.0376393100000001</v>
      </c>
      <c r="E218">
        <v>50884.733732770001</v>
      </c>
      <c r="F218" t="s">
        <v>14</v>
      </c>
      <c r="G218" t="str">
        <f>_xlfn.XLOOKUP(B218,'de para'!A:A,'de para'!C:C,_xlfn.XLOOKUP(B218,'de para'!B:B,'de para'!C:C,"Not found",0),0)</f>
        <v>XP CASH X FI RENDA FIXA SIMPLES I</v>
      </c>
      <c r="H218" t="str">
        <f>_xlfn.XLOOKUP(B218,'de para'!A:A,'de para'!D:D,_xlfn.XLOOKUP('output XML'!B218,'de para'!B:B,'de para'!D:D,"Not found",0),0)</f>
        <v>Caixa</v>
      </c>
      <c r="I218" s="118">
        <v>44881</v>
      </c>
    </row>
    <row r="219" spans="1:9" x14ac:dyDescent="0.3">
      <c r="A219" s="16">
        <v>51</v>
      </c>
      <c r="B219">
        <v>45688636000106</v>
      </c>
      <c r="C219">
        <v>52799.999999996588</v>
      </c>
      <c r="D219">
        <v>1.0375691300000001</v>
      </c>
      <c r="E219">
        <v>50888.175518479999</v>
      </c>
      <c r="F219" t="s">
        <v>14</v>
      </c>
      <c r="G219" t="str">
        <f>_xlfn.XLOOKUP(B219,'de para'!A:A,'de para'!C:C,_xlfn.XLOOKUP(B219,'de para'!B:B,'de para'!C:C,"Not found",0),0)</f>
        <v>XP CASH III FI RENDA FIXA SIMPLES</v>
      </c>
      <c r="H219" t="str">
        <f>_xlfn.XLOOKUP(B219,'de para'!A:A,'de para'!D:D,_xlfn.XLOOKUP('output XML'!B219,'de para'!B:B,'de para'!D:D,"Not found",0),0)</f>
        <v>Caixa</v>
      </c>
      <c r="I219" s="118">
        <v>44881</v>
      </c>
    </row>
    <row r="220" spans="1:9" x14ac:dyDescent="0.3">
      <c r="A220" s="16">
        <v>52</v>
      </c>
      <c r="B220">
        <v>46328680000178</v>
      </c>
      <c r="C220">
        <v>52799.992413952154</v>
      </c>
      <c r="D220">
        <v>1.03763637</v>
      </c>
      <c r="E220">
        <v>50884.870596770001</v>
      </c>
      <c r="F220" t="s">
        <v>14</v>
      </c>
      <c r="G220" t="str">
        <f>_xlfn.XLOOKUP(B220,'de para'!A:A,'de para'!C:C,_xlfn.XLOOKUP(B220,'de para'!B:B,'de para'!C:C,"Not found",0),0)</f>
        <v>XP CASH VII FI RENDA FIXA SIMPLES</v>
      </c>
      <c r="H220" t="str">
        <f>_xlfn.XLOOKUP(B220,'de para'!A:A,'de para'!D:D,_xlfn.XLOOKUP('output XML'!B220,'de para'!B:B,'de para'!D:D,"Not found",0),0)</f>
        <v>Caixa</v>
      </c>
      <c r="I220" s="118">
        <v>44881</v>
      </c>
    </row>
    <row r="221" spans="1:9" x14ac:dyDescent="0.3">
      <c r="A221" s="16">
        <v>53</v>
      </c>
      <c r="B221">
        <v>46328752000187</v>
      </c>
      <c r="C221">
        <v>52799.991350181474</v>
      </c>
      <c r="D221">
        <v>1.0376363399999999</v>
      </c>
      <c r="E221">
        <v>50884.871042760002</v>
      </c>
      <c r="F221" t="s">
        <v>14</v>
      </c>
      <c r="G221" t="str">
        <f>_xlfn.XLOOKUP(B221,'de para'!A:A,'de para'!C:C,_xlfn.XLOOKUP(B221,'de para'!B:B,'de para'!C:C,"Not found",0),0)</f>
        <v>XP CASH VIII FI RENDA FIXA SIMPLES</v>
      </c>
      <c r="H221" t="str">
        <f>_xlfn.XLOOKUP(B221,'de para'!A:A,'de para'!D:D,_xlfn.XLOOKUP('output XML'!B221,'de para'!B:B,'de para'!D:D,"Not found",0),0)</f>
        <v>Caixa</v>
      </c>
      <c r="I221" s="118">
        <v>44881</v>
      </c>
    </row>
    <row r="222" spans="1:9" x14ac:dyDescent="0.3">
      <c r="A222" s="16">
        <v>54</v>
      </c>
      <c r="B222">
        <v>31366337000140</v>
      </c>
      <c r="C222">
        <v>3314527.2995351991</v>
      </c>
      <c r="D222">
        <v>2.1809449000000001</v>
      </c>
      <c r="E222">
        <v>1519766.63854974</v>
      </c>
      <c r="F222" t="s">
        <v>15</v>
      </c>
      <c r="G222" t="str">
        <f>_xlfn.XLOOKUP(B222,'de para'!A:A,'de para'!C:C,_xlfn.XLOOKUP(B222,'de para'!B:B,'de para'!C:C,"Not found",0),0)</f>
        <v>051 SPA VISTA MULTIESTRATÉGIA FIC MULTIMERCADO</v>
      </c>
      <c r="H222" t="str">
        <f>_xlfn.XLOOKUP(B222,'de para'!A:A,'de para'!D:D,_xlfn.XLOOKUP('output XML'!B222,'de para'!B:B,'de para'!D:D,"Not found",0),0)</f>
        <v>Multimercado</v>
      </c>
      <c r="I222" s="118">
        <v>44881</v>
      </c>
    </row>
    <row r="223" spans="1:9" x14ac:dyDescent="0.3">
      <c r="A223" s="16">
        <v>55</v>
      </c>
      <c r="B223">
        <v>18422272000145</v>
      </c>
      <c r="C223">
        <v>1003823.407222561</v>
      </c>
      <c r="D223">
        <v>3.227843</v>
      </c>
      <c r="E223">
        <v>310988.91960437997</v>
      </c>
      <c r="F223" t="s">
        <v>15</v>
      </c>
      <c r="G223" t="str">
        <f>_xlfn.XLOOKUP(B223,'de para'!A:A,'de para'!C:C,_xlfn.XLOOKUP(B223,'de para'!B:B,'de para'!C:C,"Not found",0),0)</f>
        <v>ABSOLUTE VERTEX CSHG FIC MULTIMERCADO</v>
      </c>
      <c r="H223" t="str">
        <f>_xlfn.XLOOKUP(B223,'de para'!A:A,'de para'!D:D,_xlfn.XLOOKUP('output XML'!B223,'de para'!B:B,'de para'!D:D,"Not found",0),0)</f>
        <v>Multimercado</v>
      </c>
      <c r="I223" s="118">
        <v>44881</v>
      </c>
    </row>
    <row r="224" spans="1:9" x14ac:dyDescent="0.3">
      <c r="A224" s="16">
        <v>56</v>
      </c>
      <c r="B224">
        <v>32683901000111</v>
      </c>
      <c r="C224">
        <v>1680905.897472197</v>
      </c>
      <c r="D224">
        <v>1.3541472000000001</v>
      </c>
      <c r="E224">
        <v>1241302.19925293</v>
      </c>
      <c r="F224" t="s">
        <v>15</v>
      </c>
      <c r="G224" t="str">
        <f>_xlfn.XLOOKUP(B224,'de para'!A:A,'de para'!C:C,_xlfn.XLOOKUP(B224,'de para'!B:B,'de para'!C:C,"Not found",0),0)</f>
        <v>CSHG ALLOCATION ACE CAPITAL FIC MULTIMERCADO</v>
      </c>
      <c r="H224" t="str">
        <f>_xlfn.XLOOKUP(B224,'de para'!A:A,'de para'!D:D,_xlfn.XLOOKUP('output XML'!B224,'de para'!B:B,'de para'!D:D,"Not found",0),0)</f>
        <v>Multimercado</v>
      </c>
      <c r="I224" s="118">
        <v>44881</v>
      </c>
    </row>
    <row r="225" spans="1:9" x14ac:dyDescent="0.3">
      <c r="A225" s="16">
        <v>57</v>
      </c>
      <c r="B225">
        <v>35700369000191</v>
      </c>
      <c r="C225">
        <v>1065401.0076854411</v>
      </c>
      <c r="D225">
        <v>1.3453634999999999</v>
      </c>
      <c r="E225">
        <v>791905.68770851998</v>
      </c>
      <c r="F225" t="s">
        <v>15</v>
      </c>
      <c r="G225" t="str">
        <f>_xlfn.XLOOKUP(B225,'de para'!A:A,'de para'!C:C,_xlfn.XLOOKUP(B225,'de para'!B:B,'de para'!C:C,"Not found",0),0)</f>
        <v>CSHG ALLOCATION GENOA CAPITAL RADAR FIC MULTIMERCADO</v>
      </c>
      <c r="H225" t="str">
        <f>_xlfn.XLOOKUP(B225,'de para'!A:A,'de para'!D:D,_xlfn.XLOOKUP('output XML'!B225,'de para'!B:B,'de para'!D:D,"Not found",0),0)</f>
        <v>Multimercado</v>
      </c>
      <c r="I225" s="118">
        <v>44881</v>
      </c>
    </row>
    <row r="226" spans="1:9" x14ac:dyDescent="0.3">
      <c r="A226" s="16">
        <v>58</v>
      </c>
      <c r="B226">
        <v>41000792000181</v>
      </c>
      <c r="C226">
        <v>2277226.2678301581</v>
      </c>
      <c r="D226">
        <v>1.1870832</v>
      </c>
      <c r="E226">
        <v>1918337.5418253399</v>
      </c>
      <c r="F226" t="s">
        <v>15</v>
      </c>
      <c r="G226" t="str">
        <f>_xlfn.XLOOKUP(B226,'de para'!A:A,'de para'!C:C,_xlfn.XLOOKUP(B226,'de para'!B:B,'de para'!C:C,"Not found",0),0)</f>
        <v>CSHG ALLOCATION GIANT ZARATHUSTRA FIC MULTIMERCADO</v>
      </c>
      <c r="H226" t="str">
        <f>_xlfn.XLOOKUP(B226,'de para'!A:A,'de para'!D:D,_xlfn.XLOOKUP('output XML'!B226,'de para'!B:B,'de para'!D:D,"Not found",0),0)</f>
        <v>Multimercado</v>
      </c>
      <c r="I226" s="118">
        <v>44881</v>
      </c>
    </row>
    <row r="227" spans="1:9" x14ac:dyDescent="0.3">
      <c r="A227" s="16">
        <v>59</v>
      </c>
      <c r="B227">
        <v>28951307000197</v>
      </c>
      <c r="C227">
        <v>5023865.5188261252</v>
      </c>
      <c r="D227">
        <v>2.1038454</v>
      </c>
      <c r="E227">
        <v>2387944.2466761698</v>
      </c>
      <c r="F227" t="s">
        <v>15</v>
      </c>
      <c r="G227" t="str">
        <f>_xlfn.XLOOKUP(B227,'de para'!A:A,'de para'!C:C,_xlfn.XLOOKUP(B227,'de para'!B:B,'de para'!C:C,"Not found",0),0)</f>
        <v>CSHG ALLOCATION RAPTOR L CSHG INVESTIMENTO NO EXTERIOR FIC MULTIMERCADO CRÉDITO PRIVADO</v>
      </c>
      <c r="H227" t="str">
        <f>_xlfn.XLOOKUP(B227,'de para'!A:A,'de para'!D:D,_xlfn.XLOOKUP('output XML'!B227,'de para'!B:B,'de para'!D:D,"Not found",0),0)</f>
        <v>Multimercado</v>
      </c>
      <c r="I227" s="118">
        <v>44881</v>
      </c>
    </row>
    <row r="228" spans="1:9" x14ac:dyDescent="0.3">
      <c r="A228" s="16">
        <v>60</v>
      </c>
      <c r="B228">
        <v>36857756000107</v>
      </c>
      <c r="C228">
        <v>1296253.029412485</v>
      </c>
      <c r="D228">
        <v>1.1917802</v>
      </c>
      <c r="E228">
        <v>1087661.1554819299</v>
      </c>
      <c r="F228" t="s">
        <v>15</v>
      </c>
      <c r="G228" t="str">
        <f>_xlfn.XLOOKUP(B228,'de para'!A:A,'de para'!C:C,_xlfn.XLOOKUP(B228,'de para'!B:B,'de para'!C:C,"Not found",0),0)</f>
        <v>CSHG ALLOCATION SHARP LONG BIASED CSHG FIC AÇÕES</v>
      </c>
      <c r="H228" t="str">
        <f>_xlfn.XLOOKUP(B228,'de para'!A:A,'de para'!D:D,_xlfn.XLOOKUP('output XML'!B228,'de para'!B:B,'de para'!D:D,"Not found",0),0)</f>
        <v>Ações</v>
      </c>
      <c r="I228" s="118">
        <v>44881</v>
      </c>
    </row>
    <row r="229" spans="1:9" x14ac:dyDescent="0.3">
      <c r="A229" s="16">
        <v>61</v>
      </c>
      <c r="B229">
        <v>40319225000120</v>
      </c>
      <c r="C229">
        <v>64857.110324180612</v>
      </c>
      <c r="D229">
        <v>1.1320964</v>
      </c>
      <c r="E229">
        <v>57289.3883632</v>
      </c>
      <c r="F229" t="s">
        <v>15</v>
      </c>
      <c r="G229" t="str">
        <f>_xlfn.XLOOKUP(B229,'de para'!A:A,'de para'!C:C,_xlfn.XLOOKUP(B229,'de para'!B:B,'de para'!C:C,"Not found",0),0)</f>
        <v>CSHG GRIDS II FIC RENDA FIXA REFERENCIADO DI</v>
      </c>
      <c r="H229" t="str">
        <f>_xlfn.XLOOKUP(B229,'de para'!A:A,'de para'!D:D,_xlfn.XLOOKUP('output XML'!B229,'de para'!B:B,'de para'!D:D,"Not found",0),0)</f>
        <v>Caixa</v>
      </c>
      <c r="I229" s="118">
        <v>44881</v>
      </c>
    </row>
    <row r="230" spans="1:9" x14ac:dyDescent="0.3">
      <c r="A230" s="16">
        <v>62</v>
      </c>
      <c r="B230">
        <v>40319218000128</v>
      </c>
      <c r="C230">
        <v>288038.33032835711</v>
      </c>
      <c r="D230">
        <v>118.3240186</v>
      </c>
      <c r="E230">
        <v>2434.3183551100001</v>
      </c>
      <c r="F230" t="s">
        <v>15</v>
      </c>
      <c r="G230" t="str">
        <f>_xlfn.XLOOKUP(B230,'de para'!A:A,'de para'!C:C,_xlfn.XLOOKUP(B230,'de para'!B:B,'de para'!C:C,"Not found",0),0)</f>
        <v>CSHG GRIDS II INVESTIMENTO NO EXTERIOR FI MULTIMERCADO CRÉDITO PRIVADO</v>
      </c>
      <c r="H230" t="str">
        <f>_xlfn.XLOOKUP(B230,'de para'!A:A,'de para'!D:D,_xlfn.XLOOKUP('output XML'!B230,'de para'!B:B,'de para'!D:D,"Not found",0),0)</f>
        <v>Multimercado</v>
      </c>
      <c r="I230" s="118">
        <v>44881</v>
      </c>
    </row>
    <row r="231" spans="1:9" x14ac:dyDescent="0.3">
      <c r="A231" s="16">
        <v>63</v>
      </c>
      <c r="B231">
        <v>13000859000142</v>
      </c>
      <c r="C231">
        <v>1117531.601010585</v>
      </c>
      <c r="D231">
        <v>4.3461926999999996</v>
      </c>
      <c r="E231">
        <v>257128.86614773999</v>
      </c>
      <c r="F231" t="s">
        <v>15</v>
      </c>
      <c r="G231" t="str">
        <f>_xlfn.XLOOKUP(B231,'de para'!A:A,'de para'!C:C,_xlfn.XLOOKUP(B231,'de para'!B:B,'de para'!C:C,"Not found",0),0)</f>
        <v>CSHG ALLOCATION IBIÚNA HEDGE STHG FIC MULTIMERCADO</v>
      </c>
      <c r="H231" t="str">
        <f>_xlfn.XLOOKUP(B231,'de para'!A:A,'de para'!D:D,_xlfn.XLOOKUP('output XML'!B231,'de para'!B:B,'de para'!D:D,"Not found",0),0)</f>
        <v>Multimercado</v>
      </c>
      <c r="I231" s="118">
        <v>44881</v>
      </c>
    </row>
    <row r="232" spans="1:9" x14ac:dyDescent="0.3">
      <c r="A232" s="16">
        <v>64</v>
      </c>
      <c r="B232">
        <v>19009392000188</v>
      </c>
      <c r="C232">
        <v>2260596.0604828191</v>
      </c>
      <c r="D232">
        <v>5.3173884999999999</v>
      </c>
      <c r="E232">
        <v>425132.76215999998</v>
      </c>
      <c r="F232" t="s">
        <v>15</v>
      </c>
      <c r="G232" t="str">
        <f>_xlfn.XLOOKUP(B232,'de para'!A:A,'de para'!C:C,_xlfn.XLOOKUP(B232,'de para'!B:B,'de para'!C:C,"Not found",0),0)</f>
        <v>CSHG ALLOCATION SPX RAPTOR CSHG INVESTIMENTO NO EXTERIOR FIC MULTIMERCADO CRÉDITO PRIVADO</v>
      </c>
      <c r="H232" t="str">
        <f>_xlfn.XLOOKUP(B232,'de para'!A:A,'de para'!D:D,_xlfn.XLOOKUP('output XML'!B232,'de para'!B:B,'de para'!D:D,"Not found",0),0)</f>
        <v>Multimercado</v>
      </c>
      <c r="I232" s="118">
        <v>44881</v>
      </c>
    </row>
    <row r="233" spans="1:9" x14ac:dyDescent="0.3">
      <c r="A233" s="16">
        <v>65</v>
      </c>
      <c r="B233">
        <v>31608483000135</v>
      </c>
      <c r="C233">
        <v>1955263.5592359549</v>
      </c>
      <c r="D233">
        <v>1.8883973999999999</v>
      </c>
      <c r="E233">
        <v>1035408.94476764</v>
      </c>
      <c r="F233" t="s">
        <v>15</v>
      </c>
      <c r="G233" t="str">
        <f>_xlfn.XLOOKUP(B233,'de para'!A:A,'de para'!C:C,_xlfn.XLOOKUP(B233,'de para'!B:B,'de para'!C:C,"Not found",0),0)</f>
        <v>CSHG ALLOCATION SHARP LONG BIASED FIC AÇÕES</v>
      </c>
      <c r="H233" t="str">
        <f>_xlfn.XLOOKUP(B233,'de para'!A:A,'de para'!D:D,_xlfn.XLOOKUP('output XML'!B233,'de para'!B:B,'de para'!D:D,"Not found",0),0)</f>
        <v>Ações</v>
      </c>
      <c r="I233" s="118">
        <v>44881</v>
      </c>
    </row>
    <row r="234" spans="1:9" x14ac:dyDescent="0.3">
      <c r="A234" s="16">
        <v>66</v>
      </c>
      <c r="B234">
        <v>29236579000178</v>
      </c>
      <c r="C234">
        <v>2183429.2654796741</v>
      </c>
      <c r="D234">
        <v>1.7014724999999999</v>
      </c>
      <c r="E234">
        <v>1283258.62773549</v>
      </c>
      <c r="F234" t="s">
        <v>15</v>
      </c>
      <c r="G234" t="str">
        <f>_xlfn.XLOOKUP(B234,'de para'!A:A,'de para'!C:C,_xlfn.XLOOKUP(B234,'de para'!B:B,'de para'!C:C,"Not found",0),0)</f>
        <v>CSHG ALLOCATION LEGACY CAPITAL FIC MULTIMERCADO</v>
      </c>
      <c r="H234" t="str">
        <f>_xlfn.XLOOKUP(B234,'de para'!A:A,'de para'!D:D,_xlfn.XLOOKUP('output XML'!B234,'de para'!B:B,'de para'!D:D,"Not found",0),0)</f>
        <v>Multimercado</v>
      </c>
      <c r="I234" s="118">
        <v>44881</v>
      </c>
    </row>
    <row r="235" spans="1:9" x14ac:dyDescent="0.3">
      <c r="A235" s="16">
        <v>67</v>
      </c>
      <c r="B235">
        <v>35819274000191</v>
      </c>
      <c r="C235">
        <v>1154350.8395375081</v>
      </c>
      <c r="D235">
        <v>1.2456266199999999</v>
      </c>
      <c r="E235">
        <v>926723.00110084994</v>
      </c>
      <c r="F235" t="s">
        <v>15</v>
      </c>
      <c r="G235" t="str">
        <f>_xlfn.XLOOKUP(B235,'de para'!A:A,'de para'!C:C,_xlfn.XLOOKUP(B235,'de para'!B:B,'de para'!C:C,"Not found",0),0)</f>
        <v>CSHG JIVE DISTRESSED ALLOCATION III FIC MULTIMERCADO CRÉDITO PRIVADO</v>
      </c>
      <c r="H235" t="str">
        <f>_xlfn.XLOOKUP(B235,'de para'!A:A,'de para'!D:D,_xlfn.XLOOKUP('output XML'!B235,'de para'!B:B,'de para'!D:D,"Not found",0),0)</f>
        <v>Inflação</v>
      </c>
      <c r="I235" s="118">
        <v>44881</v>
      </c>
    </row>
    <row r="236" spans="1:9" x14ac:dyDescent="0.3">
      <c r="A236" s="16">
        <v>68</v>
      </c>
      <c r="B236">
        <v>31713505000127</v>
      </c>
      <c r="C236">
        <v>655900.3806382732</v>
      </c>
      <c r="D236">
        <v>2031.3478791</v>
      </c>
      <c r="E236">
        <v>322.88924383</v>
      </c>
      <c r="F236" t="s">
        <v>15</v>
      </c>
      <c r="G236" t="str">
        <f>_xlfn.XLOOKUP(B236,'de para'!A:A,'de para'!C:C,_xlfn.XLOOKUP(B236,'de para'!B:B,'de para'!C:C,"Not found",0),0)</f>
        <v>CSHG PÁTRIA INF IV FI MULTIMERCADO</v>
      </c>
      <c r="H236" t="str">
        <f>_xlfn.XLOOKUP(B236,'de para'!A:A,'de para'!D:D,_xlfn.XLOOKUP('output XML'!B236,'de para'!B:B,'de para'!D:D,"Not found",0),0)</f>
        <v>Ações</v>
      </c>
      <c r="I236" s="118">
        <v>44881</v>
      </c>
    </row>
    <row r="237" spans="1:9" x14ac:dyDescent="0.3">
      <c r="A237" s="16">
        <v>69</v>
      </c>
      <c r="B237">
        <v>31713585000110</v>
      </c>
      <c r="C237">
        <v>66937.535213872106</v>
      </c>
      <c r="D237">
        <v>1.1397915999999999</v>
      </c>
      <c r="E237">
        <v>58727.87201965</v>
      </c>
      <c r="F237" t="s">
        <v>15</v>
      </c>
      <c r="G237" t="str">
        <f>_xlfn.XLOOKUP(B237,'de para'!A:A,'de para'!C:C,_xlfn.XLOOKUP(B237,'de para'!B:B,'de para'!C:C,"Not found",0),0)</f>
        <v>CSHG PÁTRIA INF IV FIC RENDA FIXA REFERENCIADO DI</v>
      </c>
      <c r="H237" t="str">
        <f>_xlfn.XLOOKUP(B237,'de para'!A:A,'de para'!D:D,_xlfn.XLOOKUP('output XML'!B237,'de para'!B:B,'de para'!D:D,"Not found",0),0)</f>
        <v>Caixa</v>
      </c>
      <c r="I237" s="118">
        <v>44881</v>
      </c>
    </row>
    <row r="238" spans="1:9" x14ac:dyDescent="0.3">
      <c r="A238" s="16">
        <v>70</v>
      </c>
      <c r="B238">
        <v>42776581000106</v>
      </c>
      <c r="C238">
        <v>1000000.000000003</v>
      </c>
      <c r="D238">
        <v>1.1134488199999999</v>
      </c>
      <c r="E238">
        <v>898110.43133532</v>
      </c>
      <c r="F238" t="s">
        <v>15</v>
      </c>
      <c r="G238" t="str">
        <f>_xlfn.XLOOKUP(B238,'de para'!A:A,'de para'!C:C,_xlfn.XLOOKUP(B238,'de para'!B:B,'de para'!C:C,"Not found",0),0)</f>
        <v>SELECTION CASH MASTER FUNDO DE INVESTIMENTO EM COTAS DE FUNDOS DE INVESTIMENTO RENDA FIXA CREDITO PRIVADO LONGO PRAZO</v>
      </c>
      <c r="H238" t="str">
        <f>_xlfn.XLOOKUP(B238,'de para'!A:A,'de para'!D:D,_xlfn.XLOOKUP('output XML'!B238,'de para'!B:B,'de para'!D:D,"Not found",0),0)</f>
        <v>Caixa</v>
      </c>
      <c r="I238" s="118">
        <v>44881</v>
      </c>
    </row>
    <row r="239" spans="1:9" x14ac:dyDescent="0.3">
      <c r="A239" s="16">
        <v>71</v>
      </c>
      <c r="B239">
        <v>30654823000100</v>
      </c>
      <c r="C239">
        <v>1924358.8776426581</v>
      </c>
      <c r="D239">
        <v>1282.9059164099999</v>
      </c>
      <c r="E239">
        <v>1500.0000023600001</v>
      </c>
      <c r="F239" t="s">
        <v>15</v>
      </c>
      <c r="G239" t="str">
        <f>_xlfn.XLOOKUP(B239,'de para'!A:A,'de para'!C:C,_xlfn.XLOOKUP(B239,'de para'!B:B,'de para'!C:C,"Not found",0),0)</f>
        <v>SPS II FEEDER B FI MULTIMERCADO CRÉDITO PRIVADO</v>
      </c>
      <c r="H239" t="str">
        <f>_xlfn.XLOOKUP(B239,'de para'!A:A,'de para'!D:D,_xlfn.XLOOKUP('output XML'!B239,'de para'!B:B,'de para'!D:D,"Not found",0),0)</f>
        <v>Inflação</v>
      </c>
      <c r="I239" s="118">
        <v>44881</v>
      </c>
    </row>
    <row r="240" spans="1:9" x14ac:dyDescent="0.3">
      <c r="A240" s="16">
        <v>72</v>
      </c>
      <c r="B240">
        <v>10843445000197</v>
      </c>
      <c r="C240">
        <v>100000.00000000979</v>
      </c>
      <c r="D240">
        <v>2.5529847999999999</v>
      </c>
      <c r="E240">
        <v>39169.837595589997</v>
      </c>
      <c r="F240" t="s">
        <v>15</v>
      </c>
      <c r="G240" t="str">
        <f>_xlfn.XLOOKUP(B240,'de para'!A:A,'de para'!C:C,_xlfn.XLOOKUP(B240,'de para'!B:B,'de para'!C:C,"Not found",0),0)</f>
        <v>XP REFERENCIADO FUNDO INVESTIMENTO REFERENCIADO DI</v>
      </c>
      <c r="H240" t="str">
        <f>_xlfn.XLOOKUP(B240,'de para'!A:A,'de para'!D:D,_xlfn.XLOOKUP('output XML'!B240,'de para'!B:B,'de para'!D:D,"Not found",0),0)</f>
        <v>Caixa</v>
      </c>
      <c r="I240" s="118">
        <v>44881</v>
      </c>
    </row>
    <row r="241" spans="1:9" x14ac:dyDescent="0.3">
      <c r="A241" s="16">
        <v>73</v>
      </c>
      <c r="B241">
        <v>44162109000109</v>
      </c>
      <c r="C241">
        <v>237587.20336736899</v>
      </c>
      <c r="D241">
        <v>1.03711636</v>
      </c>
      <c r="E241">
        <v>229084.42343669999</v>
      </c>
      <c r="F241" t="s">
        <v>15</v>
      </c>
      <c r="G241" t="str">
        <f>_xlfn.XLOOKUP(B241,'de para'!A:A,'de para'!C:C,_xlfn.XLOOKUP(B241,'de para'!B:B,'de para'!C:C,"Not found",0),0)</f>
        <v>XP CASH I FI RENDA FIXA SIMPLES</v>
      </c>
      <c r="H241" t="str">
        <f>_xlfn.XLOOKUP(B241,'de para'!A:A,'de para'!D:D,_xlfn.XLOOKUP('output XML'!B241,'de para'!B:B,'de para'!D:D,"Not found",0),0)</f>
        <v>Caixa</v>
      </c>
      <c r="I241" s="118">
        <v>44881</v>
      </c>
    </row>
    <row r="242" spans="1:9" x14ac:dyDescent="0.3">
      <c r="A242" s="16">
        <v>74</v>
      </c>
      <c r="B242">
        <v>45683352000127</v>
      </c>
      <c r="C242">
        <v>237587.1785570283</v>
      </c>
      <c r="D242">
        <v>1.03713364</v>
      </c>
      <c r="E242">
        <v>229080.5826692</v>
      </c>
      <c r="F242" t="s">
        <v>15</v>
      </c>
      <c r="G242" t="str">
        <f>_xlfn.XLOOKUP(B242,'de para'!A:A,'de para'!C:C,_xlfn.XLOOKUP(B242,'de para'!B:B,'de para'!C:C,"Not found",0),0)</f>
        <v>XP CASH II FI RENDA FIXA SIMPLES</v>
      </c>
      <c r="H242" t="str">
        <f>_xlfn.XLOOKUP(B242,'de para'!A:A,'de para'!D:D,_xlfn.XLOOKUP('output XML'!B242,'de para'!B:B,'de para'!D:D,"Not found",0),0)</f>
        <v>Caixa</v>
      </c>
      <c r="I242" s="118">
        <v>44881</v>
      </c>
    </row>
    <row r="243" spans="1:9" x14ac:dyDescent="0.3">
      <c r="A243" s="16">
        <v>75</v>
      </c>
      <c r="B243">
        <v>45688718000150</v>
      </c>
      <c r="C243">
        <v>237587.16946541579</v>
      </c>
      <c r="D243">
        <v>1.03713363</v>
      </c>
      <c r="E243">
        <v>229080.57611189</v>
      </c>
      <c r="F243" t="s">
        <v>15</v>
      </c>
      <c r="G243" t="str">
        <f>_xlfn.XLOOKUP(B243,'de para'!A:A,'de para'!C:C,_xlfn.XLOOKUP(B243,'de para'!B:B,'de para'!C:C,"Not found",0),0)</f>
        <v>XP CASH IV FI RENDA FIXA SIMPLES</v>
      </c>
      <c r="H243" t="str">
        <f>_xlfn.XLOOKUP(B243,'de para'!A:A,'de para'!D:D,_xlfn.XLOOKUP('output XML'!B243,'de para'!B:B,'de para'!D:D,"Not found",0),0)</f>
        <v>Caixa</v>
      </c>
      <c r="I243" s="118">
        <v>44881</v>
      </c>
    </row>
    <row r="244" spans="1:9" x14ac:dyDescent="0.3">
      <c r="A244" s="16">
        <v>76</v>
      </c>
      <c r="B244">
        <v>46328929000145</v>
      </c>
      <c r="C244">
        <v>237587.02592901539</v>
      </c>
      <c r="D244">
        <v>1.0371316399999999</v>
      </c>
      <c r="E244">
        <v>229080.87726358001</v>
      </c>
      <c r="F244" t="s">
        <v>15</v>
      </c>
      <c r="G244" t="str">
        <f>_xlfn.XLOOKUP(B244,'de para'!A:A,'de para'!C:C,_xlfn.XLOOKUP(B244,'de para'!B:B,'de para'!C:C,"Not found",0),0)</f>
        <v>XP CASH IX FI RENDA FIXA SIMPLES</v>
      </c>
      <c r="H244" t="str">
        <f>_xlfn.XLOOKUP(B244,'de para'!A:A,'de para'!D:D,_xlfn.XLOOKUP('output XML'!B244,'de para'!B:B,'de para'!D:D,"Not found",0),0)</f>
        <v>Caixa</v>
      </c>
      <c r="I244" s="118">
        <v>44881</v>
      </c>
    </row>
    <row r="245" spans="1:9" x14ac:dyDescent="0.3">
      <c r="A245" s="16">
        <v>77</v>
      </c>
      <c r="B245">
        <v>46098698000120</v>
      </c>
      <c r="C245">
        <v>237587.13266446959</v>
      </c>
      <c r="D245">
        <v>1.0370530200000001</v>
      </c>
      <c r="E245">
        <v>229098.34703</v>
      </c>
      <c r="F245" t="s">
        <v>15</v>
      </c>
      <c r="G245" t="str">
        <f>_xlfn.XLOOKUP(B245,'de para'!A:A,'de para'!C:C,_xlfn.XLOOKUP(B245,'de para'!B:B,'de para'!C:C,"Not found",0),0)</f>
        <v>XP CASH V FI RENDA FIXA SIMPLES</v>
      </c>
      <c r="H245" t="str">
        <f>_xlfn.XLOOKUP(B245,'de para'!A:A,'de para'!D:D,_xlfn.XLOOKUP('output XML'!B245,'de para'!B:B,'de para'!D:D,"Not found",0),0)</f>
        <v>Caixa</v>
      </c>
      <c r="I245" s="118">
        <v>44881</v>
      </c>
    </row>
    <row r="246" spans="1:9" x14ac:dyDescent="0.3">
      <c r="A246" s="16">
        <v>78</v>
      </c>
      <c r="B246">
        <v>32319500000187</v>
      </c>
      <c r="C246">
        <v>237587.04975126579</v>
      </c>
      <c r="D246">
        <v>1.03715376</v>
      </c>
      <c r="E246">
        <v>229076.01448725001</v>
      </c>
      <c r="F246" t="s">
        <v>15</v>
      </c>
      <c r="G246" t="str">
        <f>_xlfn.XLOOKUP(B246,'de para'!A:A,'de para'!C:C,_xlfn.XLOOKUP(B246,'de para'!B:B,'de para'!C:C,"Not found",0),0)</f>
        <v>XP CASH VI FI RENDA FIXA SIMPLES</v>
      </c>
      <c r="H246" t="str">
        <f>_xlfn.XLOOKUP(B246,'de para'!A:A,'de para'!D:D,_xlfn.XLOOKUP('output XML'!B246,'de para'!B:B,'de para'!D:D,"Not found",0),0)</f>
        <v>Caixa</v>
      </c>
      <c r="I246" s="118">
        <v>44881</v>
      </c>
    </row>
    <row r="247" spans="1:9" x14ac:dyDescent="0.3">
      <c r="A247" s="16">
        <v>79</v>
      </c>
      <c r="B247">
        <v>46328987000179</v>
      </c>
      <c r="C247">
        <v>237587.16364011489</v>
      </c>
      <c r="D247">
        <v>1.0371347799999999</v>
      </c>
      <c r="E247">
        <v>229080.31648511</v>
      </c>
      <c r="F247" t="s">
        <v>15</v>
      </c>
      <c r="G247" t="str">
        <f>_xlfn.XLOOKUP(B247,'de para'!A:A,'de para'!C:C,_xlfn.XLOOKUP(B247,'de para'!B:B,'de para'!C:C,"Not found",0),0)</f>
        <v>XP CASH X FI RENDA FIXA SIMPLES I</v>
      </c>
      <c r="H247" t="str">
        <f>_xlfn.XLOOKUP(B247,'de para'!A:A,'de para'!D:D,_xlfn.XLOOKUP('output XML'!B247,'de para'!B:B,'de para'!D:D,"Not found",0),0)</f>
        <v>Caixa</v>
      </c>
      <c r="I247" s="118">
        <v>44881</v>
      </c>
    </row>
    <row r="248" spans="1:9" x14ac:dyDescent="0.3">
      <c r="A248" s="16">
        <v>80</v>
      </c>
      <c r="B248">
        <v>45688636000106</v>
      </c>
      <c r="C248">
        <v>237587.1542538871</v>
      </c>
      <c r="D248">
        <v>1.0370646400000001</v>
      </c>
      <c r="E248">
        <v>229095.80086916001</v>
      </c>
      <c r="F248" t="s">
        <v>15</v>
      </c>
      <c r="G248" t="str">
        <f>_xlfn.XLOOKUP(B248,'de para'!A:A,'de para'!C:C,_xlfn.XLOOKUP(B248,'de para'!B:B,'de para'!C:C,"Not found",0),0)</f>
        <v>XP CASH III FI RENDA FIXA SIMPLES</v>
      </c>
      <c r="H248" t="str">
        <f>_xlfn.XLOOKUP(B248,'de para'!A:A,'de para'!D:D,_xlfn.XLOOKUP('output XML'!B248,'de para'!B:B,'de para'!D:D,"Not found",0),0)</f>
        <v>Caixa</v>
      </c>
      <c r="I248" s="118">
        <v>44881</v>
      </c>
    </row>
    <row r="249" spans="1:9" x14ac:dyDescent="0.3">
      <c r="A249" s="16">
        <v>81</v>
      </c>
      <c r="B249">
        <v>46328680000178</v>
      </c>
      <c r="C249">
        <v>237587.10101129871</v>
      </c>
      <c r="D249">
        <v>1.03713184</v>
      </c>
      <c r="E249">
        <v>229080.90548188999</v>
      </c>
      <c r="F249" t="s">
        <v>15</v>
      </c>
      <c r="G249" t="str">
        <f>_xlfn.XLOOKUP(B249,'de para'!A:A,'de para'!C:C,_xlfn.XLOOKUP(B249,'de para'!B:B,'de para'!C:C,"Not found",0),0)</f>
        <v>XP CASH VII FI RENDA FIXA SIMPLES</v>
      </c>
      <c r="H249" t="str">
        <f>_xlfn.XLOOKUP(B249,'de para'!A:A,'de para'!D:D,_xlfn.XLOOKUP('output XML'!B249,'de para'!B:B,'de para'!D:D,"Not found",0),0)</f>
        <v>Caixa</v>
      </c>
      <c r="I249" s="118">
        <v>44881</v>
      </c>
    </row>
    <row r="250" spans="1:9" x14ac:dyDescent="0.3">
      <c r="A250" s="16">
        <v>82</v>
      </c>
      <c r="B250">
        <v>46328752000187</v>
      </c>
      <c r="C250">
        <v>237587.10573371471</v>
      </c>
      <c r="D250">
        <v>1.03713181</v>
      </c>
      <c r="E250">
        <v>229080.91666161001</v>
      </c>
      <c r="F250" t="s">
        <v>15</v>
      </c>
      <c r="G250" t="str">
        <f>_xlfn.XLOOKUP(B250,'de para'!A:A,'de para'!C:C,_xlfn.XLOOKUP(B250,'de para'!B:B,'de para'!C:C,"Not found",0),0)</f>
        <v>XP CASH VIII FI RENDA FIXA SIMPLES</v>
      </c>
      <c r="H250" t="str">
        <f>_xlfn.XLOOKUP(B250,'de para'!A:A,'de para'!D:D,_xlfn.XLOOKUP('output XML'!B250,'de para'!B:B,'de para'!D:D,"Not found",0),0)</f>
        <v>Caixa</v>
      </c>
      <c r="I250" s="118">
        <v>44881</v>
      </c>
    </row>
    <row r="251" spans="1:9" x14ac:dyDescent="0.3">
      <c r="A251" s="16">
        <v>0</v>
      </c>
      <c r="B251" t="s">
        <v>3</v>
      </c>
      <c r="C251">
        <v>1163159.4099999999</v>
      </c>
      <c r="D251">
        <v>3942.9132589999999</v>
      </c>
      <c r="E251">
        <v>295</v>
      </c>
      <c r="F251" t="s">
        <v>14</v>
      </c>
      <c r="G251" t="str">
        <f>_xlfn.XLOOKUP(B251,'de para'!A:A,'de para'!C:C,_xlfn.XLOOKUP(B251,'de para'!B:B,'de para'!C:C,"Not found",0),0)</f>
        <v>NTN-B 760199 20350515</v>
      </c>
      <c r="H251" t="str">
        <f>_xlfn.XLOOKUP(B251,'de para'!A:A,'de para'!D:D,_xlfn.XLOOKUP('output XML'!B251,'de para'!B:B,'de para'!D:D,"Not found",0),0)</f>
        <v>Inflação</v>
      </c>
      <c r="I251" s="118">
        <v>44882</v>
      </c>
    </row>
    <row r="252" spans="1:9" x14ac:dyDescent="0.3">
      <c r="A252" s="16">
        <v>1</v>
      </c>
      <c r="B252" t="s">
        <v>3</v>
      </c>
      <c r="C252">
        <v>1340590.51</v>
      </c>
      <c r="D252">
        <v>3942.9132589999999</v>
      </c>
      <c r="E252">
        <v>340</v>
      </c>
      <c r="F252" t="s">
        <v>14</v>
      </c>
      <c r="G252" t="str">
        <f>_xlfn.XLOOKUP(B252,'de para'!A:A,'de para'!C:C,_xlfn.XLOOKUP(B252,'de para'!B:B,'de para'!C:C,"Not found",0),0)</f>
        <v>NTN-B 760199 20350515</v>
      </c>
      <c r="H252" t="str">
        <f>_xlfn.XLOOKUP(B252,'de para'!A:A,'de para'!D:D,_xlfn.XLOOKUP('output XML'!B252,'de para'!B:B,'de para'!D:D,"Not found",0),0)</f>
        <v>Inflação</v>
      </c>
      <c r="I252" s="118">
        <v>44882</v>
      </c>
    </row>
    <row r="253" spans="1:9" x14ac:dyDescent="0.3">
      <c r="A253" s="16">
        <v>2</v>
      </c>
      <c r="B253" t="s">
        <v>4</v>
      </c>
      <c r="C253">
        <v>631358.4</v>
      </c>
      <c r="D253">
        <v>4021.391083</v>
      </c>
      <c r="E253">
        <v>157</v>
      </c>
      <c r="F253" t="s">
        <v>14</v>
      </c>
      <c r="G253" t="str">
        <f>_xlfn.XLOOKUP(B253,'de para'!A:A,'de para'!C:C,_xlfn.XLOOKUP(B253,'de para'!B:B,'de para'!C:C,"Not found",0),0)</f>
        <v>NTN-B 760199 20300815</v>
      </c>
      <c r="H253" t="str">
        <f>_xlfn.XLOOKUP(B253,'de para'!A:A,'de para'!D:D,_xlfn.XLOOKUP('output XML'!B253,'de para'!B:B,'de para'!D:D,"Not found",0),0)</f>
        <v>Inflação</v>
      </c>
      <c r="I253" s="118">
        <v>44882</v>
      </c>
    </row>
    <row r="254" spans="1:9" x14ac:dyDescent="0.3">
      <c r="A254" s="16">
        <v>3</v>
      </c>
      <c r="B254" t="s">
        <v>5</v>
      </c>
      <c r="C254">
        <v>176959.72</v>
      </c>
      <c r="D254">
        <v>4021.8118549999999</v>
      </c>
      <c r="E254">
        <v>44</v>
      </c>
      <c r="F254" t="s">
        <v>14</v>
      </c>
      <c r="G254" t="str">
        <f>_xlfn.XLOOKUP(B254,'de para'!A:A,'de para'!C:C,_xlfn.XLOOKUP(B254,'de para'!B:B,'de para'!C:C,"Not found",0),0)</f>
        <v>NTN-B 760199 20260815</v>
      </c>
      <c r="H254" t="str">
        <f>_xlfn.XLOOKUP(B254,'de para'!A:A,'de para'!D:D,_xlfn.XLOOKUP('output XML'!B254,'de para'!B:B,'de para'!D:D,"Not found",0),0)</f>
        <v>Inflação</v>
      </c>
      <c r="I254" s="118">
        <v>44882</v>
      </c>
    </row>
    <row r="255" spans="1:9" x14ac:dyDescent="0.3">
      <c r="A255" s="16">
        <v>4</v>
      </c>
      <c r="B255" t="s">
        <v>5</v>
      </c>
      <c r="C255">
        <v>277505.02</v>
      </c>
      <c r="D255">
        <v>4021.8118549999999</v>
      </c>
      <c r="E255">
        <v>69</v>
      </c>
      <c r="F255" t="s">
        <v>14</v>
      </c>
      <c r="G255" t="str">
        <f>_xlfn.XLOOKUP(B255,'de para'!A:A,'de para'!C:C,_xlfn.XLOOKUP(B255,'de para'!B:B,'de para'!C:C,"Not found",0),0)</f>
        <v>NTN-B 760199 20260815</v>
      </c>
      <c r="H255" t="str">
        <f>_xlfn.XLOOKUP(B255,'de para'!A:A,'de para'!D:D,_xlfn.XLOOKUP('output XML'!B255,'de para'!B:B,'de para'!D:D,"Not found",0),0)</f>
        <v>Inflação</v>
      </c>
      <c r="I255" s="118">
        <v>44882</v>
      </c>
    </row>
    <row r="256" spans="1:9" x14ac:dyDescent="0.3">
      <c r="A256" s="16">
        <v>5</v>
      </c>
      <c r="B256" t="s">
        <v>5</v>
      </c>
      <c r="C256">
        <v>32174.49</v>
      </c>
      <c r="D256">
        <v>4021.8118549999999</v>
      </c>
      <c r="E256">
        <v>8</v>
      </c>
      <c r="F256" t="s">
        <v>14</v>
      </c>
      <c r="G256" t="str">
        <f>_xlfn.XLOOKUP(B256,'de para'!A:A,'de para'!C:C,_xlfn.XLOOKUP(B256,'de para'!B:B,'de para'!C:C,"Not found",0),0)</f>
        <v>NTN-B 760199 20260815</v>
      </c>
      <c r="H256" t="str">
        <f>_xlfn.XLOOKUP(B256,'de para'!A:A,'de para'!D:D,_xlfn.XLOOKUP('output XML'!B256,'de para'!B:B,'de para'!D:D,"Not found",0),0)</f>
        <v>Inflação</v>
      </c>
      <c r="I256" s="118">
        <v>44882</v>
      </c>
    </row>
    <row r="257" spans="1:9" x14ac:dyDescent="0.3">
      <c r="A257" s="16">
        <v>6</v>
      </c>
      <c r="B257" t="s">
        <v>5</v>
      </c>
      <c r="C257">
        <v>695773.45</v>
      </c>
      <c r="D257">
        <v>4021.8118549999999</v>
      </c>
      <c r="E257">
        <v>173</v>
      </c>
      <c r="F257" t="s">
        <v>14</v>
      </c>
      <c r="G257" t="str">
        <f>_xlfn.XLOOKUP(B257,'de para'!A:A,'de para'!C:C,_xlfn.XLOOKUP(B257,'de para'!B:B,'de para'!C:C,"Not found",0),0)</f>
        <v>NTN-B 760199 20260815</v>
      </c>
      <c r="H257" t="str">
        <f>_xlfn.XLOOKUP(B257,'de para'!A:A,'de para'!D:D,_xlfn.XLOOKUP('output XML'!B257,'de para'!B:B,'de para'!D:D,"Not found",0),0)</f>
        <v>Inflação</v>
      </c>
      <c r="I257" s="118">
        <v>44882</v>
      </c>
    </row>
    <row r="258" spans="1:9" x14ac:dyDescent="0.3">
      <c r="A258" s="16">
        <v>7</v>
      </c>
      <c r="B258" t="s">
        <v>3</v>
      </c>
      <c r="C258">
        <v>1813740.1</v>
      </c>
      <c r="D258">
        <v>3942.9132589999999</v>
      </c>
      <c r="E258">
        <v>460</v>
      </c>
      <c r="F258" t="s">
        <v>15</v>
      </c>
      <c r="G258" t="str">
        <f>_xlfn.XLOOKUP(B258,'de para'!A:A,'de para'!C:C,_xlfn.XLOOKUP(B258,'de para'!B:B,'de para'!C:C,"Not found",0),0)</f>
        <v>NTN-B 760199 20350515</v>
      </c>
      <c r="H258" t="str">
        <f>_xlfn.XLOOKUP(B258,'de para'!A:A,'de para'!D:D,_xlfn.XLOOKUP('output XML'!B258,'de para'!B:B,'de para'!D:D,"Not found",0),0)</f>
        <v>Inflação</v>
      </c>
      <c r="I258" s="118">
        <v>44882</v>
      </c>
    </row>
    <row r="259" spans="1:9" x14ac:dyDescent="0.3">
      <c r="A259" s="16">
        <v>8</v>
      </c>
      <c r="B259" t="s">
        <v>4</v>
      </c>
      <c r="C259">
        <v>1821690.16</v>
      </c>
      <c r="D259">
        <v>4021.391083</v>
      </c>
      <c r="E259">
        <v>453</v>
      </c>
      <c r="F259" t="s">
        <v>15</v>
      </c>
      <c r="G259" t="str">
        <f>_xlfn.XLOOKUP(B259,'de para'!A:A,'de para'!C:C,_xlfn.XLOOKUP(B259,'de para'!B:B,'de para'!C:C,"Not found",0),0)</f>
        <v>NTN-B 760199 20300815</v>
      </c>
      <c r="H259" t="str">
        <f>_xlfn.XLOOKUP(B259,'de para'!A:A,'de para'!D:D,_xlfn.XLOOKUP('output XML'!B259,'de para'!B:B,'de para'!D:D,"Not found",0),0)</f>
        <v>Inflação</v>
      </c>
      <c r="I259" s="118">
        <v>44882</v>
      </c>
    </row>
    <row r="260" spans="1:9" x14ac:dyDescent="0.3">
      <c r="A260" s="16">
        <v>9</v>
      </c>
      <c r="B260" t="s">
        <v>4</v>
      </c>
      <c r="C260">
        <v>1761369.29</v>
      </c>
      <c r="D260">
        <v>4021.391083</v>
      </c>
      <c r="E260">
        <v>438</v>
      </c>
      <c r="F260" t="s">
        <v>15</v>
      </c>
      <c r="G260" t="str">
        <f>_xlfn.XLOOKUP(B260,'de para'!A:A,'de para'!C:C,_xlfn.XLOOKUP(B260,'de para'!B:B,'de para'!C:C,"Not found",0),0)</f>
        <v>NTN-B 760199 20300815</v>
      </c>
      <c r="H260" t="str">
        <f>_xlfn.XLOOKUP(B260,'de para'!A:A,'de para'!D:D,_xlfn.XLOOKUP('output XML'!B260,'de para'!B:B,'de para'!D:D,"Not found",0),0)</f>
        <v>Inflação</v>
      </c>
      <c r="I260" s="118">
        <v>44882</v>
      </c>
    </row>
    <row r="261" spans="1:9" x14ac:dyDescent="0.3">
      <c r="A261" s="16">
        <v>10</v>
      </c>
      <c r="B261" t="s">
        <v>3</v>
      </c>
      <c r="C261">
        <v>733381.87</v>
      </c>
      <c r="D261">
        <v>3942.9132589999999</v>
      </c>
      <c r="E261">
        <v>186</v>
      </c>
      <c r="F261" t="s">
        <v>15</v>
      </c>
      <c r="G261" t="str">
        <f>_xlfn.XLOOKUP(B261,'de para'!A:A,'de para'!C:C,_xlfn.XLOOKUP(B261,'de para'!B:B,'de para'!C:C,"Not found",0),0)</f>
        <v>NTN-B 760199 20350515</v>
      </c>
      <c r="H261" t="str">
        <f>_xlfn.XLOOKUP(B261,'de para'!A:A,'de para'!D:D,_xlfn.XLOOKUP('output XML'!B261,'de para'!B:B,'de para'!D:D,"Not found",0),0)</f>
        <v>Inflação</v>
      </c>
      <c r="I261" s="118">
        <v>44882</v>
      </c>
    </row>
    <row r="262" spans="1:9" x14ac:dyDescent="0.3">
      <c r="A262" s="16">
        <v>11</v>
      </c>
      <c r="B262" t="s">
        <v>3</v>
      </c>
      <c r="C262">
        <v>283889.75</v>
      </c>
      <c r="D262">
        <v>3942.9132589999999</v>
      </c>
      <c r="E262">
        <v>72</v>
      </c>
      <c r="F262" t="s">
        <v>15</v>
      </c>
      <c r="G262" t="str">
        <f>_xlfn.XLOOKUP(B262,'de para'!A:A,'de para'!C:C,_xlfn.XLOOKUP(B262,'de para'!B:B,'de para'!C:C,"Not found",0),0)</f>
        <v>NTN-B 760199 20350515</v>
      </c>
      <c r="H262" t="str">
        <f>_xlfn.XLOOKUP(B262,'de para'!A:A,'de para'!D:D,_xlfn.XLOOKUP('output XML'!B262,'de para'!B:B,'de para'!D:D,"Not found",0),0)</f>
        <v>Inflação</v>
      </c>
      <c r="I262" s="118">
        <v>44882</v>
      </c>
    </row>
    <row r="263" spans="1:9" x14ac:dyDescent="0.3">
      <c r="A263" s="16">
        <v>12</v>
      </c>
      <c r="B263" t="s">
        <v>3</v>
      </c>
      <c r="C263">
        <v>39429.129999999997</v>
      </c>
      <c r="D263">
        <v>3942.9132589999999</v>
      </c>
      <c r="E263">
        <v>10</v>
      </c>
      <c r="F263" t="s">
        <v>15</v>
      </c>
      <c r="G263" t="str">
        <f>_xlfn.XLOOKUP(B263,'de para'!A:A,'de para'!C:C,_xlfn.XLOOKUP(B263,'de para'!B:B,'de para'!C:C,"Not found",0),0)</f>
        <v>NTN-B 760199 20350515</v>
      </c>
      <c r="H263" t="str">
        <f>_xlfn.XLOOKUP(B263,'de para'!A:A,'de para'!D:D,_xlfn.XLOOKUP('output XML'!B263,'de para'!B:B,'de para'!D:D,"Not found",0),0)</f>
        <v>Inflação</v>
      </c>
      <c r="I263" s="118">
        <v>44882</v>
      </c>
    </row>
    <row r="264" spans="1:9" x14ac:dyDescent="0.3">
      <c r="A264" s="16">
        <v>13</v>
      </c>
      <c r="B264" t="s">
        <v>3</v>
      </c>
      <c r="C264">
        <v>2026657.42</v>
      </c>
      <c r="D264">
        <v>3942.9132589999999</v>
      </c>
      <c r="E264">
        <v>514</v>
      </c>
      <c r="F264" t="s">
        <v>15</v>
      </c>
      <c r="G264" t="str">
        <f>_xlfn.XLOOKUP(B264,'de para'!A:A,'de para'!C:C,_xlfn.XLOOKUP(B264,'de para'!B:B,'de para'!C:C,"Not found",0),0)</f>
        <v>NTN-B 760199 20350515</v>
      </c>
      <c r="H264" t="str">
        <f>_xlfn.XLOOKUP(B264,'de para'!A:A,'de para'!D:D,_xlfn.XLOOKUP('output XML'!B264,'de para'!B:B,'de para'!D:D,"Not found",0),0)</f>
        <v>Inflação</v>
      </c>
      <c r="I264" s="118">
        <v>44882</v>
      </c>
    </row>
    <row r="265" spans="1:9" x14ac:dyDescent="0.3">
      <c r="A265" s="16">
        <v>14</v>
      </c>
      <c r="B265" t="s">
        <v>4</v>
      </c>
      <c r="C265">
        <v>2533476.38</v>
      </c>
      <c r="D265">
        <v>4021.391083</v>
      </c>
      <c r="E265">
        <v>630</v>
      </c>
      <c r="F265" t="s">
        <v>15</v>
      </c>
      <c r="G265" t="str">
        <f>_xlfn.XLOOKUP(B265,'de para'!A:A,'de para'!C:C,_xlfn.XLOOKUP(B265,'de para'!B:B,'de para'!C:C,"Not found",0),0)</f>
        <v>NTN-B 760199 20300815</v>
      </c>
      <c r="H265" t="str">
        <f>_xlfn.XLOOKUP(B265,'de para'!A:A,'de para'!D:D,_xlfn.XLOOKUP('output XML'!B265,'de para'!B:B,'de para'!D:D,"Not found",0),0)</f>
        <v>Inflação</v>
      </c>
      <c r="I265" s="118">
        <v>44882</v>
      </c>
    </row>
    <row r="266" spans="1:9" x14ac:dyDescent="0.3">
      <c r="A266" s="16">
        <v>15</v>
      </c>
      <c r="B266" t="s">
        <v>5</v>
      </c>
      <c r="C266">
        <v>953169.41</v>
      </c>
      <c r="D266">
        <v>4021.8118549999999</v>
      </c>
      <c r="E266">
        <v>237</v>
      </c>
      <c r="F266" t="s">
        <v>15</v>
      </c>
      <c r="G266" t="str">
        <f>_xlfn.XLOOKUP(B266,'de para'!A:A,'de para'!C:C,_xlfn.XLOOKUP(B266,'de para'!B:B,'de para'!C:C,"Not found",0),0)</f>
        <v>NTN-B 760199 20260815</v>
      </c>
      <c r="H266" t="str">
        <f>_xlfn.XLOOKUP(B266,'de para'!A:A,'de para'!D:D,_xlfn.XLOOKUP('output XML'!B266,'de para'!B:B,'de para'!D:D,"Not found",0),0)</f>
        <v>Inflação</v>
      </c>
      <c r="I266" s="118">
        <v>44882</v>
      </c>
    </row>
    <row r="267" spans="1:9" x14ac:dyDescent="0.3">
      <c r="A267" s="16">
        <v>16</v>
      </c>
      <c r="B267" t="s">
        <v>5</v>
      </c>
      <c r="C267">
        <v>792296.94</v>
      </c>
      <c r="D267">
        <v>4021.8118549999999</v>
      </c>
      <c r="E267">
        <v>197</v>
      </c>
      <c r="F267" t="s">
        <v>15</v>
      </c>
      <c r="G267" t="str">
        <f>_xlfn.XLOOKUP(B267,'de para'!A:A,'de para'!C:C,_xlfn.XLOOKUP(B267,'de para'!B:B,'de para'!C:C,"Not found",0),0)</f>
        <v>NTN-B 760199 20260815</v>
      </c>
      <c r="H267" t="str">
        <f>_xlfn.XLOOKUP(B267,'de para'!A:A,'de para'!D:D,_xlfn.XLOOKUP('output XML'!B267,'de para'!B:B,'de para'!D:D,"Not found",0),0)</f>
        <v>Inflação</v>
      </c>
      <c r="I267" s="118">
        <v>44882</v>
      </c>
    </row>
    <row r="268" spans="1:9" x14ac:dyDescent="0.3">
      <c r="A268" s="16">
        <v>17</v>
      </c>
      <c r="B268" t="s">
        <v>5</v>
      </c>
      <c r="C268">
        <v>100545.3</v>
      </c>
      <c r="D268">
        <v>4021.8118549999999</v>
      </c>
      <c r="E268">
        <v>25</v>
      </c>
      <c r="F268" t="s">
        <v>15</v>
      </c>
      <c r="G268" t="str">
        <f>_xlfn.XLOOKUP(B268,'de para'!A:A,'de para'!C:C,_xlfn.XLOOKUP(B268,'de para'!B:B,'de para'!C:C,"Not found",0),0)</f>
        <v>NTN-B 760199 20260815</v>
      </c>
      <c r="H268" t="str">
        <f>_xlfn.XLOOKUP(B268,'de para'!A:A,'de para'!D:D,_xlfn.XLOOKUP('output XML'!B268,'de para'!B:B,'de para'!D:D,"Not found",0),0)</f>
        <v>Inflação</v>
      </c>
      <c r="I268" s="118">
        <v>44882</v>
      </c>
    </row>
    <row r="269" spans="1:9" x14ac:dyDescent="0.3">
      <c r="A269" s="16">
        <v>18</v>
      </c>
      <c r="B269" t="s">
        <v>5</v>
      </c>
      <c r="C269">
        <v>1307088.8500000001</v>
      </c>
      <c r="D269">
        <v>4021.8118549999999</v>
      </c>
      <c r="E269">
        <v>325</v>
      </c>
      <c r="F269" t="s">
        <v>15</v>
      </c>
      <c r="G269" t="str">
        <f>_xlfn.XLOOKUP(B269,'de para'!A:A,'de para'!C:C,_xlfn.XLOOKUP(B269,'de para'!B:B,'de para'!C:C,"Not found",0),0)</f>
        <v>NTN-B 760199 20260815</v>
      </c>
      <c r="H269" t="str">
        <f>_xlfn.XLOOKUP(B269,'de para'!A:A,'de para'!D:D,_xlfn.XLOOKUP('output XML'!B269,'de para'!B:B,'de para'!D:D,"Not found",0),0)</f>
        <v>Inflação</v>
      </c>
      <c r="I269" s="118">
        <v>44882</v>
      </c>
    </row>
    <row r="270" spans="1:9" x14ac:dyDescent="0.3">
      <c r="A270" s="16">
        <v>19</v>
      </c>
      <c r="B270" t="s">
        <v>6</v>
      </c>
      <c r="C270">
        <v>1468399.6</v>
      </c>
      <c r="D270">
        <v>978.93306854000002</v>
      </c>
      <c r="E270">
        <v>1500</v>
      </c>
      <c r="F270" t="s">
        <v>14</v>
      </c>
      <c r="G270" t="str">
        <f>_xlfn.XLOOKUP(B270,'de para'!A:A,'de para'!C:C,_xlfn.XLOOKUP(B270,'de para'!B:B,'de para'!C:C,"Not found",0),0)</f>
        <v>IFPT11 - IFIN PARTICIPAÇÕES S.A. - 20330915 IPCA + 7.1000%</v>
      </c>
      <c r="H270" t="str">
        <f>_xlfn.XLOOKUP(B270,'de para'!A:A,'de para'!D:D,_xlfn.XLOOKUP('output XML'!B270,'de para'!B:B,'de para'!D:D,"Not found",0),0)</f>
        <v>Inflação</v>
      </c>
      <c r="I270" s="118">
        <v>44882</v>
      </c>
    </row>
    <row r="271" spans="1:9" x14ac:dyDescent="0.3">
      <c r="A271" s="16">
        <v>20</v>
      </c>
      <c r="B271" t="s">
        <v>7</v>
      </c>
      <c r="C271">
        <v>295586.34000000003</v>
      </c>
      <c r="D271">
        <v>15.54</v>
      </c>
      <c r="E271">
        <v>19021</v>
      </c>
      <c r="F271" t="s">
        <v>14</v>
      </c>
      <c r="G271" t="str">
        <f>_xlfn.XLOOKUP(B271,'de para'!A:A,'de para'!C:C,_xlfn.XLOOKUP(B271,'de para'!B:B,'de para'!C:C,"Not found",0),0)</f>
        <v>Bradesco PN</v>
      </c>
      <c r="H271" t="str">
        <f>_xlfn.XLOOKUP(B271,'de para'!A:A,'de para'!D:D,_xlfn.XLOOKUP('output XML'!B271,'de para'!B:B,'de para'!D:D,"Not found",0),0)</f>
        <v>Ações</v>
      </c>
      <c r="I271" s="118">
        <v>44882</v>
      </c>
    </row>
    <row r="272" spans="1:9" x14ac:dyDescent="0.3">
      <c r="A272" s="16">
        <v>21</v>
      </c>
      <c r="B272" t="s">
        <v>143</v>
      </c>
      <c r="C272">
        <v>3582891</v>
      </c>
      <c r="D272">
        <v>105.69</v>
      </c>
      <c r="E272">
        <v>33900</v>
      </c>
      <c r="F272" t="s">
        <v>14</v>
      </c>
      <c r="G272" t="str">
        <f>_xlfn.XLOOKUP(B272,'de para'!A:A,'de para'!C:C,_xlfn.XLOOKUP(B272,'de para'!B:B,'de para'!C:C,"Not found",0),0)</f>
        <v>BOVA11</v>
      </c>
      <c r="H272" t="str">
        <f>_xlfn.XLOOKUP(B272,'de para'!A:A,'de para'!D:D,_xlfn.XLOOKUP('output XML'!B272,'de para'!B:B,'de para'!D:D,"Not found",0),0)</f>
        <v>Ações</v>
      </c>
      <c r="I272" s="118">
        <v>44882</v>
      </c>
    </row>
    <row r="273" spans="1:9" x14ac:dyDescent="0.3">
      <c r="A273" s="16">
        <v>22</v>
      </c>
      <c r="B273" t="s">
        <v>8</v>
      </c>
      <c r="C273">
        <v>346132.47999999998</v>
      </c>
      <c r="D273">
        <v>10.24</v>
      </c>
      <c r="E273">
        <v>33802</v>
      </c>
      <c r="F273" t="s">
        <v>14</v>
      </c>
      <c r="G273" t="str">
        <f>_xlfn.XLOOKUP(B273,'de para'!A:A,'de para'!C:C,_xlfn.XLOOKUP(B273,'de para'!B:B,'de para'!C:C,"Not found",0),0)</f>
        <v>CEMIG PN</v>
      </c>
      <c r="H273" t="str">
        <f>_xlfn.XLOOKUP(B273,'de para'!A:A,'de para'!D:D,_xlfn.XLOOKUP('output XML'!B273,'de para'!B:B,'de para'!D:D,"Not found",0),0)</f>
        <v>Ações</v>
      </c>
      <c r="I273" s="118">
        <v>44882</v>
      </c>
    </row>
    <row r="274" spans="1:9" x14ac:dyDescent="0.3">
      <c r="A274" s="16">
        <v>23</v>
      </c>
      <c r="B274" t="s">
        <v>9</v>
      </c>
      <c r="C274">
        <v>1241460</v>
      </c>
      <c r="D274">
        <v>17.100000000000001</v>
      </c>
      <c r="E274">
        <v>72600</v>
      </c>
      <c r="F274" t="s">
        <v>14</v>
      </c>
      <c r="G274" t="str">
        <f>_xlfn.XLOOKUP(B274,'de para'!A:A,'de para'!C:C,_xlfn.XLOOKUP(B274,'de para'!B:B,'de para'!C:C,"Not found",0),0)</f>
        <v>Cosan ON</v>
      </c>
      <c r="H274" t="str">
        <f>_xlfn.XLOOKUP(B274,'de para'!A:A,'de para'!D:D,_xlfn.XLOOKUP('output XML'!B274,'de para'!B:B,'de para'!D:D,"Not found",0),0)</f>
        <v>Ações</v>
      </c>
      <c r="I274" s="118">
        <v>44882</v>
      </c>
    </row>
    <row r="275" spans="1:9" x14ac:dyDescent="0.3">
      <c r="A275" s="16">
        <v>24</v>
      </c>
      <c r="B275" t="s">
        <v>10</v>
      </c>
      <c r="C275">
        <v>513676.42</v>
      </c>
      <c r="D275">
        <v>8.83</v>
      </c>
      <c r="E275">
        <v>58174</v>
      </c>
      <c r="F275" t="s">
        <v>14</v>
      </c>
      <c r="G275" t="str">
        <f>_xlfn.XLOOKUP(B275,'de para'!A:A,'de para'!C:C,_xlfn.XLOOKUP(B275,'de para'!B:B,'de para'!C:C,"Not found",0),0)</f>
        <v>Itau PN</v>
      </c>
      <c r="H275" t="str">
        <f>_xlfn.XLOOKUP(B275,'de para'!A:A,'de para'!D:D,_xlfn.XLOOKUP('output XML'!B275,'de para'!B:B,'de para'!D:D,"Not found",0),0)</f>
        <v>Ações</v>
      </c>
      <c r="I275" s="118">
        <v>44882</v>
      </c>
    </row>
    <row r="276" spans="1:9" x14ac:dyDescent="0.3">
      <c r="A276" s="16">
        <v>25</v>
      </c>
      <c r="B276" t="s">
        <v>11</v>
      </c>
      <c r="C276">
        <v>979389.6</v>
      </c>
      <c r="D276">
        <v>27.16</v>
      </c>
      <c r="E276">
        <v>36060</v>
      </c>
      <c r="F276" t="s">
        <v>14</v>
      </c>
      <c r="G276" t="str">
        <f>_xlfn.XLOOKUP(B276,'de para'!A:A,'de para'!C:C,_xlfn.XLOOKUP(B276,'de para'!B:B,'de para'!C:C,"Not found",0),0)</f>
        <v>Petrobras PN</v>
      </c>
      <c r="H276" t="str">
        <f>_xlfn.XLOOKUP(B276,'de para'!A:A,'de para'!D:D,_xlfn.XLOOKUP('output XML'!B276,'de para'!B:B,'de para'!D:D,"Not found",0),0)</f>
        <v>Ações</v>
      </c>
      <c r="I276" s="118">
        <v>44882</v>
      </c>
    </row>
    <row r="277" spans="1:9" x14ac:dyDescent="0.3">
      <c r="A277" s="16">
        <v>26</v>
      </c>
      <c r="B277" t="s">
        <v>12</v>
      </c>
      <c r="C277">
        <v>1578900</v>
      </c>
      <c r="D277">
        <v>83.1</v>
      </c>
      <c r="E277">
        <v>19000</v>
      </c>
      <c r="F277" t="s">
        <v>14</v>
      </c>
      <c r="G277" t="str">
        <f>_xlfn.XLOOKUP(B277,'de para'!A:A,'de para'!C:C,_xlfn.XLOOKUP(B277,'de para'!B:B,'de para'!C:C,"Not found",0),0)</f>
        <v>Vale ON</v>
      </c>
      <c r="H277" t="str">
        <f>_xlfn.XLOOKUP(B277,'de para'!A:A,'de para'!D:D,_xlfn.XLOOKUP('output XML'!B277,'de para'!B:B,'de para'!D:D,"Not found",0),0)</f>
        <v>Ações</v>
      </c>
      <c r="I277" s="118">
        <v>44882</v>
      </c>
    </row>
    <row r="278" spans="1:9" x14ac:dyDescent="0.3">
      <c r="A278" s="16">
        <v>27</v>
      </c>
      <c r="B278" t="s">
        <v>13</v>
      </c>
      <c r="C278">
        <v>254.18</v>
      </c>
      <c r="D278">
        <v>254.18</v>
      </c>
      <c r="E278">
        <v>1</v>
      </c>
      <c r="F278" t="s">
        <v>14</v>
      </c>
      <c r="G278" t="str">
        <f>_xlfn.XLOOKUP(B278,'de para'!A:A,'de para'!C:C,_xlfn.XLOOKUP(B278,'de para'!B:B,'de para'!C:C,"Not found",0),0)</f>
        <v>Fundo de caixa</v>
      </c>
      <c r="H278" t="str">
        <f>_xlfn.XLOOKUP(B278,'de para'!A:A,'de para'!D:D,_xlfn.XLOOKUP('output XML'!B278,'de para'!B:B,'de para'!D:D,"Not found",0),0)</f>
        <v>Caixa</v>
      </c>
      <c r="I278" s="118">
        <v>44882</v>
      </c>
    </row>
    <row r="279" spans="1:9" x14ac:dyDescent="0.3">
      <c r="A279" s="16">
        <v>28</v>
      </c>
      <c r="B279" t="s">
        <v>13</v>
      </c>
      <c r="C279">
        <v>2063.83</v>
      </c>
      <c r="D279">
        <v>2063.83</v>
      </c>
      <c r="E279">
        <v>1</v>
      </c>
      <c r="F279" t="s">
        <v>15</v>
      </c>
      <c r="G279" t="str">
        <f>_xlfn.XLOOKUP(B279,'de para'!A:A,'de para'!C:C,_xlfn.XLOOKUP(B279,'de para'!B:B,'de para'!C:C,"Not found",0),0)</f>
        <v>Fundo de caixa</v>
      </c>
      <c r="H279" t="str">
        <f>_xlfn.XLOOKUP(B279,'de para'!A:A,'de para'!D:D,_xlfn.XLOOKUP('output XML'!B279,'de para'!B:B,'de para'!D:D,"Not found",0),0)</f>
        <v>Caixa</v>
      </c>
      <c r="I279" s="118">
        <v>44882</v>
      </c>
    </row>
    <row r="280" spans="1:9" x14ac:dyDescent="0.3">
      <c r="A280" s="16">
        <v>29</v>
      </c>
      <c r="B280">
        <v>28075830000105</v>
      </c>
      <c r="C280">
        <v>353320.8761707127</v>
      </c>
      <c r="D280">
        <v>1.7613612000000001</v>
      </c>
      <c r="E280">
        <v>200595.35555268999</v>
      </c>
      <c r="F280" t="s">
        <v>14</v>
      </c>
      <c r="G280" t="str">
        <f>_xlfn.XLOOKUP(B280,'de para'!A:A,'de para'!C:C,_xlfn.XLOOKUP(B280,'de para'!B:B,'de para'!C:C,"Not found",0),0)</f>
        <v>CSHG ALLOCATION MILES ACER LONG BIAS FIC MULTIMERCADO</v>
      </c>
      <c r="H280" t="str">
        <f>_xlfn.XLOOKUP(B280,'de para'!A:A,'de para'!D:D,_xlfn.XLOOKUP('output XML'!B280,'de para'!B:B,'de para'!D:D,"Not found",0),0)</f>
        <v>Ações</v>
      </c>
      <c r="I280" s="118">
        <v>44882</v>
      </c>
    </row>
    <row r="281" spans="1:9" x14ac:dyDescent="0.3">
      <c r="A281" s="16">
        <v>30</v>
      </c>
      <c r="B281">
        <v>25307212000147</v>
      </c>
      <c r="C281">
        <v>1526764.8583934689</v>
      </c>
      <c r="D281">
        <v>1.4266293999999999</v>
      </c>
      <c r="E281">
        <v>1070190.2388899799</v>
      </c>
      <c r="F281" t="s">
        <v>14</v>
      </c>
      <c r="G281" t="str">
        <f>_xlfn.XLOOKUP(B281,'de para'!A:A,'de para'!C:C,_xlfn.XLOOKUP(B281,'de para'!B:B,'de para'!C:C,"Not found",0),0)</f>
        <v>CSHG ALLOCATION VELT 90 FIC AÇÕES</v>
      </c>
      <c r="H281" t="str">
        <f>_xlfn.XLOOKUP(B281,'de para'!A:A,'de para'!D:D,_xlfn.XLOOKUP('output XML'!B281,'de para'!B:B,'de para'!D:D,"Not found",0),0)</f>
        <v>Ações</v>
      </c>
      <c r="I281" s="118">
        <v>44882</v>
      </c>
    </row>
    <row r="282" spans="1:9" x14ac:dyDescent="0.3">
      <c r="A282" s="16">
        <v>31</v>
      </c>
      <c r="B282">
        <v>19726267000199</v>
      </c>
      <c r="C282">
        <v>2606944.4460647181</v>
      </c>
      <c r="D282">
        <v>318.04529151999998</v>
      </c>
      <c r="E282">
        <v>8196.7710749800008</v>
      </c>
      <c r="F282" t="s">
        <v>14</v>
      </c>
      <c r="G282" t="str">
        <f>_xlfn.XLOOKUP(B282,'de para'!A:A,'de para'!C:C,_xlfn.XLOOKUP(B282,'de para'!B:B,'de para'!C:C,"Not found",0),0)</f>
        <v>ATMOS AÇÕES II FIC</v>
      </c>
      <c r="H282" t="str">
        <f>_xlfn.XLOOKUP(B282,'de para'!A:A,'de para'!D:D,_xlfn.XLOOKUP('output XML'!B282,'de para'!B:B,'de para'!D:D,"Not found",0),0)</f>
        <v>Ações</v>
      </c>
      <c r="I282" s="118">
        <v>44882</v>
      </c>
    </row>
    <row r="283" spans="1:9" x14ac:dyDescent="0.3">
      <c r="A283" s="16">
        <v>32</v>
      </c>
      <c r="B283">
        <v>11145320000156</v>
      </c>
      <c r="C283">
        <v>3397473.8888806389</v>
      </c>
      <c r="D283">
        <v>741.85846315000003</v>
      </c>
      <c r="E283">
        <v>4579.6793561599998</v>
      </c>
      <c r="F283" t="s">
        <v>14</v>
      </c>
      <c r="G283" t="str">
        <f>_xlfn.XLOOKUP(B283,'de para'!A:A,'de para'!C:C,_xlfn.XLOOKUP(B283,'de para'!B:B,'de para'!C:C,"Not found",0),0)</f>
        <v>ATMOS AÇÕES FIC</v>
      </c>
      <c r="H283" t="str">
        <f>_xlfn.XLOOKUP(B283,'de para'!A:A,'de para'!D:D,_xlfn.XLOOKUP('output XML'!B283,'de para'!B:B,'de para'!D:D,"Not found",0),0)</f>
        <v>Ações</v>
      </c>
      <c r="I283" s="118">
        <v>44882</v>
      </c>
    </row>
    <row r="284" spans="1:9" x14ac:dyDescent="0.3">
      <c r="A284" s="16">
        <v>33</v>
      </c>
      <c r="B284">
        <v>28075715000122</v>
      </c>
      <c r="C284">
        <v>1964233.9291060681</v>
      </c>
      <c r="D284">
        <v>1.6937682999999999</v>
      </c>
      <c r="E284">
        <v>1159682.77898817</v>
      </c>
      <c r="F284" t="s">
        <v>14</v>
      </c>
      <c r="G284" t="str">
        <f>_xlfn.XLOOKUP(B284,'de para'!A:A,'de para'!C:C,_xlfn.XLOOKUP(B284,'de para'!B:B,'de para'!C:C,"Not found",0),0)</f>
        <v>CSHG ALLOCATION MILES VIRTUS FIC AÇÕES</v>
      </c>
      <c r="H284" t="str">
        <f>_xlfn.XLOOKUP(B284,'de para'!A:A,'de para'!D:D,_xlfn.XLOOKUP('output XML'!B284,'de para'!B:B,'de para'!D:D,"Not found",0),0)</f>
        <v>Ações</v>
      </c>
      <c r="I284" s="118">
        <v>44882</v>
      </c>
    </row>
    <row r="285" spans="1:9" x14ac:dyDescent="0.3">
      <c r="A285" s="16">
        <v>34</v>
      </c>
      <c r="B285">
        <v>38443675000188</v>
      </c>
      <c r="C285">
        <v>1235394.1034071289</v>
      </c>
      <c r="D285">
        <v>0.70830870000000001</v>
      </c>
      <c r="E285">
        <v>1744146.4483030201</v>
      </c>
      <c r="F285" t="s">
        <v>14</v>
      </c>
      <c r="G285" t="str">
        <f>_xlfn.XLOOKUP(B285,'de para'!A:A,'de para'!C:C,_xlfn.XLOOKUP(B285,'de para'!B:B,'de para'!C:C,"Not found",0),0)</f>
        <v>CSHG ALLOCATION ABSOLUTO PARTNERS FIC AÇÕES</v>
      </c>
      <c r="H285" t="str">
        <f>_xlfn.XLOOKUP(B285,'de para'!A:A,'de para'!D:D,_xlfn.XLOOKUP('output XML'!B285,'de para'!B:B,'de para'!D:D,"Not found",0),0)</f>
        <v>Ações</v>
      </c>
      <c r="I285" s="118">
        <v>44882</v>
      </c>
    </row>
    <row r="286" spans="1:9" x14ac:dyDescent="0.3">
      <c r="A286" s="16">
        <v>35</v>
      </c>
      <c r="B286">
        <v>31608459000104</v>
      </c>
      <c r="C286">
        <v>1546488.750536226</v>
      </c>
      <c r="D286">
        <v>1.3741998</v>
      </c>
      <c r="E286">
        <v>1125374.01805489</v>
      </c>
      <c r="F286" t="s">
        <v>14</v>
      </c>
      <c r="G286" t="str">
        <f>_xlfn.XLOOKUP(B286,'de para'!A:A,'de para'!C:C,_xlfn.XLOOKUP(B286,'de para'!B:B,'de para'!C:C,"Not found",0),0)</f>
        <v>CSHG ALLOCATION RPS LONG BIAS SELECTION FUNDO DE INVESTIMENTO EM COTAS DE FUNDO DE INVESTIMENTO EM AÇÕES</v>
      </c>
      <c r="H286" t="str">
        <f>_xlfn.XLOOKUP(B286,'de para'!A:A,'de para'!D:D,_xlfn.XLOOKUP('output XML'!B286,'de para'!B:B,'de para'!D:D,"Not found",0),0)</f>
        <v>Ações</v>
      </c>
      <c r="I286" s="118">
        <v>44882</v>
      </c>
    </row>
    <row r="287" spans="1:9" x14ac:dyDescent="0.3">
      <c r="A287" s="16">
        <v>36</v>
      </c>
      <c r="B287">
        <v>31666901000140</v>
      </c>
      <c r="C287">
        <v>959027.32502371073</v>
      </c>
      <c r="D287">
        <v>1.5649732999999999</v>
      </c>
      <c r="E287">
        <v>612807.46772083</v>
      </c>
      <c r="F287" t="s">
        <v>14</v>
      </c>
      <c r="G287" t="str">
        <f>_xlfn.XLOOKUP(B287,'de para'!A:A,'de para'!C:C,_xlfn.XLOOKUP(B287,'de para'!B:B,'de para'!C:C,"Not found",0),0)</f>
        <v>CSHG ALLOCATION TRUXT LONG BIAS II FUNDO DE INVESTIMENTO EM COTAS DE FUNDO DE INVESTIMENTO EM AÇÕES</v>
      </c>
      <c r="H287" t="str">
        <f>_xlfn.XLOOKUP(B287,'de para'!A:A,'de para'!D:D,_xlfn.XLOOKUP('output XML'!B287,'de para'!B:B,'de para'!D:D,"Not found",0),0)</f>
        <v>Ações</v>
      </c>
      <c r="I287" s="118">
        <v>44882</v>
      </c>
    </row>
    <row r="288" spans="1:9" x14ac:dyDescent="0.3">
      <c r="A288" s="16">
        <v>37</v>
      </c>
      <c r="B288">
        <v>18644570000180</v>
      </c>
      <c r="C288">
        <v>1723908.6519239009</v>
      </c>
      <c r="D288">
        <v>3.0614788000000002</v>
      </c>
      <c r="E288">
        <v>563096.71389000001</v>
      </c>
      <c r="F288" t="s">
        <v>14</v>
      </c>
      <c r="G288" t="str">
        <f>_xlfn.XLOOKUP(B288,'de para'!A:A,'de para'!C:C,_xlfn.XLOOKUP(B288,'de para'!B:B,'de para'!C:C,"Not found",0),0)</f>
        <v>CSHG ALLOCATION SPX FALCON CSHG FIC AÇÕES</v>
      </c>
      <c r="H288" t="str">
        <f>_xlfn.XLOOKUP(B288,'de para'!A:A,'de para'!D:D,_xlfn.XLOOKUP('output XML'!B288,'de para'!B:B,'de para'!D:D,"Not found",0),0)</f>
        <v>Ações</v>
      </c>
      <c r="I288" s="118">
        <v>44882</v>
      </c>
    </row>
    <row r="289" spans="1:9" x14ac:dyDescent="0.3">
      <c r="A289" s="16">
        <v>38</v>
      </c>
      <c r="B289">
        <v>14781366000150</v>
      </c>
      <c r="C289">
        <v>3083428.65754594</v>
      </c>
      <c r="D289">
        <v>3.4343705999999998</v>
      </c>
      <c r="E289">
        <v>897814.77209999994</v>
      </c>
      <c r="F289" t="s">
        <v>14</v>
      </c>
      <c r="G289" t="str">
        <f>_xlfn.XLOOKUP(B289,'de para'!A:A,'de para'!C:C,_xlfn.XLOOKUP(B289,'de para'!B:B,'de para'!C:C,"Not found",0),0)</f>
        <v>NUCLEO CSHG AÇÕES FUNDO DE INVESTIMENTO EM COTAS DE FUNDOS DE INVESTIMENTO DE AÇÕES</v>
      </c>
      <c r="H289" t="str">
        <f>_xlfn.XLOOKUP(B289,'de para'!A:A,'de para'!D:D,_xlfn.XLOOKUP('output XML'!B289,'de para'!B:B,'de para'!D:D,"Not found",0),0)</f>
        <v>Ações</v>
      </c>
      <c r="I289" s="118">
        <v>44882</v>
      </c>
    </row>
    <row r="290" spans="1:9" x14ac:dyDescent="0.3">
      <c r="A290" s="16">
        <v>39</v>
      </c>
      <c r="B290">
        <v>10843445000197</v>
      </c>
      <c r="C290">
        <v>576.40697542160979</v>
      </c>
      <c r="D290">
        <v>2.5556465300000002</v>
      </c>
      <c r="E290">
        <v>225.54252657999999</v>
      </c>
      <c r="F290" t="s">
        <v>14</v>
      </c>
      <c r="G290" t="str">
        <f>_xlfn.XLOOKUP(B290,'de para'!A:A,'de para'!C:C,_xlfn.XLOOKUP(B290,'de para'!B:B,'de para'!C:C,"Not found",0),0)</f>
        <v>XP REFERENCIADO FUNDO INVESTIMENTO REFERENCIADO DI</v>
      </c>
      <c r="H290" t="str">
        <f>_xlfn.XLOOKUP(B290,'de para'!A:A,'de para'!D:D,_xlfn.XLOOKUP('output XML'!B290,'de para'!B:B,'de para'!D:D,"Not found",0),0)</f>
        <v>Caixa</v>
      </c>
      <c r="I290" s="118">
        <v>44882</v>
      </c>
    </row>
    <row r="291" spans="1:9" x14ac:dyDescent="0.3">
      <c r="A291" s="16">
        <v>40</v>
      </c>
      <c r="B291">
        <v>44162109000109</v>
      </c>
      <c r="C291">
        <v>10940.000000002159</v>
      </c>
      <c r="D291">
        <v>1.03812992</v>
      </c>
      <c r="E291">
        <v>10538.1800382</v>
      </c>
      <c r="F291" t="s">
        <v>14</v>
      </c>
      <c r="G291" t="str">
        <f>_xlfn.XLOOKUP(B291,'de para'!A:A,'de para'!C:C,_xlfn.XLOOKUP(B291,'de para'!B:B,'de para'!C:C,"Not found",0),0)</f>
        <v>XP CASH I FI RENDA FIXA SIMPLES</v>
      </c>
      <c r="H291" t="str">
        <f>_xlfn.XLOOKUP(B291,'de para'!A:A,'de para'!D:D,_xlfn.XLOOKUP('output XML'!B291,'de para'!B:B,'de para'!D:D,"Not found",0),0)</f>
        <v>Caixa</v>
      </c>
      <c r="I291" s="118">
        <v>44882</v>
      </c>
    </row>
    <row r="292" spans="1:9" x14ac:dyDescent="0.3">
      <c r="A292" s="16">
        <v>41</v>
      </c>
      <c r="B292">
        <v>45683352000127</v>
      </c>
      <c r="C292">
        <v>10940.006434146981</v>
      </c>
      <c r="D292">
        <v>1.03814721</v>
      </c>
      <c r="E292">
        <v>10538.010726</v>
      </c>
      <c r="F292" t="s">
        <v>14</v>
      </c>
      <c r="G292" t="str">
        <f>_xlfn.XLOOKUP(B292,'de para'!A:A,'de para'!C:C,_xlfn.XLOOKUP(B292,'de para'!B:B,'de para'!C:C,"Not found",0),0)</f>
        <v>XP CASH II FI RENDA FIXA SIMPLES</v>
      </c>
      <c r="H292" t="str">
        <f>_xlfn.XLOOKUP(B292,'de para'!A:A,'de para'!D:D,_xlfn.XLOOKUP('output XML'!B292,'de para'!B:B,'de para'!D:D,"Not found",0),0)</f>
        <v>Caixa</v>
      </c>
      <c r="I292" s="118">
        <v>44882</v>
      </c>
    </row>
    <row r="293" spans="1:9" x14ac:dyDescent="0.3">
      <c r="A293" s="16">
        <v>42</v>
      </c>
      <c r="B293">
        <v>45688718000150</v>
      </c>
      <c r="C293">
        <v>10940.000000005801</v>
      </c>
      <c r="D293">
        <v>1.0381471900000001</v>
      </c>
      <c r="E293">
        <v>10538.0047313</v>
      </c>
      <c r="F293" t="s">
        <v>14</v>
      </c>
      <c r="G293" t="str">
        <f>_xlfn.XLOOKUP(B293,'de para'!A:A,'de para'!C:C,_xlfn.XLOOKUP(B293,'de para'!B:B,'de para'!C:C,"Not found",0),0)</f>
        <v>XP CASH IV FI RENDA FIXA SIMPLES</v>
      </c>
      <c r="H293" t="str">
        <f>_xlfn.XLOOKUP(B293,'de para'!A:A,'de para'!D:D,_xlfn.XLOOKUP('output XML'!B293,'de para'!B:B,'de para'!D:D,"Not found",0),0)</f>
        <v>Caixa</v>
      </c>
      <c r="I293" s="118">
        <v>44882</v>
      </c>
    </row>
    <row r="294" spans="1:9" x14ac:dyDescent="0.3">
      <c r="A294" s="16">
        <v>43</v>
      </c>
      <c r="B294">
        <v>46328929000145</v>
      </c>
      <c r="C294">
        <v>10940.000000002859</v>
      </c>
      <c r="D294">
        <v>1.0381452</v>
      </c>
      <c r="E294">
        <v>10538.02493139</v>
      </c>
      <c r="F294" t="s">
        <v>14</v>
      </c>
      <c r="G294" t="str">
        <f>_xlfn.XLOOKUP(B294,'de para'!A:A,'de para'!C:C,_xlfn.XLOOKUP(B294,'de para'!B:B,'de para'!C:C,"Not found",0),0)</f>
        <v>XP CASH IX FI RENDA FIXA SIMPLES</v>
      </c>
      <c r="H294" t="str">
        <f>_xlfn.XLOOKUP(B294,'de para'!A:A,'de para'!D:D,_xlfn.XLOOKUP('output XML'!B294,'de para'!B:B,'de para'!D:D,"Not found",0),0)</f>
        <v>Caixa</v>
      </c>
      <c r="I294" s="118">
        <v>44882</v>
      </c>
    </row>
    <row r="295" spans="1:9" x14ac:dyDescent="0.3">
      <c r="A295" s="16">
        <v>44</v>
      </c>
      <c r="B295">
        <v>46098698000120</v>
      </c>
      <c r="C295">
        <v>10939.999999996369</v>
      </c>
      <c r="D295">
        <v>1.0380665099999999</v>
      </c>
      <c r="E295">
        <v>10538.823759950001</v>
      </c>
      <c r="F295" t="s">
        <v>14</v>
      </c>
      <c r="G295" t="str">
        <f>_xlfn.XLOOKUP(B295,'de para'!A:A,'de para'!C:C,_xlfn.XLOOKUP(B295,'de para'!B:B,'de para'!C:C,"Not found",0),0)</f>
        <v>XP CASH V FI RENDA FIXA SIMPLES</v>
      </c>
      <c r="H295" t="str">
        <f>_xlfn.XLOOKUP(B295,'de para'!A:A,'de para'!D:D,_xlfn.XLOOKUP('output XML'!B295,'de para'!B:B,'de para'!D:D,"Not found",0),0)</f>
        <v>Caixa</v>
      </c>
      <c r="I295" s="118">
        <v>44882</v>
      </c>
    </row>
    <row r="296" spans="1:9" x14ac:dyDescent="0.3">
      <c r="A296" s="16">
        <v>45</v>
      </c>
      <c r="B296">
        <v>32319500000187</v>
      </c>
      <c r="C296">
        <v>10939.999194186999</v>
      </c>
      <c r="D296">
        <v>1.03816734</v>
      </c>
      <c r="E296">
        <v>10537.79942084</v>
      </c>
      <c r="F296" t="s">
        <v>14</v>
      </c>
      <c r="G296" t="str">
        <f>_xlfn.XLOOKUP(B296,'de para'!A:A,'de para'!C:C,_xlfn.XLOOKUP(B296,'de para'!B:B,'de para'!C:C,"Not found",0),0)</f>
        <v>XP CASH VI FI RENDA FIXA SIMPLES</v>
      </c>
      <c r="H296" t="str">
        <f>_xlfn.XLOOKUP(B296,'de para'!A:A,'de para'!D:D,_xlfn.XLOOKUP('output XML'!B296,'de para'!B:B,'de para'!D:D,"Not found",0),0)</f>
        <v>Caixa</v>
      </c>
      <c r="I296" s="118">
        <v>44882</v>
      </c>
    </row>
    <row r="297" spans="1:9" x14ac:dyDescent="0.3">
      <c r="A297" s="16">
        <v>46</v>
      </c>
      <c r="B297">
        <v>46328987000179</v>
      </c>
      <c r="C297">
        <v>10939.999999998279</v>
      </c>
      <c r="D297">
        <v>1.0381483499999999</v>
      </c>
      <c r="E297">
        <v>10537.992956399999</v>
      </c>
      <c r="F297" t="s">
        <v>14</v>
      </c>
      <c r="G297" t="str">
        <f>_xlfn.XLOOKUP(B297,'de para'!A:A,'de para'!C:C,_xlfn.XLOOKUP(B297,'de para'!B:B,'de para'!C:C,"Not found",0),0)</f>
        <v>XP CASH X FI RENDA FIXA SIMPLES I</v>
      </c>
      <c r="H297" t="str">
        <f>_xlfn.XLOOKUP(B297,'de para'!A:A,'de para'!D:D,_xlfn.XLOOKUP('output XML'!B297,'de para'!B:B,'de para'!D:D,"Not found",0),0)</f>
        <v>Caixa</v>
      </c>
      <c r="I297" s="118">
        <v>44882</v>
      </c>
    </row>
    <row r="298" spans="1:9" x14ac:dyDescent="0.3">
      <c r="A298" s="16">
        <v>47</v>
      </c>
      <c r="B298">
        <v>45688636000106</v>
      </c>
      <c r="C298">
        <v>10940.000000007871</v>
      </c>
      <c r="D298">
        <v>1.0380781400000001</v>
      </c>
      <c r="E298">
        <v>10538.705689349999</v>
      </c>
      <c r="F298" t="s">
        <v>14</v>
      </c>
      <c r="G298" t="str">
        <f>_xlfn.XLOOKUP(B298,'de para'!A:A,'de para'!C:C,_xlfn.XLOOKUP(B298,'de para'!B:B,'de para'!C:C,"Not found",0),0)</f>
        <v>XP CASH III FI RENDA FIXA SIMPLES</v>
      </c>
      <c r="H298" t="str">
        <f>_xlfn.XLOOKUP(B298,'de para'!A:A,'de para'!D:D,_xlfn.XLOOKUP('output XML'!B298,'de para'!B:B,'de para'!D:D,"Not found",0),0)</f>
        <v>Caixa</v>
      </c>
      <c r="I298" s="118">
        <v>44882</v>
      </c>
    </row>
    <row r="299" spans="1:9" x14ac:dyDescent="0.3">
      <c r="A299" s="16">
        <v>48</v>
      </c>
      <c r="B299">
        <v>46328680000178</v>
      </c>
      <c r="C299">
        <v>10939.992410227391</v>
      </c>
      <c r="D299">
        <v>1.03814541</v>
      </c>
      <c r="E299">
        <v>10538.01548882</v>
      </c>
      <c r="F299" t="s">
        <v>14</v>
      </c>
      <c r="G299" t="str">
        <f>_xlfn.XLOOKUP(B299,'de para'!A:A,'de para'!C:C,_xlfn.XLOOKUP(B299,'de para'!B:B,'de para'!C:C,"Not found",0),0)</f>
        <v>XP CASH VII FI RENDA FIXA SIMPLES</v>
      </c>
      <c r="H299" t="str">
        <f>_xlfn.XLOOKUP(B299,'de para'!A:A,'de para'!D:D,_xlfn.XLOOKUP('output XML'!B299,'de para'!B:B,'de para'!D:D,"Not found",0),0)</f>
        <v>Caixa</v>
      </c>
      <c r="I299" s="118">
        <v>44882</v>
      </c>
    </row>
    <row r="300" spans="1:9" x14ac:dyDescent="0.3">
      <c r="A300" s="16">
        <v>49</v>
      </c>
      <c r="B300">
        <v>46328752000187</v>
      </c>
      <c r="C300">
        <v>10939.991345937069</v>
      </c>
      <c r="D300">
        <v>1.03814538</v>
      </c>
      <c r="E300">
        <v>10538.014768159999</v>
      </c>
      <c r="F300" t="s">
        <v>14</v>
      </c>
      <c r="G300" t="str">
        <f>_xlfn.XLOOKUP(B300,'de para'!A:A,'de para'!C:C,_xlfn.XLOOKUP(B300,'de para'!B:B,'de para'!C:C,"Not found",0),0)</f>
        <v>XP CASH VIII FI RENDA FIXA SIMPLES</v>
      </c>
      <c r="H300" t="str">
        <f>_xlfn.XLOOKUP(B300,'de para'!A:A,'de para'!D:D,_xlfn.XLOOKUP('output XML'!B300,'de para'!B:B,'de para'!D:D,"Not found",0),0)</f>
        <v>Caixa</v>
      </c>
      <c r="I300" s="118">
        <v>44882</v>
      </c>
    </row>
    <row r="301" spans="1:9" x14ac:dyDescent="0.3">
      <c r="A301" s="16">
        <v>50</v>
      </c>
      <c r="B301">
        <v>31366337000140</v>
      </c>
      <c r="C301">
        <v>3196790.0661867671</v>
      </c>
      <c r="D301">
        <v>2.1034742999999998</v>
      </c>
      <c r="E301">
        <v>1519766.63854974</v>
      </c>
      <c r="F301" t="s">
        <v>15</v>
      </c>
      <c r="G301" t="str">
        <f>_xlfn.XLOOKUP(B301,'de para'!A:A,'de para'!C:C,_xlfn.XLOOKUP(B301,'de para'!B:B,'de para'!C:C,"Not found",0),0)</f>
        <v>051 SPA VISTA MULTIESTRATÉGIA FIC MULTIMERCADO</v>
      </c>
      <c r="H301" t="str">
        <f>_xlfn.XLOOKUP(B301,'de para'!A:A,'de para'!D:D,_xlfn.XLOOKUP('output XML'!B301,'de para'!B:B,'de para'!D:D,"Not found",0),0)</f>
        <v>Multimercado</v>
      </c>
      <c r="I301" s="118">
        <v>44882</v>
      </c>
    </row>
    <row r="302" spans="1:9" x14ac:dyDescent="0.3">
      <c r="A302" s="16">
        <v>51</v>
      </c>
      <c r="B302">
        <v>18422272000145</v>
      </c>
      <c r="C302">
        <v>1002201.1335234439</v>
      </c>
      <c r="D302">
        <v>3.2226265000000001</v>
      </c>
      <c r="E302">
        <v>310988.91960437997</v>
      </c>
      <c r="F302" t="s">
        <v>15</v>
      </c>
      <c r="G302" t="str">
        <f>_xlfn.XLOOKUP(B302,'de para'!A:A,'de para'!C:C,_xlfn.XLOOKUP(B302,'de para'!B:B,'de para'!C:C,"Not found",0),0)</f>
        <v>ABSOLUTE VERTEX CSHG FIC MULTIMERCADO</v>
      </c>
      <c r="H302" t="str">
        <f>_xlfn.XLOOKUP(B302,'de para'!A:A,'de para'!D:D,_xlfn.XLOOKUP('output XML'!B302,'de para'!B:B,'de para'!D:D,"Not found",0),0)</f>
        <v>Multimercado</v>
      </c>
      <c r="I302" s="118">
        <v>44882</v>
      </c>
    </row>
    <row r="303" spans="1:9" x14ac:dyDescent="0.3">
      <c r="A303" s="16">
        <v>52</v>
      </c>
      <c r="B303">
        <v>32683901000111</v>
      </c>
      <c r="C303">
        <v>1678768.6233455241</v>
      </c>
      <c r="D303">
        <v>1.3524254</v>
      </c>
      <c r="E303">
        <v>1241302.19925293</v>
      </c>
      <c r="F303" t="s">
        <v>15</v>
      </c>
      <c r="G303" t="str">
        <f>_xlfn.XLOOKUP(B303,'de para'!A:A,'de para'!C:C,_xlfn.XLOOKUP(B303,'de para'!B:B,'de para'!C:C,"Not found",0),0)</f>
        <v>CSHG ALLOCATION ACE CAPITAL FIC MULTIMERCADO</v>
      </c>
      <c r="H303" t="str">
        <f>_xlfn.XLOOKUP(B303,'de para'!A:A,'de para'!D:D,_xlfn.XLOOKUP('output XML'!B303,'de para'!B:B,'de para'!D:D,"Not found",0),0)</f>
        <v>Multimercado</v>
      </c>
      <c r="I303" s="118">
        <v>44882</v>
      </c>
    </row>
    <row r="304" spans="1:9" x14ac:dyDescent="0.3">
      <c r="A304" s="16">
        <v>53</v>
      </c>
      <c r="B304">
        <v>35700369000191</v>
      </c>
      <c r="C304">
        <v>1066577.937918514</v>
      </c>
      <c r="D304">
        <v>1.3468496999999999</v>
      </c>
      <c r="E304">
        <v>791905.68770851998</v>
      </c>
      <c r="F304" t="s">
        <v>15</v>
      </c>
      <c r="G304" t="str">
        <f>_xlfn.XLOOKUP(B304,'de para'!A:A,'de para'!C:C,_xlfn.XLOOKUP(B304,'de para'!B:B,'de para'!C:C,"Not found",0),0)</f>
        <v>CSHG ALLOCATION GENOA CAPITAL RADAR FIC MULTIMERCADO</v>
      </c>
      <c r="H304" t="str">
        <f>_xlfn.XLOOKUP(B304,'de para'!A:A,'de para'!D:D,_xlfn.XLOOKUP('output XML'!B304,'de para'!B:B,'de para'!D:D,"Not found",0),0)</f>
        <v>Multimercado</v>
      </c>
      <c r="I304" s="118">
        <v>44882</v>
      </c>
    </row>
    <row r="305" spans="1:9" x14ac:dyDescent="0.3">
      <c r="A305" s="16">
        <v>54</v>
      </c>
      <c r="B305">
        <v>41000792000181</v>
      </c>
      <c r="C305">
        <v>2306885.4927305649</v>
      </c>
      <c r="D305">
        <v>1.2025440999999999</v>
      </c>
      <c r="E305">
        <v>1918337.5418253399</v>
      </c>
      <c r="F305" t="s">
        <v>15</v>
      </c>
      <c r="G305" t="str">
        <f>_xlfn.XLOOKUP(B305,'de para'!A:A,'de para'!C:C,_xlfn.XLOOKUP(B305,'de para'!B:B,'de para'!C:C,"Not found",0),0)</f>
        <v>CSHG ALLOCATION GIANT ZARATHUSTRA FIC MULTIMERCADO</v>
      </c>
      <c r="H305" t="str">
        <f>_xlfn.XLOOKUP(B305,'de para'!A:A,'de para'!D:D,_xlfn.XLOOKUP('output XML'!B305,'de para'!B:B,'de para'!D:D,"Not found",0),0)</f>
        <v>Multimercado</v>
      </c>
      <c r="I305" s="118">
        <v>44882</v>
      </c>
    </row>
    <row r="306" spans="1:9" x14ac:dyDescent="0.3">
      <c r="A306" s="16">
        <v>55</v>
      </c>
      <c r="B306">
        <v>28951307000197</v>
      </c>
      <c r="C306">
        <v>5023874.354219838</v>
      </c>
      <c r="D306">
        <v>2.1038491000000001</v>
      </c>
      <c r="E306">
        <v>2387944.2466761698</v>
      </c>
      <c r="F306" t="s">
        <v>15</v>
      </c>
      <c r="G306" t="str">
        <f>_xlfn.XLOOKUP(B306,'de para'!A:A,'de para'!C:C,_xlfn.XLOOKUP(B306,'de para'!B:B,'de para'!C:C,"Not found",0),0)</f>
        <v>CSHG ALLOCATION RAPTOR L CSHG INVESTIMENTO NO EXTERIOR FIC MULTIMERCADO CRÉDITO PRIVADO</v>
      </c>
      <c r="H306" t="str">
        <f>_xlfn.XLOOKUP(B306,'de para'!A:A,'de para'!D:D,_xlfn.XLOOKUP('output XML'!B306,'de para'!B:B,'de para'!D:D,"Not found",0),0)</f>
        <v>Multimercado</v>
      </c>
      <c r="I306" s="118">
        <v>44882</v>
      </c>
    </row>
    <row r="307" spans="1:9" x14ac:dyDescent="0.3">
      <c r="A307" s="16">
        <v>56</v>
      </c>
      <c r="B307">
        <v>36857756000107</v>
      </c>
      <c r="C307">
        <v>1267464.7051830741</v>
      </c>
      <c r="D307">
        <v>1.1653121</v>
      </c>
      <c r="E307">
        <v>1087661.1554819299</v>
      </c>
      <c r="F307" t="s">
        <v>15</v>
      </c>
      <c r="G307" t="str">
        <f>_xlfn.XLOOKUP(B307,'de para'!A:A,'de para'!C:C,_xlfn.XLOOKUP(B307,'de para'!B:B,'de para'!C:C,"Not found",0),0)</f>
        <v>CSHG ALLOCATION SHARP LONG BIASED CSHG FIC AÇÕES</v>
      </c>
      <c r="H307" t="str">
        <f>_xlfn.XLOOKUP(B307,'de para'!A:A,'de para'!D:D,_xlfn.XLOOKUP('output XML'!B307,'de para'!B:B,'de para'!D:D,"Not found",0),0)</f>
        <v>Ações</v>
      </c>
      <c r="I307" s="118">
        <v>44882</v>
      </c>
    </row>
    <row r="308" spans="1:9" x14ac:dyDescent="0.3">
      <c r="A308" s="16">
        <v>57</v>
      </c>
      <c r="B308">
        <v>40319225000120</v>
      </c>
      <c r="C308">
        <v>64922.849897327389</v>
      </c>
      <c r="D308">
        <v>1.1332439000000001</v>
      </c>
      <c r="E308">
        <v>57289.3883632</v>
      </c>
      <c r="F308" t="s">
        <v>15</v>
      </c>
      <c r="G308" t="str">
        <f>_xlfn.XLOOKUP(B308,'de para'!A:A,'de para'!C:C,_xlfn.XLOOKUP(B308,'de para'!B:B,'de para'!C:C,"Not found",0),0)</f>
        <v>CSHG GRIDS II FIC RENDA FIXA REFERENCIADO DI</v>
      </c>
      <c r="H308" t="str">
        <f>_xlfn.XLOOKUP(B308,'de para'!A:A,'de para'!D:D,_xlfn.XLOOKUP('output XML'!B308,'de para'!B:B,'de para'!D:D,"Not found",0),0)</f>
        <v>Caixa</v>
      </c>
      <c r="I308" s="118">
        <v>44882</v>
      </c>
    </row>
    <row r="309" spans="1:9" x14ac:dyDescent="0.3">
      <c r="A309" s="16">
        <v>58</v>
      </c>
      <c r="B309">
        <v>40319218000128</v>
      </c>
      <c r="C309">
        <v>294968.6061028617</v>
      </c>
      <c r="D309">
        <v>121.1709247</v>
      </c>
      <c r="E309">
        <v>2434.3183551100001</v>
      </c>
      <c r="F309" t="s">
        <v>15</v>
      </c>
      <c r="G309" t="str">
        <f>_xlfn.XLOOKUP(B309,'de para'!A:A,'de para'!C:C,_xlfn.XLOOKUP(B309,'de para'!B:B,'de para'!C:C,"Not found",0),0)</f>
        <v>CSHG GRIDS II INVESTIMENTO NO EXTERIOR FI MULTIMERCADO CRÉDITO PRIVADO</v>
      </c>
      <c r="H309" t="str">
        <f>_xlfn.XLOOKUP(B309,'de para'!A:A,'de para'!D:D,_xlfn.XLOOKUP('output XML'!B309,'de para'!B:B,'de para'!D:D,"Not found",0),0)</f>
        <v>Multimercado</v>
      </c>
      <c r="I309" s="118">
        <v>44882</v>
      </c>
    </row>
    <row r="310" spans="1:9" x14ac:dyDescent="0.3">
      <c r="A310" s="16">
        <v>59</v>
      </c>
      <c r="B310">
        <v>13000859000142</v>
      </c>
      <c r="C310">
        <v>1113934.265321631</v>
      </c>
      <c r="D310">
        <v>4.3322022999999996</v>
      </c>
      <c r="E310">
        <v>257128.86614773999</v>
      </c>
      <c r="F310" t="s">
        <v>15</v>
      </c>
      <c r="G310" t="str">
        <f>_xlfn.XLOOKUP(B310,'de para'!A:A,'de para'!C:C,_xlfn.XLOOKUP(B310,'de para'!B:B,'de para'!C:C,"Not found",0),0)</f>
        <v>CSHG ALLOCATION IBIÚNA HEDGE STHG FIC MULTIMERCADO</v>
      </c>
      <c r="H310" t="str">
        <f>_xlfn.XLOOKUP(B310,'de para'!A:A,'de para'!D:D,_xlfn.XLOOKUP('output XML'!B310,'de para'!B:B,'de para'!D:D,"Not found",0),0)</f>
        <v>Multimercado</v>
      </c>
      <c r="I310" s="118">
        <v>44882</v>
      </c>
    </row>
    <row r="311" spans="1:9" x14ac:dyDescent="0.3">
      <c r="A311" s="16">
        <v>60</v>
      </c>
      <c r="B311">
        <v>19009392000188</v>
      </c>
      <c r="C311">
        <v>2260617.827280242</v>
      </c>
      <c r="D311">
        <v>5.3174397000000004</v>
      </c>
      <c r="E311">
        <v>425132.76215999998</v>
      </c>
      <c r="F311" t="s">
        <v>15</v>
      </c>
      <c r="G311" t="str">
        <f>_xlfn.XLOOKUP(B311,'de para'!A:A,'de para'!C:C,_xlfn.XLOOKUP(B311,'de para'!B:B,'de para'!C:C,"Not found",0),0)</f>
        <v>CSHG ALLOCATION SPX RAPTOR CSHG INVESTIMENTO NO EXTERIOR FIC MULTIMERCADO CRÉDITO PRIVADO</v>
      </c>
      <c r="H311" t="str">
        <f>_xlfn.XLOOKUP(B311,'de para'!A:A,'de para'!D:D,_xlfn.XLOOKUP('output XML'!B311,'de para'!B:B,'de para'!D:D,"Not found",0),0)</f>
        <v>Multimercado</v>
      </c>
      <c r="I311" s="118">
        <v>44882</v>
      </c>
    </row>
    <row r="312" spans="1:9" x14ac:dyDescent="0.3">
      <c r="A312" s="16">
        <v>61</v>
      </c>
      <c r="B312">
        <v>31608483000135</v>
      </c>
      <c r="C312">
        <v>1910655.5533730029</v>
      </c>
      <c r="D312">
        <v>1.8453149</v>
      </c>
      <c r="E312">
        <v>1035408.94476764</v>
      </c>
      <c r="F312" t="s">
        <v>15</v>
      </c>
      <c r="G312" t="str">
        <f>_xlfn.XLOOKUP(B312,'de para'!A:A,'de para'!C:C,_xlfn.XLOOKUP(B312,'de para'!B:B,'de para'!C:C,"Not found",0),0)</f>
        <v>CSHG ALLOCATION SHARP LONG BIASED FIC AÇÕES</v>
      </c>
      <c r="H312" t="str">
        <f>_xlfn.XLOOKUP(B312,'de para'!A:A,'de para'!D:D,_xlfn.XLOOKUP('output XML'!B312,'de para'!B:B,'de para'!D:D,"Not found",0),0)</f>
        <v>Ações</v>
      </c>
      <c r="I312" s="118">
        <v>44882</v>
      </c>
    </row>
    <row r="313" spans="1:9" x14ac:dyDescent="0.3">
      <c r="A313" s="16">
        <v>62</v>
      </c>
      <c r="B313">
        <v>29236579000178</v>
      </c>
      <c r="C313">
        <v>2175563.0184175181</v>
      </c>
      <c r="D313">
        <v>1.6953426</v>
      </c>
      <c r="E313">
        <v>1283258.62773549</v>
      </c>
      <c r="F313" t="s">
        <v>15</v>
      </c>
      <c r="G313" t="str">
        <f>_xlfn.XLOOKUP(B313,'de para'!A:A,'de para'!C:C,_xlfn.XLOOKUP(B313,'de para'!B:B,'de para'!C:C,"Not found",0),0)</f>
        <v>CSHG ALLOCATION LEGACY CAPITAL FIC MULTIMERCADO</v>
      </c>
      <c r="H313" t="str">
        <f>_xlfn.XLOOKUP(B313,'de para'!A:A,'de para'!D:D,_xlfn.XLOOKUP('output XML'!B313,'de para'!B:B,'de para'!D:D,"Not found",0),0)</f>
        <v>Multimercado</v>
      </c>
      <c r="I313" s="118">
        <v>44882</v>
      </c>
    </row>
    <row r="314" spans="1:9" x14ac:dyDescent="0.3">
      <c r="A314" s="16">
        <v>63</v>
      </c>
      <c r="B314">
        <v>35819274000191</v>
      </c>
      <c r="C314">
        <v>1153967.5932404031</v>
      </c>
      <c r="D314">
        <v>1.2452130699999999</v>
      </c>
      <c r="E314">
        <v>926723.00110084994</v>
      </c>
      <c r="F314" t="s">
        <v>15</v>
      </c>
      <c r="G314" t="str">
        <f>_xlfn.XLOOKUP(B314,'de para'!A:A,'de para'!C:C,_xlfn.XLOOKUP(B314,'de para'!B:B,'de para'!C:C,"Not found",0),0)</f>
        <v>CSHG JIVE DISTRESSED ALLOCATION III FIC MULTIMERCADO CRÉDITO PRIVADO</v>
      </c>
      <c r="H314" t="str">
        <f>_xlfn.XLOOKUP(B314,'de para'!A:A,'de para'!D:D,_xlfn.XLOOKUP('output XML'!B314,'de para'!B:B,'de para'!D:D,"Not found",0),0)</f>
        <v>Inflação</v>
      </c>
      <c r="I314" s="118">
        <v>44882</v>
      </c>
    </row>
    <row r="315" spans="1:9" x14ac:dyDescent="0.3">
      <c r="A315" s="16">
        <v>64</v>
      </c>
      <c r="B315">
        <v>31713505000127</v>
      </c>
      <c r="C315">
        <v>658753.61659444915</v>
      </c>
      <c r="D315">
        <v>2040.1844570000001</v>
      </c>
      <c r="E315">
        <v>322.88924383</v>
      </c>
      <c r="F315" t="s">
        <v>15</v>
      </c>
      <c r="G315" t="str">
        <f>_xlfn.XLOOKUP(B315,'de para'!A:A,'de para'!C:C,_xlfn.XLOOKUP(B315,'de para'!B:B,'de para'!C:C,"Not found",0),0)</f>
        <v>CSHG PÁTRIA INF IV FI MULTIMERCADO</v>
      </c>
      <c r="H315" t="str">
        <f>_xlfn.XLOOKUP(B315,'de para'!A:A,'de para'!D:D,_xlfn.XLOOKUP('output XML'!B315,'de para'!B:B,'de para'!D:D,"Not found",0),0)</f>
        <v>Ações</v>
      </c>
      <c r="I315" s="118">
        <v>44882</v>
      </c>
    </row>
    <row r="316" spans="1:9" x14ac:dyDescent="0.3">
      <c r="A316" s="16">
        <v>65</v>
      </c>
      <c r="B316">
        <v>31713585000110</v>
      </c>
      <c r="C316">
        <v>67004.214839763212</v>
      </c>
      <c r="D316">
        <v>1.140927</v>
      </c>
      <c r="E316">
        <v>58727.87201965</v>
      </c>
      <c r="F316" t="s">
        <v>15</v>
      </c>
      <c r="G316" t="str">
        <f>_xlfn.XLOOKUP(B316,'de para'!A:A,'de para'!C:C,_xlfn.XLOOKUP(B316,'de para'!B:B,'de para'!C:C,"Not found",0),0)</f>
        <v>CSHG PÁTRIA INF IV FIC RENDA FIXA REFERENCIADO DI</v>
      </c>
      <c r="H316" t="str">
        <f>_xlfn.XLOOKUP(B316,'de para'!A:A,'de para'!D:D,_xlfn.XLOOKUP('output XML'!B316,'de para'!B:B,'de para'!D:D,"Not found",0),0)</f>
        <v>Caixa</v>
      </c>
      <c r="I316" s="118">
        <v>44882</v>
      </c>
    </row>
    <row r="317" spans="1:9" x14ac:dyDescent="0.3">
      <c r="A317" s="16">
        <v>66</v>
      </c>
      <c r="B317">
        <v>42776581000106</v>
      </c>
      <c r="C317">
        <v>1612938.595057294</v>
      </c>
      <c r="D317">
        <v>1.1145495700000001</v>
      </c>
      <c r="E317">
        <v>1447166.3158573499</v>
      </c>
      <c r="F317" t="s">
        <v>15</v>
      </c>
      <c r="G317" t="str">
        <f>_xlfn.XLOOKUP(B317,'de para'!A:A,'de para'!C:C,_xlfn.XLOOKUP(B317,'de para'!B:B,'de para'!C:C,"Not found",0),0)</f>
        <v>SELECTION CASH MASTER FUNDO DE INVESTIMENTO EM COTAS DE FUNDOS DE INVESTIMENTO RENDA FIXA CREDITO PRIVADO LONGO PRAZO</v>
      </c>
      <c r="H317" t="str">
        <f>_xlfn.XLOOKUP(B317,'de para'!A:A,'de para'!D:D,_xlfn.XLOOKUP('output XML'!B317,'de para'!B:B,'de para'!D:D,"Not found",0),0)</f>
        <v>Caixa</v>
      </c>
      <c r="I317" s="118">
        <v>44882</v>
      </c>
    </row>
    <row r="318" spans="1:9" x14ac:dyDescent="0.3">
      <c r="A318" s="16">
        <v>67</v>
      </c>
      <c r="B318">
        <v>30654823000100</v>
      </c>
      <c r="C318">
        <v>1925422.9346093319</v>
      </c>
      <c r="D318">
        <v>1283.61528772</v>
      </c>
      <c r="E318">
        <v>1500.0000023600001</v>
      </c>
      <c r="F318" t="s">
        <v>15</v>
      </c>
      <c r="G318" t="str">
        <f>_xlfn.XLOOKUP(B318,'de para'!A:A,'de para'!C:C,_xlfn.XLOOKUP(B318,'de para'!B:B,'de para'!C:C,"Not found",0),0)</f>
        <v>SPS II FEEDER B FI MULTIMERCADO CRÉDITO PRIVADO</v>
      </c>
      <c r="H318" t="str">
        <f>_xlfn.XLOOKUP(B318,'de para'!A:A,'de para'!D:D,_xlfn.XLOOKUP('output XML'!B318,'de para'!B:B,'de para'!D:D,"Not found",0),0)</f>
        <v>Inflação</v>
      </c>
      <c r="I318" s="118">
        <v>44882</v>
      </c>
    </row>
    <row r="319" spans="1:9" x14ac:dyDescent="0.3">
      <c r="A319" s="16">
        <v>68</v>
      </c>
      <c r="B319">
        <v>10843445000197</v>
      </c>
      <c r="C319">
        <v>812554.25953183486</v>
      </c>
      <c r="D319">
        <v>2.5556465300000002</v>
      </c>
      <c r="E319">
        <v>317944.69618293998</v>
      </c>
      <c r="F319" t="s">
        <v>15</v>
      </c>
      <c r="G319" t="str">
        <f>_xlfn.XLOOKUP(B319,'de para'!A:A,'de para'!C:C,_xlfn.XLOOKUP(B319,'de para'!B:B,'de para'!C:C,"Not found",0),0)</f>
        <v>XP REFERENCIADO FUNDO INVESTIMENTO REFERENCIADO DI</v>
      </c>
      <c r="H319" t="str">
        <f>_xlfn.XLOOKUP(B319,'de para'!A:A,'de para'!D:D,_xlfn.XLOOKUP('output XML'!B319,'de para'!B:B,'de para'!D:D,"Not found",0),0)</f>
        <v>Caixa</v>
      </c>
      <c r="I319" s="118">
        <v>44882</v>
      </c>
    </row>
    <row r="320" spans="1:9" x14ac:dyDescent="0.3">
      <c r="A320" s="16">
        <v>69</v>
      </c>
      <c r="B320">
        <v>44162109000109</v>
      </c>
      <c r="C320">
        <v>118056.5466508994</v>
      </c>
      <c r="D320">
        <v>1.03812992</v>
      </c>
      <c r="E320">
        <v>113720.39701052</v>
      </c>
      <c r="F320" t="s">
        <v>15</v>
      </c>
      <c r="G320" t="str">
        <f>_xlfn.XLOOKUP(B320,'de para'!A:A,'de para'!C:C,_xlfn.XLOOKUP(B320,'de para'!B:B,'de para'!C:C,"Not found",0),0)</f>
        <v>XP CASH I FI RENDA FIXA SIMPLES</v>
      </c>
      <c r="H320" t="str">
        <f>_xlfn.XLOOKUP(B320,'de para'!A:A,'de para'!D:D,_xlfn.XLOOKUP('output XML'!B320,'de para'!B:B,'de para'!D:D,"Not found",0),0)</f>
        <v>Caixa</v>
      </c>
      <c r="I320" s="118">
        <v>44882</v>
      </c>
    </row>
    <row r="321" spans="1:9" x14ac:dyDescent="0.3">
      <c r="A321" s="16">
        <v>70</v>
      </c>
      <c r="B321">
        <v>45683352000127</v>
      </c>
      <c r="C321">
        <v>118056.5187938414</v>
      </c>
      <c r="D321">
        <v>1.03814721</v>
      </c>
      <c r="E321">
        <v>113718.47620131</v>
      </c>
      <c r="F321" t="s">
        <v>15</v>
      </c>
      <c r="G321" t="str">
        <f>_xlfn.XLOOKUP(B321,'de para'!A:A,'de para'!C:C,_xlfn.XLOOKUP(B321,'de para'!B:B,'de para'!C:C,"Not found",0),0)</f>
        <v>XP CASH II FI RENDA FIXA SIMPLES</v>
      </c>
      <c r="H321" t="str">
        <f>_xlfn.XLOOKUP(B321,'de para'!A:A,'de para'!D:D,_xlfn.XLOOKUP('output XML'!B321,'de para'!B:B,'de para'!D:D,"Not found",0),0)</f>
        <v>Caixa</v>
      </c>
      <c r="I321" s="118">
        <v>44882</v>
      </c>
    </row>
    <row r="322" spans="1:9" x14ac:dyDescent="0.3">
      <c r="A322" s="16">
        <v>71</v>
      </c>
      <c r="B322">
        <v>45688718000150</v>
      </c>
      <c r="C322">
        <v>118056.5061473018</v>
      </c>
      <c r="D322">
        <v>1.0381471900000001</v>
      </c>
      <c r="E322">
        <v>113718.46621026999</v>
      </c>
      <c r="F322" t="s">
        <v>15</v>
      </c>
      <c r="G322" t="str">
        <f>_xlfn.XLOOKUP(B322,'de para'!A:A,'de para'!C:C,_xlfn.XLOOKUP(B322,'de para'!B:B,'de para'!C:C,"Not found",0),0)</f>
        <v>XP CASH IV FI RENDA FIXA SIMPLES</v>
      </c>
      <c r="H322" t="str">
        <f>_xlfn.XLOOKUP(B322,'de para'!A:A,'de para'!D:D,_xlfn.XLOOKUP('output XML'!B322,'de para'!B:B,'de para'!D:D,"Not found",0),0)</f>
        <v>Caixa</v>
      </c>
      <c r="I322" s="118">
        <v>44882</v>
      </c>
    </row>
    <row r="323" spans="1:9" x14ac:dyDescent="0.3">
      <c r="A323" s="16">
        <v>72</v>
      </c>
      <c r="B323">
        <v>46328929000145</v>
      </c>
      <c r="C323">
        <v>118056.365647784</v>
      </c>
      <c r="D323">
        <v>1.0381452</v>
      </c>
      <c r="E323">
        <v>113718.54885789</v>
      </c>
      <c r="F323" t="s">
        <v>15</v>
      </c>
      <c r="G323" t="str">
        <f>_xlfn.XLOOKUP(B323,'de para'!A:A,'de para'!C:C,_xlfn.XLOOKUP(B323,'de para'!B:B,'de para'!C:C,"Not found",0),0)</f>
        <v>XP CASH IX FI RENDA FIXA SIMPLES</v>
      </c>
      <c r="H323" t="str">
        <f>_xlfn.XLOOKUP(B323,'de para'!A:A,'de para'!D:D,_xlfn.XLOOKUP('output XML'!B323,'de para'!B:B,'de para'!D:D,"Not found",0),0)</f>
        <v>Caixa</v>
      </c>
      <c r="I323" s="118">
        <v>44882</v>
      </c>
    </row>
    <row r="324" spans="1:9" x14ac:dyDescent="0.3">
      <c r="A324" s="16">
        <v>73</v>
      </c>
      <c r="B324">
        <v>46098698000120</v>
      </c>
      <c r="C324">
        <v>118056.4733004978</v>
      </c>
      <c r="D324">
        <v>1.0380665099999999</v>
      </c>
      <c r="E324">
        <v>113727.27292829999</v>
      </c>
      <c r="F324" t="s">
        <v>15</v>
      </c>
      <c r="G324" t="str">
        <f>_xlfn.XLOOKUP(B324,'de para'!A:A,'de para'!C:C,_xlfn.XLOOKUP(B324,'de para'!B:B,'de para'!C:C,"Not found",0),0)</f>
        <v>XP CASH V FI RENDA FIXA SIMPLES</v>
      </c>
      <c r="H324" t="str">
        <f>_xlfn.XLOOKUP(B324,'de para'!A:A,'de para'!D:D,_xlfn.XLOOKUP('output XML'!B324,'de para'!B:B,'de para'!D:D,"Not found",0),0)</f>
        <v>Caixa</v>
      </c>
      <c r="I324" s="118">
        <v>44882</v>
      </c>
    </row>
    <row r="325" spans="1:9" x14ac:dyDescent="0.3">
      <c r="A325" s="16">
        <v>74</v>
      </c>
      <c r="B325">
        <v>32319500000187</v>
      </c>
      <c r="C325">
        <v>118056.3850031441</v>
      </c>
      <c r="D325">
        <v>1.03816734</v>
      </c>
      <c r="E325">
        <v>113716.14233515</v>
      </c>
      <c r="F325" t="s">
        <v>15</v>
      </c>
      <c r="G325" t="str">
        <f>_xlfn.XLOOKUP(B325,'de para'!A:A,'de para'!C:C,_xlfn.XLOOKUP(B325,'de para'!B:B,'de para'!C:C,"Not found",0),0)</f>
        <v>XP CASH VI FI RENDA FIXA SIMPLES</v>
      </c>
      <c r="H325" t="str">
        <f>_xlfn.XLOOKUP(B325,'de para'!A:A,'de para'!D:D,_xlfn.XLOOKUP('output XML'!B325,'de para'!B:B,'de para'!D:D,"Not found",0),0)</f>
        <v>Caixa</v>
      </c>
      <c r="I325" s="118">
        <v>44882</v>
      </c>
    </row>
    <row r="326" spans="1:9" x14ac:dyDescent="0.3">
      <c r="A326" s="16">
        <v>75</v>
      </c>
      <c r="B326">
        <v>46328987000179</v>
      </c>
      <c r="C326">
        <v>118056.49843589449</v>
      </c>
      <c r="D326">
        <v>1.0381483499999999</v>
      </c>
      <c r="E326">
        <v>113718.33171617</v>
      </c>
      <c r="F326" t="s">
        <v>15</v>
      </c>
      <c r="G326" t="str">
        <f>_xlfn.XLOOKUP(B326,'de para'!A:A,'de para'!C:C,_xlfn.XLOOKUP(B326,'de para'!B:B,'de para'!C:C,"Not found",0),0)</f>
        <v>XP CASH X FI RENDA FIXA SIMPLES I</v>
      </c>
      <c r="H326" t="str">
        <f>_xlfn.XLOOKUP(B326,'de para'!A:A,'de para'!D:D,_xlfn.XLOOKUP('output XML'!B326,'de para'!B:B,'de para'!D:D,"Not found",0),0)</f>
        <v>Caixa</v>
      </c>
      <c r="I326" s="118">
        <v>44882</v>
      </c>
    </row>
    <row r="327" spans="1:9" x14ac:dyDescent="0.3">
      <c r="A327" s="16">
        <v>76</v>
      </c>
      <c r="B327">
        <v>45688636000106</v>
      </c>
      <c r="C327">
        <v>118056.4860964323</v>
      </c>
      <c r="D327">
        <v>1.0380781400000001</v>
      </c>
      <c r="E327">
        <v>113726.01112323999</v>
      </c>
      <c r="F327" t="s">
        <v>15</v>
      </c>
      <c r="G327" t="str">
        <f>_xlfn.XLOOKUP(B327,'de para'!A:A,'de para'!C:C,_xlfn.XLOOKUP(B327,'de para'!B:B,'de para'!C:C,"Not found",0),0)</f>
        <v>XP CASH III FI RENDA FIXA SIMPLES</v>
      </c>
      <c r="H327" t="str">
        <f>_xlfn.XLOOKUP(B327,'de para'!A:A,'de para'!D:D,_xlfn.XLOOKUP('output XML'!B327,'de para'!B:B,'de para'!D:D,"Not found",0),0)</f>
        <v>Caixa</v>
      </c>
      <c r="I327" s="118">
        <v>44882</v>
      </c>
    </row>
    <row r="328" spans="1:9" x14ac:dyDescent="0.3">
      <c r="A328" s="16">
        <v>77</v>
      </c>
      <c r="B328">
        <v>46328680000178</v>
      </c>
      <c r="C328">
        <v>118056.43558184781</v>
      </c>
      <c r="D328">
        <v>1.03814541</v>
      </c>
      <c r="E328">
        <v>113718.59321889</v>
      </c>
      <c r="F328" t="s">
        <v>15</v>
      </c>
      <c r="G328" t="str">
        <f>_xlfn.XLOOKUP(B328,'de para'!A:A,'de para'!C:C,_xlfn.XLOOKUP(B328,'de para'!B:B,'de para'!C:C,"Not found",0),0)</f>
        <v>XP CASH VII FI RENDA FIXA SIMPLES</v>
      </c>
      <c r="H328" t="str">
        <f>_xlfn.XLOOKUP(B328,'de para'!A:A,'de para'!D:D,_xlfn.XLOOKUP('output XML'!B328,'de para'!B:B,'de para'!D:D,"Not found",0),0)</f>
        <v>Caixa</v>
      </c>
      <c r="I328" s="118">
        <v>44882</v>
      </c>
    </row>
    <row r="329" spans="1:9" x14ac:dyDescent="0.3">
      <c r="A329" s="16">
        <v>78</v>
      </c>
      <c r="B329">
        <v>46328752000187</v>
      </c>
      <c r="C329">
        <v>118056.4381036023</v>
      </c>
      <c r="D329">
        <v>1.03814538</v>
      </c>
      <c r="E329">
        <v>113718.59893419</v>
      </c>
      <c r="F329" t="s">
        <v>15</v>
      </c>
      <c r="G329" t="str">
        <f>_xlfn.XLOOKUP(B329,'de para'!A:A,'de para'!C:C,_xlfn.XLOOKUP(B329,'de para'!B:B,'de para'!C:C,"Not found",0),0)</f>
        <v>XP CASH VIII FI RENDA FIXA SIMPLES</v>
      </c>
      <c r="H329" t="str">
        <f>_xlfn.XLOOKUP(B329,'de para'!A:A,'de para'!D:D,_xlfn.XLOOKUP('output XML'!B329,'de para'!B:B,'de para'!D:D,"Not found",0),0)</f>
        <v>Caixa</v>
      </c>
      <c r="I329" s="118">
        <v>44882</v>
      </c>
    </row>
    <row r="330" spans="1:9" x14ac:dyDescent="0.3">
      <c r="A330" s="16">
        <v>0</v>
      </c>
      <c r="B330" t="s">
        <v>3</v>
      </c>
      <c r="C330">
        <v>196110.25</v>
      </c>
      <c r="D330">
        <v>3922.2050880000002</v>
      </c>
      <c r="E330">
        <v>50</v>
      </c>
      <c r="F330" t="s">
        <v>14</v>
      </c>
      <c r="G330" t="str">
        <f>_xlfn.XLOOKUP(B330,'de para'!A:A,'de para'!C:C,_xlfn.XLOOKUP(B330,'de para'!B:B,'de para'!C:C,"Not found",0),0)</f>
        <v>NTN-B 760199 20350515</v>
      </c>
      <c r="H330" t="str">
        <f>_xlfn.XLOOKUP(B330,'de para'!A:A,'de para'!D:D,_xlfn.XLOOKUP('output XML'!B330,'de para'!B:B,'de para'!D:D,"Not found",0),0)</f>
        <v>Inflação</v>
      </c>
      <c r="I330" s="118">
        <v>44883</v>
      </c>
    </row>
    <row r="331" spans="1:9" x14ac:dyDescent="0.3">
      <c r="A331" s="16">
        <v>1</v>
      </c>
      <c r="B331" t="s">
        <v>5</v>
      </c>
      <c r="C331">
        <v>176487.44</v>
      </c>
      <c r="D331">
        <v>4011.0782920000001</v>
      </c>
      <c r="E331">
        <v>44</v>
      </c>
      <c r="F331" t="s">
        <v>14</v>
      </c>
      <c r="G331" t="str">
        <f>_xlfn.XLOOKUP(B331,'de para'!A:A,'de para'!C:C,_xlfn.XLOOKUP(B331,'de para'!B:B,'de para'!C:C,"Not found",0),0)</f>
        <v>NTN-B 760199 20260815</v>
      </c>
      <c r="H331" t="str">
        <f>_xlfn.XLOOKUP(B331,'de para'!A:A,'de para'!D:D,_xlfn.XLOOKUP('output XML'!B331,'de para'!B:B,'de para'!D:D,"Not found",0),0)</f>
        <v>Inflação</v>
      </c>
      <c r="I331" s="118">
        <v>44883</v>
      </c>
    </row>
    <row r="332" spans="1:9" x14ac:dyDescent="0.3">
      <c r="A332" s="16">
        <v>2</v>
      </c>
      <c r="B332" t="s">
        <v>5</v>
      </c>
      <c r="C332">
        <v>276764.40000000002</v>
      </c>
      <c r="D332">
        <v>4011.0782920000001</v>
      </c>
      <c r="E332">
        <v>69</v>
      </c>
      <c r="F332" t="s">
        <v>14</v>
      </c>
      <c r="G332" t="str">
        <f>_xlfn.XLOOKUP(B332,'de para'!A:A,'de para'!C:C,_xlfn.XLOOKUP(B332,'de para'!B:B,'de para'!C:C,"Not found",0),0)</f>
        <v>NTN-B 760199 20260815</v>
      </c>
      <c r="H332" t="str">
        <f>_xlfn.XLOOKUP(B332,'de para'!A:A,'de para'!D:D,_xlfn.XLOOKUP('output XML'!B332,'de para'!B:B,'de para'!D:D,"Not found",0),0)</f>
        <v>Inflação</v>
      </c>
      <c r="I332" s="118">
        <v>44883</v>
      </c>
    </row>
    <row r="333" spans="1:9" x14ac:dyDescent="0.3">
      <c r="A333" s="16">
        <v>3</v>
      </c>
      <c r="B333" t="s">
        <v>5</v>
      </c>
      <c r="C333">
        <v>32088.63</v>
      </c>
      <c r="D333">
        <v>4011.0782920000001</v>
      </c>
      <c r="E333">
        <v>8</v>
      </c>
      <c r="F333" t="s">
        <v>14</v>
      </c>
      <c r="G333" t="str">
        <f>_xlfn.XLOOKUP(B333,'de para'!A:A,'de para'!C:C,_xlfn.XLOOKUP(B333,'de para'!B:B,'de para'!C:C,"Not found",0),0)</f>
        <v>NTN-B 760199 20260815</v>
      </c>
      <c r="H333" t="str">
        <f>_xlfn.XLOOKUP(B333,'de para'!A:A,'de para'!D:D,_xlfn.XLOOKUP('output XML'!B333,'de para'!B:B,'de para'!D:D,"Not found",0),0)</f>
        <v>Inflação</v>
      </c>
      <c r="I333" s="118">
        <v>44883</v>
      </c>
    </row>
    <row r="334" spans="1:9" x14ac:dyDescent="0.3">
      <c r="A334" s="16">
        <v>4</v>
      </c>
      <c r="B334" t="s">
        <v>5</v>
      </c>
      <c r="C334">
        <v>693916.54</v>
      </c>
      <c r="D334">
        <v>4011.0782920000001</v>
      </c>
      <c r="E334">
        <v>173</v>
      </c>
      <c r="F334" t="s">
        <v>14</v>
      </c>
      <c r="G334" t="str">
        <f>_xlfn.XLOOKUP(B334,'de para'!A:A,'de para'!C:C,_xlfn.XLOOKUP(B334,'de para'!B:B,'de para'!C:C,"Not found",0),0)</f>
        <v>NTN-B 760199 20260815</v>
      </c>
      <c r="H334" t="str">
        <f>_xlfn.XLOOKUP(B334,'de para'!A:A,'de para'!D:D,_xlfn.XLOOKUP('output XML'!B334,'de para'!B:B,'de para'!D:D,"Not found",0),0)</f>
        <v>Inflação</v>
      </c>
      <c r="I334" s="118">
        <v>44883</v>
      </c>
    </row>
    <row r="335" spans="1:9" x14ac:dyDescent="0.3">
      <c r="A335" s="16">
        <v>5</v>
      </c>
      <c r="B335" t="s">
        <v>3</v>
      </c>
      <c r="C335">
        <v>1804214.34</v>
      </c>
      <c r="D335">
        <v>3922.2050880000002</v>
      </c>
      <c r="E335">
        <v>460</v>
      </c>
      <c r="F335" t="s">
        <v>15</v>
      </c>
      <c r="G335" t="str">
        <f>_xlfn.XLOOKUP(B335,'de para'!A:A,'de para'!C:C,_xlfn.XLOOKUP(B335,'de para'!B:B,'de para'!C:C,"Not found",0),0)</f>
        <v>NTN-B 760199 20350515</v>
      </c>
      <c r="H335" t="str">
        <f>_xlfn.XLOOKUP(B335,'de para'!A:A,'de para'!D:D,_xlfn.XLOOKUP('output XML'!B335,'de para'!B:B,'de para'!D:D,"Not found",0),0)</f>
        <v>Inflação</v>
      </c>
      <c r="I335" s="118">
        <v>44883</v>
      </c>
    </row>
    <row r="336" spans="1:9" x14ac:dyDescent="0.3">
      <c r="A336" s="16">
        <v>6</v>
      </c>
      <c r="B336" t="s">
        <v>4</v>
      </c>
      <c r="C336">
        <v>1815475.28</v>
      </c>
      <c r="D336">
        <v>4007.6716970000002</v>
      </c>
      <c r="E336">
        <v>453</v>
      </c>
      <c r="F336" t="s">
        <v>15</v>
      </c>
      <c r="G336" t="str">
        <f>_xlfn.XLOOKUP(B336,'de para'!A:A,'de para'!C:C,_xlfn.XLOOKUP(B336,'de para'!B:B,'de para'!C:C,"Not found",0),0)</f>
        <v>NTN-B 760199 20300815</v>
      </c>
      <c r="H336" t="str">
        <f>_xlfn.XLOOKUP(B336,'de para'!A:A,'de para'!D:D,_xlfn.XLOOKUP('output XML'!B336,'de para'!B:B,'de para'!D:D,"Not found",0),0)</f>
        <v>Inflação</v>
      </c>
      <c r="I336" s="118">
        <v>44883</v>
      </c>
    </row>
    <row r="337" spans="1:9" x14ac:dyDescent="0.3">
      <c r="A337" s="16">
        <v>7</v>
      </c>
      <c r="B337" t="s">
        <v>4</v>
      </c>
      <c r="C337">
        <v>1755360.2</v>
      </c>
      <c r="D337">
        <v>4007.6716970000002</v>
      </c>
      <c r="E337">
        <v>438</v>
      </c>
      <c r="F337" t="s">
        <v>15</v>
      </c>
      <c r="G337" t="str">
        <f>_xlfn.XLOOKUP(B337,'de para'!A:A,'de para'!C:C,_xlfn.XLOOKUP(B337,'de para'!B:B,'de para'!C:C,"Not found",0),0)</f>
        <v>NTN-B 760199 20300815</v>
      </c>
      <c r="H337" t="str">
        <f>_xlfn.XLOOKUP(B337,'de para'!A:A,'de para'!D:D,_xlfn.XLOOKUP('output XML'!B337,'de para'!B:B,'de para'!D:D,"Not found",0),0)</f>
        <v>Inflação</v>
      </c>
      <c r="I337" s="118">
        <v>44883</v>
      </c>
    </row>
    <row r="338" spans="1:9" x14ac:dyDescent="0.3">
      <c r="A338" s="16">
        <v>8</v>
      </c>
      <c r="B338" t="s">
        <v>3</v>
      </c>
      <c r="C338">
        <v>729530.15</v>
      </c>
      <c r="D338">
        <v>3922.2050880000002</v>
      </c>
      <c r="E338">
        <v>186</v>
      </c>
      <c r="F338" t="s">
        <v>15</v>
      </c>
      <c r="G338" t="str">
        <f>_xlfn.XLOOKUP(B338,'de para'!A:A,'de para'!C:C,_xlfn.XLOOKUP(B338,'de para'!B:B,'de para'!C:C,"Not found",0),0)</f>
        <v>NTN-B 760199 20350515</v>
      </c>
      <c r="H338" t="str">
        <f>_xlfn.XLOOKUP(B338,'de para'!A:A,'de para'!D:D,_xlfn.XLOOKUP('output XML'!B338,'de para'!B:B,'de para'!D:D,"Not found",0),0)</f>
        <v>Inflação</v>
      </c>
      <c r="I338" s="118">
        <v>44883</v>
      </c>
    </row>
    <row r="339" spans="1:9" x14ac:dyDescent="0.3">
      <c r="A339" s="16">
        <v>9</v>
      </c>
      <c r="B339" t="s">
        <v>3</v>
      </c>
      <c r="C339">
        <v>282398.77</v>
      </c>
      <c r="D339">
        <v>3922.2050880000002</v>
      </c>
      <c r="E339">
        <v>72</v>
      </c>
      <c r="F339" t="s">
        <v>15</v>
      </c>
      <c r="G339" t="str">
        <f>_xlfn.XLOOKUP(B339,'de para'!A:A,'de para'!C:C,_xlfn.XLOOKUP(B339,'de para'!B:B,'de para'!C:C,"Not found",0),0)</f>
        <v>NTN-B 760199 20350515</v>
      </c>
      <c r="H339" t="str">
        <f>_xlfn.XLOOKUP(B339,'de para'!A:A,'de para'!D:D,_xlfn.XLOOKUP('output XML'!B339,'de para'!B:B,'de para'!D:D,"Not found",0),0)</f>
        <v>Inflação</v>
      </c>
      <c r="I339" s="118">
        <v>44883</v>
      </c>
    </row>
    <row r="340" spans="1:9" x14ac:dyDescent="0.3">
      <c r="A340" s="16">
        <v>10</v>
      </c>
      <c r="B340" t="s">
        <v>3</v>
      </c>
      <c r="C340">
        <v>39222.050000000003</v>
      </c>
      <c r="D340">
        <v>3922.2050880000002</v>
      </c>
      <c r="E340">
        <v>10</v>
      </c>
      <c r="F340" t="s">
        <v>15</v>
      </c>
      <c r="G340" t="str">
        <f>_xlfn.XLOOKUP(B340,'de para'!A:A,'de para'!C:C,_xlfn.XLOOKUP(B340,'de para'!B:B,'de para'!C:C,"Not found",0),0)</f>
        <v>NTN-B 760199 20350515</v>
      </c>
      <c r="H340" t="str">
        <f>_xlfn.XLOOKUP(B340,'de para'!A:A,'de para'!D:D,_xlfn.XLOOKUP('output XML'!B340,'de para'!B:B,'de para'!D:D,"Not found",0),0)</f>
        <v>Inflação</v>
      </c>
      <c r="I340" s="118">
        <v>44883</v>
      </c>
    </row>
    <row r="341" spans="1:9" x14ac:dyDescent="0.3">
      <c r="A341" s="16">
        <v>11</v>
      </c>
      <c r="B341" t="s">
        <v>3</v>
      </c>
      <c r="C341">
        <v>2016013.42</v>
      </c>
      <c r="D341">
        <v>3922.2050880000002</v>
      </c>
      <c r="E341">
        <v>514</v>
      </c>
      <c r="F341" t="s">
        <v>15</v>
      </c>
      <c r="G341" t="str">
        <f>_xlfn.XLOOKUP(B341,'de para'!A:A,'de para'!C:C,_xlfn.XLOOKUP(B341,'de para'!B:B,'de para'!C:C,"Not found",0),0)</f>
        <v>NTN-B 760199 20350515</v>
      </c>
      <c r="H341" t="str">
        <f>_xlfn.XLOOKUP(B341,'de para'!A:A,'de para'!D:D,_xlfn.XLOOKUP('output XML'!B341,'de para'!B:B,'de para'!D:D,"Not found",0),0)</f>
        <v>Inflação</v>
      </c>
      <c r="I341" s="118">
        <v>44883</v>
      </c>
    </row>
    <row r="342" spans="1:9" x14ac:dyDescent="0.3">
      <c r="A342" s="16">
        <v>12</v>
      </c>
      <c r="B342" t="s">
        <v>4</v>
      </c>
      <c r="C342">
        <v>2524833.17</v>
      </c>
      <c r="D342">
        <v>4007.6716970000002</v>
      </c>
      <c r="E342">
        <v>630</v>
      </c>
      <c r="F342" t="s">
        <v>15</v>
      </c>
      <c r="G342" t="str">
        <f>_xlfn.XLOOKUP(B342,'de para'!A:A,'de para'!C:C,_xlfn.XLOOKUP(B342,'de para'!B:B,'de para'!C:C,"Not found",0),0)</f>
        <v>NTN-B 760199 20300815</v>
      </c>
      <c r="H342" t="str">
        <f>_xlfn.XLOOKUP(B342,'de para'!A:A,'de para'!D:D,_xlfn.XLOOKUP('output XML'!B342,'de para'!B:B,'de para'!D:D,"Not found",0),0)</f>
        <v>Inflação</v>
      </c>
      <c r="I342" s="118">
        <v>44883</v>
      </c>
    </row>
    <row r="343" spans="1:9" x14ac:dyDescent="0.3">
      <c r="A343" s="16">
        <v>13</v>
      </c>
      <c r="B343" t="s">
        <v>5</v>
      </c>
      <c r="C343">
        <v>950625.56</v>
      </c>
      <c r="D343">
        <v>4011.0782920000001</v>
      </c>
      <c r="E343">
        <v>237</v>
      </c>
      <c r="F343" t="s">
        <v>15</v>
      </c>
      <c r="G343" t="str">
        <f>_xlfn.XLOOKUP(B343,'de para'!A:A,'de para'!C:C,_xlfn.XLOOKUP(B343,'de para'!B:B,'de para'!C:C,"Not found",0),0)</f>
        <v>NTN-B 760199 20260815</v>
      </c>
      <c r="H343" t="str">
        <f>_xlfn.XLOOKUP(B343,'de para'!A:A,'de para'!D:D,_xlfn.XLOOKUP('output XML'!B343,'de para'!B:B,'de para'!D:D,"Not found",0),0)</f>
        <v>Inflação</v>
      </c>
      <c r="I343" s="118">
        <v>44883</v>
      </c>
    </row>
    <row r="344" spans="1:9" x14ac:dyDescent="0.3">
      <c r="A344" s="16">
        <v>14</v>
      </c>
      <c r="B344" t="s">
        <v>5</v>
      </c>
      <c r="C344">
        <v>790182.42</v>
      </c>
      <c r="D344">
        <v>4011.0782920000001</v>
      </c>
      <c r="E344">
        <v>197</v>
      </c>
      <c r="F344" t="s">
        <v>15</v>
      </c>
      <c r="G344" t="str">
        <f>_xlfn.XLOOKUP(B344,'de para'!A:A,'de para'!C:C,_xlfn.XLOOKUP(B344,'de para'!B:B,'de para'!C:C,"Not found",0),0)</f>
        <v>NTN-B 760199 20260815</v>
      </c>
      <c r="H344" t="str">
        <f>_xlfn.XLOOKUP(B344,'de para'!A:A,'de para'!D:D,_xlfn.XLOOKUP('output XML'!B344,'de para'!B:B,'de para'!D:D,"Not found",0),0)</f>
        <v>Inflação</v>
      </c>
      <c r="I344" s="118">
        <v>44883</v>
      </c>
    </row>
    <row r="345" spans="1:9" x14ac:dyDescent="0.3">
      <c r="A345" s="16">
        <v>15</v>
      </c>
      <c r="B345" t="s">
        <v>5</v>
      </c>
      <c r="C345">
        <v>100276.96</v>
      </c>
      <c r="D345">
        <v>4011.0782920000001</v>
      </c>
      <c r="E345">
        <v>25</v>
      </c>
      <c r="F345" t="s">
        <v>15</v>
      </c>
      <c r="G345" t="str">
        <f>_xlfn.XLOOKUP(B345,'de para'!A:A,'de para'!C:C,_xlfn.XLOOKUP(B345,'de para'!B:B,'de para'!C:C,"Not found",0),0)</f>
        <v>NTN-B 760199 20260815</v>
      </c>
      <c r="H345" t="str">
        <f>_xlfn.XLOOKUP(B345,'de para'!A:A,'de para'!D:D,_xlfn.XLOOKUP('output XML'!B345,'de para'!B:B,'de para'!D:D,"Not found",0),0)</f>
        <v>Inflação</v>
      </c>
      <c r="I345" s="118">
        <v>44883</v>
      </c>
    </row>
    <row r="346" spans="1:9" x14ac:dyDescent="0.3">
      <c r="A346" s="16">
        <v>16</v>
      </c>
      <c r="B346" t="s">
        <v>5</v>
      </c>
      <c r="C346">
        <v>1303600.44</v>
      </c>
      <c r="D346">
        <v>4011.0782920000001</v>
      </c>
      <c r="E346">
        <v>325</v>
      </c>
      <c r="F346" t="s">
        <v>15</v>
      </c>
      <c r="G346" t="str">
        <f>_xlfn.XLOOKUP(B346,'de para'!A:A,'de para'!C:C,_xlfn.XLOOKUP(B346,'de para'!B:B,'de para'!C:C,"Not found",0),0)</f>
        <v>NTN-B 760199 20260815</v>
      </c>
      <c r="H346" t="str">
        <f>_xlfn.XLOOKUP(B346,'de para'!A:A,'de para'!D:D,_xlfn.XLOOKUP('output XML'!B346,'de para'!B:B,'de para'!D:D,"Not found",0),0)</f>
        <v>Inflação</v>
      </c>
      <c r="I346" s="118">
        <v>44883</v>
      </c>
    </row>
    <row r="347" spans="1:9" x14ac:dyDescent="0.3">
      <c r="A347" s="16">
        <v>17</v>
      </c>
      <c r="B347" t="s">
        <v>6</v>
      </c>
      <c r="C347">
        <v>1465190.07</v>
      </c>
      <c r="D347">
        <v>976.79337748</v>
      </c>
      <c r="E347">
        <v>1500</v>
      </c>
      <c r="F347" t="s">
        <v>14</v>
      </c>
      <c r="G347" t="str">
        <f>_xlfn.XLOOKUP(B347,'de para'!A:A,'de para'!C:C,_xlfn.XLOOKUP(B347,'de para'!B:B,'de para'!C:C,"Not found",0),0)</f>
        <v>IFPT11 - IFIN PARTICIPAÇÕES S.A. - 20330915 IPCA + 7.1000%</v>
      </c>
      <c r="H347" t="str">
        <f>_xlfn.XLOOKUP(B347,'de para'!A:A,'de para'!D:D,_xlfn.XLOOKUP('output XML'!B347,'de para'!B:B,'de para'!D:D,"Not found",0),0)</f>
        <v>Inflação</v>
      </c>
      <c r="I347" s="118">
        <v>44883</v>
      </c>
    </row>
    <row r="348" spans="1:9" x14ac:dyDescent="0.3">
      <c r="A348" s="16">
        <v>18</v>
      </c>
      <c r="B348" t="s">
        <v>7</v>
      </c>
      <c r="C348">
        <v>296917.81</v>
      </c>
      <c r="D348">
        <v>15.61</v>
      </c>
      <c r="E348">
        <v>19021</v>
      </c>
      <c r="F348" t="s">
        <v>14</v>
      </c>
      <c r="G348" t="str">
        <f>_xlfn.XLOOKUP(B348,'de para'!A:A,'de para'!C:C,_xlfn.XLOOKUP(B348,'de para'!B:B,'de para'!C:C,"Not found",0),0)</f>
        <v>Bradesco PN</v>
      </c>
      <c r="H348" t="str">
        <f>_xlfn.XLOOKUP(B348,'de para'!A:A,'de para'!D:D,_xlfn.XLOOKUP('output XML'!B348,'de para'!B:B,'de para'!D:D,"Not found",0),0)</f>
        <v>Ações</v>
      </c>
      <c r="I348" s="118">
        <v>44883</v>
      </c>
    </row>
    <row r="349" spans="1:9" x14ac:dyDescent="0.3">
      <c r="A349" s="16">
        <v>19</v>
      </c>
      <c r="B349" t="s">
        <v>143</v>
      </c>
      <c r="C349">
        <v>5263470</v>
      </c>
      <c r="D349">
        <v>104.85</v>
      </c>
      <c r="E349">
        <v>50200</v>
      </c>
      <c r="F349" t="s">
        <v>14</v>
      </c>
      <c r="G349" t="str">
        <f>_xlfn.XLOOKUP(B349,'de para'!A:A,'de para'!C:C,_xlfn.XLOOKUP(B349,'de para'!B:B,'de para'!C:C,"Not found",0),0)</f>
        <v>BOVA11</v>
      </c>
      <c r="H349" t="str">
        <f>_xlfn.XLOOKUP(B349,'de para'!A:A,'de para'!D:D,_xlfn.XLOOKUP('output XML'!B349,'de para'!B:B,'de para'!D:D,"Not found",0),0)</f>
        <v>Ações</v>
      </c>
      <c r="I349" s="118">
        <v>44883</v>
      </c>
    </row>
    <row r="350" spans="1:9" x14ac:dyDescent="0.3">
      <c r="A350" s="16">
        <v>20</v>
      </c>
      <c r="B350" t="s">
        <v>8</v>
      </c>
      <c r="C350">
        <v>349512.68</v>
      </c>
      <c r="D350">
        <v>10.34</v>
      </c>
      <c r="E350">
        <v>33802</v>
      </c>
      <c r="F350" t="s">
        <v>14</v>
      </c>
      <c r="G350" t="str">
        <f>_xlfn.XLOOKUP(B350,'de para'!A:A,'de para'!C:C,_xlfn.XLOOKUP(B350,'de para'!B:B,'de para'!C:C,"Not found",0),0)</f>
        <v>CEMIG PN</v>
      </c>
      <c r="H350" t="str">
        <f>_xlfn.XLOOKUP(B350,'de para'!A:A,'de para'!D:D,_xlfn.XLOOKUP('output XML'!B350,'de para'!B:B,'de para'!D:D,"Not found",0),0)</f>
        <v>Ações</v>
      </c>
      <c r="I350" s="118">
        <v>44883</v>
      </c>
    </row>
    <row r="351" spans="1:9" x14ac:dyDescent="0.3">
      <c r="A351" s="16">
        <v>21</v>
      </c>
      <c r="B351" t="s">
        <v>9</v>
      </c>
      <c r="C351">
        <v>1237830</v>
      </c>
      <c r="D351">
        <v>17.05</v>
      </c>
      <c r="E351">
        <v>72600</v>
      </c>
      <c r="F351" t="s">
        <v>14</v>
      </c>
      <c r="G351" t="str">
        <f>_xlfn.XLOOKUP(B351,'de para'!A:A,'de para'!C:C,_xlfn.XLOOKUP(B351,'de para'!B:B,'de para'!C:C,"Not found",0),0)</f>
        <v>Cosan ON</v>
      </c>
      <c r="H351" t="str">
        <f>_xlfn.XLOOKUP(B351,'de para'!A:A,'de para'!D:D,_xlfn.XLOOKUP('output XML'!B351,'de para'!B:B,'de para'!D:D,"Not found",0),0)</f>
        <v>Ações</v>
      </c>
      <c r="I351" s="118">
        <v>44883</v>
      </c>
    </row>
    <row r="352" spans="1:9" x14ac:dyDescent="0.3">
      <c r="A352" s="16">
        <v>22</v>
      </c>
      <c r="B352" t="s">
        <v>10</v>
      </c>
      <c r="C352">
        <v>518330.34</v>
      </c>
      <c r="D352">
        <v>8.91</v>
      </c>
      <c r="E352">
        <v>58174</v>
      </c>
      <c r="F352" t="s">
        <v>14</v>
      </c>
      <c r="G352" t="str">
        <f>_xlfn.XLOOKUP(B352,'de para'!A:A,'de para'!C:C,_xlfn.XLOOKUP(B352,'de para'!B:B,'de para'!C:C,"Not found",0),0)</f>
        <v>Itau PN</v>
      </c>
      <c r="H352" t="str">
        <f>_xlfn.XLOOKUP(B352,'de para'!A:A,'de para'!D:D,_xlfn.XLOOKUP('output XML'!B352,'de para'!B:B,'de para'!D:D,"Not found",0),0)</f>
        <v>Ações</v>
      </c>
      <c r="I352" s="118">
        <v>44883</v>
      </c>
    </row>
    <row r="353" spans="1:9" x14ac:dyDescent="0.3">
      <c r="A353" s="16">
        <v>23</v>
      </c>
      <c r="B353" t="s">
        <v>11</v>
      </c>
      <c r="C353">
        <v>962802</v>
      </c>
      <c r="D353">
        <v>26.7</v>
      </c>
      <c r="E353">
        <v>36060</v>
      </c>
      <c r="F353" t="s">
        <v>14</v>
      </c>
      <c r="G353" t="str">
        <f>_xlfn.XLOOKUP(B353,'de para'!A:A,'de para'!C:C,_xlfn.XLOOKUP(B353,'de para'!B:B,'de para'!C:C,"Not found",0),0)</f>
        <v>Petrobras PN</v>
      </c>
      <c r="H353" t="str">
        <f>_xlfn.XLOOKUP(B353,'de para'!A:A,'de para'!D:D,_xlfn.XLOOKUP('output XML'!B353,'de para'!B:B,'de para'!D:D,"Not found",0),0)</f>
        <v>Ações</v>
      </c>
      <c r="I353" s="118">
        <v>44883</v>
      </c>
    </row>
    <row r="354" spans="1:9" x14ac:dyDescent="0.3">
      <c r="A354" s="16">
        <v>24</v>
      </c>
      <c r="B354" t="s">
        <v>12</v>
      </c>
      <c r="C354">
        <v>1535770</v>
      </c>
      <c r="D354">
        <v>80.83</v>
      </c>
      <c r="E354">
        <v>19000</v>
      </c>
      <c r="F354" t="s">
        <v>14</v>
      </c>
      <c r="G354" t="str">
        <f>_xlfn.XLOOKUP(B354,'de para'!A:A,'de para'!C:C,_xlfn.XLOOKUP(B354,'de para'!B:B,'de para'!C:C,"Not found",0),0)</f>
        <v>Vale ON</v>
      </c>
      <c r="H354" t="str">
        <f>_xlfn.XLOOKUP(B354,'de para'!A:A,'de para'!D:D,_xlfn.XLOOKUP('output XML'!B354,'de para'!B:B,'de para'!D:D,"Not found",0),0)</f>
        <v>Ações</v>
      </c>
      <c r="I354" s="118">
        <v>44883</v>
      </c>
    </row>
    <row r="355" spans="1:9" x14ac:dyDescent="0.3">
      <c r="A355" s="16">
        <v>25</v>
      </c>
      <c r="B355" t="s">
        <v>143</v>
      </c>
      <c r="C355">
        <v>604460.25</v>
      </c>
      <c r="D355">
        <v>104.85</v>
      </c>
      <c r="E355">
        <v>5765</v>
      </c>
      <c r="F355" t="s">
        <v>14</v>
      </c>
      <c r="G355" t="str">
        <f>_xlfn.XLOOKUP(B355,'de para'!A:A,'de para'!C:C,_xlfn.XLOOKUP(B355,'de para'!B:B,'de para'!C:C,"Not found",0),0)</f>
        <v>BOVA11</v>
      </c>
      <c r="H355" t="str">
        <f>_xlfn.XLOOKUP(B355,'de para'!A:A,'de para'!D:D,_xlfn.XLOOKUP('output XML'!B355,'de para'!B:B,'de para'!D:D,"Not found",0),0)</f>
        <v>Ações</v>
      </c>
      <c r="I355" s="118">
        <v>44883</v>
      </c>
    </row>
    <row r="356" spans="1:9" x14ac:dyDescent="0.3">
      <c r="A356" s="16">
        <v>26</v>
      </c>
      <c r="B356" t="s">
        <v>143</v>
      </c>
      <c r="C356">
        <v>93945.600000000006</v>
      </c>
      <c r="D356">
        <v>104.85</v>
      </c>
      <c r="E356">
        <v>896</v>
      </c>
      <c r="F356" t="s">
        <v>14</v>
      </c>
      <c r="G356" t="str">
        <f>_xlfn.XLOOKUP(B356,'de para'!A:A,'de para'!C:C,_xlfn.XLOOKUP(B356,'de para'!B:B,'de para'!C:C,"Not found",0),0)</f>
        <v>BOVA11</v>
      </c>
      <c r="H356" t="str">
        <f>_xlfn.XLOOKUP(B356,'de para'!A:A,'de para'!D:D,_xlfn.XLOOKUP('output XML'!B356,'de para'!B:B,'de para'!D:D,"Not found",0),0)</f>
        <v>Ações</v>
      </c>
      <c r="I356" s="118">
        <v>44883</v>
      </c>
    </row>
    <row r="357" spans="1:9" x14ac:dyDescent="0.3">
      <c r="A357" s="16">
        <v>27</v>
      </c>
      <c r="B357" t="s">
        <v>143</v>
      </c>
      <c r="C357">
        <v>44875.8</v>
      </c>
      <c r="D357">
        <v>104.85</v>
      </c>
      <c r="E357">
        <v>428</v>
      </c>
      <c r="F357" t="s">
        <v>14</v>
      </c>
      <c r="G357" t="str">
        <f>_xlfn.XLOOKUP(B357,'de para'!A:A,'de para'!C:C,_xlfn.XLOOKUP(B357,'de para'!B:B,'de para'!C:C,"Not found",0),0)</f>
        <v>BOVA11</v>
      </c>
      <c r="H357" t="str">
        <f>_xlfn.XLOOKUP(B357,'de para'!A:A,'de para'!D:D,_xlfn.XLOOKUP('output XML'!B357,'de para'!B:B,'de para'!D:D,"Not found",0),0)</f>
        <v>Ações</v>
      </c>
      <c r="I357" s="118">
        <v>44883</v>
      </c>
    </row>
    <row r="358" spans="1:9" x14ac:dyDescent="0.3">
      <c r="A358" s="16">
        <v>28</v>
      </c>
      <c r="B358" t="s">
        <v>143</v>
      </c>
      <c r="C358">
        <v>84928.5</v>
      </c>
      <c r="D358">
        <v>104.85</v>
      </c>
      <c r="E358">
        <v>810</v>
      </c>
      <c r="F358" t="s">
        <v>14</v>
      </c>
      <c r="G358" t="str">
        <f>_xlfn.XLOOKUP(B358,'de para'!A:A,'de para'!C:C,_xlfn.XLOOKUP(B358,'de para'!B:B,'de para'!C:C,"Not found",0),0)</f>
        <v>BOVA11</v>
      </c>
      <c r="H358" t="str">
        <f>_xlfn.XLOOKUP(B358,'de para'!A:A,'de para'!D:D,_xlfn.XLOOKUP('output XML'!B358,'de para'!B:B,'de para'!D:D,"Not found",0),0)</f>
        <v>Ações</v>
      </c>
      <c r="I358" s="118">
        <v>44883</v>
      </c>
    </row>
    <row r="359" spans="1:9" x14ac:dyDescent="0.3">
      <c r="A359" s="16">
        <v>29</v>
      </c>
      <c r="B359" t="s">
        <v>143</v>
      </c>
      <c r="C359">
        <v>158008.95000000001</v>
      </c>
      <c r="D359">
        <v>104.85</v>
      </c>
      <c r="E359">
        <v>1507</v>
      </c>
      <c r="F359" t="s">
        <v>14</v>
      </c>
      <c r="G359" t="str">
        <f>_xlfn.XLOOKUP(B359,'de para'!A:A,'de para'!C:C,_xlfn.XLOOKUP(B359,'de para'!B:B,'de para'!C:C,"Not found",0),0)</f>
        <v>BOVA11</v>
      </c>
      <c r="H359" t="str">
        <f>_xlfn.XLOOKUP(B359,'de para'!A:A,'de para'!D:D,_xlfn.XLOOKUP('output XML'!B359,'de para'!B:B,'de para'!D:D,"Not found",0),0)</f>
        <v>Ações</v>
      </c>
      <c r="I359" s="118">
        <v>44883</v>
      </c>
    </row>
    <row r="360" spans="1:9" x14ac:dyDescent="0.3">
      <c r="A360" s="16">
        <v>30</v>
      </c>
      <c r="B360" t="s">
        <v>143</v>
      </c>
      <c r="C360">
        <v>722835.9</v>
      </c>
      <c r="D360">
        <v>104.85</v>
      </c>
      <c r="E360">
        <v>6894</v>
      </c>
      <c r="F360" t="s">
        <v>14</v>
      </c>
      <c r="G360" t="str">
        <f>_xlfn.XLOOKUP(B360,'de para'!A:A,'de para'!C:C,_xlfn.XLOOKUP(B360,'de para'!B:B,'de para'!C:C,"Not found",0),0)</f>
        <v>BOVA11</v>
      </c>
      <c r="H360" t="str">
        <f>_xlfn.XLOOKUP(B360,'de para'!A:A,'de para'!D:D,_xlfn.XLOOKUP('output XML'!B360,'de para'!B:B,'de para'!D:D,"Not found",0),0)</f>
        <v>Ações</v>
      </c>
      <c r="I360" s="118">
        <v>44883</v>
      </c>
    </row>
    <row r="361" spans="1:9" x14ac:dyDescent="0.3">
      <c r="A361" s="16">
        <v>31</v>
      </c>
      <c r="B361" t="s">
        <v>13</v>
      </c>
      <c r="C361">
        <v>21.35</v>
      </c>
      <c r="D361">
        <v>21.35</v>
      </c>
      <c r="E361">
        <v>1</v>
      </c>
      <c r="F361" t="s">
        <v>14</v>
      </c>
      <c r="G361" t="str">
        <f>_xlfn.XLOOKUP(B361,'de para'!A:A,'de para'!C:C,_xlfn.XLOOKUP(B361,'de para'!B:B,'de para'!C:C,"Not found",0),0)</f>
        <v>Fundo de caixa</v>
      </c>
      <c r="H361" t="str">
        <f>_xlfn.XLOOKUP(B361,'de para'!A:A,'de para'!D:D,_xlfn.XLOOKUP('output XML'!B361,'de para'!B:B,'de para'!D:D,"Not found",0),0)</f>
        <v>Caixa</v>
      </c>
      <c r="I361" s="118">
        <v>44883</v>
      </c>
    </row>
    <row r="362" spans="1:9" x14ac:dyDescent="0.3">
      <c r="A362" s="16">
        <v>32</v>
      </c>
      <c r="B362" t="s">
        <v>13</v>
      </c>
      <c r="C362">
        <v>1063.83</v>
      </c>
      <c r="D362">
        <v>1063.83</v>
      </c>
      <c r="E362">
        <v>1</v>
      </c>
      <c r="F362" t="s">
        <v>15</v>
      </c>
      <c r="G362" t="str">
        <f>_xlfn.XLOOKUP(B362,'de para'!A:A,'de para'!C:C,_xlfn.XLOOKUP(B362,'de para'!B:B,'de para'!C:C,"Not found",0),0)</f>
        <v>Fundo de caixa</v>
      </c>
      <c r="H362" t="str">
        <f>_xlfn.XLOOKUP(B362,'de para'!A:A,'de para'!D:D,_xlfn.XLOOKUP('output XML'!B362,'de para'!B:B,'de para'!D:D,"Not found",0),0)</f>
        <v>Caixa</v>
      </c>
      <c r="I362" s="118">
        <v>44883</v>
      </c>
    </row>
    <row r="363" spans="1:9" x14ac:dyDescent="0.3">
      <c r="A363" s="16">
        <v>33</v>
      </c>
      <c r="B363">
        <v>28075830000105</v>
      </c>
      <c r="C363">
        <v>351868.68615372461</v>
      </c>
      <c r="D363">
        <v>1.7541218000000001</v>
      </c>
      <c r="E363">
        <v>200595.35555268999</v>
      </c>
      <c r="F363" t="s">
        <v>14</v>
      </c>
      <c r="G363" t="str">
        <f>_xlfn.XLOOKUP(B363,'de para'!A:A,'de para'!C:C,_xlfn.XLOOKUP(B363,'de para'!B:B,'de para'!C:C,"Not found",0),0)</f>
        <v>CSHG ALLOCATION MILES ACER LONG BIAS FIC MULTIMERCADO</v>
      </c>
      <c r="H363" t="str">
        <f>_xlfn.XLOOKUP(B363,'de para'!A:A,'de para'!D:D,_xlfn.XLOOKUP('output XML'!B363,'de para'!B:B,'de para'!D:D,"Not found",0),0)</f>
        <v>Ações</v>
      </c>
      <c r="I363" s="118">
        <v>44883</v>
      </c>
    </row>
    <row r="364" spans="1:9" x14ac:dyDescent="0.3">
      <c r="A364" s="16">
        <v>34</v>
      </c>
      <c r="B364">
        <v>25307212000147</v>
      </c>
      <c r="C364">
        <v>1530346.357046938</v>
      </c>
      <c r="D364">
        <v>1.4299759999999999</v>
      </c>
      <c r="E364">
        <v>1070190.2388899799</v>
      </c>
      <c r="F364" t="s">
        <v>14</v>
      </c>
      <c r="G364" t="str">
        <f>_xlfn.XLOOKUP(B364,'de para'!A:A,'de para'!C:C,_xlfn.XLOOKUP(B364,'de para'!B:B,'de para'!C:C,"Not found",0),0)</f>
        <v>CSHG ALLOCATION VELT 90 FIC AÇÕES</v>
      </c>
      <c r="H364" t="str">
        <f>_xlfn.XLOOKUP(B364,'de para'!A:A,'de para'!D:D,_xlfn.XLOOKUP('output XML'!B364,'de para'!B:B,'de para'!D:D,"Not found",0),0)</f>
        <v>Ações</v>
      </c>
      <c r="I364" s="118">
        <v>44883</v>
      </c>
    </row>
    <row r="365" spans="1:9" x14ac:dyDescent="0.3">
      <c r="A365" s="16">
        <v>35</v>
      </c>
      <c r="B365">
        <v>19726267000199</v>
      </c>
      <c r="C365">
        <v>2625382.2671011309</v>
      </c>
      <c r="D365">
        <v>320.29469203000002</v>
      </c>
      <c r="E365">
        <v>8196.7710749800008</v>
      </c>
      <c r="F365" t="s">
        <v>14</v>
      </c>
      <c r="G365" t="str">
        <f>_xlfn.XLOOKUP(B365,'de para'!A:A,'de para'!C:C,_xlfn.XLOOKUP(B365,'de para'!B:B,'de para'!C:C,"Not found",0),0)</f>
        <v>ATMOS AÇÕES II FIC</v>
      </c>
      <c r="H365" t="str">
        <f>_xlfn.XLOOKUP(B365,'de para'!A:A,'de para'!D:D,_xlfn.XLOOKUP('output XML'!B365,'de para'!B:B,'de para'!D:D,"Not found",0),0)</f>
        <v>Ações</v>
      </c>
      <c r="I365" s="118">
        <v>44883</v>
      </c>
    </row>
    <row r="366" spans="1:9" x14ac:dyDescent="0.3">
      <c r="A366" s="16">
        <v>36</v>
      </c>
      <c r="B366">
        <v>11145320000156</v>
      </c>
      <c r="C366">
        <v>3421442.4138867739</v>
      </c>
      <c r="D366">
        <v>747.09213195999996</v>
      </c>
      <c r="E366">
        <v>4579.6793561599998</v>
      </c>
      <c r="F366" t="s">
        <v>14</v>
      </c>
      <c r="G366" t="str">
        <f>_xlfn.XLOOKUP(B366,'de para'!A:A,'de para'!C:C,_xlfn.XLOOKUP(B366,'de para'!B:B,'de para'!C:C,"Not found",0),0)</f>
        <v>ATMOS AÇÕES FIC</v>
      </c>
      <c r="H366" t="str">
        <f>_xlfn.XLOOKUP(B366,'de para'!A:A,'de para'!D:D,_xlfn.XLOOKUP('output XML'!B366,'de para'!B:B,'de para'!D:D,"Not found",0),0)</f>
        <v>Ações</v>
      </c>
      <c r="I366" s="118">
        <v>44883</v>
      </c>
    </row>
    <row r="367" spans="1:9" x14ac:dyDescent="0.3">
      <c r="A367" s="16">
        <v>37</v>
      </c>
      <c r="B367">
        <v>28075715000122</v>
      </c>
      <c r="C367">
        <v>1959191.744351306</v>
      </c>
      <c r="D367">
        <v>1.6894203999999999</v>
      </c>
      <c r="E367">
        <v>1159682.77898817</v>
      </c>
      <c r="F367" t="s">
        <v>14</v>
      </c>
      <c r="G367" t="str">
        <f>_xlfn.XLOOKUP(B367,'de para'!A:A,'de para'!C:C,_xlfn.XLOOKUP(B367,'de para'!B:B,'de para'!C:C,"Not found",0),0)</f>
        <v>CSHG ALLOCATION MILES VIRTUS FIC AÇÕES</v>
      </c>
      <c r="H367" t="str">
        <f>_xlfn.XLOOKUP(B367,'de para'!A:A,'de para'!D:D,_xlfn.XLOOKUP('output XML'!B367,'de para'!B:B,'de para'!D:D,"Not found",0),0)</f>
        <v>Ações</v>
      </c>
      <c r="I367" s="118">
        <v>44883</v>
      </c>
    </row>
    <row r="368" spans="1:9" x14ac:dyDescent="0.3">
      <c r="A368" s="16">
        <v>38</v>
      </c>
      <c r="B368">
        <v>38443675000188</v>
      </c>
      <c r="C368">
        <v>1237474.521290665</v>
      </c>
      <c r="D368">
        <v>0.70950150000000001</v>
      </c>
      <c r="E368">
        <v>1744146.4483030201</v>
      </c>
      <c r="F368" t="s">
        <v>14</v>
      </c>
      <c r="G368" t="str">
        <f>_xlfn.XLOOKUP(B368,'de para'!A:A,'de para'!C:C,_xlfn.XLOOKUP(B368,'de para'!B:B,'de para'!C:C,"Not found",0),0)</f>
        <v>CSHG ALLOCATION ABSOLUTO PARTNERS FIC AÇÕES</v>
      </c>
      <c r="H368" t="str">
        <f>_xlfn.XLOOKUP(B368,'de para'!A:A,'de para'!D:D,_xlfn.XLOOKUP('output XML'!B368,'de para'!B:B,'de para'!D:D,"Not found",0),0)</f>
        <v>Ações</v>
      </c>
      <c r="I368" s="118">
        <v>44883</v>
      </c>
    </row>
    <row r="369" spans="1:9" x14ac:dyDescent="0.3">
      <c r="A369" s="16">
        <v>39</v>
      </c>
      <c r="B369">
        <v>31608459000104</v>
      </c>
      <c r="C369">
        <v>1546134.595332745</v>
      </c>
      <c r="D369">
        <v>1.3738851000000001</v>
      </c>
      <c r="E369">
        <v>1125374.01805489</v>
      </c>
      <c r="F369" t="s">
        <v>14</v>
      </c>
      <c r="G369" t="str">
        <f>_xlfn.XLOOKUP(B369,'de para'!A:A,'de para'!C:C,_xlfn.XLOOKUP(B369,'de para'!B:B,'de para'!C:C,"Not found",0),0)</f>
        <v>CSHG ALLOCATION RPS LONG BIAS SELECTION FUNDO DE INVESTIMENTO EM COTAS DE FUNDO DE INVESTIMENTO EM AÇÕES</v>
      </c>
      <c r="H369" t="str">
        <f>_xlfn.XLOOKUP(B369,'de para'!A:A,'de para'!D:D,_xlfn.XLOOKUP('output XML'!B369,'de para'!B:B,'de para'!D:D,"Not found",0),0)</f>
        <v>Ações</v>
      </c>
      <c r="I369" s="118">
        <v>44883</v>
      </c>
    </row>
    <row r="370" spans="1:9" x14ac:dyDescent="0.3">
      <c r="A370" s="16">
        <v>40</v>
      </c>
      <c r="B370">
        <v>31666901000140</v>
      </c>
      <c r="C370">
        <v>948591.03000618482</v>
      </c>
      <c r="D370">
        <v>1.5479430000000001</v>
      </c>
      <c r="E370">
        <v>612807.46772083</v>
      </c>
      <c r="F370" t="s">
        <v>14</v>
      </c>
      <c r="G370" t="str">
        <f>_xlfn.XLOOKUP(B370,'de para'!A:A,'de para'!C:C,_xlfn.XLOOKUP(B370,'de para'!B:B,'de para'!C:C,"Not found",0),0)</f>
        <v>CSHG ALLOCATION TRUXT LONG BIAS II FUNDO DE INVESTIMENTO EM COTAS DE FUNDO DE INVESTIMENTO EM AÇÕES</v>
      </c>
      <c r="H370" t="str">
        <f>_xlfn.XLOOKUP(B370,'de para'!A:A,'de para'!D:D,_xlfn.XLOOKUP('output XML'!B370,'de para'!B:B,'de para'!D:D,"Not found",0),0)</f>
        <v>Ações</v>
      </c>
      <c r="I370" s="118">
        <v>44883</v>
      </c>
    </row>
    <row r="371" spans="1:9" x14ac:dyDescent="0.3">
      <c r="A371" s="16">
        <v>41</v>
      </c>
      <c r="B371">
        <v>18644570000180</v>
      </c>
      <c r="C371">
        <v>863175.01048636087</v>
      </c>
      <c r="D371">
        <v>3.0690553999999999</v>
      </c>
      <c r="E371">
        <v>281251.03590060998</v>
      </c>
      <c r="F371" t="s">
        <v>14</v>
      </c>
      <c r="G371" t="str">
        <f>_xlfn.XLOOKUP(B371,'de para'!A:A,'de para'!C:C,_xlfn.XLOOKUP(B371,'de para'!B:B,'de para'!C:C,"Not found",0),0)</f>
        <v>CSHG ALLOCATION SPX FALCON CSHG FIC AÇÕES</v>
      </c>
      <c r="H371" t="str">
        <f>_xlfn.XLOOKUP(B371,'de para'!A:A,'de para'!D:D,_xlfn.XLOOKUP('output XML'!B371,'de para'!B:B,'de para'!D:D,"Not found",0),0)</f>
        <v>Ações</v>
      </c>
      <c r="I371" s="118">
        <v>44883</v>
      </c>
    </row>
    <row r="372" spans="1:9" x14ac:dyDescent="0.3">
      <c r="A372" s="16">
        <v>42</v>
      </c>
      <c r="B372">
        <v>14781366000150</v>
      </c>
      <c r="C372">
        <v>3100627.3768832418</v>
      </c>
      <c r="D372">
        <v>3.4535268000000001</v>
      </c>
      <c r="E372">
        <v>897814.77209999994</v>
      </c>
      <c r="F372" t="s">
        <v>14</v>
      </c>
      <c r="G372" t="str">
        <f>_xlfn.XLOOKUP(B372,'de para'!A:A,'de para'!C:C,_xlfn.XLOOKUP(B372,'de para'!B:B,'de para'!C:C,"Not found",0),0)</f>
        <v>NUCLEO CSHG AÇÕES FUNDO DE INVESTIMENTO EM COTAS DE FUNDOS DE INVESTIMENTO DE AÇÕES</v>
      </c>
      <c r="H372" t="str">
        <f>_xlfn.XLOOKUP(B372,'de para'!A:A,'de para'!D:D,_xlfn.XLOOKUP('output XML'!B372,'de para'!B:B,'de para'!D:D,"Not found",0),0)</f>
        <v>Ações</v>
      </c>
      <c r="I372" s="118">
        <v>44883</v>
      </c>
    </row>
    <row r="373" spans="1:9" x14ac:dyDescent="0.3">
      <c r="A373" s="16">
        <v>43</v>
      </c>
      <c r="B373">
        <v>10843445000197</v>
      </c>
      <c r="C373">
        <v>576.71221791080734</v>
      </c>
      <c r="D373">
        <v>2.5569999000000001</v>
      </c>
      <c r="E373">
        <v>225.54252657999999</v>
      </c>
      <c r="F373" t="s">
        <v>14</v>
      </c>
      <c r="G373" t="str">
        <f>_xlfn.XLOOKUP(B373,'de para'!A:A,'de para'!C:C,_xlfn.XLOOKUP(B373,'de para'!B:B,'de para'!C:C,"Not found",0),0)</f>
        <v>XP REFERENCIADO FUNDO INVESTIMENTO REFERENCIADO DI</v>
      </c>
      <c r="H373" t="str">
        <f>_xlfn.XLOOKUP(B373,'de para'!A:A,'de para'!D:D,_xlfn.XLOOKUP('output XML'!B373,'de para'!B:B,'de para'!D:D,"Not found",0),0)</f>
        <v>Caixa</v>
      </c>
      <c r="I373" s="118">
        <v>44883</v>
      </c>
    </row>
    <row r="374" spans="1:9" x14ac:dyDescent="0.3">
      <c r="A374" s="16">
        <v>44</v>
      </c>
      <c r="B374">
        <v>44162109000109</v>
      </c>
      <c r="C374">
        <v>8880.0000000011896</v>
      </c>
      <c r="D374">
        <v>1.0386463399999999</v>
      </c>
      <c r="E374">
        <v>8549.5896514699998</v>
      </c>
      <c r="F374" t="s">
        <v>14</v>
      </c>
      <c r="G374" t="str">
        <f>_xlfn.XLOOKUP(B374,'de para'!A:A,'de para'!C:C,_xlfn.XLOOKUP(B374,'de para'!B:B,'de para'!C:C,"Not found",0),0)</f>
        <v>XP CASH I FI RENDA FIXA SIMPLES</v>
      </c>
      <c r="H374" t="str">
        <f>_xlfn.XLOOKUP(B374,'de para'!A:A,'de para'!D:D,_xlfn.XLOOKUP('output XML'!B374,'de para'!B:B,'de para'!D:D,"Not found",0),0)</f>
        <v>Caixa</v>
      </c>
      <c r="I374" s="118">
        <v>44883</v>
      </c>
    </row>
    <row r="375" spans="1:9" x14ac:dyDescent="0.3">
      <c r="A375" s="16">
        <v>45</v>
      </c>
      <c r="B375">
        <v>45683352000127</v>
      </c>
      <c r="C375">
        <v>8880.0064373546611</v>
      </c>
      <c r="D375">
        <v>1.03866364</v>
      </c>
      <c r="E375">
        <v>8549.4534470800008</v>
      </c>
      <c r="F375" t="s">
        <v>14</v>
      </c>
      <c r="G375" t="str">
        <f>_xlfn.XLOOKUP(B375,'de para'!A:A,'de para'!C:C,_xlfn.XLOOKUP(B375,'de para'!B:B,'de para'!C:C,"Not found",0),0)</f>
        <v>XP CASH II FI RENDA FIXA SIMPLES</v>
      </c>
      <c r="H375" t="str">
        <f>_xlfn.XLOOKUP(B375,'de para'!A:A,'de para'!D:D,_xlfn.XLOOKUP('output XML'!B375,'de para'!B:B,'de para'!D:D,"Not found",0),0)</f>
        <v>Caixa</v>
      </c>
      <c r="I375" s="118">
        <v>44883</v>
      </c>
    </row>
    <row r="376" spans="1:9" x14ac:dyDescent="0.3">
      <c r="A376" s="16">
        <v>46</v>
      </c>
      <c r="B376">
        <v>45688718000150</v>
      </c>
      <c r="C376">
        <v>8880.0000000041055</v>
      </c>
      <c r="D376">
        <v>1.0386636199999999</v>
      </c>
      <c r="E376">
        <v>8549.4474139800004</v>
      </c>
      <c r="F376" t="s">
        <v>14</v>
      </c>
      <c r="G376" t="str">
        <f>_xlfn.XLOOKUP(B376,'de para'!A:A,'de para'!C:C,_xlfn.XLOOKUP(B376,'de para'!B:B,'de para'!C:C,"Not found",0),0)</f>
        <v>XP CASH IV FI RENDA FIXA SIMPLES</v>
      </c>
      <c r="H376" t="str">
        <f>_xlfn.XLOOKUP(B376,'de para'!A:A,'de para'!D:D,_xlfn.XLOOKUP('output XML'!B376,'de para'!B:B,'de para'!D:D,"Not found",0),0)</f>
        <v>Caixa</v>
      </c>
      <c r="I376" s="118">
        <v>44883</v>
      </c>
    </row>
    <row r="377" spans="1:9" x14ac:dyDescent="0.3">
      <c r="A377" s="16">
        <v>47</v>
      </c>
      <c r="B377">
        <v>46328929000145</v>
      </c>
      <c r="C377">
        <v>8880.0000000058899</v>
      </c>
      <c r="D377">
        <v>1.03866163</v>
      </c>
      <c r="E377">
        <v>8549.4637941000001</v>
      </c>
      <c r="F377" t="s">
        <v>14</v>
      </c>
      <c r="G377" t="str">
        <f>_xlfn.XLOOKUP(B377,'de para'!A:A,'de para'!C:C,_xlfn.XLOOKUP(B377,'de para'!B:B,'de para'!C:C,"Not found",0),0)</f>
        <v>XP CASH IX FI RENDA FIXA SIMPLES</v>
      </c>
      <c r="H377" t="str">
        <f>_xlfn.XLOOKUP(B377,'de para'!A:A,'de para'!D:D,_xlfn.XLOOKUP('output XML'!B377,'de para'!B:B,'de para'!D:D,"Not found",0),0)</f>
        <v>Caixa</v>
      </c>
      <c r="I377" s="118">
        <v>44883</v>
      </c>
    </row>
    <row r="378" spans="1:9" x14ac:dyDescent="0.3">
      <c r="A378" s="16">
        <v>48</v>
      </c>
      <c r="B378">
        <v>46098698000120</v>
      </c>
      <c r="C378">
        <v>8879.9999999946722</v>
      </c>
      <c r="D378">
        <v>1.0385829</v>
      </c>
      <c r="E378">
        <v>8550.11188803</v>
      </c>
      <c r="F378" t="s">
        <v>14</v>
      </c>
      <c r="G378" t="str">
        <f>_xlfn.XLOOKUP(B378,'de para'!A:A,'de para'!C:C,_xlfn.XLOOKUP(B378,'de para'!B:B,'de para'!C:C,"Not found",0),0)</f>
        <v>XP CASH V FI RENDA FIXA SIMPLES</v>
      </c>
      <c r="H378" t="str">
        <f>_xlfn.XLOOKUP(B378,'de para'!A:A,'de para'!D:D,_xlfn.XLOOKUP('output XML'!B378,'de para'!B:B,'de para'!D:D,"Not found",0),0)</f>
        <v>Caixa</v>
      </c>
      <c r="I378" s="118">
        <v>44883</v>
      </c>
    </row>
    <row r="379" spans="1:9" x14ac:dyDescent="0.3">
      <c r="A379" s="16">
        <v>49</v>
      </c>
      <c r="B379">
        <v>32319500000187</v>
      </c>
      <c r="C379">
        <v>8879.999193788206</v>
      </c>
      <c r="D379">
        <v>1.0386837799999999</v>
      </c>
      <c r="E379">
        <v>8549.2807000299999</v>
      </c>
      <c r="F379" t="s">
        <v>14</v>
      </c>
      <c r="G379" t="str">
        <f>_xlfn.XLOOKUP(B379,'de para'!A:A,'de para'!C:C,_xlfn.XLOOKUP(B379,'de para'!B:B,'de para'!C:C,"Not found",0),0)</f>
        <v>XP CASH VI FI RENDA FIXA SIMPLES</v>
      </c>
      <c r="H379" t="str">
        <f>_xlfn.XLOOKUP(B379,'de para'!A:A,'de para'!D:D,_xlfn.XLOOKUP('output XML'!B379,'de para'!B:B,'de para'!D:D,"Not found",0),0)</f>
        <v>Caixa</v>
      </c>
      <c r="I379" s="118">
        <v>44883</v>
      </c>
    </row>
    <row r="380" spans="1:9" x14ac:dyDescent="0.3">
      <c r="A380" s="16">
        <v>50</v>
      </c>
      <c r="B380">
        <v>46328987000179</v>
      </c>
      <c r="C380">
        <v>8879.9999999944393</v>
      </c>
      <c r="D380">
        <v>1.03866478</v>
      </c>
      <c r="E380">
        <v>8549.4378657899997</v>
      </c>
      <c r="F380" t="s">
        <v>14</v>
      </c>
      <c r="G380" t="str">
        <f>_xlfn.XLOOKUP(B380,'de para'!A:A,'de para'!C:C,_xlfn.XLOOKUP(B380,'de para'!B:B,'de para'!C:C,"Not found",0),0)</f>
        <v>XP CASH X FI RENDA FIXA SIMPLES I</v>
      </c>
      <c r="H380" t="str">
        <f>_xlfn.XLOOKUP(B380,'de para'!A:A,'de para'!D:D,_xlfn.XLOOKUP('output XML'!B380,'de para'!B:B,'de para'!D:D,"Not found",0),0)</f>
        <v>Caixa</v>
      </c>
      <c r="I380" s="118">
        <v>44883</v>
      </c>
    </row>
    <row r="381" spans="1:9" x14ac:dyDescent="0.3">
      <c r="A381" s="16">
        <v>51</v>
      </c>
      <c r="B381">
        <v>45688636000106</v>
      </c>
      <c r="C381">
        <v>8879.9999999960255</v>
      </c>
      <c r="D381">
        <v>1.0385945400000001</v>
      </c>
      <c r="E381">
        <v>8550.0160630499995</v>
      </c>
      <c r="F381" t="s">
        <v>14</v>
      </c>
      <c r="G381" t="str">
        <f>_xlfn.XLOOKUP(B381,'de para'!A:A,'de para'!C:C,_xlfn.XLOOKUP(B381,'de para'!B:B,'de para'!C:C,"Not found",0),0)</f>
        <v>XP CASH III FI RENDA FIXA SIMPLES</v>
      </c>
      <c r="H381" t="str">
        <f>_xlfn.XLOOKUP(B381,'de para'!A:A,'de para'!D:D,_xlfn.XLOOKUP('output XML'!B381,'de para'!B:B,'de para'!D:D,"Not found",0),0)</f>
        <v>Caixa</v>
      </c>
      <c r="I381" s="118">
        <v>44883</v>
      </c>
    </row>
    <row r="382" spans="1:9" x14ac:dyDescent="0.3">
      <c r="A382" s="16">
        <v>52</v>
      </c>
      <c r="B382">
        <v>46328680000178</v>
      </c>
      <c r="C382">
        <v>8879.992406461517</v>
      </c>
      <c r="D382">
        <v>1.0386618400000001</v>
      </c>
      <c r="E382">
        <v>8549.4547546499998</v>
      </c>
      <c r="F382" t="s">
        <v>14</v>
      </c>
      <c r="G382" t="str">
        <f>_xlfn.XLOOKUP(B382,'de para'!A:A,'de para'!C:C,_xlfn.XLOOKUP(B382,'de para'!B:B,'de para'!C:C,"Not found",0),0)</f>
        <v>XP CASH VII FI RENDA FIXA SIMPLES</v>
      </c>
      <c r="H382" t="str">
        <f>_xlfn.XLOOKUP(B382,'de para'!A:A,'de para'!D:D,_xlfn.XLOOKUP('output XML'!B382,'de para'!B:B,'de para'!D:D,"Not found",0),0)</f>
        <v>Caixa</v>
      </c>
      <c r="I382" s="118">
        <v>44883</v>
      </c>
    </row>
    <row r="383" spans="1:9" x14ac:dyDescent="0.3">
      <c r="A383" s="16">
        <v>53</v>
      </c>
      <c r="B383">
        <v>46328752000187</v>
      </c>
      <c r="C383">
        <v>8879.9913416289346</v>
      </c>
      <c r="D383">
        <v>1.03866181</v>
      </c>
      <c r="E383">
        <v>8549.4539763899993</v>
      </c>
      <c r="F383" t="s">
        <v>14</v>
      </c>
      <c r="G383" t="str">
        <f>_xlfn.XLOOKUP(B383,'de para'!A:A,'de para'!C:C,_xlfn.XLOOKUP(B383,'de para'!B:B,'de para'!C:C,"Not found",0),0)</f>
        <v>XP CASH VIII FI RENDA FIXA SIMPLES</v>
      </c>
      <c r="H383" t="str">
        <f>_xlfn.XLOOKUP(B383,'de para'!A:A,'de para'!D:D,_xlfn.XLOOKUP('output XML'!B383,'de para'!B:B,'de para'!D:D,"Not found",0),0)</f>
        <v>Caixa</v>
      </c>
      <c r="I383" s="118">
        <v>44883</v>
      </c>
    </row>
    <row r="384" spans="1:9" x14ac:dyDescent="0.3">
      <c r="A384" s="16">
        <v>54</v>
      </c>
      <c r="B384">
        <v>31366337000140</v>
      </c>
      <c r="C384">
        <v>3191630.4584488911</v>
      </c>
      <c r="D384">
        <v>2.1000793</v>
      </c>
      <c r="E384">
        <v>1519766.63854974</v>
      </c>
      <c r="F384" t="s">
        <v>15</v>
      </c>
      <c r="G384" t="str">
        <f>_xlfn.XLOOKUP(B384,'de para'!A:A,'de para'!C:C,_xlfn.XLOOKUP(B384,'de para'!B:B,'de para'!C:C,"Not found",0),0)</f>
        <v>051 SPA VISTA MULTIESTRATÉGIA FIC MULTIMERCADO</v>
      </c>
      <c r="H384" t="str">
        <f>_xlfn.XLOOKUP(B384,'de para'!A:A,'de para'!D:D,_xlfn.XLOOKUP('output XML'!B384,'de para'!B:B,'de para'!D:D,"Not found",0),0)</f>
        <v>Multimercado</v>
      </c>
      <c r="I384" s="118">
        <v>44883</v>
      </c>
    </row>
    <row r="385" spans="1:9" x14ac:dyDescent="0.3">
      <c r="A385" s="16">
        <v>55</v>
      </c>
      <c r="B385">
        <v>18422272000145</v>
      </c>
      <c r="C385">
        <v>1002475.581244995</v>
      </c>
      <c r="D385">
        <v>3.223509</v>
      </c>
      <c r="E385">
        <v>310988.91960437997</v>
      </c>
      <c r="F385" t="s">
        <v>15</v>
      </c>
      <c r="G385" t="str">
        <f>_xlfn.XLOOKUP(B385,'de para'!A:A,'de para'!C:C,_xlfn.XLOOKUP(B385,'de para'!B:B,'de para'!C:C,"Not found",0),0)</f>
        <v>ABSOLUTE VERTEX CSHG FIC MULTIMERCADO</v>
      </c>
      <c r="H385" t="str">
        <f>_xlfn.XLOOKUP(B385,'de para'!A:A,'de para'!D:D,_xlfn.XLOOKUP('output XML'!B385,'de para'!B:B,'de para'!D:D,"Not found",0),0)</f>
        <v>Multimercado</v>
      </c>
      <c r="I385" s="118">
        <v>44883</v>
      </c>
    </row>
    <row r="386" spans="1:9" x14ac:dyDescent="0.3">
      <c r="A386" s="16">
        <v>56</v>
      </c>
      <c r="B386">
        <v>32683901000111</v>
      </c>
      <c r="C386">
        <v>1681997.25036578</v>
      </c>
      <c r="D386">
        <v>1.3550264000000001</v>
      </c>
      <c r="E386">
        <v>1241302.19925293</v>
      </c>
      <c r="F386" t="s">
        <v>15</v>
      </c>
      <c r="G386" t="str">
        <f>_xlfn.XLOOKUP(B386,'de para'!A:A,'de para'!C:C,_xlfn.XLOOKUP(B386,'de para'!B:B,'de para'!C:C,"Not found",0),0)</f>
        <v>CSHG ALLOCATION ACE CAPITAL FIC MULTIMERCADO</v>
      </c>
      <c r="H386" t="str">
        <f>_xlfn.XLOOKUP(B386,'de para'!A:A,'de para'!D:D,_xlfn.XLOOKUP('output XML'!B386,'de para'!B:B,'de para'!D:D,"Not found",0),0)</f>
        <v>Multimercado</v>
      </c>
      <c r="I386" s="118">
        <v>44883</v>
      </c>
    </row>
    <row r="387" spans="1:9" x14ac:dyDescent="0.3">
      <c r="A387" s="16">
        <v>57</v>
      </c>
      <c r="B387">
        <v>35700369000191</v>
      </c>
      <c r="C387">
        <v>1062666.003011802</v>
      </c>
      <c r="D387">
        <v>1.3419098</v>
      </c>
      <c r="E387">
        <v>791905.68770851998</v>
      </c>
      <c r="F387" t="s">
        <v>15</v>
      </c>
      <c r="G387" t="str">
        <f>_xlfn.XLOOKUP(B387,'de para'!A:A,'de para'!C:C,_xlfn.XLOOKUP(B387,'de para'!B:B,'de para'!C:C,"Not found",0),0)</f>
        <v>CSHG ALLOCATION GENOA CAPITAL RADAR FIC MULTIMERCADO</v>
      </c>
      <c r="H387" t="str">
        <f>_xlfn.XLOOKUP(B387,'de para'!A:A,'de para'!D:D,_xlfn.XLOOKUP('output XML'!B387,'de para'!B:B,'de para'!D:D,"Not found",0),0)</f>
        <v>Multimercado</v>
      </c>
      <c r="I387" s="118">
        <v>44883</v>
      </c>
    </row>
    <row r="388" spans="1:9" x14ac:dyDescent="0.3">
      <c r="A388" s="16">
        <v>58</v>
      </c>
      <c r="B388">
        <v>41000792000181</v>
      </c>
      <c r="C388">
        <v>2314131.05362604</v>
      </c>
      <c r="D388">
        <v>1.2063211</v>
      </c>
      <c r="E388">
        <v>1918337.5418253399</v>
      </c>
      <c r="F388" t="s">
        <v>15</v>
      </c>
      <c r="G388" t="str">
        <f>_xlfn.XLOOKUP(B388,'de para'!A:A,'de para'!C:C,_xlfn.XLOOKUP(B388,'de para'!B:B,'de para'!C:C,"Not found",0),0)</f>
        <v>CSHG ALLOCATION GIANT ZARATHUSTRA FIC MULTIMERCADO</v>
      </c>
      <c r="H388" t="str">
        <f>_xlfn.XLOOKUP(B388,'de para'!A:A,'de para'!D:D,_xlfn.XLOOKUP('output XML'!B388,'de para'!B:B,'de para'!D:D,"Not found",0),0)</f>
        <v>Multimercado</v>
      </c>
      <c r="I388" s="118">
        <v>44883</v>
      </c>
    </row>
    <row r="389" spans="1:9" x14ac:dyDescent="0.3">
      <c r="A389" s="16">
        <v>59</v>
      </c>
      <c r="B389">
        <v>28951307000197</v>
      </c>
      <c r="C389">
        <v>5023878.8913139068</v>
      </c>
      <c r="D389">
        <v>2.1038510000000001</v>
      </c>
      <c r="E389">
        <v>2387944.2466761698</v>
      </c>
      <c r="F389" t="s">
        <v>15</v>
      </c>
      <c r="G389" t="str">
        <f>_xlfn.XLOOKUP(B389,'de para'!A:A,'de para'!C:C,_xlfn.XLOOKUP(B389,'de para'!B:B,'de para'!C:C,"Not found",0),0)</f>
        <v>CSHG ALLOCATION RAPTOR L CSHG INVESTIMENTO NO EXTERIOR FIC MULTIMERCADO CRÉDITO PRIVADO</v>
      </c>
      <c r="H389" t="str">
        <f>_xlfn.XLOOKUP(B389,'de para'!A:A,'de para'!D:D,_xlfn.XLOOKUP('output XML'!B389,'de para'!B:B,'de para'!D:D,"Not found",0),0)</f>
        <v>Multimercado</v>
      </c>
      <c r="I389" s="118">
        <v>44883</v>
      </c>
    </row>
    <row r="390" spans="1:9" x14ac:dyDescent="0.3">
      <c r="A390" s="16">
        <v>60</v>
      </c>
      <c r="B390">
        <v>36857756000107</v>
      </c>
      <c r="C390">
        <v>1267517.2392168839</v>
      </c>
      <c r="D390">
        <v>1.1653604</v>
      </c>
      <c r="E390">
        <v>1087661.1554819299</v>
      </c>
      <c r="F390" t="s">
        <v>15</v>
      </c>
      <c r="G390" t="str">
        <f>_xlfn.XLOOKUP(B390,'de para'!A:A,'de para'!C:C,_xlfn.XLOOKUP(B390,'de para'!B:B,'de para'!C:C,"Not found",0),0)</f>
        <v>CSHG ALLOCATION SHARP LONG BIASED CSHG FIC AÇÕES</v>
      </c>
      <c r="H390" t="str">
        <f>_xlfn.XLOOKUP(B390,'de para'!A:A,'de para'!D:D,_xlfn.XLOOKUP('output XML'!B390,'de para'!B:B,'de para'!D:D,"Not found",0),0)</f>
        <v>Ações</v>
      </c>
      <c r="I390" s="118">
        <v>44883</v>
      </c>
    </row>
    <row r="391" spans="1:9" x14ac:dyDescent="0.3">
      <c r="A391" s="16">
        <v>61</v>
      </c>
      <c r="B391">
        <v>40319225000120</v>
      </c>
      <c r="C391">
        <v>64955.997537434327</v>
      </c>
      <c r="D391">
        <v>1.1338225</v>
      </c>
      <c r="E391">
        <v>57289.3883632</v>
      </c>
      <c r="F391" t="s">
        <v>15</v>
      </c>
      <c r="G391" t="str">
        <f>_xlfn.XLOOKUP(B391,'de para'!A:A,'de para'!C:C,_xlfn.XLOOKUP(B391,'de para'!B:B,'de para'!C:C,"Not found",0),0)</f>
        <v>CSHG GRIDS II FIC RENDA FIXA REFERENCIADO DI</v>
      </c>
      <c r="H391" t="str">
        <f>_xlfn.XLOOKUP(B391,'de para'!A:A,'de para'!D:D,_xlfn.XLOOKUP('output XML'!B391,'de para'!B:B,'de para'!D:D,"Not found",0),0)</f>
        <v>Caixa</v>
      </c>
      <c r="I391" s="118">
        <v>44883</v>
      </c>
    </row>
    <row r="392" spans="1:9" x14ac:dyDescent="0.3">
      <c r="A392" s="16">
        <v>62</v>
      </c>
      <c r="B392">
        <v>40319218000128</v>
      </c>
      <c r="C392">
        <v>290465.48594513902</v>
      </c>
      <c r="D392">
        <v>119.32107619999999</v>
      </c>
      <c r="E392">
        <v>2434.3183551100001</v>
      </c>
      <c r="F392" t="s">
        <v>15</v>
      </c>
      <c r="G392" t="str">
        <f>_xlfn.XLOOKUP(B392,'de para'!A:A,'de para'!C:C,_xlfn.XLOOKUP(B392,'de para'!B:B,'de para'!C:C,"Not found",0),0)</f>
        <v>CSHG GRIDS II INVESTIMENTO NO EXTERIOR FI MULTIMERCADO CRÉDITO PRIVADO</v>
      </c>
      <c r="H392" t="str">
        <f>_xlfn.XLOOKUP(B392,'de para'!A:A,'de para'!D:D,_xlfn.XLOOKUP('output XML'!B392,'de para'!B:B,'de para'!D:D,"Not found",0),0)</f>
        <v>Multimercado</v>
      </c>
      <c r="I392" s="118">
        <v>44883</v>
      </c>
    </row>
    <row r="393" spans="1:9" x14ac:dyDescent="0.3">
      <c r="A393" s="16">
        <v>63</v>
      </c>
      <c r="B393">
        <v>13000859000142</v>
      </c>
      <c r="C393">
        <v>1113032.5915267109</v>
      </c>
      <c r="D393">
        <v>4.3286955999999996</v>
      </c>
      <c r="E393">
        <v>257128.86614773999</v>
      </c>
      <c r="F393" t="s">
        <v>15</v>
      </c>
      <c r="G393" t="str">
        <f>_xlfn.XLOOKUP(B393,'de para'!A:A,'de para'!C:C,_xlfn.XLOOKUP(B393,'de para'!B:B,'de para'!C:C,"Not found",0),0)</f>
        <v>CSHG ALLOCATION IBIÚNA HEDGE STHG FIC MULTIMERCADO</v>
      </c>
      <c r="H393" t="str">
        <f>_xlfn.XLOOKUP(B393,'de para'!A:A,'de para'!D:D,_xlfn.XLOOKUP('output XML'!B393,'de para'!B:B,'de para'!D:D,"Not found",0),0)</f>
        <v>Multimercado</v>
      </c>
      <c r="I393" s="118">
        <v>44883</v>
      </c>
    </row>
    <row r="394" spans="1:9" x14ac:dyDescent="0.3">
      <c r="A394" s="16">
        <v>64</v>
      </c>
      <c r="B394">
        <v>19009392000188</v>
      </c>
      <c r="C394">
        <v>2260629.008271887</v>
      </c>
      <c r="D394">
        <v>5.3174659999999996</v>
      </c>
      <c r="E394">
        <v>425132.76215999998</v>
      </c>
      <c r="F394" t="s">
        <v>15</v>
      </c>
      <c r="G394" t="str">
        <f>_xlfn.XLOOKUP(B394,'de para'!A:A,'de para'!C:C,_xlfn.XLOOKUP(B394,'de para'!B:B,'de para'!C:C,"Not found",0),0)</f>
        <v>CSHG ALLOCATION SPX RAPTOR CSHG INVESTIMENTO NO EXTERIOR FIC MULTIMERCADO CRÉDITO PRIVADO</v>
      </c>
      <c r="H394" t="str">
        <f>_xlfn.XLOOKUP(B394,'de para'!A:A,'de para'!D:D,_xlfn.XLOOKUP('output XML'!B394,'de para'!B:B,'de para'!D:D,"Not found",0),0)</f>
        <v>Multimercado</v>
      </c>
      <c r="I394" s="118">
        <v>44883</v>
      </c>
    </row>
    <row r="395" spans="1:9" x14ac:dyDescent="0.3">
      <c r="A395" s="16">
        <v>65</v>
      </c>
      <c r="B395">
        <v>31608483000135</v>
      </c>
      <c r="C395">
        <v>1910714.3646010661</v>
      </c>
      <c r="D395">
        <v>1.8453717000000001</v>
      </c>
      <c r="E395">
        <v>1035408.94476764</v>
      </c>
      <c r="F395" t="s">
        <v>15</v>
      </c>
      <c r="G395" t="str">
        <f>_xlfn.XLOOKUP(B395,'de para'!A:A,'de para'!C:C,_xlfn.XLOOKUP(B395,'de para'!B:B,'de para'!C:C,"Not found",0),0)</f>
        <v>CSHG ALLOCATION SHARP LONG BIASED FIC AÇÕES</v>
      </c>
      <c r="H395" t="str">
        <f>_xlfn.XLOOKUP(B395,'de para'!A:A,'de para'!D:D,_xlfn.XLOOKUP('output XML'!B395,'de para'!B:B,'de para'!D:D,"Not found",0),0)</f>
        <v>Ações</v>
      </c>
      <c r="I395" s="118">
        <v>44883</v>
      </c>
    </row>
    <row r="396" spans="1:9" x14ac:dyDescent="0.3">
      <c r="A396" s="16">
        <v>66</v>
      </c>
      <c r="B396">
        <v>29236579000178</v>
      </c>
      <c r="C396">
        <v>2173156.0102094738</v>
      </c>
      <c r="D396">
        <v>1.6934669</v>
      </c>
      <c r="E396">
        <v>1283258.62773549</v>
      </c>
      <c r="F396" t="s">
        <v>15</v>
      </c>
      <c r="G396" t="str">
        <f>_xlfn.XLOOKUP(B396,'de para'!A:A,'de para'!C:C,_xlfn.XLOOKUP(B396,'de para'!B:B,'de para'!C:C,"Not found",0),0)</f>
        <v>CSHG ALLOCATION LEGACY CAPITAL FIC MULTIMERCADO</v>
      </c>
      <c r="H396" t="str">
        <f>_xlfn.XLOOKUP(B396,'de para'!A:A,'de para'!D:D,_xlfn.XLOOKUP('output XML'!B396,'de para'!B:B,'de para'!D:D,"Not found",0),0)</f>
        <v>Multimercado</v>
      </c>
      <c r="I396" s="118">
        <v>44883</v>
      </c>
    </row>
    <row r="397" spans="1:9" x14ac:dyDescent="0.3">
      <c r="A397" s="16">
        <v>67</v>
      </c>
      <c r="B397">
        <v>35819274000191</v>
      </c>
      <c r="C397">
        <v>1153419.575593702</v>
      </c>
      <c r="D397">
        <v>1.24462172</v>
      </c>
      <c r="E397">
        <v>926723.00110084994</v>
      </c>
      <c r="F397" t="s">
        <v>15</v>
      </c>
      <c r="G397" t="str">
        <f>_xlfn.XLOOKUP(B397,'de para'!A:A,'de para'!C:C,_xlfn.XLOOKUP(B397,'de para'!B:B,'de para'!C:C,"Not found",0),0)</f>
        <v>CSHG JIVE DISTRESSED ALLOCATION III FIC MULTIMERCADO CRÉDITO PRIVADO</v>
      </c>
      <c r="H397" t="str">
        <f>_xlfn.XLOOKUP(B397,'de para'!A:A,'de para'!D:D,_xlfn.XLOOKUP('output XML'!B397,'de para'!B:B,'de para'!D:D,"Not found",0),0)</f>
        <v>Inflação</v>
      </c>
      <c r="I397" s="118">
        <v>44883</v>
      </c>
    </row>
    <row r="398" spans="1:9" x14ac:dyDescent="0.3">
      <c r="A398" s="16">
        <v>68</v>
      </c>
      <c r="B398">
        <v>31713505000127</v>
      </c>
      <c r="C398">
        <v>654549.79402006394</v>
      </c>
      <c r="D398">
        <v>2027.1650620999999</v>
      </c>
      <c r="E398">
        <v>322.88924383</v>
      </c>
      <c r="F398" t="s">
        <v>15</v>
      </c>
      <c r="G398" t="str">
        <f>_xlfn.XLOOKUP(B398,'de para'!A:A,'de para'!C:C,_xlfn.XLOOKUP(B398,'de para'!B:B,'de para'!C:C,"Not found",0),0)</f>
        <v>CSHG PÁTRIA INF IV FI MULTIMERCADO</v>
      </c>
      <c r="H398" t="str">
        <f>_xlfn.XLOOKUP(B398,'de para'!A:A,'de para'!D:D,_xlfn.XLOOKUP('output XML'!B398,'de para'!B:B,'de para'!D:D,"Not found",0),0)</f>
        <v>Ações</v>
      </c>
      <c r="I398" s="118">
        <v>44883</v>
      </c>
    </row>
    <row r="399" spans="1:9" x14ac:dyDescent="0.3">
      <c r="A399" s="16">
        <v>69</v>
      </c>
      <c r="B399">
        <v>31713585000110</v>
      </c>
      <c r="C399">
        <v>67037.836546494465</v>
      </c>
      <c r="D399">
        <v>1.1414994999999999</v>
      </c>
      <c r="E399">
        <v>58727.87201965</v>
      </c>
      <c r="F399" t="s">
        <v>15</v>
      </c>
      <c r="G399" t="str">
        <f>_xlfn.XLOOKUP(B399,'de para'!A:A,'de para'!C:C,_xlfn.XLOOKUP(B399,'de para'!B:B,'de para'!C:C,"Not found",0),0)</f>
        <v>CSHG PÁTRIA INF IV FIC RENDA FIXA REFERENCIADO DI</v>
      </c>
      <c r="H399" t="str">
        <f>_xlfn.XLOOKUP(B399,'de para'!A:A,'de para'!D:D,_xlfn.XLOOKUP('output XML'!B399,'de para'!B:B,'de para'!D:D,"Not found",0),0)</f>
        <v>Caixa</v>
      </c>
      <c r="I399" s="118">
        <v>44883</v>
      </c>
    </row>
    <row r="400" spans="1:9" x14ac:dyDescent="0.3">
      <c r="A400" s="16">
        <v>70</v>
      </c>
      <c r="B400">
        <v>42776581000106</v>
      </c>
      <c r="C400">
        <v>1613752.3366767</v>
      </c>
      <c r="D400">
        <v>1.11511187</v>
      </c>
      <c r="E400">
        <v>1447166.3158573499</v>
      </c>
      <c r="F400" t="s">
        <v>15</v>
      </c>
      <c r="G400" t="str">
        <f>_xlfn.XLOOKUP(B400,'de para'!A:A,'de para'!C:C,_xlfn.XLOOKUP(B400,'de para'!B:B,'de para'!C:C,"Not found",0),0)</f>
        <v>SELECTION CASH MASTER FUNDO DE INVESTIMENTO EM COTAS DE FUNDOS DE INVESTIMENTO RENDA FIXA CREDITO PRIVADO LONGO PRAZO</v>
      </c>
      <c r="H400" t="str">
        <f>_xlfn.XLOOKUP(B400,'de para'!A:A,'de para'!D:D,_xlfn.XLOOKUP('output XML'!B400,'de para'!B:B,'de para'!D:D,"Not found",0),0)</f>
        <v>Caixa</v>
      </c>
      <c r="I400" s="118">
        <v>44883</v>
      </c>
    </row>
    <row r="401" spans="1:9" x14ac:dyDescent="0.3">
      <c r="A401" s="16">
        <v>71</v>
      </c>
      <c r="B401">
        <v>30654823000100</v>
      </c>
      <c r="C401">
        <v>1926625.4578212239</v>
      </c>
      <c r="D401">
        <v>1284.4169698600001</v>
      </c>
      <c r="E401">
        <v>1500.0000023600001</v>
      </c>
      <c r="F401" t="s">
        <v>15</v>
      </c>
      <c r="G401" t="str">
        <f>_xlfn.XLOOKUP(B401,'de para'!A:A,'de para'!C:C,_xlfn.XLOOKUP(B401,'de para'!B:B,'de para'!C:C,"Not found",0),0)</f>
        <v>SPS II FEEDER B FI MULTIMERCADO CRÉDITO PRIVADO</v>
      </c>
      <c r="H401" t="str">
        <f>_xlfn.XLOOKUP(B401,'de para'!A:A,'de para'!D:D,_xlfn.XLOOKUP('output XML'!B401,'de para'!B:B,'de para'!D:D,"Not found",0),0)</f>
        <v>Inflação</v>
      </c>
      <c r="I401" s="118">
        <v>44883</v>
      </c>
    </row>
    <row r="402" spans="1:9" x14ac:dyDescent="0.3">
      <c r="A402" s="16">
        <v>72</v>
      </c>
      <c r="B402">
        <v>10843445000197</v>
      </c>
      <c r="C402">
        <v>812984.55634530797</v>
      </c>
      <c r="D402">
        <v>2.5569999000000001</v>
      </c>
      <c r="E402">
        <v>317944.69618293998</v>
      </c>
      <c r="F402" t="s">
        <v>15</v>
      </c>
      <c r="G402" t="str">
        <f>_xlfn.XLOOKUP(B402,'de para'!A:A,'de para'!C:C,_xlfn.XLOOKUP(B402,'de para'!B:B,'de para'!C:C,"Not found",0),0)</f>
        <v>XP REFERENCIADO FUNDO INVESTIMENTO REFERENCIADO DI</v>
      </c>
      <c r="H402" t="str">
        <f>_xlfn.XLOOKUP(B402,'de para'!A:A,'de para'!D:D,_xlfn.XLOOKUP('output XML'!B402,'de para'!B:B,'de para'!D:D,"Not found",0),0)</f>
        <v>Caixa</v>
      </c>
      <c r="I402" s="118">
        <v>44883</v>
      </c>
    </row>
    <row r="403" spans="1:9" x14ac:dyDescent="0.3">
      <c r="A403" s="16">
        <v>73</v>
      </c>
      <c r="B403">
        <v>44162109000109</v>
      </c>
      <c r="C403">
        <v>118215.27413832171</v>
      </c>
      <c r="D403">
        <v>1.0386463399999999</v>
      </c>
      <c r="E403">
        <v>113816.67617326</v>
      </c>
      <c r="F403" t="s">
        <v>15</v>
      </c>
      <c r="G403" t="str">
        <f>_xlfn.XLOOKUP(B403,'de para'!A:A,'de para'!C:C,_xlfn.XLOOKUP(B403,'de para'!B:B,'de para'!C:C,"Not found",0),0)</f>
        <v>XP CASH I FI RENDA FIXA SIMPLES</v>
      </c>
      <c r="H403" t="str">
        <f>_xlfn.XLOOKUP(B403,'de para'!A:A,'de para'!D:D,_xlfn.XLOOKUP('output XML'!B403,'de para'!B:B,'de para'!D:D,"Not found",0),0)</f>
        <v>Caixa</v>
      </c>
      <c r="I403" s="118">
        <v>44883</v>
      </c>
    </row>
    <row r="404" spans="1:9" x14ac:dyDescent="0.3">
      <c r="A404" s="16">
        <v>74</v>
      </c>
      <c r="B404">
        <v>45683352000127</v>
      </c>
      <c r="C404">
        <v>118215.2464265015</v>
      </c>
      <c r="D404">
        <v>1.03866364</v>
      </c>
      <c r="E404">
        <v>113814.75376042</v>
      </c>
      <c r="F404" t="s">
        <v>15</v>
      </c>
      <c r="G404" t="str">
        <f>_xlfn.XLOOKUP(B404,'de para'!A:A,'de para'!C:C,_xlfn.XLOOKUP(B404,'de para'!B:B,'de para'!C:C,"Not found",0),0)</f>
        <v>XP CASH II FI RENDA FIXA SIMPLES</v>
      </c>
      <c r="H404" t="str">
        <f>_xlfn.XLOOKUP(B404,'de para'!A:A,'de para'!D:D,_xlfn.XLOOKUP('output XML'!B404,'de para'!B:B,'de para'!D:D,"Not found",0),0)</f>
        <v>Caixa</v>
      </c>
      <c r="I404" s="118">
        <v>44883</v>
      </c>
    </row>
    <row r="405" spans="1:9" x14ac:dyDescent="0.3">
      <c r="A405" s="16">
        <v>75</v>
      </c>
      <c r="B405">
        <v>45688718000150</v>
      </c>
      <c r="C405">
        <v>118215.2337748086</v>
      </c>
      <c r="D405">
        <v>1.0386636199999999</v>
      </c>
      <c r="E405">
        <v>113814.74377124</v>
      </c>
      <c r="F405" t="s">
        <v>15</v>
      </c>
      <c r="G405" t="str">
        <f>_xlfn.XLOOKUP(B405,'de para'!A:A,'de para'!C:C,_xlfn.XLOOKUP(B405,'de para'!B:B,'de para'!C:C,"Not found",0),0)</f>
        <v>XP CASH IV FI RENDA FIXA SIMPLES</v>
      </c>
      <c r="H405" t="str">
        <f>_xlfn.XLOOKUP(B405,'de para'!A:A,'de para'!D:D,_xlfn.XLOOKUP('output XML'!B405,'de para'!B:B,'de para'!D:D,"Not found",0),0)</f>
        <v>Caixa</v>
      </c>
      <c r="I405" s="118">
        <v>44883</v>
      </c>
    </row>
    <row r="406" spans="1:9" x14ac:dyDescent="0.3">
      <c r="A406" s="16">
        <v>76</v>
      </c>
      <c r="B406">
        <v>46328929000145</v>
      </c>
      <c r="C406">
        <v>118215.0933179717</v>
      </c>
      <c r="D406">
        <v>1.03866163</v>
      </c>
      <c r="E406">
        <v>113814.82660332001</v>
      </c>
      <c r="F406" t="s">
        <v>15</v>
      </c>
      <c r="G406" t="str">
        <f>_xlfn.XLOOKUP(B406,'de para'!A:A,'de para'!C:C,_xlfn.XLOOKUP(B406,'de para'!B:B,'de para'!C:C,"Not found",0),0)</f>
        <v>XP CASH IX FI RENDA FIXA SIMPLES</v>
      </c>
      <c r="H406" t="str">
        <f>_xlfn.XLOOKUP(B406,'de para'!A:A,'de para'!D:D,_xlfn.XLOOKUP('output XML'!B406,'de para'!B:B,'de para'!D:D,"Not found",0),0)</f>
        <v>Caixa</v>
      </c>
      <c r="I406" s="118">
        <v>44883</v>
      </c>
    </row>
    <row r="407" spans="1:9" x14ac:dyDescent="0.3">
      <c r="A407" s="16">
        <v>77</v>
      </c>
      <c r="B407">
        <v>46098698000120</v>
      </c>
      <c r="C407">
        <v>118215.200926961</v>
      </c>
      <c r="D407">
        <v>1.0385829</v>
      </c>
      <c r="E407">
        <v>113823.55797208</v>
      </c>
      <c r="F407" t="s">
        <v>15</v>
      </c>
      <c r="G407" t="str">
        <f>_xlfn.XLOOKUP(B407,'de para'!A:A,'de para'!C:C,_xlfn.XLOOKUP(B407,'de para'!B:B,'de para'!C:C,"Not found",0),0)</f>
        <v>XP CASH V FI RENDA FIXA SIMPLES</v>
      </c>
      <c r="H407" t="str">
        <f>_xlfn.XLOOKUP(B407,'de para'!A:A,'de para'!D:D,_xlfn.XLOOKUP('output XML'!B407,'de para'!B:B,'de para'!D:D,"Not found",0),0)</f>
        <v>Caixa</v>
      </c>
      <c r="I407" s="118">
        <v>44883</v>
      </c>
    </row>
    <row r="408" spans="1:9" x14ac:dyDescent="0.3">
      <c r="A408" s="16">
        <v>78</v>
      </c>
      <c r="B408">
        <v>32319500000187</v>
      </c>
      <c r="C408">
        <v>118215.1125676919</v>
      </c>
      <c r="D408">
        <v>1.0386837799999999</v>
      </c>
      <c r="E408">
        <v>113812.41802745</v>
      </c>
      <c r="F408" t="s">
        <v>15</v>
      </c>
      <c r="G408" t="str">
        <f>_xlfn.XLOOKUP(B408,'de para'!A:A,'de para'!C:C,_xlfn.XLOOKUP(B408,'de para'!B:B,'de para'!C:C,"Not found",0),0)</f>
        <v>XP CASH VI FI RENDA FIXA SIMPLES</v>
      </c>
      <c r="H408" t="str">
        <f>_xlfn.XLOOKUP(B408,'de para'!A:A,'de para'!D:D,_xlfn.XLOOKUP('output XML'!B408,'de para'!B:B,'de para'!D:D,"Not found",0),0)</f>
        <v>Caixa</v>
      </c>
      <c r="I408" s="118">
        <v>44883</v>
      </c>
    </row>
    <row r="409" spans="1:9" x14ac:dyDescent="0.3">
      <c r="A409" s="16">
        <v>79</v>
      </c>
      <c r="B409">
        <v>46328987000179</v>
      </c>
      <c r="C409">
        <v>118215.2259939389</v>
      </c>
      <c r="D409">
        <v>1.03866478</v>
      </c>
      <c r="E409">
        <v>113814.60916961</v>
      </c>
      <c r="F409" t="s">
        <v>15</v>
      </c>
      <c r="G409" t="str">
        <f>_xlfn.XLOOKUP(B409,'de para'!A:A,'de para'!C:C,_xlfn.XLOOKUP(B409,'de para'!B:B,'de para'!C:C,"Not found",0),0)</f>
        <v>XP CASH X FI RENDA FIXA SIMPLES I</v>
      </c>
      <c r="H409" t="str">
        <f>_xlfn.XLOOKUP(B409,'de para'!A:A,'de para'!D:D,_xlfn.XLOOKUP('output XML'!B409,'de para'!B:B,'de para'!D:D,"Not found",0),0)</f>
        <v>Caixa</v>
      </c>
      <c r="I409" s="118">
        <v>44883</v>
      </c>
    </row>
    <row r="410" spans="1:9" x14ac:dyDescent="0.3">
      <c r="A410" s="16">
        <v>80</v>
      </c>
      <c r="B410">
        <v>45688636000106</v>
      </c>
      <c r="C410">
        <v>118215.2142085721</v>
      </c>
      <c r="D410">
        <v>1.0385945400000001</v>
      </c>
      <c r="E410">
        <v>113822.29508791</v>
      </c>
      <c r="F410" t="s">
        <v>15</v>
      </c>
      <c r="G410" t="str">
        <f>_xlfn.XLOOKUP(B410,'de para'!A:A,'de para'!C:C,_xlfn.XLOOKUP(B410,'de para'!B:B,'de para'!C:C,"Not found",0),0)</f>
        <v>XP CASH III FI RENDA FIXA SIMPLES</v>
      </c>
      <c r="H410" t="str">
        <f>_xlfn.XLOOKUP(B410,'de para'!A:A,'de para'!D:D,_xlfn.XLOOKUP('output XML'!B410,'de para'!B:B,'de para'!D:D,"Not found",0),0)</f>
        <v>Caixa</v>
      </c>
      <c r="I410" s="118">
        <v>44883</v>
      </c>
    </row>
    <row r="411" spans="1:9" x14ac:dyDescent="0.3">
      <c r="A411" s="16">
        <v>81</v>
      </c>
      <c r="B411">
        <v>46328680000178</v>
      </c>
      <c r="C411">
        <v>118215.1632749405</v>
      </c>
      <c r="D411">
        <v>1.0386618400000001</v>
      </c>
      <c r="E411">
        <v>113814.87094485</v>
      </c>
      <c r="F411" t="s">
        <v>15</v>
      </c>
      <c r="G411" t="str">
        <f>_xlfn.XLOOKUP(B411,'de para'!A:A,'de para'!C:C,_xlfn.XLOOKUP(B411,'de para'!B:B,'de para'!C:C,"Not found",0),0)</f>
        <v>XP CASH VII FI RENDA FIXA SIMPLES</v>
      </c>
      <c r="H411" t="str">
        <f>_xlfn.XLOOKUP(B411,'de para'!A:A,'de para'!D:D,_xlfn.XLOOKUP('output XML'!B411,'de para'!B:B,'de para'!D:D,"Not found",0),0)</f>
        <v>Caixa</v>
      </c>
      <c r="I411" s="118">
        <v>44883</v>
      </c>
    </row>
    <row r="412" spans="1:9" x14ac:dyDescent="0.3">
      <c r="A412" s="16">
        <v>82</v>
      </c>
      <c r="B412">
        <v>46328752000187</v>
      </c>
      <c r="C412">
        <v>118215.16579964561</v>
      </c>
      <c r="D412">
        <v>1.03866181</v>
      </c>
      <c r="E412">
        <v>113814.87666292999</v>
      </c>
      <c r="F412" t="s">
        <v>15</v>
      </c>
      <c r="G412" t="str">
        <f>_xlfn.XLOOKUP(B412,'de para'!A:A,'de para'!C:C,_xlfn.XLOOKUP(B412,'de para'!B:B,'de para'!C:C,"Not found",0),0)</f>
        <v>XP CASH VIII FI RENDA FIXA SIMPLES</v>
      </c>
      <c r="H412" t="str">
        <f>_xlfn.XLOOKUP(B412,'de para'!A:A,'de para'!D:D,_xlfn.XLOOKUP('output XML'!B412,'de para'!B:B,'de para'!D:D,"Not found",0),0)</f>
        <v>Caixa</v>
      </c>
      <c r="I412" s="118">
        <v>44883</v>
      </c>
    </row>
    <row r="413" spans="1:9" x14ac:dyDescent="0.3">
      <c r="A413" s="16">
        <v>0</v>
      </c>
      <c r="B413" t="s">
        <v>3</v>
      </c>
      <c r="C413">
        <v>196743.11</v>
      </c>
      <c r="D413">
        <v>3934.8621710000002</v>
      </c>
      <c r="E413">
        <v>50</v>
      </c>
      <c r="F413" t="s">
        <v>14</v>
      </c>
      <c r="G413" t="str">
        <f>_xlfn.XLOOKUP(B413,'de para'!A:A,'de para'!C:C,_xlfn.XLOOKUP(B413,'de para'!B:B,'de para'!C:C,"Not found",0),0)</f>
        <v>NTN-B 760199 20350515</v>
      </c>
      <c r="H413" t="str">
        <f>_xlfn.XLOOKUP(B413,'de para'!A:A,'de para'!D:D,_xlfn.XLOOKUP('output XML'!B413,'de para'!B:B,'de para'!D:D,"Not found",0),0)</f>
        <v>Inflação</v>
      </c>
      <c r="I413" s="118">
        <v>44886</v>
      </c>
    </row>
    <row r="414" spans="1:9" x14ac:dyDescent="0.3">
      <c r="A414" s="16">
        <v>1</v>
      </c>
      <c r="B414" t="s">
        <v>3</v>
      </c>
      <c r="C414">
        <v>259700.9</v>
      </c>
      <c r="D414">
        <v>3934.8621710000002</v>
      </c>
      <c r="E414">
        <v>66</v>
      </c>
      <c r="F414" t="s">
        <v>14</v>
      </c>
      <c r="G414" t="str">
        <f>_xlfn.XLOOKUP(B414,'de para'!A:A,'de para'!C:C,_xlfn.XLOOKUP(B414,'de para'!B:B,'de para'!C:C,"Not found",0),0)</f>
        <v>NTN-B 760199 20350515</v>
      </c>
      <c r="H414" t="str">
        <f>_xlfn.XLOOKUP(B414,'de para'!A:A,'de para'!D:D,_xlfn.XLOOKUP('output XML'!B414,'de para'!B:B,'de para'!D:D,"Not found",0),0)</f>
        <v>Inflação</v>
      </c>
      <c r="I414" s="118">
        <v>44886</v>
      </c>
    </row>
    <row r="415" spans="1:9" x14ac:dyDescent="0.3">
      <c r="A415" s="16">
        <v>2</v>
      </c>
      <c r="B415" t="s">
        <v>5</v>
      </c>
      <c r="C415">
        <v>176864.69</v>
      </c>
      <c r="D415">
        <v>4019.6520890000002</v>
      </c>
      <c r="E415">
        <v>44</v>
      </c>
      <c r="F415" t="s">
        <v>14</v>
      </c>
      <c r="G415" t="str">
        <f>_xlfn.XLOOKUP(B415,'de para'!A:A,'de para'!C:C,_xlfn.XLOOKUP(B415,'de para'!B:B,'de para'!C:C,"Not found",0),0)</f>
        <v>NTN-B 760199 20260815</v>
      </c>
      <c r="H415" t="str">
        <f>_xlfn.XLOOKUP(B415,'de para'!A:A,'de para'!D:D,_xlfn.XLOOKUP('output XML'!B415,'de para'!B:B,'de para'!D:D,"Not found",0),0)</f>
        <v>Inflação</v>
      </c>
      <c r="I415" s="118">
        <v>44886</v>
      </c>
    </row>
    <row r="416" spans="1:9" x14ac:dyDescent="0.3">
      <c r="A416" s="16">
        <v>3</v>
      </c>
      <c r="B416" t="s">
        <v>5</v>
      </c>
      <c r="C416">
        <v>277355.99</v>
      </c>
      <c r="D416">
        <v>4019.6520890000002</v>
      </c>
      <c r="E416">
        <v>69</v>
      </c>
      <c r="F416" t="s">
        <v>14</v>
      </c>
      <c r="G416" t="str">
        <f>_xlfn.XLOOKUP(B416,'de para'!A:A,'de para'!C:C,_xlfn.XLOOKUP(B416,'de para'!B:B,'de para'!C:C,"Not found",0),0)</f>
        <v>NTN-B 760199 20260815</v>
      </c>
      <c r="H416" t="str">
        <f>_xlfn.XLOOKUP(B416,'de para'!A:A,'de para'!D:D,_xlfn.XLOOKUP('output XML'!B416,'de para'!B:B,'de para'!D:D,"Not found",0),0)</f>
        <v>Inflação</v>
      </c>
      <c r="I416" s="118">
        <v>44886</v>
      </c>
    </row>
    <row r="417" spans="1:9" x14ac:dyDescent="0.3">
      <c r="A417" s="16">
        <v>4</v>
      </c>
      <c r="B417" t="s">
        <v>5</v>
      </c>
      <c r="C417">
        <v>32157.22</v>
      </c>
      <c r="D417">
        <v>4019.6520890000002</v>
      </c>
      <c r="E417">
        <v>8</v>
      </c>
      <c r="F417" t="s">
        <v>14</v>
      </c>
      <c r="G417" t="str">
        <f>_xlfn.XLOOKUP(B417,'de para'!A:A,'de para'!C:C,_xlfn.XLOOKUP(B417,'de para'!B:B,'de para'!C:C,"Not found",0),0)</f>
        <v>NTN-B 760199 20260815</v>
      </c>
      <c r="H417" t="str">
        <f>_xlfn.XLOOKUP(B417,'de para'!A:A,'de para'!D:D,_xlfn.XLOOKUP('output XML'!B417,'de para'!B:B,'de para'!D:D,"Not found",0),0)</f>
        <v>Inflação</v>
      </c>
      <c r="I417" s="118">
        <v>44886</v>
      </c>
    </row>
    <row r="418" spans="1:9" x14ac:dyDescent="0.3">
      <c r="A418" s="16">
        <v>5</v>
      </c>
      <c r="B418" t="s">
        <v>5</v>
      </c>
      <c r="C418">
        <v>695399.81</v>
      </c>
      <c r="D418">
        <v>4019.6520890000002</v>
      </c>
      <c r="E418">
        <v>173</v>
      </c>
      <c r="F418" t="s">
        <v>14</v>
      </c>
      <c r="G418" t="str">
        <f>_xlfn.XLOOKUP(B418,'de para'!A:A,'de para'!C:C,_xlfn.XLOOKUP(B418,'de para'!B:B,'de para'!C:C,"Not found",0),0)</f>
        <v>NTN-B 760199 20260815</v>
      </c>
      <c r="H418" t="str">
        <f>_xlfn.XLOOKUP(B418,'de para'!A:A,'de para'!D:D,_xlfn.XLOOKUP('output XML'!B418,'de para'!B:B,'de para'!D:D,"Not found",0),0)</f>
        <v>Inflação</v>
      </c>
      <c r="I418" s="118">
        <v>44886</v>
      </c>
    </row>
    <row r="419" spans="1:9" x14ac:dyDescent="0.3">
      <c r="A419" s="16">
        <v>6</v>
      </c>
      <c r="B419" t="s">
        <v>3</v>
      </c>
      <c r="C419">
        <v>1810036.6</v>
      </c>
      <c r="D419">
        <v>3934.8621710000002</v>
      </c>
      <c r="E419">
        <v>460</v>
      </c>
      <c r="F419" t="s">
        <v>15</v>
      </c>
      <c r="G419" t="str">
        <f>_xlfn.XLOOKUP(B419,'de para'!A:A,'de para'!C:C,_xlfn.XLOOKUP(B419,'de para'!B:B,'de para'!C:C,"Not found",0),0)</f>
        <v>NTN-B 760199 20350515</v>
      </c>
      <c r="H419" t="str">
        <f>_xlfn.XLOOKUP(B419,'de para'!A:A,'de para'!D:D,_xlfn.XLOOKUP('output XML'!B419,'de para'!B:B,'de para'!D:D,"Not found",0),0)</f>
        <v>Inflação</v>
      </c>
      <c r="I419" s="118">
        <v>44886</v>
      </c>
    </row>
    <row r="420" spans="1:9" x14ac:dyDescent="0.3">
      <c r="A420" s="16">
        <v>7</v>
      </c>
      <c r="B420" t="s">
        <v>4</v>
      </c>
      <c r="C420">
        <v>1819869.79</v>
      </c>
      <c r="D420">
        <v>4017.3725979999999</v>
      </c>
      <c r="E420">
        <v>453</v>
      </c>
      <c r="F420" t="s">
        <v>15</v>
      </c>
      <c r="G420" t="str">
        <f>_xlfn.XLOOKUP(B420,'de para'!A:A,'de para'!C:C,_xlfn.XLOOKUP(B420,'de para'!B:B,'de para'!C:C,"Not found",0),0)</f>
        <v>NTN-B 760199 20300815</v>
      </c>
      <c r="H420" t="str">
        <f>_xlfn.XLOOKUP(B420,'de para'!A:A,'de para'!D:D,_xlfn.XLOOKUP('output XML'!B420,'de para'!B:B,'de para'!D:D,"Not found",0),0)</f>
        <v>Inflação</v>
      </c>
      <c r="I420" s="118">
        <v>44886</v>
      </c>
    </row>
    <row r="421" spans="1:9" x14ac:dyDescent="0.3">
      <c r="A421" s="16">
        <v>8</v>
      </c>
      <c r="B421" t="s">
        <v>4</v>
      </c>
      <c r="C421">
        <v>1759609.2</v>
      </c>
      <c r="D421">
        <v>4017.3725979999999</v>
      </c>
      <c r="E421">
        <v>438</v>
      </c>
      <c r="F421" t="s">
        <v>15</v>
      </c>
      <c r="G421" t="str">
        <f>_xlfn.XLOOKUP(B421,'de para'!A:A,'de para'!C:C,_xlfn.XLOOKUP(B421,'de para'!B:B,'de para'!C:C,"Not found",0),0)</f>
        <v>NTN-B 760199 20300815</v>
      </c>
      <c r="H421" t="str">
        <f>_xlfn.XLOOKUP(B421,'de para'!A:A,'de para'!D:D,_xlfn.XLOOKUP('output XML'!B421,'de para'!B:B,'de para'!D:D,"Not found",0),0)</f>
        <v>Inflação</v>
      </c>
      <c r="I421" s="118">
        <v>44886</v>
      </c>
    </row>
    <row r="422" spans="1:9" x14ac:dyDescent="0.3">
      <c r="A422" s="16">
        <v>9</v>
      </c>
      <c r="B422" t="s">
        <v>3</v>
      </c>
      <c r="C422">
        <v>731884.36</v>
      </c>
      <c r="D422">
        <v>3934.8621710000002</v>
      </c>
      <c r="E422">
        <v>186</v>
      </c>
      <c r="F422" t="s">
        <v>15</v>
      </c>
      <c r="G422" t="str">
        <f>_xlfn.XLOOKUP(B422,'de para'!A:A,'de para'!C:C,_xlfn.XLOOKUP(B422,'de para'!B:B,'de para'!C:C,"Not found",0),0)</f>
        <v>NTN-B 760199 20350515</v>
      </c>
      <c r="H422" t="str">
        <f>_xlfn.XLOOKUP(B422,'de para'!A:A,'de para'!D:D,_xlfn.XLOOKUP('output XML'!B422,'de para'!B:B,'de para'!D:D,"Not found",0),0)</f>
        <v>Inflação</v>
      </c>
      <c r="I422" s="118">
        <v>44886</v>
      </c>
    </row>
    <row r="423" spans="1:9" x14ac:dyDescent="0.3">
      <c r="A423" s="16">
        <v>10</v>
      </c>
      <c r="B423" t="s">
        <v>3</v>
      </c>
      <c r="C423">
        <v>283310.08000000002</v>
      </c>
      <c r="D423">
        <v>3934.8621710000002</v>
      </c>
      <c r="E423">
        <v>72</v>
      </c>
      <c r="F423" t="s">
        <v>15</v>
      </c>
      <c r="G423" t="str">
        <f>_xlfn.XLOOKUP(B423,'de para'!A:A,'de para'!C:C,_xlfn.XLOOKUP(B423,'de para'!B:B,'de para'!C:C,"Not found",0),0)</f>
        <v>NTN-B 760199 20350515</v>
      </c>
      <c r="H423" t="str">
        <f>_xlfn.XLOOKUP(B423,'de para'!A:A,'de para'!D:D,_xlfn.XLOOKUP('output XML'!B423,'de para'!B:B,'de para'!D:D,"Not found",0),0)</f>
        <v>Inflação</v>
      </c>
      <c r="I423" s="118">
        <v>44886</v>
      </c>
    </row>
    <row r="424" spans="1:9" x14ac:dyDescent="0.3">
      <c r="A424" s="16">
        <v>11</v>
      </c>
      <c r="B424" t="s">
        <v>3</v>
      </c>
      <c r="C424">
        <v>39348.620000000003</v>
      </c>
      <c r="D424">
        <v>3934.8621710000002</v>
      </c>
      <c r="E424">
        <v>10</v>
      </c>
      <c r="F424" t="s">
        <v>15</v>
      </c>
      <c r="G424" t="str">
        <f>_xlfn.XLOOKUP(B424,'de para'!A:A,'de para'!C:C,_xlfn.XLOOKUP(B424,'de para'!B:B,'de para'!C:C,"Not found",0),0)</f>
        <v>NTN-B 760199 20350515</v>
      </c>
      <c r="H424" t="str">
        <f>_xlfn.XLOOKUP(B424,'de para'!A:A,'de para'!D:D,_xlfn.XLOOKUP('output XML'!B424,'de para'!B:B,'de para'!D:D,"Not found",0),0)</f>
        <v>Inflação</v>
      </c>
      <c r="I424" s="118">
        <v>44886</v>
      </c>
    </row>
    <row r="425" spans="1:9" x14ac:dyDescent="0.3">
      <c r="A425" s="16">
        <v>12</v>
      </c>
      <c r="B425" t="s">
        <v>3</v>
      </c>
      <c r="C425">
        <v>2022519.16</v>
      </c>
      <c r="D425">
        <v>3934.8621710000002</v>
      </c>
      <c r="E425">
        <v>514</v>
      </c>
      <c r="F425" t="s">
        <v>15</v>
      </c>
      <c r="G425" t="str">
        <f>_xlfn.XLOOKUP(B425,'de para'!A:A,'de para'!C:C,_xlfn.XLOOKUP(B425,'de para'!B:B,'de para'!C:C,"Not found",0),0)</f>
        <v>NTN-B 760199 20350515</v>
      </c>
      <c r="H425" t="str">
        <f>_xlfn.XLOOKUP(B425,'de para'!A:A,'de para'!D:D,_xlfn.XLOOKUP('output XML'!B425,'de para'!B:B,'de para'!D:D,"Not found",0),0)</f>
        <v>Inflação</v>
      </c>
      <c r="I425" s="118">
        <v>44886</v>
      </c>
    </row>
    <row r="426" spans="1:9" x14ac:dyDescent="0.3">
      <c r="A426" s="16">
        <v>13</v>
      </c>
      <c r="B426" t="s">
        <v>4</v>
      </c>
      <c r="C426">
        <v>2530944.7400000002</v>
      </c>
      <c r="D426">
        <v>4017.3725979999999</v>
      </c>
      <c r="E426">
        <v>630</v>
      </c>
      <c r="F426" t="s">
        <v>15</v>
      </c>
      <c r="G426" t="str">
        <f>_xlfn.XLOOKUP(B426,'de para'!A:A,'de para'!C:C,_xlfn.XLOOKUP(B426,'de para'!B:B,'de para'!C:C,"Not found",0),0)</f>
        <v>NTN-B 760199 20300815</v>
      </c>
      <c r="H426" t="str">
        <f>_xlfn.XLOOKUP(B426,'de para'!A:A,'de para'!D:D,_xlfn.XLOOKUP('output XML'!B426,'de para'!B:B,'de para'!D:D,"Not found",0),0)</f>
        <v>Inflação</v>
      </c>
      <c r="I426" s="118">
        <v>44886</v>
      </c>
    </row>
    <row r="427" spans="1:9" x14ac:dyDescent="0.3">
      <c r="A427" s="16">
        <v>14</v>
      </c>
      <c r="B427" t="s">
        <v>3</v>
      </c>
      <c r="C427">
        <v>1294569.6499999999</v>
      </c>
      <c r="D427">
        <v>3934.8621710000002</v>
      </c>
      <c r="E427">
        <v>329</v>
      </c>
      <c r="F427" t="s">
        <v>15</v>
      </c>
      <c r="G427" t="str">
        <f>_xlfn.XLOOKUP(B427,'de para'!A:A,'de para'!C:C,_xlfn.XLOOKUP(B427,'de para'!B:B,'de para'!C:C,"Not found",0),0)</f>
        <v>NTN-B 760199 20350515</v>
      </c>
      <c r="H427" t="str">
        <f>_xlfn.XLOOKUP(B427,'de para'!A:A,'de para'!D:D,_xlfn.XLOOKUP('output XML'!B427,'de para'!B:B,'de para'!D:D,"Not found",0),0)</f>
        <v>Inflação</v>
      </c>
      <c r="I427" s="118">
        <v>44886</v>
      </c>
    </row>
    <row r="428" spans="1:9" x14ac:dyDescent="0.3">
      <c r="A428" s="16">
        <v>15</v>
      </c>
      <c r="B428" t="s">
        <v>5</v>
      </c>
      <c r="C428">
        <v>952657.55</v>
      </c>
      <c r="D428">
        <v>4019.6520890000002</v>
      </c>
      <c r="E428">
        <v>237</v>
      </c>
      <c r="F428" t="s">
        <v>15</v>
      </c>
      <c r="G428" t="str">
        <f>_xlfn.XLOOKUP(B428,'de para'!A:A,'de para'!C:C,_xlfn.XLOOKUP(B428,'de para'!B:B,'de para'!C:C,"Not found",0),0)</f>
        <v>NTN-B 760199 20260815</v>
      </c>
      <c r="H428" t="str">
        <f>_xlfn.XLOOKUP(B428,'de para'!A:A,'de para'!D:D,_xlfn.XLOOKUP('output XML'!B428,'de para'!B:B,'de para'!D:D,"Not found",0),0)</f>
        <v>Inflação</v>
      </c>
      <c r="I428" s="118">
        <v>44886</v>
      </c>
    </row>
    <row r="429" spans="1:9" x14ac:dyDescent="0.3">
      <c r="A429" s="16">
        <v>16</v>
      </c>
      <c r="B429" t="s">
        <v>5</v>
      </c>
      <c r="C429">
        <v>791871.46</v>
      </c>
      <c r="D429">
        <v>4019.6520890000002</v>
      </c>
      <c r="E429">
        <v>197</v>
      </c>
      <c r="F429" t="s">
        <v>15</v>
      </c>
      <c r="G429" t="str">
        <f>_xlfn.XLOOKUP(B429,'de para'!A:A,'de para'!C:C,_xlfn.XLOOKUP(B429,'de para'!B:B,'de para'!C:C,"Not found",0),0)</f>
        <v>NTN-B 760199 20260815</v>
      </c>
      <c r="H429" t="str">
        <f>_xlfn.XLOOKUP(B429,'de para'!A:A,'de para'!D:D,_xlfn.XLOOKUP('output XML'!B429,'de para'!B:B,'de para'!D:D,"Not found",0),0)</f>
        <v>Inflação</v>
      </c>
      <c r="I429" s="118">
        <v>44886</v>
      </c>
    </row>
    <row r="430" spans="1:9" x14ac:dyDescent="0.3">
      <c r="A430" s="16">
        <v>17</v>
      </c>
      <c r="B430" t="s">
        <v>5</v>
      </c>
      <c r="C430">
        <v>100491.3</v>
      </c>
      <c r="D430">
        <v>4019.6520890000002</v>
      </c>
      <c r="E430">
        <v>25</v>
      </c>
      <c r="F430" t="s">
        <v>15</v>
      </c>
      <c r="G430" t="str">
        <f>_xlfn.XLOOKUP(B430,'de para'!A:A,'de para'!C:C,_xlfn.XLOOKUP(B430,'de para'!B:B,'de para'!C:C,"Not found",0),0)</f>
        <v>NTN-B 760199 20260815</v>
      </c>
      <c r="H430" t="str">
        <f>_xlfn.XLOOKUP(B430,'de para'!A:A,'de para'!D:D,_xlfn.XLOOKUP('output XML'!B430,'de para'!B:B,'de para'!D:D,"Not found",0),0)</f>
        <v>Inflação</v>
      </c>
      <c r="I430" s="118">
        <v>44886</v>
      </c>
    </row>
    <row r="431" spans="1:9" x14ac:dyDescent="0.3">
      <c r="A431" s="16">
        <v>18</v>
      </c>
      <c r="B431" t="s">
        <v>5</v>
      </c>
      <c r="C431">
        <v>1306386.93</v>
      </c>
      <c r="D431">
        <v>4019.6520890000002</v>
      </c>
      <c r="E431">
        <v>325</v>
      </c>
      <c r="F431" t="s">
        <v>15</v>
      </c>
      <c r="G431" t="str">
        <f>_xlfn.XLOOKUP(B431,'de para'!A:A,'de para'!C:C,_xlfn.XLOOKUP(B431,'de para'!B:B,'de para'!C:C,"Not found",0),0)</f>
        <v>NTN-B 760199 20260815</v>
      </c>
      <c r="H431" t="str">
        <f>_xlfn.XLOOKUP(B431,'de para'!A:A,'de para'!D:D,_xlfn.XLOOKUP('output XML'!B431,'de para'!B:B,'de para'!D:D,"Not found",0),0)</f>
        <v>Inflação</v>
      </c>
      <c r="I431" s="118">
        <v>44886</v>
      </c>
    </row>
    <row r="432" spans="1:9" x14ac:dyDescent="0.3">
      <c r="A432" s="16">
        <v>19</v>
      </c>
      <c r="B432" t="s">
        <v>6</v>
      </c>
      <c r="C432">
        <v>1471866.84</v>
      </c>
      <c r="D432">
        <v>981.24456195000005</v>
      </c>
      <c r="E432">
        <v>1500</v>
      </c>
      <c r="F432" t="s">
        <v>14</v>
      </c>
      <c r="G432" t="str">
        <f>_xlfn.XLOOKUP(B432,'de para'!A:A,'de para'!C:C,_xlfn.XLOOKUP(B432,'de para'!B:B,'de para'!C:C,"Not found",0),0)</f>
        <v>IFPT11 - IFIN PARTICIPAÇÕES S.A. - 20330915 IPCA + 7.1000%</v>
      </c>
      <c r="H432" t="str">
        <f>_xlfn.XLOOKUP(B432,'de para'!A:A,'de para'!D:D,_xlfn.XLOOKUP('output XML'!B432,'de para'!B:B,'de para'!D:D,"Not found",0),0)</f>
        <v>Inflação</v>
      </c>
      <c r="I432" s="118">
        <v>44886</v>
      </c>
    </row>
    <row r="433" spans="1:9" x14ac:dyDescent="0.3">
      <c r="A433" s="16">
        <v>20</v>
      </c>
      <c r="B433" t="s">
        <v>7</v>
      </c>
      <c r="C433">
        <v>294825.5</v>
      </c>
      <c r="D433">
        <v>15.5</v>
      </c>
      <c r="E433">
        <v>19021</v>
      </c>
      <c r="F433" t="s">
        <v>14</v>
      </c>
      <c r="G433" t="str">
        <f>_xlfn.XLOOKUP(B433,'de para'!A:A,'de para'!C:C,_xlfn.XLOOKUP(B433,'de para'!B:B,'de para'!C:C,"Not found",0),0)</f>
        <v>Bradesco PN</v>
      </c>
      <c r="H433" t="str">
        <f>_xlfn.XLOOKUP(B433,'de para'!A:A,'de para'!D:D,_xlfn.XLOOKUP('output XML'!B433,'de para'!B:B,'de para'!D:D,"Not found",0),0)</f>
        <v>Ações</v>
      </c>
      <c r="I433" s="118">
        <v>44886</v>
      </c>
    </row>
    <row r="434" spans="1:9" x14ac:dyDescent="0.3">
      <c r="A434" s="16">
        <v>21</v>
      </c>
      <c r="B434" t="s">
        <v>143</v>
      </c>
      <c r="C434">
        <v>5325216</v>
      </c>
      <c r="D434">
        <v>106.08</v>
      </c>
      <c r="E434">
        <v>50200</v>
      </c>
      <c r="F434" t="s">
        <v>14</v>
      </c>
      <c r="G434" t="str">
        <f>_xlfn.XLOOKUP(B434,'de para'!A:A,'de para'!C:C,_xlfn.XLOOKUP(B434,'de para'!B:B,'de para'!C:C,"Not found",0),0)</f>
        <v>BOVA11</v>
      </c>
      <c r="H434" t="str">
        <f>_xlfn.XLOOKUP(B434,'de para'!A:A,'de para'!D:D,_xlfn.XLOOKUP('output XML'!B434,'de para'!B:B,'de para'!D:D,"Not found",0),0)</f>
        <v>Ações</v>
      </c>
      <c r="I434" s="118">
        <v>44886</v>
      </c>
    </row>
    <row r="435" spans="1:9" x14ac:dyDescent="0.3">
      <c r="A435" s="16">
        <v>22</v>
      </c>
      <c r="B435" t="s">
        <v>8</v>
      </c>
      <c r="C435">
        <v>375878.24</v>
      </c>
      <c r="D435">
        <v>11.12</v>
      </c>
      <c r="E435">
        <v>33802</v>
      </c>
      <c r="F435" t="s">
        <v>14</v>
      </c>
      <c r="G435" t="str">
        <f>_xlfn.XLOOKUP(B435,'de para'!A:A,'de para'!C:C,_xlfn.XLOOKUP(B435,'de para'!B:B,'de para'!C:C,"Not found",0),0)</f>
        <v>CEMIG PN</v>
      </c>
      <c r="H435" t="str">
        <f>_xlfn.XLOOKUP(B435,'de para'!A:A,'de para'!D:D,_xlfn.XLOOKUP('output XML'!B435,'de para'!B:B,'de para'!D:D,"Not found",0),0)</f>
        <v>Ações</v>
      </c>
      <c r="I435" s="118">
        <v>44886</v>
      </c>
    </row>
    <row r="436" spans="1:9" x14ac:dyDescent="0.3">
      <c r="A436" s="16">
        <v>23</v>
      </c>
      <c r="B436" t="s">
        <v>9</v>
      </c>
      <c r="C436">
        <v>1217502</v>
      </c>
      <c r="D436">
        <v>16.77</v>
      </c>
      <c r="E436">
        <v>72600</v>
      </c>
      <c r="F436" t="s">
        <v>14</v>
      </c>
      <c r="G436" t="str">
        <f>_xlfn.XLOOKUP(B436,'de para'!A:A,'de para'!C:C,_xlfn.XLOOKUP(B436,'de para'!B:B,'de para'!C:C,"Not found",0),0)</f>
        <v>Cosan ON</v>
      </c>
      <c r="H436" t="str">
        <f>_xlfn.XLOOKUP(B436,'de para'!A:A,'de para'!D:D,_xlfn.XLOOKUP('output XML'!B436,'de para'!B:B,'de para'!D:D,"Not found",0),0)</f>
        <v>Ações</v>
      </c>
      <c r="I436" s="118">
        <v>44886</v>
      </c>
    </row>
    <row r="437" spans="1:9" x14ac:dyDescent="0.3">
      <c r="A437" s="16">
        <v>24</v>
      </c>
      <c r="B437" t="s">
        <v>10</v>
      </c>
      <c r="C437">
        <v>516003.38</v>
      </c>
      <c r="D437">
        <v>8.8699999999999992</v>
      </c>
      <c r="E437">
        <v>58174</v>
      </c>
      <c r="F437" t="s">
        <v>14</v>
      </c>
      <c r="G437" t="str">
        <f>_xlfn.XLOOKUP(B437,'de para'!A:A,'de para'!C:C,_xlfn.XLOOKUP(B437,'de para'!B:B,'de para'!C:C,"Not found",0),0)</f>
        <v>Itau PN</v>
      </c>
      <c r="H437" t="str">
        <f>_xlfn.XLOOKUP(B437,'de para'!A:A,'de para'!D:D,_xlfn.XLOOKUP('output XML'!B437,'de para'!B:B,'de para'!D:D,"Not found",0),0)</f>
        <v>Ações</v>
      </c>
      <c r="I437" s="118">
        <v>44886</v>
      </c>
    </row>
    <row r="438" spans="1:9" x14ac:dyDescent="0.3">
      <c r="A438" s="16">
        <v>25</v>
      </c>
      <c r="B438" t="s">
        <v>11</v>
      </c>
      <c r="C438">
        <v>965686.8</v>
      </c>
      <c r="D438">
        <v>26.78</v>
      </c>
      <c r="E438">
        <v>36060</v>
      </c>
      <c r="F438" t="s">
        <v>14</v>
      </c>
      <c r="G438" t="str">
        <f>_xlfn.XLOOKUP(B438,'de para'!A:A,'de para'!C:C,_xlfn.XLOOKUP(B438,'de para'!B:B,'de para'!C:C,"Not found",0),0)</f>
        <v>Petrobras PN</v>
      </c>
      <c r="H438" t="str">
        <f>_xlfn.XLOOKUP(B438,'de para'!A:A,'de para'!D:D,_xlfn.XLOOKUP('output XML'!B438,'de para'!B:B,'de para'!D:D,"Not found",0),0)</f>
        <v>Ações</v>
      </c>
      <c r="I438" s="118">
        <v>44886</v>
      </c>
    </row>
    <row r="439" spans="1:9" x14ac:dyDescent="0.3">
      <c r="A439" s="16">
        <v>26</v>
      </c>
      <c r="B439" t="s">
        <v>12</v>
      </c>
      <c r="C439">
        <v>1518480</v>
      </c>
      <c r="D439">
        <v>79.92</v>
      </c>
      <c r="E439">
        <v>19000</v>
      </c>
      <c r="F439" t="s">
        <v>14</v>
      </c>
      <c r="G439" t="str">
        <f>_xlfn.XLOOKUP(B439,'de para'!A:A,'de para'!C:C,_xlfn.XLOOKUP(B439,'de para'!B:B,'de para'!C:C,"Not found",0),0)</f>
        <v>Vale ON</v>
      </c>
      <c r="H439" t="str">
        <f>_xlfn.XLOOKUP(B439,'de para'!A:A,'de para'!D:D,_xlfn.XLOOKUP('output XML'!B439,'de para'!B:B,'de para'!D:D,"Not found",0),0)</f>
        <v>Ações</v>
      </c>
      <c r="I439" s="118">
        <v>44886</v>
      </c>
    </row>
    <row r="440" spans="1:9" x14ac:dyDescent="0.3">
      <c r="A440" s="16">
        <v>27</v>
      </c>
      <c r="B440" t="s">
        <v>143</v>
      </c>
      <c r="C440">
        <v>611551.19999999995</v>
      </c>
      <c r="D440">
        <v>106.08</v>
      </c>
      <c r="E440">
        <v>5765</v>
      </c>
      <c r="F440" t="s">
        <v>14</v>
      </c>
      <c r="G440" t="str">
        <f>_xlfn.XLOOKUP(B440,'de para'!A:A,'de para'!C:C,_xlfn.XLOOKUP(B440,'de para'!B:B,'de para'!C:C,"Not found",0),0)</f>
        <v>BOVA11</v>
      </c>
      <c r="H440" t="str">
        <f>_xlfn.XLOOKUP(B440,'de para'!A:A,'de para'!D:D,_xlfn.XLOOKUP('output XML'!B440,'de para'!B:B,'de para'!D:D,"Not found",0),0)</f>
        <v>Ações</v>
      </c>
      <c r="I440" s="118">
        <v>44886</v>
      </c>
    </row>
    <row r="441" spans="1:9" x14ac:dyDescent="0.3">
      <c r="A441" s="16">
        <v>28</v>
      </c>
      <c r="B441" t="s">
        <v>143</v>
      </c>
      <c r="C441">
        <v>95047.679999999993</v>
      </c>
      <c r="D441">
        <v>106.08</v>
      </c>
      <c r="E441">
        <v>896</v>
      </c>
      <c r="F441" t="s">
        <v>14</v>
      </c>
      <c r="G441" t="str">
        <f>_xlfn.XLOOKUP(B441,'de para'!A:A,'de para'!C:C,_xlfn.XLOOKUP(B441,'de para'!B:B,'de para'!C:C,"Not found",0),0)</f>
        <v>BOVA11</v>
      </c>
      <c r="H441" t="str">
        <f>_xlfn.XLOOKUP(B441,'de para'!A:A,'de para'!D:D,_xlfn.XLOOKUP('output XML'!B441,'de para'!B:B,'de para'!D:D,"Not found",0),0)</f>
        <v>Ações</v>
      </c>
      <c r="I441" s="118">
        <v>44886</v>
      </c>
    </row>
    <row r="442" spans="1:9" x14ac:dyDescent="0.3">
      <c r="A442" s="16">
        <v>29</v>
      </c>
      <c r="B442" t="s">
        <v>143</v>
      </c>
      <c r="C442">
        <v>45402.239999999998</v>
      </c>
      <c r="D442">
        <v>106.08</v>
      </c>
      <c r="E442">
        <v>428</v>
      </c>
      <c r="F442" t="s">
        <v>14</v>
      </c>
      <c r="G442" t="str">
        <f>_xlfn.XLOOKUP(B442,'de para'!A:A,'de para'!C:C,_xlfn.XLOOKUP(B442,'de para'!B:B,'de para'!C:C,"Not found",0),0)</f>
        <v>BOVA11</v>
      </c>
      <c r="H442" t="str">
        <f>_xlfn.XLOOKUP(B442,'de para'!A:A,'de para'!D:D,_xlfn.XLOOKUP('output XML'!B442,'de para'!B:B,'de para'!D:D,"Not found",0),0)</f>
        <v>Ações</v>
      </c>
      <c r="I442" s="118">
        <v>44886</v>
      </c>
    </row>
    <row r="443" spans="1:9" x14ac:dyDescent="0.3">
      <c r="A443" s="16">
        <v>30</v>
      </c>
      <c r="B443" t="s">
        <v>143</v>
      </c>
      <c r="C443">
        <v>85924.800000000003</v>
      </c>
      <c r="D443">
        <v>106.08</v>
      </c>
      <c r="E443">
        <v>810</v>
      </c>
      <c r="F443" t="s">
        <v>14</v>
      </c>
      <c r="G443" t="str">
        <f>_xlfn.XLOOKUP(B443,'de para'!A:A,'de para'!C:C,_xlfn.XLOOKUP(B443,'de para'!B:B,'de para'!C:C,"Not found",0),0)</f>
        <v>BOVA11</v>
      </c>
      <c r="H443" t="str">
        <f>_xlfn.XLOOKUP(B443,'de para'!A:A,'de para'!D:D,_xlfn.XLOOKUP('output XML'!B443,'de para'!B:B,'de para'!D:D,"Not found",0),0)</f>
        <v>Ações</v>
      </c>
      <c r="I443" s="118">
        <v>44886</v>
      </c>
    </row>
    <row r="444" spans="1:9" x14ac:dyDescent="0.3">
      <c r="A444" s="16">
        <v>31</v>
      </c>
      <c r="B444" t="s">
        <v>143</v>
      </c>
      <c r="C444">
        <v>159862.56</v>
      </c>
      <c r="D444">
        <v>106.08</v>
      </c>
      <c r="E444">
        <v>1507</v>
      </c>
      <c r="F444" t="s">
        <v>14</v>
      </c>
      <c r="G444" t="str">
        <f>_xlfn.XLOOKUP(B444,'de para'!A:A,'de para'!C:C,_xlfn.XLOOKUP(B444,'de para'!B:B,'de para'!C:C,"Not found",0),0)</f>
        <v>BOVA11</v>
      </c>
      <c r="H444" t="str">
        <f>_xlfn.XLOOKUP(B444,'de para'!A:A,'de para'!D:D,_xlfn.XLOOKUP('output XML'!B444,'de para'!B:B,'de para'!D:D,"Not found",0),0)</f>
        <v>Ações</v>
      </c>
      <c r="I444" s="118">
        <v>44886</v>
      </c>
    </row>
    <row r="445" spans="1:9" x14ac:dyDescent="0.3">
      <c r="A445" s="16">
        <v>32</v>
      </c>
      <c r="B445" t="s">
        <v>143</v>
      </c>
      <c r="C445">
        <v>731315.52</v>
      </c>
      <c r="D445">
        <v>106.08</v>
      </c>
      <c r="E445">
        <v>6894</v>
      </c>
      <c r="F445" t="s">
        <v>14</v>
      </c>
      <c r="G445" t="str">
        <f>_xlfn.XLOOKUP(B445,'de para'!A:A,'de para'!C:C,_xlfn.XLOOKUP(B445,'de para'!B:B,'de para'!C:C,"Not found",0),0)</f>
        <v>BOVA11</v>
      </c>
      <c r="H445" t="str">
        <f>_xlfn.XLOOKUP(B445,'de para'!A:A,'de para'!D:D,_xlfn.XLOOKUP('output XML'!B445,'de para'!B:B,'de para'!D:D,"Not found",0),0)</f>
        <v>Ações</v>
      </c>
      <c r="I445" s="118">
        <v>44886</v>
      </c>
    </row>
    <row r="446" spans="1:9" x14ac:dyDescent="0.3">
      <c r="A446" s="16">
        <v>33</v>
      </c>
      <c r="B446" t="s">
        <v>13</v>
      </c>
      <c r="C446">
        <v>1040.19</v>
      </c>
      <c r="D446">
        <v>1040.19</v>
      </c>
      <c r="E446">
        <v>1</v>
      </c>
      <c r="F446" t="s">
        <v>14</v>
      </c>
      <c r="G446" t="str">
        <f>_xlfn.XLOOKUP(B446,'de para'!A:A,'de para'!C:C,_xlfn.XLOOKUP(B446,'de para'!B:B,'de para'!C:C,"Not found",0),0)</f>
        <v>Fundo de caixa</v>
      </c>
      <c r="H446" t="str">
        <f>_xlfn.XLOOKUP(B446,'de para'!A:A,'de para'!D:D,_xlfn.XLOOKUP('output XML'!B446,'de para'!B:B,'de para'!D:D,"Not found",0),0)</f>
        <v>Caixa</v>
      </c>
      <c r="I446" s="118">
        <v>44886</v>
      </c>
    </row>
    <row r="447" spans="1:9" x14ac:dyDescent="0.3">
      <c r="A447" s="16">
        <v>34</v>
      </c>
      <c r="B447" t="s">
        <v>13</v>
      </c>
      <c r="C447">
        <v>1063.83</v>
      </c>
      <c r="D447">
        <v>1063.83</v>
      </c>
      <c r="E447">
        <v>1</v>
      </c>
      <c r="F447" t="s">
        <v>15</v>
      </c>
      <c r="G447" t="str">
        <f>_xlfn.XLOOKUP(B447,'de para'!A:A,'de para'!C:C,_xlfn.XLOOKUP(B447,'de para'!B:B,'de para'!C:C,"Not found",0),0)</f>
        <v>Fundo de caixa</v>
      </c>
      <c r="H447" t="str">
        <f>_xlfn.XLOOKUP(B447,'de para'!A:A,'de para'!D:D,_xlfn.XLOOKUP('output XML'!B447,'de para'!B:B,'de para'!D:D,"Not found",0),0)</f>
        <v>Caixa</v>
      </c>
      <c r="I447" s="118">
        <v>44886</v>
      </c>
    </row>
    <row r="448" spans="1:9" x14ac:dyDescent="0.3">
      <c r="A448" s="16">
        <v>35</v>
      </c>
      <c r="B448">
        <v>28075830000105</v>
      </c>
      <c r="C448">
        <v>357604.36933364929</v>
      </c>
      <c r="D448">
        <v>1.7827151000000001</v>
      </c>
      <c r="E448">
        <v>200595.35555268999</v>
      </c>
      <c r="F448" t="s">
        <v>14</v>
      </c>
      <c r="G448" t="str">
        <f>_xlfn.XLOOKUP(B448,'de para'!A:A,'de para'!C:C,_xlfn.XLOOKUP(B448,'de para'!B:B,'de para'!C:C,"Not found",0),0)</f>
        <v>CSHG ALLOCATION MILES ACER LONG BIAS FIC MULTIMERCADO</v>
      </c>
      <c r="H448" t="str">
        <f>_xlfn.XLOOKUP(B448,'de para'!A:A,'de para'!D:D,_xlfn.XLOOKUP('output XML'!B448,'de para'!B:B,'de para'!D:D,"Not found",0),0)</f>
        <v>Ações</v>
      </c>
      <c r="I448" s="118">
        <v>44886</v>
      </c>
    </row>
    <row r="449" spans="1:9" x14ac:dyDescent="0.3">
      <c r="A449" s="16">
        <v>36</v>
      </c>
      <c r="B449">
        <v>25307212000147</v>
      </c>
      <c r="C449">
        <v>1544968.152242844</v>
      </c>
      <c r="D449">
        <v>1.4436388</v>
      </c>
      <c r="E449">
        <v>1070190.2388899799</v>
      </c>
      <c r="F449" t="s">
        <v>14</v>
      </c>
      <c r="G449" t="str">
        <f>_xlfn.XLOOKUP(B449,'de para'!A:A,'de para'!C:C,_xlfn.XLOOKUP(B449,'de para'!B:B,'de para'!C:C,"Not found",0),0)</f>
        <v>CSHG ALLOCATION VELT 90 FIC AÇÕES</v>
      </c>
      <c r="H449" t="str">
        <f>_xlfn.XLOOKUP(B449,'de para'!A:A,'de para'!D:D,_xlfn.XLOOKUP('output XML'!B449,'de para'!B:B,'de para'!D:D,"Not found",0),0)</f>
        <v>Ações</v>
      </c>
      <c r="I449" s="118">
        <v>44886</v>
      </c>
    </row>
    <row r="450" spans="1:9" x14ac:dyDescent="0.3">
      <c r="A450" s="16">
        <v>37</v>
      </c>
      <c r="B450">
        <v>19726267000199</v>
      </c>
      <c r="C450">
        <v>2640966.242204973</v>
      </c>
      <c r="D450">
        <v>322.19592545</v>
      </c>
      <c r="E450">
        <v>8196.7710749800008</v>
      </c>
      <c r="F450" t="s">
        <v>14</v>
      </c>
      <c r="G450" t="str">
        <f>_xlfn.XLOOKUP(B450,'de para'!A:A,'de para'!C:C,_xlfn.XLOOKUP(B450,'de para'!B:B,'de para'!C:C,"Not found",0),0)</f>
        <v>ATMOS AÇÕES II FIC</v>
      </c>
      <c r="H450" t="str">
        <f>_xlfn.XLOOKUP(B450,'de para'!A:A,'de para'!D:D,_xlfn.XLOOKUP('output XML'!B450,'de para'!B:B,'de para'!D:D,"Not found",0),0)</f>
        <v>Ações</v>
      </c>
      <c r="I450" s="118">
        <v>44886</v>
      </c>
    </row>
    <row r="451" spans="1:9" x14ac:dyDescent="0.3">
      <c r="A451" s="16">
        <v>38</v>
      </c>
      <c r="B451">
        <v>11145320000156</v>
      </c>
      <c r="C451">
        <v>3441691.7733191298</v>
      </c>
      <c r="D451">
        <v>751.51369903</v>
      </c>
      <c r="E451">
        <v>4579.6793561599998</v>
      </c>
      <c r="F451" t="s">
        <v>14</v>
      </c>
      <c r="G451" t="str">
        <f>_xlfn.XLOOKUP(B451,'de para'!A:A,'de para'!C:C,_xlfn.XLOOKUP(B451,'de para'!B:B,'de para'!C:C,"Not found",0),0)</f>
        <v>ATMOS AÇÕES FIC</v>
      </c>
      <c r="H451" t="str">
        <f>_xlfn.XLOOKUP(B451,'de para'!A:A,'de para'!D:D,_xlfn.XLOOKUP('output XML'!B451,'de para'!B:B,'de para'!D:D,"Not found",0),0)</f>
        <v>Ações</v>
      </c>
      <c r="I451" s="118">
        <v>44886</v>
      </c>
    </row>
    <row r="452" spans="1:9" x14ac:dyDescent="0.3">
      <c r="A452" s="16">
        <v>39</v>
      </c>
      <c r="B452">
        <v>28075715000122</v>
      </c>
      <c r="C452">
        <v>1998039.1459866851</v>
      </c>
      <c r="D452">
        <v>1.7229186999999999</v>
      </c>
      <c r="E452">
        <v>1159682.77898817</v>
      </c>
      <c r="F452" t="s">
        <v>14</v>
      </c>
      <c r="G452" t="str">
        <f>_xlfn.XLOOKUP(B452,'de para'!A:A,'de para'!C:C,_xlfn.XLOOKUP(B452,'de para'!B:B,'de para'!C:C,"Not found",0),0)</f>
        <v>CSHG ALLOCATION MILES VIRTUS FIC AÇÕES</v>
      </c>
      <c r="H452" t="str">
        <f>_xlfn.XLOOKUP(B452,'de para'!A:A,'de para'!D:D,_xlfn.XLOOKUP('output XML'!B452,'de para'!B:B,'de para'!D:D,"Not found",0),0)</f>
        <v>Ações</v>
      </c>
      <c r="I452" s="118">
        <v>44886</v>
      </c>
    </row>
    <row r="453" spans="1:9" x14ac:dyDescent="0.3">
      <c r="A453" s="16">
        <v>40</v>
      </c>
      <c r="B453">
        <v>38443675000188</v>
      </c>
      <c r="C453">
        <v>572912.58733803185</v>
      </c>
      <c r="D453">
        <v>0.71630059999999995</v>
      </c>
      <c r="E453">
        <v>799821.45392315998</v>
      </c>
      <c r="F453" t="s">
        <v>14</v>
      </c>
      <c r="G453" t="str">
        <f>_xlfn.XLOOKUP(B453,'de para'!A:A,'de para'!C:C,_xlfn.XLOOKUP(B453,'de para'!B:B,'de para'!C:C,"Not found",0),0)</f>
        <v>CSHG ALLOCATION ABSOLUTO PARTNERS FIC AÇÕES</v>
      </c>
      <c r="H453" t="str">
        <f>_xlfn.XLOOKUP(B453,'de para'!A:A,'de para'!D:D,_xlfn.XLOOKUP('output XML'!B453,'de para'!B:B,'de para'!D:D,"Not found",0),0)</f>
        <v>Ações</v>
      </c>
      <c r="I453" s="118">
        <v>44886</v>
      </c>
    </row>
    <row r="454" spans="1:9" x14ac:dyDescent="0.3">
      <c r="A454" s="16">
        <v>41</v>
      </c>
      <c r="B454">
        <v>31608459000104</v>
      </c>
      <c r="C454">
        <v>1571972.8451750791</v>
      </c>
      <c r="D454">
        <v>1.3968448</v>
      </c>
      <c r="E454">
        <v>1125374.01805489</v>
      </c>
      <c r="F454" t="s">
        <v>14</v>
      </c>
      <c r="G454" t="str">
        <f>_xlfn.XLOOKUP(B454,'de para'!A:A,'de para'!C:C,_xlfn.XLOOKUP(B454,'de para'!B:B,'de para'!C:C,"Not found",0),0)</f>
        <v>CSHG ALLOCATION RPS LONG BIAS SELECTION FUNDO DE INVESTIMENTO EM COTAS DE FUNDO DE INVESTIMENTO EM AÇÕES</v>
      </c>
      <c r="H454" t="str">
        <f>_xlfn.XLOOKUP(B454,'de para'!A:A,'de para'!D:D,_xlfn.XLOOKUP('output XML'!B454,'de para'!B:B,'de para'!D:D,"Not found",0),0)</f>
        <v>Ações</v>
      </c>
      <c r="I454" s="118">
        <v>44886</v>
      </c>
    </row>
    <row r="455" spans="1:9" x14ac:dyDescent="0.3">
      <c r="A455" s="16">
        <v>42</v>
      </c>
      <c r="B455">
        <v>31666901000140</v>
      </c>
      <c r="C455">
        <v>952412.5586556386</v>
      </c>
      <c r="D455">
        <v>1.5541791</v>
      </c>
      <c r="E455">
        <v>612807.46772083</v>
      </c>
      <c r="F455" t="s">
        <v>14</v>
      </c>
      <c r="G455" t="str">
        <f>_xlfn.XLOOKUP(B455,'de para'!A:A,'de para'!C:C,_xlfn.XLOOKUP(B455,'de para'!B:B,'de para'!C:C,"Not found",0),0)</f>
        <v>CSHG ALLOCATION TRUXT LONG BIAS II FUNDO DE INVESTIMENTO EM COTAS DE FUNDO DE INVESTIMENTO EM AÇÕES</v>
      </c>
      <c r="H455" t="str">
        <f>_xlfn.XLOOKUP(B455,'de para'!A:A,'de para'!D:D,_xlfn.XLOOKUP('output XML'!B455,'de para'!B:B,'de para'!D:D,"Not found",0),0)</f>
        <v>Ações</v>
      </c>
      <c r="I455" s="118">
        <v>44886</v>
      </c>
    </row>
    <row r="456" spans="1:9" x14ac:dyDescent="0.3">
      <c r="A456" s="16">
        <v>43</v>
      </c>
      <c r="B456">
        <v>18644570000180</v>
      </c>
      <c r="C456">
        <v>883306.11588301882</v>
      </c>
      <c r="D456">
        <v>3.1406323999999999</v>
      </c>
      <c r="E456">
        <v>281251.03590060998</v>
      </c>
      <c r="F456" t="s">
        <v>14</v>
      </c>
      <c r="G456" t="str">
        <f>_xlfn.XLOOKUP(B456,'de para'!A:A,'de para'!C:C,_xlfn.XLOOKUP(B456,'de para'!B:B,'de para'!C:C,"Not found",0),0)</f>
        <v>CSHG ALLOCATION SPX FALCON CSHG FIC AÇÕES</v>
      </c>
      <c r="H456" t="str">
        <f>_xlfn.XLOOKUP(B456,'de para'!A:A,'de para'!D:D,_xlfn.XLOOKUP('output XML'!B456,'de para'!B:B,'de para'!D:D,"Not found",0),0)</f>
        <v>Ações</v>
      </c>
      <c r="I456" s="118">
        <v>44886</v>
      </c>
    </row>
    <row r="457" spans="1:9" x14ac:dyDescent="0.3">
      <c r="A457" s="16">
        <v>44</v>
      </c>
      <c r="B457">
        <v>14781366000150</v>
      </c>
      <c r="C457">
        <v>3111539.6869677771</v>
      </c>
      <c r="D457">
        <v>3.4656810999999998</v>
      </c>
      <c r="E457">
        <v>897814.77209999994</v>
      </c>
      <c r="F457" t="s">
        <v>14</v>
      </c>
      <c r="G457" t="str">
        <f>_xlfn.XLOOKUP(B457,'de para'!A:A,'de para'!C:C,_xlfn.XLOOKUP(B457,'de para'!B:B,'de para'!C:C,"Not found",0),0)</f>
        <v>NUCLEO CSHG AÇÕES FUNDO DE INVESTIMENTO EM COTAS DE FUNDOS DE INVESTIMENTO DE AÇÕES</v>
      </c>
      <c r="H457" t="str">
        <f>_xlfn.XLOOKUP(B457,'de para'!A:A,'de para'!D:D,_xlfn.XLOOKUP('output XML'!B457,'de para'!B:B,'de para'!D:D,"Not found",0),0)</f>
        <v>Ações</v>
      </c>
      <c r="I457" s="118">
        <v>44886</v>
      </c>
    </row>
    <row r="458" spans="1:9" x14ac:dyDescent="0.3">
      <c r="A458" s="16">
        <v>45</v>
      </c>
      <c r="B458">
        <v>10843445000197</v>
      </c>
      <c r="C458">
        <v>577.01322696678096</v>
      </c>
      <c r="D458">
        <v>2.5583345</v>
      </c>
      <c r="E458">
        <v>225.54252657999999</v>
      </c>
      <c r="F458" t="s">
        <v>14</v>
      </c>
      <c r="G458" t="str">
        <f>_xlfn.XLOOKUP(B458,'de para'!A:A,'de para'!C:C,_xlfn.XLOOKUP(B458,'de para'!B:B,'de para'!C:C,"Not found",0),0)</f>
        <v>XP REFERENCIADO FUNDO INVESTIMENTO REFERENCIADO DI</v>
      </c>
      <c r="H458" t="str">
        <f>_xlfn.XLOOKUP(B458,'de para'!A:A,'de para'!D:D,_xlfn.XLOOKUP('output XML'!B458,'de para'!B:B,'de para'!D:D,"Not found",0),0)</f>
        <v>Caixa</v>
      </c>
      <c r="I458" s="118">
        <v>44886</v>
      </c>
    </row>
    <row r="459" spans="1:9" x14ac:dyDescent="0.3">
      <c r="A459" s="16">
        <v>46</v>
      </c>
      <c r="B459">
        <v>44162109000109</v>
      </c>
      <c r="C459">
        <v>180974.4548491883</v>
      </c>
      <c r="D459">
        <v>1.0391674</v>
      </c>
      <c r="E459">
        <v>174153.32202414001</v>
      </c>
      <c r="F459" t="s">
        <v>14</v>
      </c>
      <c r="G459" t="str">
        <f>_xlfn.XLOOKUP(B459,'de para'!A:A,'de para'!C:C,_xlfn.XLOOKUP(B459,'de para'!B:B,'de para'!C:C,"Not found",0),0)</f>
        <v>XP CASH I FI RENDA FIXA SIMPLES</v>
      </c>
      <c r="H459" t="str">
        <f>_xlfn.XLOOKUP(B459,'de para'!A:A,'de para'!D:D,_xlfn.XLOOKUP('output XML'!B459,'de para'!B:B,'de para'!D:D,"Not found",0),0)</f>
        <v>Caixa</v>
      </c>
      <c r="I459" s="118">
        <v>44886</v>
      </c>
    </row>
    <row r="460" spans="1:9" x14ac:dyDescent="0.3">
      <c r="A460" s="16">
        <v>47</v>
      </c>
      <c r="B460">
        <v>45683352000127</v>
      </c>
      <c r="C460">
        <v>180974.46130105879</v>
      </c>
      <c r="D460">
        <v>1.03918471</v>
      </c>
      <c r="E460">
        <v>174150.42731052</v>
      </c>
      <c r="F460" t="s">
        <v>14</v>
      </c>
      <c r="G460" t="str">
        <f>_xlfn.XLOOKUP(B460,'de para'!A:A,'de para'!C:C,_xlfn.XLOOKUP(B460,'de para'!B:B,'de para'!C:C,"Not found",0),0)</f>
        <v>XP CASH II FI RENDA FIXA SIMPLES</v>
      </c>
      <c r="H460" t="str">
        <f>_xlfn.XLOOKUP(B460,'de para'!A:A,'de para'!D:D,_xlfn.XLOOKUP('output XML'!B460,'de para'!B:B,'de para'!D:D,"Not found",0),0)</f>
        <v>Caixa</v>
      </c>
      <c r="I460" s="118">
        <v>44886</v>
      </c>
    </row>
    <row r="461" spans="1:9" x14ac:dyDescent="0.3">
      <c r="A461" s="16">
        <v>48</v>
      </c>
      <c r="B461">
        <v>45688718000150</v>
      </c>
      <c r="C461">
        <v>180974.45494606291</v>
      </c>
      <c r="D461">
        <v>1.0391847000000001</v>
      </c>
      <c r="E461">
        <v>174150.42287099001</v>
      </c>
      <c r="F461" t="s">
        <v>14</v>
      </c>
      <c r="G461" t="str">
        <f>_xlfn.XLOOKUP(B461,'de para'!A:A,'de para'!C:C,_xlfn.XLOOKUP(B461,'de para'!B:B,'de para'!C:C,"Not found",0),0)</f>
        <v>XP CASH IV FI RENDA FIXA SIMPLES</v>
      </c>
      <c r="H461" t="str">
        <f>_xlfn.XLOOKUP(B461,'de para'!A:A,'de para'!D:D,_xlfn.XLOOKUP('output XML'!B461,'de para'!B:B,'de para'!D:D,"Not found",0),0)</f>
        <v>Caixa</v>
      </c>
      <c r="I461" s="118">
        <v>44886</v>
      </c>
    </row>
    <row r="462" spans="1:9" x14ac:dyDescent="0.3">
      <c r="A462" s="16">
        <v>49</v>
      </c>
      <c r="B462">
        <v>46328929000145</v>
      </c>
      <c r="C462">
        <v>180974.45486910481</v>
      </c>
      <c r="D462">
        <v>1.0391827</v>
      </c>
      <c r="E462">
        <v>174150.75796499001</v>
      </c>
      <c r="F462" t="s">
        <v>14</v>
      </c>
      <c r="G462" t="str">
        <f>_xlfn.XLOOKUP(B462,'de para'!A:A,'de para'!C:C,_xlfn.XLOOKUP(B462,'de para'!B:B,'de para'!C:C,"Not found",0),0)</f>
        <v>XP CASH IX FI RENDA FIXA SIMPLES</v>
      </c>
      <c r="H462" t="str">
        <f>_xlfn.XLOOKUP(B462,'de para'!A:A,'de para'!D:D,_xlfn.XLOOKUP('output XML'!B462,'de para'!B:B,'de para'!D:D,"Not found",0),0)</f>
        <v>Caixa</v>
      </c>
      <c r="I462" s="118">
        <v>44886</v>
      </c>
    </row>
    <row r="463" spans="1:9" x14ac:dyDescent="0.3">
      <c r="A463" s="16">
        <v>50</v>
      </c>
      <c r="B463">
        <v>46098698000120</v>
      </c>
      <c r="C463">
        <v>180974.45486479119</v>
      </c>
      <c r="D463">
        <v>1.03910393</v>
      </c>
      <c r="E463">
        <v>174163.95958082</v>
      </c>
      <c r="F463" t="s">
        <v>14</v>
      </c>
      <c r="G463" t="str">
        <f>_xlfn.XLOOKUP(B463,'de para'!A:A,'de para'!C:C,_xlfn.XLOOKUP(B463,'de para'!B:B,'de para'!C:C,"Not found",0),0)</f>
        <v>XP CASH V FI RENDA FIXA SIMPLES</v>
      </c>
      <c r="H463" t="str">
        <f>_xlfn.XLOOKUP(B463,'de para'!A:A,'de para'!D:D,_xlfn.XLOOKUP('output XML'!B463,'de para'!B:B,'de para'!D:D,"Not found",0),0)</f>
        <v>Caixa</v>
      </c>
      <c r="I463" s="118">
        <v>44886</v>
      </c>
    </row>
    <row r="464" spans="1:9" x14ac:dyDescent="0.3">
      <c r="A464" s="16">
        <v>51</v>
      </c>
      <c r="B464">
        <v>32319500000187</v>
      </c>
      <c r="C464">
        <v>180974.45413847279</v>
      </c>
      <c r="D464">
        <v>1.0392048700000001</v>
      </c>
      <c r="E464">
        <v>174147.04199612999</v>
      </c>
      <c r="F464" t="s">
        <v>14</v>
      </c>
      <c r="G464" t="str">
        <f>_xlfn.XLOOKUP(B464,'de para'!A:A,'de para'!C:C,_xlfn.XLOOKUP(B464,'de para'!B:B,'de para'!C:C,"Not found",0),0)</f>
        <v>XP CASH VI FI RENDA FIXA SIMPLES</v>
      </c>
      <c r="H464" t="str">
        <f>_xlfn.XLOOKUP(B464,'de para'!A:A,'de para'!D:D,_xlfn.XLOOKUP('output XML'!B464,'de para'!B:B,'de para'!D:D,"Not found",0),0)</f>
        <v>Caixa</v>
      </c>
      <c r="I464" s="118">
        <v>44886</v>
      </c>
    </row>
    <row r="465" spans="1:9" x14ac:dyDescent="0.3">
      <c r="A465" s="16">
        <v>52</v>
      </c>
      <c r="B465">
        <v>46328987000179</v>
      </c>
      <c r="C465">
        <v>180974.4548555791</v>
      </c>
      <c r="D465">
        <v>1.03918585</v>
      </c>
      <c r="E465">
        <v>174150.23006286999</v>
      </c>
      <c r="F465" t="s">
        <v>14</v>
      </c>
      <c r="G465" t="str">
        <f>_xlfn.XLOOKUP(B465,'de para'!A:A,'de para'!C:C,_xlfn.XLOOKUP(B465,'de para'!B:B,'de para'!C:C,"Not found",0),0)</f>
        <v>XP CASH X FI RENDA FIXA SIMPLES I</v>
      </c>
      <c r="H465" t="str">
        <f>_xlfn.XLOOKUP(B465,'de para'!A:A,'de para'!D:D,_xlfn.XLOOKUP('output XML'!B465,'de para'!B:B,'de para'!D:D,"Not found",0),0)</f>
        <v>Caixa</v>
      </c>
      <c r="I465" s="118">
        <v>44886</v>
      </c>
    </row>
    <row r="466" spans="1:9" x14ac:dyDescent="0.3">
      <c r="A466" s="16">
        <v>53</v>
      </c>
      <c r="B466">
        <v>45688636000106</v>
      </c>
      <c r="C466">
        <v>180974.4548148654</v>
      </c>
      <c r="D466">
        <v>1.0391155700000001</v>
      </c>
      <c r="E466">
        <v>174162.00857703001</v>
      </c>
      <c r="F466" t="s">
        <v>14</v>
      </c>
      <c r="G466" t="str">
        <f>_xlfn.XLOOKUP(B466,'de para'!A:A,'de para'!C:C,_xlfn.XLOOKUP(B466,'de para'!B:B,'de para'!C:C,"Not found",0),0)</f>
        <v>XP CASH III FI RENDA FIXA SIMPLES</v>
      </c>
      <c r="H466" t="str">
        <f>_xlfn.XLOOKUP(B466,'de para'!A:A,'de para'!D:D,_xlfn.XLOOKUP('output XML'!B466,'de para'!B:B,'de para'!D:D,"Not found",0),0)</f>
        <v>Caixa</v>
      </c>
      <c r="I466" s="118">
        <v>44886</v>
      </c>
    </row>
    <row r="467" spans="1:9" x14ac:dyDescent="0.3">
      <c r="A467" s="16">
        <v>54</v>
      </c>
      <c r="B467">
        <v>46328680000178</v>
      </c>
      <c r="C467">
        <v>180974.44727084521</v>
      </c>
      <c r="D467">
        <v>1.0391829100000001</v>
      </c>
      <c r="E467">
        <v>174150.71546052</v>
      </c>
      <c r="F467" t="s">
        <v>14</v>
      </c>
      <c r="G467" t="str">
        <f>_xlfn.XLOOKUP(B467,'de para'!A:A,'de para'!C:C,_xlfn.XLOOKUP(B467,'de para'!B:B,'de para'!C:C,"Not found",0),0)</f>
        <v>XP CASH VII FI RENDA FIXA SIMPLES</v>
      </c>
      <c r="H467" t="str">
        <f>_xlfn.XLOOKUP(B467,'de para'!A:A,'de para'!D:D,_xlfn.XLOOKUP('output XML'!B467,'de para'!B:B,'de para'!D:D,"Not found",0),0)</f>
        <v>Caixa</v>
      </c>
      <c r="I467" s="118">
        <v>44886</v>
      </c>
    </row>
    <row r="468" spans="1:9" x14ac:dyDescent="0.3">
      <c r="A468" s="16">
        <v>55</v>
      </c>
      <c r="B468">
        <v>46328752000187</v>
      </c>
      <c r="C468">
        <v>180974.44620562199</v>
      </c>
      <c r="D468">
        <v>1.03918288</v>
      </c>
      <c r="E468">
        <v>174150.71946299</v>
      </c>
      <c r="F468" t="s">
        <v>14</v>
      </c>
      <c r="G468" t="str">
        <f>_xlfn.XLOOKUP(B468,'de para'!A:A,'de para'!C:C,_xlfn.XLOOKUP(B468,'de para'!B:B,'de para'!C:C,"Not found",0),0)</f>
        <v>XP CASH VIII FI RENDA FIXA SIMPLES</v>
      </c>
      <c r="H468" t="str">
        <f>_xlfn.XLOOKUP(B468,'de para'!A:A,'de para'!D:D,_xlfn.XLOOKUP('output XML'!B468,'de para'!B:B,'de para'!D:D,"Not found",0),0)</f>
        <v>Caixa</v>
      </c>
      <c r="I468" s="118">
        <v>44886</v>
      </c>
    </row>
    <row r="469" spans="1:9" x14ac:dyDescent="0.3">
      <c r="A469" s="16">
        <v>56</v>
      </c>
      <c r="B469">
        <v>31366337000140</v>
      </c>
      <c r="C469">
        <v>3204455.6171349478</v>
      </c>
      <c r="D469">
        <v>2.1085181999999998</v>
      </c>
      <c r="E469">
        <v>1519766.63854974</v>
      </c>
      <c r="F469" t="s">
        <v>15</v>
      </c>
      <c r="G469" t="str">
        <f>_xlfn.XLOOKUP(B469,'de para'!A:A,'de para'!C:C,_xlfn.XLOOKUP(B469,'de para'!B:B,'de para'!C:C,"Not found",0),0)</f>
        <v>051 SPA VISTA MULTIESTRATÉGIA FIC MULTIMERCADO</v>
      </c>
      <c r="H469" t="str">
        <f>_xlfn.XLOOKUP(B469,'de para'!A:A,'de para'!D:D,_xlfn.XLOOKUP('output XML'!B469,'de para'!B:B,'de para'!D:D,"Not found",0),0)</f>
        <v>Multimercado</v>
      </c>
      <c r="I469" s="118">
        <v>44886</v>
      </c>
    </row>
    <row r="470" spans="1:9" x14ac:dyDescent="0.3">
      <c r="A470" s="16">
        <v>57</v>
      </c>
      <c r="B470">
        <v>18422272000145</v>
      </c>
      <c r="C470">
        <v>1003535.649175251</v>
      </c>
      <c r="D470">
        <v>3.2269177</v>
      </c>
      <c r="E470">
        <v>310988.91960437997</v>
      </c>
      <c r="F470" t="s">
        <v>15</v>
      </c>
      <c r="G470" t="str">
        <f>_xlfn.XLOOKUP(B470,'de para'!A:A,'de para'!C:C,_xlfn.XLOOKUP(B470,'de para'!B:B,'de para'!C:C,"Not found",0),0)</f>
        <v>ABSOLUTE VERTEX CSHG FIC MULTIMERCADO</v>
      </c>
      <c r="H470" t="str">
        <f>_xlfn.XLOOKUP(B470,'de para'!A:A,'de para'!D:D,_xlfn.XLOOKUP('output XML'!B470,'de para'!B:B,'de para'!D:D,"Not found",0),0)</f>
        <v>Multimercado</v>
      </c>
      <c r="I470" s="118">
        <v>44886</v>
      </c>
    </row>
    <row r="471" spans="1:9" x14ac:dyDescent="0.3">
      <c r="A471" s="16">
        <v>58</v>
      </c>
      <c r="B471">
        <v>32683901000111</v>
      </c>
      <c r="C471">
        <v>1685644.9410085049</v>
      </c>
      <c r="D471">
        <v>1.3579650000000001</v>
      </c>
      <c r="E471">
        <v>1241302.19925293</v>
      </c>
      <c r="F471" t="s">
        <v>15</v>
      </c>
      <c r="G471" t="str">
        <f>_xlfn.XLOOKUP(B471,'de para'!A:A,'de para'!C:C,_xlfn.XLOOKUP(B471,'de para'!B:B,'de para'!C:C,"Not found",0),0)</f>
        <v>CSHG ALLOCATION ACE CAPITAL FIC MULTIMERCADO</v>
      </c>
      <c r="H471" t="str">
        <f>_xlfn.XLOOKUP(B471,'de para'!A:A,'de para'!D:D,_xlfn.XLOOKUP('output XML'!B471,'de para'!B:B,'de para'!D:D,"Not found",0),0)</f>
        <v>Multimercado</v>
      </c>
      <c r="I471" s="118">
        <v>44886</v>
      </c>
    </row>
    <row r="472" spans="1:9" x14ac:dyDescent="0.3">
      <c r="A472" s="16">
        <v>59</v>
      </c>
      <c r="B472">
        <v>35700369000191</v>
      </c>
      <c r="C472">
        <v>1062345.9147328311</v>
      </c>
      <c r="D472">
        <v>1.3415056000000001</v>
      </c>
      <c r="E472">
        <v>791905.68770851998</v>
      </c>
      <c r="F472" t="s">
        <v>15</v>
      </c>
      <c r="G472" t="str">
        <f>_xlfn.XLOOKUP(B472,'de para'!A:A,'de para'!C:C,_xlfn.XLOOKUP(B472,'de para'!B:B,'de para'!C:C,"Not found",0),0)</f>
        <v>CSHG ALLOCATION GENOA CAPITAL RADAR FIC MULTIMERCADO</v>
      </c>
      <c r="H472" t="str">
        <f>_xlfn.XLOOKUP(B472,'de para'!A:A,'de para'!D:D,_xlfn.XLOOKUP('output XML'!B472,'de para'!B:B,'de para'!D:D,"Not found",0),0)</f>
        <v>Multimercado</v>
      </c>
      <c r="I472" s="118">
        <v>44886</v>
      </c>
    </row>
    <row r="473" spans="1:9" x14ac:dyDescent="0.3">
      <c r="A473" s="16">
        <v>60</v>
      </c>
      <c r="B473">
        <v>41000792000181</v>
      </c>
      <c r="C473">
        <v>2308799.9935973068</v>
      </c>
      <c r="D473">
        <v>1.2035420999999999</v>
      </c>
      <c r="E473">
        <v>1918337.5418253399</v>
      </c>
      <c r="F473" t="s">
        <v>15</v>
      </c>
      <c r="G473" t="str">
        <f>_xlfn.XLOOKUP(B473,'de para'!A:A,'de para'!C:C,_xlfn.XLOOKUP(B473,'de para'!B:B,'de para'!C:C,"Not found",0),0)</f>
        <v>CSHG ALLOCATION GIANT ZARATHUSTRA FIC MULTIMERCADO</v>
      </c>
      <c r="H473" t="str">
        <f>_xlfn.XLOOKUP(B473,'de para'!A:A,'de para'!D:D,_xlfn.XLOOKUP('output XML'!B473,'de para'!B:B,'de para'!D:D,"Not found",0),0)</f>
        <v>Multimercado</v>
      </c>
      <c r="I473" s="118">
        <v>44886</v>
      </c>
    </row>
    <row r="474" spans="1:9" x14ac:dyDescent="0.3">
      <c r="A474" s="16">
        <v>61</v>
      </c>
      <c r="B474">
        <v>28951307000197</v>
      </c>
      <c r="C474">
        <v>5023883.6672024</v>
      </c>
      <c r="D474">
        <v>2.103853</v>
      </c>
      <c r="E474">
        <v>2387944.2466761698</v>
      </c>
      <c r="F474" t="s">
        <v>15</v>
      </c>
      <c r="G474" t="str">
        <f>_xlfn.XLOOKUP(B474,'de para'!A:A,'de para'!C:C,_xlfn.XLOOKUP(B474,'de para'!B:B,'de para'!C:C,"Not found",0),0)</f>
        <v>CSHG ALLOCATION RAPTOR L CSHG INVESTIMENTO NO EXTERIOR FIC MULTIMERCADO CRÉDITO PRIVADO</v>
      </c>
      <c r="H474" t="str">
        <f>_xlfn.XLOOKUP(B474,'de para'!A:A,'de para'!D:D,_xlfn.XLOOKUP('output XML'!B474,'de para'!B:B,'de para'!D:D,"Not found",0),0)</f>
        <v>Multimercado</v>
      </c>
      <c r="I474" s="118">
        <v>44886</v>
      </c>
    </row>
    <row r="475" spans="1:9" x14ac:dyDescent="0.3">
      <c r="A475" s="16">
        <v>62</v>
      </c>
      <c r="B475">
        <v>36857756000107</v>
      </c>
      <c r="C475">
        <v>1272053.656364168</v>
      </c>
      <c r="D475">
        <v>1.1695312</v>
      </c>
      <c r="E475">
        <v>1087661.1554819299</v>
      </c>
      <c r="F475" t="s">
        <v>15</v>
      </c>
      <c r="G475" t="str">
        <f>_xlfn.XLOOKUP(B475,'de para'!A:A,'de para'!C:C,_xlfn.XLOOKUP(B475,'de para'!B:B,'de para'!C:C,"Not found",0),0)</f>
        <v>CSHG ALLOCATION SHARP LONG BIASED CSHG FIC AÇÕES</v>
      </c>
      <c r="H475" t="str">
        <f>_xlfn.XLOOKUP(B475,'de para'!A:A,'de para'!D:D,_xlfn.XLOOKUP('output XML'!B475,'de para'!B:B,'de para'!D:D,"Not found",0),0)</f>
        <v>Ações</v>
      </c>
      <c r="I475" s="118">
        <v>44886</v>
      </c>
    </row>
    <row r="476" spans="1:9" x14ac:dyDescent="0.3">
      <c r="A476" s="16">
        <v>63</v>
      </c>
      <c r="B476">
        <v>40319225000120</v>
      </c>
      <c r="C476">
        <v>64989.282672073343</v>
      </c>
      <c r="D476">
        <v>1.1344034999999999</v>
      </c>
      <c r="E476">
        <v>57289.3883632</v>
      </c>
      <c r="F476" t="s">
        <v>15</v>
      </c>
      <c r="G476" t="str">
        <f>_xlfn.XLOOKUP(B476,'de para'!A:A,'de para'!C:C,_xlfn.XLOOKUP(B476,'de para'!B:B,'de para'!C:C,"Not found",0),0)</f>
        <v>CSHG GRIDS II FIC RENDA FIXA REFERENCIADO DI</v>
      </c>
      <c r="H476" t="str">
        <f>_xlfn.XLOOKUP(B476,'de para'!A:A,'de para'!D:D,_xlfn.XLOOKUP('output XML'!B476,'de para'!B:B,'de para'!D:D,"Not found",0),0)</f>
        <v>Caixa</v>
      </c>
      <c r="I476" s="118">
        <v>44886</v>
      </c>
    </row>
    <row r="477" spans="1:9" x14ac:dyDescent="0.3">
      <c r="A477" s="16">
        <v>64</v>
      </c>
      <c r="B477">
        <v>40319218000128</v>
      </c>
      <c r="C477">
        <v>287506.50796193001</v>
      </c>
      <c r="D477">
        <v>118.1055499</v>
      </c>
      <c r="E477">
        <v>2434.3183551100001</v>
      </c>
      <c r="F477" t="s">
        <v>15</v>
      </c>
      <c r="G477" t="str">
        <f>_xlfn.XLOOKUP(B477,'de para'!A:A,'de para'!C:C,_xlfn.XLOOKUP(B477,'de para'!B:B,'de para'!C:C,"Not found",0),0)</f>
        <v>CSHG GRIDS II INVESTIMENTO NO EXTERIOR FI MULTIMERCADO CRÉDITO PRIVADO</v>
      </c>
      <c r="H477" t="str">
        <f>_xlfn.XLOOKUP(B477,'de para'!A:A,'de para'!D:D,_xlfn.XLOOKUP('output XML'!B477,'de para'!B:B,'de para'!D:D,"Not found",0),0)</f>
        <v>Multimercado</v>
      </c>
      <c r="I477" s="118">
        <v>44886</v>
      </c>
    </row>
    <row r="478" spans="1:9" x14ac:dyDescent="0.3">
      <c r="A478" s="16">
        <v>65</v>
      </c>
      <c r="B478">
        <v>13000859000142</v>
      </c>
      <c r="C478">
        <v>1116047.4789080671</v>
      </c>
      <c r="D478">
        <v>4.3404208000000004</v>
      </c>
      <c r="E478">
        <v>257128.86614773999</v>
      </c>
      <c r="F478" t="s">
        <v>15</v>
      </c>
      <c r="G478" t="str">
        <f>_xlfn.XLOOKUP(B478,'de para'!A:A,'de para'!C:C,_xlfn.XLOOKUP(B478,'de para'!B:B,'de para'!C:C,"Not found",0),0)</f>
        <v>CSHG ALLOCATION IBIÚNA HEDGE STHG FIC MULTIMERCADO</v>
      </c>
      <c r="H478" t="str">
        <f>_xlfn.XLOOKUP(B478,'de para'!A:A,'de para'!D:D,_xlfn.XLOOKUP('output XML'!B478,'de para'!B:B,'de para'!D:D,"Not found",0),0)</f>
        <v>Multimercado</v>
      </c>
      <c r="I478" s="118">
        <v>44886</v>
      </c>
    </row>
    <row r="479" spans="1:9" x14ac:dyDescent="0.3">
      <c r="A479" s="16">
        <v>66</v>
      </c>
      <c r="B479">
        <v>19009392000188</v>
      </c>
      <c r="C479">
        <v>2260640.146750255</v>
      </c>
      <c r="D479">
        <v>5.3174922000000002</v>
      </c>
      <c r="E479">
        <v>425132.76215999998</v>
      </c>
      <c r="F479" t="s">
        <v>15</v>
      </c>
      <c r="G479" t="str">
        <f>_xlfn.XLOOKUP(B479,'de para'!A:A,'de para'!C:C,_xlfn.XLOOKUP(B479,'de para'!B:B,'de para'!C:C,"Not found",0),0)</f>
        <v>CSHG ALLOCATION SPX RAPTOR CSHG INVESTIMENTO NO EXTERIOR FIC MULTIMERCADO CRÉDITO PRIVADO</v>
      </c>
      <c r="H479" t="str">
        <f>_xlfn.XLOOKUP(B479,'de para'!A:A,'de para'!D:D,_xlfn.XLOOKUP('output XML'!B479,'de para'!B:B,'de para'!D:D,"Not found",0),0)</f>
        <v>Multimercado</v>
      </c>
      <c r="I479" s="118">
        <v>44886</v>
      </c>
    </row>
    <row r="480" spans="1:9" x14ac:dyDescent="0.3">
      <c r="A480" s="16">
        <v>67</v>
      </c>
      <c r="B480">
        <v>31608483000135</v>
      </c>
      <c r="C480">
        <v>1917680.3888996739</v>
      </c>
      <c r="D480">
        <v>1.8520995</v>
      </c>
      <c r="E480">
        <v>1035408.94476764</v>
      </c>
      <c r="F480" t="s">
        <v>15</v>
      </c>
      <c r="G480" t="str">
        <f>_xlfn.XLOOKUP(B480,'de para'!A:A,'de para'!C:C,_xlfn.XLOOKUP(B480,'de para'!B:B,'de para'!C:C,"Not found",0),0)</f>
        <v>CSHG ALLOCATION SHARP LONG BIASED FIC AÇÕES</v>
      </c>
      <c r="H480" t="str">
        <f>_xlfn.XLOOKUP(B480,'de para'!A:A,'de para'!D:D,_xlfn.XLOOKUP('output XML'!B480,'de para'!B:B,'de para'!D:D,"Not found",0),0)</f>
        <v>Ações</v>
      </c>
      <c r="I480" s="118">
        <v>44886</v>
      </c>
    </row>
    <row r="481" spans="1:9" x14ac:dyDescent="0.3">
      <c r="A481" s="16">
        <v>68</v>
      </c>
      <c r="B481">
        <v>29236579000178</v>
      </c>
      <c r="C481">
        <v>2170352.7317371862</v>
      </c>
      <c r="D481">
        <v>1.6912824</v>
      </c>
      <c r="E481">
        <v>1283258.62773549</v>
      </c>
      <c r="F481" t="s">
        <v>15</v>
      </c>
      <c r="G481" t="str">
        <f>_xlfn.XLOOKUP(B481,'de para'!A:A,'de para'!C:C,_xlfn.XLOOKUP(B481,'de para'!B:B,'de para'!C:C,"Not found",0),0)</f>
        <v>CSHG ALLOCATION LEGACY CAPITAL FIC MULTIMERCADO</v>
      </c>
      <c r="H481" t="str">
        <f>_xlfn.XLOOKUP(B481,'de para'!A:A,'de para'!D:D,_xlfn.XLOOKUP('output XML'!B481,'de para'!B:B,'de para'!D:D,"Not found",0),0)</f>
        <v>Multimercado</v>
      </c>
      <c r="I481" s="118">
        <v>44886</v>
      </c>
    </row>
    <row r="482" spans="1:9" x14ac:dyDescent="0.3">
      <c r="A482" s="16">
        <v>69</v>
      </c>
      <c r="B482">
        <v>35819274000191</v>
      </c>
      <c r="C482">
        <v>1153129.390820367</v>
      </c>
      <c r="D482">
        <v>1.2443085899999999</v>
      </c>
      <c r="E482">
        <v>926723.00110084994</v>
      </c>
      <c r="F482" t="s">
        <v>15</v>
      </c>
      <c r="G482" t="str">
        <f>_xlfn.XLOOKUP(B482,'de para'!A:A,'de para'!C:C,_xlfn.XLOOKUP(B482,'de para'!B:B,'de para'!C:C,"Not found",0),0)</f>
        <v>CSHG JIVE DISTRESSED ALLOCATION III FIC MULTIMERCADO CRÉDITO PRIVADO</v>
      </c>
      <c r="H482" t="str">
        <f>_xlfn.XLOOKUP(B482,'de para'!A:A,'de para'!D:D,_xlfn.XLOOKUP('output XML'!B482,'de para'!B:B,'de para'!D:D,"Not found",0),0)</f>
        <v>Inflação</v>
      </c>
      <c r="I482" s="118">
        <v>44886</v>
      </c>
    </row>
    <row r="483" spans="1:9" x14ac:dyDescent="0.3">
      <c r="A483" s="16">
        <v>70</v>
      </c>
      <c r="B483">
        <v>31713505000127</v>
      </c>
      <c r="C483">
        <v>654876.27911995782</v>
      </c>
      <c r="D483">
        <v>2028.1761985999999</v>
      </c>
      <c r="E483">
        <v>322.88924383</v>
      </c>
      <c r="F483" t="s">
        <v>15</v>
      </c>
      <c r="G483" t="str">
        <f>_xlfn.XLOOKUP(B483,'de para'!A:A,'de para'!C:C,_xlfn.XLOOKUP(B483,'de para'!B:B,'de para'!C:C,"Not found",0),0)</f>
        <v>CSHG PÁTRIA INF IV FI MULTIMERCADO</v>
      </c>
      <c r="H483" t="str">
        <f>_xlfn.XLOOKUP(B483,'de para'!A:A,'de para'!D:D,_xlfn.XLOOKUP('output XML'!B483,'de para'!B:B,'de para'!D:D,"Not found",0),0)</f>
        <v>Ações</v>
      </c>
      <c r="I483" s="118">
        <v>44886</v>
      </c>
    </row>
    <row r="484" spans="1:9" x14ac:dyDescent="0.3">
      <c r="A484" s="16">
        <v>71</v>
      </c>
      <c r="B484">
        <v>31713585000110</v>
      </c>
      <c r="C484">
        <v>67071.599200118566</v>
      </c>
      <c r="D484">
        <v>1.1420744</v>
      </c>
      <c r="E484">
        <v>58727.87201965</v>
      </c>
      <c r="F484" t="s">
        <v>15</v>
      </c>
      <c r="G484" t="str">
        <f>_xlfn.XLOOKUP(B484,'de para'!A:A,'de para'!C:C,_xlfn.XLOOKUP(B484,'de para'!B:B,'de para'!C:C,"Not found",0),0)</f>
        <v>CSHG PÁTRIA INF IV FIC RENDA FIXA REFERENCIADO DI</v>
      </c>
      <c r="H484" t="str">
        <f>_xlfn.XLOOKUP(B484,'de para'!A:A,'de para'!D:D,_xlfn.XLOOKUP('output XML'!B484,'de para'!B:B,'de para'!D:D,"Not found",0),0)</f>
        <v>Caixa</v>
      </c>
      <c r="I484" s="118">
        <v>44886</v>
      </c>
    </row>
    <row r="485" spans="1:9" x14ac:dyDescent="0.3">
      <c r="A485" s="16">
        <v>72</v>
      </c>
      <c r="B485">
        <v>42776581000106</v>
      </c>
      <c r="C485">
        <v>1614645.8750467631</v>
      </c>
      <c r="D485">
        <v>1.1157293100000001</v>
      </c>
      <c r="E485">
        <v>1447166.3158573499</v>
      </c>
      <c r="F485" t="s">
        <v>15</v>
      </c>
      <c r="G485" t="str">
        <f>_xlfn.XLOOKUP(B485,'de para'!A:A,'de para'!C:C,_xlfn.XLOOKUP(B485,'de para'!B:B,'de para'!C:C,"Not found",0),0)</f>
        <v>SELECTION CASH MASTER FUNDO DE INVESTIMENTO EM COTAS DE FUNDOS DE INVESTIMENTO RENDA FIXA CREDITO PRIVADO LONGO PRAZO</v>
      </c>
      <c r="H485" t="str">
        <f>_xlfn.XLOOKUP(B485,'de para'!A:A,'de para'!D:D,_xlfn.XLOOKUP('output XML'!B485,'de para'!B:B,'de para'!D:D,"Not found",0),0)</f>
        <v>Caixa</v>
      </c>
      <c r="I485" s="118">
        <v>44886</v>
      </c>
    </row>
    <row r="486" spans="1:9" x14ac:dyDescent="0.3">
      <c r="A486" s="16">
        <v>73</v>
      </c>
      <c r="B486">
        <v>30654823000100</v>
      </c>
      <c r="C486">
        <v>1927902.8151782339</v>
      </c>
      <c r="D486">
        <v>1285.2685414299999</v>
      </c>
      <c r="E486">
        <v>1500.0000023600001</v>
      </c>
      <c r="F486" t="s">
        <v>15</v>
      </c>
      <c r="G486" t="str">
        <f>_xlfn.XLOOKUP(B486,'de para'!A:A,'de para'!C:C,_xlfn.XLOOKUP(B486,'de para'!B:B,'de para'!C:C,"Not found",0),0)</f>
        <v>SPS II FEEDER B FI MULTIMERCADO CRÉDITO PRIVADO</v>
      </c>
      <c r="H486" t="str">
        <f>_xlfn.XLOOKUP(B486,'de para'!A:A,'de para'!D:D,_xlfn.XLOOKUP('output XML'!B486,'de para'!B:B,'de para'!D:D,"Not found",0),0)</f>
        <v>Inflação</v>
      </c>
      <c r="I486" s="118">
        <v>44886</v>
      </c>
    </row>
    <row r="487" spans="1:9" x14ac:dyDescent="0.3">
      <c r="A487" s="16">
        <v>74</v>
      </c>
      <c r="B487">
        <v>10843445000197</v>
      </c>
      <c r="C487">
        <v>813408.88533683366</v>
      </c>
      <c r="D487">
        <v>2.5583345</v>
      </c>
      <c r="E487">
        <v>317944.69618293998</v>
      </c>
      <c r="F487" t="s">
        <v>15</v>
      </c>
      <c r="G487" t="str">
        <f>_xlfn.XLOOKUP(B487,'de para'!A:A,'de para'!C:C,_xlfn.XLOOKUP(B487,'de para'!B:B,'de para'!C:C,"Not found",0),0)</f>
        <v>XP REFERENCIADO FUNDO INVESTIMENTO REFERENCIADO DI</v>
      </c>
      <c r="H487" t="str">
        <f>_xlfn.XLOOKUP(B487,'de para'!A:A,'de para'!D:D,_xlfn.XLOOKUP('output XML'!B487,'de para'!B:B,'de para'!D:D,"Not found",0),0)</f>
        <v>Caixa</v>
      </c>
      <c r="I487" s="118">
        <v>44886</v>
      </c>
    </row>
    <row r="488" spans="1:9" x14ac:dyDescent="0.3">
      <c r="A488" s="16">
        <v>75</v>
      </c>
      <c r="B488">
        <v>44162109000109</v>
      </c>
      <c r="C488">
        <v>118274.5794556085</v>
      </c>
      <c r="D488">
        <v>1.0391674</v>
      </c>
      <c r="E488">
        <v>113816.67617326</v>
      </c>
      <c r="F488" t="s">
        <v>15</v>
      </c>
      <c r="G488" t="str">
        <f>_xlfn.XLOOKUP(B488,'de para'!A:A,'de para'!C:C,_xlfn.XLOOKUP(B488,'de para'!B:B,'de para'!C:C,"Not found",0),0)</f>
        <v>XP CASH I FI RENDA FIXA SIMPLES</v>
      </c>
      <c r="H488" t="str">
        <f>_xlfn.XLOOKUP(B488,'de para'!A:A,'de para'!D:D,_xlfn.XLOOKUP('output XML'!B488,'de para'!B:B,'de para'!D:D,"Not found",0),0)</f>
        <v>Caixa</v>
      </c>
      <c r="I488" s="118">
        <v>44886</v>
      </c>
    </row>
    <row r="489" spans="1:9" x14ac:dyDescent="0.3">
      <c r="A489" s="16">
        <v>76</v>
      </c>
      <c r="B489">
        <v>45683352000127</v>
      </c>
      <c r="C489">
        <v>118274.5518802435</v>
      </c>
      <c r="D489">
        <v>1.03918471</v>
      </c>
      <c r="E489">
        <v>113814.75376042</v>
      </c>
      <c r="F489" t="s">
        <v>15</v>
      </c>
      <c r="G489" t="str">
        <f>_xlfn.XLOOKUP(B489,'de para'!A:A,'de para'!C:C,_xlfn.XLOOKUP(B489,'de para'!B:B,'de para'!C:C,"Not found",0),0)</f>
        <v>XP CASH II FI RENDA FIXA SIMPLES</v>
      </c>
      <c r="H489" t="str">
        <f>_xlfn.XLOOKUP(B489,'de para'!A:A,'de para'!D:D,_xlfn.XLOOKUP('output XML'!B489,'de para'!B:B,'de para'!D:D,"Not found",0),0)</f>
        <v>Caixa</v>
      </c>
      <c r="I489" s="118">
        <v>44886</v>
      </c>
    </row>
    <row r="490" spans="1:9" x14ac:dyDescent="0.3">
      <c r="A490" s="16">
        <v>77</v>
      </c>
      <c r="B490">
        <v>45688718000150</v>
      </c>
      <c r="C490">
        <v>118274.54036149289</v>
      </c>
      <c r="D490">
        <v>1.0391847000000001</v>
      </c>
      <c r="E490">
        <v>113814.74377124</v>
      </c>
      <c r="F490" t="s">
        <v>15</v>
      </c>
      <c r="G490" t="str">
        <f>_xlfn.XLOOKUP(B490,'de para'!A:A,'de para'!C:C,_xlfn.XLOOKUP(B490,'de para'!B:B,'de para'!C:C,"Not found",0),0)</f>
        <v>XP CASH IV FI RENDA FIXA SIMPLES</v>
      </c>
      <c r="H490" t="str">
        <f>_xlfn.XLOOKUP(B490,'de para'!A:A,'de para'!D:D,_xlfn.XLOOKUP('output XML'!B490,'de para'!B:B,'de para'!D:D,"Not found",0),0)</f>
        <v>Caixa</v>
      </c>
      <c r="I490" s="118">
        <v>44886</v>
      </c>
    </row>
    <row r="491" spans="1:9" x14ac:dyDescent="0.3">
      <c r="A491" s="16">
        <v>78</v>
      </c>
      <c r="B491">
        <v>46328929000145</v>
      </c>
      <c r="C491">
        <v>118274.3988096699</v>
      </c>
      <c r="D491">
        <v>1.0391827</v>
      </c>
      <c r="E491">
        <v>113814.82660332001</v>
      </c>
      <c r="F491" t="s">
        <v>15</v>
      </c>
      <c r="G491" t="str">
        <f>_xlfn.XLOOKUP(B491,'de para'!A:A,'de para'!C:C,_xlfn.XLOOKUP(B491,'de para'!B:B,'de para'!C:C,"Not found",0),0)</f>
        <v>XP CASH IX FI RENDA FIXA SIMPLES</v>
      </c>
      <c r="H491" t="str">
        <f>_xlfn.XLOOKUP(B491,'de para'!A:A,'de para'!D:D,_xlfn.XLOOKUP('output XML'!B491,'de para'!B:B,'de para'!D:D,"Not found",0),0)</f>
        <v>Caixa</v>
      </c>
      <c r="I491" s="118">
        <v>44886</v>
      </c>
    </row>
    <row r="492" spans="1:9" x14ac:dyDescent="0.3">
      <c r="A492" s="16">
        <v>79</v>
      </c>
      <c r="B492">
        <v>46098698000120</v>
      </c>
      <c r="C492">
        <v>118274.5064153712</v>
      </c>
      <c r="D492">
        <v>1.03910393</v>
      </c>
      <c r="E492">
        <v>113823.55797208</v>
      </c>
      <c r="F492" t="s">
        <v>15</v>
      </c>
      <c r="G492" t="str">
        <f>_xlfn.XLOOKUP(B492,'de para'!A:A,'de para'!C:C,_xlfn.XLOOKUP(B492,'de para'!B:B,'de para'!C:C,"Not found",0),0)</f>
        <v>XP CASH V FI RENDA FIXA SIMPLES</v>
      </c>
      <c r="H492" t="str">
        <f>_xlfn.XLOOKUP(B492,'de para'!A:A,'de para'!D:D,_xlfn.XLOOKUP('output XML'!B492,'de para'!B:B,'de para'!D:D,"Not found",0),0)</f>
        <v>Caixa</v>
      </c>
      <c r="I492" s="118">
        <v>44886</v>
      </c>
    </row>
    <row r="493" spans="1:9" x14ac:dyDescent="0.3">
      <c r="A493" s="16">
        <v>80</v>
      </c>
      <c r="B493">
        <v>32319500000187</v>
      </c>
      <c r="C493">
        <v>118274.4190806018</v>
      </c>
      <c r="D493">
        <v>1.0392048700000001</v>
      </c>
      <c r="E493">
        <v>113812.41802745</v>
      </c>
      <c r="F493" t="s">
        <v>15</v>
      </c>
      <c r="G493" t="str">
        <f>_xlfn.XLOOKUP(B493,'de para'!A:A,'de para'!C:C,_xlfn.XLOOKUP(B493,'de para'!B:B,'de para'!C:C,"Not found",0),0)</f>
        <v>XP CASH VI FI RENDA FIXA SIMPLES</v>
      </c>
      <c r="H493" t="str">
        <f>_xlfn.XLOOKUP(B493,'de para'!A:A,'de para'!D:D,_xlfn.XLOOKUP('output XML'!B493,'de para'!B:B,'de para'!D:D,"Not found",0),0)</f>
        <v>Caixa</v>
      </c>
      <c r="I493" s="118">
        <v>44886</v>
      </c>
    </row>
    <row r="494" spans="1:9" x14ac:dyDescent="0.3">
      <c r="A494" s="16">
        <v>81</v>
      </c>
      <c r="B494">
        <v>46328987000179</v>
      </c>
      <c r="C494">
        <v>118274.531372339</v>
      </c>
      <c r="D494">
        <v>1.03918585</v>
      </c>
      <c r="E494">
        <v>113814.60916961</v>
      </c>
      <c r="F494" t="s">
        <v>15</v>
      </c>
      <c r="G494" t="str">
        <f>_xlfn.XLOOKUP(B494,'de para'!A:A,'de para'!C:C,_xlfn.XLOOKUP(B494,'de para'!B:B,'de para'!C:C,"Not found",0),0)</f>
        <v>XP CASH X FI RENDA FIXA SIMPLES I</v>
      </c>
      <c r="H494" t="str">
        <f>_xlfn.XLOOKUP(B494,'de para'!A:A,'de para'!D:D,_xlfn.XLOOKUP('output XML'!B494,'de para'!B:B,'de para'!D:D,"Not found",0),0)</f>
        <v>Caixa</v>
      </c>
      <c r="I494" s="118">
        <v>44886</v>
      </c>
    </row>
    <row r="495" spans="1:9" x14ac:dyDescent="0.3">
      <c r="A495" s="16">
        <v>82</v>
      </c>
      <c r="B495">
        <v>45688636000106</v>
      </c>
      <c r="C495">
        <v>118274.5190389818</v>
      </c>
      <c r="D495">
        <v>1.0391155700000001</v>
      </c>
      <c r="E495">
        <v>113822.29508791</v>
      </c>
      <c r="F495" t="s">
        <v>15</v>
      </c>
      <c r="G495" t="str">
        <f>_xlfn.XLOOKUP(B495,'de para'!A:A,'de para'!C:C,_xlfn.XLOOKUP(B495,'de para'!B:B,'de para'!C:C,"Not found",0),0)</f>
        <v>XP CASH III FI RENDA FIXA SIMPLES</v>
      </c>
      <c r="H495" t="str">
        <f>_xlfn.XLOOKUP(B495,'de para'!A:A,'de para'!D:D,_xlfn.XLOOKUP('output XML'!B495,'de para'!B:B,'de para'!D:D,"Not found",0),0)</f>
        <v>Caixa</v>
      </c>
      <c r="I495" s="118">
        <v>44886</v>
      </c>
    </row>
    <row r="496" spans="1:9" x14ac:dyDescent="0.3">
      <c r="A496" s="16">
        <v>83</v>
      </c>
      <c r="B496">
        <v>46328680000178</v>
      </c>
      <c r="C496">
        <v>118274.4687897437</v>
      </c>
      <c r="D496">
        <v>1.0391829100000001</v>
      </c>
      <c r="E496">
        <v>113814.87094485</v>
      </c>
      <c r="F496" t="s">
        <v>15</v>
      </c>
      <c r="G496" t="str">
        <f>_xlfn.XLOOKUP(B496,'de para'!A:A,'de para'!C:C,_xlfn.XLOOKUP(B496,'de para'!B:B,'de para'!C:C,"Not found",0),0)</f>
        <v>XP CASH VII FI RENDA FIXA SIMPLES</v>
      </c>
      <c r="H496" t="str">
        <f>_xlfn.XLOOKUP(B496,'de para'!A:A,'de para'!D:D,_xlfn.XLOOKUP('output XML'!B496,'de para'!B:B,'de para'!D:D,"Not found",0),0)</f>
        <v>Caixa</v>
      </c>
      <c r="I496" s="118">
        <v>44886</v>
      </c>
    </row>
    <row r="497" spans="1:9" x14ac:dyDescent="0.3">
      <c r="A497" s="16">
        <v>84</v>
      </c>
      <c r="B497">
        <v>46328752000187</v>
      </c>
      <c r="C497">
        <v>118274.4713174284</v>
      </c>
      <c r="D497">
        <v>1.03918288</v>
      </c>
      <c r="E497">
        <v>113814.87666292999</v>
      </c>
      <c r="F497" t="s">
        <v>15</v>
      </c>
      <c r="G497" t="str">
        <f>_xlfn.XLOOKUP(B497,'de para'!A:A,'de para'!C:C,_xlfn.XLOOKUP(B497,'de para'!B:B,'de para'!C:C,"Not found",0),0)</f>
        <v>XP CASH VIII FI RENDA FIXA SIMPLES</v>
      </c>
      <c r="H497" t="str">
        <f>_xlfn.XLOOKUP(B497,'de para'!A:A,'de para'!D:D,_xlfn.XLOOKUP('output XML'!B497,'de para'!B:B,'de para'!D:D,"Not found",0),0)</f>
        <v>Caixa</v>
      </c>
      <c r="I497" s="118">
        <v>44886</v>
      </c>
    </row>
    <row r="498" spans="1:9" x14ac:dyDescent="0.3">
      <c r="A498" s="16">
        <v>0</v>
      </c>
      <c r="B498" t="s">
        <v>3</v>
      </c>
      <c r="C498">
        <v>195171.72</v>
      </c>
      <c r="D498">
        <v>3903.4343130000002</v>
      </c>
      <c r="E498">
        <v>50</v>
      </c>
      <c r="F498" t="s">
        <v>14</v>
      </c>
      <c r="G498" t="str">
        <f>_xlfn.XLOOKUP(B498,'de para'!A:A,'de para'!C:C,_xlfn.XLOOKUP(B498,'de para'!B:B,'de para'!C:C,"Not found",0),0)</f>
        <v>NTN-B 760199 20350515</v>
      </c>
      <c r="H498" t="str">
        <f>_xlfn.XLOOKUP(B498,'de para'!A:A,'de para'!D:D,_xlfn.XLOOKUP('output XML'!B498,'de para'!B:B,'de para'!D:D,"Not found",0),0)</f>
        <v>Inflação</v>
      </c>
      <c r="I498" s="118">
        <v>44887</v>
      </c>
    </row>
    <row r="499" spans="1:9" x14ac:dyDescent="0.3">
      <c r="A499" s="16">
        <v>1</v>
      </c>
      <c r="B499" t="s">
        <v>3</v>
      </c>
      <c r="C499">
        <v>257626.66</v>
      </c>
      <c r="D499">
        <v>3903.4343130000002</v>
      </c>
      <c r="E499">
        <v>66</v>
      </c>
      <c r="F499" t="s">
        <v>14</v>
      </c>
      <c r="G499" t="str">
        <f>_xlfn.XLOOKUP(B499,'de para'!A:A,'de para'!C:C,_xlfn.XLOOKUP(B499,'de para'!B:B,'de para'!C:C,"Not found",0),0)</f>
        <v>NTN-B 760199 20350515</v>
      </c>
      <c r="H499" t="str">
        <f>_xlfn.XLOOKUP(B499,'de para'!A:A,'de para'!D:D,_xlfn.XLOOKUP('output XML'!B499,'de para'!B:B,'de para'!D:D,"Not found",0),0)</f>
        <v>Inflação</v>
      </c>
      <c r="I499" s="118">
        <v>44887</v>
      </c>
    </row>
    <row r="500" spans="1:9" x14ac:dyDescent="0.3">
      <c r="A500" s="16">
        <v>2</v>
      </c>
      <c r="B500" t="s">
        <v>3</v>
      </c>
      <c r="C500">
        <v>1253002.4099999999</v>
      </c>
      <c r="D500">
        <v>3903.4343130000002</v>
      </c>
      <c r="E500">
        <v>321</v>
      </c>
      <c r="F500" t="s">
        <v>14</v>
      </c>
      <c r="G500" t="str">
        <f>_xlfn.XLOOKUP(B500,'de para'!A:A,'de para'!C:C,_xlfn.XLOOKUP(B500,'de para'!B:B,'de para'!C:C,"Not found",0),0)</f>
        <v>NTN-B 760199 20350515</v>
      </c>
      <c r="H500" t="str">
        <f>_xlfn.XLOOKUP(B500,'de para'!A:A,'de para'!D:D,_xlfn.XLOOKUP('output XML'!B500,'de para'!B:B,'de para'!D:D,"Not found",0),0)</f>
        <v>Inflação</v>
      </c>
      <c r="I500" s="118">
        <v>44887</v>
      </c>
    </row>
    <row r="501" spans="1:9" x14ac:dyDescent="0.3">
      <c r="A501" s="16">
        <v>3</v>
      </c>
      <c r="B501" t="s">
        <v>5</v>
      </c>
      <c r="C501">
        <v>175883.24</v>
      </c>
      <c r="D501">
        <v>3997.3463860000002</v>
      </c>
      <c r="E501">
        <v>44</v>
      </c>
      <c r="F501" t="s">
        <v>14</v>
      </c>
      <c r="G501" t="str">
        <f>_xlfn.XLOOKUP(B501,'de para'!A:A,'de para'!C:C,_xlfn.XLOOKUP(B501,'de para'!B:B,'de para'!C:C,"Not found",0),0)</f>
        <v>NTN-B 760199 20260815</v>
      </c>
      <c r="H501" t="str">
        <f>_xlfn.XLOOKUP(B501,'de para'!A:A,'de para'!D:D,_xlfn.XLOOKUP('output XML'!B501,'de para'!B:B,'de para'!D:D,"Not found",0),0)</f>
        <v>Inflação</v>
      </c>
      <c r="I501" s="118">
        <v>44887</v>
      </c>
    </row>
    <row r="502" spans="1:9" x14ac:dyDescent="0.3">
      <c r="A502" s="16">
        <v>4</v>
      </c>
      <c r="B502" t="s">
        <v>5</v>
      </c>
      <c r="C502">
        <v>275816.90000000002</v>
      </c>
      <c r="D502">
        <v>3997.3463860000002</v>
      </c>
      <c r="E502">
        <v>69</v>
      </c>
      <c r="F502" t="s">
        <v>14</v>
      </c>
      <c r="G502" t="str">
        <f>_xlfn.XLOOKUP(B502,'de para'!A:A,'de para'!C:C,_xlfn.XLOOKUP(B502,'de para'!B:B,'de para'!C:C,"Not found",0),0)</f>
        <v>NTN-B 760199 20260815</v>
      </c>
      <c r="H502" t="str">
        <f>_xlfn.XLOOKUP(B502,'de para'!A:A,'de para'!D:D,_xlfn.XLOOKUP('output XML'!B502,'de para'!B:B,'de para'!D:D,"Not found",0),0)</f>
        <v>Inflação</v>
      </c>
      <c r="I502" s="118">
        <v>44887</v>
      </c>
    </row>
    <row r="503" spans="1:9" x14ac:dyDescent="0.3">
      <c r="A503" s="16">
        <v>5</v>
      </c>
      <c r="B503" t="s">
        <v>5</v>
      </c>
      <c r="C503">
        <v>31978.77</v>
      </c>
      <c r="D503">
        <v>3997.3463860000002</v>
      </c>
      <c r="E503">
        <v>8</v>
      </c>
      <c r="F503" t="s">
        <v>14</v>
      </c>
      <c r="G503" t="str">
        <f>_xlfn.XLOOKUP(B503,'de para'!A:A,'de para'!C:C,_xlfn.XLOOKUP(B503,'de para'!B:B,'de para'!C:C,"Not found",0),0)</f>
        <v>NTN-B 760199 20260815</v>
      </c>
      <c r="H503" t="str">
        <f>_xlfn.XLOOKUP(B503,'de para'!A:A,'de para'!D:D,_xlfn.XLOOKUP('output XML'!B503,'de para'!B:B,'de para'!D:D,"Not found",0),0)</f>
        <v>Inflação</v>
      </c>
      <c r="I503" s="118">
        <v>44887</v>
      </c>
    </row>
    <row r="504" spans="1:9" x14ac:dyDescent="0.3">
      <c r="A504" s="16">
        <v>6</v>
      </c>
      <c r="B504" t="s">
        <v>5</v>
      </c>
      <c r="C504">
        <v>691540.92</v>
      </c>
      <c r="D504">
        <v>3997.3463860000002</v>
      </c>
      <c r="E504">
        <v>173</v>
      </c>
      <c r="F504" t="s">
        <v>14</v>
      </c>
      <c r="G504" t="str">
        <f>_xlfn.XLOOKUP(B504,'de para'!A:A,'de para'!C:C,_xlfn.XLOOKUP(B504,'de para'!B:B,'de para'!C:C,"Not found",0),0)</f>
        <v>NTN-B 760199 20260815</v>
      </c>
      <c r="H504" t="str">
        <f>_xlfn.XLOOKUP(B504,'de para'!A:A,'de para'!D:D,_xlfn.XLOOKUP('output XML'!B504,'de para'!B:B,'de para'!D:D,"Not found",0),0)</f>
        <v>Inflação</v>
      </c>
      <c r="I504" s="118">
        <v>44887</v>
      </c>
    </row>
    <row r="505" spans="1:9" x14ac:dyDescent="0.3">
      <c r="A505" s="16">
        <v>7</v>
      </c>
      <c r="B505" t="s">
        <v>3</v>
      </c>
      <c r="C505">
        <v>1795579.78</v>
      </c>
      <c r="D505">
        <v>3903.4343130000002</v>
      </c>
      <c r="E505">
        <v>460</v>
      </c>
      <c r="F505" t="s">
        <v>15</v>
      </c>
      <c r="G505" t="str">
        <f>_xlfn.XLOOKUP(B505,'de para'!A:A,'de para'!C:C,_xlfn.XLOOKUP(B505,'de para'!B:B,'de para'!C:C,"Not found",0),0)</f>
        <v>NTN-B 760199 20350515</v>
      </c>
      <c r="H505" t="str">
        <f>_xlfn.XLOOKUP(B505,'de para'!A:A,'de para'!D:D,_xlfn.XLOOKUP('output XML'!B505,'de para'!B:B,'de para'!D:D,"Not found",0),0)</f>
        <v>Inflação</v>
      </c>
      <c r="I505" s="118">
        <v>44887</v>
      </c>
    </row>
    <row r="506" spans="1:9" x14ac:dyDescent="0.3">
      <c r="A506" s="16">
        <v>8</v>
      </c>
      <c r="B506" t="s">
        <v>4</v>
      </c>
      <c r="C506">
        <v>1806258.14</v>
      </c>
      <c r="D506">
        <v>3987.3248090000002</v>
      </c>
      <c r="E506">
        <v>453</v>
      </c>
      <c r="F506" t="s">
        <v>15</v>
      </c>
      <c r="G506" t="str">
        <f>_xlfn.XLOOKUP(B506,'de para'!A:A,'de para'!C:C,_xlfn.XLOOKUP(B506,'de para'!B:B,'de para'!C:C,"Not found",0),0)</f>
        <v>NTN-B 760199 20300815</v>
      </c>
      <c r="H506" t="str">
        <f>_xlfn.XLOOKUP(B506,'de para'!A:A,'de para'!D:D,_xlfn.XLOOKUP('output XML'!B506,'de para'!B:B,'de para'!D:D,"Not found",0),0)</f>
        <v>Inflação</v>
      </c>
      <c r="I506" s="118">
        <v>44887</v>
      </c>
    </row>
    <row r="507" spans="1:9" x14ac:dyDescent="0.3">
      <c r="A507" s="16">
        <v>9</v>
      </c>
      <c r="B507" t="s">
        <v>4</v>
      </c>
      <c r="C507">
        <v>1746448.27</v>
      </c>
      <c r="D507">
        <v>3987.3248090000002</v>
      </c>
      <c r="E507">
        <v>438</v>
      </c>
      <c r="F507" t="s">
        <v>15</v>
      </c>
      <c r="G507" t="str">
        <f>_xlfn.XLOOKUP(B507,'de para'!A:A,'de para'!C:C,_xlfn.XLOOKUP(B507,'de para'!B:B,'de para'!C:C,"Not found",0),0)</f>
        <v>NTN-B 760199 20300815</v>
      </c>
      <c r="H507" t="str">
        <f>_xlfn.XLOOKUP(B507,'de para'!A:A,'de para'!D:D,_xlfn.XLOOKUP('output XML'!B507,'de para'!B:B,'de para'!D:D,"Not found",0),0)</f>
        <v>Inflação</v>
      </c>
      <c r="I507" s="118">
        <v>44887</v>
      </c>
    </row>
    <row r="508" spans="1:9" x14ac:dyDescent="0.3">
      <c r="A508" s="16">
        <v>10</v>
      </c>
      <c r="B508" t="s">
        <v>3</v>
      </c>
      <c r="C508">
        <v>726038.78</v>
      </c>
      <c r="D508">
        <v>3903.4343130000002</v>
      </c>
      <c r="E508">
        <v>186</v>
      </c>
      <c r="F508" t="s">
        <v>15</v>
      </c>
      <c r="G508" t="str">
        <f>_xlfn.XLOOKUP(B508,'de para'!A:A,'de para'!C:C,_xlfn.XLOOKUP(B508,'de para'!B:B,'de para'!C:C,"Not found",0),0)</f>
        <v>NTN-B 760199 20350515</v>
      </c>
      <c r="H508" t="str">
        <f>_xlfn.XLOOKUP(B508,'de para'!A:A,'de para'!D:D,_xlfn.XLOOKUP('output XML'!B508,'de para'!B:B,'de para'!D:D,"Not found",0),0)</f>
        <v>Inflação</v>
      </c>
      <c r="I508" s="118">
        <v>44887</v>
      </c>
    </row>
    <row r="509" spans="1:9" x14ac:dyDescent="0.3">
      <c r="A509" s="16">
        <v>11</v>
      </c>
      <c r="B509" t="s">
        <v>3</v>
      </c>
      <c r="C509">
        <v>281047.27</v>
      </c>
      <c r="D509">
        <v>3903.4343130000002</v>
      </c>
      <c r="E509">
        <v>72</v>
      </c>
      <c r="F509" t="s">
        <v>15</v>
      </c>
      <c r="G509" t="str">
        <f>_xlfn.XLOOKUP(B509,'de para'!A:A,'de para'!C:C,_xlfn.XLOOKUP(B509,'de para'!B:B,'de para'!C:C,"Not found",0),0)</f>
        <v>NTN-B 760199 20350515</v>
      </c>
      <c r="H509" t="str">
        <f>_xlfn.XLOOKUP(B509,'de para'!A:A,'de para'!D:D,_xlfn.XLOOKUP('output XML'!B509,'de para'!B:B,'de para'!D:D,"Not found",0),0)</f>
        <v>Inflação</v>
      </c>
      <c r="I509" s="118">
        <v>44887</v>
      </c>
    </row>
    <row r="510" spans="1:9" x14ac:dyDescent="0.3">
      <c r="A510" s="16">
        <v>12</v>
      </c>
      <c r="B510" t="s">
        <v>3</v>
      </c>
      <c r="C510">
        <v>39034.339999999997</v>
      </c>
      <c r="D510">
        <v>3903.4343130000002</v>
      </c>
      <c r="E510">
        <v>10</v>
      </c>
      <c r="F510" t="s">
        <v>15</v>
      </c>
      <c r="G510" t="str">
        <f>_xlfn.XLOOKUP(B510,'de para'!A:A,'de para'!C:C,_xlfn.XLOOKUP(B510,'de para'!B:B,'de para'!C:C,"Not found",0),0)</f>
        <v>NTN-B 760199 20350515</v>
      </c>
      <c r="H510" t="str">
        <f>_xlfn.XLOOKUP(B510,'de para'!A:A,'de para'!D:D,_xlfn.XLOOKUP('output XML'!B510,'de para'!B:B,'de para'!D:D,"Not found",0),0)</f>
        <v>Inflação</v>
      </c>
      <c r="I510" s="118">
        <v>44887</v>
      </c>
    </row>
    <row r="511" spans="1:9" x14ac:dyDescent="0.3">
      <c r="A511" s="16">
        <v>13</v>
      </c>
      <c r="B511" t="s">
        <v>3</v>
      </c>
      <c r="C511">
        <v>2006365.24</v>
      </c>
      <c r="D511">
        <v>3903.4343130000002</v>
      </c>
      <c r="E511">
        <v>514</v>
      </c>
      <c r="F511" t="s">
        <v>15</v>
      </c>
      <c r="G511" t="str">
        <f>_xlfn.XLOOKUP(B511,'de para'!A:A,'de para'!C:C,_xlfn.XLOOKUP(B511,'de para'!B:B,'de para'!C:C,"Not found",0),0)</f>
        <v>NTN-B 760199 20350515</v>
      </c>
      <c r="H511" t="str">
        <f>_xlfn.XLOOKUP(B511,'de para'!A:A,'de para'!D:D,_xlfn.XLOOKUP('output XML'!B511,'de para'!B:B,'de para'!D:D,"Not found",0),0)</f>
        <v>Inflação</v>
      </c>
      <c r="I511" s="118">
        <v>44887</v>
      </c>
    </row>
    <row r="512" spans="1:9" x14ac:dyDescent="0.3">
      <c r="A512" s="16">
        <v>14</v>
      </c>
      <c r="B512" t="s">
        <v>4</v>
      </c>
      <c r="C512">
        <v>2512014.63</v>
      </c>
      <c r="D512">
        <v>3987.3248090000002</v>
      </c>
      <c r="E512">
        <v>630</v>
      </c>
      <c r="F512" t="s">
        <v>15</v>
      </c>
      <c r="G512" t="str">
        <f>_xlfn.XLOOKUP(B512,'de para'!A:A,'de para'!C:C,_xlfn.XLOOKUP(B512,'de para'!B:B,'de para'!C:C,"Not found",0),0)</f>
        <v>NTN-B 760199 20300815</v>
      </c>
      <c r="H512" t="str">
        <f>_xlfn.XLOOKUP(B512,'de para'!A:A,'de para'!D:D,_xlfn.XLOOKUP('output XML'!B512,'de para'!B:B,'de para'!D:D,"Not found",0),0)</f>
        <v>Inflação</v>
      </c>
      <c r="I512" s="118">
        <v>44887</v>
      </c>
    </row>
    <row r="513" spans="1:9" x14ac:dyDescent="0.3">
      <c r="A513" s="16">
        <v>15</v>
      </c>
      <c r="B513" t="s">
        <v>3</v>
      </c>
      <c r="C513">
        <v>1284229.8899999999</v>
      </c>
      <c r="D513">
        <v>3903.4343130000002</v>
      </c>
      <c r="E513">
        <v>329</v>
      </c>
      <c r="F513" t="s">
        <v>15</v>
      </c>
      <c r="G513" t="str">
        <f>_xlfn.XLOOKUP(B513,'de para'!A:A,'de para'!C:C,_xlfn.XLOOKUP(B513,'de para'!B:B,'de para'!C:C,"Not found",0),0)</f>
        <v>NTN-B 760199 20350515</v>
      </c>
      <c r="H513" t="str">
        <f>_xlfn.XLOOKUP(B513,'de para'!A:A,'de para'!D:D,_xlfn.XLOOKUP('output XML'!B513,'de para'!B:B,'de para'!D:D,"Not found",0),0)</f>
        <v>Inflação</v>
      </c>
      <c r="I513" s="118">
        <v>44887</v>
      </c>
    </row>
    <row r="514" spans="1:9" x14ac:dyDescent="0.3">
      <c r="A514" s="16">
        <v>16</v>
      </c>
      <c r="B514" t="s">
        <v>3</v>
      </c>
      <c r="C514">
        <v>144427.07</v>
      </c>
      <c r="D514">
        <v>3903.4343130000002</v>
      </c>
      <c r="E514">
        <v>37</v>
      </c>
      <c r="F514" t="s">
        <v>15</v>
      </c>
      <c r="G514" t="str">
        <f>_xlfn.XLOOKUP(B514,'de para'!A:A,'de para'!C:C,_xlfn.XLOOKUP(B514,'de para'!B:B,'de para'!C:C,"Not found",0),0)</f>
        <v>NTN-B 760199 20350515</v>
      </c>
      <c r="H514" t="str">
        <f>_xlfn.XLOOKUP(B514,'de para'!A:A,'de para'!D:D,_xlfn.XLOOKUP('output XML'!B514,'de para'!B:B,'de para'!D:D,"Not found",0),0)</f>
        <v>Inflação</v>
      </c>
      <c r="I514" s="118">
        <v>44887</v>
      </c>
    </row>
    <row r="515" spans="1:9" x14ac:dyDescent="0.3">
      <c r="A515" s="16">
        <v>17</v>
      </c>
      <c r="B515" t="s">
        <v>5</v>
      </c>
      <c r="C515">
        <v>947371.09</v>
      </c>
      <c r="D515">
        <v>3997.3463860000002</v>
      </c>
      <c r="E515">
        <v>237</v>
      </c>
      <c r="F515" t="s">
        <v>15</v>
      </c>
      <c r="G515" t="str">
        <f>_xlfn.XLOOKUP(B515,'de para'!A:A,'de para'!C:C,_xlfn.XLOOKUP(B515,'de para'!B:B,'de para'!C:C,"Not found",0),0)</f>
        <v>NTN-B 760199 20260815</v>
      </c>
      <c r="H515" t="str">
        <f>_xlfn.XLOOKUP(B515,'de para'!A:A,'de para'!D:D,_xlfn.XLOOKUP('output XML'!B515,'de para'!B:B,'de para'!D:D,"Not found",0),0)</f>
        <v>Inflação</v>
      </c>
      <c r="I515" s="118">
        <v>44887</v>
      </c>
    </row>
    <row r="516" spans="1:9" x14ac:dyDescent="0.3">
      <c r="A516" s="16">
        <v>18</v>
      </c>
      <c r="B516" t="s">
        <v>5</v>
      </c>
      <c r="C516">
        <v>787477.24</v>
      </c>
      <c r="D516">
        <v>3997.3463860000002</v>
      </c>
      <c r="E516">
        <v>197</v>
      </c>
      <c r="F516" t="s">
        <v>15</v>
      </c>
      <c r="G516" t="str">
        <f>_xlfn.XLOOKUP(B516,'de para'!A:A,'de para'!C:C,_xlfn.XLOOKUP(B516,'de para'!B:B,'de para'!C:C,"Not found",0),0)</f>
        <v>NTN-B 760199 20260815</v>
      </c>
      <c r="H516" t="str">
        <f>_xlfn.XLOOKUP(B516,'de para'!A:A,'de para'!D:D,_xlfn.XLOOKUP('output XML'!B516,'de para'!B:B,'de para'!D:D,"Not found",0),0)</f>
        <v>Inflação</v>
      </c>
      <c r="I516" s="118">
        <v>44887</v>
      </c>
    </row>
    <row r="517" spans="1:9" x14ac:dyDescent="0.3">
      <c r="A517" s="16">
        <v>19</v>
      </c>
      <c r="B517" t="s">
        <v>5</v>
      </c>
      <c r="C517">
        <v>99933.66</v>
      </c>
      <c r="D517">
        <v>3997.3463860000002</v>
      </c>
      <c r="E517">
        <v>25</v>
      </c>
      <c r="F517" t="s">
        <v>15</v>
      </c>
      <c r="G517" t="str">
        <f>_xlfn.XLOOKUP(B517,'de para'!A:A,'de para'!C:C,_xlfn.XLOOKUP(B517,'de para'!B:B,'de para'!C:C,"Not found",0),0)</f>
        <v>NTN-B 760199 20260815</v>
      </c>
      <c r="H517" t="str">
        <f>_xlfn.XLOOKUP(B517,'de para'!A:A,'de para'!D:D,_xlfn.XLOOKUP('output XML'!B517,'de para'!B:B,'de para'!D:D,"Not found",0),0)</f>
        <v>Inflação</v>
      </c>
      <c r="I517" s="118">
        <v>44887</v>
      </c>
    </row>
    <row r="518" spans="1:9" x14ac:dyDescent="0.3">
      <c r="A518" s="16">
        <v>20</v>
      </c>
      <c r="B518" t="s">
        <v>5</v>
      </c>
      <c r="C518">
        <v>1299137.58</v>
      </c>
      <c r="D518">
        <v>3997.3463860000002</v>
      </c>
      <c r="E518">
        <v>325</v>
      </c>
      <c r="F518" t="s">
        <v>15</v>
      </c>
      <c r="G518" t="str">
        <f>_xlfn.XLOOKUP(B518,'de para'!A:A,'de para'!C:C,_xlfn.XLOOKUP(B518,'de para'!B:B,'de para'!C:C,"Not found",0),0)</f>
        <v>NTN-B 760199 20260815</v>
      </c>
      <c r="H518" t="str">
        <f>_xlfn.XLOOKUP(B518,'de para'!A:A,'de para'!D:D,_xlfn.XLOOKUP('output XML'!B518,'de para'!B:B,'de para'!D:D,"Not found",0),0)</f>
        <v>Inflação</v>
      </c>
      <c r="I518" s="118">
        <v>44887</v>
      </c>
    </row>
    <row r="519" spans="1:9" x14ac:dyDescent="0.3">
      <c r="A519" s="16">
        <v>21</v>
      </c>
      <c r="B519" t="s">
        <v>6</v>
      </c>
      <c r="C519">
        <v>1462293.02</v>
      </c>
      <c r="D519">
        <v>974.86201373999995</v>
      </c>
      <c r="E519">
        <v>1500</v>
      </c>
      <c r="F519" t="s">
        <v>14</v>
      </c>
      <c r="G519" t="str">
        <f>_xlfn.XLOOKUP(B519,'de para'!A:A,'de para'!C:C,_xlfn.XLOOKUP(B519,'de para'!B:B,'de para'!C:C,"Not found",0),0)</f>
        <v>IFPT11 - IFIN PARTICIPAÇÕES S.A. - 20330915 IPCA + 7.1000%</v>
      </c>
      <c r="H519" t="str">
        <f>_xlfn.XLOOKUP(B519,'de para'!A:A,'de para'!D:D,_xlfn.XLOOKUP('output XML'!B519,'de para'!B:B,'de para'!D:D,"Not found",0),0)</f>
        <v>Inflação</v>
      </c>
      <c r="I519" s="118">
        <v>44887</v>
      </c>
    </row>
    <row r="520" spans="1:9" x14ac:dyDescent="0.3">
      <c r="A520" s="16">
        <v>22</v>
      </c>
      <c r="B520" t="s">
        <v>7</v>
      </c>
      <c r="C520">
        <v>293684.24</v>
      </c>
      <c r="D520">
        <v>15.44</v>
      </c>
      <c r="E520">
        <v>19021</v>
      </c>
      <c r="F520" t="s">
        <v>14</v>
      </c>
      <c r="G520" t="str">
        <f>_xlfn.XLOOKUP(B520,'de para'!A:A,'de para'!C:C,_xlfn.XLOOKUP(B520,'de para'!B:B,'de para'!C:C,"Not found",0),0)</f>
        <v>Bradesco PN</v>
      </c>
      <c r="H520" t="str">
        <f>_xlfn.XLOOKUP(B520,'de para'!A:A,'de para'!D:D,_xlfn.XLOOKUP('output XML'!B520,'de para'!B:B,'de para'!D:D,"Not found",0),0)</f>
        <v>Ações</v>
      </c>
      <c r="I520" s="118">
        <v>44887</v>
      </c>
    </row>
    <row r="521" spans="1:9" x14ac:dyDescent="0.3">
      <c r="A521" s="16">
        <v>23</v>
      </c>
      <c r="B521" t="s">
        <v>143</v>
      </c>
      <c r="C521">
        <v>5274514</v>
      </c>
      <c r="D521">
        <v>105.07</v>
      </c>
      <c r="E521">
        <v>50200</v>
      </c>
      <c r="F521" t="s">
        <v>14</v>
      </c>
      <c r="G521" t="str">
        <f>_xlfn.XLOOKUP(B521,'de para'!A:A,'de para'!C:C,_xlfn.XLOOKUP(B521,'de para'!B:B,'de para'!C:C,"Not found",0),0)</f>
        <v>BOVA11</v>
      </c>
      <c r="H521" t="str">
        <f>_xlfn.XLOOKUP(B521,'de para'!A:A,'de para'!D:D,_xlfn.XLOOKUP('output XML'!B521,'de para'!B:B,'de para'!D:D,"Not found",0),0)</f>
        <v>Ações</v>
      </c>
      <c r="I521" s="118">
        <v>44887</v>
      </c>
    </row>
    <row r="522" spans="1:9" x14ac:dyDescent="0.3">
      <c r="A522" s="16">
        <v>24</v>
      </c>
      <c r="B522" t="s">
        <v>8</v>
      </c>
      <c r="C522">
        <v>374864.18</v>
      </c>
      <c r="D522">
        <v>11.09</v>
      </c>
      <c r="E522">
        <v>33802</v>
      </c>
      <c r="F522" t="s">
        <v>14</v>
      </c>
      <c r="G522" t="str">
        <f>_xlfn.XLOOKUP(B522,'de para'!A:A,'de para'!C:C,_xlfn.XLOOKUP(B522,'de para'!B:B,'de para'!C:C,"Not found",0),0)</f>
        <v>CEMIG PN</v>
      </c>
      <c r="H522" t="str">
        <f>_xlfn.XLOOKUP(B522,'de para'!A:A,'de para'!D:D,_xlfn.XLOOKUP('output XML'!B522,'de para'!B:B,'de para'!D:D,"Not found",0),0)</f>
        <v>Ações</v>
      </c>
      <c r="I522" s="118">
        <v>44887</v>
      </c>
    </row>
    <row r="523" spans="1:9" x14ac:dyDescent="0.3">
      <c r="A523" s="16">
        <v>25</v>
      </c>
      <c r="B523" t="s">
        <v>9</v>
      </c>
      <c r="C523">
        <v>1221132</v>
      </c>
      <c r="D523">
        <v>16.82</v>
      </c>
      <c r="E523">
        <v>72600</v>
      </c>
      <c r="F523" t="s">
        <v>14</v>
      </c>
      <c r="G523" t="str">
        <f>_xlfn.XLOOKUP(B523,'de para'!A:A,'de para'!C:C,_xlfn.XLOOKUP(B523,'de para'!B:B,'de para'!C:C,"Not found",0),0)</f>
        <v>Cosan ON</v>
      </c>
      <c r="H523" t="str">
        <f>_xlfn.XLOOKUP(B523,'de para'!A:A,'de para'!D:D,_xlfn.XLOOKUP('output XML'!B523,'de para'!B:B,'de para'!D:D,"Not found",0),0)</f>
        <v>Ações</v>
      </c>
      <c r="I523" s="118">
        <v>44887</v>
      </c>
    </row>
    <row r="524" spans="1:9" x14ac:dyDescent="0.3">
      <c r="A524" s="16">
        <v>26</v>
      </c>
      <c r="B524" t="s">
        <v>10</v>
      </c>
      <c r="C524">
        <v>511931.2</v>
      </c>
      <c r="D524">
        <v>8.8000000000000007</v>
      </c>
      <c r="E524">
        <v>58174</v>
      </c>
      <c r="F524" t="s">
        <v>14</v>
      </c>
      <c r="G524" t="str">
        <f>_xlfn.XLOOKUP(B524,'de para'!A:A,'de para'!C:C,_xlfn.XLOOKUP(B524,'de para'!B:B,'de para'!C:C,"Not found",0),0)</f>
        <v>Itau PN</v>
      </c>
      <c r="H524" t="str">
        <f>_xlfn.XLOOKUP(B524,'de para'!A:A,'de para'!D:D,_xlfn.XLOOKUP('output XML'!B524,'de para'!B:B,'de para'!D:D,"Not found",0),0)</f>
        <v>Ações</v>
      </c>
      <c r="I524" s="118">
        <v>44887</v>
      </c>
    </row>
    <row r="525" spans="1:9" x14ac:dyDescent="0.3">
      <c r="A525" s="16">
        <v>27</v>
      </c>
      <c r="B525" t="s">
        <v>11</v>
      </c>
      <c r="C525">
        <v>841279.8</v>
      </c>
      <c r="D525">
        <v>23.33</v>
      </c>
      <c r="E525">
        <v>36060</v>
      </c>
      <c r="F525" t="s">
        <v>14</v>
      </c>
      <c r="G525" t="str">
        <f>_xlfn.XLOOKUP(B525,'de para'!A:A,'de para'!C:C,_xlfn.XLOOKUP(B525,'de para'!B:B,'de para'!C:C,"Not found",0),0)</f>
        <v>Petrobras PN</v>
      </c>
      <c r="H525" t="str">
        <f>_xlfn.XLOOKUP(B525,'de para'!A:A,'de para'!D:D,_xlfn.XLOOKUP('output XML'!B525,'de para'!B:B,'de para'!D:D,"Not found",0),0)</f>
        <v>Ações</v>
      </c>
      <c r="I525" s="118">
        <v>44887</v>
      </c>
    </row>
    <row r="526" spans="1:9" x14ac:dyDescent="0.3">
      <c r="A526" s="16">
        <v>28</v>
      </c>
      <c r="B526" t="s">
        <v>12</v>
      </c>
      <c r="C526">
        <v>1522660</v>
      </c>
      <c r="D526">
        <v>80.14</v>
      </c>
      <c r="E526">
        <v>19000</v>
      </c>
      <c r="F526" t="s">
        <v>14</v>
      </c>
      <c r="G526" t="str">
        <f>_xlfn.XLOOKUP(B526,'de para'!A:A,'de para'!C:C,_xlfn.XLOOKUP(B526,'de para'!B:B,'de para'!C:C,"Not found",0),0)</f>
        <v>Vale ON</v>
      </c>
      <c r="H526" t="str">
        <f>_xlfn.XLOOKUP(B526,'de para'!A:A,'de para'!D:D,_xlfn.XLOOKUP('output XML'!B526,'de para'!B:B,'de para'!D:D,"Not found",0),0)</f>
        <v>Ações</v>
      </c>
      <c r="I526" s="118">
        <v>44887</v>
      </c>
    </row>
    <row r="527" spans="1:9" x14ac:dyDescent="0.3">
      <c r="A527" s="16">
        <v>29</v>
      </c>
      <c r="B527" t="s">
        <v>143</v>
      </c>
      <c r="C527">
        <v>605728.55000000005</v>
      </c>
      <c r="D527">
        <v>105.07</v>
      </c>
      <c r="E527">
        <v>5765</v>
      </c>
      <c r="F527" t="s">
        <v>14</v>
      </c>
      <c r="G527" t="str">
        <f>_xlfn.XLOOKUP(B527,'de para'!A:A,'de para'!C:C,_xlfn.XLOOKUP(B527,'de para'!B:B,'de para'!C:C,"Not found",0),0)</f>
        <v>BOVA11</v>
      </c>
      <c r="H527" t="str">
        <f>_xlfn.XLOOKUP(B527,'de para'!A:A,'de para'!D:D,_xlfn.XLOOKUP('output XML'!B527,'de para'!B:B,'de para'!D:D,"Not found",0),0)</f>
        <v>Ações</v>
      </c>
      <c r="I527" s="118">
        <v>44887</v>
      </c>
    </row>
    <row r="528" spans="1:9" x14ac:dyDescent="0.3">
      <c r="A528" s="16">
        <v>30</v>
      </c>
      <c r="B528" t="s">
        <v>143</v>
      </c>
      <c r="C528">
        <v>94142.720000000001</v>
      </c>
      <c r="D528">
        <v>105.07</v>
      </c>
      <c r="E528">
        <v>896</v>
      </c>
      <c r="F528" t="s">
        <v>14</v>
      </c>
      <c r="G528" t="str">
        <f>_xlfn.XLOOKUP(B528,'de para'!A:A,'de para'!C:C,_xlfn.XLOOKUP(B528,'de para'!B:B,'de para'!C:C,"Not found",0),0)</f>
        <v>BOVA11</v>
      </c>
      <c r="H528" t="str">
        <f>_xlfn.XLOOKUP(B528,'de para'!A:A,'de para'!D:D,_xlfn.XLOOKUP('output XML'!B528,'de para'!B:B,'de para'!D:D,"Not found",0),0)</f>
        <v>Ações</v>
      </c>
      <c r="I528" s="118">
        <v>44887</v>
      </c>
    </row>
    <row r="529" spans="1:9" x14ac:dyDescent="0.3">
      <c r="A529" s="16">
        <v>31</v>
      </c>
      <c r="B529" t="s">
        <v>143</v>
      </c>
      <c r="C529">
        <v>44969.96</v>
      </c>
      <c r="D529">
        <v>105.07</v>
      </c>
      <c r="E529">
        <v>428</v>
      </c>
      <c r="F529" t="s">
        <v>14</v>
      </c>
      <c r="G529" t="str">
        <f>_xlfn.XLOOKUP(B529,'de para'!A:A,'de para'!C:C,_xlfn.XLOOKUP(B529,'de para'!B:B,'de para'!C:C,"Not found",0),0)</f>
        <v>BOVA11</v>
      </c>
      <c r="H529" t="str">
        <f>_xlfn.XLOOKUP(B529,'de para'!A:A,'de para'!D:D,_xlfn.XLOOKUP('output XML'!B529,'de para'!B:B,'de para'!D:D,"Not found",0),0)</f>
        <v>Ações</v>
      </c>
      <c r="I529" s="118">
        <v>44887</v>
      </c>
    </row>
    <row r="530" spans="1:9" x14ac:dyDescent="0.3">
      <c r="A530" s="16">
        <v>32</v>
      </c>
      <c r="B530" t="s">
        <v>143</v>
      </c>
      <c r="C530">
        <v>85106.7</v>
      </c>
      <c r="D530">
        <v>105.07</v>
      </c>
      <c r="E530">
        <v>810</v>
      </c>
      <c r="F530" t="s">
        <v>14</v>
      </c>
      <c r="G530" t="str">
        <f>_xlfn.XLOOKUP(B530,'de para'!A:A,'de para'!C:C,_xlfn.XLOOKUP(B530,'de para'!B:B,'de para'!C:C,"Not found",0),0)</f>
        <v>BOVA11</v>
      </c>
      <c r="H530" t="str">
        <f>_xlfn.XLOOKUP(B530,'de para'!A:A,'de para'!D:D,_xlfn.XLOOKUP('output XML'!B530,'de para'!B:B,'de para'!D:D,"Not found",0),0)</f>
        <v>Ações</v>
      </c>
      <c r="I530" s="118">
        <v>44887</v>
      </c>
    </row>
    <row r="531" spans="1:9" x14ac:dyDescent="0.3">
      <c r="A531" s="16">
        <v>33</v>
      </c>
      <c r="B531" t="s">
        <v>143</v>
      </c>
      <c r="C531">
        <v>158340.49</v>
      </c>
      <c r="D531">
        <v>105.07</v>
      </c>
      <c r="E531">
        <v>1507</v>
      </c>
      <c r="F531" t="s">
        <v>14</v>
      </c>
      <c r="G531" t="str">
        <f>_xlfn.XLOOKUP(B531,'de para'!A:A,'de para'!C:C,_xlfn.XLOOKUP(B531,'de para'!B:B,'de para'!C:C,"Not found",0),0)</f>
        <v>BOVA11</v>
      </c>
      <c r="H531" t="str">
        <f>_xlfn.XLOOKUP(B531,'de para'!A:A,'de para'!D:D,_xlfn.XLOOKUP('output XML'!B531,'de para'!B:B,'de para'!D:D,"Not found",0),0)</f>
        <v>Ações</v>
      </c>
      <c r="I531" s="118">
        <v>44887</v>
      </c>
    </row>
    <row r="532" spans="1:9" x14ac:dyDescent="0.3">
      <c r="A532" s="16">
        <v>34</v>
      </c>
      <c r="B532" t="s">
        <v>143</v>
      </c>
      <c r="C532">
        <v>724352.58</v>
      </c>
      <c r="D532">
        <v>105.07</v>
      </c>
      <c r="E532">
        <v>6894</v>
      </c>
      <c r="F532" t="s">
        <v>14</v>
      </c>
      <c r="G532" t="str">
        <f>_xlfn.XLOOKUP(B532,'de para'!A:A,'de para'!C:C,_xlfn.XLOOKUP(B532,'de para'!B:B,'de para'!C:C,"Not found",0),0)</f>
        <v>BOVA11</v>
      </c>
      <c r="H532" t="str">
        <f>_xlfn.XLOOKUP(B532,'de para'!A:A,'de para'!D:D,_xlfn.XLOOKUP('output XML'!B532,'de para'!B:B,'de para'!D:D,"Not found",0),0)</f>
        <v>Ações</v>
      </c>
      <c r="I532" s="118">
        <v>44887</v>
      </c>
    </row>
    <row r="533" spans="1:9" x14ac:dyDescent="0.3">
      <c r="A533" s="16">
        <v>35</v>
      </c>
      <c r="B533" t="s">
        <v>13</v>
      </c>
      <c r="C533">
        <v>19.3</v>
      </c>
      <c r="D533">
        <v>19.3</v>
      </c>
      <c r="E533">
        <v>1</v>
      </c>
      <c r="F533" t="s">
        <v>14</v>
      </c>
      <c r="G533" t="str">
        <f>_xlfn.XLOOKUP(B533,'de para'!A:A,'de para'!C:C,_xlfn.XLOOKUP(B533,'de para'!B:B,'de para'!C:C,"Not found",0),0)</f>
        <v>Fundo de caixa</v>
      </c>
      <c r="H533" t="str">
        <f>_xlfn.XLOOKUP(B533,'de para'!A:A,'de para'!D:D,_xlfn.XLOOKUP('output XML'!B533,'de para'!B:B,'de para'!D:D,"Not found",0),0)</f>
        <v>Caixa</v>
      </c>
      <c r="I533" s="118">
        <v>44887</v>
      </c>
    </row>
    <row r="534" spans="1:9" x14ac:dyDescent="0.3">
      <c r="A534" s="16">
        <v>36</v>
      </c>
      <c r="B534" t="s">
        <v>13</v>
      </c>
      <c r="C534">
        <v>1080.58</v>
      </c>
      <c r="D534">
        <v>1080.58</v>
      </c>
      <c r="E534">
        <v>1</v>
      </c>
      <c r="F534" t="s">
        <v>15</v>
      </c>
      <c r="G534" t="str">
        <f>_xlfn.XLOOKUP(B534,'de para'!A:A,'de para'!C:C,_xlfn.XLOOKUP(B534,'de para'!B:B,'de para'!C:C,"Not found",0),0)</f>
        <v>Fundo de caixa</v>
      </c>
      <c r="H534" t="str">
        <f>_xlfn.XLOOKUP(B534,'de para'!A:A,'de para'!D:D,_xlfn.XLOOKUP('output XML'!B534,'de para'!B:B,'de para'!D:D,"Not found",0),0)</f>
        <v>Caixa</v>
      </c>
      <c r="I534" s="118">
        <v>44887</v>
      </c>
    </row>
    <row r="535" spans="1:9" x14ac:dyDescent="0.3">
      <c r="A535" s="16">
        <v>37</v>
      </c>
      <c r="B535">
        <v>28075830000105</v>
      </c>
      <c r="C535">
        <v>354475.36262052512</v>
      </c>
      <c r="D535">
        <v>1.7671165</v>
      </c>
      <c r="E535">
        <v>200595.35555268999</v>
      </c>
      <c r="F535" t="s">
        <v>14</v>
      </c>
      <c r="G535" t="str">
        <f>_xlfn.XLOOKUP(B535,'de para'!A:A,'de para'!C:C,_xlfn.XLOOKUP(B535,'de para'!B:B,'de para'!C:C,"Not found",0),0)</f>
        <v>CSHG ALLOCATION MILES ACER LONG BIAS FIC MULTIMERCADO</v>
      </c>
      <c r="H535" t="str">
        <f>_xlfn.XLOOKUP(B535,'de para'!A:A,'de para'!D:D,_xlfn.XLOOKUP('output XML'!B535,'de para'!B:B,'de para'!D:D,"Not found",0),0)</f>
        <v>Ações</v>
      </c>
      <c r="I535" s="118">
        <v>44887</v>
      </c>
    </row>
    <row r="536" spans="1:9" x14ac:dyDescent="0.3">
      <c r="A536" s="16">
        <v>38</v>
      </c>
      <c r="B536">
        <v>25307212000147</v>
      </c>
      <c r="C536">
        <v>1529127.410364842</v>
      </c>
      <c r="D536">
        <v>1.4288369999999999</v>
      </c>
      <c r="E536">
        <v>1070190.2388899799</v>
      </c>
      <c r="F536" t="s">
        <v>14</v>
      </c>
      <c r="G536" t="str">
        <f>_xlfn.XLOOKUP(B536,'de para'!A:A,'de para'!C:C,_xlfn.XLOOKUP(B536,'de para'!B:B,'de para'!C:C,"Not found",0),0)</f>
        <v>CSHG ALLOCATION VELT 90 FIC AÇÕES</v>
      </c>
      <c r="H536" t="str">
        <f>_xlfn.XLOOKUP(B536,'de para'!A:A,'de para'!D:D,_xlfn.XLOOKUP('output XML'!B536,'de para'!B:B,'de para'!D:D,"Not found",0),0)</f>
        <v>Ações</v>
      </c>
      <c r="I536" s="118">
        <v>44887</v>
      </c>
    </row>
    <row r="537" spans="1:9" x14ac:dyDescent="0.3">
      <c r="A537" s="16">
        <v>39</v>
      </c>
      <c r="B537">
        <v>19726267000199</v>
      </c>
      <c r="C537">
        <v>2628324.6565220798</v>
      </c>
      <c r="D537">
        <v>320.65366136</v>
      </c>
      <c r="E537">
        <v>8196.7710749800008</v>
      </c>
      <c r="F537" t="s">
        <v>14</v>
      </c>
      <c r="G537" t="str">
        <f>_xlfn.XLOOKUP(B537,'de para'!A:A,'de para'!C:C,_xlfn.XLOOKUP(B537,'de para'!B:B,'de para'!C:C,"Not found",0),0)</f>
        <v>ATMOS AÇÕES II FIC</v>
      </c>
      <c r="H537" t="str">
        <f>_xlfn.XLOOKUP(B537,'de para'!A:A,'de para'!D:D,_xlfn.XLOOKUP('output XML'!B537,'de para'!B:B,'de para'!D:D,"Not found",0),0)</f>
        <v>Ações</v>
      </c>
      <c r="I537" s="118">
        <v>44887</v>
      </c>
    </row>
    <row r="538" spans="1:9" x14ac:dyDescent="0.3">
      <c r="A538" s="16">
        <v>40</v>
      </c>
      <c r="B538">
        <v>11145320000156</v>
      </c>
      <c r="C538">
        <v>3425145.3712425642</v>
      </c>
      <c r="D538">
        <v>747.90069454000002</v>
      </c>
      <c r="E538">
        <v>4579.6793561599998</v>
      </c>
      <c r="F538" t="s">
        <v>14</v>
      </c>
      <c r="G538" t="str">
        <f>_xlfn.XLOOKUP(B538,'de para'!A:A,'de para'!C:C,_xlfn.XLOOKUP(B538,'de para'!B:B,'de para'!C:C,"Not found",0),0)</f>
        <v>ATMOS AÇÕES FIC</v>
      </c>
      <c r="H538" t="str">
        <f>_xlfn.XLOOKUP(B538,'de para'!A:A,'de para'!D:D,_xlfn.XLOOKUP('output XML'!B538,'de para'!B:B,'de para'!D:D,"Not found",0),0)</f>
        <v>Ações</v>
      </c>
      <c r="I538" s="118">
        <v>44887</v>
      </c>
    </row>
    <row r="539" spans="1:9" x14ac:dyDescent="0.3">
      <c r="A539" s="16">
        <v>41</v>
      </c>
      <c r="B539">
        <v>28075715000122</v>
      </c>
      <c r="C539">
        <v>1977353.53635304</v>
      </c>
      <c r="D539">
        <v>1.7050814000000001</v>
      </c>
      <c r="E539">
        <v>1159682.77898817</v>
      </c>
      <c r="F539" t="s">
        <v>14</v>
      </c>
      <c r="G539" t="str">
        <f>_xlfn.XLOOKUP(B539,'de para'!A:A,'de para'!C:C,_xlfn.XLOOKUP(B539,'de para'!B:B,'de para'!C:C,"Not found",0),0)</f>
        <v>CSHG ALLOCATION MILES VIRTUS FIC AÇÕES</v>
      </c>
      <c r="H539" t="str">
        <f>_xlfn.XLOOKUP(B539,'de para'!A:A,'de para'!D:D,_xlfn.XLOOKUP('output XML'!B539,'de para'!B:B,'de para'!D:D,"Not found",0),0)</f>
        <v>Ações</v>
      </c>
      <c r="I539" s="118">
        <v>44887</v>
      </c>
    </row>
    <row r="540" spans="1:9" x14ac:dyDescent="0.3">
      <c r="A540" s="16">
        <v>42</v>
      </c>
      <c r="B540">
        <v>38443675000188</v>
      </c>
      <c r="C540">
        <v>0</v>
      </c>
      <c r="D540">
        <v>0.70665500000000003</v>
      </c>
      <c r="E540">
        <v>0</v>
      </c>
      <c r="F540" t="s">
        <v>14</v>
      </c>
      <c r="G540" t="str">
        <f>_xlfn.XLOOKUP(B540,'de para'!A:A,'de para'!C:C,_xlfn.XLOOKUP(B540,'de para'!B:B,'de para'!C:C,"Not found",0),0)</f>
        <v>CSHG ALLOCATION ABSOLUTO PARTNERS FIC AÇÕES</v>
      </c>
      <c r="H540" t="str">
        <f>_xlfn.XLOOKUP(B540,'de para'!A:A,'de para'!D:D,_xlfn.XLOOKUP('output XML'!B540,'de para'!B:B,'de para'!D:D,"Not found",0),0)</f>
        <v>Ações</v>
      </c>
      <c r="I540" s="118">
        <v>44887</v>
      </c>
    </row>
    <row r="541" spans="1:9" x14ac:dyDescent="0.3">
      <c r="A541" s="16">
        <v>43</v>
      </c>
      <c r="B541">
        <v>31608459000104</v>
      </c>
      <c r="C541">
        <v>1562963.438398737</v>
      </c>
      <c r="D541">
        <v>1.3888391</v>
      </c>
      <c r="E541">
        <v>1125374.01805489</v>
      </c>
      <c r="F541" t="s">
        <v>14</v>
      </c>
      <c r="G541" t="str">
        <f>_xlfn.XLOOKUP(B541,'de para'!A:A,'de para'!C:C,_xlfn.XLOOKUP(B541,'de para'!B:B,'de para'!C:C,"Not found",0),0)</f>
        <v>CSHG ALLOCATION RPS LONG BIAS SELECTION FUNDO DE INVESTIMENTO EM COTAS DE FUNDO DE INVESTIMENTO EM AÇÕES</v>
      </c>
      <c r="H541" t="str">
        <f>_xlfn.XLOOKUP(B541,'de para'!A:A,'de para'!D:D,_xlfn.XLOOKUP('output XML'!B541,'de para'!B:B,'de para'!D:D,"Not found",0),0)</f>
        <v>Ações</v>
      </c>
      <c r="I541" s="118">
        <v>44887</v>
      </c>
    </row>
    <row r="542" spans="1:9" x14ac:dyDescent="0.3">
      <c r="A542" s="16">
        <v>44</v>
      </c>
      <c r="B542">
        <v>31666901000140</v>
      </c>
      <c r="C542">
        <v>944854.37519101019</v>
      </c>
      <c r="D542">
        <v>1.5418453999999999</v>
      </c>
      <c r="E542">
        <v>612807.46772083</v>
      </c>
      <c r="F542" t="s">
        <v>14</v>
      </c>
      <c r="G542" t="str">
        <f>_xlfn.XLOOKUP(B542,'de para'!A:A,'de para'!C:C,_xlfn.XLOOKUP(B542,'de para'!B:B,'de para'!C:C,"Not found",0),0)</f>
        <v>CSHG ALLOCATION TRUXT LONG BIAS II FUNDO DE INVESTIMENTO EM COTAS DE FUNDO DE INVESTIMENTO EM AÇÕES</v>
      </c>
      <c r="H542" t="str">
        <f>_xlfn.XLOOKUP(B542,'de para'!A:A,'de para'!D:D,_xlfn.XLOOKUP('output XML'!B542,'de para'!B:B,'de para'!D:D,"Not found",0),0)</f>
        <v>Ações</v>
      </c>
      <c r="I542" s="118">
        <v>44887</v>
      </c>
    </row>
    <row r="543" spans="1:9" x14ac:dyDescent="0.3">
      <c r="A543" s="16">
        <v>45</v>
      </c>
      <c r="B543">
        <v>18644570000180</v>
      </c>
      <c r="C543">
        <v>0</v>
      </c>
      <c r="D543">
        <v>3.1160557</v>
      </c>
      <c r="E543">
        <v>0</v>
      </c>
      <c r="F543" t="s">
        <v>14</v>
      </c>
      <c r="G543" t="str">
        <f>_xlfn.XLOOKUP(B543,'de para'!A:A,'de para'!C:C,_xlfn.XLOOKUP(B543,'de para'!B:B,'de para'!C:C,"Not found",0),0)</f>
        <v>CSHG ALLOCATION SPX FALCON CSHG FIC AÇÕES</v>
      </c>
      <c r="H543" t="str">
        <f>_xlfn.XLOOKUP(B543,'de para'!A:A,'de para'!D:D,_xlfn.XLOOKUP('output XML'!B543,'de para'!B:B,'de para'!D:D,"Not found",0),0)</f>
        <v>Ações</v>
      </c>
      <c r="I543" s="118">
        <v>44887</v>
      </c>
    </row>
    <row r="544" spans="1:9" x14ac:dyDescent="0.3">
      <c r="A544" s="16">
        <v>46</v>
      </c>
      <c r="B544">
        <v>14781366000150</v>
      </c>
      <c r="C544">
        <v>3077917.8704747902</v>
      </c>
      <c r="D544">
        <v>3.4282325999999999</v>
      </c>
      <c r="E544">
        <v>897814.77209999994</v>
      </c>
      <c r="F544" t="s">
        <v>14</v>
      </c>
      <c r="G544" t="str">
        <f>_xlfn.XLOOKUP(B544,'de para'!A:A,'de para'!C:C,_xlfn.XLOOKUP(B544,'de para'!B:B,'de para'!C:C,"Not found",0),0)</f>
        <v>NUCLEO CSHG AÇÕES FUNDO DE INVESTIMENTO EM COTAS DE FUNDOS DE INVESTIMENTO DE AÇÕES</v>
      </c>
      <c r="H544" t="str">
        <f>_xlfn.XLOOKUP(B544,'de para'!A:A,'de para'!D:D,_xlfn.XLOOKUP('output XML'!B544,'de para'!B:B,'de para'!D:D,"Not found",0),0)</f>
        <v>Ações</v>
      </c>
      <c r="I544" s="118">
        <v>44887</v>
      </c>
    </row>
    <row r="545" spans="1:9" x14ac:dyDescent="0.3">
      <c r="A545" s="16">
        <v>47</v>
      </c>
      <c r="B545">
        <v>10843445000197</v>
      </c>
      <c r="C545">
        <v>577.26820955935545</v>
      </c>
      <c r="D545">
        <v>2.5594650300000001</v>
      </c>
      <c r="E545">
        <v>225.54252657999999</v>
      </c>
      <c r="F545" t="s">
        <v>14</v>
      </c>
      <c r="G545" t="str">
        <f>_xlfn.XLOOKUP(B545,'de para'!A:A,'de para'!C:C,_xlfn.XLOOKUP(B545,'de para'!B:B,'de para'!C:C,"Not found",0),0)</f>
        <v>XP REFERENCIADO FUNDO INVESTIMENTO REFERENCIADO DI</v>
      </c>
      <c r="H545" t="str">
        <f>_xlfn.XLOOKUP(B545,'de para'!A:A,'de para'!D:D,_xlfn.XLOOKUP('output XML'!B545,'de para'!B:B,'de para'!D:D,"Not found",0),0)</f>
        <v>Caixa</v>
      </c>
      <c r="I545" s="118">
        <v>44887</v>
      </c>
    </row>
    <row r="546" spans="1:9" x14ac:dyDescent="0.3">
      <c r="A546" s="16">
        <v>48</v>
      </c>
      <c r="B546">
        <v>44162109000109</v>
      </c>
      <c r="C546">
        <v>308705.13334287569</v>
      </c>
      <c r="D546">
        <v>1.03968806</v>
      </c>
      <c r="E546">
        <v>296920.91812892002</v>
      </c>
      <c r="F546" t="s">
        <v>14</v>
      </c>
      <c r="G546" t="str">
        <f>_xlfn.XLOOKUP(B546,'de para'!A:A,'de para'!C:C,_xlfn.XLOOKUP(B546,'de para'!B:B,'de para'!C:C,"Not found",0),0)</f>
        <v>XP CASH I FI RENDA FIXA SIMPLES</v>
      </c>
      <c r="H546" t="str">
        <f>_xlfn.XLOOKUP(B546,'de para'!A:A,'de para'!D:D,_xlfn.XLOOKUP('output XML'!B546,'de para'!B:B,'de para'!D:D,"Not found",0),0)</f>
        <v>Caixa</v>
      </c>
      <c r="I546" s="118">
        <v>44887</v>
      </c>
    </row>
    <row r="547" spans="1:9" x14ac:dyDescent="0.3">
      <c r="A547" s="16">
        <v>49</v>
      </c>
      <c r="B547">
        <v>45683352000127</v>
      </c>
      <c r="C547">
        <v>308705.13834959059</v>
      </c>
      <c r="D547">
        <v>1.0397053700000001</v>
      </c>
      <c r="E547">
        <v>296915.97952369001</v>
      </c>
      <c r="F547" t="s">
        <v>14</v>
      </c>
      <c r="G547" t="str">
        <f>_xlfn.XLOOKUP(B547,'de para'!A:A,'de para'!C:C,_xlfn.XLOOKUP(B547,'de para'!B:B,'de para'!C:C,"Not found",0),0)</f>
        <v>XP CASH II FI RENDA FIXA SIMPLES</v>
      </c>
      <c r="H547" t="str">
        <f>_xlfn.XLOOKUP(B547,'de para'!A:A,'de para'!D:D,_xlfn.XLOOKUP('output XML'!B547,'de para'!B:B,'de para'!D:D,"Not found",0),0)</f>
        <v>Caixa</v>
      </c>
      <c r="I547" s="118">
        <v>44887</v>
      </c>
    </row>
    <row r="548" spans="1:9" x14ac:dyDescent="0.3">
      <c r="A548" s="16">
        <v>50</v>
      </c>
      <c r="B548">
        <v>45688718000150</v>
      </c>
      <c r="C548">
        <v>308705.13190661918</v>
      </c>
      <c r="D548">
        <v>1.0397053599999999</v>
      </c>
      <c r="E548">
        <v>296915.97618254001</v>
      </c>
      <c r="F548" t="s">
        <v>14</v>
      </c>
      <c r="G548" t="str">
        <f>_xlfn.XLOOKUP(B548,'de para'!A:A,'de para'!C:C,_xlfn.XLOOKUP(B548,'de para'!B:B,'de para'!C:C,"Not found",0),0)</f>
        <v>XP CASH IV FI RENDA FIXA SIMPLES</v>
      </c>
      <c r="H548" t="str">
        <f>_xlfn.XLOOKUP(B548,'de para'!A:A,'de para'!D:D,_xlfn.XLOOKUP('output XML'!B548,'de para'!B:B,'de para'!D:D,"Not found",0),0)</f>
        <v>Caixa</v>
      </c>
      <c r="I548" s="118">
        <v>44887</v>
      </c>
    </row>
    <row r="549" spans="1:9" x14ac:dyDescent="0.3">
      <c r="A549" s="16">
        <v>51</v>
      </c>
      <c r="B549">
        <v>46328929000145</v>
      </c>
      <c r="C549">
        <v>308705.13207265682</v>
      </c>
      <c r="D549">
        <v>1.0397033600000001</v>
      </c>
      <c r="E549">
        <v>296916.54749740998</v>
      </c>
      <c r="F549" t="s">
        <v>14</v>
      </c>
      <c r="G549" t="str">
        <f>_xlfn.XLOOKUP(B549,'de para'!A:A,'de para'!C:C,_xlfn.XLOOKUP(B549,'de para'!B:B,'de para'!C:C,"Not found",0),0)</f>
        <v>XP CASH IX FI RENDA FIXA SIMPLES</v>
      </c>
      <c r="H549" t="str">
        <f>_xlfn.XLOOKUP(B549,'de para'!A:A,'de para'!D:D,_xlfn.XLOOKUP('output XML'!B549,'de para'!B:B,'de para'!D:D,"Not found",0),0)</f>
        <v>Caixa</v>
      </c>
      <c r="I549" s="118">
        <v>44887</v>
      </c>
    </row>
    <row r="550" spans="1:9" x14ac:dyDescent="0.3">
      <c r="A550" s="16">
        <v>52</v>
      </c>
      <c r="B550">
        <v>46098698000120</v>
      </c>
      <c r="C550">
        <v>308705.13198417361</v>
      </c>
      <c r="D550">
        <v>1.0396245500000001</v>
      </c>
      <c r="E550">
        <v>296939.05553131999</v>
      </c>
      <c r="F550" t="s">
        <v>14</v>
      </c>
      <c r="G550" t="str">
        <f>_xlfn.XLOOKUP(B550,'de para'!A:A,'de para'!C:C,_xlfn.XLOOKUP(B550,'de para'!B:B,'de para'!C:C,"Not found",0),0)</f>
        <v>XP CASH V FI RENDA FIXA SIMPLES</v>
      </c>
      <c r="H550" t="str">
        <f>_xlfn.XLOOKUP(B550,'de para'!A:A,'de para'!D:D,_xlfn.XLOOKUP('output XML'!B550,'de para'!B:B,'de para'!D:D,"Not found",0),0)</f>
        <v>Caixa</v>
      </c>
      <c r="I550" s="118">
        <v>44887</v>
      </c>
    </row>
    <row r="551" spans="1:9" x14ac:dyDescent="0.3">
      <c r="A551" s="16">
        <v>53</v>
      </c>
      <c r="B551">
        <v>32319500000187</v>
      </c>
      <c r="C551">
        <v>308705.13108207128</v>
      </c>
      <c r="D551">
        <v>1.0397255400000001</v>
      </c>
      <c r="E551">
        <v>296910.21255673998</v>
      </c>
      <c r="F551" t="s">
        <v>14</v>
      </c>
      <c r="G551" t="str">
        <f>_xlfn.XLOOKUP(B551,'de para'!A:A,'de para'!C:C,_xlfn.XLOOKUP(B551,'de para'!B:B,'de para'!C:C,"Not found",0),0)</f>
        <v>XP CASH VI FI RENDA FIXA SIMPLES</v>
      </c>
      <c r="H551" t="str">
        <f>_xlfn.XLOOKUP(B551,'de para'!A:A,'de para'!D:D,_xlfn.XLOOKUP('output XML'!B551,'de para'!B:B,'de para'!D:D,"Not found",0),0)</f>
        <v>Caixa</v>
      </c>
      <c r="I551" s="118">
        <v>44887</v>
      </c>
    </row>
    <row r="552" spans="1:9" x14ac:dyDescent="0.3">
      <c r="A552" s="16">
        <v>54</v>
      </c>
      <c r="B552">
        <v>46328987000179</v>
      </c>
      <c r="C552">
        <v>308705.13181114238</v>
      </c>
      <c r="D552">
        <v>1.03970651</v>
      </c>
      <c r="E552">
        <v>296915.64767748001</v>
      </c>
      <c r="F552" t="s">
        <v>14</v>
      </c>
      <c r="G552" t="str">
        <f>_xlfn.XLOOKUP(B552,'de para'!A:A,'de para'!C:C,_xlfn.XLOOKUP(B552,'de para'!B:B,'de para'!C:C,"Not found",0),0)</f>
        <v>XP CASH X FI RENDA FIXA SIMPLES I</v>
      </c>
      <c r="H552" t="str">
        <f>_xlfn.XLOOKUP(B552,'de para'!A:A,'de para'!D:D,_xlfn.XLOOKUP('output XML'!B552,'de para'!B:B,'de para'!D:D,"Not found",0),0)</f>
        <v>Caixa</v>
      </c>
      <c r="I552" s="118">
        <v>44887</v>
      </c>
    </row>
    <row r="553" spans="1:9" x14ac:dyDescent="0.3">
      <c r="A553" s="16">
        <v>55</v>
      </c>
      <c r="B553">
        <v>45688636000106</v>
      </c>
      <c r="C553">
        <v>308705.13267485279</v>
      </c>
      <c r="D553">
        <v>1.0396361999999999</v>
      </c>
      <c r="E553">
        <v>296935.72874324</v>
      </c>
      <c r="F553" t="s">
        <v>14</v>
      </c>
      <c r="G553" t="str">
        <f>_xlfn.XLOOKUP(B553,'de para'!A:A,'de para'!C:C,_xlfn.XLOOKUP(B553,'de para'!B:B,'de para'!C:C,"Not found",0),0)</f>
        <v>XP CASH III FI RENDA FIXA SIMPLES</v>
      </c>
      <c r="H553" t="str">
        <f>_xlfn.XLOOKUP(B553,'de para'!A:A,'de para'!D:D,_xlfn.XLOOKUP('output XML'!B553,'de para'!B:B,'de para'!D:D,"Not found",0),0)</f>
        <v>Caixa</v>
      </c>
      <c r="I553" s="118">
        <v>44887</v>
      </c>
    </row>
    <row r="554" spans="1:9" x14ac:dyDescent="0.3">
      <c r="A554" s="16">
        <v>56</v>
      </c>
      <c r="B554">
        <v>46328680000178</v>
      </c>
      <c r="C554">
        <v>308705.12445405882</v>
      </c>
      <c r="D554">
        <v>1.0397035699999999</v>
      </c>
      <c r="E554">
        <v>296916.48019834998</v>
      </c>
      <c r="F554" t="s">
        <v>14</v>
      </c>
      <c r="G554" t="str">
        <f>_xlfn.XLOOKUP(B554,'de para'!A:A,'de para'!C:C,_xlfn.XLOOKUP(B554,'de para'!B:B,'de para'!C:C,"Not found",0),0)</f>
        <v>XP CASH VII FI RENDA FIXA SIMPLES</v>
      </c>
      <c r="H554" t="str">
        <f>_xlfn.XLOOKUP(B554,'de para'!A:A,'de para'!D:D,_xlfn.XLOOKUP('output XML'!B554,'de para'!B:B,'de para'!D:D,"Not found",0),0)</f>
        <v>Caixa</v>
      </c>
      <c r="I554" s="118">
        <v>44887</v>
      </c>
    </row>
    <row r="555" spans="1:9" x14ac:dyDescent="0.3">
      <c r="A555" s="16">
        <v>57</v>
      </c>
      <c r="B555">
        <v>46328752000187</v>
      </c>
      <c r="C555">
        <v>308705.12339065969</v>
      </c>
      <c r="D555">
        <v>1.0397035400000001</v>
      </c>
      <c r="E555">
        <v>296916.48774289998</v>
      </c>
      <c r="F555" t="s">
        <v>14</v>
      </c>
      <c r="G555" t="str">
        <f>_xlfn.XLOOKUP(B555,'de para'!A:A,'de para'!C:C,_xlfn.XLOOKUP(B555,'de para'!B:B,'de para'!C:C,"Not found",0),0)</f>
        <v>XP CASH VIII FI RENDA FIXA SIMPLES</v>
      </c>
      <c r="H555" t="str">
        <f>_xlfn.XLOOKUP(B555,'de para'!A:A,'de para'!D:D,_xlfn.XLOOKUP('output XML'!B555,'de para'!B:B,'de para'!D:D,"Not found",0),0)</f>
        <v>Caixa</v>
      </c>
      <c r="I555" s="118">
        <v>44887</v>
      </c>
    </row>
    <row r="556" spans="1:9" x14ac:dyDescent="0.3">
      <c r="A556" s="16">
        <v>58</v>
      </c>
      <c r="B556">
        <v>31366337000140</v>
      </c>
      <c r="C556">
        <v>3209723.736210817</v>
      </c>
      <c r="D556">
        <v>2.1119846</v>
      </c>
      <c r="E556">
        <v>1519766.63854974</v>
      </c>
      <c r="F556" t="s">
        <v>15</v>
      </c>
      <c r="G556" t="str">
        <f>_xlfn.XLOOKUP(B556,'de para'!A:A,'de para'!C:C,_xlfn.XLOOKUP(B556,'de para'!B:B,'de para'!C:C,"Not found",0),0)</f>
        <v>051 SPA VISTA MULTIESTRATÉGIA FIC MULTIMERCADO</v>
      </c>
      <c r="H556" t="str">
        <f>_xlfn.XLOOKUP(B556,'de para'!A:A,'de para'!D:D,_xlfn.XLOOKUP('output XML'!B556,'de para'!B:B,'de para'!D:D,"Not found",0),0)</f>
        <v>Multimercado</v>
      </c>
      <c r="I556" s="118">
        <v>44887</v>
      </c>
    </row>
    <row r="557" spans="1:9" x14ac:dyDescent="0.3">
      <c r="A557" s="16">
        <v>59</v>
      </c>
      <c r="B557">
        <v>18422272000145</v>
      </c>
      <c r="C557">
        <v>1004039.078038306</v>
      </c>
      <c r="D557">
        <v>3.2285365000000001</v>
      </c>
      <c r="E557">
        <v>310988.91960437997</v>
      </c>
      <c r="F557" t="s">
        <v>15</v>
      </c>
      <c r="G557" t="str">
        <f>_xlfn.XLOOKUP(B557,'de para'!A:A,'de para'!C:C,_xlfn.XLOOKUP(B557,'de para'!B:B,'de para'!C:C,"Not found",0),0)</f>
        <v>ABSOLUTE VERTEX CSHG FIC MULTIMERCADO</v>
      </c>
      <c r="H557" t="str">
        <f>_xlfn.XLOOKUP(B557,'de para'!A:A,'de para'!D:D,_xlfn.XLOOKUP('output XML'!B557,'de para'!B:B,'de para'!D:D,"Not found",0),0)</f>
        <v>Multimercado</v>
      </c>
      <c r="I557" s="118">
        <v>44887</v>
      </c>
    </row>
    <row r="558" spans="1:9" x14ac:dyDescent="0.3">
      <c r="A558" s="16">
        <v>60</v>
      </c>
      <c r="B558">
        <v>32683901000111</v>
      </c>
      <c r="C558">
        <v>1686984.4302117189</v>
      </c>
      <c r="D558">
        <v>1.3590441</v>
      </c>
      <c r="E558">
        <v>1241302.19925293</v>
      </c>
      <c r="F558" t="s">
        <v>15</v>
      </c>
      <c r="G558" t="str">
        <f>_xlfn.XLOOKUP(B558,'de para'!A:A,'de para'!C:C,_xlfn.XLOOKUP(B558,'de para'!B:B,'de para'!C:C,"Not found",0),0)</f>
        <v>CSHG ALLOCATION ACE CAPITAL FIC MULTIMERCADO</v>
      </c>
      <c r="H558" t="str">
        <f>_xlfn.XLOOKUP(B558,'de para'!A:A,'de para'!D:D,_xlfn.XLOOKUP('output XML'!B558,'de para'!B:B,'de para'!D:D,"Not found",0),0)</f>
        <v>Multimercado</v>
      </c>
      <c r="I558" s="118">
        <v>44887</v>
      </c>
    </row>
    <row r="559" spans="1:9" x14ac:dyDescent="0.3">
      <c r="A559" s="16">
        <v>61</v>
      </c>
      <c r="B559">
        <v>35700369000191</v>
      </c>
      <c r="C559">
        <v>1063344.507805031</v>
      </c>
      <c r="D559">
        <v>1.3427666</v>
      </c>
      <c r="E559">
        <v>791905.68770851998</v>
      </c>
      <c r="F559" t="s">
        <v>15</v>
      </c>
      <c r="G559" t="str">
        <f>_xlfn.XLOOKUP(B559,'de para'!A:A,'de para'!C:C,_xlfn.XLOOKUP(B559,'de para'!B:B,'de para'!C:C,"Not found",0),0)</f>
        <v>CSHG ALLOCATION GENOA CAPITAL RADAR FIC MULTIMERCADO</v>
      </c>
      <c r="H559" t="str">
        <f>_xlfn.XLOOKUP(B559,'de para'!A:A,'de para'!D:D,_xlfn.XLOOKUP('output XML'!B559,'de para'!B:B,'de para'!D:D,"Not found",0),0)</f>
        <v>Multimercado</v>
      </c>
      <c r="I559" s="118">
        <v>44887</v>
      </c>
    </row>
    <row r="560" spans="1:9" x14ac:dyDescent="0.3">
      <c r="A560" s="16">
        <v>62</v>
      </c>
      <c r="B560">
        <v>41000792000181</v>
      </c>
      <c r="C560">
        <v>2317063.999893737</v>
      </c>
      <c r="D560">
        <v>1.2078500000000001</v>
      </c>
      <c r="E560">
        <v>1918337.5418253399</v>
      </c>
      <c r="F560" t="s">
        <v>15</v>
      </c>
      <c r="G560" t="str">
        <f>_xlfn.XLOOKUP(B560,'de para'!A:A,'de para'!C:C,_xlfn.XLOOKUP(B560,'de para'!B:B,'de para'!C:C,"Not found",0),0)</f>
        <v>CSHG ALLOCATION GIANT ZARATHUSTRA FIC MULTIMERCADO</v>
      </c>
      <c r="H560" t="str">
        <f>_xlfn.XLOOKUP(B560,'de para'!A:A,'de para'!D:D,_xlfn.XLOOKUP('output XML'!B560,'de para'!B:B,'de para'!D:D,"Not found",0),0)</f>
        <v>Multimercado</v>
      </c>
      <c r="I560" s="118">
        <v>44887</v>
      </c>
    </row>
    <row r="561" spans="1:9" x14ac:dyDescent="0.3">
      <c r="A561" s="16">
        <v>63</v>
      </c>
      <c r="B561">
        <v>28951307000197</v>
      </c>
      <c r="C561">
        <v>5023888.2042964688</v>
      </c>
      <c r="D561">
        <v>2.1038549</v>
      </c>
      <c r="E561">
        <v>2387944.2466761698</v>
      </c>
      <c r="F561" t="s">
        <v>15</v>
      </c>
      <c r="G561" t="str">
        <f>_xlfn.XLOOKUP(B561,'de para'!A:A,'de para'!C:C,_xlfn.XLOOKUP(B561,'de para'!B:B,'de para'!C:C,"Not found",0),0)</f>
        <v>CSHG ALLOCATION RAPTOR L CSHG INVESTIMENTO NO EXTERIOR FIC MULTIMERCADO CRÉDITO PRIVADO</v>
      </c>
      <c r="H561" t="str">
        <f>_xlfn.XLOOKUP(B561,'de para'!A:A,'de para'!D:D,_xlfn.XLOOKUP('output XML'!B561,'de para'!B:B,'de para'!D:D,"Not found",0),0)</f>
        <v>Multimercado</v>
      </c>
      <c r="I561" s="118">
        <v>44887</v>
      </c>
    </row>
    <row r="562" spans="1:9" x14ac:dyDescent="0.3">
      <c r="A562" s="16">
        <v>64</v>
      </c>
      <c r="B562">
        <v>36857756000107</v>
      </c>
      <c r="C562">
        <v>1263824.8471262541</v>
      </c>
      <c r="D562">
        <v>1.1619656</v>
      </c>
      <c r="E562">
        <v>1087661.1554819299</v>
      </c>
      <c r="F562" t="s">
        <v>15</v>
      </c>
      <c r="G562" t="str">
        <f>_xlfn.XLOOKUP(B562,'de para'!A:A,'de para'!C:C,_xlfn.XLOOKUP(B562,'de para'!B:B,'de para'!C:C,"Not found",0),0)</f>
        <v>CSHG ALLOCATION SHARP LONG BIASED CSHG FIC AÇÕES</v>
      </c>
      <c r="H562" t="str">
        <f>_xlfn.XLOOKUP(B562,'de para'!A:A,'de para'!D:D,_xlfn.XLOOKUP('output XML'!B562,'de para'!B:B,'de para'!D:D,"Not found",0),0)</f>
        <v>Ações</v>
      </c>
      <c r="I562" s="118">
        <v>44887</v>
      </c>
    </row>
    <row r="563" spans="1:9" x14ac:dyDescent="0.3">
      <c r="A563" s="16">
        <v>65</v>
      </c>
      <c r="B563">
        <v>40319225000120</v>
      </c>
      <c r="C563">
        <v>65023.27819512807</v>
      </c>
      <c r="D563">
        <v>1.1349969</v>
      </c>
      <c r="E563">
        <v>57289.3883632</v>
      </c>
      <c r="F563" t="s">
        <v>15</v>
      </c>
      <c r="G563" t="str">
        <f>_xlfn.XLOOKUP(B563,'de para'!A:A,'de para'!C:C,_xlfn.XLOOKUP(B563,'de para'!B:B,'de para'!C:C,"Not found",0),0)</f>
        <v>CSHG GRIDS II FIC RENDA FIXA REFERENCIADO DI</v>
      </c>
      <c r="H563" t="str">
        <f>_xlfn.XLOOKUP(B563,'de para'!A:A,'de para'!D:D,_xlfn.XLOOKUP('output XML'!B563,'de para'!B:B,'de para'!D:D,"Not found",0),0)</f>
        <v>Caixa</v>
      </c>
      <c r="I563" s="118">
        <v>44887</v>
      </c>
    </row>
    <row r="564" spans="1:9" x14ac:dyDescent="0.3">
      <c r="A564" s="16">
        <v>66</v>
      </c>
      <c r="B564">
        <v>40319218000128</v>
      </c>
      <c r="C564">
        <v>290069.2139711114</v>
      </c>
      <c r="D564">
        <v>119.1582906</v>
      </c>
      <c r="E564">
        <v>2434.3183551100001</v>
      </c>
      <c r="F564" t="s">
        <v>15</v>
      </c>
      <c r="G564" t="str">
        <f>_xlfn.XLOOKUP(B564,'de para'!A:A,'de para'!C:C,_xlfn.XLOOKUP(B564,'de para'!B:B,'de para'!C:C,"Not found",0),0)</f>
        <v>CSHG GRIDS II INVESTIMENTO NO EXTERIOR FI MULTIMERCADO CRÉDITO PRIVADO</v>
      </c>
      <c r="H564" t="str">
        <f>_xlfn.XLOOKUP(B564,'de para'!A:A,'de para'!D:D,_xlfn.XLOOKUP('output XML'!B564,'de para'!B:B,'de para'!D:D,"Not found",0),0)</f>
        <v>Multimercado</v>
      </c>
      <c r="I564" s="118">
        <v>44887</v>
      </c>
    </row>
    <row r="565" spans="1:9" x14ac:dyDescent="0.3">
      <c r="A565" s="16">
        <v>67</v>
      </c>
      <c r="B565">
        <v>13000859000142</v>
      </c>
      <c r="C565">
        <v>1115624.090517068</v>
      </c>
      <c r="D565">
        <v>4.3387741999999996</v>
      </c>
      <c r="E565">
        <v>257128.86614773999</v>
      </c>
      <c r="F565" t="s">
        <v>15</v>
      </c>
      <c r="G565" t="str">
        <f>_xlfn.XLOOKUP(B565,'de para'!A:A,'de para'!C:C,_xlfn.XLOOKUP(B565,'de para'!B:B,'de para'!C:C,"Not found",0),0)</f>
        <v>CSHG ALLOCATION IBIÚNA HEDGE STHG FIC MULTIMERCADO</v>
      </c>
      <c r="H565" t="str">
        <f>_xlfn.XLOOKUP(B565,'de para'!A:A,'de para'!D:D,_xlfn.XLOOKUP('output XML'!B565,'de para'!B:B,'de para'!D:D,"Not found",0),0)</f>
        <v>Multimercado</v>
      </c>
      <c r="I565" s="118">
        <v>44887</v>
      </c>
    </row>
    <row r="566" spans="1:9" x14ac:dyDescent="0.3">
      <c r="A566" s="16">
        <v>68</v>
      </c>
      <c r="B566">
        <v>19009392000188</v>
      </c>
      <c r="C566">
        <v>2260651.412768452</v>
      </c>
      <c r="D566">
        <v>5.3175186999999999</v>
      </c>
      <c r="E566">
        <v>425132.76215999998</v>
      </c>
      <c r="F566" t="s">
        <v>15</v>
      </c>
      <c r="G566" t="str">
        <f>_xlfn.XLOOKUP(B566,'de para'!A:A,'de para'!C:C,_xlfn.XLOOKUP(B566,'de para'!B:B,'de para'!C:C,"Not found",0),0)</f>
        <v>CSHG ALLOCATION SPX RAPTOR CSHG INVESTIMENTO NO EXTERIOR FIC MULTIMERCADO CRÉDITO PRIVADO</v>
      </c>
      <c r="H566" t="str">
        <f>_xlfn.XLOOKUP(B566,'de para'!A:A,'de para'!D:D,_xlfn.XLOOKUP('output XML'!B566,'de para'!B:B,'de para'!D:D,"Not found",0),0)</f>
        <v>Multimercado</v>
      </c>
      <c r="I566" s="118">
        <v>44887</v>
      </c>
    </row>
    <row r="567" spans="1:9" x14ac:dyDescent="0.3">
      <c r="A567" s="16">
        <v>69</v>
      </c>
      <c r="B567">
        <v>31608483000135</v>
      </c>
      <c r="C567">
        <v>1904991.348740652</v>
      </c>
      <c r="D567">
        <v>1.8398444</v>
      </c>
      <c r="E567">
        <v>1035408.94476764</v>
      </c>
      <c r="F567" t="s">
        <v>15</v>
      </c>
      <c r="G567" t="str">
        <f>_xlfn.XLOOKUP(B567,'de para'!A:A,'de para'!C:C,_xlfn.XLOOKUP(B567,'de para'!B:B,'de para'!C:C,"Not found",0),0)</f>
        <v>CSHG ALLOCATION SHARP LONG BIASED FIC AÇÕES</v>
      </c>
      <c r="H567" t="str">
        <f>_xlfn.XLOOKUP(B567,'de para'!A:A,'de para'!D:D,_xlfn.XLOOKUP('output XML'!B567,'de para'!B:B,'de para'!D:D,"Not found",0),0)</f>
        <v>Ações</v>
      </c>
      <c r="I567" s="118">
        <v>44887</v>
      </c>
    </row>
    <row r="568" spans="1:9" x14ac:dyDescent="0.3">
      <c r="A568" s="16">
        <v>70</v>
      </c>
      <c r="B568">
        <v>29236579000178</v>
      </c>
      <c r="C568">
        <v>2170209.5200743312</v>
      </c>
      <c r="D568">
        <v>1.6911708000000001</v>
      </c>
      <c r="E568">
        <v>1283258.62773549</v>
      </c>
      <c r="F568" t="s">
        <v>15</v>
      </c>
      <c r="G568" t="str">
        <f>_xlfn.XLOOKUP(B568,'de para'!A:A,'de para'!C:C,_xlfn.XLOOKUP(B568,'de para'!B:B,'de para'!C:C,"Not found",0),0)</f>
        <v>CSHG ALLOCATION LEGACY CAPITAL FIC MULTIMERCADO</v>
      </c>
      <c r="H568" t="str">
        <f>_xlfn.XLOOKUP(B568,'de para'!A:A,'de para'!D:D,_xlfn.XLOOKUP('output XML'!B568,'de para'!B:B,'de para'!D:D,"Not found",0),0)</f>
        <v>Multimercado</v>
      </c>
      <c r="I568" s="118">
        <v>44887</v>
      </c>
    </row>
    <row r="569" spans="1:9" x14ac:dyDescent="0.3">
      <c r="A569" s="16">
        <v>71</v>
      </c>
      <c r="B569">
        <v>35819274000191</v>
      </c>
      <c r="C569">
        <v>1153484.501807159</v>
      </c>
      <c r="D569">
        <v>1.2446917799999999</v>
      </c>
      <c r="E569">
        <v>926723.00110084994</v>
      </c>
      <c r="F569" t="s">
        <v>15</v>
      </c>
      <c r="G569" t="str">
        <f>_xlfn.XLOOKUP(B569,'de para'!A:A,'de para'!C:C,_xlfn.XLOOKUP(B569,'de para'!B:B,'de para'!C:C,"Not found",0),0)</f>
        <v>CSHG JIVE DISTRESSED ALLOCATION III FIC MULTIMERCADO CRÉDITO PRIVADO</v>
      </c>
      <c r="H569" t="str">
        <f>_xlfn.XLOOKUP(B569,'de para'!A:A,'de para'!D:D,_xlfn.XLOOKUP('output XML'!B569,'de para'!B:B,'de para'!D:D,"Not found",0),0)</f>
        <v>Inflação</v>
      </c>
      <c r="I569" s="118">
        <v>44887</v>
      </c>
    </row>
    <row r="570" spans="1:9" x14ac:dyDescent="0.3">
      <c r="A570" s="16">
        <v>72</v>
      </c>
      <c r="B570">
        <v>31713505000127</v>
      </c>
      <c r="C570">
        <v>656283.57393654902</v>
      </c>
      <c r="D570">
        <v>2032.534643</v>
      </c>
      <c r="E570">
        <v>322.88924383</v>
      </c>
      <c r="F570" t="s">
        <v>15</v>
      </c>
      <c r="G570" t="str">
        <f>_xlfn.XLOOKUP(B570,'de para'!A:A,'de para'!C:C,_xlfn.XLOOKUP(B570,'de para'!B:B,'de para'!C:C,"Not found",0),0)</f>
        <v>CSHG PÁTRIA INF IV FI MULTIMERCADO</v>
      </c>
      <c r="H570" t="str">
        <f>_xlfn.XLOOKUP(B570,'de para'!A:A,'de para'!D:D,_xlfn.XLOOKUP('output XML'!B570,'de para'!B:B,'de para'!D:D,"Not found",0),0)</f>
        <v>Ações</v>
      </c>
      <c r="I570" s="118">
        <v>44887</v>
      </c>
    </row>
    <row r="571" spans="1:9" x14ac:dyDescent="0.3">
      <c r="A571" s="16">
        <v>73</v>
      </c>
      <c r="B571">
        <v>31713585000110</v>
      </c>
      <c r="C571">
        <v>67106.254517397349</v>
      </c>
      <c r="D571">
        <v>1.1426645</v>
      </c>
      <c r="E571">
        <v>58727.87201965</v>
      </c>
      <c r="F571" t="s">
        <v>15</v>
      </c>
      <c r="G571" t="str">
        <f>_xlfn.XLOOKUP(B571,'de para'!A:A,'de para'!C:C,_xlfn.XLOOKUP(B571,'de para'!B:B,'de para'!C:C,"Not found",0),0)</f>
        <v>CSHG PÁTRIA INF IV FIC RENDA FIXA REFERENCIADO DI</v>
      </c>
      <c r="H571" t="str">
        <f>_xlfn.XLOOKUP(B571,'de para'!A:A,'de para'!D:D,_xlfn.XLOOKUP('output XML'!B571,'de para'!B:B,'de para'!D:D,"Not found",0),0)</f>
        <v>Caixa</v>
      </c>
      <c r="I571" s="118">
        <v>44887</v>
      </c>
    </row>
    <row r="572" spans="1:9" x14ac:dyDescent="0.3">
      <c r="A572" s="16">
        <v>74</v>
      </c>
      <c r="B572">
        <v>42776581000106</v>
      </c>
      <c r="C572">
        <v>1615522.423684278</v>
      </c>
      <c r="D572">
        <v>1.11633501</v>
      </c>
      <c r="E572">
        <v>1447166.3158573499</v>
      </c>
      <c r="F572" t="s">
        <v>15</v>
      </c>
      <c r="G572" t="str">
        <f>_xlfn.XLOOKUP(B572,'de para'!A:A,'de para'!C:C,_xlfn.XLOOKUP(B572,'de para'!B:B,'de para'!C:C,"Not found",0),0)</f>
        <v>SELECTION CASH MASTER FUNDO DE INVESTIMENTO EM COTAS DE FUNDOS DE INVESTIMENTO RENDA FIXA CREDITO PRIVADO LONGO PRAZO</v>
      </c>
      <c r="H572" t="str">
        <f>_xlfn.XLOOKUP(B572,'de para'!A:A,'de para'!D:D,_xlfn.XLOOKUP('output XML'!B572,'de para'!B:B,'de para'!D:D,"Not found",0),0)</f>
        <v>Caixa</v>
      </c>
      <c r="I572" s="118">
        <v>44887</v>
      </c>
    </row>
    <row r="573" spans="1:9" x14ac:dyDescent="0.3">
      <c r="A573" s="16">
        <v>75</v>
      </c>
      <c r="B573">
        <v>30654823000100</v>
      </c>
      <c r="C573">
        <v>1928988.144409942</v>
      </c>
      <c r="D573">
        <v>1285.99209425</v>
      </c>
      <c r="E573">
        <v>1500.0000023600001</v>
      </c>
      <c r="F573" t="s">
        <v>15</v>
      </c>
      <c r="G573" t="str">
        <f>_xlfn.XLOOKUP(B573,'de para'!A:A,'de para'!C:C,_xlfn.XLOOKUP(B573,'de para'!B:B,'de para'!C:C,"Not found",0),0)</f>
        <v>SPS II FEEDER B FI MULTIMERCADO CRÉDITO PRIVADO</v>
      </c>
      <c r="H573" t="str">
        <f>_xlfn.XLOOKUP(B573,'de para'!A:A,'de para'!D:D,_xlfn.XLOOKUP('output XML'!B573,'de para'!B:B,'de para'!D:D,"Not found",0),0)</f>
        <v>Inflação</v>
      </c>
      <c r="I573" s="118">
        <v>44887</v>
      </c>
    </row>
    <row r="574" spans="1:9" x14ac:dyDescent="0.3">
      <c r="A574" s="16">
        <v>76</v>
      </c>
      <c r="B574">
        <v>10843445000197</v>
      </c>
      <c r="C574">
        <v>439618.33135422168</v>
      </c>
      <c r="D574">
        <v>2.5594650300000001</v>
      </c>
      <c r="E574">
        <v>171761.80420571001</v>
      </c>
      <c r="F574" t="s">
        <v>15</v>
      </c>
      <c r="G574" t="str">
        <f>_xlfn.XLOOKUP(B574,'de para'!A:A,'de para'!C:C,_xlfn.XLOOKUP(B574,'de para'!B:B,'de para'!C:C,"Not found",0),0)</f>
        <v>XP REFERENCIADO FUNDO INVESTIMENTO REFERENCIADO DI</v>
      </c>
      <c r="H574" t="str">
        <f>_xlfn.XLOOKUP(B574,'de para'!A:A,'de para'!D:D,_xlfn.XLOOKUP('output XML'!B574,'de para'!B:B,'de para'!D:D,"Not found",0),0)</f>
        <v>Caixa</v>
      </c>
      <c r="I574" s="118">
        <v>44887</v>
      </c>
    </row>
    <row r="575" spans="1:9" x14ac:dyDescent="0.3">
      <c r="A575" s="16">
        <v>77</v>
      </c>
      <c r="B575">
        <v>44162109000109</v>
      </c>
      <c r="C575">
        <v>26330.000000003889</v>
      </c>
      <c r="D575">
        <v>1.03968806</v>
      </c>
      <c r="E575">
        <v>25324.90370237</v>
      </c>
      <c r="F575" t="s">
        <v>15</v>
      </c>
      <c r="G575" t="str">
        <f>_xlfn.XLOOKUP(B575,'de para'!A:A,'de para'!C:C,_xlfn.XLOOKUP(B575,'de para'!B:B,'de para'!C:C,"Not found",0),0)</f>
        <v>XP CASH I FI RENDA FIXA SIMPLES</v>
      </c>
      <c r="H575" t="str">
        <f>_xlfn.XLOOKUP(B575,'de para'!A:A,'de para'!D:D,_xlfn.XLOOKUP('output XML'!B575,'de para'!B:B,'de para'!D:D,"Not found",0),0)</f>
        <v>Caixa</v>
      </c>
      <c r="I575" s="118">
        <v>44887</v>
      </c>
    </row>
    <row r="576" spans="1:9" x14ac:dyDescent="0.3">
      <c r="A576" s="16">
        <v>78</v>
      </c>
      <c r="B576">
        <v>45683352000127</v>
      </c>
      <c r="C576">
        <v>26330.0000000031</v>
      </c>
      <c r="D576">
        <v>1.0397053700000001</v>
      </c>
      <c r="E576">
        <v>25324.482069379999</v>
      </c>
      <c r="F576" t="s">
        <v>15</v>
      </c>
      <c r="G576" t="str">
        <f>_xlfn.XLOOKUP(B576,'de para'!A:A,'de para'!C:C,_xlfn.XLOOKUP(B576,'de para'!B:B,'de para'!C:C,"Not found",0),0)</f>
        <v>XP CASH II FI RENDA FIXA SIMPLES</v>
      </c>
      <c r="H576" t="str">
        <f>_xlfn.XLOOKUP(B576,'de para'!A:A,'de para'!D:D,_xlfn.XLOOKUP('output XML'!B576,'de para'!B:B,'de para'!D:D,"Not found",0),0)</f>
        <v>Caixa</v>
      </c>
      <c r="I576" s="118">
        <v>44887</v>
      </c>
    </row>
    <row r="577" spans="1:9" x14ac:dyDescent="0.3">
      <c r="A577" s="16">
        <v>79</v>
      </c>
      <c r="B577">
        <v>45688718000150</v>
      </c>
      <c r="C577">
        <v>26329.999999999309</v>
      </c>
      <c r="D577">
        <v>1.0397053599999999</v>
      </c>
      <c r="E577">
        <v>25324.48231295</v>
      </c>
      <c r="F577" t="s">
        <v>15</v>
      </c>
      <c r="G577" t="str">
        <f>_xlfn.XLOOKUP(B577,'de para'!A:A,'de para'!C:C,_xlfn.XLOOKUP(B577,'de para'!B:B,'de para'!C:C,"Not found",0),0)</f>
        <v>XP CASH IV FI RENDA FIXA SIMPLES</v>
      </c>
      <c r="H577" t="str">
        <f>_xlfn.XLOOKUP(B577,'de para'!A:A,'de para'!D:D,_xlfn.XLOOKUP('output XML'!B577,'de para'!B:B,'de para'!D:D,"Not found",0),0)</f>
        <v>Caixa</v>
      </c>
      <c r="I577" s="118">
        <v>44887</v>
      </c>
    </row>
    <row r="578" spans="1:9" x14ac:dyDescent="0.3">
      <c r="A578" s="16">
        <v>80</v>
      </c>
      <c r="B578">
        <v>46328929000145</v>
      </c>
      <c r="C578">
        <v>26329.999999996729</v>
      </c>
      <c r="D578">
        <v>1.0397033600000001</v>
      </c>
      <c r="E578">
        <v>25324.531027770001</v>
      </c>
      <c r="F578" t="s">
        <v>15</v>
      </c>
      <c r="G578" t="str">
        <f>_xlfn.XLOOKUP(B578,'de para'!A:A,'de para'!C:C,_xlfn.XLOOKUP(B578,'de para'!B:B,'de para'!C:C,"Not found",0),0)</f>
        <v>XP CASH IX FI RENDA FIXA SIMPLES</v>
      </c>
      <c r="H578" t="str">
        <f>_xlfn.XLOOKUP(B578,'de para'!A:A,'de para'!D:D,_xlfn.XLOOKUP('output XML'!B578,'de para'!B:B,'de para'!D:D,"Not found",0),0)</f>
        <v>Caixa</v>
      </c>
      <c r="I578" s="118">
        <v>44887</v>
      </c>
    </row>
    <row r="579" spans="1:9" x14ac:dyDescent="0.3">
      <c r="A579" s="16">
        <v>81</v>
      </c>
      <c r="B579">
        <v>46098698000120</v>
      </c>
      <c r="C579">
        <v>26329.99999999534</v>
      </c>
      <c r="D579">
        <v>1.0396245500000001</v>
      </c>
      <c r="E579">
        <v>25326.450784559998</v>
      </c>
      <c r="F579" t="s">
        <v>15</v>
      </c>
      <c r="G579" t="str">
        <f>_xlfn.XLOOKUP(B579,'de para'!A:A,'de para'!C:C,_xlfn.XLOOKUP(B579,'de para'!B:B,'de para'!C:C,"Not found",0),0)</f>
        <v>XP CASH V FI RENDA FIXA SIMPLES</v>
      </c>
      <c r="H579" t="str">
        <f>_xlfn.XLOOKUP(B579,'de para'!A:A,'de para'!D:D,_xlfn.XLOOKUP('output XML'!B579,'de para'!B:B,'de para'!D:D,"Not found",0),0)</f>
        <v>Caixa</v>
      </c>
      <c r="I579" s="118">
        <v>44887</v>
      </c>
    </row>
    <row r="580" spans="1:9" x14ac:dyDescent="0.3">
      <c r="A580" s="16">
        <v>82</v>
      </c>
      <c r="B580">
        <v>32319500000187</v>
      </c>
      <c r="C580">
        <v>26330.000000002739</v>
      </c>
      <c r="D580">
        <v>1.0397255400000001</v>
      </c>
      <c r="E580">
        <v>25323.990790880001</v>
      </c>
      <c r="F580" t="s">
        <v>15</v>
      </c>
      <c r="G580" t="str">
        <f>_xlfn.XLOOKUP(B580,'de para'!A:A,'de para'!C:C,_xlfn.XLOOKUP(B580,'de para'!B:B,'de para'!C:C,"Not found",0),0)</f>
        <v>XP CASH VI FI RENDA FIXA SIMPLES</v>
      </c>
      <c r="H580" t="str">
        <f>_xlfn.XLOOKUP(B580,'de para'!A:A,'de para'!D:D,_xlfn.XLOOKUP('output XML'!B580,'de para'!B:B,'de para'!D:D,"Not found",0),0)</f>
        <v>Caixa</v>
      </c>
      <c r="I580" s="118">
        <v>44887</v>
      </c>
    </row>
    <row r="581" spans="1:9" x14ac:dyDescent="0.3">
      <c r="A581" s="16">
        <v>83</v>
      </c>
      <c r="B581">
        <v>46328987000179</v>
      </c>
      <c r="C581">
        <v>26329.999999997301</v>
      </c>
      <c r="D581">
        <v>1.03970651</v>
      </c>
      <c r="E581">
        <v>25324.454302009999</v>
      </c>
      <c r="F581" t="s">
        <v>15</v>
      </c>
      <c r="G581" t="str">
        <f>_xlfn.XLOOKUP(B581,'de para'!A:A,'de para'!C:C,_xlfn.XLOOKUP(B581,'de para'!B:B,'de para'!C:C,"Not found",0),0)</f>
        <v>XP CASH X FI RENDA FIXA SIMPLES I</v>
      </c>
      <c r="H581" t="str">
        <f>_xlfn.XLOOKUP(B581,'de para'!A:A,'de para'!D:D,_xlfn.XLOOKUP('output XML'!B581,'de para'!B:B,'de para'!D:D,"Not found",0),0)</f>
        <v>Caixa</v>
      </c>
      <c r="I581" s="118">
        <v>44887</v>
      </c>
    </row>
    <row r="582" spans="1:9" x14ac:dyDescent="0.3">
      <c r="A582" s="16">
        <v>84</v>
      </c>
      <c r="B582">
        <v>45688636000106</v>
      </c>
      <c r="C582">
        <v>26329.999999995751</v>
      </c>
      <c r="D582">
        <v>1.0396361999999999</v>
      </c>
      <c r="E582">
        <v>25326.166980329999</v>
      </c>
      <c r="F582" t="s">
        <v>15</v>
      </c>
      <c r="G582" t="str">
        <f>_xlfn.XLOOKUP(B582,'de para'!A:A,'de para'!C:C,_xlfn.XLOOKUP(B582,'de para'!B:B,'de para'!C:C,"Not found",0),0)</f>
        <v>XP CASH III FI RENDA FIXA SIMPLES</v>
      </c>
      <c r="H582" t="str">
        <f>_xlfn.XLOOKUP(B582,'de para'!A:A,'de para'!D:D,_xlfn.XLOOKUP('output XML'!B582,'de para'!B:B,'de para'!D:D,"Not found",0),0)</f>
        <v>Caixa</v>
      </c>
      <c r="I582" s="118">
        <v>44887</v>
      </c>
    </row>
    <row r="583" spans="1:9" x14ac:dyDescent="0.3">
      <c r="A583" s="16">
        <v>85</v>
      </c>
      <c r="B583">
        <v>46328680000178</v>
      </c>
      <c r="C583">
        <v>26330.000000002088</v>
      </c>
      <c r="D583">
        <v>1.0397035699999999</v>
      </c>
      <c r="E583">
        <v>25324.52591271</v>
      </c>
      <c r="F583" t="s">
        <v>15</v>
      </c>
      <c r="G583" t="str">
        <f>_xlfn.XLOOKUP(B583,'de para'!A:A,'de para'!C:C,_xlfn.XLOOKUP(B583,'de para'!B:B,'de para'!C:C,"Not found",0),0)</f>
        <v>XP CASH VII FI RENDA FIXA SIMPLES</v>
      </c>
      <c r="H583" t="str">
        <f>_xlfn.XLOOKUP(B583,'de para'!A:A,'de para'!D:D,_xlfn.XLOOKUP('output XML'!B583,'de para'!B:B,'de para'!D:D,"Not found",0),0)</f>
        <v>Caixa</v>
      </c>
      <c r="I583" s="118">
        <v>44887</v>
      </c>
    </row>
    <row r="584" spans="1:9" x14ac:dyDescent="0.3">
      <c r="A584" s="16">
        <v>86</v>
      </c>
      <c r="B584">
        <v>46328752000187</v>
      </c>
      <c r="C584">
        <v>26329.99999999849</v>
      </c>
      <c r="D584">
        <v>1.0397035400000001</v>
      </c>
      <c r="E584">
        <v>25324.526643429999</v>
      </c>
      <c r="F584" t="s">
        <v>15</v>
      </c>
      <c r="G584" t="str">
        <f>_xlfn.XLOOKUP(B584,'de para'!A:A,'de para'!C:C,_xlfn.XLOOKUP(B584,'de para'!B:B,'de para'!C:C,"Not found",0),0)</f>
        <v>XP CASH VIII FI RENDA FIXA SIMPLES</v>
      </c>
      <c r="H584" t="str">
        <f>_xlfn.XLOOKUP(B584,'de para'!A:A,'de para'!D:D,_xlfn.XLOOKUP('output XML'!B584,'de para'!B:B,'de para'!D:D,"Not found",0),0)</f>
        <v>Caixa</v>
      </c>
      <c r="I584" s="118">
        <v>44887</v>
      </c>
    </row>
    <row r="585" spans="1:9" x14ac:dyDescent="0.3">
      <c r="A585" s="16">
        <v>0</v>
      </c>
      <c r="B585" t="s">
        <v>3</v>
      </c>
      <c r="C585">
        <v>194185.85</v>
      </c>
      <c r="D585">
        <v>3883.7169709999998</v>
      </c>
      <c r="E585">
        <v>50</v>
      </c>
      <c r="F585" t="s">
        <v>14</v>
      </c>
      <c r="G585" t="str">
        <f>_xlfn.XLOOKUP(B585,'de para'!A:A,'de para'!C:C,_xlfn.XLOOKUP(B585,'de para'!B:B,'de para'!C:C,"Not found",0),0)</f>
        <v>NTN-B 760199 20350515</v>
      </c>
      <c r="H585" t="str">
        <f>_xlfn.XLOOKUP(B585,'de para'!A:A,'de para'!D:D,_xlfn.XLOOKUP('output XML'!B585,'de para'!B:B,'de para'!D:D,"Not found",0),0)</f>
        <v>Inflação</v>
      </c>
      <c r="I585" s="118">
        <v>44888</v>
      </c>
    </row>
    <row r="586" spans="1:9" x14ac:dyDescent="0.3">
      <c r="A586" s="16">
        <v>1</v>
      </c>
      <c r="B586" t="s">
        <v>3</v>
      </c>
      <c r="C586">
        <v>256325.32</v>
      </c>
      <c r="D586">
        <v>3883.7169709999998</v>
      </c>
      <c r="E586">
        <v>66</v>
      </c>
      <c r="F586" t="s">
        <v>14</v>
      </c>
      <c r="G586" t="str">
        <f>_xlfn.XLOOKUP(B586,'de para'!A:A,'de para'!C:C,_xlfn.XLOOKUP(B586,'de para'!B:B,'de para'!C:C,"Not found",0),0)</f>
        <v>NTN-B 760199 20350515</v>
      </c>
      <c r="H586" t="str">
        <f>_xlfn.XLOOKUP(B586,'de para'!A:A,'de para'!D:D,_xlfn.XLOOKUP('output XML'!B586,'de para'!B:B,'de para'!D:D,"Not found",0),0)</f>
        <v>Inflação</v>
      </c>
      <c r="I586" s="118">
        <v>44888</v>
      </c>
    </row>
    <row r="587" spans="1:9" x14ac:dyDescent="0.3">
      <c r="A587" s="16">
        <v>2</v>
      </c>
      <c r="B587" t="s">
        <v>3</v>
      </c>
      <c r="C587">
        <v>1246673.1499999999</v>
      </c>
      <c r="D587">
        <v>3883.7169709999998</v>
      </c>
      <c r="E587">
        <v>321</v>
      </c>
      <c r="F587" t="s">
        <v>14</v>
      </c>
      <c r="G587" t="str">
        <f>_xlfn.XLOOKUP(B587,'de para'!A:A,'de para'!C:C,_xlfn.XLOOKUP(B587,'de para'!B:B,'de para'!C:C,"Not found",0),0)</f>
        <v>NTN-B 760199 20350515</v>
      </c>
      <c r="H587" t="str">
        <f>_xlfn.XLOOKUP(B587,'de para'!A:A,'de para'!D:D,_xlfn.XLOOKUP('output XML'!B587,'de para'!B:B,'de para'!D:D,"Not found",0),0)</f>
        <v>Inflação</v>
      </c>
      <c r="I587" s="118">
        <v>44888</v>
      </c>
    </row>
    <row r="588" spans="1:9" x14ac:dyDescent="0.3">
      <c r="A588" s="16">
        <v>3</v>
      </c>
      <c r="B588" t="s">
        <v>5</v>
      </c>
      <c r="C588">
        <v>175315.14</v>
      </c>
      <c r="D588">
        <v>3984.4349029999998</v>
      </c>
      <c r="E588">
        <v>44</v>
      </c>
      <c r="F588" t="s">
        <v>14</v>
      </c>
      <c r="G588" t="str">
        <f>_xlfn.XLOOKUP(B588,'de para'!A:A,'de para'!C:C,_xlfn.XLOOKUP(B588,'de para'!B:B,'de para'!C:C,"Not found",0),0)</f>
        <v>NTN-B 760199 20260815</v>
      </c>
      <c r="H588" t="str">
        <f>_xlfn.XLOOKUP(B588,'de para'!A:A,'de para'!D:D,_xlfn.XLOOKUP('output XML'!B588,'de para'!B:B,'de para'!D:D,"Not found",0),0)</f>
        <v>Inflação</v>
      </c>
      <c r="I588" s="118">
        <v>44888</v>
      </c>
    </row>
    <row r="589" spans="1:9" x14ac:dyDescent="0.3">
      <c r="A589" s="16">
        <v>4</v>
      </c>
      <c r="B589" t="s">
        <v>5</v>
      </c>
      <c r="C589">
        <v>274926.01</v>
      </c>
      <c r="D589">
        <v>3984.4349029999998</v>
      </c>
      <c r="E589">
        <v>69</v>
      </c>
      <c r="F589" t="s">
        <v>14</v>
      </c>
      <c r="G589" t="str">
        <f>_xlfn.XLOOKUP(B589,'de para'!A:A,'de para'!C:C,_xlfn.XLOOKUP(B589,'de para'!B:B,'de para'!C:C,"Not found",0),0)</f>
        <v>NTN-B 760199 20260815</v>
      </c>
      <c r="H589" t="str">
        <f>_xlfn.XLOOKUP(B589,'de para'!A:A,'de para'!D:D,_xlfn.XLOOKUP('output XML'!B589,'de para'!B:B,'de para'!D:D,"Not found",0),0)</f>
        <v>Inflação</v>
      </c>
      <c r="I589" s="118">
        <v>44888</v>
      </c>
    </row>
    <row r="590" spans="1:9" x14ac:dyDescent="0.3">
      <c r="A590" s="16">
        <v>5</v>
      </c>
      <c r="B590" t="s">
        <v>5</v>
      </c>
      <c r="C590">
        <v>31875.48</v>
      </c>
      <c r="D590">
        <v>3984.4349029999998</v>
      </c>
      <c r="E590">
        <v>8</v>
      </c>
      <c r="F590" t="s">
        <v>14</v>
      </c>
      <c r="G590" t="str">
        <f>_xlfn.XLOOKUP(B590,'de para'!A:A,'de para'!C:C,_xlfn.XLOOKUP(B590,'de para'!B:B,'de para'!C:C,"Not found",0),0)</f>
        <v>NTN-B 760199 20260815</v>
      </c>
      <c r="H590" t="str">
        <f>_xlfn.XLOOKUP(B590,'de para'!A:A,'de para'!D:D,_xlfn.XLOOKUP('output XML'!B590,'de para'!B:B,'de para'!D:D,"Not found",0),0)</f>
        <v>Inflação</v>
      </c>
      <c r="I590" s="118">
        <v>44888</v>
      </c>
    </row>
    <row r="591" spans="1:9" x14ac:dyDescent="0.3">
      <c r="A591" s="16">
        <v>6</v>
      </c>
      <c r="B591" t="s">
        <v>5</v>
      </c>
      <c r="C591">
        <v>689307.24</v>
      </c>
      <c r="D591">
        <v>3984.4349029999998</v>
      </c>
      <c r="E591">
        <v>173</v>
      </c>
      <c r="F591" t="s">
        <v>14</v>
      </c>
      <c r="G591" t="str">
        <f>_xlfn.XLOOKUP(B591,'de para'!A:A,'de para'!C:C,_xlfn.XLOOKUP(B591,'de para'!B:B,'de para'!C:C,"Not found",0),0)</f>
        <v>NTN-B 760199 20260815</v>
      </c>
      <c r="H591" t="str">
        <f>_xlfn.XLOOKUP(B591,'de para'!A:A,'de para'!D:D,_xlfn.XLOOKUP('output XML'!B591,'de para'!B:B,'de para'!D:D,"Not found",0),0)</f>
        <v>Inflação</v>
      </c>
      <c r="I591" s="118">
        <v>44888</v>
      </c>
    </row>
    <row r="592" spans="1:9" x14ac:dyDescent="0.3">
      <c r="A592" s="16">
        <v>7</v>
      </c>
      <c r="B592" t="s">
        <v>3</v>
      </c>
      <c r="C592">
        <v>1786509.81</v>
      </c>
      <c r="D592">
        <v>3883.7169709999998</v>
      </c>
      <c r="E592">
        <v>460</v>
      </c>
      <c r="F592" t="s">
        <v>15</v>
      </c>
      <c r="G592" t="str">
        <f>_xlfn.XLOOKUP(B592,'de para'!A:A,'de para'!C:C,_xlfn.XLOOKUP(B592,'de para'!B:B,'de para'!C:C,"Not found",0),0)</f>
        <v>NTN-B 760199 20350515</v>
      </c>
      <c r="H592" t="str">
        <f>_xlfn.XLOOKUP(B592,'de para'!A:A,'de para'!D:D,_xlfn.XLOOKUP('output XML'!B592,'de para'!B:B,'de para'!D:D,"Not found",0),0)</f>
        <v>Inflação</v>
      </c>
      <c r="I592" s="118">
        <v>44888</v>
      </c>
    </row>
    <row r="593" spans="1:9" x14ac:dyDescent="0.3">
      <c r="A593" s="16">
        <v>8</v>
      </c>
      <c r="B593" t="s">
        <v>4</v>
      </c>
      <c r="C593">
        <v>1800078.91</v>
      </c>
      <c r="D593">
        <v>3973.684135</v>
      </c>
      <c r="E593">
        <v>453</v>
      </c>
      <c r="F593" t="s">
        <v>15</v>
      </c>
      <c r="G593" t="str">
        <f>_xlfn.XLOOKUP(B593,'de para'!A:A,'de para'!C:C,_xlfn.XLOOKUP(B593,'de para'!B:B,'de para'!C:C,"Not found",0),0)</f>
        <v>NTN-B 760199 20300815</v>
      </c>
      <c r="H593" t="str">
        <f>_xlfn.XLOOKUP(B593,'de para'!A:A,'de para'!D:D,_xlfn.XLOOKUP('output XML'!B593,'de para'!B:B,'de para'!D:D,"Not found",0),0)</f>
        <v>Inflação</v>
      </c>
      <c r="I593" s="118">
        <v>44888</v>
      </c>
    </row>
    <row r="594" spans="1:9" x14ac:dyDescent="0.3">
      <c r="A594" s="16">
        <v>9</v>
      </c>
      <c r="B594" t="s">
        <v>4</v>
      </c>
      <c r="C594">
        <v>1740473.65</v>
      </c>
      <c r="D594">
        <v>3973.684135</v>
      </c>
      <c r="E594">
        <v>438</v>
      </c>
      <c r="F594" t="s">
        <v>15</v>
      </c>
      <c r="G594" t="str">
        <f>_xlfn.XLOOKUP(B594,'de para'!A:A,'de para'!C:C,_xlfn.XLOOKUP(B594,'de para'!B:B,'de para'!C:C,"Not found",0),0)</f>
        <v>NTN-B 760199 20300815</v>
      </c>
      <c r="H594" t="str">
        <f>_xlfn.XLOOKUP(B594,'de para'!A:A,'de para'!D:D,_xlfn.XLOOKUP('output XML'!B594,'de para'!B:B,'de para'!D:D,"Not found",0),0)</f>
        <v>Inflação</v>
      </c>
      <c r="I594" s="118">
        <v>44888</v>
      </c>
    </row>
    <row r="595" spans="1:9" x14ac:dyDescent="0.3">
      <c r="A595" s="16">
        <v>10</v>
      </c>
      <c r="B595" t="s">
        <v>3</v>
      </c>
      <c r="C595">
        <v>722371.36</v>
      </c>
      <c r="D595">
        <v>3883.7169709999998</v>
      </c>
      <c r="E595">
        <v>186</v>
      </c>
      <c r="F595" t="s">
        <v>15</v>
      </c>
      <c r="G595" t="str">
        <f>_xlfn.XLOOKUP(B595,'de para'!A:A,'de para'!C:C,_xlfn.XLOOKUP(B595,'de para'!B:B,'de para'!C:C,"Not found",0),0)</f>
        <v>NTN-B 760199 20350515</v>
      </c>
      <c r="H595" t="str">
        <f>_xlfn.XLOOKUP(B595,'de para'!A:A,'de para'!D:D,_xlfn.XLOOKUP('output XML'!B595,'de para'!B:B,'de para'!D:D,"Not found",0),0)</f>
        <v>Inflação</v>
      </c>
      <c r="I595" s="118">
        <v>44888</v>
      </c>
    </row>
    <row r="596" spans="1:9" x14ac:dyDescent="0.3">
      <c r="A596" s="16">
        <v>11</v>
      </c>
      <c r="B596" t="s">
        <v>3</v>
      </c>
      <c r="C596">
        <v>279627.62</v>
      </c>
      <c r="D596">
        <v>3883.7169709999998</v>
      </c>
      <c r="E596">
        <v>72</v>
      </c>
      <c r="F596" t="s">
        <v>15</v>
      </c>
      <c r="G596" t="str">
        <f>_xlfn.XLOOKUP(B596,'de para'!A:A,'de para'!C:C,_xlfn.XLOOKUP(B596,'de para'!B:B,'de para'!C:C,"Not found",0),0)</f>
        <v>NTN-B 760199 20350515</v>
      </c>
      <c r="H596" t="str">
        <f>_xlfn.XLOOKUP(B596,'de para'!A:A,'de para'!D:D,_xlfn.XLOOKUP('output XML'!B596,'de para'!B:B,'de para'!D:D,"Not found",0),0)</f>
        <v>Inflação</v>
      </c>
      <c r="I596" s="118">
        <v>44888</v>
      </c>
    </row>
    <row r="597" spans="1:9" x14ac:dyDescent="0.3">
      <c r="A597" s="16">
        <v>12</v>
      </c>
      <c r="B597" t="s">
        <v>3</v>
      </c>
      <c r="C597">
        <v>38837.17</v>
      </c>
      <c r="D597">
        <v>3883.7169709999998</v>
      </c>
      <c r="E597">
        <v>10</v>
      </c>
      <c r="F597" t="s">
        <v>15</v>
      </c>
      <c r="G597" t="str">
        <f>_xlfn.XLOOKUP(B597,'de para'!A:A,'de para'!C:C,_xlfn.XLOOKUP(B597,'de para'!B:B,'de para'!C:C,"Not found",0),0)</f>
        <v>NTN-B 760199 20350515</v>
      </c>
      <c r="H597" t="str">
        <f>_xlfn.XLOOKUP(B597,'de para'!A:A,'de para'!D:D,_xlfn.XLOOKUP('output XML'!B597,'de para'!B:B,'de para'!D:D,"Not found",0),0)</f>
        <v>Inflação</v>
      </c>
      <c r="I597" s="118">
        <v>44888</v>
      </c>
    </row>
    <row r="598" spans="1:9" x14ac:dyDescent="0.3">
      <c r="A598" s="16">
        <v>13</v>
      </c>
      <c r="B598" t="s">
        <v>3</v>
      </c>
      <c r="C598">
        <v>1996230.52</v>
      </c>
      <c r="D598">
        <v>3883.7169709999998</v>
      </c>
      <c r="E598">
        <v>514</v>
      </c>
      <c r="F598" t="s">
        <v>15</v>
      </c>
      <c r="G598" t="str">
        <f>_xlfn.XLOOKUP(B598,'de para'!A:A,'de para'!C:C,_xlfn.XLOOKUP(B598,'de para'!B:B,'de para'!C:C,"Not found",0),0)</f>
        <v>NTN-B 760199 20350515</v>
      </c>
      <c r="H598" t="str">
        <f>_xlfn.XLOOKUP(B598,'de para'!A:A,'de para'!D:D,_xlfn.XLOOKUP('output XML'!B598,'de para'!B:B,'de para'!D:D,"Not found",0),0)</f>
        <v>Inflação</v>
      </c>
      <c r="I598" s="118">
        <v>44888</v>
      </c>
    </row>
    <row r="599" spans="1:9" x14ac:dyDescent="0.3">
      <c r="A599" s="16">
        <v>14</v>
      </c>
      <c r="B599" t="s">
        <v>4</v>
      </c>
      <c r="C599">
        <v>2503421.0099999998</v>
      </c>
      <c r="D599">
        <v>3973.684135</v>
      </c>
      <c r="E599">
        <v>630</v>
      </c>
      <c r="F599" t="s">
        <v>15</v>
      </c>
      <c r="G599" t="str">
        <f>_xlfn.XLOOKUP(B599,'de para'!A:A,'de para'!C:C,_xlfn.XLOOKUP(B599,'de para'!B:B,'de para'!C:C,"Not found",0),0)</f>
        <v>NTN-B 760199 20300815</v>
      </c>
      <c r="H599" t="str">
        <f>_xlfn.XLOOKUP(B599,'de para'!A:A,'de para'!D:D,_xlfn.XLOOKUP('output XML'!B599,'de para'!B:B,'de para'!D:D,"Not found",0),0)</f>
        <v>Inflação</v>
      </c>
      <c r="I599" s="118">
        <v>44888</v>
      </c>
    </row>
    <row r="600" spans="1:9" x14ac:dyDescent="0.3">
      <c r="A600" s="16">
        <v>15</v>
      </c>
      <c r="B600" t="s">
        <v>3</v>
      </c>
      <c r="C600">
        <v>1277742.8799999999</v>
      </c>
      <c r="D600">
        <v>3883.7169709999998</v>
      </c>
      <c r="E600">
        <v>329</v>
      </c>
      <c r="F600" t="s">
        <v>15</v>
      </c>
      <c r="G600" t="str">
        <f>_xlfn.XLOOKUP(B600,'de para'!A:A,'de para'!C:C,_xlfn.XLOOKUP(B600,'de para'!B:B,'de para'!C:C,"Not found",0),0)</f>
        <v>NTN-B 760199 20350515</v>
      </c>
      <c r="H600" t="str">
        <f>_xlfn.XLOOKUP(B600,'de para'!A:A,'de para'!D:D,_xlfn.XLOOKUP('output XML'!B600,'de para'!B:B,'de para'!D:D,"Not found",0),0)</f>
        <v>Inflação</v>
      </c>
      <c r="I600" s="118">
        <v>44888</v>
      </c>
    </row>
    <row r="601" spans="1:9" x14ac:dyDescent="0.3">
      <c r="A601" s="16">
        <v>16</v>
      </c>
      <c r="B601" t="s">
        <v>3</v>
      </c>
      <c r="C601">
        <v>143697.53</v>
      </c>
      <c r="D601">
        <v>3883.7169709999998</v>
      </c>
      <c r="E601">
        <v>37</v>
      </c>
      <c r="F601" t="s">
        <v>15</v>
      </c>
      <c r="G601" t="str">
        <f>_xlfn.XLOOKUP(B601,'de para'!A:A,'de para'!C:C,_xlfn.XLOOKUP(B601,'de para'!B:B,'de para'!C:C,"Not found",0),0)</f>
        <v>NTN-B 760199 20350515</v>
      </c>
      <c r="H601" t="str">
        <f>_xlfn.XLOOKUP(B601,'de para'!A:A,'de para'!D:D,_xlfn.XLOOKUP('output XML'!B601,'de para'!B:B,'de para'!D:D,"Not found",0),0)</f>
        <v>Inflação</v>
      </c>
      <c r="I601" s="118">
        <v>44888</v>
      </c>
    </row>
    <row r="602" spans="1:9" x14ac:dyDescent="0.3">
      <c r="A602" s="16">
        <v>17</v>
      </c>
      <c r="B602" t="s">
        <v>5</v>
      </c>
      <c r="C602">
        <v>944311.07</v>
      </c>
      <c r="D602">
        <v>3984.4349029999998</v>
      </c>
      <c r="E602">
        <v>237</v>
      </c>
      <c r="F602" t="s">
        <v>15</v>
      </c>
      <c r="G602" t="str">
        <f>_xlfn.XLOOKUP(B602,'de para'!A:A,'de para'!C:C,_xlfn.XLOOKUP(B602,'de para'!B:B,'de para'!C:C,"Not found",0),0)</f>
        <v>NTN-B 760199 20260815</v>
      </c>
      <c r="H602" t="str">
        <f>_xlfn.XLOOKUP(B602,'de para'!A:A,'de para'!D:D,_xlfn.XLOOKUP('output XML'!B602,'de para'!B:B,'de para'!D:D,"Not found",0),0)</f>
        <v>Inflação</v>
      </c>
      <c r="I602" s="118">
        <v>44888</v>
      </c>
    </row>
    <row r="603" spans="1:9" x14ac:dyDescent="0.3">
      <c r="A603" s="16">
        <v>18</v>
      </c>
      <c r="B603" t="s">
        <v>5</v>
      </c>
      <c r="C603">
        <v>784933.68</v>
      </c>
      <c r="D603">
        <v>3984.4349029999998</v>
      </c>
      <c r="E603">
        <v>197</v>
      </c>
      <c r="F603" t="s">
        <v>15</v>
      </c>
      <c r="G603" t="str">
        <f>_xlfn.XLOOKUP(B603,'de para'!A:A,'de para'!C:C,_xlfn.XLOOKUP(B603,'de para'!B:B,'de para'!C:C,"Not found",0),0)</f>
        <v>NTN-B 760199 20260815</v>
      </c>
      <c r="H603" t="str">
        <f>_xlfn.XLOOKUP(B603,'de para'!A:A,'de para'!D:D,_xlfn.XLOOKUP('output XML'!B603,'de para'!B:B,'de para'!D:D,"Not found",0),0)</f>
        <v>Inflação</v>
      </c>
      <c r="I603" s="118">
        <v>44888</v>
      </c>
    </row>
    <row r="604" spans="1:9" x14ac:dyDescent="0.3">
      <c r="A604" s="16">
        <v>19</v>
      </c>
      <c r="B604" t="s">
        <v>5</v>
      </c>
      <c r="C604">
        <v>99610.87</v>
      </c>
      <c r="D604">
        <v>3984.4349029999998</v>
      </c>
      <c r="E604">
        <v>25</v>
      </c>
      <c r="F604" t="s">
        <v>15</v>
      </c>
      <c r="G604" t="str">
        <f>_xlfn.XLOOKUP(B604,'de para'!A:A,'de para'!C:C,_xlfn.XLOOKUP(B604,'de para'!B:B,'de para'!C:C,"Not found",0),0)</f>
        <v>NTN-B 760199 20260815</v>
      </c>
      <c r="H604" t="str">
        <f>_xlfn.XLOOKUP(B604,'de para'!A:A,'de para'!D:D,_xlfn.XLOOKUP('output XML'!B604,'de para'!B:B,'de para'!D:D,"Not found",0),0)</f>
        <v>Inflação</v>
      </c>
      <c r="I604" s="118">
        <v>44888</v>
      </c>
    </row>
    <row r="605" spans="1:9" x14ac:dyDescent="0.3">
      <c r="A605" s="16">
        <v>20</v>
      </c>
      <c r="B605" t="s">
        <v>5</v>
      </c>
      <c r="C605">
        <v>1294941.3400000001</v>
      </c>
      <c r="D605">
        <v>3984.4349029999998</v>
      </c>
      <c r="E605">
        <v>325</v>
      </c>
      <c r="F605" t="s">
        <v>15</v>
      </c>
      <c r="G605" t="str">
        <f>_xlfn.XLOOKUP(B605,'de para'!A:A,'de para'!C:C,_xlfn.XLOOKUP(B605,'de para'!B:B,'de para'!C:C,"Not found",0),0)</f>
        <v>NTN-B 760199 20260815</v>
      </c>
      <c r="H605" t="str">
        <f>_xlfn.XLOOKUP(B605,'de para'!A:A,'de para'!D:D,_xlfn.XLOOKUP('output XML'!B605,'de para'!B:B,'de para'!D:D,"Not found",0),0)</f>
        <v>Inflação</v>
      </c>
      <c r="I605" s="118">
        <v>44888</v>
      </c>
    </row>
    <row r="606" spans="1:9" x14ac:dyDescent="0.3">
      <c r="A606" s="16">
        <v>21</v>
      </c>
      <c r="B606" t="s">
        <v>6</v>
      </c>
      <c r="C606">
        <v>1485246.51</v>
      </c>
      <c r="D606">
        <v>990.16433674999996</v>
      </c>
      <c r="E606">
        <v>1500</v>
      </c>
      <c r="F606" t="s">
        <v>14</v>
      </c>
      <c r="G606" t="str">
        <f>_xlfn.XLOOKUP(B606,'de para'!A:A,'de para'!C:C,_xlfn.XLOOKUP(B606,'de para'!B:B,'de para'!C:C,"Not found",0),0)</f>
        <v>IFPT11 - IFIN PARTICIPAÇÕES S.A. - 20330915 IPCA + 7.1000%</v>
      </c>
      <c r="H606" t="str">
        <f>_xlfn.XLOOKUP(B606,'de para'!A:A,'de para'!D:D,_xlfn.XLOOKUP('output XML'!B606,'de para'!B:B,'de para'!D:D,"Not found",0),0)</f>
        <v>Inflação</v>
      </c>
      <c r="I606" s="118">
        <v>44888</v>
      </c>
    </row>
    <row r="607" spans="1:9" x14ac:dyDescent="0.3">
      <c r="A607" s="16">
        <v>22</v>
      </c>
      <c r="B607" t="s">
        <v>7</v>
      </c>
      <c r="C607">
        <v>291591.93</v>
      </c>
      <c r="D607">
        <v>15.33</v>
      </c>
      <c r="E607">
        <v>19021</v>
      </c>
      <c r="F607" t="s">
        <v>14</v>
      </c>
      <c r="G607" t="str">
        <f>_xlfn.XLOOKUP(B607,'de para'!A:A,'de para'!C:C,_xlfn.XLOOKUP(B607,'de para'!B:B,'de para'!C:C,"Not found",0),0)</f>
        <v>Bradesco PN</v>
      </c>
      <c r="H607" t="str">
        <f>_xlfn.XLOOKUP(B607,'de para'!A:A,'de para'!D:D,_xlfn.XLOOKUP('output XML'!B607,'de para'!B:B,'de para'!D:D,"Not found",0),0)</f>
        <v>Ações</v>
      </c>
      <c r="I607" s="118">
        <v>44888</v>
      </c>
    </row>
    <row r="608" spans="1:9" x14ac:dyDescent="0.3">
      <c r="A608" s="16">
        <v>23</v>
      </c>
      <c r="B608" t="s">
        <v>143</v>
      </c>
      <c r="C608">
        <v>6935316</v>
      </c>
      <c r="D608">
        <v>105.24</v>
      </c>
      <c r="E608">
        <v>65900</v>
      </c>
      <c r="F608" t="s">
        <v>14</v>
      </c>
      <c r="G608" t="str">
        <f>_xlfn.XLOOKUP(B608,'de para'!A:A,'de para'!C:C,_xlfn.XLOOKUP(B608,'de para'!B:B,'de para'!C:C,"Not found",0),0)</f>
        <v>BOVA11</v>
      </c>
      <c r="H608" t="str">
        <f>_xlfn.XLOOKUP(B608,'de para'!A:A,'de para'!D:D,_xlfn.XLOOKUP('output XML'!B608,'de para'!B:B,'de para'!D:D,"Not found",0),0)</f>
        <v>Ações</v>
      </c>
      <c r="I608" s="118">
        <v>44888</v>
      </c>
    </row>
    <row r="609" spans="1:9" x14ac:dyDescent="0.3">
      <c r="A609" s="16">
        <v>24</v>
      </c>
      <c r="B609" t="s">
        <v>8</v>
      </c>
      <c r="C609">
        <v>370807.94</v>
      </c>
      <c r="D609">
        <v>10.97</v>
      </c>
      <c r="E609">
        <v>33802</v>
      </c>
      <c r="F609" t="s">
        <v>14</v>
      </c>
      <c r="G609" t="str">
        <f>_xlfn.XLOOKUP(B609,'de para'!A:A,'de para'!C:C,_xlfn.XLOOKUP(B609,'de para'!B:B,'de para'!C:C,"Not found",0),0)</f>
        <v>CEMIG PN</v>
      </c>
      <c r="H609" t="str">
        <f>_xlfn.XLOOKUP(B609,'de para'!A:A,'de para'!D:D,_xlfn.XLOOKUP('output XML'!B609,'de para'!B:B,'de para'!D:D,"Not found",0),0)</f>
        <v>Ações</v>
      </c>
      <c r="I609" s="118">
        <v>44888</v>
      </c>
    </row>
    <row r="610" spans="1:9" x14ac:dyDescent="0.3">
      <c r="A610" s="16">
        <v>25</v>
      </c>
      <c r="B610" t="s">
        <v>9</v>
      </c>
      <c r="C610">
        <v>1196448</v>
      </c>
      <c r="D610">
        <v>16.48</v>
      </c>
      <c r="E610">
        <v>72600</v>
      </c>
      <c r="F610" t="s">
        <v>14</v>
      </c>
      <c r="G610" t="str">
        <f>_xlfn.XLOOKUP(B610,'de para'!A:A,'de para'!C:C,_xlfn.XLOOKUP(B610,'de para'!B:B,'de para'!C:C,"Not found",0),0)</f>
        <v>Cosan ON</v>
      </c>
      <c r="H610" t="str">
        <f>_xlfn.XLOOKUP(B610,'de para'!A:A,'de para'!D:D,_xlfn.XLOOKUP('output XML'!B610,'de para'!B:B,'de para'!D:D,"Not found",0),0)</f>
        <v>Ações</v>
      </c>
      <c r="I610" s="118">
        <v>44888</v>
      </c>
    </row>
    <row r="611" spans="1:9" x14ac:dyDescent="0.3">
      <c r="A611" s="16">
        <v>26</v>
      </c>
      <c r="B611" t="s">
        <v>10</v>
      </c>
      <c r="C611">
        <v>508440.76</v>
      </c>
      <c r="D611">
        <v>8.74</v>
      </c>
      <c r="E611">
        <v>58174</v>
      </c>
      <c r="F611" t="s">
        <v>14</v>
      </c>
      <c r="G611" t="str">
        <f>_xlfn.XLOOKUP(B611,'de para'!A:A,'de para'!C:C,_xlfn.XLOOKUP(B611,'de para'!B:B,'de para'!C:C,"Not found",0),0)</f>
        <v>Itau PN</v>
      </c>
      <c r="H611" t="str">
        <f>_xlfn.XLOOKUP(B611,'de para'!A:A,'de para'!D:D,_xlfn.XLOOKUP('output XML'!B611,'de para'!B:B,'de para'!D:D,"Not found",0),0)</f>
        <v>Ações</v>
      </c>
      <c r="I611" s="118">
        <v>44888</v>
      </c>
    </row>
    <row r="612" spans="1:9" x14ac:dyDescent="0.3">
      <c r="A612" s="16">
        <v>27</v>
      </c>
      <c r="B612" t="s">
        <v>11</v>
      </c>
      <c r="C612">
        <v>845246.4</v>
      </c>
      <c r="D612">
        <v>23.44</v>
      </c>
      <c r="E612">
        <v>36060</v>
      </c>
      <c r="F612" t="s">
        <v>14</v>
      </c>
      <c r="G612" t="str">
        <f>_xlfn.XLOOKUP(B612,'de para'!A:A,'de para'!C:C,_xlfn.XLOOKUP(B612,'de para'!B:B,'de para'!C:C,"Not found",0),0)</f>
        <v>Petrobras PN</v>
      </c>
      <c r="H612" t="str">
        <f>_xlfn.XLOOKUP(B612,'de para'!A:A,'de para'!D:D,_xlfn.XLOOKUP('output XML'!B612,'de para'!B:B,'de para'!D:D,"Not found",0),0)</f>
        <v>Ações</v>
      </c>
      <c r="I612" s="118">
        <v>44888</v>
      </c>
    </row>
    <row r="613" spans="1:9" x14ac:dyDescent="0.3">
      <c r="A613" s="16">
        <v>28</v>
      </c>
      <c r="B613" t="s">
        <v>12</v>
      </c>
      <c r="C613">
        <v>1537670</v>
      </c>
      <c r="D613">
        <v>80.930000000000007</v>
      </c>
      <c r="E613">
        <v>19000</v>
      </c>
      <c r="F613" t="s">
        <v>14</v>
      </c>
      <c r="G613" t="str">
        <f>_xlfn.XLOOKUP(B613,'de para'!A:A,'de para'!C:C,_xlfn.XLOOKUP(B613,'de para'!B:B,'de para'!C:C,"Not found",0),0)</f>
        <v>Vale ON</v>
      </c>
      <c r="H613" t="str">
        <f>_xlfn.XLOOKUP(B613,'de para'!A:A,'de para'!D:D,_xlfn.XLOOKUP('output XML'!B613,'de para'!B:B,'de para'!D:D,"Not found",0),0)</f>
        <v>Ações</v>
      </c>
      <c r="I613" s="118">
        <v>44888</v>
      </c>
    </row>
    <row r="614" spans="1:9" x14ac:dyDescent="0.3">
      <c r="A614" s="16">
        <v>29</v>
      </c>
      <c r="B614" t="s">
        <v>143</v>
      </c>
      <c r="C614">
        <v>606708.6</v>
      </c>
      <c r="D614">
        <v>105.24</v>
      </c>
      <c r="E614">
        <v>5765</v>
      </c>
      <c r="F614" t="s">
        <v>14</v>
      </c>
      <c r="G614" t="str">
        <f>_xlfn.XLOOKUP(B614,'de para'!A:A,'de para'!C:C,_xlfn.XLOOKUP(B614,'de para'!B:B,'de para'!C:C,"Not found",0),0)</f>
        <v>BOVA11</v>
      </c>
      <c r="H614" t="str">
        <f>_xlfn.XLOOKUP(B614,'de para'!A:A,'de para'!D:D,_xlfn.XLOOKUP('output XML'!B614,'de para'!B:B,'de para'!D:D,"Not found",0),0)</f>
        <v>Ações</v>
      </c>
      <c r="I614" s="118">
        <v>44888</v>
      </c>
    </row>
    <row r="615" spans="1:9" x14ac:dyDescent="0.3">
      <c r="A615" s="16">
        <v>30</v>
      </c>
      <c r="B615" t="s">
        <v>143</v>
      </c>
      <c r="C615">
        <v>94295.039999999994</v>
      </c>
      <c r="D615">
        <v>105.24</v>
      </c>
      <c r="E615">
        <v>896</v>
      </c>
      <c r="F615" t="s">
        <v>14</v>
      </c>
      <c r="G615" t="str">
        <f>_xlfn.XLOOKUP(B615,'de para'!A:A,'de para'!C:C,_xlfn.XLOOKUP(B615,'de para'!B:B,'de para'!C:C,"Not found",0),0)</f>
        <v>BOVA11</v>
      </c>
      <c r="H615" t="str">
        <f>_xlfn.XLOOKUP(B615,'de para'!A:A,'de para'!D:D,_xlfn.XLOOKUP('output XML'!B615,'de para'!B:B,'de para'!D:D,"Not found",0),0)</f>
        <v>Ações</v>
      </c>
      <c r="I615" s="118">
        <v>44888</v>
      </c>
    </row>
    <row r="616" spans="1:9" x14ac:dyDescent="0.3">
      <c r="A616" s="16">
        <v>31</v>
      </c>
      <c r="B616" t="s">
        <v>143</v>
      </c>
      <c r="C616">
        <v>45042.720000000001</v>
      </c>
      <c r="D616">
        <v>105.24</v>
      </c>
      <c r="E616">
        <v>428</v>
      </c>
      <c r="F616" t="s">
        <v>14</v>
      </c>
      <c r="G616" t="str">
        <f>_xlfn.XLOOKUP(B616,'de para'!A:A,'de para'!C:C,_xlfn.XLOOKUP(B616,'de para'!B:B,'de para'!C:C,"Not found",0),0)</f>
        <v>BOVA11</v>
      </c>
      <c r="H616" t="str">
        <f>_xlfn.XLOOKUP(B616,'de para'!A:A,'de para'!D:D,_xlfn.XLOOKUP('output XML'!B616,'de para'!B:B,'de para'!D:D,"Not found",0),0)</f>
        <v>Ações</v>
      </c>
      <c r="I616" s="118">
        <v>44888</v>
      </c>
    </row>
    <row r="617" spans="1:9" x14ac:dyDescent="0.3">
      <c r="A617" s="16">
        <v>32</v>
      </c>
      <c r="B617" t="s">
        <v>143</v>
      </c>
      <c r="C617">
        <v>85244.4</v>
      </c>
      <c r="D617">
        <v>105.24</v>
      </c>
      <c r="E617">
        <v>810</v>
      </c>
      <c r="F617" t="s">
        <v>14</v>
      </c>
      <c r="G617" t="str">
        <f>_xlfn.XLOOKUP(B617,'de para'!A:A,'de para'!C:C,_xlfn.XLOOKUP(B617,'de para'!B:B,'de para'!C:C,"Not found",0),0)</f>
        <v>BOVA11</v>
      </c>
      <c r="H617" t="str">
        <f>_xlfn.XLOOKUP(B617,'de para'!A:A,'de para'!D:D,_xlfn.XLOOKUP('output XML'!B617,'de para'!B:B,'de para'!D:D,"Not found",0),0)</f>
        <v>Ações</v>
      </c>
      <c r="I617" s="118">
        <v>44888</v>
      </c>
    </row>
    <row r="618" spans="1:9" x14ac:dyDescent="0.3">
      <c r="A618" s="16">
        <v>33</v>
      </c>
      <c r="B618" t="s">
        <v>143</v>
      </c>
      <c r="C618">
        <v>158596.68</v>
      </c>
      <c r="D618">
        <v>105.24</v>
      </c>
      <c r="E618">
        <v>1507</v>
      </c>
      <c r="F618" t="s">
        <v>14</v>
      </c>
      <c r="G618" t="str">
        <f>_xlfn.XLOOKUP(B618,'de para'!A:A,'de para'!C:C,_xlfn.XLOOKUP(B618,'de para'!B:B,'de para'!C:C,"Not found",0),0)</f>
        <v>BOVA11</v>
      </c>
      <c r="H618" t="str">
        <f>_xlfn.XLOOKUP(B618,'de para'!A:A,'de para'!D:D,_xlfn.XLOOKUP('output XML'!B618,'de para'!B:B,'de para'!D:D,"Not found",0),0)</f>
        <v>Ações</v>
      </c>
      <c r="I618" s="118">
        <v>44888</v>
      </c>
    </row>
    <row r="619" spans="1:9" x14ac:dyDescent="0.3">
      <c r="A619" s="16">
        <v>34</v>
      </c>
      <c r="B619" t="s">
        <v>143</v>
      </c>
      <c r="C619">
        <v>725524.56</v>
      </c>
      <c r="D619">
        <v>105.24</v>
      </c>
      <c r="E619">
        <v>6894</v>
      </c>
      <c r="F619" t="s">
        <v>14</v>
      </c>
      <c r="G619" t="str">
        <f>_xlfn.XLOOKUP(B619,'de para'!A:A,'de para'!C:C,_xlfn.XLOOKUP(B619,'de para'!B:B,'de para'!C:C,"Not found",0),0)</f>
        <v>BOVA11</v>
      </c>
      <c r="H619" t="str">
        <f>_xlfn.XLOOKUP(B619,'de para'!A:A,'de para'!D:D,_xlfn.XLOOKUP('output XML'!B619,'de para'!B:B,'de para'!D:D,"Not found",0),0)</f>
        <v>Ações</v>
      </c>
      <c r="I619" s="118">
        <v>44888</v>
      </c>
    </row>
    <row r="620" spans="1:9" x14ac:dyDescent="0.3">
      <c r="A620" s="16">
        <v>35</v>
      </c>
      <c r="B620" t="s">
        <v>13</v>
      </c>
      <c r="C620">
        <v>1032.42</v>
      </c>
      <c r="D620">
        <v>1032.42</v>
      </c>
      <c r="E620">
        <v>1</v>
      </c>
      <c r="F620" t="s">
        <v>14</v>
      </c>
      <c r="G620" t="str">
        <f>_xlfn.XLOOKUP(B620,'de para'!A:A,'de para'!C:C,_xlfn.XLOOKUP(B620,'de para'!B:B,'de para'!C:C,"Not found",0),0)</f>
        <v>Fundo de caixa</v>
      </c>
      <c r="H620" t="str">
        <f>_xlfn.XLOOKUP(B620,'de para'!A:A,'de para'!D:D,_xlfn.XLOOKUP('output XML'!B620,'de para'!B:B,'de para'!D:D,"Not found",0),0)</f>
        <v>Caixa</v>
      </c>
      <c r="I620" s="118">
        <v>44888</v>
      </c>
    </row>
    <row r="621" spans="1:9" x14ac:dyDescent="0.3">
      <c r="A621" s="16">
        <v>36</v>
      </c>
      <c r="B621" t="s">
        <v>13</v>
      </c>
      <c r="C621">
        <v>1036.92</v>
      </c>
      <c r="D621">
        <v>1036.92</v>
      </c>
      <c r="E621">
        <v>1</v>
      </c>
      <c r="F621" t="s">
        <v>15</v>
      </c>
      <c r="G621" t="str">
        <f>_xlfn.XLOOKUP(B621,'de para'!A:A,'de para'!C:C,_xlfn.XLOOKUP(B621,'de para'!B:B,'de para'!C:C,"Not found",0),0)</f>
        <v>Fundo de caixa</v>
      </c>
      <c r="H621" t="str">
        <f>_xlfn.XLOOKUP(B621,'de para'!A:A,'de para'!D:D,_xlfn.XLOOKUP('output XML'!B621,'de para'!B:B,'de para'!D:D,"Not found",0),0)</f>
        <v>Caixa</v>
      </c>
      <c r="I621" s="118">
        <v>44888</v>
      </c>
    </row>
    <row r="622" spans="1:9" x14ac:dyDescent="0.3">
      <c r="A622" s="16">
        <v>37</v>
      </c>
      <c r="B622">
        <v>28075830000105</v>
      </c>
      <c r="C622">
        <v>352680.07430739963</v>
      </c>
      <c r="D622">
        <v>1.7581667000000001</v>
      </c>
      <c r="E622">
        <v>200595.35555268999</v>
      </c>
      <c r="F622" t="s">
        <v>14</v>
      </c>
      <c r="G622" t="str">
        <f>_xlfn.XLOOKUP(B622,'de para'!A:A,'de para'!C:C,_xlfn.XLOOKUP(B622,'de para'!B:B,'de para'!C:C,"Not found",0),0)</f>
        <v>CSHG ALLOCATION MILES ACER LONG BIAS FIC MULTIMERCADO</v>
      </c>
      <c r="H622" t="str">
        <f>_xlfn.XLOOKUP(B622,'de para'!A:A,'de para'!D:D,_xlfn.XLOOKUP('output XML'!B622,'de para'!B:B,'de para'!D:D,"Not found",0),0)</f>
        <v>Ações</v>
      </c>
      <c r="I622" s="118">
        <v>44888</v>
      </c>
    </row>
    <row r="623" spans="1:9" x14ac:dyDescent="0.3">
      <c r="A623" s="16">
        <v>38</v>
      </c>
      <c r="B623">
        <v>25307212000147</v>
      </c>
      <c r="C623">
        <v>1520608.2679871819</v>
      </c>
      <c r="D623">
        <v>1.4208765999999999</v>
      </c>
      <c r="E623">
        <v>1070190.2388899799</v>
      </c>
      <c r="F623" t="s">
        <v>14</v>
      </c>
      <c r="G623" t="str">
        <f>_xlfn.XLOOKUP(B623,'de para'!A:A,'de para'!C:C,_xlfn.XLOOKUP(B623,'de para'!B:B,'de para'!C:C,"Not found",0),0)</f>
        <v>CSHG ALLOCATION VELT 90 FIC AÇÕES</v>
      </c>
      <c r="H623" t="str">
        <f>_xlfn.XLOOKUP(B623,'de para'!A:A,'de para'!D:D,_xlfn.XLOOKUP('output XML'!B623,'de para'!B:B,'de para'!D:D,"Not found",0),0)</f>
        <v>Ações</v>
      </c>
      <c r="I623" s="118">
        <v>44888</v>
      </c>
    </row>
    <row r="624" spans="1:9" x14ac:dyDescent="0.3">
      <c r="A624" s="16">
        <v>39</v>
      </c>
      <c r="B624">
        <v>19726267000199</v>
      </c>
      <c r="C624">
        <v>2610836.9350243178</v>
      </c>
      <c r="D624">
        <v>318.52017229</v>
      </c>
      <c r="E624">
        <v>8196.7710749800008</v>
      </c>
      <c r="F624" t="s">
        <v>14</v>
      </c>
      <c r="G624" t="str">
        <f>_xlfn.XLOOKUP(B624,'de para'!A:A,'de para'!C:C,_xlfn.XLOOKUP(B624,'de para'!B:B,'de para'!C:C,"Not found",0),0)</f>
        <v>ATMOS AÇÕES II FIC</v>
      </c>
      <c r="H624" t="str">
        <f>_xlfn.XLOOKUP(B624,'de para'!A:A,'de para'!D:D,_xlfn.XLOOKUP('output XML'!B624,'de para'!B:B,'de para'!D:D,"Not found",0),0)</f>
        <v>Ações</v>
      </c>
      <c r="I624" s="118">
        <v>44888</v>
      </c>
    </row>
    <row r="625" spans="1:9" x14ac:dyDescent="0.3">
      <c r="A625" s="16">
        <v>40</v>
      </c>
      <c r="B625">
        <v>11145320000156</v>
      </c>
      <c r="C625">
        <v>3402281.1865900201</v>
      </c>
      <c r="D625">
        <v>742.90816496000002</v>
      </c>
      <c r="E625">
        <v>4579.6793561599998</v>
      </c>
      <c r="F625" t="s">
        <v>14</v>
      </c>
      <c r="G625" t="str">
        <f>_xlfn.XLOOKUP(B625,'de para'!A:A,'de para'!C:C,_xlfn.XLOOKUP(B625,'de para'!B:B,'de para'!C:C,"Not found",0),0)</f>
        <v>ATMOS AÇÕES FIC</v>
      </c>
      <c r="H625" t="str">
        <f>_xlfn.XLOOKUP(B625,'de para'!A:A,'de para'!D:D,_xlfn.XLOOKUP('output XML'!B625,'de para'!B:B,'de para'!D:D,"Not found",0),0)</f>
        <v>Ações</v>
      </c>
      <c r="I625" s="118">
        <v>44888</v>
      </c>
    </row>
    <row r="626" spans="1:9" x14ac:dyDescent="0.3">
      <c r="A626" s="16">
        <v>41</v>
      </c>
      <c r="B626">
        <v>28075715000122</v>
      </c>
      <c r="C626">
        <v>1967564.6540156</v>
      </c>
      <c r="D626">
        <v>1.6966403999999999</v>
      </c>
      <c r="E626">
        <v>1159682.77898817</v>
      </c>
      <c r="F626" t="s">
        <v>14</v>
      </c>
      <c r="G626" t="str">
        <f>_xlfn.XLOOKUP(B626,'de para'!A:A,'de para'!C:C,_xlfn.XLOOKUP(B626,'de para'!B:B,'de para'!C:C,"Not found",0),0)</f>
        <v>CSHG ALLOCATION MILES VIRTUS FIC AÇÕES</v>
      </c>
      <c r="H626" t="str">
        <f>_xlfn.XLOOKUP(B626,'de para'!A:A,'de para'!D:D,_xlfn.XLOOKUP('output XML'!B626,'de para'!B:B,'de para'!D:D,"Not found",0),0)</f>
        <v>Ações</v>
      </c>
      <c r="I626" s="118">
        <v>44888</v>
      </c>
    </row>
    <row r="627" spans="1:9" x14ac:dyDescent="0.3">
      <c r="A627" s="16">
        <v>42</v>
      </c>
      <c r="B627">
        <v>31608459000104</v>
      </c>
      <c r="C627">
        <v>1555893.388667709</v>
      </c>
      <c r="D627">
        <v>1.3825567000000001</v>
      </c>
      <c r="E627">
        <v>1125374.01805489</v>
      </c>
      <c r="F627" t="s">
        <v>14</v>
      </c>
      <c r="G627" t="str">
        <f>_xlfn.XLOOKUP(B627,'de para'!A:A,'de para'!C:C,_xlfn.XLOOKUP(B627,'de para'!B:B,'de para'!C:C,"Not found",0),0)</f>
        <v>CSHG ALLOCATION RPS LONG BIAS SELECTION FUNDO DE INVESTIMENTO EM COTAS DE FUNDO DE INVESTIMENTO EM AÇÕES</v>
      </c>
      <c r="H627" t="str">
        <f>_xlfn.XLOOKUP(B627,'de para'!A:A,'de para'!D:D,_xlfn.XLOOKUP('output XML'!B627,'de para'!B:B,'de para'!D:D,"Not found",0),0)</f>
        <v>Ações</v>
      </c>
      <c r="I627" s="118">
        <v>44888</v>
      </c>
    </row>
    <row r="628" spans="1:9" x14ac:dyDescent="0.3">
      <c r="A628" s="16">
        <v>43</v>
      </c>
      <c r="B628">
        <v>31666901000140</v>
      </c>
      <c r="C628">
        <v>929958.61895013298</v>
      </c>
      <c r="D628">
        <v>1.5175380000000001</v>
      </c>
      <c r="E628">
        <v>612807.46772083</v>
      </c>
      <c r="F628" t="s">
        <v>14</v>
      </c>
      <c r="G628" t="str">
        <f>_xlfn.XLOOKUP(B628,'de para'!A:A,'de para'!C:C,_xlfn.XLOOKUP(B628,'de para'!B:B,'de para'!C:C,"Not found",0),0)</f>
        <v>CSHG ALLOCATION TRUXT LONG BIAS II FUNDO DE INVESTIMENTO EM COTAS DE FUNDO DE INVESTIMENTO EM AÇÕES</v>
      </c>
      <c r="H628" t="str">
        <f>_xlfn.XLOOKUP(B628,'de para'!A:A,'de para'!D:D,_xlfn.XLOOKUP('output XML'!B628,'de para'!B:B,'de para'!D:D,"Not found",0),0)</f>
        <v>Ações</v>
      </c>
      <c r="I628" s="118">
        <v>44888</v>
      </c>
    </row>
    <row r="629" spans="1:9" x14ac:dyDescent="0.3">
      <c r="A629" s="16">
        <v>44</v>
      </c>
      <c r="B629">
        <v>14781366000150</v>
      </c>
      <c r="C629">
        <v>3079800.0493630208</v>
      </c>
      <c r="D629">
        <v>3.430329</v>
      </c>
      <c r="E629">
        <v>897814.77209999994</v>
      </c>
      <c r="F629" t="s">
        <v>14</v>
      </c>
      <c r="G629" t="str">
        <f>_xlfn.XLOOKUP(B629,'de para'!A:A,'de para'!C:C,_xlfn.XLOOKUP(B629,'de para'!B:B,'de para'!C:C,"Not found",0),0)</f>
        <v>NUCLEO CSHG AÇÕES FUNDO DE INVESTIMENTO EM COTAS DE FUNDOS DE INVESTIMENTO DE AÇÕES</v>
      </c>
      <c r="H629" t="str">
        <f>_xlfn.XLOOKUP(B629,'de para'!A:A,'de para'!D:D,_xlfn.XLOOKUP('output XML'!B629,'de para'!B:B,'de para'!D:D,"Not found",0),0)</f>
        <v>Ações</v>
      </c>
      <c r="I629" s="118">
        <v>44888</v>
      </c>
    </row>
    <row r="630" spans="1:9" x14ac:dyDescent="0.3">
      <c r="A630" s="16">
        <v>45</v>
      </c>
      <c r="B630">
        <v>10843445000197</v>
      </c>
      <c r="C630">
        <v>577.59822563967259</v>
      </c>
      <c r="D630">
        <v>2.56092824</v>
      </c>
      <c r="E630">
        <v>225.54252657999999</v>
      </c>
      <c r="F630" t="s">
        <v>14</v>
      </c>
      <c r="G630" t="str">
        <f>_xlfn.XLOOKUP(B630,'de para'!A:A,'de para'!C:C,_xlfn.XLOOKUP(B630,'de para'!B:B,'de para'!C:C,"Not found",0),0)</f>
        <v>XP REFERENCIADO FUNDO INVESTIMENTO REFERENCIADO DI</v>
      </c>
      <c r="H630" t="str">
        <f>_xlfn.XLOOKUP(B630,'de para'!A:A,'de para'!D:D,_xlfn.XLOOKUP('output XML'!B630,'de para'!B:B,'de para'!D:D,"Not found",0),0)</f>
        <v>Caixa</v>
      </c>
      <c r="I630" s="118">
        <v>44888</v>
      </c>
    </row>
    <row r="631" spans="1:9" x14ac:dyDescent="0.3">
      <c r="A631" s="16">
        <v>46</v>
      </c>
      <c r="B631">
        <v>44162109000109</v>
      </c>
      <c r="C631">
        <v>182748.01198520191</v>
      </c>
      <c r="D631">
        <v>1.0402029399999999</v>
      </c>
      <c r="E631">
        <v>175684.96007634999</v>
      </c>
      <c r="F631" t="s">
        <v>14</v>
      </c>
      <c r="G631" t="str">
        <f>_xlfn.XLOOKUP(B631,'de para'!A:A,'de para'!C:C,_xlfn.XLOOKUP(B631,'de para'!B:B,'de para'!C:C,"Not found",0),0)</f>
        <v>XP CASH I FI RENDA FIXA SIMPLES</v>
      </c>
      <c r="H631" t="str">
        <f>_xlfn.XLOOKUP(B631,'de para'!A:A,'de para'!D:D,_xlfn.XLOOKUP('output XML'!B631,'de para'!B:B,'de para'!D:D,"Not found",0),0)</f>
        <v>Caixa</v>
      </c>
      <c r="I631" s="118">
        <v>44888</v>
      </c>
    </row>
    <row r="632" spans="1:9" x14ac:dyDescent="0.3">
      <c r="A632" s="16">
        <v>47</v>
      </c>
      <c r="B632">
        <v>45683352000127</v>
      </c>
      <c r="C632">
        <v>182748.0174182835</v>
      </c>
      <c r="D632">
        <v>1.0402202599999999</v>
      </c>
      <c r="E632">
        <v>175682.04008859</v>
      </c>
      <c r="F632" t="s">
        <v>14</v>
      </c>
      <c r="G632" t="str">
        <f>_xlfn.XLOOKUP(B632,'de para'!A:A,'de para'!C:C,_xlfn.XLOOKUP(B632,'de para'!B:B,'de para'!C:C,"Not found",0),0)</f>
        <v>XP CASH II FI RENDA FIXA SIMPLES</v>
      </c>
      <c r="H632" t="str">
        <f>_xlfn.XLOOKUP(B632,'de para'!A:A,'de para'!D:D,_xlfn.XLOOKUP('output XML'!B632,'de para'!B:B,'de para'!D:D,"Not found",0),0)</f>
        <v>Caixa</v>
      </c>
      <c r="I632" s="118">
        <v>44888</v>
      </c>
    </row>
    <row r="633" spans="1:9" x14ac:dyDescent="0.3">
      <c r="A633" s="16">
        <v>48</v>
      </c>
      <c r="B633">
        <v>45688718000150</v>
      </c>
      <c r="C633">
        <v>182748.0109735961</v>
      </c>
      <c r="D633">
        <v>1.04022025</v>
      </c>
      <c r="E633">
        <v>175682.03558197999</v>
      </c>
      <c r="F633" t="s">
        <v>14</v>
      </c>
      <c r="G633" t="str">
        <f>_xlfn.XLOOKUP(B633,'de para'!A:A,'de para'!C:C,_xlfn.XLOOKUP(B633,'de para'!B:B,'de para'!C:C,"Not found",0),0)</f>
        <v>XP CASH IV FI RENDA FIXA SIMPLES</v>
      </c>
      <c r="H633" t="str">
        <f>_xlfn.XLOOKUP(B633,'de para'!A:A,'de para'!D:D,_xlfn.XLOOKUP('output XML'!B633,'de para'!B:B,'de para'!D:D,"Not found",0),0)</f>
        <v>Caixa</v>
      </c>
      <c r="I633" s="118">
        <v>44888</v>
      </c>
    </row>
    <row r="634" spans="1:9" x14ac:dyDescent="0.3">
      <c r="A634" s="16">
        <v>49</v>
      </c>
      <c r="B634">
        <v>46328929000145</v>
      </c>
      <c r="C634">
        <v>182748.00846462851</v>
      </c>
      <c r="D634">
        <v>1.04021824</v>
      </c>
      <c r="E634">
        <v>175682.3726381</v>
      </c>
      <c r="F634" t="s">
        <v>14</v>
      </c>
      <c r="G634" t="str">
        <f>_xlfn.XLOOKUP(B634,'de para'!A:A,'de para'!C:C,_xlfn.XLOOKUP(B634,'de para'!B:B,'de para'!C:C,"Not found",0),0)</f>
        <v>XP CASH IX FI RENDA FIXA SIMPLES</v>
      </c>
      <c r="H634" t="str">
        <f>_xlfn.XLOOKUP(B634,'de para'!A:A,'de para'!D:D,_xlfn.XLOOKUP('output XML'!B634,'de para'!B:B,'de para'!D:D,"Not found",0),0)</f>
        <v>Caixa</v>
      </c>
      <c r="I634" s="118">
        <v>44888</v>
      </c>
    </row>
    <row r="635" spans="1:9" x14ac:dyDescent="0.3">
      <c r="A635" s="16">
        <v>50</v>
      </c>
      <c r="B635">
        <v>46098698000120</v>
      </c>
      <c r="C635">
        <v>182748.0140263075</v>
      </c>
      <c r="D635">
        <v>1.0401394100000001</v>
      </c>
      <c r="E635">
        <v>175695.69258634999</v>
      </c>
      <c r="F635" t="s">
        <v>14</v>
      </c>
      <c r="G635" t="str">
        <f>_xlfn.XLOOKUP(B635,'de para'!A:A,'de para'!C:C,_xlfn.XLOOKUP(B635,'de para'!B:B,'de para'!C:C,"Not found",0),0)</f>
        <v>XP CASH V FI RENDA FIXA SIMPLES</v>
      </c>
      <c r="H635" t="str">
        <f>_xlfn.XLOOKUP(B635,'de para'!A:A,'de para'!D:D,_xlfn.XLOOKUP('output XML'!B635,'de para'!B:B,'de para'!D:D,"Not found",0),0)</f>
        <v>Caixa</v>
      </c>
      <c r="I635" s="118">
        <v>44888</v>
      </c>
    </row>
    <row r="636" spans="1:9" x14ac:dyDescent="0.3">
      <c r="A636" s="16">
        <v>51</v>
      </c>
      <c r="B636">
        <v>32319500000187</v>
      </c>
      <c r="C636">
        <v>182748.01015051559</v>
      </c>
      <c r="D636">
        <v>1.04024044</v>
      </c>
      <c r="E636">
        <v>175678.62498262001</v>
      </c>
      <c r="F636" t="s">
        <v>14</v>
      </c>
      <c r="G636" t="str">
        <f>_xlfn.XLOOKUP(B636,'de para'!A:A,'de para'!C:C,_xlfn.XLOOKUP(B636,'de para'!B:B,'de para'!C:C,"Not found",0),0)</f>
        <v>XP CASH VI FI RENDA FIXA SIMPLES</v>
      </c>
      <c r="H636" t="str">
        <f>_xlfn.XLOOKUP(B636,'de para'!A:A,'de para'!D:D,_xlfn.XLOOKUP('output XML'!B636,'de para'!B:B,'de para'!D:D,"Not found",0),0)</f>
        <v>Caixa</v>
      </c>
      <c r="I636" s="118">
        <v>44888</v>
      </c>
    </row>
    <row r="637" spans="1:9" x14ac:dyDescent="0.3">
      <c r="A637" s="16">
        <v>52</v>
      </c>
      <c r="B637">
        <v>46328987000179</v>
      </c>
      <c r="C637">
        <v>182748.01070897671</v>
      </c>
      <c r="D637">
        <v>1.0402214000000001</v>
      </c>
      <c r="E637">
        <v>175681.84110515</v>
      </c>
      <c r="F637" t="s">
        <v>14</v>
      </c>
      <c r="G637" t="str">
        <f>_xlfn.XLOOKUP(B637,'de para'!A:A,'de para'!C:C,_xlfn.XLOOKUP(B637,'de para'!B:B,'de para'!C:C,"Not found",0),0)</f>
        <v>XP CASH X FI RENDA FIXA SIMPLES I</v>
      </c>
      <c r="H637" t="str">
        <f>_xlfn.XLOOKUP(B637,'de para'!A:A,'de para'!D:D,_xlfn.XLOOKUP('output XML'!B637,'de para'!B:B,'de para'!D:D,"Not found",0),0)</f>
        <v>Caixa</v>
      </c>
      <c r="I637" s="118">
        <v>44888</v>
      </c>
    </row>
    <row r="638" spans="1:9" x14ac:dyDescent="0.3">
      <c r="A638" s="16">
        <v>53</v>
      </c>
      <c r="B638">
        <v>45688636000106</v>
      </c>
      <c r="C638">
        <v>182748.01003479699</v>
      </c>
      <c r="D638">
        <v>1.04015105</v>
      </c>
      <c r="E638">
        <v>175693.72259423</v>
      </c>
      <c r="F638" t="s">
        <v>14</v>
      </c>
      <c r="G638" t="str">
        <f>_xlfn.XLOOKUP(B638,'de para'!A:A,'de para'!C:C,_xlfn.XLOOKUP(B638,'de para'!B:B,'de para'!C:C,"Not found",0),0)</f>
        <v>XP CASH III FI RENDA FIXA SIMPLES</v>
      </c>
      <c r="H638" t="str">
        <f>_xlfn.XLOOKUP(B638,'de para'!A:A,'de para'!D:D,_xlfn.XLOOKUP('output XML'!B638,'de para'!B:B,'de para'!D:D,"Not found",0),0)</f>
        <v>Caixa</v>
      </c>
      <c r="I638" s="118">
        <v>44888</v>
      </c>
    </row>
    <row r="639" spans="1:9" x14ac:dyDescent="0.3">
      <c r="A639" s="16">
        <v>54</v>
      </c>
      <c r="B639">
        <v>46328680000178</v>
      </c>
      <c r="C639">
        <v>182748.00378054971</v>
      </c>
      <c r="D639">
        <v>1.04021846</v>
      </c>
      <c r="E639">
        <v>175682.33097934999</v>
      </c>
      <c r="F639" t="s">
        <v>14</v>
      </c>
      <c r="G639" t="str">
        <f>_xlfn.XLOOKUP(B639,'de para'!A:A,'de para'!C:C,_xlfn.XLOOKUP(B639,'de para'!B:B,'de para'!C:C,"Not found",0),0)</f>
        <v>XP CASH VII FI RENDA FIXA SIMPLES</v>
      </c>
      <c r="H639" t="str">
        <f>_xlfn.XLOOKUP(B639,'de para'!A:A,'de para'!D:D,_xlfn.XLOOKUP('output XML'!B639,'de para'!B:B,'de para'!D:D,"Not found",0),0)</f>
        <v>Caixa</v>
      </c>
      <c r="I639" s="118">
        <v>44888</v>
      </c>
    </row>
    <row r="640" spans="1:9" x14ac:dyDescent="0.3">
      <c r="A640" s="16">
        <v>55</v>
      </c>
      <c r="B640">
        <v>46328752000187</v>
      </c>
      <c r="C640">
        <v>182748.0027210296</v>
      </c>
      <c r="D640">
        <v>1.0402184299999999</v>
      </c>
      <c r="E640">
        <v>175682.33502748999</v>
      </c>
      <c r="F640" t="s">
        <v>14</v>
      </c>
      <c r="G640" t="str">
        <f>_xlfn.XLOOKUP(B640,'de para'!A:A,'de para'!C:C,_xlfn.XLOOKUP(B640,'de para'!B:B,'de para'!C:C,"Not found",0),0)</f>
        <v>XP CASH VIII FI RENDA FIXA SIMPLES</v>
      </c>
      <c r="H640" t="str">
        <f>_xlfn.XLOOKUP(B640,'de para'!A:A,'de para'!D:D,_xlfn.XLOOKUP('output XML'!B640,'de para'!B:B,'de para'!D:D,"Not found",0),0)</f>
        <v>Caixa</v>
      </c>
      <c r="I640" s="118">
        <v>44888</v>
      </c>
    </row>
    <row r="641" spans="1:9" x14ac:dyDescent="0.3">
      <c r="A641" s="16">
        <v>56</v>
      </c>
      <c r="B641">
        <v>31366337000140</v>
      </c>
      <c r="C641">
        <v>3185005.6436947891</v>
      </c>
      <c r="D641">
        <v>2.0957202000000001</v>
      </c>
      <c r="E641">
        <v>1519766.63854974</v>
      </c>
      <c r="F641" t="s">
        <v>15</v>
      </c>
      <c r="G641" t="str">
        <f>_xlfn.XLOOKUP(B641,'de para'!A:A,'de para'!C:C,_xlfn.XLOOKUP(B641,'de para'!B:B,'de para'!C:C,"Not found",0),0)</f>
        <v>051 SPA VISTA MULTIESTRATÉGIA FIC MULTIMERCADO</v>
      </c>
      <c r="H641" t="str">
        <f>_xlfn.XLOOKUP(B641,'de para'!A:A,'de para'!D:D,_xlfn.XLOOKUP('output XML'!B641,'de para'!B:B,'de para'!D:D,"Not found",0),0)</f>
        <v>Multimercado</v>
      </c>
      <c r="I641" s="118">
        <v>44888</v>
      </c>
    </row>
    <row r="642" spans="1:9" x14ac:dyDescent="0.3">
      <c r="A642" s="16">
        <v>57</v>
      </c>
      <c r="B642">
        <v>18422272000145</v>
      </c>
      <c r="C642">
        <v>1003967.021905634</v>
      </c>
      <c r="D642">
        <v>3.2283048000000001</v>
      </c>
      <c r="E642">
        <v>310988.91960437997</v>
      </c>
      <c r="F642" t="s">
        <v>15</v>
      </c>
      <c r="G642" t="str">
        <f>_xlfn.XLOOKUP(B642,'de para'!A:A,'de para'!C:C,_xlfn.XLOOKUP(B642,'de para'!B:B,'de para'!C:C,"Not found",0),0)</f>
        <v>ABSOLUTE VERTEX CSHG FIC MULTIMERCADO</v>
      </c>
      <c r="H642" t="str">
        <f>_xlfn.XLOOKUP(B642,'de para'!A:A,'de para'!D:D,_xlfn.XLOOKUP('output XML'!B642,'de para'!B:B,'de para'!D:D,"Not found",0),0)</f>
        <v>Multimercado</v>
      </c>
      <c r="I642" s="118">
        <v>44888</v>
      </c>
    </row>
    <row r="643" spans="1:9" x14ac:dyDescent="0.3">
      <c r="A643" s="16">
        <v>58</v>
      </c>
      <c r="B643">
        <v>32683901000111</v>
      </c>
      <c r="C643">
        <v>1689568.573130124</v>
      </c>
      <c r="D643">
        <v>1.3611259</v>
      </c>
      <c r="E643">
        <v>1241302.19925293</v>
      </c>
      <c r="F643" t="s">
        <v>15</v>
      </c>
      <c r="G643" t="str">
        <f>_xlfn.XLOOKUP(B643,'de para'!A:A,'de para'!C:C,_xlfn.XLOOKUP(B643,'de para'!B:B,'de para'!C:C,"Not found",0),0)</f>
        <v>CSHG ALLOCATION ACE CAPITAL FIC MULTIMERCADO</v>
      </c>
      <c r="H643" t="str">
        <f>_xlfn.XLOOKUP(B643,'de para'!A:A,'de para'!D:D,_xlfn.XLOOKUP('output XML'!B643,'de para'!B:B,'de para'!D:D,"Not found",0),0)</f>
        <v>Multimercado</v>
      </c>
      <c r="I643" s="118">
        <v>44888</v>
      </c>
    </row>
    <row r="644" spans="1:9" x14ac:dyDescent="0.3">
      <c r="A644" s="16">
        <v>59</v>
      </c>
      <c r="B644">
        <v>35700369000191</v>
      </c>
      <c r="C644">
        <v>1062956.157255779</v>
      </c>
      <c r="D644">
        <v>1.3422761999999999</v>
      </c>
      <c r="E644">
        <v>791905.68770851998</v>
      </c>
      <c r="F644" t="s">
        <v>15</v>
      </c>
      <c r="G644" t="str">
        <f>_xlfn.XLOOKUP(B644,'de para'!A:A,'de para'!C:C,_xlfn.XLOOKUP(B644,'de para'!B:B,'de para'!C:C,"Not found",0),0)</f>
        <v>CSHG ALLOCATION GENOA CAPITAL RADAR FIC MULTIMERCADO</v>
      </c>
      <c r="H644" t="str">
        <f>_xlfn.XLOOKUP(B644,'de para'!A:A,'de para'!D:D,_xlfn.XLOOKUP('output XML'!B644,'de para'!B:B,'de para'!D:D,"Not found",0),0)</f>
        <v>Multimercado</v>
      </c>
      <c r="I644" s="118">
        <v>44888</v>
      </c>
    </row>
    <row r="645" spans="1:9" x14ac:dyDescent="0.3">
      <c r="A645" s="16">
        <v>60</v>
      </c>
      <c r="B645">
        <v>41000792000181</v>
      </c>
      <c r="C645">
        <v>2331183.156035325</v>
      </c>
      <c r="D645">
        <v>1.2152101</v>
      </c>
      <c r="E645">
        <v>1918337.5418253399</v>
      </c>
      <c r="F645" t="s">
        <v>15</v>
      </c>
      <c r="G645" t="str">
        <f>_xlfn.XLOOKUP(B645,'de para'!A:A,'de para'!C:C,_xlfn.XLOOKUP(B645,'de para'!B:B,'de para'!C:C,"Not found",0),0)</f>
        <v>CSHG ALLOCATION GIANT ZARATHUSTRA FIC MULTIMERCADO</v>
      </c>
      <c r="H645" t="str">
        <f>_xlfn.XLOOKUP(B645,'de para'!A:A,'de para'!D:D,_xlfn.XLOOKUP('output XML'!B645,'de para'!B:B,'de para'!D:D,"Not found",0),0)</f>
        <v>Multimercado</v>
      </c>
      <c r="I645" s="118">
        <v>44888</v>
      </c>
    </row>
    <row r="646" spans="1:9" x14ac:dyDescent="0.3">
      <c r="A646" s="16">
        <v>61</v>
      </c>
      <c r="B646">
        <v>28951307000197</v>
      </c>
      <c r="C646">
        <v>5023892.7413905365</v>
      </c>
      <c r="D646">
        <v>2.1038568</v>
      </c>
      <c r="E646">
        <v>2387944.2466761698</v>
      </c>
      <c r="F646" t="s">
        <v>15</v>
      </c>
      <c r="G646" t="str">
        <f>_xlfn.XLOOKUP(B646,'de para'!A:A,'de para'!C:C,_xlfn.XLOOKUP(B646,'de para'!B:B,'de para'!C:C,"Not found",0),0)</f>
        <v>CSHG ALLOCATION RAPTOR L CSHG INVESTIMENTO NO EXTERIOR FIC MULTIMERCADO CRÉDITO PRIVADO</v>
      </c>
      <c r="H646" t="str">
        <f>_xlfn.XLOOKUP(B646,'de para'!A:A,'de para'!D:D,_xlfn.XLOOKUP('output XML'!B646,'de para'!B:B,'de para'!D:D,"Not found",0),0)</f>
        <v>Multimercado</v>
      </c>
      <c r="I646" s="118">
        <v>44888</v>
      </c>
    </row>
    <row r="647" spans="1:9" x14ac:dyDescent="0.3">
      <c r="A647" s="16">
        <v>62</v>
      </c>
      <c r="B647">
        <v>36857756000107</v>
      </c>
      <c r="C647">
        <v>1260119.0768034121</v>
      </c>
      <c r="D647">
        <v>1.1585585</v>
      </c>
      <c r="E647">
        <v>1087661.1554819299</v>
      </c>
      <c r="F647" t="s">
        <v>15</v>
      </c>
      <c r="G647" t="str">
        <f>_xlfn.XLOOKUP(B647,'de para'!A:A,'de para'!C:C,_xlfn.XLOOKUP(B647,'de para'!B:B,'de para'!C:C,"Not found",0),0)</f>
        <v>CSHG ALLOCATION SHARP LONG BIASED CSHG FIC AÇÕES</v>
      </c>
      <c r="H647" t="str">
        <f>_xlfn.XLOOKUP(B647,'de para'!A:A,'de para'!D:D,_xlfn.XLOOKUP('output XML'!B647,'de para'!B:B,'de para'!D:D,"Not found",0),0)</f>
        <v>Ações</v>
      </c>
      <c r="I647" s="118">
        <v>44888</v>
      </c>
    </row>
    <row r="648" spans="1:9" x14ac:dyDescent="0.3">
      <c r="A648" s="16">
        <v>63</v>
      </c>
      <c r="B648">
        <v>40319225000120</v>
      </c>
      <c r="C648">
        <v>65055.411813060993</v>
      </c>
      <c r="D648">
        <v>1.1355578</v>
      </c>
      <c r="E648">
        <v>57289.3883632</v>
      </c>
      <c r="F648" t="s">
        <v>15</v>
      </c>
      <c r="G648" t="str">
        <f>_xlfn.XLOOKUP(B648,'de para'!A:A,'de para'!C:C,_xlfn.XLOOKUP(B648,'de para'!B:B,'de para'!C:C,"Not found",0),0)</f>
        <v>CSHG GRIDS II FIC RENDA FIXA REFERENCIADO DI</v>
      </c>
      <c r="H648" t="str">
        <f>_xlfn.XLOOKUP(B648,'de para'!A:A,'de para'!D:D,_xlfn.XLOOKUP('output XML'!B648,'de para'!B:B,'de para'!D:D,"Not found",0),0)</f>
        <v>Caixa</v>
      </c>
      <c r="I648" s="118">
        <v>44888</v>
      </c>
    </row>
    <row r="649" spans="1:9" x14ac:dyDescent="0.3">
      <c r="A649" s="16">
        <v>64</v>
      </c>
      <c r="B649">
        <v>40319218000128</v>
      </c>
      <c r="C649">
        <v>291849.06072438147</v>
      </c>
      <c r="D649">
        <v>119.8894385</v>
      </c>
      <c r="E649">
        <v>2434.3183551100001</v>
      </c>
      <c r="F649" t="s">
        <v>15</v>
      </c>
      <c r="G649" t="str">
        <f>_xlfn.XLOOKUP(B649,'de para'!A:A,'de para'!C:C,_xlfn.XLOOKUP(B649,'de para'!B:B,'de para'!C:C,"Not found",0),0)</f>
        <v>CSHG GRIDS II INVESTIMENTO NO EXTERIOR FI MULTIMERCADO CRÉDITO PRIVADO</v>
      </c>
      <c r="H649" t="str">
        <f>_xlfn.XLOOKUP(B649,'de para'!A:A,'de para'!D:D,_xlfn.XLOOKUP('output XML'!B649,'de para'!B:B,'de para'!D:D,"Not found",0),0)</f>
        <v>Multimercado</v>
      </c>
      <c r="I649" s="118">
        <v>44888</v>
      </c>
    </row>
    <row r="650" spans="1:9" x14ac:dyDescent="0.3">
      <c r="A650" s="16">
        <v>65</v>
      </c>
      <c r="B650">
        <v>13000859000142</v>
      </c>
      <c r="C650">
        <v>1111969.209387871</v>
      </c>
      <c r="D650">
        <v>4.32456</v>
      </c>
      <c r="E650">
        <v>257128.86614773999</v>
      </c>
      <c r="F650" t="s">
        <v>15</v>
      </c>
      <c r="G650" t="str">
        <f>_xlfn.XLOOKUP(B650,'de para'!A:A,'de para'!C:C,_xlfn.XLOOKUP(B650,'de para'!B:B,'de para'!C:C,"Not found",0),0)</f>
        <v>CSHG ALLOCATION IBIÚNA HEDGE STHG FIC MULTIMERCADO</v>
      </c>
      <c r="H650" t="str">
        <f>_xlfn.XLOOKUP(B650,'de para'!A:A,'de para'!D:D,_xlfn.XLOOKUP('output XML'!B650,'de para'!B:B,'de para'!D:D,"Not found",0),0)</f>
        <v>Multimercado</v>
      </c>
      <c r="I650" s="118">
        <v>44888</v>
      </c>
    </row>
    <row r="651" spans="1:9" x14ac:dyDescent="0.3">
      <c r="A651" s="16">
        <v>66</v>
      </c>
      <c r="B651">
        <v>19009392000188</v>
      </c>
      <c r="C651">
        <v>2260662.4237069921</v>
      </c>
      <c r="D651">
        <v>5.3175445999999997</v>
      </c>
      <c r="E651">
        <v>425132.76215999998</v>
      </c>
      <c r="F651" t="s">
        <v>15</v>
      </c>
      <c r="G651" t="str">
        <f>_xlfn.XLOOKUP(B651,'de para'!A:A,'de para'!C:C,_xlfn.XLOOKUP(B651,'de para'!B:B,'de para'!C:C,"Not found",0),0)</f>
        <v>CSHG ALLOCATION SPX RAPTOR CSHG INVESTIMENTO NO EXTERIOR FIC MULTIMERCADO CRÉDITO PRIVADO</v>
      </c>
      <c r="H651" t="str">
        <f>_xlfn.XLOOKUP(B651,'de para'!A:A,'de para'!D:D,_xlfn.XLOOKUP('output XML'!B651,'de para'!B:B,'de para'!D:D,"Not found",0),0)</f>
        <v>Multimercado</v>
      </c>
      <c r="I651" s="118">
        <v>44888</v>
      </c>
    </row>
    <row r="652" spans="1:9" x14ac:dyDescent="0.3">
      <c r="A652" s="16">
        <v>67</v>
      </c>
      <c r="B652">
        <v>31608483000135</v>
      </c>
      <c r="C652">
        <v>1899273.509924961</v>
      </c>
      <c r="D652">
        <v>1.8343221000000001</v>
      </c>
      <c r="E652">
        <v>1035408.94476764</v>
      </c>
      <c r="F652" t="s">
        <v>15</v>
      </c>
      <c r="G652" t="str">
        <f>_xlfn.XLOOKUP(B652,'de para'!A:A,'de para'!C:C,_xlfn.XLOOKUP(B652,'de para'!B:B,'de para'!C:C,"Not found",0),0)</f>
        <v>CSHG ALLOCATION SHARP LONG BIASED FIC AÇÕES</v>
      </c>
      <c r="H652" t="str">
        <f>_xlfn.XLOOKUP(B652,'de para'!A:A,'de para'!D:D,_xlfn.XLOOKUP('output XML'!B652,'de para'!B:B,'de para'!D:D,"Not found",0),0)</f>
        <v>Ações</v>
      </c>
      <c r="I652" s="118">
        <v>44888</v>
      </c>
    </row>
    <row r="653" spans="1:9" x14ac:dyDescent="0.3">
      <c r="A653" s="16">
        <v>68</v>
      </c>
      <c r="B653">
        <v>29236579000178</v>
      </c>
      <c r="C653">
        <v>2165092.5262962361</v>
      </c>
      <c r="D653">
        <v>1.6871833000000001</v>
      </c>
      <c r="E653">
        <v>1283258.62773549</v>
      </c>
      <c r="F653" t="s">
        <v>15</v>
      </c>
      <c r="G653" t="str">
        <f>_xlfn.XLOOKUP(B653,'de para'!A:A,'de para'!C:C,_xlfn.XLOOKUP(B653,'de para'!B:B,'de para'!C:C,"Not found",0),0)</f>
        <v>CSHG ALLOCATION LEGACY CAPITAL FIC MULTIMERCADO</v>
      </c>
      <c r="H653" t="str">
        <f>_xlfn.XLOOKUP(B653,'de para'!A:A,'de para'!D:D,_xlfn.XLOOKUP('output XML'!B653,'de para'!B:B,'de para'!D:D,"Not found",0),0)</f>
        <v>Multimercado</v>
      </c>
      <c r="I653" s="118">
        <v>44888</v>
      </c>
    </row>
    <row r="654" spans="1:9" x14ac:dyDescent="0.3">
      <c r="A654" s="16">
        <v>69</v>
      </c>
      <c r="B654">
        <v>35819274000191</v>
      </c>
      <c r="C654">
        <v>1153350.6644713399</v>
      </c>
      <c r="D654">
        <v>1.2445473600000001</v>
      </c>
      <c r="E654">
        <v>926723.00110084994</v>
      </c>
      <c r="F654" t="s">
        <v>15</v>
      </c>
      <c r="G654" t="str">
        <f>_xlfn.XLOOKUP(B654,'de para'!A:A,'de para'!C:C,_xlfn.XLOOKUP(B654,'de para'!B:B,'de para'!C:C,"Not found",0),0)</f>
        <v>CSHG JIVE DISTRESSED ALLOCATION III FIC MULTIMERCADO CRÉDITO PRIVADO</v>
      </c>
      <c r="H654" t="str">
        <f>_xlfn.XLOOKUP(B654,'de para'!A:A,'de para'!D:D,_xlfn.XLOOKUP('output XML'!B654,'de para'!B:B,'de para'!D:D,"Not found",0),0)</f>
        <v>Inflação</v>
      </c>
      <c r="I654" s="118">
        <v>44888</v>
      </c>
    </row>
    <row r="655" spans="1:9" x14ac:dyDescent="0.3">
      <c r="A655" s="16">
        <v>70</v>
      </c>
      <c r="B655">
        <v>31713505000127</v>
      </c>
      <c r="C655">
        <v>657724.25440312864</v>
      </c>
      <c r="D655">
        <v>2036.996484</v>
      </c>
      <c r="E655">
        <v>322.88924383</v>
      </c>
      <c r="F655" t="s">
        <v>15</v>
      </c>
      <c r="G655" t="str">
        <f>_xlfn.XLOOKUP(B655,'de para'!A:A,'de para'!C:C,_xlfn.XLOOKUP(B655,'de para'!B:B,'de para'!C:C,"Not found",0),0)</f>
        <v>CSHG PÁTRIA INF IV FI MULTIMERCADO</v>
      </c>
      <c r="H655" t="str">
        <f>_xlfn.XLOOKUP(B655,'de para'!A:A,'de para'!D:D,_xlfn.XLOOKUP('output XML'!B655,'de para'!B:B,'de para'!D:D,"Not found",0),0)</f>
        <v>Ações</v>
      </c>
      <c r="I655" s="118">
        <v>44888</v>
      </c>
    </row>
    <row r="656" spans="1:9" x14ac:dyDescent="0.3">
      <c r="A656" s="16">
        <v>71</v>
      </c>
      <c r="B656">
        <v>31713585000110</v>
      </c>
      <c r="C656">
        <v>67139.582584768505</v>
      </c>
      <c r="D656">
        <v>1.143232</v>
      </c>
      <c r="E656">
        <v>58727.87201965</v>
      </c>
      <c r="F656" t="s">
        <v>15</v>
      </c>
      <c r="G656" t="str">
        <f>_xlfn.XLOOKUP(B656,'de para'!A:A,'de para'!C:C,_xlfn.XLOOKUP(B656,'de para'!B:B,'de para'!C:C,"Not found",0),0)</f>
        <v>CSHG PÁTRIA INF IV FIC RENDA FIXA REFERENCIADO DI</v>
      </c>
      <c r="H656" t="str">
        <f>_xlfn.XLOOKUP(B656,'de para'!A:A,'de para'!D:D,_xlfn.XLOOKUP('output XML'!B656,'de para'!B:B,'de para'!D:D,"Not found",0),0)</f>
        <v>Caixa</v>
      </c>
      <c r="I656" s="118">
        <v>44888</v>
      </c>
    </row>
    <row r="657" spans="1:9" x14ac:dyDescent="0.3">
      <c r="A657" s="16">
        <v>72</v>
      </c>
      <c r="B657">
        <v>42776581000106</v>
      </c>
      <c r="C657">
        <v>1616379.1750865921</v>
      </c>
      <c r="D657">
        <v>1.11692703</v>
      </c>
      <c r="E657">
        <v>1447166.3158573499</v>
      </c>
      <c r="F657" t="s">
        <v>15</v>
      </c>
      <c r="G657" t="str">
        <f>_xlfn.XLOOKUP(B657,'de para'!A:A,'de para'!C:C,_xlfn.XLOOKUP(B657,'de para'!B:B,'de para'!C:C,"Not found",0),0)</f>
        <v>SELECTION CASH MASTER FUNDO DE INVESTIMENTO EM COTAS DE FUNDOS DE INVESTIMENTO RENDA FIXA CREDITO PRIVADO LONGO PRAZO</v>
      </c>
      <c r="H657" t="str">
        <f>_xlfn.XLOOKUP(B657,'de para'!A:A,'de para'!D:D,_xlfn.XLOOKUP('output XML'!B657,'de para'!B:B,'de para'!D:D,"Not found",0),0)</f>
        <v>Caixa</v>
      </c>
      <c r="I657" s="118">
        <v>44888</v>
      </c>
    </row>
    <row r="658" spans="1:9" x14ac:dyDescent="0.3">
      <c r="A658" s="16">
        <v>73</v>
      </c>
      <c r="B658">
        <v>30654823000100</v>
      </c>
      <c r="C658">
        <v>1930061.49266163</v>
      </c>
      <c r="D658">
        <v>1286.7076597499999</v>
      </c>
      <c r="E658">
        <v>1500.0000023600001</v>
      </c>
      <c r="F658" t="s">
        <v>15</v>
      </c>
      <c r="G658" t="str">
        <f>_xlfn.XLOOKUP(B658,'de para'!A:A,'de para'!C:C,_xlfn.XLOOKUP(B658,'de para'!B:B,'de para'!C:C,"Not found",0),0)</f>
        <v>SPS II FEEDER B FI MULTIMERCADO CRÉDITO PRIVADO</v>
      </c>
      <c r="H658" t="str">
        <f>_xlfn.XLOOKUP(B658,'de para'!A:A,'de para'!D:D,_xlfn.XLOOKUP('output XML'!B658,'de para'!B:B,'de para'!D:D,"Not found",0),0)</f>
        <v>Inflação</v>
      </c>
      <c r="I658" s="118">
        <v>44888</v>
      </c>
    </row>
    <row r="659" spans="1:9" x14ac:dyDescent="0.3">
      <c r="A659" s="16">
        <v>74</v>
      </c>
      <c r="B659">
        <v>10843445000197</v>
      </c>
      <c r="C659">
        <v>439869.6549437535</v>
      </c>
      <c r="D659">
        <v>2.56092824</v>
      </c>
      <c r="E659">
        <v>171761.80420571001</v>
      </c>
      <c r="F659" t="s">
        <v>15</v>
      </c>
      <c r="G659" t="str">
        <f>_xlfn.XLOOKUP(B659,'de para'!A:A,'de para'!C:C,_xlfn.XLOOKUP(B659,'de para'!B:B,'de para'!C:C,"Not found",0),0)</f>
        <v>XP REFERENCIADO FUNDO INVESTIMENTO REFERENCIADO DI</v>
      </c>
      <c r="H659" t="str">
        <f>_xlfn.XLOOKUP(B659,'de para'!A:A,'de para'!D:D,_xlfn.XLOOKUP('output XML'!B659,'de para'!B:B,'de para'!D:D,"Not found",0),0)</f>
        <v>Caixa</v>
      </c>
      <c r="I659" s="118">
        <v>44888</v>
      </c>
    </row>
    <row r="660" spans="1:9" x14ac:dyDescent="0.3">
      <c r="A660" s="16">
        <v>75</v>
      </c>
      <c r="B660">
        <v>44162109000109</v>
      </c>
      <c r="C660">
        <v>11823.039286419669</v>
      </c>
      <c r="D660">
        <v>1.0402029399999999</v>
      </c>
      <c r="E660">
        <v>11366.089088750001</v>
      </c>
      <c r="F660" t="s">
        <v>15</v>
      </c>
      <c r="G660" t="str">
        <f>_xlfn.XLOOKUP(B660,'de para'!A:A,'de para'!C:C,_xlfn.XLOOKUP(B660,'de para'!B:B,'de para'!C:C,"Not found",0),0)</f>
        <v>XP CASH I FI RENDA FIXA SIMPLES</v>
      </c>
      <c r="H660" t="str">
        <f>_xlfn.XLOOKUP(B660,'de para'!A:A,'de para'!D:D,_xlfn.XLOOKUP('output XML'!B660,'de para'!B:B,'de para'!D:D,"Not found",0),0)</f>
        <v>Caixa</v>
      </c>
      <c r="I660" s="118">
        <v>44888</v>
      </c>
    </row>
    <row r="661" spans="1:9" x14ac:dyDescent="0.3">
      <c r="A661" s="16">
        <v>76</v>
      </c>
      <c r="B661">
        <v>45683352000127</v>
      </c>
      <c r="C661">
        <v>11823.039322575951</v>
      </c>
      <c r="D661">
        <v>1.0402202599999999</v>
      </c>
      <c r="E661">
        <v>11365.89987449</v>
      </c>
      <c r="F661" t="s">
        <v>15</v>
      </c>
      <c r="G661" t="str">
        <f>_xlfn.XLOOKUP(B661,'de para'!A:A,'de para'!C:C,_xlfn.XLOOKUP(B661,'de para'!B:B,'de para'!C:C,"Not found",0),0)</f>
        <v>XP CASH II FI RENDA FIXA SIMPLES</v>
      </c>
      <c r="H661" t="str">
        <f>_xlfn.XLOOKUP(B661,'de para'!A:A,'de para'!D:D,_xlfn.XLOOKUP('output XML'!B661,'de para'!B:B,'de para'!D:D,"Not found",0),0)</f>
        <v>Caixa</v>
      </c>
      <c r="I661" s="118">
        <v>44888</v>
      </c>
    </row>
    <row r="662" spans="1:9" x14ac:dyDescent="0.3">
      <c r="A662" s="16">
        <v>77</v>
      </c>
      <c r="B662">
        <v>45688718000150</v>
      </c>
      <c r="C662">
        <v>11823.03932269625</v>
      </c>
      <c r="D662">
        <v>1.04022025</v>
      </c>
      <c r="E662">
        <v>11365.89998387</v>
      </c>
      <c r="F662" t="s">
        <v>15</v>
      </c>
      <c r="G662" t="str">
        <f>_xlfn.XLOOKUP(B662,'de para'!A:A,'de para'!C:C,_xlfn.XLOOKUP(B662,'de para'!B:B,'de para'!C:C,"Not found",0),0)</f>
        <v>XP CASH IV FI RENDA FIXA SIMPLES</v>
      </c>
      <c r="H662" t="str">
        <f>_xlfn.XLOOKUP(B662,'de para'!A:A,'de para'!D:D,_xlfn.XLOOKUP('output XML'!B662,'de para'!B:B,'de para'!D:D,"Not found",0),0)</f>
        <v>Caixa</v>
      </c>
      <c r="I662" s="118">
        <v>44888</v>
      </c>
    </row>
    <row r="663" spans="1:9" x14ac:dyDescent="0.3">
      <c r="A663" s="16">
        <v>78</v>
      </c>
      <c r="B663">
        <v>46328929000145</v>
      </c>
      <c r="C663">
        <v>11823.03909453604</v>
      </c>
      <c r="D663">
        <v>1.04021824</v>
      </c>
      <c r="E663">
        <v>11365.921726709999</v>
      </c>
      <c r="F663" t="s">
        <v>15</v>
      </c>
      <c r="G663" t="str">
        <f>_xlfn.XLOOKUP(B663,'de para'!A:A,'de para'!C:C,_xlfn.XLOOKUP(B663,'de para'!B:B,'de para'!C:C,"Not found",0),0)</f>
        <v>XP CASH IX FI RENDA FIXA SIMPLES</v>
      </c>
      <c r="H663" t="str">
        <f>_xlfn.XLOOKUP(B663,'de para'!A:A,'de para'!D:D,_xlfn.XLOOKUP('output XML'!B663,'de para'!B:B,'de para'!D:D,"Not found",0),0)</f>
        <v>Caixa</v>
      </c>
      <c r="I663" s="118">
        <v>44888</v>
      </c>
    </row>
    <row r="664" spans="1:9" x14ac:dyDescent="0.3">
      <c r="A664" s="16">
        <v>79</v>
      </c>
      <c r="B664">
        <v>46098698000120</v>
      </c>
      <c r="C664">
        <v>11823.039576442619</v>
      </c>
      <c r="D664">
        <v>1.0401394100000001</v>
      </c>
      <c r="E664">
        <v>11366.78358956</v>
      </c>
      <c r="F664" t="s">
        <v>15</v>
      </c>
      <c r="G664" t="str">
        <f>_xlfn.XLOOKUP(B664,'de para'!A:A,'de para'!C:C,_xlfn.XLOOKUP(B664,'de para'!B:B,'de para'!C:C,"Not found",0),0)</f>
        <v>XP CASH V FI RENDA FIXA SIMPLES</v>
      </c>
      <c r="H664" t="str">
        <f>_xlfn.XLOOKUP(B664,'de para'!A:A,'de para'!D:D,_xlfn.XLOOKUP('output XML'!B664,'de para'!B:B,'de para'!D:D,"Not found",0),0)</f>
        <v>Caixa</v>
      </c>
      <c r="I664" s="118">
        <v>44888</v>
      </c>
    </row>
    <row r="665" spans="1:9" x14ac:dyDescent="0.3">
      <c r="A665" s="16">
        <v>80</v>
      </c>
      <c r="B665">
        <v>32319500000187</v>
      </c>
      <c r="C665">
        <v>11823.039322863789</v>
      </c>
      <c r="D665">
        <v>1.04024044</v>
      </c>
      <c r="E665">
        <v>11365.679383569999</v>
      </c>
      <c r="F665" t="s">
        <v>15</v>
      </c>
      <c r="G665" t="str">
        <f>_xlfn.XLOOKUP(B665,'de para'!A:A,'de para'!C:C,_xlfn.XLOOKUP(B665,'de para'!B:B,'de para'!C:C,"Not found",0),0)</f>
        <v>XP CASH VI FI RENDA FIXA SIMPLES</v>
      </c>
      <c r="H665" t="str">
        <f>_xlfn.XLOOKUP(B665,'de para'!A:A,'de para'!D:D,_xlfn.XLOOKUP('output XML'!B665,'de para'!B:B,'de para'!D:D,"Not found",0),0)</f>
        <v>Caixa</v>
      </c>
      <c r="I665" s="118">
        <v>44888</v>
      </c>
    </row>
    <row r="666" spans="1:9" x14ac:dyDescent="0.3">
      <c r="A666" s="16">
        <v>81</v>
      </c>
      <c r="B666">
        <v>46328987000179</v>
      </c>
      <c r="C666">
        <v>11823.03930827618</v>
      </c>
      <c r="D666">
        <v>1.0402214000000001</v>
      </c>
      <c r="E666">
        <v>11365.88740462</v>
      </c>
      <c r="F666" t="s">
        <v>15</v>
      </c>
      <c r="G666" t="str">
        <f>_xlfn.XLOOKUP(B666,'de para'!A:A,'de para'!C:C,_xlfn.XLOOKUP(B666,'de para'!B:B,'de para'!C:C,"Not found",0),0)</f>
        <v>XP CASH X FI RENDA FIXA SIMPLES I</v>
      </c>
      <c r="H666" t="str">
        <f>_xlfn.XLOOKUP(B666,'de para'!A:A,'de para'!D:D,_xlfn.XLOOKUP('output XML'!B666,'de para'!B:B,'de para'!D:D,"Not found",0),0)</f>
        <v>Caixa</v>
      </c>
      <c r="I666" s="118">
        <v>44888</v>
      </c>
    </row>
    <row r="667" spans="1:9" x14ac:dyDescent="0.3">
      <c r="A667" s="16">
        <v>82</v>
      </c>
      <c r="B667">
        <v>45688636000106</v>
      </c>
      <c r="C667">
        <v>11823.039177060529</v>
      </c>
      <c r="D667">
        <v>1.04015105</v>
      </c>
      <c r="E667">
        <v>11366.656003530001</v>
      </c>
      <c r="F667" t="s">
        <v>15</v>
      </c>
      <c r="G667" t="str">
        <f>_xlfn.XLOOKUP(B667,'de para'!A:A,'de para'!C:C,_xlfn.XLOOKUP(B667,'de para'!B:B,'de para'!C:C,"Not found",0),0)</f>
        <v>XP CASH III FI RENDA FIXA SIMPLES</v>
      </c>
      <c r="H667" t="str">
        <f>_xlfn.XLOOKUP(B667,'de para'!A:A,'de para'!D:D,_xlfn.XLOOKUP('output XML'!B667,'de para'!B:B,'de para'!D:D,"Not found",0),0)</f>
        <v>Caixa</v>
      </c>
      <c r="I667" s="118">
        <v>44888</v>
      </c>
    </row>
    <row r="668" spans="1:9" x14ac:dyDescent="0.3">
      <c r="A668" s="16">
        <v>83</v>
      </c>
      <c r="B668">
        <v>46328680000178</v>
      </c>
      <c r="C668">
        <v>11823.03934515031</v>
      </c>
      <c r="D668">
        <v>1.04021846</v>
      </c>
      <c r="E668">
        <v>11365.919563809999</v>
      </c>
      <c r="F668" t="s">
        <v>15</v>
      </c>
      <c r="G668" t="str">
        <f>_xlfn.XLOOKUP(B668,'de para'!A:A,'de para'!C:C,_xlfn.XLOOKUP(B668,'de para'!B:B,'de para'!C:C,"Not found",0),0)</f>
        <v>XP CASH VII FI RENDA FIXA SIMPLES</v>
      </c>
      <c r="H668" t="str">
        <f>_xlfn.XLOOKUP(B668,'de para'!A:A,'de para'!D:D,_xlfn.XLOOKUP('output XML'!B668,'de para'!B:B,'de para'!D:D,"Not found",0),0)</f>
        <v>Caixa</v>
      </c>
      <c r="I668" s="118">
        <v>44888</v>
      </c>
    </row>
    <row r="669" spans="1:9" x14ac:dyDescent="0.3">
      <c r="A669" s="16">
        <v>84</v>
      </c>
      <c r="B669">
        <v>46328752000187</v>
      </c>
      <c r="C669">
        <v>11823.039345520399</v>
      </c>
      <c r="D669">
        <v>1.0402184299999999</v>
      </c>
      <c r="E669">
        <v>11365.91989196</v>
      </c>
      <c r="F669" t="s">
        <v>15</v>
      </c>
      <c r="G669" t="str">
        <f>_xlfn.XLOOKUP(B669,'de para'!A:A,'de para'!C:C,_xlfn.XLOOKUP(B669,'de para'!B:B,'de para'!C:C,"Not found",0),0)</f>
        <v>XP CASH VIII FI RENDA FIXA SIMPLES</v>
      </c>
      <c r="H669" t="str">
        <f>_xlfn.XLOOKUP(B669,'de para'!A:A,'de para'!D:D,_xlfn.XLOOKUP('output XML'!B669,'de para'!B:B,'de para'!D:D,"Not found",0),0)</f>
        <v>Caixa</v>
      </c>
      <c r="I669" s="118">
        <v>44888</v>
      </c>
    </row>
    <row r="670" spans="1:9" x14ac:dyDescent="0.3">
      <c r="A670" s="16">
        <v>0</v>
      </c>
      <c r="B670" t="s">
        <v>3</v>
      </c>
      <c r="C670">
        <v>258452.32</v>
      </c>
      <c r="D670">
        <v>3915.9443070000002</v>
      </c>
      <c r="E670">
        <v>66</v>
      </c>
      <c r="F670" t="s">
        <v>14</v>
      </c>
      <c r="G670" t="str">
        <f>_xlfn.XLOOKUP(B670,'de para'!A:A,'de para'!C:C,_xlfn.XLOOKUP(B670,'de para'!B:B,'de para'!C:C,"Not found",0),0)</f>
        <v>NTN-B 760199 20350515</v>
      </c>
      <c r="H670" t="str">
        <f>_xlfn.XLOOKUP(B670,'de para'!A:A,'de para'!D:D,_xlfn.XLOOKUP('output XML'!B670,'de para'!B:B,'de para'!D:D,"Not found",0),0)</f>
        <v>Inflação</v>
      </c>
      <c r="I670" s="118">
        <v>44889</v>
      </c>
    </row>
    <row r="671" spans="1:9" x14ac:dyDescent="0.3">
      <c r="A671" s="16">
        <v>1</v>
      </c>
      <c r="B671" t="s">
        <v>5</v>
      </c>
      <c r="C671">
        <v>692102.06</v>
      </c>
      <c r="D671">
        <v>4000.5899380000001</v>
      </c>
      <c r="E671">
        <v>173</v>
      </c>
      <c r="F671" t="s">
        <v>14</v>
      </c>
      <c r="G671" t="str">
        <f>_xlfn.XLOOKUP(B671,'de para'!A:A,'de para'!C:C,_xlfn.XLOOKUP(B671,'de para'!B:B,'de para'!C:C,"Not found",0),0)</f>
        <v>NTN-B 760199 20260815</v>
      </c>
      <c r="H671" t="str">
        <f>_xlfn.XLOOKUP(B671,'de para'!A:A,'de para'!D:D,_xlfn.XLOOKUP('output XML'!B671,'de para'!B:B,'de para'!D:D,"Not found",0),0)</f>
        <v>Inflação</v>
      </c>
      <c r="I671" s="118">
        <v>44889</v>
      </c>
    </row>
    <row r="672" spans="1:9" x14ac:dyDescent="0.3">
      <c r="A672" s="16">
        <v>2</v>
      </c>
      <c r="B672" t="s">
        <v>5</v>
      </c>
      <c r="C672">
        <v>176025.96</v>
      </c>
      <c r="D672">
        <v>4000.5899380000001</v>
      </c>
      <c r="E672">
        <v>44</v>
      </c>
      <c r="F672" t="s">
        <v>14</v>
      </c>
      <c r="G672" t="str">
        <f>_xlfn.XLOOKUP(B672,'de para'!A:A,'de para'!C:C,_xlfn.XLOOKUP(B672,'de para'!B:B,'de para'!C:C,"Not found",0),0)</f>
        <v>NTN-B 760199 20260815</v>
      </c>
      <c r="H672" t="str">
        <f>_xlfn.XLOOKUP(B672,'de para'!A:A,'de para'!D:D,_xlfn.XLOOKUP('output XML'!B672,'de para'!B:B,'de para'!D:D,"Not found",0),0)</f>
        <v>Inflação</v>
      </c>
      <c r="I672" s="118">
        <v>44889</v>
      </c>
    </row>
    <row r="673" spans="1:9" x14ac:dyDescent="0.3">
      <c r="A673" s="16">
        <v>3</v>
      </c>
      <c r="B673" t="s">
        <v>5</v>
      </c>
      <c r="C673">
        <v>276040.71000000002</v>
      </c>
      <c r="D673">
        <v>4000.5899380000001</v>
      </c>
      <c r="E673">
        <v>69</v>
      </c>
      <c r="F673" t="s">
        <v>14</v>
      </c>
      <c r="G673" t="str">
        <f>_xlfn.XLOOKUP(B673,'de para'!A:A,'de para'!C:C,_xlfn.XLOOKUP(B673,'de para'!B:B,'de para'!C:C,"Not found",0),0)</f>
        <v>NTN-B 760199 20260815</v>
      </c>
      <c r="H673" t="str">
        <f>_xlfn.XLOOKUP(B673,'de para'!A:A,'de para'!D:D,_xlfn.XLOOKUP('output XML'!B673,'de para'!B:B,'de para'!D:D,"Not found",0),0)</f>
        <v>Inflação</v>
      </c>
      <c r="I673" s="118">
        <v>44889</v>
      </c>
    </row>
    <row r="674" spans="1:9" x14ac:dyDescent="0.3">
      <c r="A674" s="16">
        <v>4</v>
      </c>
      <c r="B674" t="s">
        <v>3</v>
      </c>
      <c r="C674">
        <v>1257018.1200000001</v>
      </c>
      <c r="D674">
        <v>3915.9443070000002</v>
      </c>
      <c r="E674">
        <v>321</v>
      </c>
      <c r="F674" t="s">
        <v>14</v>
      </c>
      <c r="G674" t="str">
        <f>_xlfn.XLOOKUP(B674,'de para'!A:A,'de para'!C:C,_xlfn.XLOOKUP(B674,'de para'!B:B,'de para'!C:C,"Not found",0),0)</f>
        <v>NTN-B 760199 20350515</v>
      </c>
      <c r="H674" t="str">
        <f>_xlfn.XLOOKUP(B674,'de para'!A:A,'de para'!D:D,_xlfn.XLOOKUP('output XML'!B674,'de para'!B:B,'de para'!D:D,"Not found",0),0)</f>
        <v>Inflação</v>
      </c>
      <c r="I674" s="118">
        <v>44889</v>
      </c>
    </row>
    <row r="675" spans="1:9" x14ac:dyDescent="0.3">
      <c r="A675" s="16">
        <v>5</v>
      </c>
      <c r="B675" t="s">
        <v>3</v>
      </c>
      <c r="C675">
        <v>195797.22</v>
      </c>
      <c r="D675">
        <v>3915.9443070000002</v>
      </c>
      <c r="E675">
        <v>50</v>
      </c>
      <c r="F675" t="s">
        <v>14</v>
      </c>
      <c r="G675" t="str">
        <f>_xlfn.XLOOKUP(B675,'de para'!A:A,'de para'!C:C,_xlfn.XLOOKUP(B675,'de para'!B:B,'de para'!C:C,"Not found",0),0)</f>
        <v>NTN-B 760199 20350515</v>
      </c>
      <c r="H675" t="str">
        <f>_xlfn.XLOOKUP(B675,'de para'!A:A,'de para'!D:D,_xlfn.XLOOKUP('output XML'!B675,'de para'!B:B,'de para'!D:D,"Not found",0),0)</f>
        <v>Inflação</v>
      </c>
      <c r="I675" s="118">
        <v>44889</v>
      </c>
    </row>
    <row r="676" spans="1:9" x14ac:dyDescent="0.3">
      <c r="A676" s="16">
        <v>6</v>
      </c>
      <c r="B676" t="s">
        <v>5</v>
      </c>
      <c r="C676">
        <v>32004.720000000001</v>
      </c>
      <c r="D676">
        <v>4000.5899380000001</v>
      </c>
      <c r="E676">
        <v>8</v>
      </c>
      <c r="F676" t="s">
        <v>14</v>
      </c>
      <c r="G676" t="str">
        <f>_xlfn.XLOOKUP(B676,'de para'!A:A,'de para'!C:C,_xlfn.XLOOKUP(B676,'de para'!B:B,'de para'!C:C,"Not found",0),0)</f>
        <v>NTN-B 760199 20260815</v>
      </c>
      <c r="H676" t="str">
        <f>_xlfn.XLOOKUP(B676,'de para'!A:A,'de para'!D:D,_xlfn.XLOOKUP('output XML'!B676,'de para'!B:B,'de para'!D:D,"Not found",0),0)</f>
        <v>Inflação</v>
      </c>
      <c r="I676" s="118">
        <v>44889</v>
      </c>
    </row>
    <row r="677" spans="1:9" x14ac:dyDescent="0.3">
      <c r="A677" s="16">
        <v>7</v>
      </c>
      <c r="B677" t="s">
        <v>4</v>
      </c>
      <c r="C677">
        <v>188159.4</v>
      </c>
      <c r="D677">
        <v>4003.3914580000001</v>
      </c>
      <c r="E677">
        <v>47</v>
      </c>
      <c r="F677" t="s">
        <v>15</v>
      </c>
      <c r="G677" t="str">
        <f>_xlfn.XLOOKUP(B677,'de para'!A:A,'de para'!C:C,_xlfn.XLOOKUP(B677,'de para'!B:B,'de para'!C:C,"Not found",0),0)</f>
        <v>NTN-B 760199 20300815</v>
      </c>
      <c r="H677" t="str">
        <f>_xlfn.XLOOKUP(B677,'de para'!A:A,'de para'!D:D,_xlfn.XLOOKUP('output XML'!B677,'de para'!B:B,'de para'!D:D,"Not found",0),0)</f>
        <v>Inflação</v>
      </c>
      <c r="I677" s="118">
        <v>44889</v>
      </c>
    </row>
    <row r="678" spans="1:9" x14ac:dyDescent="0.3">
      <c r="A678" s="16">
        <v>8</v>
      </c>
      <c r="B678" t="s">
        <v>3</v>
      </c>
      <c r="C678">
        <v>281947.99</v>
      </c>
      <c r="D678">
        <v>3915.9443070000002</v>
      </c>
      <c r="E678">
        <v>72</v>
      </c>
      <c r="F678" t="s">
        <v>15</v>
      </c>
      <c r="G678" t="str">
        <f>_xlfn.XLOOKUP(B678,'de para'!A:A,'de para'!C:C,_xlfn.XLOOKUP(B678,'de para'!B:B,'de para'!C:C,"Not found",0),0)</f>
        <v>NTN-B 760199 20350515</v>
      </c>
      <c r="H678" t="str">
        <f>_xlfn.XLOOKUP(B678,'de para'!A:A,'de para'!D:D,_xlfn.XLOOKUP('output XML'!B678,'de para'!B:B,'de para'!D:D,"Not found",0),0)</f>
        <v>Inflação</v>
      </c>
      <c r="I678" s="118">
        <v>44889</v>
      </c>
    </row>
    <row r="679" spans="1:9" x14ac:dyDescent="0.3">
      <c r="A679" s="16">
        <v>9</v>
      </c>
      <c r="B679" t="s">
        <v>4</v>
      </c>
      <c r="C679">
        <v>2522136.62</v>
      </c>
      <c r="D679">
        <v>4003.3914580000001</v>
      </c>
      <c r="E679">
        <v>630</v>
      </c>
      <c r="F679" t="s">
        <v>15</v>
      </c>
      <c r="G679" t="str">
        <f>_xlfn.XLOOKUP(B679,'de para'!A:A,'de para'!C:C,_xlfn.XLOOKUP(B679,'de para'!B:B,'de para'!C:C,"Not found",0),0)</f>
        <v>NTN-B 760199 20300815</v>
      </c>
      <c r="H679" t="str">
        <f>_xlfn.XLOOKUP(B679,'de para'!A:A,'de para'!D:D,_xlfn.XLOOKUP('output XML'!B679,'de para'!B:B,'de para'!D:D,"Not found",0),0)</f>
        <v>Inflação</v>
      </c>
      <c r="I679" s="118">
        <v>44889</v>
      </c>
    </row>
    <row r="680" spans="1:9" x14ac:dyDescent="0.3">
      <c r="A680" s="16">
        <v>10</v>
      </c>
      <c r="B680" t="s">
        <v>3</v>
      </c>
      <c r="C680">
        <v>1801334.38</v>
      </c>
      <c r="D680">
        <v>3915.9443070000002</v>
      </c>
      <c r="E680">
        <v>460</v>
      </c>
      <c r="F680" t="s">
        <v>15</v>
      </c>
      <c r="G680" t="str">
        <f>_xlfn.XLOOKUP(B680,'de para'!A:A,'de para'!C:C,_xlfn.XLOOKUP(B680,'de para'!B:B,'de para'!C:C,"Not found",0),0)</f>
        <v>NTN-B 760199 20350515</v>
      </c>
      <c r="H680" t="str">
        <f>_xlfn.XLOOKUP(B680,'de para'!A:A,'de para'!D:D,_xlfn.XLOOKUP('output XML'!B680,'de para'!B:B,'de para'!D:D,"Not found",0),0)</f>
        <v>Inflação</v>
      </c>
      <c r="I680" s="118">
        <v>44889</v>
      </c>
    </row>
    <row r="681" spans="1:9" x14ac:dyDescent="0.3">
      <c r="A681" s="16">
        <v>11</v>
      </c>
      <c r="B681" t="s">
        <v>3</v>
      </c>
      <c r="C681">
        <v>39159.440000000002</v>
      </c>
      <c r="D681">
        <v>3915.9443070000002</v>
      </c>
      <c r="E681">
        <v>10</v>
      </c>
      <c r="F681" t="s">
        <v>15</v>
      </c>
      <c r="G681" t="str">
        <f>_xlfn.XLOOKUP(B681,'de para'!A:A,'de para'!C:C,_xlfn.XLOOKUP(B681,'de para'!B:B,'de para'!C:C,"Not found",0),0)</f>
        <v>NTN-B 760199 20350515</v>
      </c>
      <c r="H681" t="str">
        <f>_xlfn.XLOOKUP(B681,'de para'!A:A,'de para'!D:D,_xlfn.XLOOKUP('output XML'!B681,'de para'!B:B,'de para'!D:D,"Not found",0),0)</f>
        <v>Inflação</v>
      </c>
      <c r="I681" s="118">
        <v>44889</v>
      </c>
    </row>
    <row r="682" spans="1:9" x14ac:dyDescent="0.3">
      <c r="A682" s="16">
        <v>12</v>
      </c>
      <c r="B682" t="s">
        <v>5</v>
      </c>
      <c r="C682">
        <v>100014.75</v>
      </c>
      <c r="D682">
        <v>4000.5899380000001</v>
      </c>
      <c r="E682">
        <v>25</v>
      </c>
      <c r="F682" t="s">
        <v>15</v>
      </c>
      <c r="G682" t="str">
        <f>_xlfn.XLOOKUP(B682,'de para'!A:A,'de para'!C:C,_xlfn.XLOOKUP(B682,'de para'!B:B,'de para'!C:C,"Not found",0),0)</f>
        <v>NTN-B 760199 20260815</v>
      </c>
      <c r="H682" t="str">
        <f>_xlfn.XLOOKUP(B682,'de para'!A:A,'de para'!D:D,_xlfn.XLOOKUP('output XML'!B682,'de para'!B:B,'de para'!D:D,"Not found",0),0)</f>
        <v>Inflação</v>
      </c>
      <c r="I682" s="118">
        <v>44889</v>
      </c>
    </row>
    <row r="683" spans="1:9" x14ac:dyDescent="0.3">
      <c r="A683" s="16">
        <v>13</v>
      </c>
      <c r="B683" t="s">
        <v>3</v>
      </c>
      <c r="C683">
        <v>2012795.37</v>
      </c>
      <c r="D683">
        <v>3915.9443070000002</v>
      </c>
      <c r="E683">
        <v>514</v>
      </c>
      <c r="F683" t="s">
        <v>15</v>
      </c>
      <c r="G683" t="str">
        <f>_xlfn.XLOOKUP(B683,'de para'!A:A,'de para'!C:C,_xlfn.XLOOKUP(B683,'de para'!B:B,'de para'!C:C,"Not found",0),0)</f>
        <v>NTN-B 760199 20350515</v>
      </c>
      <c r="H683" t="str">
        <f>_xlfn.XLOOKUP(B683,'de para'!A:A,'de para'!D:D,_xlfn.XLOOKUP('output XML'!B683,'de para'!B:B,'de para'!D:D,"Not found",0),0)</f>
        <v>Inflação</v>
      </c>
      <c r="I683" s="118">
        <v>44889</v>
      </c>
    </row>
    <row r="684" spans="1:9" x14ac:dyDescent="0.3">
      <c r="A684" s="16">
        <v>14</v>
      </c>
      <c r="B684" t="s">
        <v>3</v>
      </c>
      <c r="C684">
        <v>144889.94</v>
      </c>
      <c r="D684">
        <v>3915.9443070000002</v>
      </c>
      <c r="E684">
        <v>37</v>
      </c>
      <c r="F684" t="s">
        <v>15</v>
      </c>
      <c r="G684" t="str">
        <f>_xlfn.XLOOKUP(B684,'de para'!A:A,'de para'!C:C,_xlfn.XLOOKUP(B684,'de para'!B:B,'de para'!C:C,"Not found",0),0)</f>
        <v>NTN-B 760199 20350515</v>
      </c>
      <c r="H684" t="str">
        <f>_xlfn.XLOOKUP(B684,'de para'!A:A,'de para'!D:D,_xlfn.XLOOKUP('output XML'!B684,'de para'!B:B,'de para'!D:D,"Not found",0),0)</f>
        <v>Inflação</v>
      </c>
      <c r="I684" s="118">
        <v>44889</v>
      </c>
    </row>
    <row r="685" spans="1:9" x14ac:dyDescent="0.3">
      <c r="A685" s="16">
        <v>15</v>
      </c>
      <c r="B685" t="s">
        <v>5</v>
      </c>
      <c r="C685">
        <v>948139.82</v>
      </c>
      <c r="D685">
        <v>4000.5899380000001</v>
      </c>
      <c r="E685">
        <v>237</v>
      </c>
      <c r="F685" t="s">
        <v>15</v>
      </c>
      <c r="G685" t="str">
        <f>_xlfn.XLOOKUP(B685,'de para'!A:A,'de para'!C:C,_xlfn.XLOOKUP(B685,'de para'!B:B,'de para'!C:C,"Not found",0),0)</f>
        <v>NTN-B 760199 20260815</v>
      </c>
      <c r="H685" t="str">
        <f>_xlfn.XLOOKUP(B685,'de para'!A:A,'de para'!D:D,_xlfn.XLOOKUP('output XML'!B685,'de para'!B:B,'de para'!D:D,"Not found",0),0)</f>
        <v>Inflação</v>
      </c>
      <c r="I685" s="118">
        <v>44889</v>
      </c>
    </row>
    <row r="686" spans="1:9" x14ac:dyDescent="0.3">
      <c r="A686" s="16">
        <v>16</v>
      </c>
      <c r="B686" t="s">
        <v>5</v>
      </c>
      <c r="C686">
        <v>1300191.73</v>
      </c>
      <c r="D686">
        <v>4000.5899380000001</v>
      </c>
      <c r="E686">
        <v>325</v>
      </c>
      <c r="F686" t="s">
        <v>15</v>
      </c>
      <c r="G686" t="str">
        <f>_xlfn.XLOOKUP(B686,'de para'!A:A,'de para'!C:C,_xlfn.XLOOKUP(B686,'de para'!B:B,'de para'!C:C,"Not found",0),0)</f>
        <v>NTN-B 760199 20260815</v>
      </c>
      <c r="H686" t="str">
        <f>_xlfn.XLOOKUP(B686,'de para'!A:A,'de para'!D:D,_xlfn.XLOOKUP('output XML'!B686,'de para'!B:B,'de para'!D:D,"Not found",0),0)</f>
        <v>Inflação</v>
      </c>
      <c r="I686" s="118">
        <v>44889</v>
      </c>
    </row>
    <row r="687" spans="1:9" x14ac:dyDescent="0.3">
      <c r="A687" s="16">
        <v>17</v>
      </c>
      <c r="B687" t="s">
        <v>4</v>
      </c>
      <c r="C687">
        <v>1813536.33</v>
      </c>
      <c r="D687">
        <v>4003.3914580000001</v>
      </c>
      <c r="E687">
        <v>453</v>
      </c>
      <c r="F687" t="s">
        <v>15</v>
      </c>
      <c r="G687" t="str">
        <f>_xlfn.XLOOKUP(B687,'de para'!A:A,'de para'!C:C,_xlfn.XLOOKUP(B687,'de para'!B:B,'de para'!C:C,"Not found",0),0)</f>
        <v>NTN-B 760199 20300815</v>
      </c>
      <c r="H687" t="str">
        <f>_xlfn.XLOOKUP(B687,'de para'!A:A,'de para'!D:D,_xlfn.XLOOKUP('output XML'!B687,'de para'!B:B,'de para'!D:D,"Not found",0),0)</f>
        <v>Inflação</v>
      </c>
      <c r="I687" s="118">
        <v>44889</v>
      </c>
    </row>
    <row r="688" spans="1:9" x14ac:dyDescent="0.3">
      <c r="A688" s="16">
        <v>18</v>
      </c>
      <c r="B688" t="s">
        <v>3</v>
      </c>
      <c r="C688">
        <v>1288345.68</v>
      </c>
      <c r="D688">
        <v>3915.9443070000002</v>
      </c>
      <c r="E688">
        <v>329</v>
      </c>
      <c r="F688" t="s">
        <v>15</v>
      </c>
      <c r="G688" t="str">
        <f>_xlfn.XLOOKUP(B688,'de para'!A:A,'de para'!C:C,_xlfn.XLOOKUP(B688,'de para'!B:B,'de para'!C:C,"Not found",0),0)</f>
        <v>NTN-B 760199 20350515</v>
      </c>
      <c r="H688" t="str">
        <f>_xlfn.XLOOKUP(B688,'de para'!A:A,'de para'!D:D,_xlfn.XLOOKUP('output XML'!B688,'de para'!B:B,'de para'!D:D,"Not found",0),0)</f>
        <v>Inflação</v>
      </c>
      <c r="I688" s="118">
        <v>44889</v>
      </c>
    </row>
    <row r="689" spans="1:9" x14ac:dyDescent="0.3">
      <c r="A689" s="16">
        <v>19</v>
      </c>
      <c r="B689" t="s">
        <v>5</v>
      </c>
      <c r="C689">
        <v>788116.22</v>
      </c>
      <c r="D689">
        <v>4000.5899380000001</v>
      </c>
      <c r="E689">
        <v>197</v>
      </c>
      <c r="F689" t="s">
        <v>15</v>
      </c>
      <c r="G689" t="str">
        <f>_xlfn.XLOOKUP(B689,'de para'!A:A,'de para'!C:C,_xlfn.XLOOKUP(B689,'de para'!B:B,'de para'!C:C,"Not found",0),0)</f>
        <v>NTN-B 760199 20260815</v>
      </c>
      <c r="H689" t="str">
        <f>_xlfn.XLOOKUP(B689,'de para'!A:A,'de para'!D:D,_xlfn.XLOOKUP('output XML'!B689,'de para'!B:B,'de para'!D:D,"Not found",0),0)</f>
        <v>Inflação</v>
      </c>
      <c r="I689" s="118">
        <v>44889</v>
      </c>
    </row>
    <row r="690" spans="1:9" x14ac:dyDescent="0.3">
      <c r="A690" s="16">
        <v>20</v>
      </c>
      <c r="B690" t="s">
        <v>4</v>
      </c>
      <c r="C690">
        <v>1753485.46</v>
      </c>
      <c r="D690">
        <v>4003.3914580000001</v>
      </c>
      <c r="E690">
        <v>438</v>
      </c>
      <c r="F690" t="s">
        <v>15</v>
      </c>
      <c r="G690" t="str">
        <f>_xlfn.XLOOKUP(B690,'de para'!A:A,'de para'!C:C,_xlfn.XLOOKUP(B690,'de para'!B:B,'de para'!C:C,"Not found",0),0)</f>
        <v>NTN-B 760199 20300815</v>
      </c>
      <c r="H690" t="str">
        <f>_xlfn.XLOOKUP(B690,'de para'!A:A,'de para'!D:D,_xlfn.XLOOKUP('output XML'!B690,'de para'!B:B,'de para'!D:D,"Not found",0),0)</f>
        <v>Inflação</v>
      </c>
      <c r="I690" s="118">
        <v>44889</v>
      </c>
    </row>
    <row r="691" spans="1:9" x14ac:dyDescent="0.3">
      <c r="A691" s="16">
        <v>21</v>
      </c>
      <c r="B691" t="s">
        <v>3</v>
      </c>
      <c r="C691">
        <v>728365.64</v>
      </c>
      <c r="D691">
        <v>3915.9443070000002</v>
      </c>
      <c r="E691">
        <v>186</v>
      </c>
      <c r="F691" t="s">
        <v>15</v>
      </c>
      <c r="G691" t="str">
        <f>_xlfn.XLOOKUP(B691,'de para'!A:A,'de para'!C:C,_xlfn.XLOOKUP(B691,'de para'!B:B,'de para'!C:C,"Not found",0),0)</f>
        <v>NTN-B 760199 20350515</v>
      </c>
      <c r="H691" t="str">
        <f>_xlfn.XLOOKUP(B691,'de para'!A:A,'de para'!D:D,_xlfn.XLOOKUP('output XML'!B691,'de para'!B:B,'de para'!D:D,"Not found",0),0)</f>
        <v>Inflação</v>
      </c>
      <c r="I691" s="118">
        <v>44889</v>
      </c>
    </row>
    <row r="692" spans="1:9" x14ac:dyDescent="0.3">
      <c r="A692" s="16">
        <v>22</v>
      </c>
      <c r="B692" t="s">
        <v>6</v>
      </c>
      <c r="C692">
        <v>1501859.42</v>
      </c>
      <c r="D692">
        <v>1001.23961659</v>
      </c>
      <c r="E692">
        <v>1500</v>
      </c>
      <c r="F692" t="s">
        <v>14</v>
      </c>
      <c r="G692" t="str">
        <f>_xlfn.XLOOKUP(B692,'de para'!A:A,'de para'!C:C,_xlfn.XLOOKUP(B692,'de para'!B:B,'de para'!C:C,"Not found",0),0)</f>
        <v>IFPT11 - IFIN PARTICIPAÇÕES S.A. - 20330915 IPCA + 7.1000%</v>
      </c>
      <c r="H692" t="str">
        <f>_xlfn.XLOOKUP(B692,'de para'!A:A,'de para'!D:D,_xlfn.XLOOKUP('output XML'!B692,'de para'!B:B,'de para'!D:D,"Not found",0),0)</f>
        <v>Inflação</v>
      </c>
      <c r="I692" s="118">
        <v>44889</v>
      </c>
    </row>
    <row r="693" spans="1:9" x14ac:dyDescent="0.3">
      <c r="A693" s="16">
        <v>23</v>
      </c>
      <c r="B693" t="s">
        <v>143</v>
      </c>
      <c r="C693">
        <v>7130380</v>
      </c>
      <c r="D693">
        <v>108.2</v>
      </c>
      <c r="E693">
        <v>65900</v>
      </c>
      <c r="F693" t="s">
        <v>14</v>
      </c>
      <c r="G693" t="str">
        <f>_xlfn.XLOOKUP(B693,'de para'!A:A,'de para'!C:C,_xlfn.XLOOKUP(B693,'de para'!B:B,'de para'!C:C,"Not found",0),0)</f>
        <v>BOVA11</v>
      </c>
      <c r="H693" t="str">
        <f>_xlfn.XLOOKUP(B693,'de para'!A:A,'de para'!D:D,_xlfn.XLOOKUP('output XML'!B693,'de para'!B:B,'de para'!D:D,"Not found",0),0)</f>
        <v>Ações</v>
      </c>
      <c r="I693" s="118">
        <v>44889</v>
      </c>
    </row>
    <row r="694" spans="1:9" x14ac:dyDescent="0.3">
      <c r="A694" s="16">
        <v>24</v>
      </c>
      <c r="B694" t="s">
        <v>8</v>
      </c>
      <c r="C694">
        <v>385680.82</v>
      </c>
      <c r="D694">
        <v>11.41</v>
      </c>
      <c r="E694">
        <v>33802</v>
      </c>
      <c r="F694" t="s">
        <v>14</v>
      </c>
      <c r="G694" t="str">
        <f>_xlfn.XLOOKUP(B694,'de para'!A:A,'de para'!C:C,_xlfn.XLOOKUP(B694,'de para'!B:B,'de para'!C:C,"Not found",0),0)</f>
        <v>CEMIG PN</v>
      </c>
      <c r="H694" t="str">
        <f>_xlfn.XLOOKUP(B694,'de para'!A:A,'de para'!D:D,_xlfn.XLOOKUP('output XML'!B694,'de para'!B:B,'de para'!D:D,"Not found",0),0)</f>
        <v>Ações</v>
      </c>
      <c r="I694" s="118">
        <v>44889</v>
      </c>
    </row>
    <row r="695" spans="1:9" x14ac:dyDescent="0.3">
      <c r="A695" s="16">
        <v>25</v>
      </c>
      <c r="B695" t="s">
        <v>9</v>
      </c>
      <c r="C695">
        <v>1241460</v>
      </c>
      <c r="D695">
        <v>17.100000000000001</v>
      </c>
      <c r="E695">
        <v>72600</v>
      </c>
      <c r="F695" t="s">
        <v>14</v>
      </c>
      <c r="G695" t="str">
        <f>_xlfn.XLOOKUP(B695,'de para'!A:A,'de para'!C:C,_xlfn.XLOOKUP(B695,'de para'!B:B,'de para'!C:C,"Not found",0),0)</f>
        <v>Cosan ON</v>
      </c>
      <c r="H695" t="str">
        <f>_xlfn.XLOOKUP(B695,'de para'!A:A,'de para'!D:D,_xlfn.XLOOKUP('output XML'!B695,'de para'!B:B,'de para'!D:D,"Not found",0),0)</f>
        <v>Ações</v>
      </c>
      <c r="I695" s="118">
        <v>44889</v>
      </c>
    </row>
    <row r="696" spans="1:9" x14ac:dyDescent="0.3">
      <c r="A696" s="16">
        <v>26</v>
      </c>
      <c r="B696" t="s">
        <v>11</v>
      </c>
      <c r="C696">
        <v>874455</v>
      </c>
      <c r="D696">
        <v>24.25</v>
      </c>
      <c r="E696">
        <v>36060</v>
      </c>
      <c r="F696" t="s">
        <v>14</v>
      </c>
      <c r="G696" t="str">
        <f>_xlfn.XLOOKUP(B696,'de para'!A:A,'de para'!C:C,_xlfn.XLOOKUP(B696,'de para'!B:B,'de para'!C:C,"Not found",0),0)</f>
        <v>Petrobras PN</v>
      </c>
      <c r="H696" t="str">
        <f>_xlfn.XLOOKUP(B696,'de para'!A:A,'de para'!D:D,_xlfn.XLOOKUP('output XML'!B696,'de para'!B:B,'de para'!D:D,"Not found",0),0)</f>
        <v>Ações</v>
      </c>
      <c r="I696" s="118">
        <v>44889</v>
      </c>
    </row>
    <row r="697" spans="1:9" x14ac:dyDescent="0.3">
      <c r="A697" s="16">
        <v>27</v>
      </c>
      <c r="B697" t="s">
        <v>7</v>
      </c>
      <c r="C697">
        <v>297488.44</v>
      </c>
      <c r="D697">
        <v>15.64</v>
      </c>
      <c r="E697">
        <v>19021</v>
      </c>
      <c r="F697" t="s">
        <v>14</v>
      </c>
      <c r="G697" t="str">
        <f>_xlfn.XLOOKUP(B697,'de para'!A:A,'de para'!C:C,_xlfn.XLOOKUP(B697,'de para'!B:B,'de para'!C:C,"Not found",0),0)</f>
        <v>Bradesco PN</v>
      </c>
      <c r="H697" t="str">
        <f>_xlfn.XLOOKUP(B697,'de para'!A:A,'de para'!D:D,_xlfn.XLOOKUP('output XML'!B697,'de para'!B:B,'de para'!D:D,"Not found",0),0)</f>
        <v>Ações</v>
      </c>
      <c r="I697" s="118">
        <v>44889</v>
      </c>
    </row>
    <row r="698" spans="1:9" x14ac:dyDescent="0.3">
      <c r="A698" s="16">
        <v>28</v>
      </c>
      <c r="B698" t="s">
        <v>10</v>
      </c>
      <c r="C698">
        <v>525311.22</v>
      </c>
      <c r="D698">
        <v>9.0299999999999994</v>
      </c>
      <c r="E698">
        <v>58174</v>
      </c>
      <c r="F698" t="s">
        <v>14</v>
      </c>
      <c r="G698" t="str">
        <f>_xlfn.XLOOKUP(B698,'de para'!A:A,'de para'!C:C,_xlfn.XLOOKUP(B698,'de para'!B:B,'de para'!C:C,"Not found",0),0)</f>
        <v>Itau PN</v>
      </c>
      <c r="H698" t="str">
        <f>_xlfn.XLOOKUP(B698,'de para'!A:A,'de para'!D:D,_xlfn.XLOOKUP('output XML'!B698,'de para'!B:B,'de para'!D:D,"Not found",0),0)</f>
        <v>Ações</v>
      </c>
      <c r="I698" s="118">
        <v>44889</v>
      </c>
    </row>
    <row r="699" spans="1:9" x14ac:dyDescent="0.3">
      <c r="A699" s="16">
        <v>29</v>
      </c>
      <c r="B699" t="s">
        <v>12</v>
      </c>
      <c r="C699">
        <v>1547550</v>
      </c>
      <c r="D699">
        <v>81.45</v>
      </c>
      <c r="E699">
        <v>19000</v>
      </c>
      <c r="F699" t="s">
        <v>14</v>
      </c>
      <c r="G699" t="str">
        <f>_xlfn.XLOOKUP(B699,'de para'!A:A,'de para'!C:C,_xlfn.XLOOKUP(B699,'de para'!B:B,'de para'!C:C,"Not found",0),0)</f>
        <v>Vale ON</v>
      </c>
      <c r="H699" t="str">
        <f>_xlfn.XLOOKUP(B699,'de para'!A:A,'de para'!D:D,_xlfn.XLOOKUP('output XML'!B699,'de para'!B:B,'de para'!D:D,"Not found",0),0)</f>
        <v>Ações</v>
      </c>
      <c r="I699" s="118">
        <v>44889</v>
      </c>
    </row>
    <row r="700" spans="1:9" x14ac:dyDescent="0.3">
      <c r="A700" s="16">
        <v>30</v>
      </c>
      <c r="B700" t="s">
        <v>143</v>
      </c>
      <c r="C700">
        <v>46309.599999999999</v>
      </c>
      <c r="D700">
        <v>108.2</v>
      </c>
      <c r="E700">
        <v>428</v>
      </c>
      <c r="F700" t="s">
        <v>14</v>
      </c>
      <c r="G700" t="str">
        <f>_xlfn.XLOOKUP(B700,'de para'!A:A,'de para'!C:C,_xlfn.XLOOKUP(B700,'de para'!B:B,'de para'!C:C,"Not found",0),0)</f>
        <v>BOVA11</v>
      </c>
      <c r="H700" t="str">
        <f>_xlfn.XLOOKUP(B700,'de para'!A:A,'de para'!D:D,_xlfn.XLOOKUP('output XML'!B700,'de para'!B:B,'de para'!D:D,"Not found",0),0)</f>
        <v>Ações</v>
      </c>
      <c r="I700" s="118">
        <v>44889</v>
      </c>
    </row>
    <row r="701" spans="1:9" x14ac:dyDescent="0.3">
      <c r="A701" s="16">
        <v>31</v>
      </c>
      <c r="B701" t="s">
        <v>143</v>
      </c>
      <c r="C701">
        <v>745930.8</v>
      </c>
      <c r="D701">
        <v>108.2</v>
      </c>
      <c r="E701">
        <v>6894</v>
      </c>
      <c r="F701" t="s">
        <v>14</v>
      </c>
      <c r="G701" t="str">
        <f>_xlfn.XLOOKUP(B701,'de para'!A:A,'de para'!C:C,_xlfn.XLOOKUP(B701,'de para'!B:B,'de para'!C:C,"Not found",0),0)</f>
        <v>BOVA11</v>
      </c>
      <c r="H701" t="str">
        <f>_xlfn.XLOOKUP(B701,'de para'!A:A,'de para'!D:D,_xlfn.XLOOKUP('output XML'!B701,'de para'!B:B,'de para'!D:D,"Not found",0),0)</f>
        <v>Ações</v>
      </c>
      <c r="I701" s="118">
        <v>44889</v>
      </c>
    </row>
    <row r="702" spans="1:9" x14ac:dyDescent="0.3">
      <c r="A702" s="16">
        <v>32</v>
      </c>
      <c r="B702" t="s">
        <v>143</v>
      </c>
      <c r="C702">
        <v>623773</v>
      </c>
      <c r="D702">
        <v>108.2</v>
      </c>
      <c r="E702">
        <v>5765</v>
      </c>
      <c r="F702" t="s">
        <v>14</v>
      </c>
      <c r="G702" t="str">
        <f>_xlfn.XLOOKUP(B702,'de para'!A:A,'de para'!C:C,_xlfn.XLOOKUP(B702,'de para'!B:B,'de para'!C:C,"Not found",0),0)</f>
        <v>BOVA11</v>
      </c>
      <c r="H702" t="str">
        <f>_xlfn.XLOOKUP(B702,'de para'!A:A,'de para'!D:D,_xlfn.XLOOKUP('output XML'!B702,'de para'!B:B,'de para'!D:D,"Not found",0),0)</f>
        <v>Ações</v>
      </c>
      <c r="I702" s="118">
        <v>44889</v>
      </c>
    </row>
    <row r="703" spans="1:9" x14ac:dyDescent="0.3">
      <c r="A703" s="16">
        <v>33</v>
      </c>
      <c r="B703" t="s">
        <v>143</v>
      </c>
      <c r="C703">
        <v>87642</v>
      </c>
      <c r="D703">
        <v>108.2</v>
      </c>
      <c r="E703">
        <v>810</v>
      </c>
      <c r="F703" t="s">
        <v>14</v>
      </c>
      <c r="G703" t="str">
        <f>_xlfn.XLOOKUP(B703,'de para'!A:A,'de para'!C:C,_xlfn.XLOOKUP(B703,'de para'!B:B,'de para'!C:C,"Not found",0),0)</f>
        <v>BOVA11</v>
      </c>
      <c r="H703" t="str">
        <f>_xlfn.XLOOKUP(B703,'de para'!A:A,'de para'!D:D,_xlfn.XLOOKUP('output XML'!B703,'de para'!B:B,'de para'!D:D,"Not found",0),0)</f>
        <v>Ações</v>
      </c>
      <c r="I703" s="118">
        <v>44889</v>
      </c>
    </row>
    <row r="704" spans="1:9" x14ac:dyDescent="0.3">
      <c r="A704" s="16">
        <v>34</v>
      </c>
      <c r="B704" t="s">
        <v>143</v>
      </c>
      <c r="C704">
        <v>96947.199999999997</v>
      </c>
      <c r="D704">
        <v>108.2</v>
      </c>
      <c r="E704">
        <v>896</v>
      </c>
      <c r="F704" t="s">
        <v>14</v>
      </c>
      <c r="G704" t="str">
        <f>_xlfn.XLOOKUP(B704,'de para'!A:A,'de para'!C:C,_xlfn.XLOOKUP(B704,'de para'!B:B,'de para'!C:C,"Not found",0),0)</f>
        <v>BOVA11</v>
      </c>
      <c r="H704" t="str">
        <f>_xlfn.XLOOKUP(B704,'de para'!A:A,'de para'!D:D,_xlfn.XLOOKUP('output XML'!B704,'de para'!B:B,'de para'!D:D,"Not found",0),0)</f>
        <v>Ações</v>
      </c>
      <c r="I704" s="118">
        <v>44889</v>
      </c>
    </row>
    <row r="705" spans="1:9" x14ac:dyDescent="0.3">
      <c r="A705" s="16">
        <v>35</v>
      </c>
      <c r="B705" t="s">
        <v>143</v>
      </c>
      <c r="C705">
        <v>163057.4</v>
      </c>
      <c r="D705">
        <v>108.2</v>
      </c>
      <c r="E705">
        <v>1507</v>
      </c>
      <c r="F705" t="s">
        <v>14</v>
      </c>
      <c r="G705" t="str">
        <f>_xlfn.XLOOKUP(B705,'de para'!A:A,'de para'!C:C,_xlfn.XLOOKUP(B705,'de para'!B:B,'de para'!C:C,"Not found",0),0)</f>
        <v>BOVA11</v>
      </c>
      <c r="H705" t="str">
        <f>_xlfn.XLOOKUP(B705,'de para'!A:A,'de para'!D:D,_xlfn.XLOOKUP('output XML'!B705,'de para'!B:B,'de para'!D:D,"Not found",0),0)</f>
        <v>Ações</v>
      </c>
      <c r="I705" s="118">
        <v>44889</v>
      </c>
    </row>
    <row r="706" spans="1:9" x14ac:dyDescent="0.3">
      <c r="A706" s="16">
        <v>36</v>
      </c>
      <c r="B706" t="s">
        <v>13</v>
      </c>
      <c r="C706">
        <v>1024.1400000000001</v>
      </c>
      <c r="D706">
        <v>1024.1400000000001</v>
      </c>
      <c r="E706">
        <v>1</v>
      </c>
      <c r="F706" t="s">
        <v>14</v>
      </c>
      <c r="G706" t="str">
        <f>_xlfn.XLOOKUP(B706,'de para'!A:A,'de para'!C:C,_xlfn.XLOOKUP(B706,'de para'!B:B,'de para'!C:C,"Not found",0),0)</f>
        <v>Fundo de caixa</v>
      </c>
      <c r="H706" t="str">
        <f>_xlfn.XLOOKUP(B706,'de para'!A:A,'de para'!D:D,_xlfn.XLOOKUP('output XML'!B706,'de para'!B:B,'de para'!D:D,"Not found",0),0)</f>
        <v>Caixa</v>
      </c>
      <c r="I706" s="118">
        <v>44889</v>
      </c>
    </row>
    <row r="707" spans="1:9" x14ac:dyDescent="0.3">
      <c r="A707" s="16">
        <v>37</v>
      </c>
      <c r="B707" t="s">
        <v>13</v>
      </c>
      <c r="C707">
        <v>1054.03</v>
      </c>
      <c r="D707">
        <v>1054.03</v>
      </c>
      <c r="E707">
        <v>1</v>
      </c>
      <c r="F707" t="s">
        <v>15</v>
      </c>
      <c r="G707" t="str">
        <f>_xlfn.XLOOKUP(B707,'de para'!A:A,'de para'!C:C,_xlfn.XLOOKUP(B707,'de para'!B:B,'de para'!C:C,"Not found",0),0)</f>
        <v>Fundo de caixa</v>
      </c>
      <c r="H707" t="str">
        <f>_xlfn.XLOOKUP(B707,'de para'!A:A,'de para'!D:D,_xlfn.XLOOKUP('output XML'!B707,'de para'!B:B,'de para'!D:D,"Not found",0),0)</f>
        <v>Caixa</v>
      </c>
      <c r="I707" s="118">
        <v>44889</v>
      </c>
    </row>
    <row r="708" spans="1:9" x14ac:dyDescent="0.3">
      <c r="A708" s="16">
        <v>38</v>
      </c>
      <c r="B708">
        <v>25307212000147</v>
      </c>
      <c r="C708">
        <v>1559640.674456073</v>
      </c>
      <c r="D708">
        <v>1.457349</v>
      </c>
      <c r="E708">
        <v>1070190.2388899799</v>
      </c>
      <c r="F708" t="s">
        <v>14</v>
      </c>
      <c r="G708" t="str">
        <f>_xlfn.XLOOKUP(B708,'de para'!A:A,'de para'!C:C,_xlfn.XLOOKUP(B708,'de para'!B:B,'de para'!C:C,"Not found",0),0)</f>
        <v>CSHG ALLOCATION VELT 90 FIC AÇÕES</v>
      </c>
      <c r="H708" t="str">
        <f>_xlfn.XLOOKUP(B708,'de para'!A:A,'de para'!D:D,_xlfn.XLOOKUP('output XML'!B708,'de para'!B:B,'de para'!D:D,"Not found",0),0)</f>
        <v>Ações</v>
      </c>
      <c r="I708" s="118">
        <v>44889</v>
      </c>
    </row>
    <row r="709" spans="1:9" x14ac:dyDescent="0.3">
      <c r="A709" s="16">
        <v>39</v>
      </c>
      <c r="B709">
        <v>31608459000104</v>
      </c>
      <c r="C709">
        <v>1580903.0256205499</v>
      </c>
      <c r="D709">
        <v>1.4047801</v>
      </c>
      <c r="E709">
        <v>1125374.01805489</v>
      </c>
      <c r="F709" t="s">
        <v>14</v>
      </c>
      <c r="G709" t="str">
        <f>_xlfn.XLOOKUP(B709,'de para'!A:A,'de para'!C:C,_xlfn.XLOOKUP(B709,'de para'!B:B,'de para'!C:C,"Not found",0),0)</f>
        <v>CSHG ALLOCATION RPS LONG BIAS SELECTION FUNDO DE INVESTIMENTO EM COTAS DE FUNDO DE INVESTIMENTO EM AÇÕES</v>
      </c>
      <c r="H709" t="str">
        <f>_xlfn.XLOOKUP(B709,'de para'!A:A,'de para'!D:D,_xlfn.XLOOKUP('output XML'!B709,'de para'!B:B,'de para'!D:D,"Not found",0),0)</f>
        <v>Ações</v>
      </c>
      <c r="I709" s="118">
        <v>44889</v>
      </c>
    </row>
    <row r="710" spans="1:9" x14ac:dyDescent="0.3">
      <c r="A710" s="16">
        <v>40</v>
      </c>
      <c r="B710">
        <v>45688718000150</v>
      </c>
      <c r="C710">
        <v>326998.09720780328</v>
      </c>
      <c r="D710">
        <v>1.0407330299999999</v>
      </c>
      <c r="E710">
        <v>314199.78782436001</v>
      </c>
      <c r="F710" t="s">
        <v>14</v>
      </c>
      <c r="G710" t="str">
        <f>_xlfn.XLOOKUP(B710,'de para'!A:A,'de para'!C:C,_xlfn.XLOOKUP(B710,'de para'!B:B,'de para'!C:C,"Not found",0),0)</f>
        <v>XP CASH IV FI RENDA FIXA SIMPLES</v>
      </c>
      <c r="H710" t="str">
        <f>_xlfn.XLOOKUP(B710,'de para'!A:A,'de para'!D:D,_xlfn.XLOOKUP('output XML'!B710,'de para'!B:B,'de para'!D:D,"Not found",0),0)</f>
        <v>Caixa</v>
      </c>
      <c r="I710" s="118">
        <v>44889</v>
      </c>
    </row>
    <row r="711" spans="1:9" x14ac:dyDescent="0.3">
      <c r="A711" s="16">
        <v>41</v>
      </c>
      <c r="B711">
        <v>45688636000106</v>
      </c>
      <c r="C711">
        <v>326998.09874799132</v>
      </c>
      <c r="D711">
        <v>1.0406638100000001</v>
      </c>
      <c r="E711">
        <v>314220.68837773002</v>
      </c>
      <c r="F711" t="s">
        <v>14</v>
      </c>
      <c r="G711" t="str">
        <f>_xlfn.XLOOKUP(B711,'de para'!A:A,'de para'!C:C,_xlfn.XLOOKUP(B711,'de para'!B:B,'de para'!C:C,"Not found",0),0)</f>
        <v>XP CASH III FI RENDA FIXA SIMPLES</v>
      </c>
      <c r="H711" t="str">
        <f>_xlfn.XLOOKUP(B711,'de para'!A:A,'de para'!D:D,_xlfn.XLOOKUP('output XML'!B711,'de para'!B:B,'de para'!D:D,"Not found",0),0)</f>
        <v>Caixa</v>
      </c>
      <c r="I711" s="118">
        <v>44889</v>
      </c>
    </row>
    <row r="712" spans="1:9" x14ac:dyDescent="0.3">
      <c r="A712" s="16">
        <v>42</v>
      </c>
      <c r="B712">
        <v>28075830000105</v>
      </c>
      <c r="C712">
        <v>358659.60120153421</v>
      </c>
      <c r="D712">
        <v>1.7879756</v>
      </c>
      <c r="E712">
        <v>200595.35555268999</v>
      </c>
      <c r="F712" t="s">
        <v>14</v>
      </c>
      <c r="G712" t="str">
        <f>_xlfn.XLOOKUP(B712,'de para'!A:A,'de para'!C:C,_xlfn.XLOOKUP(B712,'de para'!B:B,'de para'!C:C,"Not found",0),0)</f>
        <v>CSHG ALLOCATION MILES ACER LONG BIAS FIC MULTIMERCADO</v>
      </c>
      <c r="H712" t="str">
        <f>_xlfn.XLOOKUP(B712,'de para'!A:A,'de para'!D:D,_xlfn.XLOOKUP('output XML'!B712,'de para'!B:B,'de para'!D:D,"Not found",0),0)</f>
        <v>Ações</v>
      </c>
      <c r="I712" s="118">
        <v>44889</v>
      </c>
    </row>
    <row r="713" spans="1:9" x14ac:dyDescent="0.3">
      <c r="A713" s="16">
        <v>43</v>
      </c>
      <c r="B713">
        <v>11145320000156</v>
      </c>
      <c r="C713">
        <v>3476165.2715238961</v>
      </c>
      <c r="D713">
        <v>759.04119070000002</v>
      </c>
      <c r="E713">
        <v>4579.6793561599998</v>
      </c>
      <c r="F713" t="s">
        <v>14</v>
      </c>
      <c r="G713" t="str">
        <f>_xlfn.XLOOKUP(B713,'de para'!A:A,'de para'!C:C,_xlfn.XLOOKUP(B713,'de para'!B:B,'de para'!C:C,"Not found",0),0)</f>
        <v>ATMOS AÇÕES FIC</v>
      </c>
      <c r="H713" t="str">
        <f>_xlfn.XLOOKUP(B713,'de para'!A:A,'de para'!D:D,_xlfn.XLOOKUP('output XML'!B713,'de para'!B:B,'de para'!D:D,"Not found",0),0)</f>
        <v>Ações</v>
      </c>
      <c r="I713" s="118">
        <v>44889</v>
      </c>
    </row>
    <row r="714" spans="1:9" x14ac:dyDescent="0.3">
      <c r="A714" s="16">
        <v>44</v>
      </c>
      <c r="B714">
        <v>28075715000122</v>
      </c>
      <c r="C714">
        <v>2008999.771804014</v>
      </c>
      <c r="D714">
        <v>1.7323701</v>
      </c>
      <c r="E714">
        <v>1159682.77898817</v>
      </c>
      <c r="F714" t="s">
        <v>14</v>
      </c>
      <c r="G714" t="str">
        <f>_xlfn.XLOOKUP(B714,'de para'!A:A,'de para'!C:C,_xlfn.XLOOKUP(B714,'de para'!B:B,'de para'!C:C,"Not found",0),0)</f>
        <v>CSHG ALLOCATION MILES VIRTUS FIC AÇÕES</v>
      </c>
      <c r="H714" t="str">
        <f>_xlfn.XLOOKUP(B714,'de para'!A:A,'de para'!D:D,_xlfn.XLOOKUP('output XML'!B714,'de para'!B:B,'de para'!D:D,"Not found",0),0)</f>
        <v>Ações</v>
      </c>
      <c r="I714" s="118">
        <v>44889</v>
      </c>
    </row>
    <row r="715" spans="1:9" x14ac:dyDescent="0.3">
      <c r="A715" s="16">
        <v>45</v>
      </c>
      <c r="B715">
        <v>14781366000150</v>
      </c>
      <c r="C715">
        <v>3156437.4285279992</v>
      </c>
      <c r="D715">
        <v>3.5156888999999998</v>
      </c>
      <c r="E715">
        <v>897814.77209999994</v>
      </c>
      <c r="F715" t="s">
        <v>14</v>
      </c>
      <c r="G715" t="str">
        <f>_xlfn.XLOOKUP(B715,'de para'!A:A,'de para'!C:C,_xlfn.XLOOKUP(B715,'de para'!B:B,'de para'!C:C,"Not found",0),0)</f>
        <v>NUCLEO CSHG AÇÕES FUNDO DE INVESTIMENTO EM COTAS DE FUNDOS DE INVESTIMENTO DE AÇÕES</v>
      </c>
      <c r="H715" t="str">
        <f>_xlfn.XLOOKUP(B715,'de para'!A:A,'de para'!D:D,_xlfn.XLOOKUP('output XML'!B715,'de para'!B:B,'de para'!D:D,"Not found",0),0)</f>
        <v>Ações</v>
      </c>
      <c r="I715" s="118">
        <v>44889</v>
      </c>
    </row>
    <row r="716" spans="1:9" x14ac:dyDescent="0.3">
      <c r="A716" s="16">
        <v>46</v>
      </c>
      <c r="B716">
        <v>10843445000197</v>
      </c>
      <c r="C716">
        <v>577.89142641337605</v>
      </c>
      <c r="D716">
        <v>2.5622282200000002</v>
      </c>
      <c r="E716">
        <v>225.54252657999999</v>
      </c>
      <c r="F716" t="s">
        <v>14</v>
      </c>
      <c r="G716" t="str">
        <f>_xlfn.XLOOKUP(B716,'de para'!A:A,'de para'!C:C,_xlfn.XLOOKUP(B716,'de para'!B:B,'de para'!C:C,"Not found",0),0)</f>
        <v>XP REFERENCIADO FUNDO INVESTIMENTO REFERENCIADO DI</v>
      </c>
      <c r="H716" t="str">
        <f>_xlfn.XLOOKUP(B716,'de para'!A:A,'de para'!D:D,_xlfn.XLOOKUP('output XML'!B716,'de para'!B:B,'de para'!D:D,"Not found",0),0)</f>
        <v>Caixa</v>
      </c>
      <c r="I716" s="118">
        <v>44889</v>
      </c>
    </row>
    <row r="717" spans="1:9" x14ac:dyDescent="0.3">
      <c r="A717" s="16">
        <v>47</v>
      </c>
      <c r="B717">
        <v>46328929000145</v>
      </c>
      <c r="C717">
        <v>326998.09662849287</v>
      </c>
      <c r="D717">
        <v>1.0407310299999999</v>
      </c>
      <c r="E717">
        <v>314200.39107365999</v>
      </c>
      <c r="F717" t="s">
        <v>14</v>
      </c>
      <c r="G717" t="str">
        <f>_xlfn.XLOOKUP(B717,'de para'!A:A,'de para'!C:C,_xlfn.XLOOKUP(B717,'de para'!B:B,'de para'!C:C,"Not found",0),0)</f>
        <v>XP CASH IX FI RENDA FIXA SIMPLES</v>
      </c>
      <c r="H717" t="str">
        <f>_xlfn.XLOOKUP(B717,'de para'!A:A,'de para'!D:D,_xlfn.XLOOKUP('output XML'!B717,'de para'!B:B,'de para'!D:D,"Not found",0),0)</f>
        <v>Caixa</v>
      </c>
      <c r="I717" s="118">
        <v>44889</v>
      </c>
    </row>
    <row r="718" spans="1:9" x14ac:dyDescent="0.3">
      <c r="A718" s="16">
        <v>48</v>
      </c>
      <c r="B718">
        <v>32319500000187</v>
      </c>
      <c r="C718">
        <v>326998.09814940928</v>
      </c>
      <c r="D718">
        <v>1.0407532399999999</v>
      </c>
      <c r="E718">
        <v>314193.6874003</v>
      </c>
      <c r="F718" t="s">
        <v>14</v>
      </c>
      <c r="G718" t="str">
        <f>_xlfn.XLOOKUP(B718,'de para'!A:A,'de para'!C:C,_xlfn.XLOOKUP(B718,'de para'!B:B,'de para'!C:C,"Not found",0),0)</f>
        <v>XP CASH VI FI RENDA FIXA SIMPLES</v>
      </c>
      <c r="H718" t="str">
        <f>_xlfn.XLOOKUP(B718,'de para'!A:A,'de para'!D:D,_xlfn.XLOOKUP('output XML'!B718,'de para'!B:B,'de para'!D:D,"Not found",0),0)</f>
        <v>Caixa</v>
      </c>
      <c r="I718" s="118">
        <v>44889</v>
      </c>
    </row>
    <row r="719" spans="1:9" x14ac:dyDescent="0.3">
      <c r="A719" s="16">
        <v>49</v>
      </c>
      <c r="B719">
        <v>46328752000187</v>
      </c>
      <c r="C719">
        <v>326998.09086560388</v>
      </c>
      <c r="D719">
        <v>1.0407312200000001</v>
      </c>
      <c r="E719">
        <v>314200.32817465003</v>
      </c>
      <c r="F719" t="s">
        <v>14</v>
      </c>
      <c r="G719" t="str">
        <f>_xlfn.XLOOKUP(B719,'de para'!A:A,'de para'!C:C,_xlfn.XLOOKUP(B719,'de para'!B:B,'de para'!C:C,"Not found",0),0)</f>
        <v>XP CASH VIII FI RENDA FIXA SIMPLES</v>
      </c>
      <c r="H719" t="str">
        <f>_xlfn.XLOOKUP(B719,'de para'!A:A,'de para'!D:D,_xlfn.XLOOKUP('output XML'!B719,'de para'!B:B,'de para'!D:D,"Not found",0),0)</f>
        <v>Caixa</v>
      </c>
      <c r="I719" s="118">
        <v>44889</v>
      </c>
    </row>
    <row r="720" spans="1:9" x14ac:dyDescent="0.3">
      <c r="A720" s="16">
        <v>50</v>
      </c>
      <c r="B720">
        <v>45683352000127</v>
      </c>
      <c r="C720">
        <v>326998.10716844228</v>
      </c>
      <c r="D720">
        <v>1.04073306</v>
      </c>
      <c r="E720">
        <v>314199.78833807999</v>
      </c>
      <c r="F720" t="s">
        <v>14</v>
      </c>
      <c r="G720" t="str">
        <f>_xlfn.XLOOKUP(B720,'de para'!A:A,'de para'!C:C,_xlfn.XLOOKUP(B720,'de para'!B:B,'de para'!C:C,"Not found",0),0)</f>
        <v>XP CASH II FI RENDA FIXA SIMPLES</v>
      </c>
      <c r="H720" t="str">
        <f>_xlfn.XLOOKUP(B720,'de para'!A:A,'de para'!D:D,_xlfn.XLOOKUP('output XML'!B720,'de para'!B:B,'de para'!D:D,"Not found",0),0)</f>
        <v>Caixa</v>
      </c>
      <c r="I720" s="118">
        <v>44889</v>
      </c>
    </row>
    <row r="721" spans="1:9" x14ac:dyDescent="0.3">
      <c r="A721" s="16">
        <v>51</v>
      </c>
      <c r="B721">
        <v>46328987000179</v>
      </c>
      <c r="C721">
        <v>326998.09860027512</v>
      </c>
      <c r="D721">
        <v>1.04073419</v>
      </c>
      <c r="E721">
        <v>314199.43895595003</v>
      </c>
      <c r="F721" t="s">
        <v>14</v>
      </c>
      <c r="G721" t="str">
        <f>_xlfn.XLOOKUP(B721,'de para'!A:A,'de para'!C:C,_xlfn.XLOOKUP(B721,'de para'!B:B,'de para'!C:C,"Not found",0),0)</f>
        <v>XP CASH X FI RENDA FIXA SIMPLES I</v>
      </c>
      <c r="H721" t="str">
        <f>_xlfn.XLOOKUP(B721,'de para'!A:A,'de para'!D:D,_xlfn.XLOOKUP('output XML'!B721,'de para'!B:B,'de para'!D:D,"Not found",0),0)</f>
        <v>Caixa</v>
      </c>
      <c r="I721" s="118">
        <v>44889</v>
      </c>
    </row>
    <row r="722" spans="1:9" x14ac:dyDescent="0.3">
      <c r="A722" s="16">
        <v>52</v>
      </c>
      <c r="B722">
        <v>19726267000199</v>
      </c>
      <c r="C722">
        <v>2667562.0945729762</v>
      </c>
      <c r="D722">
        <v>325.44059973999998</v>
      </c>
      <c r="E722">
        <v>8196.7710749800008</v>
      </c>
      <c r="F722" t="s">
        <v>14</v>
      </c>
      <c r="G722" t="str">
        <f>_xlfn.XLOOKUP(B722,'de para'!A:A,'de para'!C:C,_xlfn.XLOOKUP(B722,'de para'!B:B,'de para'!C:C,"Not found",0),0)</f>
        <v>ATMOS AÇÕES II FIC</v>
      </c>
      <c r="H722" t="str">
        <f>_xlfn.XLOOKUP(B722,'de para'!A:A,'de para'!D:D,_xlfn.XLOOKUP('output XML'!B722,'de para'!B:B,'de para'!D:D,"Not found",0),0)</f>
        <v>Ações</v>
      </c>
      <c r="I722" s="118">
        <v>44889</v>
      </c>
    </row>
    <row r="723" spans="1:9" x14ac:dyDescent="0.3">
      <c r="A723" s="16">
        <v>53</v>
      </c>
      <c r="B723">
        <v>31666901000140</v>
      </c>
      <c r="C723">
        <v>945654.33405937301</v>
      </c>
      <c r="D723">
        <v>1.5431508</v>
      </c>
      <c r="E723">
        <v>612807.46772083</v>
      </c>
      <c r="F723" t="s">
        <v>14</v>
      </c>
      <c r="G723" t="str">
        <f>_xlfn.XLOOKUP(B723,'de para'!A:A,'de para'!C:C,_xlfn.XLOOKUP(B723,'de para'!B:B,'de para'!C:C,"Not found",0),0)</f>
        <v>CSHG ALLOCATION TRUXT LONG BIAS II FUNDO DE INVESTIMENTO EM COTAS DE FUNDO DE INVESTIMENTO EM AÇÕES</v>
      </c>
      <c r="H723" t="str">
        <f>_xlfn.XLOOKUP(B723,'de para'!A:A,'de para'!D:D,_xlfn.XLOOKUP('output XML'!B723,'de para'!B:B,'de para'!D:D,"Not found",0),0)</f>
        <v>Ações</v>
      </c>
      <c r="I723" s="118">
        <v>44889</v>
      </c>
    </row>
    <row r="724" spans="1:9" x14ac:dyDescent="0.3">
      <c r="A724" s="16">
        <v>54</v>
      </c>
      <c r="B724">
        <v>44162109000109</v>
      </c>
      <c r="C724">
        <v>326998.09971902811</v>
      </c>
      <c r="D724">
        <v>1.0407157199999999</v>
      </c>
      <c r="E724">
        <v>314205.01625460997</v>
      </c>
      <c r="F724" t="s">
        <v>14</v>
      </c>
      <c r="G724" t="str">
        <f>_xlfn.XLOOKUP(B724,'de para'!A:A,'de para'!C:C,_xlfn.XLOOKUP(B724,'de para'!B:B,'de para'!C:C,"Not found",0),0)</f>
        <v>XP CASH I FI RENDA FIXA SIMPLES</v>
      </c>
      <c r="H724" t="str">
        <f>_xlfn.XLOOKUP(B724,'de para'!A:A,'de para'!D:D,_xlfn.XLOOKUP('output XML'!B724,'de para'!B:B,'de para'!D:D,"Not found",0),0)</f>
        <v>Caixa</v>
      </c>
      <c r="I724" s="118">
        <v>44889</v>
      </c>
    </row>
    <row r="725" spans="1:9" x14ac:dyDescent="0.3">
      <c r="A725" s="16">
        <v>55</v>
      </c>
      <c r="B725">
        <v>46098698000120</v>
      </c>
      <c r="C725">
        <v>326998.10199268162</v>
      </c>
      <c r="D725">
        <v>1.04065216</v>
      </c>
      <c r="E725">
        <v>314224.20916580001</v>
      </c>
      <c r="F725" t="s">
        <v>14</v>
      </c>
      <c r="G725" t="str">
        <f>_xlfn.XLOOKUP(B725,'de para'!A:A,'de para'!C:C,_xlfn.XLOOKUP(B725,'de para'!B:B,'de para'!C:C,"Not found",0),0)</f>
        <v>XP CASH V FI RENDA FIXA SIMPLES</v>
      </c>
      <c r="H725" t="str">
        <f>_xlfn.XLOOKUP(B725,'de para'!A:A,'de para'!D:D,_xlfn.XLOOKUP('output XML'!B725,'de para'!B:B,'de para'!D:D,"Not found",0),0)</f>
        <v>Caixa</v>
      </c>
      <c r="I725" s="118">
        <v>44889</v>
      </c>
    </row>
    <row r="726" spans="1:9" x14ac:dyDescent="0.3">
      <c r="A726" s="16">
        <v>56</v>
      </c>
      <c r="B726">
        <v>46328680000178</v>
      </c>
      <c r="C726">
        <v>326998.0919230521</v>
      </c>
      <c r="D726">
        <v>1.0407312500000001</v>
      </c>
      <c r="E726">
        <v>314200.32013360999</v>
      </c>
      <c r="F726" t="s">
        <v>14</v>
      </c>
      <c r="G726" t="str">
        <f>_xlfn.XLOOKUP(B726,'de para'!A:A,'de para'!C:C,_xlfn.XLOOKUP(B726,'de para'!B:B,'de para'!C:C,"Not found",0),0)</f>
        <v>XP CASH VII FI RENDA FIXA SIMPLES</v>
      </c>
      <c r="H726" t="str">
        <f>_xlfn.XLOOKUP(B726,'de para'!A:A,'de para'!D:D,_xlfn.XLOOKUP('output XML'!B726,'de para'!B:B,'de para'!D:D,"Not found",0),0)</f>
        <v>Caixa</v>
      </c>
      <c r="I726" s="118">
        <v>44889</v>
      </c>
    </row>
    <row r="727" spans="1:9" x14ac:dyDescent="0.3">
      <c r="A727" s="16">
        <v>57</v>
      </c>
      <c r="B727">
        <v>31366337000140</v>
      </c>
      <c r="C727">
        <v>3209814.4662791379</v>
      </c>
      <c r="D727">
        <v>2.1120443</v>
      </c>
      <c r="E727">
        <v>1519766.63854974</v>
      </c>
      <c r="F727" t="s">
        <v>15</v>
      </c>
      <c r="G727" t="str">
        <f>_xlfn.XLOOKUP(B727,'de para'!A:A,'de para'!C:C,_xlfn.XLOOKUP(B727,'de para'!B:B,'de para'!C:C,"Not found",0),0)</f>
        <v>051 SPA VISTA MULTIESTRATÉGIA FIC MULTIMERCADO</v>
      </c>
      <c r="H727" t="str">
        <f>_xlfn.XLOOKUP(B727,'de para'!A:A,'de para'!D:D,_xlfn.XLOOKUP('output XML'!B727,'de para'!B:B,'de para'!D:D,"Not found",0),0)</f>
        <v>Multimercado</v>
      </c>
      <c r="I727" s="118">
        <v>44889</v>
      </c>
    </row>
    <row r="728" spans="1:9" x14ac:dyDescent="0.3">
      <c r="A728" s="16">
        <v>58</v>
      </c>
      <c r="B728">
        <v>32683901000111</v>
      </c>
      <c r="C728">
        <v>1690242.3519638779</v>
      </c>
      <c r="D728">
        <v>1.3616687000000001</v>
      </c>
      <c r="E728">
        <v>1241302.19925293</v>
      </c>
      <c r="F728" t="s">
        <v>15</v>
      </c>
      <c r="G728" t="str">
        <f>_xlfn.XLOOKUP(B728,'de para'!A:A,'de para'!C:C,_xlfn.XLOOKUP(B728,'de para'!B:B,'de para'!C:C,"Not found",0),0)</f>
        <v>CSHG ALLOCATION ACE CAPITAL FIC MULTIMERCADO</v>
      </c>
      <c r="H728" t="str">
        <f>_xlfn.XLOOKUP(B728,'de para'!A:A,'de para'!D:D,_xlfn.XLOOKUP('output XML'!B728,'de para'!B:B,'de para'!D:D,"Not found",0),0)</f>
        <v>Multimercado</v>
      </c>
      <c r="I728" s="118">
        <v>44889</v>
      </c>
    </row>
    <row r="729" spans="1:9" x14ac:dyDescent="0.3">
      <c r="A729" s="16">
        <v>59</v>
      </c>
      <c r="B729">
        <v>31608483000135</v>
      </c>
      <c r="C729">
        <v>1923398.4347971531</v>
      </c>
      <c r="D729">
        <v>1.8576220000000001</v>
      </c>
      <c r="E729">
        <v>1035408.94476764</v>
      </c>
      <c r="F729" t="s">
        <v>15</v>
      </c>
      <c r="G729" t="str">
        <f>_xlfn.XLOOKUP(B729,'de para'!A:A,'de para'!C:C,_xlfn.XLOOKUP(B729,'de para'!B:B,'de para'!C:C,"Not found",0),0)</f>
        <v>CSHG ALLOCATION SHARP LONG BIASED FIC AÇÕES</v>
      </c>
      <c r="H729" t="str">
        <f>_xlfn.XLOOKUP(B729,'de para'!A:A,'de para'!D:D,_xlfn.XLOOKUP('output XML'!B729,'de para'!B:B,'de para'!D:D,"Not found",0),0)</f>
        <v>Ações</v>
      </c>
      <c r="I729" s="118">
        <v>44889</v>
      </c>
    </row>
    <row r="730" spans="1:9" x14ac:dyDescent="0.3">
      <c r="A730" s="16">
        <v>60</v>
      </c>
      <c r="B730">
        <v>30654823000100</v>
      </c>
      <c r="C730">
        <v>1931151.5128133451</v>
      </c>
      <c r="D730">
        <v>1287.43433985</v>
      </c>
      <c r="E730">
        <v>1500.0000023600001</v>
      </c>
      <c r="F730" t="s">
        <v>15</v>
      </c>
      <c r="G730" t="str">
        <f>_xlfn.XLOOKUP(B730,'de para'!A:A,'de para'!C:C,_xlfn.XLOOKUP(B730,'de para'!B:B,'de para'!C:C,"Not found",0),0)</f>
        <v>SPS II FEEDER B FI MULTIMERCADO CRÉDITO PRIVADO</v>
      </c>
      <c r="H730" t="str">
        <f>_xlfn.XLOOKUP(B730,'de para'!A:A,'de para'!D:D,_xlfn.XLOOKUP('output XML'!B730,'de para'!B:B,'de para'!D:D,"Not found",0),0)</f>
        <v>Inflação</v>
      </c>
      <c r="I730" s="118">
        <v>44889</v>
      </c>
    </row>
    <row r="731" spans="1:9" x14ac:dyDescent="0.3">
      <c r="A731" s="16">
        <v>61</v>
      </c>
      <c r="B731">
        <v>45683352000127</v>
      </c>
      <c r="C731">
        <v>24779.999999999749</v>
      </c>
      <c r="D731">
        <v>1.04073306</v>
      </c>
      <c r="E731">
        <v>23810.140133339999</v>
      </c>
      <c r="F731" t="s">
        <v>15</v>
      </c>
      <c r="G731" t="str">
        <f>_xlfn.XLOOKUP(B731,'de para'!A:A,'de para'!C:C,_xlfn.XLOOKUP(B731,'de para'!B:B,'de para'!C:C,"Not found",0),0)</f>
        <v>XP CASH II FI RENDA FIXA SIMPLES</v>
      </c>
      <c r="H731" t="str">
        <f>_xlfn.XLOOKUP(B731,'de para'!A:A,'de para'!D:D,_xlfn.XLOOKUP('output XML'!B731,'de para'!B:B,'de para'!D:D,"Not found",0),0)</f>
        <v>Caixa</v>
      </c>
      <c r="I731" s="118">
        <v>44889</v>
      </c>
    </row>
    <row r="732" spans="1:9" x14ac:dyDescent="0.3">
      <c r="A732" s="16">
        <v>62</v>
      </c>
      <c r="B732">
        <v>18422272000145</v>
      </c>
      <c r="C732">
        <v>1005099.425858589</v>
      </c>
      <c r="D732">
        <v>3.2319461</v>
      </c>
      <c r="E732">
        <v>310988.91960437997</v>
      </c>
      <c r="F732" t="s">
        <v>15</v>
      </c>
      <c r="G732" t="str">
        <f>_xlfn.XLOOKUP(B732,'de para'!A:A,'de para'!C:C,_xlfn.XLOOKUP(B732,'de para'!B:B,'de para'!C:C,"Not found",0),0)</f>
        <v>ABSOLUTE VERTEX CSHG FIC MULTIMERCADO</v>
      </c>
      <c r="H732" t="str">
        <f>_xlfn.XLOOKUP(B732,'de para'!A:A,'de para'!D:D,_xlfn.XLOOKUP('output XML'!B732,'de para'!B:B,'de para'!D:D,"Not found",0),0)</f>
        <v>Multimercado</v>
      </c>
      <c r="I732" s="118">
        <v>44889</v>
      </c>
    </row>
    <row r="733" spans="1:9" x14ac:dyDescent="0.3">
      <c r="A733" s="16">
        <v>63</v>
      </c>
      <c r="B733">
        <v>19009392000188</v>
      </c>
      <c r="C733">
        <v>2260673.3921322562</v>
      </c>
      <c r="D733">
        <v>5.3175704000000001</v>
      </c>
      <c r="E733">
        <v>425132.76215999998</v>
      </c>
      <c r="F733" t="s">
        <v>15</v>
      </c>
      <c r="G733" t="str">
        <f>_xlfn.XLOOKUP(B733,'de para'!A:A,'de para'!C:C,_xlfn.XLOOKUP(B733,'de para'!B:B,'de para'!C:C,"Not found",0),0)</f>
        <v>CSHG ALLOCATION SPX RAPTOR CSHG INVESTIMENTO NO EXTERIOR FIC MULTIMERCADO CRÉDITO PRIVADO</v>
      </c>
      <c r="H733" t="str">
        <f>_xlfn.XLOOKUP(B733,'de para'!A:A,'de para'!D:D,_xlfn.XLOOKUP('output XML'!B733,'de para'!B:B,'de para'!D:D,"Not found",0),0)</f>
        <v>Multimercado</v>
      </c>
      <c r="I733" s="118">
        <v>44889</v>
      </c>
    </row>
    <row r="734" spans="1:9" x14ac:dyDescent="0.3">
      <c r="A734" s="16">
        <v>64</v>
      </c>
      <c r="B734">
        <v>29236579000178</v>
      </c>
      <c r="C734">
        <v>2158520.5738860141</v>
      </c>
      <c r="D734">
        <v>1.6820619999999999</v>
      </c>
      <c r="E734">
        <v>1283258.62773549</v>
      </c>
      <c r="F734" t="s">
        <v>15</v>
      </c>
      <c r="G734" t="str">
        <f>_xlfn.XLOOKUP(B734,'de para'!A:A,'de para'!C:C,_xlfn.XLOOKUP(B734,'de para'!B:B,'de para'!C:C,"Not found",0),0)</f>
        <v>CSHG ALLOCATION LEGACY CAPITAL FIC MULTIMERCADO</v>
      </c>
      <c r="H734" t="str">
        <f>_xlfn.XLOOKUP(B734,'de para'!A:A,'de para'!D:D,_xlfn.XLOOKUP('output XML'!B734,'de para'!B:B,'de para'!D:D,"Not found",0),0)</f>
        <v>Multimercado</v>
      </c>
      <c r="I734" s="118">
        <v>44889</v>
      </c>
    </row>
    <row r="735" spans="1:9" x14ac:dyDescent="0.3">
      <c r="A735" s="16">
        <v>65</v>
      </c>
      <c r="B735">
        <v>31713585000110</v>
      </c>
      <c r="C735">
        <v>67173.738715135143</v>
      </c>
      <c r="D735">
        <v>1.1438136000000001</v>
      </c>
      <c r="E735">
        <v>58727.87201965</v>
      </c>
      <c r="F735" t="s">
        <v>15</v>
      </c>
      <c r="G735" t="str">
        <f>_xlfn.XLOOKUP(B735,'de para'!A:A,'de para'!C:C,_xlfn.XLOOKUP(B735,'de para'!B:B,'de para'!C:C,"Not found",0),0)</f>
        <v>CSHG PÁTRIA INF IV FIC RENDA FIXA REFERENCIADO DI</v>
      </c>
      <c r="H735" t="str">
        <f>_xlfn.XLOOKUP(B735,'de para'!A:A,'de para'!D:D,_xlfn.XLOOKUP('output XML'!B735,'de para'!B:B,'de para'!D:D,"Not found",0),0)</f>
        <v>Caixa</v>
      </c>
      <c r="I735" s="118">
        <v>44889</v>
      </c>
    </row>
    <row r="736" spans="1:9" x14ac:dyDescent="0.3">
      <c r="A736" s="16">
        <v>66</v>
      </c>
      <c r="B736">
        <v>10843445000197</v>
      </c>
      <c r="C736">
        <v>124592.9418539912</v>
      </c>
      <c r="D736">
        <v>2.5622282200000002</v>
      </c>
      <c r="E736">
        <v>48626.793226870002</v>
      </c>
      <c r="F736" t="s">
        <v>15</v>
      </c>
      <c r="G736" t="str">
        <f>_xlfn.XLOOKUP(B736,'de para'!A:A,'de para'!C:C,_xlfn.XLOOKUP(B736,'de para'!B:B,'de para'!C:C,"Not found",0),0)</f>
        <v>XP REFERENCIADO FUNDO INVESTIMENTO REFERENCIADO DI</v>
      </c>
      <c r="H736" t="str">
        <f>_xlfn.XLOOKUP(B736,'de para'!A:A,'de para'!D:D,_xlfn.XLOOKUP('output XML'!B736,'de para'!B:B,'de para'!D:D,"Not found",0),0)</f>
        <v>Caixa</v>
      </c>
      <c r="I736" s="118">
        <v>44889</v>
      </c>
    </row>
    <row r="737" spans="1:9" x14ac:dyDescent="0.3">
      <c r="A737" s="16">
        <v>67</v>
      </c>
      <c r="B737">
        <v>45688718000150</v>
      </c>
      <c r="C737">
        <v>24780.000000002659</v>
      </c>
      <c r="D737">
        <v>1.0407330299999999</v>
      </c>
      <c r="E737">
        <v>23810.140819690001</v>
      </c>
      <c r="F737" t="s">
        <v>15</v>
      </c>
      <c r="G737" t="str">
        <f>_xlfn.XLOOKUP(B737,'de para'!A:A,'de para'!C:C,_xlfn.XLOOKUP(B737,'de para'!B:B,'de para'!C:C,"Not found",0),0)</f>
        <v>XP CASH IV FI RENDA FIXA SIMPLES</v>
      </c>
      <c r="H737" t="str">
        <f>_xlfn.XLOOKUP(B737,'de para'!A:A,'de para'!D:D,_xlfn.XLOOKUP('output XML'!B737,'de para'!B:B,'de para'!D:D,"Not found",0),0)</f>
        <v>Caixa</v>
      </c>
      <c r="I737" s="118">
        <v>44889</v>
      </c>
    </row>
    <row r="738" spans="1:9" x14ac:dyDescent="0.3">
      <c r="A738" s="16">
        <v>68</v>
      </c>
      <c r="B738">
        <v>46098698000120</v>
      </c>
      <c r="C738">
        <v>24779.999999994849</v>
      </c>
      <c r="D738">
        <v>1.04065216</v>
      </c>
      <c r="E738">
        <v>23811.991126789999</v>
      </c>
      <c r="F738" t="s">
        <v>15</v>
      </c>
      <c r="G738" t="str">
        <f>_xlfn.XLOOKUP(B738,'de para'!A:A,'de para'!C:C,_xlfn.XLOOKUP(B738,'de para'!B:B,'de para'!C:C,"Not found",0),0)</f>
        <v>XP CASH V FI RENDA FIXA SIMPLES</v>
      </c>
      <c r="H738" t="str">
        <f>_xlfn.XLOOKUP(B738,'de para'!A:A,'de para'!D:D,_xlfn.XLOOKUP('output XML'!B738,'de para'!B:B,'de para'!D:D,"Not found",0),0)</f>
        <v>Caixa</v>
      </c>
      <c r="I738" s="118">
        <v>44889</v>
      </c>
    </row>
    <row r="739" spans="1:9" x14ac:dyDescent="0.3">
      <c r="A739" s="16">
        <v>69</v>
      </c>
      <c r="B739">
        <v>46328987000179</v>
      </c>
      <c r="C739">
        <v>24780.000000002339</v>
      </c>
      <c r="D739">
        <v>1.04073419</v>
      </c>
      <c r="E739">
        <v>23810.114280959999</v>
      </c>
      <c r="F739" t="s">
        <v>15</v>
      </c>
      <c r="G739" t="str">
        <f>_xlfn.XLOOKUP(B739,'de para'!A:A,'de para'!C:C,_xlfn.XLOOKUP(B739,'de para'!B:B,'de para'!C:C,"Not found",0),0)</f>
        <v>XP CASH X FI RENDA FIXA SIMPLES I</v>
      </c>
      <c r="H739" t="str">
        <f>_xlfn.XLOOKUP(B739,'de para'!A:A,'de para'!D:D,_xlfn.XLOOKUP('output XML'!B739,'de para'!B:B,'de para'!D:D,"Not found",0),0)</f>
        <v>Caixa</v>
      </c>
      <c r="I739" s="118">
        <v>44889</v>
      </c>
    </row>
    <row r="740" spans="1:9" x14ac:dyDescent="0.3">
      <c r="A740" s="16">
        <v>70</v>
      </c>
      <c r="B740">
        <v>13000859000142</v>
      </c>
      <c r="C740">
        <v>1113071.6751143651</v>
      </c>
      <c r="D740">
        <v>4.3288475999999996</v>
      </c>
      <c r="E740">
        <v>257128.86614773999</v>
      </c>
      <c r="F740" t="s">
        <v>15</v>
      </c>
      <c r="G740" t="str">
        <f>_xlfn.XLOOKUP(B740,'de para'!A:A,'de para'!C:C,_xlfn.XLOOKUP(B740,'de para'!B:B,'de para'!C:C,"Not found",0),0)</f>
        <v>CSHG ALLOCATION IBIÚNA HEDGE STHG FIC MULTIMERCADO</v>
      </c>
      <c r="H740" t="str">
        <f>_xlfn.XLOOKUP(B740,'de para'!A:A,'de para'!D:D,_xlfn.XLOOKUP('output XML'!B740,'de para'!B:B,'de para'!D:D,"Not found",0),0)</f>
        <v>Multimercado</v>
      </c>
      <c r="I740" s="118">
        <v>44889</v>
      </c>
    </row>
    <row r="741" spans="1:9" x14ac:dyDescent="0.3">
      <c r="A741" s="16">
        <v>71</v>
      </c>
      <c r="B741">
        <v>44162109000109</v>
      </c>
      <c r="C741">
        <v>24779.99999999809</v>
      </c>
      <c r="D741">
        <v>1.0407157199999999</v>
      </c>
      <c r="E741">
        <v>23810.536848619999</v>
      </c>
      <c r="F741" t="s">
        <v>15</v>
      </c>
      <c r="G741" t="str">
        <f>_xlfn.XLOOKUP(B741,'de para'!A:A,'de para'!C:C,_xlfn.XLOOKUP(B741,'de para'!B:B,'de para'!C:C,"Not found",0),0)</f>
        <v>XP CASH I FI RENDA FIXA SIMPLES</v>
      </c>
      <c r="H741" t="str">
        <f>_xlfn.XLOOKUP(B741,'de para'!A:A,'de para'!D:D,_xlfn.XLOOKUP('output XML'!B741,'de para'!B:B,'de para'!D:D,"Not found",0),0)</f>
        <v>Caixa</v>
      </c>
      <c r="I741" s="118">
        <v>44889</v>
      </c>
    </row>
    <row r="742" spans="1:9" x14ac:dyDescent="0.3">
      <c r="A742" s="16">
        <v>72</v>
      </c>
      <c r="B742">
        <v>32319500000187</v>
      </c>
      <c r="C742">
        <v>24779.999999999571</v>
      </c>
      <c r="D742">
        <v>1.0407532399999999</v>
      </c>
      <c r="E742">
        <v>23809.67845942</v>
      </c>
      <c r="F742" t="s">
        <v>15</v>
      </c>
      <c r="G742" t="str">
        <f>_xlfn.XLOOKUP(B742,'de para'!A:A,'de para'!C:C,_xlfn.XLOOKUP(B742,'de para'!B:B,'de para'!C:C,"Not found",0),0)</f>
        <v>XP CASH VI FI RENDA FIXA SIMPLES</v>
      </c>
      <c r="H742" t="str">
        <f>_xlfn.XLOOKUP(B742,'de para'!A:A,'de para'!D:D,_xlfn.XLOOKUP('output XML'!B742,'de para'!B:B,'de para'!D:D,"Not found",0),0)</f>
        <v>Caixa</v>
      </c>
      <c r="I742" s="118">
        <v>44889</v>
      </c>
    </row>
    <row r="743" spans="1:9" x14ac:dyDescent="0.3">
      <c r="A743" s="16">
        <v>73</v>
      </c>
      <c r="B743">
        <v>45688636000106</v>
      </c>
      <c r="C743">
        <v>24780.000000002081</v>
      </c>
      <c r="D743">
        <v>1.0406638100000001</v>
      </c>
      <c r="E743">
        <v>23811.72455685</v>
      </c>
      <c r="F743" t="s">
        <v>15</v>
      </c>
      <c r="G743" t="str">
        <f>_xlfn.XLOOKUP(B743,'de para'!A:A,'de para'!C:C,_xlfn.XLOOKUP(B743,'de para'!B:B,'de para'!C:C,"Not found",0),0)</f>
        <v>XP CASH III FI RENDA FIXA SIMPLES</v>
      </c>
      <c r="H743" t="str">
        <f>_xlfn.XLOOKUP(B743,'de para'!A:A,'de para'!D:D,_xlfn.XLOOKUP('output XML'!B743,'de para'!B:B,'de para'!D:D,"Not found",0),0)</f>
        <v>Caixa</v>
      </c>
      <c r="I743" s="118">
        <v>44889</v>
      </c>
    </row>
    <row r="744" spans="1:9" x14ac:dyDescent="0.3">
      <c r="A744" s="16">
        <v>74</v>
      </c>
      <c r="B744">
        <v>46328680000178</v>
      </c>
      <c r="C744">
        <v>24780.00000000454</v>
      </c>
      <c r="D744">
        <v>1.0407312500000001</v>
      </c>
      <c r="E744">
        <v>23810.181543030001</v>
      </c>
      <c r="F744" t="s">
        <v>15</v>
      </c>
      <c r="G744" t="str">
        <f>_xlfn.XLOOKUP(B744,'de para'!A:A,'de para'!C:C,_xlfn.XLOOKUP(B744,'de para'!B:B,'de para'!C:C,"Not found",0),0)</f>
        <v>XP CASH VII FI RENDA FIXA SIMPLES</v>
      </c>
      <c r="H744" t="str">
        <f>_xlfn.XLOOKUP(B744,'de para'!A:A,'de para'!D:D,_xlfn.XLOOKUP('output XML'!B744,'de para'!B:B,'de para'!D:D,"Not found",0),0)</f>
        <v>Caixa</v>
      </c>
      <c r="I744" s="118">
        <v>44889</v>
      </c>
    </row>
    <row r="745" spans="1:9" x14ac:dyDescent="0.3">
      <c r="A745" s="16">
        <v>75</v>
      </c>
      <c r="B745">
        <v>46328752000187</v>
      </c>
      <c r="C745">
        <v>24780.000000004969</v>
      </c>
      <c r="D745">
        <v>1.0407312200000001</v>
      </c>
      <c r="E745">
        <v>23810.18222938</v>
      </c>
      <c r="F745" t="s">
        <v>15</v>
      </c>
      <c r="G745" t="str">
        <f>_xlfn.XLOOKUP(B745,'de para'!A:A,'de para'!C:C,_xlfn.XLOOKUP(B745,'de para'!B:B,'de para'!C:C,"Not found",0),0)</f>
        <v>XP CASH VIII FI RENDA FIXA SIMPLES</v>
      </c>
      <c r="H745" t="str">
        <f>_xlfn.XLOOKUP(B745,'de para'!A:A,'de para'!D:D,_xlfn.XLOOKUP('output XML'!B745,'de para'!B:B,'de para'!D:D,"Not found",0),0)</f>
        <v>Caixa</v>
      </c>
      <c r="I745" s="118">
        <v>44889</v>
      </c>
    </row>
    <row r="746" spans="1:9" x14ac:dyDescent="0.3">
      <c r="A746" s="16">
        <v>76</v>
      </c>
      <c r="B746">
        <v>35700369000191</v>
      </c>
      <c r="C746">
        <v>1061993.754273507</v>
      </c>
      <c r="D746">
        <v>1.3410609</v>
      </c>
      <c r="E746">
        <v>791905.68770851998</v>
      </c>
      <c r="F746" t="s">
        <v>15</v>
      </c>
      <c r="G746" t="str">
        <f>_xlfn.XLOOKUP(B746,'de para'!A:A,'de para'!C:C,_xlfn.XLOOKUP(B746,'de para'!B:B,'de para'!C:C,"Not found",0),0)</f>
        <v>CSHG ALLOCATION GENOA CAPITAL RADAR FIC MULTIMERCADO</v>
      </c>
      <c r="H746" t="str">
        <f>_xlfn.XLOOKUP(B746,'de para'!A:A,'de para'!D:D,_xlfn.XLOOKUP('output XML'!B746,'de para'!B:B,'de para'!D:D,"Not found",0),0)</f>
        <v>Multimercado</v>
      </c>
      <c r="I746" s="118">
        <v>44889</v>
      </c>
    </row>
    <row r="747" spans="1:9" x14ac:dyDescent="0.3">
      <c r="A747" s="16">
        <v>77</v>
      </c>
      <c r="B747">
        <v>40319225000120</v>
      </c>
      <c r="C747">
        <v>65088.46206120772</v>
      </c>
      <c r="D747">
        <v>1.1361346999999999</v>
      </c>
      <c r="E747">
        <v>57289.3883632</v>
      </c>
      <c r="F747" t="s">
        <v>15</v>
      </c>
      <c r="G747" t="str">
        <f>_xlfn.XLOOKUP(B747,'de para'!A:A,'de para'!C:C,_xlfn.XLOOKUP(B747,'de para'!B:B,'de para'!C:C,"Not found",0),0)</f>
        <v>CSHG GRIDS II FIC RENDA FIXA REFERENCIADO DI</v>
      </c>
      <c r="H747" t="str">
        <f>_xlfn.XLOOKUP(B747,'de para'!A:A,'de para'!D:D,_xlfn.XLOOKUP('output XML'!B747,'de para'!B:B,'de para'!D:D,"Not found",0),0)</f>
        <v>Caixa</v>
      </c>
      <c r="I747" s="118">
        <v>44889</v>
      </c>
    </row>
    <row r="748" spans="1:9" x14ac:dyDescent="0.3">
      <c r="A748" s="16">
        <v>78</v>
      </c>
      <c r="B748">
        <v>42776581000106</v>
      </c>
      <c r="C748">
        <v>1617370.672144575</v>
      </c>
      <c r="D748">
        <v>1.11761216</v>
      </c>
      <c r="E748">
        <v>1447166.3158573499</v>
      </c>
      <c r="F748" t="s">
        <v>15</v>
      </c>
      <c r="G748" t="str">
        <f>_xlfn.XLOOKUP(B748,'de para'!A:A,'de para'!C:C,_xlfn.XLOOKUP(B748,'de para'!B:B,'de para'!C:C,"Not found",0),0)</f>
        <v>SELECTION CASH MASTER FUNDO DE INVESTIMENTO EM COTAS DE FUNDOS DE INVESTIMENTO RENDA FIXA CREDITO PRIVADO LONGO PRAZO</v>
      </c>
      <c r="H748" t="str">
        <f>_xlfn.XLOOKUP(B748,'de para'!A:A,'de para'!D:D,_xlfn.XLOOKUP('output XML'!B748,'de para'!B:B,'de para'!D:D,"Not found",0),0)</f>
        <v>Caixa</v>
      </c>
      <c r="I748" s="118">
        <v>44889</v>
      </c>
    </row>
    <row r="749" spans="1:9" x14ac:dyDescent="0.3">
      <c r="A749" s="16">
        <v>79</v>
      </c>
      <c r="B749">
        <v>31713505000127</v>
      </c>
      <c r="C749">
        <v>657056.93003285071</v>
      </c>
      <c r="D749">
        <v>2034.9297555999999</v>
      </c>
      <c r="E749">
        <v>322.88924383</v>
      </c>
      <c r="F749" t="s">
        <v>15</v>
      </c>
      <c r="G749" t="str">
        <f>_xlfn.XLOOKUP(B749,'de para'!A:A,'de para'!C:C,_xlfn.XLOOKUP(B749,'de para'!B:B,'de para'!C:C,"Not found",0),0)</f>
        <v>CSHG PÁTRIA INF IV FI MULTIMERCADO</v>
      </c>
      <c r="H749" t="str">
        <f>_xlfn.XLOOKUP(B749,'de para'!A:A,'de para'!D:D,_xlfn.XLOOKUP('output XML'!B749,'de para'!B:B,'de para'!D:D,"Not found",0),0)</f>
        <v>Ações</v>
      </c>
      <c r="I749" s="118">
        <v>44889</v>
      </c>
    </row>
    <row r="750" spans="1:9" x14ac:dyDescent="0.3">
      <c r="A750" s="16">
        <v>80</v>
      </c>
      <c r="B750">
        <v>46328929000145</v>
      </c>
      <c r="C750">
        <v>24780.000000003241</v>
      </c>
      <c r="D750">
        <v>1.0407310299999999</v>
      </c>
      <c r="E750">
        <v>23810.186576259999</v>
      </c>
      <c r="F750" t="s">
        <v>15</v>
      </c>
      <c r="G750" t="str">
        <f>_xlfn.XLOOKUP(B750,'de para'!A:A,'de para'!C:C,_xlfn.XLOOKUP(B750,'de para'!B:B,'de para'!C:C,"Not found",0),0)</f>
        <v>XP CASH IX FI RENDA FIXA SIMPLES</v>
      </c>
      <c r="H750" t="str">
        <f>_xlfn.XLOOKUP(B750,'de para'!A:A,'de para'!D:D,_xlfn.XLOOKUP('output XML'!B750,'de para'!B:B,'de para'!D:D,"Not found",0),0)</f>
        <v>Caixa</v>
      </c>
      <c r="I750" s="118">
        <v>44889</v>
      </c>
    </row>
    <row r="751" spans="1:9" x14ac:dyDescent="0.3">
      <c r="A751" s="16">
        <v>81</v>
      </c>
      <c r="B751">
        <v>41000792000181</v>
      </c>
      <c r="C751">
        <v>2310576.3741610381</v>
      </c>
      <c r="D751">
        <v>1.2044680999999999</v>
      </c>
      <c r="E751">
        <v>1918337.5418253399</v>
      </c>
      <c r="F751" t="s">
        <v>15</v>
      </c>
      <c r="G751" t="str">
        <f>_xlfn.XLOOKUP(B751,'de para'!A:A,'de para'!C:C,_xlfn.XLOOKUP(B751,'de para'!B:B,'de para'!C:C,"Not found",0),0)</f>
        <v>CSHG ALLOCATION GIANT ZARATHUSTRA FIC MULTIMERCADO</v>
      </c>
      <c r="H751" t="str">
        <f>_xlfn.XLOOKUP(B751,'de para'!A:A,'de para'!D:D,_xlfn.XLOOKUP('output XML'!B751,'de para'!B:B,'de para'!D:D,"Not found",0),0)</f>
        <v>Multimercado</v>
      </c>
      <c r="I751" s="118">
        <v>44889</v>
      </c>
    </row>
    <row r="752" spans="1:9" x14ac:dyDescent="0.3">
      <c r="A752" s="16">
        <v>82</v>
      </c>
      <c r="B752">
        <v>36857756000107</v>
      </c>
      <c r="C752">
        <v>1275807.7188423141</v>
      </c>
      <c r="D752">
        <v>1.1729826999999999</v>
      </c>
      <c r="E752">
        <v>1087661.1554819299</v>
      </c>
      <c r="F752" t="s">
        <v>15</v>
      </c>
      <c r="G752" t="str">
        <f>_xlfn.XLOOKUP(B752,'de para'!A:A,'de para'!C:C,_xlfn.XLOOKUP(B752,'de para'!B:B,'de para'!C:C,"Not found",0),0)</f>
        <v>CSHG ALLOCATION SHARP LONG BIASED CSHG FIC AÇÕES</v>
      </c>
      <c r="H752" t="str">
        <f>_xlfn.XLOOKUP(B752,'de para'!A:A,'de para'!D:D,_xlfn.XLOOKUP('output XML'!B752,'de para'!B:B,'de para'!D:D,"Not found",0),0)</f>
        <v>Ações</v>
      </c>
      <c r="I752" s="118">
        <v>44889</v>
      </c>
    </row>
    <row r="753" spans="1:9" x14ac:dyDescent="0.3">
      <c r="A753" s="16">
        <v>83</v>
      </c>
      <c r="B753">
        <v>40319218000128</v>
      </c>
      <c r="C753">
        <v>287564.24512467661</v>
      </c>
      <c r="D753">
        <v>118.1292679</v>
      </c>
      <c r="E753">
        <v>2434.3183551100001</v>
      </c>
      <c r="F753" t="s">
        <v>15</v>
      </c>
      <c r="G753" t="str">
        <f>_xlfn.XLOOKUP(B753,'de para'!A:A,'de para'!C:C,_xlfn.XLOOKUP(B753,'de para'!B:B,'de para'!C:C,"Not found",0),0)</f>
        <v>CSHG GRIDS II INVESTIMENTO NO EXTERIOR FI MULTIMERCADO CRÉDITO PRIVADO</v>
      </c>
      <c r="H753" t="str">
        <f>_xlfn.XLOOKUP(B753,'de para'!A:A,'de para'!D:D,_xlfn.XLOOKUP('output XML'!B753,'de para'!B:B,'de para'!D:D,"Not found",0),0)</f>
        <v>Multimercado</v>
      </c>
      <c r="I753" s="118">
        <v>44889</v>
      </c>
    </row>
    <row r="754" spans="1:9" x14ac:dyDescent="0.3">
      <c r="A754" s="16">
        <v>84</v>
      </c>
      <c r="B754">
        <v>35819274000191</v>
      </c>
      <c r="C754">
        <v>1154105.257942216</v>
      </c>
      <c r="D754">
        <v>1.2453616199999999</v>
      </c>
      <c r="E754">
        <v>926723.00110084994</v>
      </c>
      <c r="F754" t="s">
        <v>15</v>
      </c>
      <c r="G754" t="str">
        <f>_xlfn.XLOOKUP(B754,'de para'!A:A,'de para'!C:C,_xlfn.XLOOKUP(B754,'de para'!B:B,'de para'!C:C,"Not found",0),0)</f>
        <v>CSHG JIVE DISTRESSED ALLOCATION III FIC MULTIMERCADO CRÉDITO PRIVADO</v>
      </c>
      <c r="H754" t="str">
        <f>_xlfn.XLOOKUP(B754,'de para'!A:A,'de para'!D:D,_xlfn.XLOOKUP('output XML'!B754,'de para'!B:B,'de para'!D:D,"Not found",0),0)</f>
        <v>Inflação</v>
      </c>
      <c r="I754" s="118">
        <v>44889</v>
      </c>
    </row>
    <row r="755" spans="1:9" x14ac:dyDescent="0.3">
      <c r="A755" s="16">
        <v>85</v>
      </c>
      <c r="B755">
        <v>28951307000197</v>
      </c>
      <c r="C755">
        <v>5023897.2784846062</v>
      </c>
      <c r="D755">
        <v>2.1038587</v>
      </c>
      <c r="E755">
        <v>2387944.2466761698</v>
      </c>
      <c r="F755" t="s">
        <v>15</v>
      </c>
      <c r="G755" t="str">
        <f>_xlfn.XLOOKUP(B755,'de para'!A:A,'de para'!C:C,_xlfn.XLOOKUP(B755,'de para'!B:B,'de para'!C:C,"Not found",0),0)</f>
        <v>CSHG ALLOCATION RAPTOR L CSHG INVESTIMENTO NO EXTERIOR FIC MULTIMERCADO CRÉDITO PRIVADO</v>
      </c>
      <c r="H755" t="str">
        <f>_xlfn.XLOOKUP(B755,'de para'!A:A,'de para'!D:D,_xlfn.XLOOKUP('output XML'!B755,'de para'!B:B,'de para'!D:D,"Not found",0),0)</f>
        <v>Multimercado</v>
      </c>
      <c r="I755" s="118">
        <v>44889</v>
      </c>
    </row>
    <row r="756" spans="1:9" x14ac:dyDescent="0.3">
      <c r="A756" s="12">
        <v>0</v>
      </c>
      <c r="B756" t="s">
        <v>3</v>
      </c>
      <c r="C756">
        <v>194387.02</v>
      </c>
      <c r="D756">
        <v>3887.7404470000001</v>
      </c>
      <c r="E756">
        <v>50</v>
      </c>
      <c r="F756" t="s">
        <v>14</v>
      </c>
      <c r="G756" t="str">
        <f>_xlfn.XLOOKUP(B756,'de para'!A:A,'de para'!C:C,_xlfn.XLOOKUP(B756,'de para'!B:B,'de para'!C:C,"Not found",0),0)</f>
        <v>NTN-B 760199 20350515</v>
      </c>
      <c r="H756" t="str">
        <f>_xlfn.XLOOKUP(B756,'de para'!A:A,'de para'!D:D,_xlfn.XLOOKUP('output XML'!B756,'de para'!B:B,'de para'!D:D,"Not found",0),0)</f>
        <v>Inflação</v>
      </c>
      <c r="I756" s="118">
        <v>44890</v>
      </c>
    </row>
    <row r="757" spans="1:9" x14ac:dyDescent="0.3">
      <c r="A757" s="12">
        <v>1</v>
      </c>
      <c r="B757" t="s">
        <v>3</v>
      </c>
      <c r="C757">
        <v>256590.87</v>
      </c>
      <c r="D757">
        <v>3887.7404470000001</v>
      </c>
      <c r="E757">
        <v>66</v>
      </c>
      <c r="F757" t="s">
        <v>14</v>
      </c>
      <c r="G757" t="str">
        <f>_xlfn.XLOOKUP(B757,'de para'!A:A,'de para'!C:C,_xlfn.XLOOKUP(B757,'de para'!B:B,'de para'!C:C,"Not found",0),0)</f>
        <v>NTN-B 760199 20350515</v>
      </c>
      <c r="H757" t="str">
        <f>_xlfn.XLOOKUP(B757,'de para'!A:A,'de para'!D:D,_xlfn.XLOOKUP('output XML'!B757,'de para'!B:B,'de para'!D:D,"Not found",0),0)</f>
        <v>Inflação</v>
      </c>
      <c r="I757" s="118">
        <v>44890</v>
      </c>
    </row>
    <row r="758" spans="1:9" x14ac:dyDescent="0.3">
      <c r="A758" s="12">
        <v>2</v>
      </c>
      <c r="B758" t="s">
        <v>3</v>
      </c>
      <c r="C758">
        <v>1247964.68</v>
      </c>
      <c r="D758">
        <v>3887.7404470000001</v>
      </c>
      <c r="E758">
        <v>321</v>
      </c>
      <c r="F758" t="s">
        <v>14</v>
      </c>
      <c r="G758" t="str">
        <f>_xlfn.XLOOKUP(B758,'de para'!A:A,'de para'!C:C,_xlfn.XLOOKUP(B758,'de para'!B:B,'de para'!C:C,"Not found",0),0)</f>
        <v>NTN-B 760199 20350515</v>
      </c>
      <c r="H758" t="str">
        <f>_xlfn.XLOOKUP(B758,'de para'!A:A,'de para'!D:D,_xlfn.XLOOKUP('output XML'!B758,'de para'!B:B,'de para'!D:D,"Not found",0),0)</f>
        <v>Inflação</v>
      </c>
      <c r="I758" s="118">
        <v>44890</v>
      </c>
    </row>
    <row r="759" spans="1:9" x14ac:dyDescent="0.3">
      <c r="A759" s="12">
        <v>3</v>
      </c>
      <c r="B759" t="s">
        <v>5</v>
      </c>
      <c r="C759">
        <v>175107.51</v>
      </c>
      <c r="D759">
        <v>3979.7162130000002</v>
      </c>
      <c r="E759">
        <v>44</v>
      </c>
      <c r="F759" t="s">
        <v>14</v>
      </c>
      <c r="G759" t="str">
        <f>_xlfn.XLOOKUP(B759,'de para'!A:A,'de para'!C:C,_xlfn.XLOOKUP(B759,'de para'!B:B,'de para'!C:C,"Not found",0),0)</f>
        <v>NTN-B 760199 20260815</v>
      </c>
      <c r="H759" t="str">
        <f>_xlfn.XLOOKUP(B759,'de para'!A:A,'de para'!D:D,_xlfn.XLOOKUP('output XML'!B759,'de para'!B:B,'de para'!D:D,"Not found",0),0)</f>
        <v>Inflação</v>
      </c>
      <c r="I759" s="118">
        <v>44890</v>
      </c>
    </row>
    <row r="760" spans="1:9" x14ac:dyDescent="0.3">
      <c r="A760" s="12">
        <v>4</v>
      </c>
      <c r="B760" t="s">
        <v>5</v>
      </c>
      <c r="C760">
        <v>274600.42</v>
      </c>
      <c r="D760">
        <v>3979.7162130000002</v>
      </c>
      <c r="E760">
        <v>69</v>
      </c>
      <c r="F760" t="s">
        <v>14</v>
      </c>
      <c r="G760" t="str">
        <f>_xlfn.XLOOKUP(B760,'de para'!A:A,'de para'!C:C,_xlfn.XLOOKUP(B760,'de para'!B:B,'de para'!C:C,"Not found",0),0)</f>
        <v>NTN-B 760199 20260815</v>
      </c>
      <c r="H760" t="str">
        <f>_xlfn.XLOOKUP(B760,'de para'!A:A,'de para'!D:D,_xlfn.XLOOKUP('output XML'!B760,'de para'!B:B,'de para'!D:D,"Not found",0),0)</f>
        <v>Inflação</v>
      </c>
      <c r="I760" s="118">
        <v>44890</v>
      </c>
    </row>
    <row r="761" spans="1:9" x14ac:dyDescent="0.3">
      <c r="A761" s="12">
        <v>5</v>
      </c>
      <c r="B761" t="s">
        <v>5</v>
      </c>
      <c r="C761">
        <v>31837.73</v>
      </c>
      <c r="D761">
        <v>3979.7162130000002</v>
      </c>
      <c r="E761">
        <v>8</v>
      </c>
      <c r="F761" t="s">
        <v>14</v>
      </c>
      <c r="G761" t="str">
        <f>_xlfn.XLOOKUP(B761,'de para'!A:A,'de para'!C:C,_xlfn.XLOOKUP(B761,'de para'!B:B,'de para'!C:C,"Not found",0),0)</f>
        <v>NTN-B 760199 20260815</v>
      </c>
      <c r="H761" t="str">
        <f>_xlfn.XLOOKUP(B761,'de para'!A:A,'de para'!D:D,_xlfn.XLOOKUP('output XML'!B761,'de para'!B:B,'de para'!D:D,"Not found",0),0)</f>
        <v>Inflação</v>
      </c>
      <c r="I761" s="118">
        <v>44890</v>
      </c>
    </row>
    <row r="762" spans="1:9" x14ac:dyDescent="0.3">
      <c r="A762" s="12">
        <v>6</v>
      </c>
      <c r="B762" t="s">
        <v>5</v>
      </c>
      <c r="C762">
        <v>688490.9</v>
      </c>
      <c r="D762">
        <v>3979.7162130000002</v>
      </c>
      <c r="E762">
        <v>173</v>
      </c>
      <c r="F762" t="s">
        <v>14</v>
      </c>
      <c r="G762" t="str">
        <f>_xlfn.XLOOKUP(B762,'de para'!A:A,'de para'!C:C,_xlfn.XLOOKUP(B762,'de para'!B:B,'de para'!C:C,"Not found",0),0)</f>
        <v>NTN-B 760199 20260815</v>
      </c>
      <c r="H762" t="str">
        <f>_xlfn.XLOOKUP(B762,'de para'!A:A,'de para'!D:D,_xlfn.XLOOKUP('output XML'!B762,'de para'!B:B,'de para'!D:D,"Not found",0),0)</f>
        <v>Inflação</v>
      </c>
      <c r="I762" s="118">
        <v>44890</v>
      </c>
    </row>
    <row r="763" spans="1:9" x14ac:dyDescent="0.3">
      <c r="A763" s="12">
        <v>22</v>
      </c>
      <c r="B763" t="s">
        <v>6</v>
      </c>
      <c r="C763">
        <v>1484389.73</v>
      </c>
      <c r="D763">
        <v>989.59315374000005</v>
      </c>
      <c r="E763">
        <v>1500</v>
      </c>
      <c r="F763" t="s">
        <v>14</v>
      </c>
      <c r="G763" t="str">
        <f>_xlfn.XLOOKUP(B763,'de para'!A:A,'de para'!C:C,_xlfn.XLOOKUP(B763,'de para'!B:B,'de para'!C:C,"Not found",0),0)</f>
        <v>IFPT11 - IFIN PARTICIPAÇÕES S.A. - 20330915 IPCA + 7.1000%</v>
      </c>
      <c r="H763" t="str">
        <f>_xlfn.XLOOKUP(B763,'de para'!A:A,'de para'!D:D,_xlfn.XLOOKUP('output XML'!B763,'de para'!B:B,'de para'!D:D,"Not found",0),0)</f>
        <v>Inflação</v>
      </c>
      <c r="I763" s="118">
        <v>44890</v>
      </c>
    </row>
    <row r="764" spans="1:9" x14ac:dyDescent="0.3">
      <c r="A764" s="12">
        <v>23</v>
      </c>
      <c r="B764" t="s">
        <v>7</v>
      </c>
      <c r="C764">
        <v>291972.34999999998</v>
      </c>
      <c r="D764">
        <v>15.35</v>
      </c>
      <c r="E764">
        <v>19021</v>
      </c>
      <c r="F764" t="s">
        <v>14</v>
      </c>
      <c r="G764" t="str">
        <f>_xlfn.XLOOKUP(B764,'de para'!A:A,'de para'!C:C,_xlfn.XLOOKUP(B764,'de para'!B:B,'de para'!C:C,"Not found",0),0)</f>
        <v>Bradesco PN</v>
      </c>
      <c r="H764" t="str">
        <f>_xlfn.XLOOKUP(B764,'de para'!A:A,'de para'!D:D,_xlfn.XLOOKUP('output XML'!B764,'de para'!B:B,'de para'!D:D,"Not found",0),0)</f>
        <v>Ações</v>
      </c>
      <c r="I764" s="118">
        <v>44890</v>
      </c>
    </row>
    <row r="765" spans="1:9" x14ac:dyDescent="0.3">
      <c r="A765" s="12">
        <v>24</v>
      </c>
      <c r="B765" t="s">
        <v>143</v>
      </c>
      <c r="C765">
        <v>6924113</v>
      </c>
      <c r="D765">
        <v>105.07</v>
      </c>
      <c r="E765">
        <v>65900</v>
      </c>
      <c r="F765" t="s">
        <v>14</v>
      </c>
      <c r="G765" t="str">
        <f>_xlfn.XLOOKUP(B765,'de para'!A:A,'de para'!C:C,_xlfn.XLOOKUP(B765,'de para'!B:B,'de para'!C:C,"Not found",0),0)</f>
        <v>BOVA11</v>
      </c>
      <c r="H765" t="str">
        <f>_xlfn.XLOOKUP(B765,'de para'!A:A,'de para'!D:D,_xlfn.XLOOKUP('output XML'!B765,'de para'!B:B,'de para'!D:D,"Not found",0),0)</f>
        <v>Ações</v>
      </c>
      <c r="I765" s="118">
        <v>44890</v>
      </c>
    </row>
    <row r="766" spans="1:9" x14ac:dyDescent="0.3">
      <c r="A766" s="12">
        <v>25</v>
      </c>
      <c r="B766" t="s">
        <v>8</v>
      </c>
      <c r="C766">
        <v>376216.26</v>
      </c>
      <c r="D766">
        <v>11.13</v>
      </c>
      <c r="E766">
        <v>33802</v>
      </c>
      <c r="F766" t="s">
        <v>14</v>
      </c>
      <c r="G766" t="str">
        <f>_xlfn.XLOOKUP(B766,'de para'!A:A,'de para'!C:C,_xlfn.XLOOKUP(B766,'de para'!B:B,'de para'!C:C,"Not found",0),0)</f>
        <v>CEMIG PN</v>
      </c>
      <c r="H766" t="str">
        <f>_xlfn.XLOOKUP(B766,'de para'!A:A,'de para'!D:D,_xlfn.XLOOKUP('output XML'!B766,'de para'!B:B,'de para'!D:D,"Not found",0),0)</f>
        <v>Ações</v>
      </c>
      <c r="I766" s="118">
        <v>44890</v>
      </c>
    </row>
    <row r="767" spans="1:9" x14ac:dyDescent="0.3">
      <c r="A767" s="12">
        <v>26</v>
      </c>
      <c r="B767" t="s">
        <v>9</v>
      </c>
      <c r="C767">
        <v>1218954</v>
      </c>
      <c r="D767">
        <v>16.79</v>
      </c>
      <c r="E767">
        <v>72600</v>
      </c>
      <c r="F767" t="s">
        <v>14</v>
      </c>
      <c r="G767" t="str">
        <f>_xlfn.XLOOKUP(B767,'de para'!A:A,'de para'!C:C,_xlfn.XLOOKUP(B767,'de para'!B:B,'de para'!C:C,"Not found",0),0)</f>
        <v>Cosan ON</v>
      </c>
      <c r="H767" t="str">
        <f>_xlfn.XLOOKUP(B767,'de para'!A:A,'de para'!D:D,_xlfn.XLOOKUP('output XML'!B767,'de para'!B:B,'de para'!D:D,"Not found",0),0)</f>
        <v>Ações</v>
      </c>
      <c r="I767" s="118">
        <v>44890</v>
      </c>
    </row>
    <row r="768" spans="1:9" x14ac:dyDescent="0.3">
      <c r="A768" s="12">
        <v>27</v>
      </c>
      <c r="B768" t="s">
        <v>10</v>
      </c>
      <c r="C768">
        <v>513676.42</v>
      </c>
      <c r="D768">
        <v>8.83</v>
      </c>
      <c r="E768">
        <v>58174</v>
      </c>
      <c r="F768" t="s">
        <v>14</v>
      </c>
      <c r="G768" t="str">
        <f>_xlfn.XLOOKUP(B768,'de para'!A:A,'de para'!C:C,_xlfn.XLOOKUP(B768,'de para'!B:B,'de para'!C:C,"Not found",0),0)</f>
        <v>Itau PN</v>
      </c>
      <c r="H768" t="str">
        <f>_xlfn.XLOOKUP(B768,'de para'!A:A,'de para'!D:D,_xlfn.XLOOKUP('output XML'!B768,'de para'!B:B,'de para'!D:D,"Not found",0),0)</f>
        <v>Ações</v>
      </c>
      <c r="I768" s="118">
        <v>44890</v>
      </c>
    </row>
    <row r="769" spans="1:9" x14ac:dyDescent="0.3">
      <c r="A769" s="12">
        <v>28</v>
      </c>
      <c r="B769" t="s">
        <v>11</v>
      </c>
      <c r="C769">
        <v>860391.6</v>
      </c>
      <c r="D769">
        <v>23.86</v>
      </c>
      <c r="E769">
        <v>36060</v>
      </c>
      <c r="F769" t="s">
        <v>14</v>
      </c>
      <c r="G769" t="str">
        <f>_xlfn.XLOOKUP(B769,'de para'!A:A,'de para'!C:C,_xlfn.XLOOKUP(B769,'de para'!B:B,'de para'!C:C,"Not found",0),0)</f>
        <v>Petrobras PN</v>
      </c>
      <c r="H769" t="str">
        <f>_xlfn.XLOOKUP(B769,'de para'!A:A,'de para'!D:D,_xlfn.XLOOKUP('output XML'!B769,'de para'!B:B,'de para'!D:D,"Not found",0),0)</f>
        <v>Ações</v>
      </c>
      <c r="I769" s="118">
        <v>44890</v>
      </c>
    </row>
    <row r="770" spans="1:9" x14ac:dyDescent="0.3">
      <c r="A770" s="12">
        <v>29</v>
      </c>
      <c r="B770" t="s">
        <v>12</v>
      </c>
      <c r="C770">
        <v>1537100</v>
      </c>
      <c r="D770">
        <v>80.900000000000006</v>
      </c>
      <c r="E770">
        <v>19000</v>
      </c>
      <c r="F770" t="s">
        <v>14</v>
      </c>
      <c r="G770" t="str">
        <f>_xlfn.XLOOKUP(B770,'de para'!A:A,'de para'!C:C,_xlfn.XLOOKUP(B770,'de para'!B:B,'de para'!C:C,"Not found",0),0)</f>
        <v>Vale ON</v>
      </c>
      <c r="H770" t="str">
        <f>_xlfn.XLOOKUP(B770,'de para'!A:A,'de para'!D:D,_xlfn.XLOOKUP('output XML'!B770,'de para'!B:B,'de para'!D:D,"Not found",0),0)</f>
        <v>Ações</v>
      </c>
      <c r="I770" s="118">
        <v>44890</v>
      </c>
    </row>
    <row r="771" spans="1:9" x14ac:dyDescent="0.3">
      <c r="A771" s="12">
        <v>30</v>
      </c>
      <c r="B771" t="s">
        <v>143</v>
      </c>
      <c r="C771">
        <v>605728.55000000005</v>
      </c>
      <c r="D771">
        <v>105.07</v>
      </c>
      <c r="E771">
        <v>5765</v>
      </c>
      <c r="F771" t="s">
        <v>14</v>
      </c>
      <c r="G771" t="str">
        <f>_xlfn.XLOOKUP(B771,'de para'!A:A,'de para'!C:C,_xlfn.XLOOKUP(B771,'de para'!B:B,'de para'!C:C,"Not found",0),0)</f>
        <v>BOVA11</v>
      </c>
      <c r="H771" t="str">
        <f>_xlfn.XLOOKUP(B771,'de para'!A:A,'de para'!D:D,_xlfn.XLOOKUP('output XML'!B771,'de para'!B:B,'de para'!D:D,"Not found",0),0)</f>
        <v>Ações</v>
      </c>
      <c r="I771" s="118">
        <v>44890</v>
      </c>
    </row>
    <row r="772" spans="1:9" x14ac:dyDescent="0.3">
      <c r="A772" s="12">
        <v>31</v>
      </c>
      <c r="B772" t="s">
        <v>143</v>
      </c>
      <c r="C772">
        <v>94142.720000000001</v>
      </c>
      <c r="D772">
        <v>105.07</v>
      </c>
      <c r="E772">
        <v>896</v>
      </c>
      <c r="F772" t="s">
        <v>14</v>
      </c>
      <c r="G772" t="str">
        <f>_xlfn.XLOOKUP(B772,'de para'!A:A,'de para'!C:C,_xlfn.XLOOKUP(B772,'de para'!B:B,'de para'!C:C,"Not found",0),0)</f>
        <v>BOVA11</v>
      </c>
      <c r="H772" t="str">
        <f>_xlfn.XLOOKUP(B772,'de para'!A:A,'de para'!D:D,_xlfn.XLOOKUP('output XML'!B772,'de para'!B:B,'de para'!D:D,"Not found",0),0)</f>
        <v>Ações</v>
      </c>
      <c r="I772" s="118">
        <v>44890</v>
      </c>
    </row>
    <row r="773" spans="1:9" x14ac:dyDescent="0.3">
      <c r="A773" s="12">
        <v>32</v>
      </c>
      <c r="B773" t="s">
        <v>143</v>
      </c>
      <c r="C773">
        <v>44969.96</v>
      </c>
      <c r="D773">
        <v>105.07</v>
      </c>
      <c r="E773">
        <v>428</v>
      </c>
      <c r="F773" t="s">
        <v>14</v>
      </c>
      <c r="G773" t="str">
        <f>_xlfn.XLOOKUP(B773,'de para'!A:A,'de para'!C:C,_xlfn.XLOOKUP(B773,'de para'!B:B,'de para'!C:C,"Not found",0),0)</f>
        <v>BOVA11</v>
      </c>
      <c r="H773" t="str">
        <f>_xlfn.XLOOKUP(B773,'de para'!A:A,'de para'!D:D,_xlfn.XLOOKUP('output XML'!B773,'de para'!B:B,'de para'!D:D,"Not found",0),0)</f>
        <v>Ações</v>
      </c>
      <c r="I773" s="118">
        <v>44890</v>
      </c>
    </row>
    <row r="774" spans="1:9" x14ac:dyDescent="0.3">
      <c r="A774" s="12">
        <v>33</v>
      </c>
      <c r="B774" t="s">
        <v>143</v>
      </c>
      <c r="C774">
        <v>85106.7</v>
      </c>
      <c r="D774">
        <v>105.07</v>
      </c>
      <c r="E774">
        <v>810</v>
      </c>
      <c r="F774" t="s">
        <v>14</v>
      </c>
      <c r="G774" t="str">
        <f>_xlfn.XLOOKUP(B774,'de para'!A:A,'de para'!C:C,_xlfn.XLOOKUP(B774,'de para'!B:B,'de para'!C:C,"Not found",0),0)</f>
        <v>BOVA11</v>
      </c>
      <c r="H774" t="str">
        <f>_xlfn.XLOOKUP(B774,'de para'!A:A,'de para'!D:D,_xlfn.XLOOKUP('output XML'!B774,'de para'!B:B,'de para'!D:D,"Not found",0),0)</f>
        <v>Ações</v>
      </c>
      <c r="I774" s="118">
        <v>44890</v>
      </c>
    </row>
    <row r="775" spans="1:9" x14ac:dyDescent="0.3">
      <c r="A775" s="12">
        <v>34</v>
      </c>
      <c r="B775" t="s">
        <v>143</v>
      </c>
      <c r="C775">
        <v>158340.49</v>
      </c>
      <c r="D775">
        <v>105.07</v>
      </c>
      <c r="E775">
        <v>1507</v>
      </c>
      <c r="F775" t="s">
        <v>14</v>
      </c>
      <c r="G775" t="str">
        <f>_xlfn.XLOOKUP(B775,'de para'!A:A,'de para'!C:C,_xlfn.XLOOKUP(B775,'de para'!B:B,'de para'!C:C,"Not found",0),0)</f>
        <v>BOVA11</v>
      </c>
      <c r="H775" t="str">
        <f>_xlfn.XLOOKUP(B775,'de para'!A:A,'de para'!D:D,_xlfn.XLOOKUP('output XML'!B775,'de para'!B:B,'de para'!D:D,"Not found",0),0)</f>
        <v>Ações</v>
      </c>
      <c r="I775" s="118">
        <v>44890</v>
      </c>
    </row>
    <row r="776" spans="1:9" x14ac:dyDescent="0.3">
      <c r="A776" s="12">
        <v>35</v>
      </c>
      <c r="B776" t="s">
        <v>143</v>
      </c>
      <c r="C776">
        <v>724352.58</v>
      </c>
      <c r="D776">
        <v>105.07</v>
      </c>
      <c r="E776">
        <v>6894</v>
      </c>
      <c r="F776" t="s">
        <v>14</v>
      </c>
      <c r="G776" t="str">
        <f>_xlfn.XLOOKUP(B776,'de para'!A:A,'de para'!C:C,_xlfn.XLOOKUP(B776,'de para'!B:B,'de para'!C:C,"Not found",0),0)</f>
        <v>BOVA11</v>
      </c>
      <c r="H776" t="str">
        <f>_xlfn.XLOOKUP(B776,'de para'!A:A,'de para'!D:D,_xlfn.XLOOKUP('output XML'!B776,'de para'!B:B,'de para'!D:D,"Not found",0),0)</f>
        <v>Ações</v>
      </c>
      <c r="I776" s="118">
        <v>44890</v>
      </c>
    </row>
    <row r="777" spans="1:9" x14ac:dyDescent="0.3">
      <c r="A777" s="12">
        <v>36</v>
      </c>
      <c r="B777" t="s">
        <v>13</v>
      </c>
      <c r="C777">
        <v>1061.81</v>
      </c>
      <c r="D777">
        <v>1061.81</v>
      </c>
      <c r="E777">
        <v>1</v>
      </c>
      <c r="F777" t="s">
        <v>14</v>
      </c>
      <c r="G777" t="str">
        <f>_xlfn.XLOOKUP(B777,'de para'!A:A,'de para'!C:C,_xlfn.XLOOKUP(B777,'de para'!B:B,'de para'!C:C,"Not found",0),0)</f>
        <v>Fundo de caixa</v>
      </c>
      <c r="H777" t="str">
        <f>_xlfn.XLOOKUP(B777,'de para'!A:A,'de para'!D:D,_xlfn.XLOOKUP('output XML'!B777,'de para'!B:B,'de para'!D:D,"Not found",0),0)</f>
        <v>Caixa</v>
      </c>
      <c r="I777" s="118">
        <v>44890</v>
      </c>
    </row>
    <row r="778" spans="1:9" x14ac:dyDescent="0.3">
      <c r="A778" s="12">
        <v>38</v>
      </c>
      <c r="B778">
        <v>28075830000105</v>
      </c>
      <c r="C778">
        <v>352909.83622764971</v>
      </c>
      <c r="D778">
        <v>1.7593121</v>
      </c>
      <c r="E778">
        <v>200595.35555268999</v>
      </c>
      <c r="F778" t="s">
        <v>14</v>
      </c>
      <c r="G778" t="str">
        <f>_xlfn.XLOOKUP(B778,'de para'!A:A,'de para'!C:C,_xlfn.XLOOKUP(B778,'de para'!B:B,'de para'!C:C,"Not found",0),0)</f>
        <v>CSHG ALLOCATION MILES ACER LONG BIAS FIC MULTIMERCADO</v>
      </c>
      <c r="H778" t="str">
        <f>_xlfn.XLOOKUP(B778,'de para'!A:A,'de para'!D:D,_xlfn.XLOOKUP('output XML'!B778,'de para'!B:B,'de para'!D:D,"Not found",0),0)</f>
        <v>Ações</v>
      </c>
      <c r="I778" s="118">
        <v>44890</v>
      </c>
    </row>
    <row r="779" spans="1:9" x14ac:dyDescent="0.3">
      <c r="A779" s="12">
        <v>39</v>
      </c>
      <c r="B779">
        <v>25307212000147</v>
      </c>
      <c r="C779">
        <v>1518743.675533965</v>
      </c>
      <c r="D779">
        <v>1.4191343000000001</v>
      </c>
      <c r="E779">
        <v>1070190.2388899799</v>
      </c>
      <c r="F779" t="s">
        <v>14</v>
      </c>
      <c r="G779" t="str">
        <f>_xlfn.XLOOKUP(B779,'de para'!A:A,'de para'!C:C,_xlfn.XLOOKUP(B779,'de para'!B:B,'de para'!C:C,"Not found",0),0)</f>
        <v>CSHG ALLOCATION VELT 90 FIC AÇÕES</v>
      </c>
      <c r="H779" t="str">
        <f>_xlfn.XLOOKUP(B779,'de para'!A:A,'de para'!D:D,_xlfn.XLOOKUP('output XML'!B779,'de para'!B:B,'de para'!D:D,"Not found",0),0)</f>
        <v>Ações</v>
      </c>
      <c r="I779" s="118">
        <v>44890</v>
      </c>
    </row>
    <row r="780" spans="1:9" x14ac:dyDescent="0.3">
      <c r="A780" s="12">
        <v>40</v>
      </c>
      <c r="B780">
        <v>19726267000199</v>
      </c>
      <c r="C780">
        <v>2600831.0866547539</v>
      </c>
      <c r="D780">
        <v>317.29946619999998</v>
      </c>
      <c r="E780">
        <v>8196.7710749800008</v>
      </c>
      <c r="F780" t="s">
        <v>14</v>
      </c>
      <c r="G780" t="str">
        <f>_xlfn.XLOOKUP(B780,'de para'!A:A,'de para'!C:C,_xlfn.XLOOKUP(B780,'de para'!B:B,'de para'!C:C,"Not found",0),0)</f>
        <v>ATMOS AÇÕES II FIC</v>
      </c>
      <c r="H780" t="str">
        <f>_xlfn.XLOOKUP(B780,'de para'!A:A,'de para'!D:D,_xlfn.XLOOKUP('output XML'!B780,'de para'!B:B,'de para'!D:D,"Not found",0),0)</f>
        <v>Ações</v>
      </c>
      <c r="I780" s="118">
        <v>44890</v>
      </c>
    </row>
    <row r="781" spans="1:9" x14ac:dyDescent="0.3">
      <c r="A781" s="12">
        <v>41</v>
      </c>
      <c r="B781">
        <v>11145320000156</v>
      </c>
      <c r="C781">
        <v>3389103.9352693362</v>
      </c>
      <c r="D781">
        <v>740.03083441000001</v>
      </c>
      <c r="E781">
        <v>4579.6793561599998</v>
      </c>
      <c r="F781" t="s">
        <v>14</v>
      </c>
      <c r="G781" t="str">
        <f>_xlfn.XLOOKUP(B781,'de para'!A:A,'de para'!C:C,_xlfn.XLOOKUP(B781,'de para'!B:B,'de para'!C:C,"Not found",0),0)</f>
        <v>ATMOS AÇÕES FIC</v>
      </c>
      <c r="H781" t="str">
        <f>_xlfn.XLOOKUP(B781,'de para'!A:A,'de para'!D:D,_xlfn.XLOOKUP('output XML'!B781,'de para'!B:B,'de para'!D:D,"Not found",0),0)</f>
        <v>Ações</v>
      </c>
      <c r="I781" s="118">
        <v>44890</v>
      </c>
    </row>
    <row r="782" spans="1:9" x14ac:dyDescent="0.3">
      <c r="A782" s="12">
        <v>42</v>
      </c>
      <c r="B782">
        <v>28075715000122</v>
      </c>
      <c r="C782">
        <v>1966397.8971716601</v>
      </c>
      <c r="D782">
        <v>1.6956343</v>
      </c>
      <c r="E782">
        <v>1159682.77898817</v>
      </c>
      <c r="F782" t="s">
        <v>14</v>
      </c>
      <c r="G782" t="str">
        <f>_xlfn.XLOOKUP(B782,'de para'!A:A,'de para'!C:C,_xlfn.XLOOKUP(B782,'de para'!B:B,'de para'!C:C,"Not found",0),0)</f>
        <v>CSHG ALLOCATION MILES VIRTUS FIC AÇÕES</v>
      </c>
      <c r="H782" t="str">
        <f>_xlfn.XLOOKUP(B782,'de para'!A:A,'de para'!D:D,_xlfn.XLOOKUP('output XML'!B782,'de para'!B:B,'de para'!D:D,"Not found",0),0)</f>
        <v>Ações</v>
      </c>
      <c r="I782" s="118">
        <v>44890</v>
      </c>
    </row>
    <row r="783" spans="1:9" x14ac:dyDescent="0.3">
      <c r="A783" s="12">
        <v>43</v>
      </c>
      <c r="B783">
        <v>31608459000104</v>
      </c>
      <c r="C783">
        <v>1562287.763838297</v>
      </c>
      <c r="D783">
        <v>1.3882387</v>
      </c>
      <c r="E783">
        <v>1125374.01805489</v>
      </c>
      <c r="F783" t="s">
        <v>14</v>
      </c>
      <c r="G783" t="str">
        <f>_xlfn.XLOOKUP(B783,'de para'!A:A,'de para'!C:C,_xlfn.XLOOKUP(B783,'de para'!B:B,'de para'!C:C,"Not found",0),0)</f>
        <v>CSHG ALLOCATION RPS LONG BIAS SELECTION FUNDO DE INVESTIMENTO EM COTAS DE FUNDO DE INVESTIMENTO EM AÇÕES</v>
      </c>
      <c r="H783" t="str">
        <f>_xlfn.XLOOKUP(B783,'de para'!A:A,'de para'!D:D,_xlfn.XLOOKUP('output XML'!B783,'de para'!B:B,'de para'!D:D,"Not found",0),0)</f>
        <v>Ações</v>
      </c>
      <c r="I783" s="118">
        <v>44890</v>
      </c>
    </row>
    <row r="784" spans="1:9" x14ac:dyDescent="0.3">
      <c r="A784" s="12">
        <v>44</v>
      </c>
      <c r="B784">
        <v>31666901000140</v>
      </c>
      <c r="C784">
        <v>924878.44504272717</v>
      </c>
      <c r="D784">
        <v>1.5092479999999999</v>
      </c>
      <c r="E784">
        <v>612807.46772083</v>
      </c>
      <c r="F784" t="s">
        <v>14</v>
      </c>
      <c r="G784" t="str">
        <f>_xlfn.XLOOKUP(B784,'de para'!A:A,'de para'!C:C,_xlfn.XLOOKUP(B784,'de para'!B:B,'de para'!C:C,"Not found",0),0)</f>
        <v>CSHG ALLOCATION TRUXT LONG BIAS II FUNDO DE INVESTIMENTO EM COTAS DE FUNDO DE INVESTIMENTO EM AÇÕES</v>
      </c>
      <c r="H784" t="str">
        <f>_xlfn.XLOOKUP(B784,'de para'!A:A,'de para'!D:D,_xlfn.XLOOKUP('output XML'!B784,'de para'!B:B,'de para'!D:D,"Not found",0),0)</f>
        <v>Ações</v>
      </c>
      <c r="I784" s="118">
        <v>44890</v>
      </c>
    </row>
    <row r="785" spans="1:9" x14ac:dyDescent="0.3">
      <c r="A785" s="12">
        <v>45</v>
      </c>
      <c r="B785">
        <v>14781366000150</v>
      </c>
      <c r="C785">
        <v>3070005.1595438411</v>
      </c>
      <c r="D785">
        <v>3.4194192999999999</v>
      </c>
      <c r="E785">
        <v>897814.77209999994</v>
      </c>
      <c r="F785" t="s">
        <v>14</v>
      </c>
      <c r="G785" t="str">
        <f>_xlfn.XLOOKUP(B785,'de para'!A:A,'de para'!C:C,_xlfn.XLOOKUP(B785,'de para'!B:B,'de para'!C:C,"Not found",0),0)</f>
        <v>NUCLEO CSHG AÇÕES FUNDO DE INVESTIMENTO EM COTAS DE FUNDOS DE INVESTIMENTO DE AÇÕES</v>
      </c>
      <c r="H785" t="str">
        <f>_xlfn.XLOOKUP(B785,'de para'!A:A,'de para'!D:D,_xlfn.XLOOKUP('output XML'!B785,'de para'!B:B,'de para'!D:D,"Not found",0),0)</f>
        <v>Ações</v>
      </c>
      <c r="I785" s="118">
        <v>44890</v>
      </c>
    </row>
    <row r="786" spans="1:9" x14ac:dyDescent="0.3">
      <c r="A786" s="12">
        <v>46</v>
      </c>
      <c r="B786">
        <v>10843445000197</v>
      </c>
      <c r="C786">
        <v>578.23762516997533</v>
      </c>
      <c r="D786">
        <v>2.56376318</v>
      </c>
      <c r="E786">
        <v>225.54252657999999</v>
      </c>
      <c r="F786" t="s">
        <v>14</v>
      </c>
      <c r="G786" t="str">
        <f>_xlfn.XLOOKUP(B786,'de para'!A:A,'de para'!C:C,_xlfn.XLOOKUP(B786,'de para'!B:B,'de para'!C:C,"Not found",0),0)</f>
        <v>XP REFERENCIADO FUNDO INVESTIMENTO REFERENCIADO DI</v>
      </c>
      <c r="H786" t="str">
        <f>_xlfn.XLOOKUP(B786,'de para'!A:A,'de para'!D:D,_xlfn.XLOOKUP('output XML'!B786,'de para'!B:B,'de para'!D:D,"Not found",0),0)</f>
        <v>Caixa</v>
      </c>
      <c r="I786" s="118">
        <v>44890</v>
      </c>
    </row>
    <row r="787" spans="1:9" x14ac:dyDescent="0.3">
      <c r="A787" s="12">
        <v>47</v>
      </c>
      <c r="B787">
        <v>44162109000109</v>
      </c>
      <c r="C787">
        <v>161848.83451728401</v>
      </c>
      <c r="D787">
        <v>1.0412272899999999</v>
      </c>
      <c r="E787">
        <v>155440.44616548999</v>
      </c>
      <c r="F787" t="s">
        <v>14</v>
      </c>
      <c r="G787" t="str">
        <f>_xlfn.XLOOKUP(B787,'de para'!A:A,'de para'!C:C,_xlfn.XLOOKUP(B787,'de para'!B:B,'de para'!C:C,"Not found",0),0)</f>
        <v>XP CASH I FI RENDA FIXA SIMPLES</v>
      </c>
      <c r="H787" t="str">
        <f>_xlfn.XLOOKUP(B787,'de para'!A:A,'de para'!D:D,_xlfn.XLOOKUP('output XML'!B787,'de para'!B:B,'de para'!D:D,"Not found",0),0)</f>
        <v>Caixa</v>
      </c>
      <c r="I787" s="118">
        <v>44890</v>
      </c>
    </row>
    <row r="788" spans="1:9" x14ac:dyDescent="0.3">
      <c r="A788" s="12">
        <v>48</v>
      </c>
      <c r="B788">
        <v>45683352000127</v>
      </c>
      <c r="C788">
        <v>161848.840517609</v>
      </c>
      <c r="D788">
        <v>1.04124463</v>
      </c>
      <c r="E788">
        <v>155437.86335552001</v>
      </c>
      <c r="F788" t="s">
        <v>14</v>
      </c>
      <c r="G788" t="str">
        <f>_xlfn.XLOOKUP(B788,'de para'!A:A,'de para'!C:C,_xlfn.XLOOKUP(B788,'de para'!B:B,'de para'!C:C,"Not found",0),0)</f>
        <v>XP CASH II FI RENDA FIXA SIMPLES</v>
      </c>
      <c r="H788" t="str">
        <f>_xlfn.XLOOKUP(B788,'de para'!A:A,'de para'!D:D,_xlfn.XLOOKUP('output XML'!B788,'de para'!B:B,'de para'!D:D,"Not found",0),0)</f>
        <v>Caixa</v>
      </c>
      <c r="I788" s="118">
        <v>44890</v>
      </c>
    </row>
    <row r="789" spans="1:9" x14ac:dyDescent="0.3">
      <c r="A789" s="12">
        <v>49</v>
      </c>
      <c r="B789">
        <v>45688718000150</v>
      </c>
      <c r="C789">
        <v>161848.83379001651</v>
      </c>
      <c r="D789">
        <v>1.0412446099999999</v>
      </c>
      <c r="E789">
        <v>155437.85988003001</v>
      </c>
      <c r="F789" t="s">
        <v>14</v>
      </c>
      <c r="G789" t="str">
        <f>_xlfn.XLOOKUP(B789,'de para'!A:A,'de para'!C:C,_xlfn.XLOOKUP(B789,'de para'!B:B,'de para'!C:C,"Not found",0),0)</f>
        <v>XP CASH IV FI RENDA FIXA SIMPLES</v>
      </c>
      <c r="H789" t="str">
        <f>_xlfn.XLOOKUP(B789,'de para'!A:A,'de para'!D:D,_xlfn.XLOOKUP('output XML'!B789,'de para'!B:B,'de para'!D:D,"Not found",0),0)</f>
        <v>Caixa</v>
      </c>
      <c r="I789" s="118">
        <v>44890</v>
      </c>
    </row>
    <row r="790" spans="1:9" x14ac:dyDescent="0.3">
      <c r="A790" s="12">
        <v>50</v>
      </c>
      <c r="B790">
        <v>46328929000145</v>
      </c>
      <c r="C790">
        <v>161848.8344188708</v>
      </c>
      <c r="D790">
        <v>1.0412426100000001</v>
      </c>
      <c r="E790">
        <v>155438.15904621</v>
      </c>
      <c r="F790" t="s">
        <v>14</v>
      </c>
      <c r="G790" t="str">
        <f>_xlfn.XLOOKUP(B790,'de para'!A:A,'de para'!C:C,_xlfn.XLOOKUP(B790,'de para'!B:B,'de para'!C:C,"Not found",0),0)</f>
        <v>XP CASH IX FI RENDA FIXA SIMPLES</v>
      </c>
      <c r="H790" t="str">
        <f>_xlfn.XLOOKUP(B790,'de para'!A:A,'de para'!D:D,_xlfn.XLOOKUP('output XML'!B790,'de para'!B:B,'de para'!D:D,"Not found",0),0)</f>
        <v>Caixa</v>
      </c>
      <c r="I790" s="118">
        <v>44890</v>
      </c>
    </row>
    <row r="791" spans="1:9" x14ac:dyDescent="0.3">
      <c r="A791" s="12">
        <v>51</v>
      </c>
      <c r="B791">
        <v>46098698000120</v>
      </c>
      <c r="C791">
        <v>161848.83397400519</v>
      </c>
      <c r="D791">
        <v>1.0411636900000001</v>
      </c>
      <c r="E791">
        <v>155449.94080037999</v>
      </c>
      <c r="F791" t="s">
        <v>14</v>
      </c>
      <c r="G791" t="str">
        <f>_xlfn.XLOOKUP(B791,'de para'!A:A,'de para'!C:C,_xlfn.XLOOKUP(B791,'de para'!B:B,'de para'!C:C,"Not found",0),0)</f>
        <v>XP CASH V FI RENDA FIXA SIMPLES</v>
      </c>
      <c r="H791" t="str">
        <f>_xlfn.XLOOKUP(B791,'de para'!A:A,'de para'!D:D,_xlfn.XLOOKUP('output XML'!B791,'de para'!B:B,'de para'!D:D,"Not found",0),0)</f>
        <v>Caixa</v>
      </c>
      <c r="I791" s="118">
        <v>44890</v>
      </c>
    </row>
    <row r="792" spans="1:9" x14ac:dyDescent="0.3">
      <c r="A792" s="12">
        <v>52</v>
      </c>
      <c r="B792">
        <v>32319500000187</v>
      </c>
      <c r="C792">
        <v>161848.834675449</v>
      </c>
      <c r="D792">
        <v>1.04126483</v>
      </c>
      <c r="E792">
        <v>155434.84233059999</v>
      </c>
      <c r="F792" t="s">
        <v>14</v>
      </c>
      <c r="G792" t="str">
        <f>_xlfn.XLOOKUP(B792,'de para'!A:A,'de para'!C:C,_xlfn.XLOOKUP(B792,'de para'!B:B,'de para'!C:C,"Not found",0),0)</f>
        <v>XP CASH VI FI RENDA FIXA SIMPLES</v>
      </c>
      <c r="H792" t="str">
        <f>_xlfn.XLOOKUP(B792,'de para'!A:A,'de para'!D:D,_xlfn.XLOOKUP('output XML'!B792,'de para'!B:B,'de para'!D:D,"Not found",0),0)</f>
        <v>Caixa</v>
      </c>
      <c r="I792" s="118">
        <v>44890</v>
      </c>
    </row>
    <row r="793" spans="1:9" x14ac:dyDescent="0.3">
      <c r="A793" s="12">
        <v>53</v>
      </c>
      <c r="B793">
        <v>46328987000179</v>
      </c>
      <c r="C793">
        <v>161848.8350916676</v>
      </c>
      <c r="D793">
        <v>1.04124577</v>
      </c>
      <c r="E793">
        <v>155437.68796454999</v>
      </c>
      <c r="F793" t="s">
        <v>14</v>
      </c>
      <c r="G793" t="str">
        <f>_xlfn.XLOOKUP(B793,'de para'!A:A,'de para'!C:C,_xlfn.XLOOKUP(B793,'de para'!B:B,'de para'!C:C,"Not found",0),0)</f>
        <v>XP CASH X FI RENDA FIXA SIMPLES I</v>
      </c>
      <c r="H793" t="str">
        <f>_xlfn.XLOOKUP(B793,'de para'!A:A,'de para'!D:D,_xlfn.XLOOKUP('output XML'!B793,'de para'!B:B,'de para'!D:D,"Not found",0),0)</f>
        <v>Caixa</v>
      </c>
      <c r="I793" s="118">
        <v>44890</v>
      </c>
    </row>
    <row r="794" spans="1:9" x14ac:dyDescent="0.3">
      <c r="A794" s="12">
        <v>54</v>
      </c>
      <c r="B794">
        <v>45688636000106</v>
      </c>
      <c r="C794">
        <v>161848.83640928089</v>
      </c>
      <c r="D794">
        <v>1.04117536</v>
      </c>
      <c r="E794">
        <v>155448.20078078</v>
      </c>
      <c r="F794" t="s">
        <v>14</v>
      </c>
      <c r="G794" t="str">
        <f>_xlfn.XLOOKUP(B794,'de para'!A:A,'de para'!C:C,_xlfn.XLOOKUP(B794,'de para'!B:B,'de para'!C:C,"Not found",0),0)</f>
        <v>XP CASH III FI RENDA FIXA SIMPLES</v>
      </c>
      <c r="H794" t="str">
        <f>_xlfn.XLOOKUP(B794,'de para'!A:A,'de para'!D:D,_xlfn.XLOOKUP('output XML'!B794,'de para'!B:B,'de para'!D:D,"Not found",0),0)</f>
        <v>Caixa</v>
      </c>
      <c r="I794" s="118">
        <v>44890</v>
      </c>
    </row>
    <row r="795" spans="1:9" x14ac:dyDescent="0.3">
      <c r="A795" s="12">
        <v>55</v>
      </c>
      <c r="B795">
        <v>46328680000178</v>
      </c>
      <c r="C795">
        <v>161848.828403686</v>
      </c>
      <c r="D795">
        <v>1.0412428300000001</v>
      </c>
      <c r="E795">
        <v>155438.12042738</v>
      </c>
      <c r="F795" t="s">
        <v>14</v>
      </c>
      <c r="G795" t="str">
        <f>_xlfn.XLOOKUP(B795,'de para'!A:A,'de para'!C:C,_xlfn.XLOOKUP(B795,'de para'!B:B,'de para'!C:C,"Not found",0),0)</f>
        <v>XP CASH VII FI RENDA FIXA SIMPLES</v>
      </c>
      <c r="H795" t="str">
        <f>_xlfn.XLOOKUP(B795,'de para'!A:A,'de para'!D:D,_xlfn.XLOOKUP('output XML'!B795,'de para'!B:B,'de para'!D:D,"Not found",0),0)</f>
        <v>Caixa</v>
      </c>
      <c r="I795" s="118">
        <v>44890</v>
      </c>
    </row>
    <row r="796" spans="1:9" x14ac:dyDescent="0.3">
      <c r="A796" s="12">
        <v>56</v>
      </c>
      <c r="B796">
        <v>46328752000187</v>
      </c>
      <c r="C796">
        <v>161848.82734563731</v>
      </c>
      <c r="D796">
        <v>1.0412428</v>
      </c>
      <c r="E796">
        <v>155438.12388967999</v>
      </c>
      <c r="F796" t="s">
        <v>14</v>
      </c>
      <c r="G796" t="str">
        <f>_xlfn.XLOOKUP(B796,'de para'!A:A,'de para'!C:C,_xlfn.XLOOKUP(B796,'de para'!B:B,'de para'!C:C,"Not found",0),0)</f>
        <v>XP CASH VIII FI RENDA FIXA SIMPLES</v>
      </c>
      <c r="H796" t="str">
        <f>_xlfn.XLOOKUP(B796,'de para'!A:A,'de para'!D:D,_xlfn.XLOOKUP('output XML'!B796,'de para'!B:B,'de para'!D:D,"Not found",0),0)</f>
        <v>Caixa</v>
      </c>
      <c r="I796" s="118">
        <v>44890</v>
      </c>
    </row>
    <row r="797" spans="1:9" x14ac:dyDescent="0.3">
      <c r="A797" s="12">
        <v>7</v>
      </c>
      <c r="B797" t="s">
        <v>3</v>
      </c>
      <c r="C797">
        <v>1788360.61</v>
      </c>
      <c r="D797">
        <v>3887.7404470000001</v>
      </c>
      <c r="E797">
        <v>460</v>
      </c>
      <c r="F797" t="s">
        <v>15</v>
      </c>
      <c r="G797" t="str">
        <f>_xlfn.XLOOKUP(B797,'de para'!A:A,'de para'!C:C,_xlfn.XLOOKUP(B797,'de para'!B:B,'de para'!C:C,"Not found",0),0)</f>
        <v>NTN-B 760199 20350515</v>
      </c>
      <c r="H797" t="str">
        <f>_xlfn.XLOOKUP(B797,'de para'!A:A,'de para'!D:D,_xlfn.XLOOKUP('output XML'!B797,'de para'!B:B,'de para'!D:D,"Not found",0),0)</f>
        <v>Inflação</v>
      </c>
      <c r="I797" s="118">
        <v>44890</v>
      </c>
    </row>
    <row r="798" spans="1:9" x14ac:dyDescent="0.3">
      <c r="A798" s="12">
        <v>8</v>
      </c>
      <c r="B798" t="s">
        <v>4</v>
      </c>
      <c r="C798">
        <v>1800823.02</v>
      </c>
      <c r="D798">
        <v>3975.326759</v>
      </c>
      <c r="E798">
        <v>453</v>
      </c>
      <c r="F798" t="s">
        <v>15</v>
      </c>
      <c r="G798" t="str">
        <f>_xlfn.XLOOKUP(B798,'de para'!A:A,'de para'!C:C,_xlfn.XLOOKUP(B798,'de para'!B:B,'de para'!C:C,"Not found",0),0)</f>
        <v>NTN-B 760199 20300815</v>
      </c>
      <c r="H798" t="str">
        <f>_xlfn.XLOOKUP(B798,'de para'!A:A,'de para'!D:D,_xlfn.XLOOKUP('output XML'!B798,'de para'!B:B,'de para'!D:D,"Not found",0),0)</f>
        <v>Inflação</v>
      </c>
      <c r="I798" s="118">
        <v>44890</v>
      </c>
    </row>
    <row r="799" spans="1:9" x14ac:dyDescent="0.3">
      <c r="A799" s="12">
        <v>9</v>
      </c>
      <c r="B799" t="s">
        <v>4</v>
      </c>
      <c r="C799">
        <v>1741193.12</v>
      </c>
      <c r="D799">
        <v>3975.326759</v>
      </c>
      <c r="E799">
        <v>438</v>
      </c>
      <c r="F799" t="s">
        <v>15</v>
      </c>
      <c r="G799" t="str">
        <f>_xlfn.XLOOKUP(B799,'de para'!A:A,'de para'!C:C,_xlfn.XLOOKUP(B799,'de para'!B:B,'de para'!C:C,"Not found",0),0)</f>
        <v>NTN-B 760199 20300815</v>
      </c>
      <c r="H799" t="str">
        <f>_xlfn.XLOOKUP(B799,'de para'!A:A,'de para'!D:D,_xlfn.XLOOKUP('output XML'!B799,'de para'!B:B,'de para'!D:D,"Not found",0),0)</f>
        <v>Inflação</v>
      </c>
      <c r="I799" s="118">
        <v>44890</v>
      </c>
    </row>
    <row r="800" spans="1:9" x14ac:dyDescent="0.3">
      <c r="A800" s="12">
        <v>10</v>
      </c>
      <c r="B800" t="s">
        <v>3</v>
      </c>
      <c r="C800">
        <v>723119.72</v>
      </c>
      <c r="D800">
        <v>3887.7404470000001</v>
      </c>
      <c r="E800">
        <v>186</v>
      </c>
      <c r="F800" t="s">
        <v>15</v>
      </c>
      <c r="G800" t="str">
        <f>_xlfn.XLOOKUP(B800,'de para'!A:A,'de para'!C:C,_xlfn.XLOOKUP(B800,'de para'!B:B,'de para'!C:C,"Not found",0),0)</f>
        <v>NTN-B 760199 20350515</v>
      </c>
      <c r="H800" t="str">
        <f>_xlfn.XLOOKUP(B800,'de para'!A:A,'de para'!D:D,_xlfn.XLOOKUP('output XML'!B800,'de para'!B:B,'de para'!D:D,"Not found",0),0)</f>
        <v>Inflação</v>
      </c>
      <c r="I800" s="118">
        <v>44890</v>
      </c>
    </row>
    <row r="801" spans="1:9" x14ac:dyDescent="0.3">
      <c r="A801" s="12">
        <v>11</v>
      </c>
      <c r="B801" t="s">
        <v>3</v>
      </c>
      <c r="C801">
        <v>279917.31</v>
      </c>
      <c r="D801">
        <v>3887.7404470000001</v>
      </c>
      <c r="E801">
        <v>72</v>
      </c>
      <c r="F801" t="s">
        <v>15</v>
      </c>
      <c r="G801" t="str">
        <f>_xlfn.XLOOKUP(B801,'de para'!A:A,'de para'!C:C,_xlfn.XLOOKUP(B801,'de para'!B:B,'de para'!C:C,"Not found",0),0)</f>
        <v>NTN-B 760199 20350515</v>
      </c>
      <c r="H801" t="str">
        <f>_xlfn.XLOOKUP(B801,'de para'!A:A,'de para'!D:D,_xlfn.XLOOKUP('output XML'!B801,'de para'!B:B,'de para'!D:D,"Not found",0),0)</f>
        <v>Inflação</v>
      </c>
      <c r="I801" s="118">
        <v>44890</v>
      </c>
    </row>
    <row r="802" spans="1:9" x14ac:dyDescent="0.3">
      <c r="A802" s="12">
        <v>12</v>
      </c>
      <c r="B802" t="s">
        <v>3</v>
      </c>
      <c r="C802">
        <v>38877.4</v>
      </c>
      <c r="D802">
        <v>3887.7404470000001</v>
      </c>
      <c r="E802">
        <v>10</v>
      </c>
      <c r="F802" t="s">
        <v>15</v>
      </c>
      <c r="G802" t="str">
        <f>_xlfn.XLOOKUP(B802,'de para'!A:A,'de para'!C:C,_xlfn.XLOOKUP(B802,'de para'!B:B,'de para'!C:C,"Not found",0),0)</f>
        <v>NTN-B 760199 20350515</v>
      </c>
      <c r="H802" t="str">
        <f>_xlfn.XLOOKUP(B802,'de para'!A:A,'de para'!D:D,_xlfn.XLOOKUP('output XML'!B802,'de para'!B:B,'de para'!D:D,"Not found",0),0)</f>
        <v>Inflação</v>
      </c>
      <c r="I802" s="118">
        <v>44890</v>
      </c>
    </row>
    <row r="803" spans="1:9" x14ac:dyDescent="0.3">
      <c r="A803" s="12">
        <v>13</v>
      </c>
      <c r="B803" t="s">
        <v>3</v>
      </c>
      <c r="C803">
        <v>1998298.59</v>
      </c>
      <c r="D803">
        <v>3887.7404470000001</v>
      </c>
      <c r="E803">
        <v>514</v>
      </c>
      <c r="F803" t="s">
        <v>15</v>
      </c>
      <c r="G803" t="str">
        <f>_xlfn.XLOOKUP(B803,'de para'!A:A,'de para'!C:C,_xlfn.XLOOKUP(B803,'de para'!B:B,'de para'!C:C,"Not found",0),0)</f>
        <v>NTN-B 760199 20350515</v>
      </c>
      <c r="H803" t="str">
        <f>_xlfn.XLOOKUP(B803,'de para'!A:A,'de para'!D:D,_xlfn.XLOOKUP('output XML'!B803,'de para'!B:B,'de para'!D:D,"Not found",0),0)</f>
        <v>Inflação</v>
      </c>
      <c r="I803" s="118">
        <v>44890</v>
      </c>
    </row>
    <row r="804" spans="1:9" x14ac:dyDescent="0.3">
      <c r="A804" s="12">
        <v>14</v>
      </c>
      <c r="B804" t="s">
        <v>4</v>
      </c>
      <c r="C804">
        <v>2504455.86</v>
      </c>
      <c r="D804">
        <v>3975.326759</v>
      </c>
      <c r="E804">
        <v>630</v>
      </c>
      <c r="F804" t="s">
        <v>15</v>
      </c>
      <c r="G804" t="str">
        <f>_xlfn.XLOOKUP(B804,'de para'!A:A,'de para'!C:C,_xlfn.XLOOKUP(B804,'de para'!B:B,'de para'!C:C,"Not found",0),0)</f>
        <v>NTN-B 760199 20300815</v>
      </c>
      <c r="H804" t="str">
        <f>_xlfn.XLOOKUP(B804,'de para'!A:A,'de para'!D:D,_xlfn.XLOOKUP('output XML'!B804,'de para'!B:B,'de para'!D:D,"Not found",0),0)</f>
        <v>Inflação</v>
      </c>
      <c r="I804" s="118">
        <v>44890</v>
      </c>
    </row>
    <row r="805" spans="1:9" x14ac:dyDescent="0.3">
      <c r="A805" s="12">
        <v>15</v>
      </c>
      <c r="B805" t="s">
        <v>3</v>
      </c>
      <c r="C805">
        <v>1279066.6100000001</v>
      </c>
      <c r="D805">
        <v>3887.7404470000001</v>
      </c>
      <c r="E805">
        <v>329</v>
      </c>
      <c r="F805" t="s">
        <v>15</v>
      </c>
      <c r="G805" t="str">
        <f>_xlfn.XLOOKUP(B805,'de para'!A:A,'de para'!C:C,_xlfn.XLOOKUP(B805,'de para'!B:B,'de para'!C:C,"Not found",0),0)</f>
        <v>NTN-B 760199 20350515</v>
      </c>
      <c r="H805" t="str">
        <f>_xlfn.XLOOKUP(B805,'de para'!A:A,'de para'!D:D,_xlfn.XLOOKUP('output XML'!B805,'de para'!B:B,'de para'!D:D,"Not found",0),0)</f>
        <v>Inflação</v>
      </c>
      <c r="I805" s="118">
        <v>44890</v>
      </c>
    </row>
    <row r="806" spans="1:9" x14ac:dyDescent="0.3">
      <c r="A806" s="12">
        <v>16</v>
      </c>
      <c r="B806" t="s">
        <v>3</v>
      </c>
      <c r="C806">
        <v>143846.39999999999</v>
      </c>
      <c r="D806">
        <v>3887.7404470000001</v>
      </c>
      <c r="E806">
        <v>37</v>
      </c>
      <c r="F806" t="s">
        <v>15</v>
      </c>
      <c r="G806" t="str">
        <f>_xlfn.XLOOKUP(B806,'de para'!A:A,'de para'!C:C,_xlfn.XLOOKUP(B806,'de para'!B:B,'de para'!C:C,"Not found",0),0)</f>
        <v>NTN-B 760199 20350515</v>
      </c>
      <c r="H806" t="str">
        <f>_xlfn.XLOOKUP(B806,'de para'!A:A,'de para'!D:D,_xlfn.XLOOKUP('output XML'!B806,'de para'!B:B,'de para'!D:D,"Not found",0),0)</f>
        <v>Inflação</v>
      </c>
      <c r="I806" s="118">
        <v>44890</v>
      </c>
    </row>
    <row r="807" spans="1:9" x14ac:dyDescent="0.3">
      <c r="A807" s="12">
        <v>17</v>
      </c>
      <c r="B807" t="s">
        <v>4</v>
      </c>
      <c r="C807">
        <v>186840.36</v>
      </c>
      <c r="D807">
        <v>3975.326759</v>
      </c>
      <c r="E807">
        <v>47</v>
      </c>
      <c r="F807" t="s">
        <v>15</v>
      </c>
      <c r="G807" t="str">
        <f>_xlfn.XLOOKUP(B807,'de para'!A:A,'de para'!C:C,_xlfn.XLOOKUP(B807,'de para'!B:B,'de para'!C:C,"Not found",0),0)</f>
        <v>NTN-B 760199 20300815</v>
      </c>
      <c r="H807" t="str">
        <f>_xlfn.XLOOKUP(B807,'de para'!A:A,'de para'!D:D,_xlfn.XLOOKUP('output XML'!B807,'de para'!B:B,'de para'!D:D,"Not found",0),0)</f>
        <v>Inflação</v>
      </c>
      <c r="I807" s="118">
        <v>44890</v>
      </c>
    </row>
    <row r="808" spans="1:9" x14ac:dyDescent="0.3">
      <c r="A808" s="12">
        <v>18</v>
      </c>
      <c r="B808" t="s">
        <v>5</v>
      </c>
      <c r="C808">
        <v>943192.74</v>
      </c>
      <c r="D808">
        <v>3979.7162130000002</v>
      </c>
      <c r="E808">
        <v>237</v>
      </c>
      <c r="F808" t="s">
        <v>15</v>
      </c>
      <c r="G808" t="str">
        <f>_xlfn.XLOOKUP(B808,'de para'!A:A,'de para'!C:C,_xlfn.XLOOKUP(B808,'de para'!B:B,'de para'!C:C,"Not found",0),0)</f>
        <v>NTN-B 760199 20260815</v>
      </c>
      <c r="H808" t="str">
        <f>_xlfn.XLOOKUP(B808,'de para'!A:A,'de para'!D:D,_xlfn.XLOOKUP('output XML'!B808,'de para'!B:B,'de para'!D:D,"Not found",0),0)</f>
        <v>Inflação</v>
      </c>
      <c r="I808" s="118">
        <v>44890</v>
      </c>
    </row>
    <row r="809" spans="1:9" x14ac:dyDescent="0.3">
      <c r="A809" s="12">
        <v>19</v>
      </c>
      <c r="B809" t="s">
        <v>5</v>
      </c>
      <c r="C809">
        <v>784004.09</v>
      </c>
      <c r="D809">
        <v>3979.7162130000002</v>
      </c>
      <c r="E809">
        <v>197</v>
      </c>
      <c r="F809" t="s">
        <v>15</v>
      </c>
      <c r="G809" t="str">
        <f>_xlfn.XLOOKUP(B809,'de para'!A:A,'de para'!C:C,_xlfn.XLOOKUP(B809,'de para'!B:B,'de para'!C:C,"Not found",0),0)</f>
        <v>NTN-B 760199 20260815</v>
      </c>
      <c r="H809" t="str">
        <f>_xlfn.XLOOKUP(B809,'de para'!A:A,'de para'!D:D,_xlfn.XLOOKUP('output XML'!B809,'de para'!B:B,'de para'!D:D,"Not found",0),0)</f>
        <v>Inflação</v>
      </c>
      <c r="I809" s="118">
        <v>44890</v>
      </c>
    </row>
    <row r="810" spans="1:9" x14ac:dyDescent="0.3">
      <c r="A810" s="12">
        <v>20</v>
      </c>
      <c r="B810" t="s">
        <v>5</v>
      </c>
      <c r="C810">
        <v>99492.91</v>
      </c>
      <c r="D810">
        <v>3979.7162130000002</v>
      </c>
      <c r="E810">
        <v>25</v>
      </c>
      <c r="F810" t="s">
        <v>15</v>
      </c>
      <c r="G810" t="str">
        <f>_xlfn.XLOOKUP(B810,'de para'!A:A,'de para'!C:C,_xlfn.XLOOKUP(B810,'de para'!B:B,'de para'!C:C,"Not found",0),0)</f>
        <v>NTN-B 760199 20260815</v>
      </c>
      <c r="H810" t="str">
        <f>_xlfn.XLOOKUP(B810,'de para'!A:A,'de para'!D:D,_xlfn.XLOOKUP('output XML'!B810,'de para'!B:B,'de para'!D:D,"Not found",0),0)</f>
        <v>Inflação</v>
      </c>
      <c r="I810" s="118">
        <v>44890</v>
      </c>
    </row>
    <row r="811" spans="1:9" x14ac:dyDescent="0.3">
      <c r="A811" s="12">
        <v>21</v>
      </c>
      <c r="B811" t="s">
        <v>5</v>
      </c>
      <c r="C811">
        <v>1293407.77</v>
      </c>
      <c r="D811">
        <v>3979.7162130000002</v>
      </c>
      <c r="E811">
        <v>325</v>
      </c>
      <c r="F811" t="s">
        <v>15</v>
      </c>
      <c r="G811" t="str">
        <f>_xlfn.XLOOKUP(B811,'de para'!A:A,'de para'!C:C,_xlfn.XLOOKUP(B811,'de para'!B:B,'de para'!C:C,"Not found",0),0)</f>
        <v>NTN-B 760199 20260815</v>
      </c>
      <c r="H811" t="str">
        <f>_xlfn.XLOOKUP(B811,'de para'!A:A,'de para'!D:D,_xlfn.XLOOKUP('output XML'!B811,'de para'!B:B,'de para'!D:D,"Not found",0),0)</f>
        <v>Inflação</v>
      </c>
      <c r="I811" s="118">
        <v>44890</v>
      </c>
    </row>
    <row r="812" spans="1:9" x14ac:dyDescent="0.3">
      <c r="A812" s="12">
        <v>37</v>
      </c>
      <c r="B812" t="s">
        <v>13</v>
      </c>
      <c r="C812">
        <v>1054.03</v>
      </c>
      <c r="D812">
        <v>1054.03</v>
      </c>
      <c r="E812">
        <v>1</v>
      </c>
      <c r="F812" t="s">
        <v>15</v>
      </c>
      <c r="G812" t="str">
        <f>_xlfn.XLOOKUP(B812,'de para'!A:A,'de para'!C:C,_xlfn.XLOOKUP(B812,'de para'!B:B,'de para'!C:C,"Not found",0),0)</f>
        <v>Fundo de caixa</v>
      </c>
      <c r="H812" t="str">
        <f>_xlfn.XLOOKUP(B812,'de para'!A:A,'de para'!D:D,_xlfn.XLOOKUP('output XML'!B812,'de para'!B:B,'de para'!D:D,"Not found",0),0)</f>
        <v>Caixa</v>
      </c>
      <c r="I812" s="118">
        <v>44890</v>
      </c>
    </row>
    <row r="813" spans="1:9" x14ac:dyDescent="0.3">
      <c r="A813" s="12">
        <v>57</v>
      </c>
      <c r="B813">
        <v>31366337000140</v>
      </c>
      <c r="C813">
        <v>3169763.1441934542</v>
      </c>
      <c r="D813">
        <v>2.0856906999999998</v>
      </c>
      <c r="E813">
        <v>1519766.63854974</v>
      </c>
      <c r="F813" t="s">
        <v>15</v>
      </c>
      <c r="G813" t="str">
        <f>_xlfn.XLOOKUP(B813,'de para'!A:A,'de para'!C:C,_xlfn.XLOOKUP(B813,'de para'!B:B,'de para'!C:C,"Not found",0),0)</f>
        <v>051 SPA VISTA MULTIESTRATÉGIA FIC MULTIMERCADO</v>
      </c>
      <c r="H813" t="str">
        <f>_xlfn.XLOOKUP(B813,'de para'!A:A,'de para'!D:D,_xlfn.XLOOKUP('output XML'!B813,'de para'!B:B,'de para'!D:D,"Not found",0),0)</f>
        <v>Multimercado</v>
      </c>
      <c r="I813" s="118">
        <v>44890</v>
      </c>
    </row>
    <row r="814" spans="1:9" x14ac:dyDescent="0.3">
      <c r="A814" s="12">
        <v>58</v>
      </c>
      <c r="B814">
        <v>18422272000145</v>
      </c>
      <c r="C814">
        <v>1005047.584005691</v>
      </c>
      <c r="D814">
        <v>3.2317794000000002</v>
      </c>
      <c r="E814">
        <v>310988.91960437997</v>
      </c>
      <c r="F814" t="s">
        <v>15</v>
      </c>
      <c r="G814" t="str">
        <f>_xlfn.XLOOKUP(B814,'de para'!A:A,'de para'!C:C,_xlfn.XLOOKUP(B814,'de para'!B:B,'de para'!C:C,"Not found",0),0)</f>
        <v>ABSOLUTE VERTEX CSHG FIC MULTIMERCADO</v>
      </c>
      <c r="H814" t="str">
        <f>_xlfn.XLOOKUP(B814,'de para'!A:A,'de para'!D:D,_xlfn.XLOOKUP('output XML'!B814,'de para'!B:B,'de para'!D:D,"Not found",0),0)</f>
        <v>Multimercado</v>
      </c>
      <c r="I814" s="118">
        <v>44890</v>
      </c>
    </row>
    <row r="815" spans="1:9" x14ac:dyDescent="0.3">
      <c r="A815" s="12">
        <v>59</v>
      </c>
      <c r="B815">
        <v>32683901000111</v>
      </c>
      <c r="C815">
        <v>1690764.443668884</v>
      </c>
      <c r="D815">
        <v>1.3620893000000001</v>
      </c>
      <c r="E815">
        <v>1241302.19925293</v>
      </c>
      <c r="F815" t="s">
        <v>15</v>
      </c>
      <c r="G815" t="str">
        <f>_xlfn.XLOOKUP(B815,'de para'!A:A,'de para'!C:C,_xlfn.XLOOKUP(B815,'de para'!B:B,'de para'!C:C,"Not found",0),0)</f>
        <v>CSHG ALLOCATION ACE CAPITAL FIC MULTIMERCADO</v>
      </c>
      <c r="H815" t="str">
        <f>_xlfn.XLOOKUP(B815,'de para'!A:A,'de para'!D:D,_xlfn.XLOOKUP('output XML'!B815,'de para'!B:B,'de para'!D:D,"Not found",0),0)</f>
        <v>Multimercado</v>
      </c>
      <c r="I815" s="118">
        <v>44890</v>
      </c>
    </row>
    <row r="816" spans="1:9" x14ac:dyDescent="0.3">
      <c r="A816" s="12">
        <v>60</v>
      </c>
      <c r="B816">
        <v>35700369000191</v>
      </c>
      <c r="C816">
        <v>1066787.3151074611</v>
      </c>
      <c r="D816">
        <v>1.3444461000000001</v>
      </c>
      <c r="E816">
        <v>793477.19117000001</v>
      </c>
      <c r="F816" t="s">
        <v>15</v>
      </c>
      <c r="G816" t="str">
        <f>_xlfn.XLOOKUP(B816,'de para'!A:A,'de para'!C:C,_xlfn.XLOOKUP(B816,'de para'!B:B,'de para'!C:C,"Not found",0),0)</f>
        <v>CSHG ALLOCATION GENOA CAPITAL RADAR FIC MULTIMERCADO</v>
      </c>
      <c r="H816" t="str">
        <f>_xlfn.XLOOKUP(B816,'de para'!A:A,'de para'!D:D,_xlfn.XLOOKUP('output XML'!B816,'de para'!B:B,'de para'!D:D,"Not found",0),0)</f>
        <v>Multimercado</v>
      </c>
      <c r="I816" s="118">
        <v>44890</v>
      </c>
    </row>
    <row r="817" spans="1:9" x14ac:dyDescent="0.3">
      <c r="A817" s="12">
        <v>61</v>
      </c>
      <c r="B817">
        <v>41000792000181</v>
      </c>
      <c r="C817">
        <v>2321689.1117070778</v>
      </c>
      <c r="D817">
        <v>1.210261</v>
      </c>
      <c r="E817">
        <v>1918337.5418253399</v>
      </c>
      <c r="F817" t="s">
        <v>15</v>
      </c>
      <c r="G817" t="str">
        <f>_xlfn.XLOOKUP(B817,'de para'!A:A,'de para'!C:C,_xlfn.XLOOKUP(B817,'de para'!B:B,'de para'!C:C,"Not found",0),0)</f>
        <v>CSHG ALLOCATION GIANT ZARATHUSTRA FIC MULTIMERCADO</v>
      </c>
      <c r="H817" t="str">
        <f>_xlfn.XLOOKUP(B817,'de para'!A:A,'de para'!D:D,_xlfn.XLOOKUP('output XML'!B817,'de para'!B:B,'de para'!D:D,"Not found",0),0)</f>
        <v>Multimercado</v>
      </c>
      <c r="I817" s="118">
        <v>44890</v>
      </c>
    </row>
    <row r="818" spans="1:9" x14ac:dyDescent="0.3">
      <c r="A818" s="12">
        <v>62</v>
      </c>
      <c r="B818">
        <v>28951307000197</v>
      </c>
      <c r="C818">
        <v>5023901.8155786749</v>
      </c>
      <c r="D818">
        <v>2.1038606</v>
      </c>
      <c r="E818">
        <v>2387944.2466761698</v>
      </c>
      <c r="F818" t="s">
        <v>15</v>
      </c>
      <c r="G818" t="str">
        <f>_xlfn.XLOOKUP(B818,'de para'!A:A,'de para'!C:C,_xlfn.XLOOKUP(B818,'de para'!B:B,'de para'!C:C,"Not found",0),0)</f>
        <v>CSHG ALLOCATION RAPTOR L CSHG INVESTIMENTO NO EXTERIOR FIC MULTIMERCADO CRÉDITO PRIVADO</v>
      </c>
      <c r="H818" t="str">
        <f>_xlfn.XLOOKUP(B818,'de para'!A:A,'de para'!D:D,_xlfn.XLOOKUP('output XML'!B818,'de para'!B:B,'de para'!D:D,"Not found",0),0)</f>
        <v>Multimercado</v>
      </c>
      <c r="I818" s="118">
        <v>44890</v>
      </c>
    </row>
    <row r="819" spans="1:9" x14ac:dyDescent="0.3">
      <c r="A819" s="12">
        <v>63</v>
      </c>
      <c r="B819">
        <v>36857756000107</v>
      </c>
      <c r="C819">
        <v>1252709.820246153</v>
      </c>
      <c r="D819">
        <v>1.1517463999999999</v>
      </c>
      <c r="E819">
        <v>1087661.1554819299</v>
      </c>
      <c r="F819" t="s">
        <v>15</v>
      </c>
      <c r="G819" t="str">
        <f>_xlfn.XLOOKUP(B819,'de para'!A:A,'de para'!C:C,_xlfn.XLOOKUP(B819,'de para'!B:B,'de para'!C:C,"Not found",0),0)</f>
        <v>CSHG ALLOCATION SHARP LONG BIASED CSHG FIC AÇÕES</v>
      </c>
      <c r="H819" t="str">
        <f>_xlfn.XLOOKUP(B819,'de para'!A:A,'de para'!D:D,_xlfn.XLOOKUP('output XML'!B819,'de para'!B:B,'de para'!D:D,"Not found",0),0)</f>
        <v>Ações</v>
      </c>
      <c r="I819" s="118">
        <v>44890</v>
      </c>
    </row>
    <row r="820" spans="1:9" x14ac:dyDescent="0.3">
      <c r="A820" s="12">
        <v>64</v>
      </c>
      <c r="B820">
        <v>40319225000120</v>
      </c>
      <c r="C820">
        <v>65121.254507106823</v>
      </c>
      <c r="D820">
        <v>1.1367071</v>
      </c>
      <c r="E820">
        <v>57289.3883632</v>
      </c>
      <c r="F820" t="s">
        <v>15</v>
      </c>
      <c r="G820" t="str">
        <f>_xlfn.XLOOKUP(B820,'de para'!A:A,'de para'!C:C,_xlfn.XLOOKUP(B820,'de para'!B:B,'de para'!C:C,"Not found",0),0)</f>
        <v>CSHG GRIDS II FIC RENDA FIXA REFERENCIADO DI</v>
      </c>
      <c r="H820" t="str">
        <f>_xlfn.XLOOKUP(B820,'de para'!A:A,'de para'!D:D,_xlfn.XLOOKUP('output XML'!B820,'de para'!B:B,'de para'!D:D,"Not found",0),0)</f>
        <v>Caixa</v>
      </c>
      <c r="I820" s="118">
        <v>44890</v>
      </c>
    </row>
    <row r="821" spans="1:9" x14ac:dyDescent="0.3">
      <c r="A821" s="12">
        <v>65</v>
      </c>
      <c r="B821">
        <v>40319218000128</v>
      </c>
      <c r="C821">
        <v>293225.77267331729</v>
      </c>
      <c r="D821">
        <v>120.4549816</v>
      </c>
      <c r="E821">
        <v>2434.3183551100001</v>
      </c>
      <c r="F821" t="s">
        <v>15</v>
      </c>
      <c r="G821" t="str">
        <f>_xlfn.XLOOKUP(B821,'de para'!A:A,'de para'!C:C,_xlfn.XLOOKUP(B821,'de para'!B:B,'de para'!C:C,"Not found",0),0)</f>
        <v>CSHG GRIDS II INVESTIMENTO NO EXTERIOR FI MULTIMERCADO CRÉDITO PRIVADO</v>
      </c>
      <c r="H821" t="str">
        <f>_xlfn.XLOOKUP(B821,'de para'!A:A,'de para'!D:D,_xlfn.XLOOKUP('output XML'!B821,'de para'!B:B,'de para'!D:D,"Not found",0),0)</f>
        <v>Multimercado</v>
      </c>
      <c r="I821" s="118">
        <v>44890</v>
      </c>
    </row>
    <row r="822" spans="1:9" x14ac:dyDescent="0.3">
      <c r="A822" s="12">
        <v>66</v>
      </c>
      <c r="B822">
        <v>13000859000142</v>
      </c>
      <c r="C822">
        <v>1111729.5395717339</v>
      </c>
      <c r="D822">
        <v>4.3236279</v>
      </c>
      <c r="E822">
        <v>257128.86614773999</v>
      </c>
      <c r="F822" t="s">
        <v>15</v>
      </c>
      <c r="G822" t="str">
        <f>_xlfn.XLOOKUP(B822,'de para'!A:A,'de para'!C:C,_xlfn.XLOOKUP(B822,'de para'!B:B,'de para'!C:C,"Not found",0),0)</f>
        <v>CSHG ALLOCATION IBIÚNA HEDGE STHG FIC MULTIMERCADO</v>
      </c>
      <c r="H822" t="str">
        <f>_xlfn.XLOOKUP(B822,'de para'!A:A,'de para'!D:D,_xlfn.XLOOKUP('output XML'!B822,'de para'!B:B,'de para'!D:D,"Not found",0),0)</f>
        <v>Multimercado</v>
      </c>
      <c r="I822" s="118">
        <v>44890</v>
      </c>
    </row>
    <row r="823" spans="1:9" x14ac:dyDescent="0.3">
      <c r="A823" s="12">
        <v>67</v>
      </c>
      <c r="B823">
        <v>19009392000188</v>
      </c>
      <c r="C823">
        <v>2260684.4030707958</v>
      </c>
      <c r="D823">
        <v>5.3175962999999999</v>
      </c>
      <c r="E823">
        <v>425132.76215999998</v>
      </c>
      <c r="F823" t="s">
        <v>15</v>
      </c>
      <c r="G823" t="str">
        <f>_xlfn.XLOOKUP(B823,'de para'!A:A,'de para'!C:C,_xlfn.XLOOKUP(B823,'de para'!B:B,'de para'!C:C,"Not found",0),0)</f>
        <v>CSHG ALLOCATION SPX RAPTOR CSHG INVESTIMENTO NO EXTERIOR FIC MULTIMERCADO CRÉDITO PRIVADO</v>
      </c>
      <c r="H823" t="str">
        <f>_xlfn.XLOOKUP(B823,'de para'!A:A,'de para'!D:D,_xlfn.XLOOKUP('output XML'!B823,'de para'!B:B,'de para'!D:D,"Not found",0),0)</f>
        <v>Multimercado</v>
      </c>
      <c r="I823" s="118">
        <v>44890</v>
      </c>
    </row>
    <row r="824" spans="1:9" x14ac:dyDescent="0.3">
      <c r="A824" s="12">
        <v>68</v>
      </c>
      <c r="B824">
        <v>31608483000135</v>
      </c>
      <c r="C824">
        <v>1887859.058176948</v>
      </c>
      <c r="D824">
        <v>1.8232980000000001</v>
      </c>
      <c r="E824">
        <v>1035408.94476764</v>
      </c>
      <c r="F824" t="s">
        <v>15</v>
      </c>
      <c r="G824" t="str">
        <f>_xlfn.XLOOKUP(B824,'de para'!A:A,'de para'!C:C,_xlfn.XLOOKUP(B824,'de para'!B:B,'de para'!C:C,"Not found",0),0)</f>
        <v>CSHG ALLOCATION SHARP LONG BIASED FIC AÇÕES</v>
      </c>
      <c r="H824" t="str">
        <f>_xlfn.XLOOKUP(B824,'de para'!A:A,'de para'!D:D,_xlfn.XLOOKUP('output XML'!B824,'de para'!B:B,'de para'!D:D,"Not found",0),0)</f>
        <v>Ações</v>
      </c>
      <c r="I824" s="118">
        <v>44890</v>
      </c>
    </row>
    <row r="825" spans="1:9" x14ac:dyDescent="0.3">
      <c r="A825" s="12">
        <v>69</v>
      </c>
      <c r="B825">
        <v>29236579000178</v>
      </c>
      <c r="C825">
        <v>2166857.263561097</v>
      </c>
      <c r="D825">
        <v>1.6885585000000001</v>
      </c>
      <c r="E825">
        <v>1283258.62773549</v>
      </c>
      <c r="F825" t="s">
        <v>15</v>
      </c>
      <c r="G825" t="str">
        <f>_xlfn.XLOOKUP(B825,'de para'!A:A,'de para'!C:C,_xlfn.XLOOKUP(B825,'de para'!B:B,'de para'!C:C,"Not found",0),0)</f>
        <v>CSHG ALLOCATION LEGACY CAPITAL FIC MULTIMERCADO</v>
      </c>
      <c r="H825" t="str">
        <f>_xlfn.XLOOKUP(B825,'de para'!A:A,'de para'!D:D,_xlfn.XLOOKUP('output XML'!B825,'de para'!B:B,'de para'!D:D,"Not found",0),0)</f>
        <v>Multimercado</v>
      </c>
      <c r="I825" s="118">
        <v>44890</v>
      </c>
    </row>
    <row r="826" spans="1:9" x14ac:dyDescent="0.3">
      <c r="A826" s="12">
        <v>70</v>
      </c>
      <c r="B826">
        <v>35819274000191</v>
      </c>
      <c r="C826">
        <v>1154236.1761005819</v>
      </c>
      <c r="D826">
        <v>1.24550289</v>
      </c>
      <c r="E826">
        <v>926723.00110084994</v>
      </c>
      <c r="F826" t="s">
        <v>15</v>
      </c>
      <c r="G826" t="str">
        <f>_xlfn.XLOOKUP(B826,'de para'!A:A,'de para'!C:C,_xlfn.XLOOKUP(B826,'de para'!B:B,'de para'!C:C,"Not found",0),0)</f>
        <v>CSHG JIVE DISTRESSED ALLOCATION III FIC MULTIMERCADO CRÉDITO PRIVADO</v>
      </c>
      <c r="H826" t="str">
        <f>_xlfn.XLOOKUP(B826,'de para'!A:A,'de para'!D:D,_xlfn.XLOOKUP('output XML'!B826,'de para'!B:B,'de para'!D:D,"Not found",0),0)</f>
        <v>Inflação</v>
      </c>
      <c r="I826" s="118">
        <v>44890</v>
      </c>
    </row>
    <row r="827" spans="1:9" x14ac:dyDescent="0.3">
      <c r="A827" s="12">
        <v>71</v>
      </c>
      <c r="B827">
        <v>31713505000127</v>
      </c>
      <c r="C827">
        <v>668085.82270713546</v>
      </c>
      <c r="D827">
        <v>2069.0866464999999</v>
      </c>
      <c r="E827">
        <v>322.88924383</v>
      </c>
      <c r="F827" t="s">
        <v>15</v>
      </c>
      <c r="G827" t="str">
        <f>_xlfn.XLOOKUP(B827,'de para'!A:A,'de para'!C:C,_xlfn.XLOOKUP(B827,'de para'!B:B,'de para'!C:C,"Not found",0),0)</f>
        <v>CSHG PÁTRIA INF IV FI MULTIMERCADO</v>
      </c>
      <c r="H827" t="str">
        <f>_xlfn.XLOOKUP(B827,'de para'!A:A,'de para'!D:D,_xlfn.XLOOKUP('output XML'!B827,'de para'!B:B,'de para'!D:D,"Not found",0),0)</f>
        <v>Ações</v>
      </c>
      <c r="I827" s="118">
        <v>44890</v>
      </c>
    </row>
    <row r="828" spans="1:9" x14ac:dyDescent="0.3">
      <c r="A828" s="12">
        <v>72</v>
      </c>
      <c r="B828">
        <v>31713585000110</v>
      </c>
      <c r="C828">
        <v>67207.207729399131</v>
      </c>
      <c r="D828">
        <v>1.1443835</v>
      </c>
      <c r="E828">
        <v>58727.87201965</v>
      </c>
      <c r="F828" t="s">
        <v>15</v>
      </c>
      <c r="G828" t="str">
        <f>_xlfn.XLOOKUP(B828,'de para'!A:A,'de para'!C:C,_xlfn.XLOOKUP(B828,'de para'!B:B,'de para'!C:C,"Not found",0),0)</f>
        <v>CSHG PÁTRIA INF IV FIC RENDA FIXA REFERENCIADO DI</v>
      </c>
      <c r="H828" t="str">
        <f>_xlfn.XLOOKUP(B828,'de para'!A:A,'de para'!D:D,_xlfn.XLOOKUP('output XML'!B828,'de para'!B:B,'de para'!D:D,"Not found",0),0)</f>
        <v>Caixa</v>
      </c>
      <c r="I828" s="118">
        <v>44890</v>
      </c>
    </row>
    <row r="829" spans="1:9" x14ac:dyDescent="0.3">
      <c r="A829" s="12">
        <v>73</v>
      </c>
      <c r="B829">
        <v>42776581000106</v>
      </c>
      <c r="C829">
        <v>1618140.535681285</v>
      </c>
      <c r="D829">
        <v>1.1181441400000001</v>
      </c>
      <c r="E829">
        <v>1447166.3158573499</v>
      </c>
      <c r="F829" t="s">
        <v>15</v>
      </c>
      <c r="G829" t="str">
        <f>_xlfn.XLOOKUP(B829,'de para'!A:A,'de para'!C:C,_xlfn.XLOOKUP(B829,'de para'!B:B,'de para'!C:C,"Not found",0),0)</f>
        <v>SELECTION CASH MASTER FUNDO DE INVESTIMENTO EM COTAS DE FUNDOS DE INVESTIMENTO RENDA FIXA CREDITO PRIVADO LONGO PRAZO</v>
      </c>
      <c r="H829" t="str">
        <f>_xlfn.XLOOKUP(B829,'de para'!A:A,'de para'!D:D,_xlfn.XLOOKUP('output XML'!B829,'de para'!B:B,'de para'!D:D,"Not found",0),0)</f>
        <v>Caixa</v>
      </c>
      <c r="I829" s="118">
        <v>44890</v>
      </c>
    </row>
    <row r="830" spans="1:9" x14ac:dyDescent="0.3">
      <c r="A830" s="12">
        <v>74</v>
      </c>
      <c r="B830">
        <v>30654823000100</v>
      </c>
      <c r="C830">
        <v>1929906.2726913861</v>
      </c>
      <c r="D830">
        <v>1286.60417977</v>
      </c>
      <c r="E830">
        <v>1500.0000023600001</v>
      </c>
      <c r="F830" t="s">
        <v>15</v>
      </c>
      <c r="G830" t="str">
        <f>_xlfn.XLOOKUP(B830,'de para'!A:A,'de para'!C:C,_xlfn.XLOOKUP(B830,'de para'!B:B,'de para'!C:C,"Not found",0),0)</f>
        <v>SPS II FEEDER B FI MULTIMERCADO CRÉDITO PRIVADO</v>
      </c>
      <c r="H830" t="str">
        <f>_xlfn.XLOOKUP(B830,'de para'!A:A,'de para'!D:D,_xlfn.XLOOKUP('output XML'!B830,'de para'!B:B,'de para'!D:D,"Not found",0),0)</f>
        <v>Inflação</v>
      </c>
      <c r="I830" s="118">
        <v>44890</v>
      </c>
    </row>
    <row r="831" spans="1:9" x14ac:dyDescent="0.3">
      <c r="A831" s="12">
        <v>75</v>
      </c>
      <c r="B831">
        <v>10843445000197</v>
      </c>
      <c r="C831">
        <v>124667.5820365227</v>
      </c>
      <c r="D831">
        <v>2.56376318</v>
      </c>
      <c r="E831">
        <v>48626.793226870002</v>
      </c>
      <c r="F831" t="s">
        <v>15</v>
      </c>
      <c r="G831" t="str">
        <f>_xlfn.XLOOKUP(B831,'de para'!A:A,'de para'!C:C,_xlfn.XLOOKUP(B831,'de para'!B:B,'de para'!C:C,"Not found",0),0)</f>
        <v>XP REFERENCIADO FUNDO INVESTIMENTO REFERENCIADO DI</v>
      </c>
      <c r="H831" t="str">
        <f>_xlfn.XLOOKUP(B831,'de para'!A:A,'de para'!D:D,_xlfn.XLOOKUP('output XML'!B831,'de para'!B:B,'de para'!D:D,"Not found",0),0)</f>
        <v>Caixa</v>
      </c>
      <c r="I831" s="118">
        <v>44890</v>
      </c>
    </row>
    <row r="832" spans="1:9" x14ac:dyDescent="0.3">
      <c r="A832" s="12">
        <v>76</v>
      </c>
      <c r="B832">
        <v>44162109000109</v>
      </c>
      <c r="C832">
        <v>24792.180756333739</v>
      </c>
      <c r="D832">
        <v>1.0412272899999999</v>
      </c>
      <c r="E832">
        <v>23810.536848619999</v>
      </c>
      <c r="F832" t="s">
        <v>15</v>
      </c>
      <c r="G832" t="str">
        <f>_xlfn.XLOOKUP(B832,'de para'!A:A,'de para'!C:C,_xlfn.XLOOKUP(B832,'de para'!B:B,'de para'!C:C,"Not found",0),0)</f>
        <v>XP CASH I FI RENDA FIXA SIMPLES</v>
      </c>
      <c r="H832" t="str">
        <f>_xlfn.XLOOKUP(B832,'de para'!A:A,'de para'!D:D,_xlfn.XLOOKUP('output XML'!B832,'de para'!B:B,'de para'!D:D,"Not found",0),0)</f>
        <v>Caixa</v>
      </c>
      <c r="I832" s="118">
        <v>44890</v>
      </c>
    </row>
    <row r="833" spans="1:9" x14ac:dyDescent="0.3">
      <c r="A833" s="12">
        <v>77</v>
      </c>
      <c r="B833">
        <v>45683352000127</v>
      </c>
      <c r="C833">
        <v>24792.18055338776</v>
      </c>
      <c r="D833">
        <v>1.04124463</v>
      </c>
      <c r="E833">
        <v>23810.140133339999</v>
      </c>
      <c r="F833" t="s">
        <v>15</v>
      </c>
      <c r="G833" t="str">
        <f>_xlfn.XLOOKUP(B833,'de para'!A:A,'de para'!C:C,_xlfn.XLOOKUP(B833,'de para'!B:B,'de para'!C:C,"Not found",0),0)</f>
        <v>XP CASH II FI RENDA FIXA SIMPLES</v>
      </c>
      <c r="H833" t="str">
        <f>_xlfn.XLOOKUP(B833,'de para'!A:A,'de para'!D:D,_xlfn.XLOOKUP('output XML'!B833,'de para'!B:B,'de para'!D:D,"Not found",0),0)</f>
        <v>Caixa</v>
      </c>
      <c r="I833" s="118">
        <v>44890</v>
      </c>
    </row>
    <row r="834" spans="1:9" x14ac:dyDescent="0.3">
      <c r="A834" s="12">
        <v>78</v>
      </c>
      <c r="B834">
        <v>45688718000150</v>
      </c>
      <c r="C834">
        <v>24792.180791843191</v>
      </c>
      <c r="D834">
        <v>1.0412446099999999</v>
      </c>
      <c r="E834">
        <v>23810.140819690001</v>
      </c>
      <c r="F834" t="s">
        <v>15</v>
      </c>
      <c r="G834" t="str">
        <f>_xlfn.XLOOKUP(B834,'de para'!A:A,'de para'!C:C,_xlfn.XLOOKUP(B834,'de para'!B:B,'de para'!C:C,"Not found",0),0)</f>
        <v>XP CASH IV FI RENDA FIXA SIMPLES</v>
      </c>
      <c r="H834" t="str">
        <f>_xlfn.XLOOKUP(B834,'de para'!A:A,'de para'!D:D,_xlfn.XLOOKUP('output XML'!B834,'de para'!B:B,'de para'!D:D,"Not found",0),0)</f>
        <v>Caixa</v>
      </c>
      <c r="I834" s="118">
        <v>44890</v>
      </c>
    </row>
    <row r="835" spans="1:9" x14ac:dyDescent="0.3">
      <c r="A835" s="12">
        <v>79</v>
      </c>
      <c r="B835">
        <v>46328929000145</v>
      </c>
      <c r="C835">
        <v>24792.18081525193</v>
      </c>
      <c r="D835">
        <v>1.0412426100000001</v>
      </c>
      <c r="E835">
        <v>23810.186576259999</v>
      </c>
      <c r="F835" t="s">
        <v>15</v>
      </c>
      <c r="G835" t="str">
        <f>_xlfn.XLOOKUP(B835,'de para'!A:A,'de para'!C:C,_xlfn.XLOOKUP(B835,'de para'!B:B,'de para'!C:C,"Not found",0),0)</f>
        <v>XP CASH IX FI RENDA FIXA SIMPLES</v>
      </c>
      <c r="H835" t="str">
        <f>_xlfn.XLOOKUP(B835,'de para'!A:A,'de para'!D:D,_xlfn.XLOOKUP('output XML'!B835,'de para'!B:B,'de para'!D:D,"Not found",0),0)</f>
        <v>Caixa</v>
      </c>
      <c r="I835" s="118">
        <v>44890</v>
      </c>
    </row>
    <row r="836" spans="1:9" x14ac:dyDescent="0.3">
      <c r="A836" s="12">
        <v>80</v>
      </c>
      <c r="B836">
        <v>46098698000120</v>
      </c>
      <c r="C836">
        <v>24792.18054781594</v>
      </c>
      <c r="D836">
        <v>1.0411636900000001</v>
      </c>
      <c r="E836">
        <v>23811.991126789999</v>
      </c>
      <c r="F836" t="s">
        <v>15</v>
      </c>
      <c r="G836" t="str">
        <f>_xlfn.XLOOKUP(B836,'de para'!A:A,'de para'!C:C,_xlfn.XLOOKUP(B836,'de para'!B:B,'de para'!C:C,"Not found",0),0)</f>
        <v>XP CASH V FI RENDA FIXA SIMPLES</v>
      </c>
      <c r="H836" t="str">
        <f>_xlfn.XLOOKUP(B836,'de para'!A:A,'de para'!D:D,_xlfn.XLOOKUP('output XML'!B836,'de para'!B:B,'de para'!D:D,"Not found",0),0)</f>
        <v>Caixa</v>
      </c>
      <c r="I836" s="118">
        <v>44890</v>
      </c>
    </row>
    <row r="837" spans="1:9" x14ac:dyDescent="0.3">
      <c r="A837" s="12">
        <v>81</v>
      </c>
      <c r="B837">
        <v>32319500000187</v>
      </c>
      <c r="C837">
        <v>24792.180793402629</v>
      </c>
      <c r="D837">
        <v>1.04126483</v>
      </c>
      <c r="E837">
        <v>23809.67845942</v>
      </c>
      <c r="F837" t="s">
        <v>15</v>
      </c>
      <c r="G837" t="str">
        <f>_xlfn.XLOOKUP(B837,'de para'!A:A,'de para'!C:C,_xlfn.XLOOKUP(B837,'de para'!B:B,'de para'!C:C,"Not found",0),0)</f>
        <v>XP CASH VI FI RENDA FIXA SIMPLES</v>
      </c>
      <c r="H837" t="str">
        <f>_xlfn.XLOOKUP(B837,'de para'!A:A,'de para'!D:D,_xlfn.XLOOKUP('output XML'!B837,'de para'!B:B,'de para'!D:D,"Not found",0),0)</f>
        <v>Caixa</v>
      </c>
      <c r="I837" s="118">
        <v>44890</v>
      </c>
    </row>
    <row r="838" spans="1:9" x14ac:dyDescent="0.3">
      <c r="A838" s="12">
        <v>82</v>
      </c>
      <c r="B838">
        <v>46328987000179</v>
      </c>
      <c r="C838">
        <v>24792.180778266189</v>
      </c>
      <c r="D838">
        <v>1.04124577</v>
      </c>
      <c r="E838">
        <v>23810.114280959999</v>
      </c>
      <c r="F838" t="s">
        <v>15</v>
      </c>
      <c r="G838" t="str">
        <f>_xlfn.XLOOKUP(B838,'de para'!A:A,'de para'!C:C,_xlfn.XLOOKUP(B838,'de para'!B:B,'de para'!C:C,"Not found",0),0)</f>
        <v>XP CASH X FI RENDA FIXA SIMPLES I</v>
      </c>
      <c r="H838" t="str">
        <f>_xlfn.XLOOKUP(B838,'de para'!A:A,'de para'!D:D,_xlfn.XLOOKUP('output XML'!B838,'de para'!B:B,'de para'!D:D,"Not found",0),0)</f>
        <v>Caixa</v>
      </c>
      <c r="I838" s="118">
        <v>44890</v>
      </c>
    </row>
    <row r="839" spans="1:9" x14ac:dyDescent="0.3">
      <c r="A839" s="12">
        <v>83</v>
      </c>
      <c r="B839">
        <v>45688636000106</v>
      </c>
      <c r="C839">
        <v>24792.180887699142</v>
      </c>
      <c r="D839">
        <v>1.04117536</v>
      </c>
      <c r="E839">
        <v>23811.72455685</v>
      </c>
      <c r="F839" t="s">
        <v>15</v>
      </c>
      <c r="G839" t="str">
        <f>_xlfn.XLOOKUP(B839,'de para'!A:A,'de para'!C:C,_xlfn.XLOOKUP(B839,'de para'!B:B,'de para'!C:C,"Not found",0),0)</f>
        <v>XP CASH III FI RENDA FIXA SIMPLES</v>
      </c>
      <c r="H839" t="str">
        <f>_xlfn.XLOOKUP(B839,'de para'!A:A,'de para'!D:D,_xlfn.XLOOKUP('output XML'!B839,'de para'!B:B,'de para'!D:D,"Not found",0),0)</f>
        <v>Caixa</v>
      </c>
      <c r="I839" s="118">
        <v>44890</v>
      </c>
    </row>
    <row r="840" spans="1:9" x14ac:dyDescent="0.3">
      <c r="A840" s="12">
        <v>84</v>
      </c>
      <c r="B840">
        <v>46328680000178</v>
      </c>
      <c r="C840">
        <v>24792.180812678329</v>
      </c>
      <c r="D840">
        <v>1.0412428300000001</v>
      </c>
      <c r="E840">
        <v>23810.181543030001</v>
      </c>
      <c r="F840" t="s">
        <v>15</v>
      </c>
      <c r="G840" t="str">
        <f>_xlfn.XLOOKUP(B840,'de para'!A:A,'de para'!C:C,_xlfn.XLOOKUP(B840,'de para'!B:B,'de para'!C:C,"Not found",0),0)</f>
        <v>XP CASH VII FI RENDA FIXA SIMPLES</v>
      </c>
      <c r="H840" t="str">
        <f>_xlfn.XLOOKUP(B840,'de para'!A:A,'de para'!D:D,_xlfn.XLOOKUP('output XML'!B840,'de para'!B:B,'de para'!D:D,"Not found",0),0)</f>
        <v>Caixa</v>
      </c>
      <c r="I840" s="118">
        <v>44890</v>
      </c>
    </row>
    <row r="841" spans="1:9" x14ac:dyDescent="0.3">
      <c r="A841" s="12">
        <v>85</v>
      </c>
      <c r="B841">
        <v>46328752000187</v>
      </c>
      <c r="C841">
        <v>24792.18081302987</v>
      </c>
      <c r="D841">
        <v>1.0412428</v>
      </c>
      <c r="E841">
        <v>23810.18222938</v>
      </c>
      <c r="F841" t="s">
        <v>15</v>
      </c>
      <c r="G841" t="str">
        <f>_xlfn.XLOOKUP(B841,'de para'!A:A,'de para'!C:C,_xlfn.XLOOKUP(B841,'de para'!B:B,'de para'!C:C,"Not found",0),0)</f>
        <v>XP CASH VIII FI RENDA FIXA SIMPLES</v>
      </c>
      <c r="H841" t="str">
        <f>_xlfn.XLOOKUP(B841,'de para'!A:A,'de para'!D:D,_xlfn.XLOOKUP('output XML'!B841,'de para'!B:B,'de para'!D:D,"Not found",0),0)</f>
        <v>Caixa</v>
      </c>
      <c r="I841" s="118">
        <v>44890</v>
      </c>
    </row>
    <row r="842" spans="1:9" x14ac:dyDescent="0.3">
      <c r="A842" s="12">
        <v>0</v>
      </c>
      <c r="B842" t="s">
        <v>3</v>
      </c>
      <c r="C842">
        <v>195546.59</v>
      </c>
      <c r="D842">
        <v>3910.9317230000001</v>
      </c>
      <c r="E842">
        <v>50</v>
      </c>
      <c r="F842" t="s">
        <v>14</v>
      </c>
      <c r="G842" t="str">
        <f>_xlfn.XLOOKUP(B842,'de para'!A:A,'de para'!C:C,_xlfn.XLOOKUP(B842,'de para'!B:B,'de para'!C:C,"Not found",0),0)</f>
        <v>NTN-B 760199 20350515</v>
      </c>
      <c r="H842" t="str">
        <f>_xlfn.XLOOKUP(B842,'de para'!A:A,'de para'!D:D,_xlfn.XLOOKUP('output XML'!B842,'de para'!B:B,'de para'!D:D,"Not found",0),0)</f>
        <v>Inflação</v>
      </c>
      <c r="I842" s="118">
        <v>44893</v>
      </c>
    </row>
    <row r="843" spans="1:9" x14ac:dyDescent="0.3">
      <c r="A843" s="12">
        <v>1</v>
      </c>
      <c r="B843" t="s">
        <v>3</v>
      </c>
      <c r="C843">
        <v>258121.49</v>
      </c>
      <c r="D843">
        <v>3910.9317230000001</v>
      </c>
      <c r="E843">
        <v>66</v>
      </c>
      <c r="F843" t="s">
        <v>14</v>
      </c>
      <c r="G843" t="str">
        <f>_xlfn.XLOOKUP(B843,'de para'!A:A,'de para'!C:C,_xlfn.XLOOKUP(B843,'de para'!B:B,'de para'!C:C,"Not found",0),0)</f>
        <v>NTN-B 760199 20350515</v>
      </c>
      <c r="H843" t="str">
        <f>_xlfn.XLOOKUP(B843,'de para'!A:A,'de para'!D:D,_xlfn.XLOOKUP('output XML'!B843,'de para'!B:B,'de para'!D:D,"Not found",0),0)</f>
        <v>Inflação</v>
      </c>
      <c r="I843" s="118">
        <v>44893</v>
      </c>
    </row>
    <row r="844" spans="1:9" x14ac:dyDescent="0.3">
      <c r="A844" s="12">
        <v>2</v>
      </c>
      <c r="B844" t="s">
        <v>3</v>
      </c>
      <c r="C844">
        <v>1255409.08</v>
      </c>
      <c r="D844">
        <v>3910.9317230000001</v>
      </c>
      <c r="E844">
        <v>321</v>
      </c>
      <c r="F844" t="s">
        <v>14</v>
      </c>
      <c r="G844" t="str">
        <f>_xlfn.XLOOKUP(B844,'de para'!A:A,'de para'!C:C,_xlfn.XLOOKUP(B844,'de para'!B:B,'de para'!C:C,"Not found",0),0)</f>
        <v>NTN-B 760199 20350515</v>
      </c>
      <c r="H844" t="str">
        <f>_xlfn.XLOOKUP(B844,'de para'!A:A,'de para'!D:D,_xlfn.XLOOKUP('output XML'!B844,'de para'!B:B,'de para'!D:D,"Not found",0),0)</f>
        <v>Inflação</v>
      </c>
      <c r="I844" s="118">
        <v>44893</v>
      </c>
    </row>
    <row r="845" spans="1:9" x14ac:dyDescent="0.3">
      <c r="A845" s="12">
        <v>3</v>
      </c>
      <c r="B845" t="s">
        <v>5</v>
      </c>
      <c r="C845">
        <v>175592.12</v>
      </c>
      <c r="D845">
        <v>3990.7300989999999</v>
      </c>
      <c r="E845">
        <v>44</v>
      </c>
      <c r="F845" t="s">
        <v>14</v>
      </c>
      <c r="G845" t="str">
        <f>_xlfn.XLOOKUP(B845,'de para'!A:A,'de para'!C:C,_xlfn.XLOOKUP(B845,'de para'!B:B,'de para'!C:C,"Not found",0),0)</f>
        <v>NTN-B 760199 20260815</v>
      </c>
      <c r="H845" t="str">
        <f>_xlfn.XLOOKUP(B845,'de para'!A:A,'de para'!D:D,_xlfn.XLOOKUP('output XML'!B845,'de para'!B:B,'de para'!D:D,"Not found",0),0)</f>
        <v>Inflação</v>
      </c>
      <c r="I845" s="118">
        <v>44893</v>
      </c>
    </row>
    <row r="846" spans="1:9" x14ac:dyDescent="0.3">
      <c r="A846" s="12">
        <v>4</v>
      </c>
      <c r="B846" t="s">
        <v>5</v>
      </c>
      <c r="C846">
        <v>275360.38</v>
      </c>
      <c r="D846">
        <v>3990.7300989999999</v>
      </c>
      <c r="E846">
        <v>69</v>
      </c>
      <c r="F846" t="s">
        <v>14</v>
      </c>
      <c r="G846" t="str">
        <f>_xlfn.XLOOKUP(B846,'de para'!A:A,'de para'!C:C,_xlfn.XLOOKUP(B846,'de para'!B:B,'de para'!C:C,"Not found",0),0)</f>
        <v>NTN-B 760199 20260815</v>
      </c>
      <c r="H846" t="str">
        <f>_xlfn.XLOOKUP(B846,'de para'!A:A,'de para'!D:D,_xlfn.XLOOKUP('output XML'!B846,'de para'!B:B,'de para'!D:D,"Not found",0),0)</f>
        <v>Inflação</v>
      </c>
      <c r="I846" s="118">
        <v>44893</v>
      </c>
    </row>
    <row r="847" spans="1:9" x14ac:dyDescent="0.3">
      <c r="A847" s="12">
        <v>5</v>
      </c>
      <c r="B847" t="s">
        <v>5</v>
      </c>
      <c r="C847">
        <v>31925.84</v>
      </c>
      <c r="D847">
        <v>3990.7300989999999</v>
      </c>
      <c r="E847">
        <v>8</v>
      </c>
      <c r="F847" t="s">
        <v>14</v>
      </c>
      <c r="G847" t="str">
        <f>_xlfn.XLOOKUP(B847,'de para'!A:A,'de para'!C:C,_xlfn.XLOOKUP(B847,'de para'!B:B,'de para'!C:C,"Not found",0),0)</f>
        <v>NTN-B 760199 20260815</v>
      </c>
      <c r="H847" t="str">
        <f>_xlfn.XLOOKUP(B847,'de para'!A:A,'de para'!D:D,_xlfn.XLOOKUP('output XML'!B847,'de para'!B:B,'de para'!D:D,"Not found",0),0)</f>
        <v>Inflação</v>
      </c>
      <c r="I847" s="118">
        <v>44893</v>
      </c>
    </row>
    <row r="848" spans="1:9" x14ac:dyDescent="0.3">
      <c r="A848" s="12">
        <v>6</v>
      </c>
      <c r="B848" t="s">
        <v>5</v>
      </c>
      <c r="C848">
        <v>690396.31</v>
      </c>
      <c r="D848">
        <v>3990.7300989999999</v>
      </c>
      <c r="E848">
        <v>173</v>
      </c>
      <c r="F848" t="s">
        <v>14</v>
      </c>
      <c r="G848" t="str">
        <f>_xlfn.XLOOKUP(B848,'de para'!A:A,'de para'!C:C,_xlfn.XLOOKUP(B848,'de para'!B:B,'de para'!C:C,"Not found",0),0)</f>
        <v>NTN-B 760199 20260815</v>
      </c>
      <c r="H848" t="str">
        <f>_xlfn.XLOOKUP(B848,'de para'!A:A,'de para'!D:D,_xlfn.XLOOKUP('output XML'!B848,'de para'!B:B,'de para'!D:D,"Not found",0),0)</f>
        <v>Inflação</v>
      </c>
      <c r="I848" s="118">
        <v>44893</v>
      </c>
    </row>
    <row r="849" spans="1:9" x14ac:dyDescent="0.3">
      <c r="A849" s="12">
        <v>22</v>
      </c>
      <c r="B849" t="s">
        <v>6</v>
      </c>
      <c r="C849">
        <v>1494283.47</v>
      </c>
      <c r="D849">
        <v>996.18898105999995</v>
      </c>
      <c r="E849">
        <v>1500</v>
      </c>
      <c r="F849" t="s">
        <v>14</v>
      </c>
      <c r="G849" t="str">
        <f>_xlfn.XLOOKUP(B849,'de para'!A:A,'de para'!C:C,_xlfn.XLOOKUP(B849,'de para'!B:B,'de para'!C:C,"Not found",0),0)</f>
        <v>IFPT11 - IFIN PARTICIPAÇÕES S.A. - 20330915 IPCA + 7.1000%</v>
      </c>
      <c r="H849" t="str">
        <f>_xlfn.XLOOKUP(B849,'de para'!A:A,'de para'!D:D,_xlfn.XLOOKUP('output XML'!B849,'de para'!B:B,'de para'!D:D,"Not found",0),0)</f>
        <v>Inflação</v>
      </c>
      <c r="I849" s="118">
        <v>44893</v>
      </c>
    </row>
    <row r="850" spans="1:9" x14ac:dyDescent="0.3">
      <c r="A850" s="12">
        <v>23</v>
      </c>
      <c r="B850" t="s">
        <v>7</v>
      </c>
      <c r="C850" s="2">
        <v>291591.93</v>
      </c>
      <c r="D850">
        <v>15.33</v>
      </c>
      <c r="E850">
        <v>19021</v>
      </c>
      <c r="F850" t="s">
        <v>14</v>
      </c>
      <c r="G850" t="str">
        <f>_xlfn.XLOOKUP(B850,'de para'!A:A,'de para'!C:C,_xlfn.XLOOKUP(B850,'de para'!B:B,'de para'!C:C,"Not found",0),0)</f>
        <v>Bradesco PN</v>
      </c>
      <c r="H850" t="str">
        <f>_xlfn.XLOOKUP(B850,'de para'!A:A,'de para'!D:D,_xlfn.XLOOKUP('output XML'!B850,'de para'!B:B,'de para'!D:D,"Not found",0),0)</f>
        <v>Ações</v>
      </c>
      <c r="I850" s="118">
        <v>44893</v>
      </c>
    </row>
    <row r="851" spans="1:9" x14ac:dyDescent="0.3">
      <c r="A851" s="12">
        <v>24</v>
      </c>
      <c r="B851" t="s">
        <v>143</v>
      </c>
      <c r="C851" s="2">
        <v>6929385</v>
      </c>
      <c r="D851">
        <v>105.15</v>
      </c>
      <c r="E851">
        <v>65900</v>
      </c>
      <c r="F851" t="s">
        <v>14</v>
      </c>
      <c r="G851" t="str">
        <f>_xlfn.XLOOKUP(B851,'de para'!A:A,'de para'!C:C,_xlfn.XLOOKUP(B851,'de para'!B:B,'de para'!C:C,"Not found",0),0)</f>
        <v>BOVA11</v>
      </c>
      <c r="H851" t="str">
        <f>_xlfn.XLOOKUP(B851,'de para'!A:A,'de para'!D:D,_xlfn.XLOOKUP('output XML'!B851,'de para'!B:B,'de para'!D:D,"Not found",0),0)</f>
        <v>Ações</v>
      </c>
      <c r="I851" s="118">
        <v>44893</v>
      </c>
    </row>
    <row r="852" spans="1:9" x14ac:dyDescent="0.3">
      <c r="A852" s="12">
        <v>25</v>
      </c>
      <c r="B852" t="s">
        <v>8</v>
      </c>
      <c r="C852" s="2">
        <v>376892.3</v>
      </c>
      <c r="D852">
        <v>11.15</v>
      </c>
      <c r="E852">
        <v>33802</v>
      </c>
      <c r="F852" t="s">
        <v>14</v>
      </c>
      <c r="G852" t="str">
        <f>_xlfn.XLOOKUP(B852,'de para'!A:A,'de para'!C:C,_xlfn.XLOOKUP(B852,'de para'!B:B,'de para'!C:C,"Not found",0),0)</f>
        <v>CEMIG PN</v>
      </c>
      <c r="H852" t="str">
        <f>_xlfn.XLOOKUP(B852,'de para'!A:A,'de para'!D:D,_xlfn.XLOOKUP('output XML'!B852,'de para'!B:B,'de para'!D:D,"Not found",0),0)</f>
        <v>Ações</v>
      </c>
      <c r="I852" s="118">
        <v>44893</v>
      </c>
    </row>
    <row r="853" spans="1:9" x14ac:dyDescent="0.3">
      <c r="A853" s="12">
        <v>26</v>
      </c>
      <c r="B853" t="s">
        <v>9</v>
      </c>
      <c r="C853" s="2">
        <v>1232748</v>
      </c>
      <c r="D853">
        <v>16.98</v>
      </c>
      <c r="E853">
        <v>72600</v>
      </c>
      <c r="F853" t="s">
        <v>14</v>
      </c>
      <c r="G853" t="str">
        <f>_xlfn.XLOOKUP(B853,'de para'!A:A,'de para'!C:C,_xlfn.XLOOKUP(B853,'de para'!B:B,'de para'!C:C,"Not found",0),0)</f>
        <v>Cosan ON</v>
      </c>
      <c r="H853" t="str">
        <f>_xlfn.XLOOKUP(B853,'de para'!A:A,'de para'!D:D,_xlfn.XLOOKUP('output XML'!B853,'de para'!B:B,'de para'!D:D,"Not found",0),0)</f>
        <v>Ações</v>
      </c>
      <c r="I853" s="118">
        <v>44893</v>
      </c>
    </row>
    <row r="854" spans="1:9" x14ac:dyDescent="0.3">
      <c r="A854" s="12">
        <v>27</v>
      </c>
      <c r="B854" t="s">
        <v>10</v>
      </c>
      <c r="C854" s="2">
        <v>509604.24</v>
      </c>
      <c r="D854">
        <v>8.76</v>
      </c>
      <c r="E854">
        <v>58174</v>
      </c>
      <c r="F854" t="s">
        <v>14</v>
      </c>
      <c r="G854" t="str">
        <f>_xlfn.XLOOKUP(B854,'de para'!A:A,'de para'!C:C,_xlfn.XLOOKUP(B854,'de para'!B:B,'de para'!C:C,"Not found",0),0)</f>
        <v>Itau PN</v>
      </c>
      <c r="H854" t="str">
        <f>_xlfn.XLOOKUP(B854,'de para'!A:A,'de para'!D:D,_xlfn.XLOOKUP('output XML'!B854,'de para'!B:B,'de para'!D:D,"Not found",0),0)</f>
        <v>Ações</v>
      </c>
      <c r="I854" s="118">
        <v>44893</v>
      </c>
    </row>
    <row r="855" spans="1:9" x14ac:dyDescent="0.3">
      <c r="A855" s="12">
        <v>28</v>
      </c>
      <c r="B855" t="s">
        <v>11</v>
      </c>
      <c r="C855" s="2">
        <v>878421.6</v>
      </c>
      <c r="D855">
        <v>24.36</v>
      </c>
      <c r="E855">
        <v>36060</v>
      </c>
      <c r="F855" t="s">
        <v>14</v>
      </c>
      <c r="G855" t="str">
        <f>_xlfn.XLOOKUP(B855,'de para'!A:A,'de para'!C:C,_xlfn.XLOOKUP(B855,'de para'!B:B,'de para'!C:C,"Not found",0),0)</f>
        <v>Petrobras PN</v>
      </c>
      <c r="H855" t="str">
        <f>_xlfn.XLOOKUP(B855,'de para'!A:A,'de para'!D:D,_xlfn.XLOOKUP('output XML'!B855,'de para'!B:B,'de para'!D:D,"Not found",0),0)</f>
        <v>Ações</v>
      </c>
      <c r="I855" s="118">
        <v>44893</v>
      </c>
    </row>
    <row r="856" spans="1:9" x14ac:dyDescent="0.3">
      <c r="A856" s="12">
        <v>29</v>
      </c>
      <c r="B856" t="s">
        <v>12</v>
      </c>
      <c r="C856" s="2">
        <v>1544700</v>
      </c>
      <c r="D856">
        <v>81.3</v>
      </c>
      <c r="E856">
        <v>19000</v>
      </c>
      <c r="F856" t="s">
        <v>14</v>
      </c>
      <c r="G856" t="str">
        <f>_xlfn.XLOOKUP(B856,'de para'!A:A,'de para'!C:C,_xlfn.XLOOKUP(B856,'de para'!B:B,'de para'!C:C,"Not found",0),0)</f>
        <v>Vale ON</v>
      </c>
      <c r="H856" t="str">
        <f>_xlfn.XLOOKUP(B856,'de para'!A:A,'de para'!D:D,_xlfn.XLOOKUP('output XML'!B856,'de para'!B:B,'de para'!D:D,"Not found",0),0)</f>
        <v>Ações</v>
      </c>
      <c r="I856" s="118">
        <v>44893</v>
      </c>
    </row>
    <row r="857" spans="1:9" x14ac:dyDescent="0.3">
      <c r="A857" s="12">
        <v>30</v>
      </c>
      <c r="B857" t="s">
        <v>143</v>
      </c>
      <c r="C857" s="2">
        <v>606189.75</v>
      </c>
      <c r="D857">
        <v>105.15</v>
      </c>
      <c r="E857">
        <v>5765</v>
      </c>
      <c r="F857" t="s">
        <v>14</v>
      </c>
      <c r="G857" t="str">
        <f>_xlfn.XLOOKUP(B857,'de para'!A:A,'de para'!C:C,_xlfn.XLOOKUP(B857,'de para'!B:B,'de para'!C:C,"Not found",0),0)</f>
        <v>BOVA11</v>
      </c>
      <c r="H857" t="str">
        <f>_xlfn.XLOOKUP(B857,'de para'!A:A,'de para'!D:D,_xlfn.XLOOKUP('output XML'!B857,'de para'!B:B,'de para'!D:D,"Not found",0),0)</f>
        <v>Ações</v>
      </c>
      <c r="I857" s="118">
        <v>44893</v>
      </c>
    </row>
    <row r="858" spans="1:9" x14ac:dyDescent="0.3">
      <c r="A858" s="12">
        <v>31</v>
      </c>
      <c r="B858" t="s">
        <v>143</v>
      </c>
      <c r="C858" s="2">
        <v>94214.399999999994</v>
      </c>
      <c r="D858">
        <v>105.15</v>
      </c>
      <c r="E858">
        <v>896</v>
      </c>
      <c r="F858" t="s">
        <v>14</v>
      </c>
      <c r="G858" t="str">
        <f>_xlfn.XLOOKUP(B858,'de para'!A:A,'de para'!C:C,_xlfn.XLOOKUP(B858,'de para'!B:B,'de para'!C:C,"Not found",0),0)</f>
        <v>BOVA11</v>
      </c>
      <c r="H858" t="str">
        <f>_xlfn.XLOOKUP(B858,'de para'!A:A,'de para'!D:D,_xlfn.XLOOKUP('output XML'!B858,'de para'!B:B,'de para'!D:D,"Not found",0),0)</f>
        <v>Ações</v>
      </c>
      <c r="I858" s="118">
        <v>44893</v>
      </c>
    </row>
    <row r="859" spans="1:9" x14ac:dyDescent="0.3">
      <c r="A859" s="12">
        <v>32</v>
      </c>
      <c r="B859" t="s">
        <v>143</v>
      </c>
      <c r="C859" s="2">
        <v>45004.2</v>
      </c>
      <c r="D859">
        <v>105.15</v>
      </c>
      <c r="E859">
        <v>428</v>
      </c>
      <c r="F859" t="s">
        <v>14</v>
      </c>
      <c r="G859" t="str">
        <f>_xlfn.XLOOKUP(B859,'de para'!A:A,'de para'!C:C,_xlfn.XLOOKUP(B859,'de para'!B:B,'de para'!C:C,"Not found",0),0)</f>
        <v>BOVA11</v>
      </c>
      <c r="H859" t="str">
        <f>_xlfn.XLOOKUP(B859,'de para'!A:A,'de para'!D:D,_xlfn.XLOOKUP('output XML'!B859,'de para'!B:B,'de para'!D:D,"Not found",0),0)</f>
        <v>Ações</v>
      </c>
      <c r="I859" s="118">
        <v>44893</v>
      </c>
    </row>
    <row r="860" spans="1:9" x14ac:dyDescent="0.3">
      <c r="A860" s="12">
        <v>33</v>
      </c>
      <c r="B860" t="s">
        <v>143</v>
      </c>
      <c r="C860" s="2">
        <v>85171.5</v>
      </c>
      <c r="D860">
        <v>105.15</v>
      </c>
      <c r="E860">
        <v>810</v>
      </c>
      <c r="F860" t="s">
        <v>14</v>
      </c>
      <c r="G860" t="str">
        <f>_xlfn.XLOOKUP(B860,'de para'!A:A,'de para'!C:C,_xlfn.XLOOKUP(B860,'de para'!B:B,'de para'!C:C,"Not found",0),0)</f>
        <v>BOVA11</v>
      </c>
      <c r="H860" t="str">
        <f>_xlfn.XLOOKUP(B860,'de para'!A:A,'de para'!D:D,_xlfn.XLOOKUP('output XML'!B860,'de para'!B:B,'de para'!D:D,"Not found",0),0)</f>
        <v>Ações</v>
      </c>
      <c r="I860" s="118">
        <v>44893</v>
      </c>
    </row>
    <row r="861" spans="1:9" x14ac:dyDescent="0.3">
      <c r="A861" s="12">
        <v>34</v>
      </c>
      <c r="B861" t="s">
        <v>143</v>
      </c>
      <c r="C861" s="2">
        <v>158461.04999999999</v>
      </c>
      <c r="D861">
        <v>105.15</v>
      </c>
      <c r="E861">
        <v>1507</v>
      </c>
      <c r="F861" t="s">
        <v>14</v>
      </c>
      <c r="G861" t="str">
        <f>_xlfn.XLOOKUP(B861,'de para'!A:A,'de para'!C:C,_xlfn.XLOOKUP(B861,'de para'!B:B,'de para'!C:C,"Not found",0),0)</f>
        <v>BOVA11</v>
      </c>
      <c r="H861" t="str">
        <f>_xlfn.XLOOKUP(B861,'de para'!A:A,'de para'!D:D,_xlfn.XLOOKUP('output XML'!B861,'de para'!B:B,'de para'!D:D,"Not found",0),0)</f>
        <v>Ações</v>
      </c>
      <c r="I861" s="118">
        <v>44893</v>
      </c>
    </row>
    <row r="862" spans="1:9" x14ac:dyDescent="0.3">
      <c r="A862" s="12">
        <v>35</v>
      </c>
      <c r="B862" t="s">
        <v>143</v>
      </c>
      <c r="C862" s="2">
        <v>724904.1</v>
      </c>
      <c r="D862">
        <v>105.15</v>
      </c>
      <c r="E862">
        <v>6894</v>
      </c>
      <c r="F862" t="s">
        <v>14</v>
      </c>
      <c r="G862" t="str">
        <f>_xlfn.XLOOKUP(B862,'de para'!A:A,'de para'!C:C,_xlfn.XLOOKUP(B862,'de para'!B:B,'de para'!C:C,"Not found",0),0)</f>
        <v>BOVA11</v>
      </c>
      <c r="H862" t="str">
        <f>_xlfn.XLOOKUP(B862,'de para'!A:A,'de para'!D:D,_xlfn.XLOOKUP('output XML'!B862,'de para'!B:B,'de para'!D:D,"Not found",0),0)</f>
        <v>Ações</v>
      </c>
      <c r="I862" s="118">
        <v>44893</v>
      </c>
    </row>
    <row r="863" spans="1:9" x14ac:dyDescent="0.3">
      <c r="A863" s="12">
        <v>36</v>
      </c>
      <c r="B863" t="s">
        <v>13</v>
      </c>
      <c r="C863" s="2">
        <v>1061.81</v>
      </c>
      <c r="D863">
        <v>1061.81</v>
      </c>
      <c r="E863">
        <v>1</v>
      </c>
      <c r="F863" t="s">
        <v>14</v>
      </c>
      <c r="G863" t="str">
        <f>_xlfn.XLOOKUP(B863,'de para'!A:A,'de para'!C:C,_xlfn.XLOOKUP(B863,'de para'!B:B,'de para'!C:C,"Not found",0),0)</f>
        <v>Fundo de caixa</v>
      </c>
      <c r="H863" t="str">
        <f>_xlfn.XLOOKUP(B863,'de para'!A:A,'de para'!D:D,_xlfn.XLOOKUP('output XML'!B863,'de para'!B:B,'de para'!D:D,"Not found",0),0)</f>
        <v>Caixa</v>
      </c>
      <c r="I863" s="118">
        <v>44893</v>
      </c>
    </row>
    <row r="864" spans="1:9" x14ac:dyDescent="0.3">
      <c r="A864" s="12">
        <v>38</v>
      </c>
      <c r="B864">
        <v>28075830000105</v>
      </c>
      <c r="C864">
        <v>351921.44273223489</v>
      </c>
      <c r="D864">
        <v>1.7543848</v>
      </c>
      <c r="E864">
        <v>200595.35555268999</v>
      </c>
      <c r="F864" t="s">
        <v>14</v>
      </c>
      <c r="G864" t="str">
        <f>_xlfn.XLOOKUP(B864,'de para'!A:A,'de para'!C:C,_xlfn.XLOOKUP(B864,'de para'!B:B,'de para'!C:C,"Not found",0),0)</f>
        <v>CSHG ALLOCATION MILES ACER LONG BIAS FIC MULTIMERCADO</v>
      </c>
      <c r="H864" t="str">
        <f>_xlfn.XLOOKUP(B864,'de para'!A:A,'de para'!D:D,_xlfn.XLOOKUP('output XML'!B864,'de para'!B:B,'de para'!D:D,"Not found",0),0)</f>
        <v>Ações</v>
      </c>
      <c r="I864" s="118">
        <v>44893</v>
      </c>
    </row>
    <row r="865" spans="1:9" x14ac:dyDescent="0.3">
      <c r="A865" s="12">
        <v>39</v>
      </c>
      <c r="B865">
        <v>25307212000147</v>
      </c>
      <c r="C865">
        <v>1502470.897856523</v>
      </c>
      <c r="D865">
        <v>1.4039288000000001</v>
      </c>
      <c r="E865">
        <v>1070190.2388899799</v>
      </c>
      <c r="F865" t="s">
        <v>14</v>
      </c>
      <c r="G865" t="str">
        <f>_xlfn.XLOOKUP(B865,'de para'!A:A,'de para'!C:C,_xlfn.XLOOKUP(B865,'de para'!B:B,'de para'!C:C,"Not found",0),0)</f>
        <v>CSHG ALLOCATION VELT 90 FIC AÇÕES</v>
      </c>
      <c r="H865" t="str">
        <f>_xlfn.XLOOKUP(B865,'de para'!A:A,'de para'!D:D,_xlfn.XLOOKUP('output XML'!B865,'de para'!B:B,'de para'!D:D,"Not found",0),0)</f>
        <v>Ações</v>
      </c>
      <c r="I865" s="118">
        <v>44893</v>
      </c>
    </row>
    <row r="866" spans="1:9" x14ac:dyDescent="0.3">
      <c r="A866" s="12">
        <v>40</v>
      </c>
      <c r="B866">
        <v>19726267000199</v>
      </c>
      <c r="C866">
        <v>2572422.184754936</v>
      </c>
      <c r="D866">
        <v>313.83360120999998</v>
      </c>
      <c r="E866">
        <v>8196.7710749800008</v>
      </c>
      <c r="F866" t="s">
        <v>14</v>
      </c>
      <c r="G866" t="str">
        <f>_xlfn.XLOOKUP(B866,'de para'!A:A,'de para'!C:C,_xlfn.XLOOKUP(B866,'de para'!B:B,'de para'!C:C,"Not found",0),0)</f>
        <v>ATMOS AÇÕES II FIC</v>
      </c>
      <c r="H866" t="str">
        <f>_xlfn.XLOOKUP(B866,'de para'!A:A,'de para'!D:D,_xlfn.XLOOKUP('output XML'!B866,'de para'!B:B,'de para'!D:D,"Not found",0),0)</f>
        <v>Ações</v>
      </c>
      <c r="I866" s="118">
        <v>44893</v>
      </c>
    </row>
    <row r="867" spans="1:9" x14ac:dyDescent="0.3">
      <c r="A867" s="12">
        <v>41</v>
      </c>
      <c r="B867">
        <v>11145320000156</v>
      </c>
      <c r="C867">
        <v>3352003.044929449</v>
      </c>
      <c r="D867">
        <v>731.92963616999998</v>
      </c>
      <c r="E867">
        <v>4579.6793561599998</v>
      </c>
      <c r="F867" t="s">
        <v>14</v>
      </c>
      <c r="G867" t="str">
        <f>_xlfn.XLOOKUP(B867,'de para'!A:A,'de para'!C:C,_xlfn.XLOOKUP(B867,'de para'!B:B,'de para'!C:C,"Not found",0),0)</f>
        <v>ATMOS AÇÕES FIC</v>
      </c>
      <c r="H867" t="str">
        <f>_xlfn.XLOOKUP(B867,'de para'!A:A,'de para'!D:D,_xlfn.XLOOKUP('output XML'!B867,'de para'!B:B,'de para'!D:D,"Not found",0),0)</f>
        <v>Ações</v>
      </c>
      <c r="I867" s="118">
        <v>44893</v>
      </c>
    </row>
    <row r="868" spans="1:9" x14ac:dyDescent="0.3">
      <c r="A868" s="12">
        <v>42</v>
      </c>
      <c r="B868">
        <v>28075715000122</v>
      </c>
      <c r="C868">
        <v>1957320.248282575</v>
      </c>
      <c r="D868">
        <v>1.6878066</v>
      </c>
      <c r="E868">
        <v>1159682.77898817</v>
      </c>
      <c r="F868" t="s">
        <v>14</v>
      </c>
      <c r="G868" t="str">
        <f>_xlfn.XLOOKUP(B868,'de para'!A:A,'de para'!C:C,_xlfn.XLOOKUP(B868,'de para'!B:B,'de para'!C:C,"Not found",0),0)</f>
        <v>CSHG ALLOCATION MILES VIRTUS FIC AÇÕES</v>
      </c>
      <c r="H868" t="str">
        <f>_xlfn.XLOOKUP(B868,'de para'!A:A,'de para'!D:D,_xlfn.XLOOKUP('output XML'!B868,'de para'!B:B,'de para'!D:D,"Not found",0),0)</f>
        <v>Ações</v>
      </c>
      <c r="I868" s="118">
        <v>44893</v>
      </c>
    </row>
    <row r="869" spans="1:9" x14ac:dyDescent="0.3">
      <c r="A869" s="12">
        <v>43</v>
      </c>
      <c r="B869">
        <v>31608459000104</v>
      </c>
      <c r="C869">
        <v>1554714.7844586</v>
      </c>
      <c r="D869">
        <v>1.3815094000000001</v>
      </c>
      <c r="E869">
        <v>1125374.01805489</v>
      </c>
      <c r="F869" t="s">
        <v>14</v>
      </c>
      <c r="G869" t="str">
        <f>_xlfn.XLOOKUP(B869,'de para'!A:A,'de para'!C:C,_xlfn.XLOOKUP(B869,'de para'!B:B,'de para'!C:C,"Not found",0),0)</f>
        <v>CSHG ALLOCATION RPS LONG BIAS SELECTION FUNDO DE INVESTIMENTO EM COTAS DE FUNDO DE INVESTIMENTO EM AÇÕES</v>
      </c>
      <c r="H869" t="str">
        <f>_xlfn.XLOOKUP(B869,'de para'!A:A,'de para'!D:D,_xlfn.XLOOKUP('output XML'!B869,'de para'!B:B,'de para'!D:D,"Not found",0),0)</f>
        <v>Ações</v>
      </c>
      <c r="I869" s="118">
        <v>44893</v>
      </c>
    </row>
    <row r="870" spans="1:9" x14ac:dyDescent="0.3">
      <c r="A870" s="12">
        <v>44</v>
      </c>
      <c r="B870">
        <v>31666901000140</v>
      </c>
      <c r="C870">
        <v>919931.55675955082</v>
      </c>
      <c r="D870">
        <v>1.5011755</v>
      </c>
      <c r="E870">
        <v>612807.46772083</v>
      </c>
      <c r="F870" t="s">
        <v>14</v>
      </c>
      <c r="G870" t="str">
        <f>_xlfn.XLOOKUP(B870,'de para'!A:A,'de para'!C:C,_xlfn.XLOOKUP(B870,'de para'!B:B,'de para'!C:C,"Not found",0),0)</f>
        <v>CSHG ALLOCATION TRUXT LONG BIAS II FUNDO DE INVESTIMENTO EM COTAS DE FUNDO DE INVESTIMENTO EM AÇÕES</v>
      </c>
      <c r="H870" t="str">
        <f>_xlfn.XLOOKUP(B870,'de para'!A:A,'de para'!D:D,_xlfn.XLOOKUP('output XML'!B870,'de para'!B:B,'de para'!D:D,"Not found",0),0)</f>
        <v>Ações</v>
      </c>
      <c r="I870" s="118">
        <v>44893</v>
      </c>
    </row>
    <row r="871" spans="1:9" x14ac:dyDescent="0.3">
      <c r="A871" s="12">
        <v>45</v>
      </c>
      <c r="B871">
        <v>14781366000150</v>
      </c>
      <c r="C871">
        <v>3025894.4424128421</v>
      </c>
      <c r="D871">
        <v>3.3702880999999998</v>
      </c>
      <c r="E871">
        <v>897814.77209999994</v>
      </c>
      <c r="F871" t="s">
        <v>14</v>
      </c>
      <c r="G871" t="str">
        <f>_xlfn.XLOOKUP(B871,'de para'!A:A,'de para'!C:C,_xlfn.XLOOKUP(B871,'de para'!B:B,'de para'!C:C,"Not found",0),0)</f>
        <v>NUCLEO CSHG AÇÕES FUNDO DE INVESTIMENTO EM COTAS DE FUNDOS DE INVESTIMENTO DE AÇÕES</v>
      </c>
      <c r="H871" t="str">
        <f>_xlfn.XLOOKUP(B871,'de para'!A:A,'de para'!D:D,_xlfn.XLOOKUP('output XML'!B871,'de para'!B:B,'de para'!D:D,"Not found",0),0)</f>
        <v>Ações</v>
      </c>
      <c r="I871" s="118">
        <v>44893</v>
      </c>
    </row>
    <row r="872" spans="1:9" x14ac:dyDescent="0.3">
      <c r="A872" s="12">
        <v>46</v>
      </c>
      <c r="B872">
        <v>10843445000197</v>
      </c>
      <c r="C872" s="2">
        <v>578.53024629938545</v>
      </c>
      <c r="D872">
        <v>2.5650605899999999</v>
      </c>
      <c r="E872">
        <v>225.54252657999999</v>
      </c>
      <c r="F872" t="s">
        <v>14</v>
      </c>
      <c r="G872" t="str">
        <f>_xlfn.XLOOKUP(B872,'de para'!A:A,'de para'!C:C,_xlfn.XLOOKUP(B872,'de para'!B:B,'de para'!C:C,"Not found",0),0)</f>
        <v>XP REFERENCIADO FUNDO INVESTIMENTO REFERENCIADO DI</v>
      </c>
      <c r="H872" t="str">
        <f>_xlfn.XLOOKUP(B872,'de para'!A:A,'de para'!D:D,_xlfn.XLOOKUP('output XML'!B872,'de para'!B:B,'de para'!D:D,"Not found",0),0)</f>
        <v>Caixa</v>
      </c>
      <c r="I872" s="118">
        <v>44893</v>
      </c>
    </row>
    <row r="873" spans="1:9" x14ac:dyDescent="0.3">
      <c r="A873" s="12">
        <v>47</v>
      </c>
      <c r="B873">
        <v>44162109000109</v>
      </c>
      <c r="C873" s="2">
        <v>161928.13556970429</v>
      </c>
      <c r="D873">
        <v>1.04173746</v>
      </c>
      <c r="E873">
        <v>155440.44616548999</v>
      </c>
      <c r="F873" t="s">
        <v>14</v>
      </c>
      <c r="G873" t="str">
        <f>_xlfn.XLOOKUP(B873,'de para'!A:A,'de para'!C:C,_xlfn.XLOOKUP(B873,'de para'!B:B,'de para'!C:C,"Not found",0),0)</f>
        <v>XP CASH I FI RENDA FIXA SIMPLES</v>
      </c>
      <c r="H873" t="str">
        <f>_xlfn.XLOOKUP(B873,'de para'!A:A,'de para'!D:D,_xlfn.XLOOKUP('output XML'!B873,'de para'!B:B,'de para'!D:D,"Not found",0),0)</f>
        <v>Caixa</v>
      </c>
      <c r="I873" s="118">
        <v>44893</v>
      </c>
    </row>
    <row r="874" spans="1:9" x14ac:dyDescent="0.3">
      <c r="A874" s="12">
        <v>48</v>
      </c>
      <c r="B874">
        <v>45683352000127</v>
      </c>
      <c r="C874" s="2">
        <v>161928.14180673569</v>
      </c>
      <c r="D874">
        <v>1.04175481</v>
      </c>
      <c r="E874">
        <v>155437.86335552001</v>
      </c>
      <c r="F874" t="s">
        <v>14</v>
      </c>
      <c r="G874" t="str">
        <f>_xlfn.XLOOKUP(B874,'de para'!A:A,'de para'!C:C,_xlfn.XLOOKUP(B874,'de para'!B:B,'de para'!C:C,"Not found",0),0)</f>
        <v>XP CASH II FI RENDA FIXA SIMPLES</v>
      </c>
      <c r="H874" t="str">
        <f>_xlfn.XLOOKUP(B874,'de para'!A:A,'de para'!D:D,_xlfn.XLOOKUP('output XML'!B874,'de para'!B:B,'de para'!D:D,"Not found",0),0)</f>
        <v>Caixa</v>
      </c>
      <c r="I874" s="118">
        <v>44893</v>
      </c>
    </row>
    <row r="875" spans="1:9" x14ac:dyDescent="0.3">
      <c r="A875" s="12">
        <v>49</v>
      </c>
      <c r="B875">
        <v>45688718000150</v>
      </c>
      <c r="C875" s="2">
        <v>161928.1350773701</v>
      </c>
      <c r="D875">
        <v>1.0417547899999999</v>
      </c>
      <c r="E875">
        <v>155437.85988003001</v>
      </c>
      <c r="F875" t="s">
        <v>14</v>
      </c>
      <c r="G875" t="str">
        <f>_xlfn.XLOOKUP(B875,'de para'!A:A,'de para'!C:C,_xlfn.XLOOKUP(B875,'de para'!B:B,'de para'!C:C,"Not found",0),0)</f>
        <v>XP CASH IV FI RENDA FIXA SIMPLES</v>
      </c>
      <c r="H875" t="str">
        <f>_xlfn.XLOOKUP(B875,'de para'!A:A,'de para'!D:D,_xlfn.XLOOKUP('output XML'!B875,'de para'!B:B,'de para'!D:D,"Not found",0),0)</f>
        <v>Caixa</v>
      </c>
      <c r="I875" s="118">
        <v>44893</v>
      </c>
    </row>
    <row r="876" spans="1:9" x14ac:dyDescent="0.3">
      <c r="A876" s="12">
        <v>50</v>
      </c>
      <c r="B876">
        <v>46328929000145</v>
      </c>
      <c r="C876" s="2">
        <v>161928.1343044714</v>
      </c>
      <c r="D876">
        <v>1.0417527799999999</v>
      </c>
      <c r="E876">
        <v>155438.15904621</v>
      </c>
      <c r="F876" t="s">
        <v>14</v>
      </c>
      <c r="G876" t="str">
        <f>_xlfn.XLOOKUP(B876,'de para'!A:A,'de para'!C:C,_xlfn.XLOOKUP(B876,'de para'!B:B,'de para'!C:C,"Not found",0),0)</f>
        <v>XP CASH IX FI RENDA FIXA SIMPLES</v>
      </c>
      <c r="H876" t="str">
        <f>_xlfn.XLOOKUP(B876,'de para'!A:A,'de para'!D:D,_xlfn.XLOOKUP('output XML'!B876,'de para'!B:B,'de para'!D:D,"Not found",0),0)</f>
        <v>Caixa</v>
      </c>
      <c r="I876" s="118">
        <v>44893</v>
      </c>
    </row>
    <row r="877" spans="1:9" x14ac:dyDescent="0.3">
      <c r="A877" s="12">
        <v>51</v>
      </c>
      <c r="B877">
        <v>46098698000120</v>
      </c>
      <c r="C877" s="2">
        <v>161928.13520680511</v>
      </c>
      <c r="D877">
        <v>1.0416738299999999</v>
      </c>
      <c r="E877">
        <v>155449.94080037999</v>
      </c>
      <c r="F877" t="s">
        <v>14</v>
      </c>
      <c r="G877" t="str">
        <f>_xlfn.XLOOKUP(B877,'de para'!A:A,'de para'!C:C,_xlfn.XLOOKUP(B877,'de para'!B:B,'de para'!C:C,"Not found",0),0)</f>
        <v>XP CASH V FI RENDA FIXA SIMPLES</v>
      </c>
      <c r="H877" t="str">
        <f>_xlfn.XLOOKUP(B877,'de para'!A:A,'de para'!D:D,_xlfn.XLOOKUP('output XML'!B877,'de para'!B:B,'de para'!D:D,"Not found",0),0)</f>
        <v>Caixa</v>
      </c>
      <c r="I877" s="118">
        <v>44893</v>
      </c>
    </row>
    <row r="878" spans="1:9" x14ac:dyDescent="0.3">
      <c r="A878" s="12">
        <v>52</v>
      </c>
      <c r="B878">
        <v>32319500000187</v>
      </c>
      <c r="C878" s="2">
        <v>161928.13597765769</v>
      </c>
      <c r="D878">
        <v>1.04177502</v>
      </c>
      <c r="E878">
        <v>155434.84233059999</v>
      </c>
      <c r="F878" t="s">
        <v>14</v>
      </c>
      <c r="G878" t="str">
        <f>_xlfn.XLOOKUP(B878,'de para'!A:A,'de para'!C:C,_xlfn.XLOOKUP(B878,'de para'!B:B,'de para'!C:C,"Not found",0),0)</f>
        <v>XP CASH VI FI RENDA FIXA SIMPLES</v>
      </c>
      <c r="H878" t="str">
        <f>_xlfn.XLOOKUP(B878,'de para'!A:A,'de para'!D:D,_xlfn.XLOOKUP('output XML'!B878,'de para'!B:B,'de para'!D:D,"Not found",0),0)</f>
        <v>Caixa</v>
      </c>
      <c r="I878" s="118">
        <v>44893</v>
      </c>
    </row>
    <row r="879" spans="1:9" x14ac:dyDescent="0.3">
      <c r="A879" s="12">
        <v>53</v>
      </c>
      <c r="B879">
        <v>46328987000179</v>
      </c>
      <c r="C879" s="2">
        <v>161928.13629131331</v>
      </c>
      <c r="D879">
        <v>1.04175595</v>
      </c>
      <c r="E879">
        <v>155437.68796454999</v>
      </c>
      <c r="F879" t="s">
        <v>14</v>
      </c>
      <c r="G879" t="str">
        <f>_xlfn.XLOOKUP(B879,'de para'!A:A,'de para'!C:C,_xlfn.XLOOKUP(B879,'de para'!B:B,'de para'!C:C,"Not found",0),0)</f>
        <v>XP CASH X FI RENDA FIXA SIMPLES I</v>
      </c>
      <c r="H879" t="str">
        <f>_xlfn.XLOOKUP(B879,'de para'!A:A,'de para'!D:D,_xlfn.XLOOKUP('output XML'!B879,'de para'!B:B,'de para'!D:D,"Not found",0),0)</f>
        <v>Caixa</v>
      </c>
      <c r="I879" s="118">
        <v>44893</v>
      </c>
    </row>
    <row r="880" spans="1:9" x14ac:dyDescent="0.3">
      <c r="A880" s="12">
        <v>54</v>
      </c>
      <c r="B880">
        <v>45688636000106</v>
      </c>
      <c r="C880" s="2">
        <v>161928.13675442719</v>
      </c>
      <c r="D880">
        <v>1.0416855</v>
      </c>
      <c r="E880">
        <v>155448.20078078</v>
      </c>
      <c r="F880" t="s">
        <v>14</v>
      </c>
      <c r="G880" t="str">
        <f>_xlfn.XLOOKUP(B880,'de para'!A:A,'de para'!C:C,_xlfn.XLOOKUP(B880,'de para'!B:B,'de para'!C:C,"Not found",0),0)</f>
        <v>XP CASH III FI RENDA FIXA SIMPLES</v>
      </c>
      <c r="H880" t="str">
        <f>_xlfn.XLOOKUP(B880,'de para'!A:A,'de para'!D:D,_xlfn.XLOOKUP('output XML'!B880,'de para'!B:B,'de para'!D:D,"Not found",0),0)</f>
        <v>Caixa</v>
      </c>
      <c r="I880" s="118">
        <v>44893</v>
      </c>
    </row>
    <row r="881" spans="1:9" x14ac:dyDescent="0.3">
      <c r="A881" s="12">
        <v>55</v>
      </c>
      <c r="B881">
        <v>46328680000178</v>
      </c>
      <c r="C881" s="2">
        <v>161928.1298239656</v>
      </c>
      <c r="D881">
        <v>1.0417530100000001</v>
      </c>
      <c r="E881">
        <v>155438.12042738</v>
      </c>
      <c r="F881" t="s">
        <v>14</v>
      </c>
      <c r="G881" t="str">
        <f>_xlfn.XLOOKUP(B881,'de para'!A:A,'de para'!C:C,_xlfn.XLOOKUP(B881,'de para'!B:B,'de para'!C:C,"Not found",0),0)</f>
        <v>XP CASH VII FI RENDA FIXA SIMPLES</v>
      </c>
      <c r="H881" t="str">
        <f>_xlfn.XLOOKUP(B881,'de para'!A:A,'de para'!D:D,_xlfn.XLOOKUP('output XML'!B881,'de para'!B:B,'de para'!D:D,"Not found",0),0)</f>
        <v>Caixa</v>
      </c>
      <c r="I881" s="118">
        <v>44893</v>
      </c>
    </row>
    <row r="882" spans="1:9" x14ac:dyDescent="0.3">
      <c r="A882" s="12">
        <v>56</v>
      </c>
      <c r="B882">
        <v>46328752000187</v>
      </c>
      <c r="C882" s="2">
        <v>161928.12876768329</v>
      </c>
      <c r="D882">
        <v>1.0417529800000001</v>
      </c>
      <c r="E882">
        <v>155438.12388967999</v>
      </c>
      <c r="F882" t="s">
        <v>14</v>
      </c>
      <c r="G882" t="str">
        <f>_xlfn.XLOOKUP(B882,'de para'!A:A,'de para'!C:C,_xlfn.XLOOKUP(B882,'de para'!B:B,'de para'!C:C,"Not found",0),0)</f>
        <v>XP CASH VIII FI RENDA FIXA SIMPLES</v>
      </c>
      <c r="H882" t="str">
        <f>_xlfn.XLOOKUP(B882,'de para'!A:A,'de para'!D:D,_xlfn.XLOOKUP('output XML'!B882,'de para'!B:B,'de para'!D:D,"Not found",0),0)</f>
        <v>Caixa</v>
      </c>
      <c r="I882" s="118">
        <v>44893</v>
      </c>
    </row>
    <row r="883" spans="1:9" x14ac:dyDescent="0.3">
      <c r="A883" s="109">
        <v>7</v>
      </c>
      <c r="B883" t="s">
        <v>3</v>
      </c>
      <c r="C883">
        <v>1799028.59</v>
      </c>
      <c r="D883">
        <v>3910.9317230000001</v>
      </c>
      <c r="E883">
        <v>460</v>
      </c>
      <c r="F883" t="s">
        <v>15</v>
      </c>
      <c r="G883" t="str">
        <f>_xlfn.XLOOKUP(B883,'de para'!A:A,'de para'!C:C,_xlfn.XLOOKUP(B883,'de para'!B:B,'de para'!C:C,"Not found",0),0)</f>
        <v>NTN-B 760199 20350515</v>
      </c>
      <c r="H883" t="str">
        <f>_xlfn.XLOOKUP(B883,'de para'!A:A,'de para'!D:D,_xlfn.XLOOKUP('output XML'!B883,'de para'!B:B,'de para'!D:D,"Not found",0),0)</f>
        <v>Inflação</v>
      </c>
      <c r="I883" s="118">
        <v>44893</v>
      </c>
    </row>
    <row r="884" spans="1:9" x14ac:dyDescent="0.3">
      <c r="A884" s="109">
        <v>8</v>
      </c>
      <c r="B884" t="s">
        <v>4</v>
      </c>
      <c r="C884">
        <v>1809245.6</v>
      </c>
      <c r="D884">
        <v>3993.9196480000001</v>
      </c>
      <c r="E884">
        <v>453</v>
      </c>
      <c r="F884" t="s">
        <v>15</v>
      </c>
      <c r="G884" t="str">
        <f>_xlfn.XLOOKUP(B884,'de para'!A:A,'de para'!C:C,_xlfn.XLOOKUP(B884,'de para'!B:B,'de para'!C:C,"Not found",0),0)</f>
        <v>NTN-B 760199 20300815</v>
      </c>
      <c r="H884" t="str">
        <f>_xlfn.XLOOKUP(B884,'de para'!A:A,'de para'!D:D,_xlfn.XLOOKUP('output XML'!B884,'de para'!B:B,'de para'!D:D,"Not found",0),0)</f>
        <v>Inflação</v>
      </c>
      <c r="I884" s="118">
        <v>44893</v>
      </c>
    </row>
    <row r="885" spans="1:9" x14ac:dyDescent="0.3">
      <c r="A885" s="109">
        <v>9</v>
      </c>
      <c r="B885" t="s">
        <v>4</v>
      </c>
      <c r="C885">
        <v>1749336.81</v>
      </c>
      <c r="D885">
        <v>3993.9196480000001</v>
      </c>
      <c r="E885">
        <v>438</v>
      </c>
      <c r="F885" t="s">
        <v>15</v>
      </c>
      <c r="G885" t="str">
        <f>_xlfn.XLOOKUP(B885,'de para'!A:A,'de para'!C:C,_xlfn.XLOOKUP(B885,'de para'!B:B,'de para'!C:C,"Not found",0),0)</f>
        <v>NTN-B 760199 20300815</v>
      </c>
      <c r="H885" t="str">
        <f>_xlfn.XLOOKUP(B885,'de para'!A:A,'de para'!D:D,_xlfn.XLOOKUP('output XML'!B885,'de para'!B:B,'de para'!D:D,"Not found",0),0)</f>
        <v>Inflação</v>
      </c>
      <c r="I885" s="118">
        <v>44893</v>
      </c>
    </row>
    <row r="886" spans="1:9" x14ac:dyDescent="0.3">
      <c r="A886" s="109">
        <v>10</v>
      </c>
      <c r="B886" t="s">
        <v>3</v>
      </c>
      <c r="C886">
        <v>727433.3</v>
      </c>
      <c r="D886">
        <v>3910.9317230000001</v>
      </c>
      <c r="E886">
        <v>186</v>
      </c>
      <c r="F886" t="s">
        <v>15</v>
      </c>
      <c r="G886" t="str">
        <f>_xlfn.XLOOKUP(B886,'de para'!A:A,'de para'!C:C,_xlfn.XLOOKUP(B886,'de para'!B:B,'de para'!C:C,"Not found",0),0)</f>
        <v>NTN-B 760199 20350515</v>
      </c>
      <c r="H886" t="str">
        <f>_xlfn.XLOOKUP(B886,'de para'!A:A,'de para'!D:D,_xlfn.XLOOKUP('output XML'!B886,'de para'!B:B,'de para'!D:D,"Not found",0),0)</f>
        <v>Inflação</v>
      </c>
      <c r="I886" s="118">
        <v>44893</v>
      </c>
    </row>
    <row r="887" spans="1:9" x14ac:dyDescent="0.3">
      <c r="A887" s="109">
        <v>11</v>
      </c>
      <c r="B887" t="s">
        <v>3</v>
      </c>
      <c r="C887">
        <v>281587.08</v>
      </c>
      <c r="D887">
        <v>3910.9317230000001</v>
      </c>
      <c r="E887">
        <v>72</v>
      </c>
      <c r="F887" t="s">
        <v>15</v>
      </c>
      <c r="G887" t="str">
        <f>_xlfn.XLOOKUP(B887,'de para'!A:A,'de para'!C:C,_xlfn.XLOOKUP(B887,'de para'!B:B,'de para'!C:C,"Not found",0),0)</f>
        <v>NTN-B 760199 20350515</v>
      </c>
      <c r="H887" t="str">
        <f>_xlfn.XLOOKUP(B887,'de para'!A:A,'de para'!D:D,_xlfn.XLOOKUP('output XML'!B887,'de para'!B:B,'de para'!D:D,"Not found",0),0)</f>
        <v>Inflação</v>
      </c>
      <c r="I887" s="118">
        <v>44893</v>
      </c>
    </row>
    <row r="888" spans="1:9" x14ac:dyDescent="0.3">
      <c r="A888" s="109">
        <v>12</v>
      </c>
      <c r="B888" t="s">
        <v>3</v>
      </c>
      <c r="C888">
        <v>39109.32</v>
      </c>
      <c r="D888">
        <v>3910.9317230000001</v>
      </c>
      <c r="E888">
        <v>10</v>
      </c>
      <c r="F888" t="s">
        <v>15</v>
      </c>
      <c r="G888" t="str">
        <f>_xlfn.XLOOKUP(B888,'de para'!A:A,'de para'!C:C,_xlfn.XLOOKUP(B888,'de para'!B:B,'de para'!C:C,"Not found",0),0)</f>
        <v>NTN-B 760199 20350515</v>
      </c>
      <c r="H888" t="str">
        <f>_xlfn.XLOOKUP(B888,'de para'!A:A,'de para'!D:D,_xlfn.XLOOKUP('output XML'!B888,'de para'!B:B,'de para'!D:D,"Not found",0),0)</f>
        <v>Inflação</v>
      </c>
      <c r="I888" s="118">
        <v>44893</v>
      </c>
    </row>
    <row r="889" spans="1:9" x14ac:dyDescent="0.3">
      <c r="A889" s="109">
        <v>13</v>
      </c>
      <c r="B889" t="s">
        <v>3</v>
      </c>
      <c r="C889">
        <v>2010218.91</v>
      </c>
      <c r="D889">
        <v>3910.9317230000001</v>
      </c>
      <c r="E889">
        <v>514</v>
      </c>
      <c r="F889" t="s">
        <v>15</v>
      </c>
      <c r="G889" t="str">
        <f>_xlfn.XLOOKUP(B889,'de para'!A:A,'de para'!C:C,_xlfn.XLOOKUP(B889,'de para'!B:B,'de para'!C:C,"Not found",0),0)</f>
        <v>NTN-B 760199 20350515</v>
      </c>
      <c r="H889" t="str">
        <f>_xlfn.XLOOKUP(B889,'de para'!A:A,'de para'!D:D,_xlfn.XLOOKUP('output XML'!B889,'de para'!B:B,'de para'!D:D,"Not found",0),0)</f>
        <v>Inflação</v>
      </c>
      <c r="I889" s="118">
        <v>44893</v>
      </c>
    </row>
    <row r="890" spans="1:9" x14ac:dyDescent="0.3">
      <c r="A890" s="109">
        <v>14</v>
      </c>
      <c r="B890" t="s">
        <v>4</v>
      </c>
      <c r="C890">
        <v>2516169.38</v>
      </c>
      <c r="D890">
        <v>3993.9196480000001</v>
      </c>
      <c r="E890">
        <v>630</v>
      </c>
      <c r="F890" t="s">
        <v>15</v>
      </c>
      <c r="G890" t="str">
        <f>_xlfn.XLOOKUP(B890,'de para'!A:A,'de para'!C:C,_xlfn.XLOOKUP(B890,'de para'!B:B,'de para'!C:C,"Not found",0),0)</f>
        <v>NTN-B 760199 20300815</v>
      </c>
      <c r="H890" t="str">
        <f>_xlfn.XLOOKUP(B890,'de para'!A:A,'de para'!D:D,_xlfn.XLOOKUP('output XML'!B890,'de para'!B:B,'de para'!D:D,"Not found",0),0)</f>
        <v>Inflação</v>
      </c>
      <c r="I890" s="118">
        <v>44893</v>
      </c>
    </row>
    <row r="891" spans="1:9" x14ac:dyDescent="0.3">
      <c r="A891" s="109">
        <v>15</v>
      </c>
      <c r="B891" t="s">
        <v>3</v>
      </c>
      <c r="C891">
        <v>1286696.54</v>
      </c>
      <c r="D891">
        <v>3910.9317230000001</v>
      </c>
      <c r="E891">
        <v>329</v>
      </c>
      <c r="F891" t="s">
        <v>15</v>
      </c>
      <c r="G891" t="str">
        <f>_xlfn.XLOOKUP(B891,'de para'!A:A,'de para'!C:C,_xlfn.XLOOKUP(B891,'de para'!B:B,'de para'!C:C,"Not found",0),0)</f>
        <v>NTN-B 760199 20350515</v>
      </c>
      <c r="H891" t="str">
        <f>_xlfn.XLOOKUP(B891,'de para'!A:A,'de para'!D:D,_xlfn.XLOOKUP('output XML'!B891,'de para'!B:B,'de para'!D:D,"Not found",0),0)</f>
        <v>Inflação</v>
      </c>
      <c r="I891" s="118">
        <v>44893</v>
      </c>
    </row>
    <row r="892" spans="1:9" x14ac:dyDescent="0.3">
      <c r="A892" s="109">
        <v>16</v>
      </c>
      <c r="B892" t="s">
        <v>3</v>
      </c>
      <c r="C892">
        <v>144704.47</v>
      </c>
      <c r="D892">
        <v>3910.9317230000001</v>
      </c>
      <c r="E892">
        <v>37</v>
      </c>
      <c r="F892" t="s">
        <v>15</v>
      </c>
      <c r="G892" t="str">
        <f>_xlfn.XLOOKUP(B892,'de para'!A:A,'de para'!C:C,_xlfn.XLOOKUP(B892,'de para'!B:B,'de para'!C:C,"Not found",0),0)</f>
        <v>NTN-B 760199 20350515</v>
      </c>
      <c r="H892" t="str">
        <f>_xlfn.XLOOKUP(B892,'de para'!A:A,'de para'!D:D,_xlfn.XLOOKUP('output XML'!B892,'de para'!B:B,'de para'!D:D,"Not found",0),0)</f>
        <v>Inflação</v>
      </c>
      <c r="I892" s="118">
        <v>44893</v>
      </c>
    </row>
    <row r="893" spans="1:9" x14ac:dyDescent="0.3">
      <c r="A893" s="109">
        <v>17</v>
      </c>
      <c r="B893" t="s">
        <v>4</v>
      </c>
      <c r="C893">
        <v>187714.22</v>
      </c>
      <c r="D893">
        <v>3993.9196480000001</v>
      </c>
      <c r="E893">
        <v>47</v>
      </c>
      <c r="F893" t="s">
        <v>15</v>
      </c>
      <c r="G893" t="str">
        <f>_xlfn.XLOOKUP(B893,'de para'!A:A,'de para'!C:C,_xlfn.XLOOKUP(B893,'de para'!B:B,'de para'!C:C,"Not found",0),0)</f>
        <v>NTN-B 760199 20300815</v>
      </c>
      <c r="H893" t="str">
        <f>_xlfn.XLOOKUP(B893,'de para'!A:A,'de para'!D:D,_xlfn.XLOOKUP('output XML'!B893,'de para'!B:B,'de para'!D:D,"Not found",0),0)</f>
        <v>Inflação</v>
      </c>
      <c r="I893" s="118">
        <v>44893</v>
      </c>
    </row>
    <row r="894" spans="1:9" x14ac:dyDescent="0.3">
      <c r="A894" s="109">
        <v>18</v>
      </c>
      <c r="B894" t="s">
        <v>5</v>
      </c>
      <c r="C894">
        <v>945803.03</v>
      </c>
      <c r="D894">
        <v>3990.7300989999999</v>
      </c>
      <c r="E894">
        <v>237</v>
      </c>
      <c r="F894" t="s">
        <v>15</v>
      </c>
      <c r="G894" t="str">
        <f>_xlfn.XLOOKUP(B894,'de para'!A:A,'de para'!C:C,_xlfn.XLOOKUP(B894,'de para'!B:B,'de para'!C:C,"Not found",0),0)</f>
        <v>NTN-B 760199 20260815</v>
      </c>
      <c r="H894" t="str">
        <f>_xlfn.XLOOKUP(B894,'de para'!A:A,'de para'!D:D,_xlfn.XLOOKUP('output XML'!B894,'de para'!B:B,'de para'!D:D,"Not found",0),0)</f>
        <v>Inflação</v>
      </c>
      <c r="I894" s="118">
        <v>44893</v>
      </c>
    </row>
    <row r="895" spans="1:9" x14ac:dyDescent="0.3">
      <c r="A895" s="109">
        <v>19</v>
      </c>
      <c r="B895" t="s">
        <v>5</v>
      </c>
      <c r="C895">
        <v>786173.83</v>
      </c>
      <c r="D895">
        <v>3990.7300989999999</v>
      </c>
      <c r="E895">
        <v>197</v>
      </c>
      <c r="F895" t="s">
        <v>15</v>
      </c>
      <c r="G895" t="str">
        <f>_xlfn.XLOOKUP(B895,'de para'!A:A,'de para'!C:C,_xlfn.XLOOKUP(B895,'de para'!B:B,'de para'!C:C,"Not found",0),0)</f>
        <v>NTN-B 760199 20260815</v>
      </c>
      <c r="H895" t="str">
        <f>_xlfn.XLOOKUP(B895,'de para'!A:A,'de para'!D:D,_xlfn.XLOOKUP('output XML'!B895,'de para'!B:B,'de para'!D:D,"Not found",0),0)</f>
        <v>Inflação</v>
      </c>
      <c r="I895" s="118">
        <v>44893</v>
      </c>
    </row>
    <row r="896" spans="1:9" x14ac:dyDescent="0.3">
      <c r="A896" s="109">
        <v>20</v>
      </c>
      <c r="B896" t="s">
        <v>5</v>
      </c>
      <c r="C896">
        <v>99768.25</v>
      </c>
      <c r="D896">
        <v>3990.7300989999999</v>
      </c>
      <c r="E896">
        <v>25</v>
      </c>
      <c r="F896" t="s">
        <v>15</v>
      </c>
      <c r="G896" t="str">
        <f>_xlfn.XLOOKUP(B896,'de para'!A:A,'de para'!C:C,_xlfn.XLOOKUP(B896,'de para'!B:B,'de para'!C:C,"Not found",0),0)</f>
        <v>NTN-B 760199 20260815</v>
      </c>
      <c r="H896" t="str">
        <f>_xlfn.XLOOKUP(B896,'de para'!A:A,'de para'!D:D,_xlfn.XLOOKUP('output XML'!B896,'de para'!B:B,'de para'!D:D,"Not found",0),0)</f>
        <v>Inflação</v>
      </c>
      <c r="I896" s="118">
        <v>44893</v>
      </c>
    </row>
    <row r="897" spans="1:9" x14ac:dyDescent="0.3">
      <c r="A897" s="109">
        <v>21</v>
      </c>
      <c r="B897" t="s">
        <v>5</v>
      </c>
      <c r="C897">
        <v>1296987.28</v>
      </c>
      <c r="D897">
        <v>3990.7300989999999</v>
      </c>
      <c r="E897">
        <v>325</v>
      </c>
      <c r="F897" t="s">
        <v>15</v>
      </c>
      <c r="G897" t="str">
        <f>_xlfn.XLOOKUP(B897,'de para'!A:A,'de para'!C:C,_xlfn.XLOOKUP(B897,'de para'!B:B,'de para'!C:C,"Not found",0),0)</f>
        <v>NTN-B 760199 20260815</v>
      </c>
      <c r="H897" t="str">
        <f>_xlfn.XLOOKUP(B897,'de para'!A:A,'de para'!D:D,_xlfn.XLOOKUP('output XML'!B897,'de para'!B:B,'de para'!D:D,"Not found",0),0)</f>
        <v>Inflação</v>
      </c>
      <c r="I897" s="118">
        <v>44893</v>
      </c>
    </row>
    <row r="898" spans="1:9" x14ac:dyDescent="0.3">
      <c r="A898" s="109">
        <v>37</v>
      </c>
      <c r="B898" t="s">
        <v>13</v>
      </c>
      <c r="C898">
        <v>1054.03</v>
      </c>
      <c r="D898">
        <v>1054.03</v>
      </c>
      <c r="E898">
        <v>1</v>
      </c>
      <c r="F898" t="s">
        <v>15</v>
      </c>
      <c r="G898" t="str">
        <f>_xlfn.XLOOKUP(B898,'de para'!A:A,'de para'!C:C,_xlfn.XLOOKUP(B898,'de para'!B:B,'de para'!C:C,"Not found",0),0)</f>
        <v>Fundo de caixa</v>
      </c>
      <c r="H898" t="str">
        <f>_xlfn.XLOOKUP(B898,'de para'!A:A,'de para'!D:D,_xlfn.XLOOKUP('output XML'!B898,'de para'!B:B,'de para'!D:D,"Not found",0),0)</f>
        <v>Caixa</v>
      </c>
      <c r="I898" s="118">
        <v>44893</v>
      </c>
    </row>
    <row r="899" spans="1:9" x14ac:dyDescent="0.3">
      <c r="A899" s="109">
        <v>57</v>
      </c>
      <c r="B899">
        <v>31366337000140</v>
      </c>
      <c r="C899">
        <v>3162445.923758829</v>
      </c>
      <c r="D899">
        <v>2.0808759999999999</v>
      </c>
      <c r="E899">
        <v>1519766.63854974</v>
      </c>
      <c r="F899" t="s">
        <v>15</v>
      </c>
      <c r="G899" t="str">
        <f>_xlfn.XLOOKUP(B899,'de para'!A:A,'de para'!C:C,_xlfn.XLOOKUP(B899,'de para'!B:B,'de para'!C:C,"Not found",0),0)</f>
        <v>051 SPA VISTA MULTIESTRATÉGIA FIC MULTIMERCADO</v>
      </c>
      <c r="H899" t="str">
        <f>_xlfn.XLOOKUP(B899,'de para'!A:A,'de para'!D:D,_xlfn.XLOOKUP('output XML'!B899,'de para'!B:B,'de para'!D:D,"Not found",0),0)</f>
        <v>Multimercado</v>
      </c>
      <c r="I899" s="118">
        <v>44893</v>
      </c>
    </row>
    <row r="900" spans="1:9" x14ac:dyDescent="0.3">
      <c r="A900" s="109">
        <v>58</v>
      </c>
      <c r="B900">
        <v>18422272000145</v>
      </c>
      <c r="C900">
        <v>1004192.180432127</v>
      </c>
      <c r="D900">
        <v>3.2299991000000001</v>
      </c>
      <c r="E900">
        <v>310895.49852571997</v>
      </c>
      <c r="F900" t="s">
        <v>15</v>
      </c>
      <c r="G900" t="str">
        <f>_xlfn.XLOOKUP(B900,'de para'!A:A,'de para'!C:C,_xlfn.XLOOKUP(B900,'de para'!B:B,'de para'!C:C,"Not found",0),0)</f>
        <v>ABSOLUTE VERTEX CSHG FIC MULTIMERCADO</v>
      </c>
      <c r="H900" t="str">
        <f>_xlfn.XLOOKUP(B900,'de para'!A:A,'de para'!D:D,_xlfn.XLOOKUP('output XML'!B900,'de para'!B:B,'de para'!D:D,"Not found",0),0)</f>
        <v>Multimercado</v>
      </c>
      <c r="I900" s="118">
        <v>44893</v>
      </c>
    </row>
    <row r="901" spans="1:9" x14ac:dyDescent="0.3">
      <c r="A901" s="109">
        <v>59</v>
      </c>
      <c r="B901">
        <v>32683901000111</v>
      </c>
      <c r="C901">
        <v>1690923.2062201679</v>
      </c>
      <c r="D901">
        <v>1.3622171999999999</v>
      </c>
      <c r="E901">
        <v>1241302.19925293</v>
      </c>
      <c r="F901" t="s">
        <v>15</v>
      </c>
      <c r="G901" t="str">
        <f>_xlfn.XLOOKUP(B901,'de para'!A:A,'de para'!C:C,_xlfn.XLOOKUP(B901,'de para'!B:B,'de para'!C:C,"Not found",0),0)</f>
        <v>CSHG ALLOCATION ACE CAPITAL FIC MULTIMERCADO</v>
      </c>
      <c r="H901" t="str">
        <f>_xlfn.XLOOKUP(B901,'de para'!A:A,'de para'!D:D,_xlfn.XLOOKUP('output XML'!B901,'de para'!B:B,'de para'!D:D,"Not found",0),0)</f>
        <v>Multimercado</v>
      </c>
      <c r="I901" s="118">
        <v>44893</v>
      </c>
    </row>
    <row r="902" spans="1:9" x14ac:dyDescent="0.3">
      <c r="A902" s="109">
        <v>60</v>
      </c>
      <c r="B902">
        <v>35700369000191</v>
      </c>
      <c r="C902">
        <v>1065205.438979144</v>
      </c>
      <c r="D902">
        <v>1.3424525</v>
      </c>
      <c r="E902">
        <v>793477.19117000001</v>
      </c>
      <c r="F902" t="s">
        <v>15</v>
      </c>
      <c r="G902" t="str">
        <f>_xlfn.XLOOKUP(B902,'de para'!A:A,'de para'!C:C,_xlfn.XLOOKUP(B902,'de para'!B:B,'de para'!C:C,"Not found",0),0)</f>
        <v>CSHG ALLOCATION GENOA CAPITAL RADAR FIC MULTIMERCADO</v>
      </c>
      <c r="H902" t="str">
        <f>_xlfn.XLOOKUP(B902,'de para'!A:A,'de para'!D:D,_xlfn.XLOOKUP('output XML'!B902,'de para'!B:B,'de para'!D:D,"Not found",0),0)</f>
        <v>Multimercado</v>
      </c>
      <c r="I902" s="118">
        <v>44893</v>
      </c>
    </row>
    <row r="903" spans="1:9" x14ac:dyDescent="0.3">
      <c r="A903" s="109">
        <v>61</v>
      </c>
      <c r="B903">
        <v>41000792000181</v>
      </c>
      <c r="C903">
        <v>2315147.7725232081</v>
      </c>
      <c r="D903">
        <v>1.2068511</v>
      </c>
      <c r="E903">
        <v>1918337.5418253399</v>
      </c>
      <c r="F903" t="s">
        <v>15</v>
      </c>
      <c r="G903" t="str">
        <f>_xlfn.XLOOKUP(B903,'de para'!A:A,'de para'!C:C,_xlfn.XLOOKUP(B903,'de para'!B:B,'de para'!C:C,"Not found",0),0)</f>
        <v>CSHG ALLOCATION GIANT ZARATHUSTRA FIC MULTIMERCADO</v>
      </c>
      <c r="H903" t="str">
        <f>_xlfn.XLOOKUP(B903,'de para'!A:A,'de para'!D:D,_xlfn.XLOOKUP('output XML'!B903,'de para'!B:B,'de para'!D:D,"Not found",0),0)</f>
        <v>Multimercado</v>
      </c>
      <c r="I903" s="118">
        <v>44893</v>
      </c>
    </row>
    <row r="904" spans="1:9" x14ac:dyDescent="0.3">
      <c r="A904" s="109">
        <v>62</v>
      </c>
      <c r="B904">
        <v>28951307000197</v>
      </c>
      <c r="C904">
        <v>5023906.3526727436</v>
      </c>
      <c r="D904">
        <v>2.1038625</v>
      </c>
      <c r="E904">
        <v>2387944.2466761698</v>
      </c>
      <c r="F904" t="s">
        <v>15</v>
      </c>
      <c r="G904" t="str">
        <f>_xlfn.XLOOKUP(B904,'de para'!A:A,'de para'!C:C,_xlfn.XLOOKUP(B904,'de para'!B:B,'de para'!C:C,"Not found",0),0)</f>
        <v>CSHG ALLOCATION RAPTOR L CSHG INVESTIMENTO NO EXTERIOR FIC MULTIMERCADO CRÉDITO PRIVADO</v>
      </c>
      <c r="H904" t="str">
        <f>_xlfn.XLOOKUP(B904,'de para'!A:A,'de para'!D:D,_xlfn.XLOOKUP('output XML'!B904,'de para'!B:B,'de para'!D:D,"Not found",0),0)</f>
        <v>Multimercado</v>
      </c>
      <c r="I904" s="118">
        <v>44893</v>
      </c>
    </row>
    <row r="905" spans="1:9" x14ac:dyDescent="0.3">
      <c r="A905" s="109">
        <v>63</v>
      </c>
      <c r="B905">
        <v>36857756000107</v>
      </c>
      <c r="C905">
        <v>1246830.3591040799</v>
      </c>
      <c r="D905">
        <v>1.1463407999999999</v>
      </c>
      <c r="E905">
        <v>1087661.1554819299</v>
      </c>
      <c r="F905" t="s">
        <v>15</v>
      </c>
      <c r="G905" t="str">
        <f>_xlfn.XLOOKUP(B905,'de para'!A:A,'de para'!C:C,_xlfn.XLOOKUP(B905,'de para'!B:B,'de para'!C:C,"Not found",0),0)</f>
        <v>CSHG ALLOCATION SHARP LONG BIASED CSHG FIC AÇÕES</v>
      </c>
      <c r="H905" t="str">
        <f>_xlfn.XLOOKUP(B905,'de para'!A:A,'de para'!D:D,_xlfn.XLOOKUP('output XML'!B905,'de para'!B:B,'de para'!D:D,"Not found",0),0)</f>
        <v>Ações</v>
      </c>
      <c r="I905" s="118">
        <v>44893</v>
      </c>
    </row>
    <row r="906" spans="1:9" x14ac:dyDescent="0.3">
      <c r="A906" s="109">
        <v>64</v>
      </c>
      <c r="B906">
        <v>40319225000120</v>
      </c>
      <c r="C906">
        <v>65153.898000596171</v>
      </c>
      <c r="D906">
        <v>1.1372769</v>
      </c>
      <c r="E906">
        <v>57289.3883632</v>
      </c>
      <c r="F906" t="s">
        <v>15</v>
      </c>
      <c r="G906" t="str">
        <f>_xlfn.XLOOKUP(B906,'de para'!A:A,'de para'!C:C,_xlfn.XLOOKUP(B906,'de para'!B:B,'de para'!C:C,"Not found",0),0)</f>
        <v>CSHG GRIDS II FIC RENDA FIXA REFERENCIADO DI</v>
      </c>
      <c r="H906" t="str">
        <f>_xlfn.XLOOKUP(B906,'de para'!A:A,'de para'!D:D,_xlfn.XLOOKUP('output XML'!B906,'de para'!B:B,'de para'!D:D,"Not found",0),0)</f>
        <v>Caixa</v>
      </c>
      <c r="I906" s="118">
        <v>44893</v>
      </c>
    </row>
    <row r="907" spans="1:9" x14ac:dyDescent="0.3">
      <c r="A907" s="109">
        <v>65</v>
      </c>
      <c r="B907">
        <v>40319218000128</v>
      </c>
      <c r="C907">
        <v>290554.28574039222</v>
      </c>
      <c r="D907">
        <v>119.35755450000001</v>
      </c>
      <c r="E907">
        <v>2434.3183551100001</v>
      </c>
      <c r="F907" t="s">
        <v>15</v>
      </c>
      <c r="G907" t="str">
        <f>_xlfn.XLOOKUP(B907,'de para'!A:A,'de para'!C:C,_xlfn.XLOOKUP(B907,'de para'!B:B,'de para'!C:C,"Not found",0),0)</f>
        <v>CSHG GRIDS II INVESTIMENTO NO EXTERIOR FI MULTIMERCADO CRÉDITO PRIVADO</v>
      </c>
      <c r="H907" t="str">
        <f>_xlfn.XLOOKUP(B907,'de para'!A:A,'de para'!D:D,_xlfn.XLOOKUP('output XML'!B907,'de para'!B:B,'de para'!D:D,"Not found",0),0)</f>
        <v>Multimercado</v>
      </c>
      <c r="I907" s="118">
        <v>44893</v>
      </c>
    </row>
    <row r="908" spans="1:9" x14ac:dyDescent="0.3">
      <c r="A908" s="109">
        <v>66</v>
      </c>
      <c r="B908">
        <v>13000859000142</v>
      </c>
      <c r="C908">
        <v>1112558.445897535</v>
      </c>
      <c r="D908">
        <v>4.3268516000000004</v>
      </c>
      <c r="E908">
        <v>257128.86614773999</v>
      </c>
      <c r="F908" t="s">
        <v>15</v>
      </c>
      <c r="G908" t="str">
        <f>_xlfn.XLOOKUP(B908,'de para'!A:A,'de para'!C:C,_xlfn.XLOOKUP(B908,'de para'!B:B,'de para'!C:C,"Not found",0),0)</f>
        <v>CSHG ALLOCATION IBIÚNA HEDGE STHG FIC MULTIMERCADO</v>
      </c>
      <c r="H908" t="str">
        <f>_xlfn.XLOOKUP(B908,'de para'!A:A,'de para'!D:D,_xlfn.XLOOKUP('output XML'!B908,'de para'!B:B,'de para'!D:D,"Not found",0),0)</f>
        <v>Multimercado</v>
      </c>
      <c r="I908" s="118">
        <v>44893</v>
      </c>
    </row>
    <row r="909" spans="1:9" x14ac:dyDescent="0.3">
      <c r="A909" s="109">
        <v>67</v>
      </c>
      <c r="B909">
        <v>19009392000188</v>
      </c>
      <c r="C909">
        <v>2260695.4140093359</v>
      </c>
      <c r="D909">
        <v>5.3176221999999997</v>
      </c>
      <c r="E909">
        <v>425132.76215999998</v>
      </c>
      <c r="F909" t="s">
        <v>15</v>
      </c>
      <c r="G909" t="str">
        <f>_xlfn.XLOOKUP(B909,'de para'!A:A,'de para'!C:C,_xlfn.XLOOKUP(B909,'de para'!B:B,'de para'!C:C,"Not found",0),0)</f>
        <v>CSHG ALLOCATION SPX RAPTOR CSHG INVESTIMENTO NO EXTERIOR FIC MULTIMERCADO CRÉDITO PRIVADO</v>
      </c>
      <c r="H909" t="str">
        <f>_xlfn.XLOOKUP(B909,'de para'!A:A,'de para'!D:D,_xlfn.XLOOKUP('output XML'!B909,'de para'!B:B,'de para'!D:D,"Not found",0),0)</f>
        <v>Multimercado</v>
      </c>
      <c r="I909" s="118">
        <v>44893</v>
      </c>
    </row>
    <row r="910" spans="1:9" x14ac:dyDescent="0.3">
      <c r="A910" s="109">
        <v>68</v>
      </c>
      <c r="B910">
        <v>31608483000135</v>
      </c>
      <c r="C910">
        <v>1878855.2455341441</v>
      </c>
      <c r="D910">
        <v>1.8146021000000001</v>
      </c>
      <c r="E910">
        <v>1035408.94476764</v>
      </c>
      <c r="F910" t="s">
        <v>15</v>
      </c>
      <c r="G910" t="str">
        <f>_xlfn.XLOOKUP(B910,'de para'!A:A,'de para'!C:C,_xlfn.XLOOKUP(B910,'de para'!B:B,'de para'!C:C,"Not found",0),0)</f>
        <v>CSHG ALLOCATION SHARP LONG BIASED FIC AÇÕES</v>
      </c>
      <c r="H910" t="str">
        <f>_xlfn.XLOOKUP(B910,'de para'!A:A,'de para'!D:D,_xlfn.XLOOKUP('output XML'!B910,'de para'!B:B,'de para'!D:D,"Not found",0),0)</f>
        <v>Ações</v>
      </c>
      <c r="I910" s="118">
        <v>44893</v>
      </c>
    </row>
    <row r="911" spans="1:9" x14ac:dyDescent="0.3">
      <c r="A911" s="109">
        <v>69</v>
      </c>
      <c r="B911">
        <v>29236579000178</v>
      </c>
      <c r="C911">
        <v>2177138.8420519931</v>
      </c>
      <c r="D911">
        <v>1.6963201999999999</v>
      </c>
      <c r="E911">
        <v>1283448.04362525</v>
      </c>
      <c r="F911" t="s">
        <v>15</v>
      </c>
      <c r="G911" t="str">
        <f>_xlfn.XLOOKUP(B911,'de para'!A:A,'de para'!C:C,_xlfn.XLOOKUP(B911,'de para'!B:B,'de para'!C:C,"Not found",0),0)</f>
        <v>CSHG ALLOCATION LEGACY CAPITAL FIC MULTIMERCADO</v>
      </c>
      <c r="H911" t="str">
        <f>_xlfn.XLOOKUP(B911,'de para'!A:A,'de para'!D:D,_xlfn.XLOOKUP('output XML'!B911,'de para'!B:B,'de para'!D:D,"Not found",0),0)</f>
        <v>Multimercado</v>
      </c>
      <c r="I911" s="118">
        <v>44893</v>
      </c>
    </row>
    <row r="912" spans="1:9" x14ac:dyDescent="0.3">
      <c r="A912" s="109">
        <v>70</v>
      </c>
      <c r="B912">
        <v>35819274000191</v>
      </c>
      <c r="C912">
        <v>1155383.0884867441</v>
      </c>
      <c r="D912">
        <v>1.2467404900000001</v>
      </c>
      <c r="E912">
        <v>926723.00110084994</v>
      </c>
      <c r="F912" t="s">
        <v>15</v>
      </c>
      <c r="G912" t="str">
        <f>_xlfn.XLOOKUP(B912,'de para'!A:A,'de para'!C:C,_xlfn.XLOOKUP(B912,'de para'!B:B,'de para'!C:C,"Not found",0),0)</f>
        <v>CSHG JIVE DISTRESSED ALLOCATION III FIC MULTIMERCADO CRÉDITO PRIVADO</v>
      </c>
      <c r="H912" t="str">
        <f>_xlfn.XLOOKUP(B912,'de para'!A:A,'de para'!D:D,_xlfn.XLOOKUP('output XML'!B912,'de para'!B:B,'de para'!D:D,"Not found",0),0)</f>
        <v>Inflação</v>
      </c>
      <c r="I912" s="118">
        <v>44893</v>
      </c>
    </row>
    <row r="913" spans="1:9" x14ac:dyDescent="0.3">
      <c r="A913" s="109">
        <v>71</v>
      </c>
      <c r="B913">
        <v>31713505000127</v>
      </c>
      <c r="C913">
        <v>660527.54129833065</v>
      </c>
      <c r="D913">
        <v>2045.6783677999999</v>
      </c>
      <c r="E913">
        <v>322.88924383</v>
      </c>
      <c r="F913" t="s">
        <v>15</v>
      </c>
      <c r="G913" t="str">
        <f>_xlfn.XLOOKUP(B913,'de para'!A:A,'de para'!C:C,_xlfn.XLOOKUP(B913,'de para'!B:B,'de para'!C:C,"Not found",0),0)</f>
        <v>CSHG PÁTRIA INF IV FI MULTIMERCADO</v>
      </c>
      <c r="H913" t="str">
        <f>_xlfn.XLOOKUP(B913,'de para'!A:A,'de para'!D:D,_xlfn.XLOOKUP('output XML'!B913,'de para'!B:B,'de para'!D:D,"Not found",0),0)</f>
        <v>Ações</v>
      </c>
      <c r="I913" s="118">
        <v>44893</v>
      </c>
    </row>
    <row r="914" spans="1:9" x14ac:dyDescent="0.3">
      <c r="A914" s="109">
        <v>72</v>
      </c>
      <c r="B914">
        <v>31713585000110</v>
      </c>
      <c r="C914">
        <v>67240.529923983078</v>
      </c>
      <c r="D914">
        <v>1.1449509</v>
      </c>
      <c r="E914">
        <v>58727.87201965</v>
      </c>
      <c r="F914" t="s">
        <v>15</v>
      </c>
      <c r="G914" t="str">
        <f>_xlfn.XLOOKUP(B914,'de para'!A:A,'de para'!C:C,_xlfn.XLOOKUP(B914,'de para'!B:B,'de para'!C:C,"Not found",0),0)</f>
        <v>CSHG PÁTRIA INF IV FIC RENDA FIXA REFERENCIADO DI</v>
      </c>
      <c r="H914" t="str">
        <f>_xlfn.XLOOKUP(B914,'de para'!A:A,'de para'!D:D,_xlfn.XLOOKUP('output XML'!B914,'de para'!B:B,'de para'!D:D,"Not found",0),0)</f>
        <v>Caixa</v>
      </c>
      <c r="I914" s="118">
        <v>44893</v>
      </c>
    </row>
    <row r="915" spans="1:9" x14ac:dyDescent="0.3">
      <c r="A915" s="109">
        <v>73</v>
      </c>
      <c r="B915">
        <v>42776581000106</v>
      </c>
      <c r="C915">
        <v>1619019.3997849049</v>
      </c>
      <c r="D915">
        <v>1.11875144</v>
      </c>
      <c r="E915">
        <v>1447166.3158573499</v>
      </c>
      <c r="F915" t="s">
        <v>15</v>
      </c>
      <c r="G915" t="str">
        <f>_xlfn.XLOOKUP(B915,'de para'!A:A,'de para'!C:C,_xlfn.XLOOKUP(B915,'de para'!B:B,'de para'!C:C,"Not found",0),0)</f>
        <v>SELECTION CASH MASTER FUNDO DE INVESTIMENTO EM COTAS DE FUNDOS DE INVESTIMENTO RENDA FIXA CREDITO PRIVADO LONGO PRAZO</v>
      </c>
      <c r="H915" t="str">
        <f>_xlfn.XLOOKUP(B915,'de para'!A:A,'de para'!D:D,_xlfn.XLOOKUP('output XML'!B915,'de para'!B:B,'de para'!D:D,"Not found",0),0)</f>
        <v>Caixa</v>
      </c>
      <c r="I915" s="118">
        <v>44893</v>
      </c>
    </row>
    <row r="916" spans="1:9" x14ac:dyDescent="0.3">
      <c r="A916" s="109">
        <v>74</v>
      </c>
      <c r="B916">
        <v>30654823000100</v>
      </c>
      <c r="C916">
        <v>1931119.771373295</v>
      </c>
      <c r="D916">
        <v>1287.4131788899999</v>
      </c>
      <c r="E916">
        <v>1500.0000023600001</v>
      </c>
      <c r="F916" t="s">
        <v>15</v>
      </c>
      <c r="G916" t="str">
        <f>_xlfn.XLOOKUP(B916,'de para'!A:A,'de para'!C:C,_xlfn.XLOOKUP(B916,'de para'!B:B,'de para'!C:C,"Not found",0),0)</f>
        <v>SPS II FEEDER B FI MULTIMERCADO CRÉDITO PRIVADO</v>
      </c>
      <c r="H916" t="str">
        <f>_xlfn.XLOOKUP(B916,'de para'!A:A,'de para'!D:D,_xlfn.XLOOKUP('output XML'!B916,'de para'!B:B,'de para'!D:D,"Not found",0),0)</f>
        <v>Inflação</v>
      </c>
      <c r="I916" s="118">
        <v>44893</v>
      </c>
    </row>
    <row r="917" spans="1:9" x14ac:dyDescent="0.3">
      <c r="A917" s="109">
        <v>75</v>
      </c>
      <c r="B917">
        <v>10843445000197</v>
      </c>
      <c r="C917">
        <v>124730.6709243232</v>
      </c>
      <c r="D917">
        <v>2.5650605899999999</v>
      </c>
      <c r="E917">
        <v>48626.793226870002</v>
      </c>
      <c r="F917" t="s">
        <v>15</v>
      </c>
      <c r="G917" t="str">
        <f>_xlfn.XLOOKUP(B917,'de para'!A:A,'de para'!C:C,_xlfn.XLOOKUP(B917,'de para'!B:B,'de para'!C:C,"Not found",0),0)</f>
        <v>XP REFERENCIADO FUNDO INVESTIMENTO REFERENCIADO DI</v>
      </c>
      <c r="H917" t="str">
        <f>_xlfn.XLOOKUP(B917,'de para'!A:A,'de para'!D:D,_xlfn.XLOOKUP('output XML'!B917,'de para'!B:B,'de para'!D:D,"Not found",0),0)</f>
        <v>Caixa</v>
      </c>
      <c r="I917" s="118">
        <v>44893</v>
      </c>
    </row>
    <row r="918" spans="1:9" x14ac:dyDescent="0.3">
      <c r="A918" s="109">
        <v>76</v>
      </c>
      <c r="B918">
        <v>44162109000109</v>
      </c>
      <c r="C918">
        <v>24804.3281779178</v>
      </c>
      <c r="D918">
        <v>1.04173746</v>
      </c>
      <c r="E918">
        <v>23810.536848619999</v>
      </c>
      <c r="F918" t="s">
        <v>15</v>
      </c>
      <c r="G918" t="str">
        <f>_xlfn.XLOOKUP(B918,'de para'!A:A,'de para'!C:C,_xlfn.XLOOKUP(B918,'de para'!B:B,'de para'!C:C,"Not found",0),0)</f>
        <v>XP CASH I FI RENDA FIXA SIMPLES</v>
      </c>
      <c r="H918" t="str">
        <f>_xlfn.XLOOKUP(B918,'de para'!A:A,'de para'!D:D,_xlfn.XLOOKUP('output XML'!B918,'de para'!B:B,'de para'!D:D,"Not found",0),0)</f>
        <v>Caixa</v>
      </c>
      <c r="I918" s="118">
        <v>44893</v>
      </c>
    </row>
    <row r="919" spans="1:9" x14ac:dyDescent="0.3">
      <c r="A919" s="109">
        <v>77</v>
      </c>
      <c r="B919">
        <v>45683352000127</v>
      </c>
      <c r="C919">
        <v>24804.328010680991</v>
      </c>
      <c r="D919">
        <v>1.04175481</v>
      </c>
      <c r="E919">
        <v>23810.140133339999</v>
      </c>
      <c r="F919" t="s">
        <v>15</v>
      </c>
      <c r="G919" t="str">
        <f>_xlfn.XLOOKUP(B919,'de para'!A:A,'de para'!C:C,_xlfn.XLOOKUP(B919,'de para'!B:B,'de para'!C:C,"Not found",0),0)</f>
        <v>XP CASH II FI RENDA FIXA SIMPLES</v>
      </c>
      <c r="H919" t="str">
        <f>_xlfn.XLOOKUP(B919,'de para'!A:A,'de para'!D:D,_xlfn.XLOOKUP('output XML'!B919,'de para'!B:B,'de para'!D:D,"Not found",0),0)</f>
        <v>Caixa</v>
      </c>
      <c r="I919" s="118">
        <v>44893</v>
      </c>
    </row>
    <row r="920" spans="1:9" x14ac:dyDescent="0.3">
      <c r="A920" s="109">
        <v>78</v>
      </c>
      <c r="B920">
        <v>45688718000150</v>
      </c>
      <c r="C920">
        <v>24804.328249486582</v>
      </c>
      <c r="D920">
        <v>1.0417547899999999</v>
      </c>
      <c r="E920">
        <v>23810.140819690001</v>
      </c>
      <c r="F920" t="s">
        <v>15</v>
      </c>
      <c r="G920" t="str">
        <f>_xlfn.XLOOKUP(B920,'de para'!A:A,'de para'!C:C,_xlfn.XLOOKUP(B920,'de para'!B:B,'de para'!C:C,"Not found",0),0)</f>
        <v>XP CASH IV FI RENDA FIXA SIMPLES</v>
      </c>
      <c r="H920" t="str">
        <f>_xlfn.XLOOKUP(B920,'de para'!A:A,'de para'!D:D,_xlfn.XLOOKUP('output XML'!B920,'de para'!B:B,'de para'!D:D,"Not found",0),0)</f>
        <v>Caixa</v>
      </c>
      <c r="I920" s="118">
        <v>44893</v>
      </c>
    </row>
    <row r="921" spans="1:9" x14ac:dyDescent="0.3">
      <c r="A921" s="109">
        <v>79</v>
      </c>
      <c r="B921">
        <v>46328929000145</v>
      </c>
      <c r="C921">
        <v>24804.328058137529</v>
      </c>
      <c r="D921">
        <v>1.0417527799999999</v>
      </c>
      <c r="E921">
        <v>23810.186576259999</v>
      </c>
      <c r="F921" t="s">
        <v>15</v>
      </c>
      <c r="G921" t="str">
        <f>_xlfn.XLOOKUP(B921,'de para'!A:A,'de para'!C:C,_xlfn.XLOOKUP(B921,'de para'!B:B,'de para'!C:C,"Not found",0),0)</f>
        <v>XP CASH IX FI RENDA FIXA SIMPLES</v>
      </c>
      <c r="H921" t="str">
        <f>_xlfn.XLOOKUP(B921,'de para'!A:A,'de para'!D:D,_xlfn.XLOOKUP('output XML'!B921,'de para'!B:B,'de para'!D:D,"Not found",0),0)</f>
        <v>Caixa</v>
      </c>
      <c r="I921" s="118">
        <v>44893</v>
      </c>
    </row>
    <row r="922" spans="1:9" x14ac:dyDescent="0.3">
      <c r="A922" s="109">
        <v>80</v>
      </c>
      <c r="B922">
        <v>46098698000120</v>
      </c>
      <c r="C922">
        <v>24804.32799696935</v>
      </c>
      <c r="D922">
        <v>1.0416738299999999</v>
      </c>
      <c r="E922">
        <v>23811.991126789999</v>
      </c>
      <c r="F922" t="s">
        <v>15</v>
      </c>
      <c r="G922" t="str">
        <f>_xlfn.XLOOKUP(B922,'de para'!A:A,'de para'!C:C,_xlfn.XLOOKUP(B922,'de para'!B:B,'de para'!C:C,"Not found",0),0)</f>
        <v>XP CASH V FI RENDA FIXA SIMPLES</v>
      </c>
      <c r="H922" t="str">
        <f>_xlfn.XLOOKUP(B922,'de para'!A:A,'de para'!D:D,_xlfn.XLOOKUP('output XML'!B922,'de para'!B:B,'de para'!D:D,"Not found",0),0)</f>
        <v>Caixa</v>
      </c>
      <c r="I922" s="118">
        <v>44893</v>
      </c>
    </row>
    <row r="923" spans="1:9" x14ac:dyDescent="0.3">
      <c r="A923" s="109">
        <v>81</v>
      </c>
      <c r="B923">
        <v>32319500000187</v>
      </c>
      <c r="C923">
        <v>24804.328253255841</v>
      </c>
      <c r="D923">
        <v>1.04177502</v>
      </c>
      <c r="E923">
        <v>23809.67845942</v>
      </c>
      <c r="F923" t="s">
        <v>15</v>
      </c>
      <c r="G923" t="str">
        <f>_xlfn.XLOOKUP(B923,'de para'!A:A,'de para'!C:C,_xlfn.XLOOKUP(B923,'de para'!B:B,'de para'!C:C,"Not found",0),0)</f>
        <v>XP CASH VI FI RENDA FIXA SIMPLES</v>
      </c>
      <c r="H923" t="str">
        <f>_xlfn.XLOOKUP(B923,'de para'!A:A,'de para'!D:D,_xlfn.XLOOKUP('output XML'!B923,'de para'!B:B,'de para'!D:D,"Not found",0),0)</f>
        <v>Caixa</v>
      </c>
      <c r="I923" s="118">
        <v>44893</v>
      </c>
    </row>
    <row r="924" spans="1:9" x14ac:dyDescent="0.3">
      <c r="A924" s="109">
        <v>82</v>
      </c>
      <c r="B924">
        <v>46328987000179</v>
      </c>
      <c r="C924">
        <v>24804.328222370052</v>
      </c>
      <c r="D924">
        <v>1.04175595</v>
      </c>
      <c r="E924">
        <v>23810.114280959999</v>
      </c>
      <c r="F924" t="s">
        <v>15</v>
      </c>
      <c r="G924" t="str">
        <f>_xlfn.XLOOKUP(B924,'de para'!A:A,'de para'!C:C,_xlfn.XLOOKUP(B924,'de para'!B:B,'de para'!C:C,"Not found",0),0)</f>
        <v>XP CASH X FI RENDA FIXA SIMPLES I</v>
      </c>
      <c r="H924" t="str">
        <f>_xlfn.XLOOKUP(B924,'de para'!A:A,'de para'!D:D,_xlfn.XLOOKUP('output XML'!B924,'de para'!B:B,'de para'!D:D,"Not found",0),0)</f>
        <v>Caixa</v>
      </c>
      <c r="I924" s="118">
        <v>44893</v>
      </c>
    </row>
    <row r="925" spans="1:9" x14ac:dyDescent="0.3">
      <c r="A925" s="109">
        <v>83</v>
      </c>
      <c r="B925">
        <v>45688636000106</v>
      </c>
      <c r="C925">
        <v>24804.328200864569</v>
      </c>
      <c r="D925">
        <v>1.0416855</v>
      </c>
      <c r="E925">
        <v>23811.72455685</v>
      </c>
      <c r="F925" t="s">
        <v>15</v>
      </c>
      <c r="G925" t="str">
        <f>_xlfn.XLOOKUP(B925,'de para'!A:A,'de para'!C:C,_xlfn.XLOOKUP(B925,'de para'!B:B,'de para'!C:C,"Not found",0),0)</f>
        <v>XP CASH III FI RENDA FIXA SIMPLES</v>
      </c>
      <c r="H925" t="str">
        <f>_xlfn.XLOOKUP(B925,'de para'!A:A,'de para'!D:D,_xlfn.XLOOKUP('output XML'!B925,'de para'!B:B,'de para'!D:D,"Not found",0),0)</f>
        <v>Caixa</v>
      </c>
      <c r="I925" s="118">
        <v>44893</v>
      </c>
    </row>
    <row r="926" spans="1:9" x14ac:dyDescent="0.3">
      <c r="A926" s="109">
        <v>84</v>
      </c>
      <c r="B926">
        <v>46328680000178</v>
      </c>
      <c r="C926">
        <v>24804.328291097951</v>
      </c>
      <c r="D926">
        <v>1.0417530100000001</v>
      </c>
      <c r="E926">
        <v>23810.181543030001</v>
      </c>
      <c r="F926" t="s">
        <v>15</v>
      </c>
      <c r="G926" t="str">
        <f>_xlfn.XLOOKUP(B926,'de para'!A:A,'de para'!C:C,_xlfn.XLOOKUP(B926,'de para'!B:B,'de para'!C:C,"Not found",0),0)</f>
        <v>XP CASH VII FI RENDA FIXA SIMPLES</v>
      </c>
      <c r="H926" t="str">
        <f>_xlfn.XLOOKUP(B926,'de para'!A:A,'de para'!D:D,_xlfn.XLOOKUP('output XML'!B926,'de para'!B:B,'de para'!D:D,"Not found",0),0)</f>
        <v>Caixa</v>
      </c>
      <c r="I926" s="118">
        <v>44893</v>
      </c>
    </row>
    <row r="927" spans="1:9" x14ac:dyDescent="0.3">
      <c r="A927" s="109">
        <v>85</v>
      </c>
      <c r="B927">
        <v>46328752000187</v>
      </c>
      <c r="C927">
        <v>24804.328291799658</v>
      </c>
      <c r="D927">
        <v>1.0417529800000001</v>
      </c>
      <c r="E927">
        <v>23810.18222938</v>
      </c>
      <c r="F927" t="s">
        <v>15</v>
      </c>
      <c r="G927" t="str">
        <f>_xlfn.XLOOKUP(B927,'de para'!A:A,'de para'!C:C,_xlfn.XLOOKUP(B927,'de para'!B:B,'de para'!C:C,"Not found",0),0)</f>
        <v>XP CASH VIII FI RENDA FIXA SIMPLES</v>
      </c>
      <c r="H927" t="str">
        <f>_xlfn.XLOOKUP(B927,'de para'!A:A,'de para'!D:D,_xlfn.XLOOKUP('output XML'!B927,'de para'!B:B,'de para'!D:D,"Not found",0),0)</f>
        <v>Caixa</v>
      </c>
      <c r="I927" s="118">
        <v>44893</v>
      </c>
    </row>
    <row r="928" spans="1:9" x14ac:dyDescent="0.3">
      <c r="A928" s="109">
        <v>0</v>
      </c>
      <c r="B928" t="s">
        <v>3</v>
      </c>
      <c r="C928">
        <v>200004.36</v>
      </c>
      <c r="D928">
        <v>4000.0871809999999</v>
      </c>
      <c r="E928">
        <v>50</v>
      </c>
      <c r="F928" t="s">
        <v>14</v>
      </c>
      <c r="G928" t="str">
        <f>_xlfn.XLOOKUP(B928,'de para'!A:A,'de para'!C:C,_xlfn.XLOOKUP(B928,'de para'!B:B,'de para'!C:C,"Not found",0),0)</f>
        <v>NTN-B 760199 20350515</v>
      </c>
      <c r="H928" t="str">
        <f>_xlfn.XLOOKUP(B928,'de para'!A:A,'de para'!D:D,_xlfn.XLOOKUP('output XML'!B928,'de para'!B:B,'de para'!D:D,"Not found",0),0)</f>
        <v>Inflação</v>
      </c>
      <c r="I928" s="118">
        <v>44896</v>
      </c>
    </row>
    <row r="929" spans="1:9" x14ac:dyDescent="0.3">
      <c r="A929" s="109">
        <v>1</v>
      </c>
      <c r="B929" t="s">
        <v>3</v>
      </c>
      <c r="C929">
        <v>264005.75</v>
      </c>
      <c r="D929">
        <v>4000.0871809999999</v>
      </c>
      <c r="E929">
        <v>66</v>
      </c>
      <c r="F929" t="s">
        <v>14</v>
      </c>
      <c r="G929" t="str">
        <f>_xlfn.XLOOKUP(B929,'de para'!A:A,'de para'!C:C,_xlfn.XLOOKUP(B929,'de para'!B:B,'de para'!C:C,"Not found",0),0)</f>
        <v>NTN-B 760199 20350515</v>
      </c>
      <c r="H929" t="str">
        <f>_xlfn.XLOOKUP(B929,'de para'!A:A,'de para'!D:D,_xlfn.XLOOKUP('output XML'!B929,'de para'!B:B,'de para'!D:D,"Not found",0),0)</f>
        <v>Inflação</v>
      </c>
      <c r="I929" s="118">
        <v>44896</v>
      </c>
    </row>
    <row r="930" spans="1:9" x14ac:dyDescent="0.3">
      <c r="A930" s="109">
        <v>2</v>
      </c>
      <c r="B930" t="s">
        <v>3</v>
      </c>
      <c r="C930">
        <v>1284027.99</v>
      </c>
      <c r="D930">
        <v>4000.0871809999999</v>
      </c>
      <c r="E930">
        <v>321</v>
      </c>
      <c r="F930" t="s">
        <v>14</v>
      </c>
      <c r="G930" t="str">
        <f>_xlfn.XLOOKUP(B930,'de para'!A:A,'de para'!C:C,_xlfn.XLOOKUP(B930,'de para'!B:B,'de para'!C:C,"Not found",0),0)</f>
        <v>NTN-B 760199 20350515</v>
      </c>
      <c r="H930" t="str">
        <f>_xlfn.XLOOKUP(B930,'de para'!A:A,'de para'!D:D,_xlfn.XLOOKUP('output XML'!B930,'de para'!B:B,'de para'!D:D,"Not found",0),0)</f>
        <v>Inflação</v>
      </c>
      <c r="I930" s="118">
        <v>44896</v>
      </c>
    </row>
    <row r="931" spans="1:9" x14ac:dyDescent="0.3">
      <c r="A931" s="109">
        <v>3</v>
      </c>
      <c r="B931" t="s">
        <v>5</v>
      </c>
      <c r="C931">
        <v>177642.65</v>
      </c>
      <c r="D931">
        <v>4037.333059</v>
      </c>
      <c r="E931">
        <v>44</v>
      </c>
      <c r="F931" t="s">
        <v>14</v>
      </c>
      <c r="G931" t="str">
        <f>_xlfn.XLOOKUP(B931,'de para'!A:A,'de para'!C:C,_xlfn.XLOOKUP(B931,'de para'!B:B,'de para'!C:C,"Not found",0),0)</f>
        <v>NTN-B 760199 20260815</v>
      </c>
      <c r="H931" t="str">
        <f>_xlfn.XLOOKUP(B931,'de para'!A:A,'de para'!D:D,_xlfn.XLOOKUP('output XML'!B931,'de para'!B:B,'de para'!D:D,"Not found",0),0)</f>
        <v>Inflação</v>
      </c>
      <c r="I931" s="118">
        <v>44896</v>
      </c>
    </row>
    <row r="932" spans="1:9" x14ac:dyDescent="0.3">
      <c r="A932" s="109">
        <v>4</v>
      </c>
      <c r="B932" t="s">
        <v>5</v>
      </c>
      <c r="C932">
        <v>278575.98</v>
      </c>
      <c r="D932">
        <v>4037.333059</v>
      </c>
      <c r="E932">
        <v>69</v>
      </c>
      <c r="F932" t="s">
        <v>14</v>
      </c>
      <c r="G932" t="str">
        <f>_xlfn.XLOOKUP(B932,'de para'!A:A,'de para'!C:C,_xlfn.XLOOKUP(B932,'de para'!B:B,'de para'!C:C,"Not found",0),0)</f>
        <v>NTN-B 760199 20260815</v>
      </c>
      <c r="H932" t="str">
        <f>_xlfn.XLOOKUP(B932,'de para'!A:A,'de para'!D:D,_xlfn.XLOOKUP('output XML'!B932,'de para'!B:B,'de para'!D:D,"Not found",0),0)</f>
        <v>Inflação</v>
      </c>
      <c r="I932" s="118">
        <v>44896</v>
      </c>
    </row>
    <row r="933" spans="1:9" x14ac:dyDescent="0.3">
      <c r="A933" s="109">
        <v>5</v>
      </c>
      <c r="B933" t="s">
        <v>5</v>
      </c>
      <c r="C933">
        <v>32298.66</v>
      </c>
      <c r="D933">
        <v>4037.333059</v>
      </c>
      <c r="E933">
        <v>8</v>
      </c>
      <c r="F933" t="s">
        <v>14</v>
      </c>
      <c r="G933" t="str">
        <f>_xlfn.XLOOKUP(B933,'de para'!A:A,'de para'!C:C,_xlfn.XLOOKUP(B933,'de para'!B:B,'de para'!C:C,"Not found",0),0)</f>
        <v>NTN-B 760199 20260815</v>
      </c>
      <c r="H933" t="str">
        <f>_xlfn.XLOOKUP(B933,'de para'!A:A,'de para'!D:D,_xlfn.XLOOKUP('output XML'!B933,'de para'!B:B,'de para'!D:D,"Not found",0),0)</f>
        <v>Inflação</v>
      </c>
      <c r="I933" s="118">
        <v>44896</v>
      </c>
    </row>
    <row r="934" spans="1:9" x14ac:dyDescent="0.3">
      <c r="A934" s="109">
        <v>6</v>
      </c>
      <c r="B934" t="s">
        <v>5</v>
      </c>
      <c r="C934">
        <v>698458.62</v>
      </c>
      <c r="D934">
        <v>4037.333059</v>
      </c>
      <c r="E934">
        <v>173</v>
      </c>
      <c r="F934" t="s">
        <v>14</v>
      </c>
      <c r="G934" t="str">
        <f>_xlfn.XLOOKUP(B934,'de para'!A:A,'de para'!C:C,_xlfn.XLOOKUP(B934,'de para'!B:B,'de para'!C:C,"Not found",0),0)</f>
        <v>NTN-B 760199 20260815</v>
      </c>
      <c r="H934" t="str">
        <f>_xlfn.XLOOKUP(B934,'de para'!A:A,'de para'!D:D,_xlfn.XLOOKUP('output XML'!B934,'de para'!B:B,'de para'!D:D,"Not found",0),0)</f>
        <v>Inflação</v>
      </c>
      <c r="I934" s="118">
        <v>44896</v>
      </c>
    </row>
    <row r="935" spans="1:9" x14ac:dyDescent="0.3">
      <c r="A935" s="109">
        <v>7</v>
      </c>
      <c r="B935" t="s">
        <v>3</v>
      </c>
      <c r="C935">
        <v>1840040.1</v>
      </c>
      <c r="D935">
        <v>4000.0871809999999</v>
      </c>
      <c r="E935">
        <v>460</v>
      </c>
      <c r="F935" t="s">
        <v>15</v>
      </c>
      <c r="G935" t="str">
        <f>_xlfn.XLOOKUP(B935,'de para'!A:A,'de para'!C:C,_xlfn.XLOOKUP(B935,'de para'!B:B,'de para'!C:C,"Not found",0),0)</f>
        <v>NTN-B 760199 20350515</v>
      </c>
      <c r="H935" t="str">
        <f>_xlfn.XLOOKUP(B935,'de para'!A:A,'de para'!D:D,_xlfn.XLOOKUP('output XML'!B935,'de para'!B:B,'de para'!D:D,"Not found",0),0)</f>
        <v>Inflação</v>
      </c>
      <c r="I935" s="118">
        <v>44896</v>
      </c>
    </row>
    <row r="936" spans="1:9" x14ac:dyDescent="0.3">
      <c r="A936" s="109">
        <v>8</v>
      </c>
      <c r="B936" t="s">
        <v>4</v>
      </c>
      <c r="C936">
        <v>1841305.63</v>
      </c>
      <c r="D936">
        <v>4064.6923419999998</v>
      </c>
      <c r="E936">
        <v>453</v>
      </c>
      <c r="F936" t="s">
        <v>15</v>
      </c>
      <c r="G936" t="str">
        <f>_xlfn.XLOOKUP(B936,'de para'!A:A,'de para'!C:C,_xlfn.XLOOKUP(B936,'de para'!B:B,'de para'!C:C,"Not found",0),0)</f>
        <v>NTN-B 760199 20300815</v>
      </c>
      <c r="H936" t="str">
        <f>_xlfn.XLOOKUP(B936,'de para'!A:A,'de para'!D:D,_xlfn.XLOOKUP('output XML'!B936,'de para'!B:B,'de para'!D:D,"Not found",0),0)</f>
        <v>Inflação</v>
      </c>
      <c r="I936" s="118">
        <v>44896</v>
      </c>
    </row>
    <row r="937" spans="1:9" x14ac:dyDescent="0.3">
      <c r="A937" s="109">
        <v>9</v>
      </c>
      <c r="B937" t="s">
        <v>4</v>
      </c>
      <c r="C937">
        <v>1780335.25</v>
      </c>
      <c r="D937">
        <v>4064.6923419999998</v>
      </c>
      <c r="E937">
        <v>438</v>
      </c>
      <c r="F937" t="s">
        <v>15</v>
      </c>
      <c r="G937" t="str">
        <f>_xlfn.XLOOKUP(B937,'de para'!A:A,'de para'!C:C,_xlfn.XLOOKUP(B937,'de para'!B:B,'de para'!C:C,"Not found",0),0)</f>
        <v>NTN-B 760199 20300815</v>
      </c>
      <c r="H937" t="str">
        <f>_xlfn.XLOOKUP(B937,'de para'!A:A,'de para'!D:D,_xlfn.XLOOKUP('output XML'!B937,'de para'!B:B,'de para'!D:D,"Not found",0),0)</f>
        <v>Inflação</v>
      </c>
      <c r="I937" s="118">
        <v>44896</v>
      </c>
    </row>
    <row r="938" spans="1:9" x14ac:dyDescent="0.3">
      <c r="A938" s="109">
        <v>10</v>
      </c>
      <c r="B938" t="s">
        <v>3</v>
      </c>
      <c r="C938">
        <v>744016.22</v>
      </c>
      <c r="D938">
        <v>4000.0871809999999</v>
      </c>
      <c r="E938">
        <v>186</v>
      </c>
      <c r="F938" t="s">
        <v>15</v>
      </c>
      <c r="G938" t="str">
        <f>_xlfn.XLOOKUP(B938,'de para'!A:A,'de para'!C:C,_xlfn.XLOOKUP(B938,'de para'!B:B,'de para'!C:C,"Not found",0),0)</f>
        <v>NTN-B 760199 20350515</v>
      </c>
      <c r="H938" t="str">
        <f>_xlfn.XLOOKUP(B938,'de para'!A:A,'de para'!D:D,_xlfn.XLOOKUP('output XML'!B938,'de para'!B:B,'de para'!D:D,"Not found",0),0)</f>
        <v>Inflação</v>
      </c>
      <c r="I938" s="118">
        <v>44896</v>
      </c>
    </row>
    <row r="939" spans="1:9" x14ac:dyDescent="0.3">
      <c r="A939" s="109">
        <v>11</v>
      </c>
      <c r="B939" t="s">
        <v>3</v>
      </c>
      <c r="C939">
        <v>288006.28000000003</v>
      </c>
      <c r="D939">
        <v>4000.0871809999999</v>
      </c>
      <c r="E939">
        <v>72</v>
      </c>
      <c r="F939" t="s">
        <v>15</v>
      </c>
      <c r="G939" t="str">
        <f>_xlfn.XLOOKUP(B939,'de para'!A:A,'de para'!C:C,_xlfn.XLOOKUP(B939,'de para'!B:B,'de para'!C:C,"Not found",0),0)</f>
        <v>NTN-B 760199 20350515</v>
      </c>
      <c r="H939" t="str">
        <f>_xlfn.XLOOKUP(B939,'de para'!A:A,'de para'!D:D,_xlfn.XLOOKUP('output XML'!B939,'de para'!B:B,'de para'!D:D,"Not found",0),0)</f>
        <v>Inflação</v>
      </c>
      <c r="I939" s="118">
        <v>44896</v>
      </c>
    </row>
    <row r="940" spans="1:9" x14ac:dyDescent="0.3">
      <c r="A940" s="109">
        <v>12</v>
      </c>
      <c r="B940" t="s">
        <v>3</v>
      </c>
      <c r="C940">
        <v>40000.870000000003</v>
      </c>
      <c r="D940">
        <v>4000.0871809999999</v>
      </c>
      <c r="E940">
        <v>10</v>
      </c>
      <c r="F940" t="s">
        <v>15</v>
      </c>
      <c r="G940" t="str">
        <f>_xlfn.XLOOKUP(B940,'de para'!A:A,'de para'!C:C,_xlfn.XLOOKUP(B940,'de para'!B:B,'de para'!C:C,"Not found",0),0)</f>
        <v>NTN-B 760199 20350515</v>
      </c>
      <c r="H940" t="str">
        <f>_xlfn.XLOOKUP(B940,'de para'!A:A,'de para'!D:D,_xlfn.XLOOKUP('output XML'!B940,'de para'!B:B,'de para'!D:D,"Not found",0),0)</f>
        <v>Inflação</v>
      </c>
      <c r="I940" s="118">
        <v>44896</v>
      </c>
    </row>
    <row r="941" spans="1:9" x14ac:dyDescent="0.3">
      <c r="A941" s="109">
        <v>13</v>
      </c>
      <c r="B941" t="s">
        <v>3</v>
      </c>
      <c r="C941">
        <v>2056044.81</v>
      </c>
      <c r="D941">
        <v>4000.0871809999999</v>
      </c>
      <c r="E941">
        <v>514</v>
      </c>
      <c r="F941" t="s">
        <v>15</v>
      </c>
      <c r="G941" t="str">
        <f>_xlfn.XLOOKUP(B941,'de para'!A:A,'de para'!C:C,_xlfn.XLOOKUP(B941,'de para'!B:B,'de para'!C:C,"Not found",0),0)</f>
        <v>NTN-B 760199 20350515</v>
      </c>
      <c r="H941" t="str">
        <f>_xlfn.XLOOKUP(B941,'de para'!A:A,'de para'!D:D,_xlfn.XLOOKUP('output XML'!B941,'de para'!B:B,'de para'!D:D,"Not found",0),0)</f>
        <v>Inflação</v>
      </c>
      <c r="I941" s="118">
        <v>44896</v>
      </c>
    </row>
    <row r="942" spans="1:9" x14ac:dyDescent="0.3">
      <c r="A942" s="109">
        <v>14</v>
      </c>
      <c r="B942" t="s">
        <v>4</v>
      </c>
      <c r="C942">
        <v>2560756.1800000002</v>
      </c>
      <c r="D942">
        <v>4064.6923419999998</v>
      </c>
      <c r="E942">
        <v>630</v>
      </c>
      <c r="F942" t="s">
        <v>15</v>
      </c>
      <c r="G942" t="str">
        <f>_xlfn.XLOOKUP(B942,'de para'!A:A,'de para'!C:C,_xlfn.XLOOKUP(B942,'de para'!B:B,'de para'!C:C,"Not found",0),0)</f>
        <v>NTN-B 760199 20300815</v>
      </c>
      <c r="H942" t="str">
        <f>_xlfn.XLOOKUP(B942,'de para'!A:A,'de para'!D:D,_xlfn.XLOOKUP('output XML'!B942,'de para'!B:B,'de para'!D:D,"Not found",0),0)</f>
        <v>Inflação</v>
      </c>
      <c r="I942" s="118">
        <v>44896</v>
      </c>
    </row>
    <row r="943" spans="1:9" x14ac:dyDescent="0.3">
      <c r="A943" s="109">
        <v>15</v>
      </c>
      <c r="B943" t="s">
        <v>3</v>
      </c>
      <c r="C943">
        <v>1316028.68</v>
      </c>
      <c r="D943">
        <v>4000.0871809999999</v>
      </c>
      <c r="E943">
        <v>329</v>
      </c>
      <c r="F943" t="s">
        <v>15</v>
      </c>
      <c r="G943" t="str">
        <f>_xlfn.XLOOKUP(B943,'de para'!A:A,'de para'!C:C,_xlfn.XLOOKUP(B943,'de para'!B:B,'de para'!C:C,"Not found",0),0)</f>
        <v>NTN-B 760199 20350515</v>
      </c>
      <c r="H943" t="str">
        <f>_xlfn.XLOOKUP(B943,'de para'!A:A,'de para'!D:D,_xlfn.XLOOKUP('output XML'!B943,'de para'!B:B,'de para'!D:D,"Not found",0),0)</f>
        <v>Inflação</v>
      </c>
      <c r="I943" s="118">
        <v>44896</v>
      </c>
    </row>
    <row r="944" spans="1:9" x14ac:dyDescent="0.3">
      <c r="A944" s="109">
        <v>16</v>
      </c>
      <c r="B944" t="s">
        <v>3</v>
      </c>
      <c r="C944">
        <v>148003.23000000001</v>
      </c>
      <c r="D944">
        <v>4000.0871809999999</v>
      </c>
      <c r="E944">
        <v>37</v>
      </c>
      <c r="F944" t="s">
        <v>15</v>
      </c>
      <c r="G944" t="str">
        <f>_xlfn.XLOOKUP(B944,'de para'!A:A,'de para'!C:C,_xlfn.XLOOKUP(B944,'de para'!B:B,'de para'!C:C,"Not found",0),0)</f>
        <v>NTN-B 760199 20350515</v>
      </c>
      <c r="H944" t="str">
        <f>_xlfn.XLOOKUP(B944,'de para'!A:A,'de para'!D:D,_xlfn.XLOOKUP('output XML'!B944,'de para'!B:B,'de para'!D:D,"Not found",0),0)</f>
        <v>Inflação</v>
      </c>
      <c r="I944" s="118">
        <v>44896</v>
      </c>
    </row>
    <row r="945" spans="1:9" x14ac:dyDescent="0.3">
      <c r="A945" s="109">
        <v>17</v>
      </c>
      <c r="B945" t="s">
        <v>4</v>
      </c>
      <c r="C945">
        <v>191040.54</v>
      </c>
      <c r="D945">
        <v>4064.6923419999998</v>
      </c>
      <c r="E945">
        <v>47</v>
      </c>
      <c r="F945" t="s">
        <v>15</v>
      </c>
      <c r="G945" t="str">
        <f>_xlfn.XLOOKUP(B945,'de para'!A:A,'de para'!C:C,_xlfn.XLOOKUP(B945,'de para'!B:B,'de para'!C:C,"Not found",0),0)</f>
        <v>NTN-B 760199 20300815</v>
      </c>
      <c r="H945" t="str">
        <f>_xlfn.XLOOKUP(B945,'de para'!A:A,'de para'!D:D,_xlfn.XLOOKUP('output XML'!B945,'de para'!B:B,'de para'!D:D,"Not found",0),0)</f>
        <v>Inflação</v>
      </c>
      <c r="I945" s="118">
        <v>44896</v>
      </c>
    </row>
    <row r="946" spans="1:9" x14ac:dyDescent="0.3">
      <c r="A946" s="109">
        <v>18</v>
      </c>
      <c r="B946" t="s">
        <v>5</v>
      </c>
      <c r="C946">
        <v>956847.93</v>
      </c>
      <c r="D946">
        <v>4037.333059</v>
      </c>
      <c r="E946">
        <v>237</v>
      </c>
      <c r="F946" t="s">
        <v>15</v>
      </c>
      <c r="G946" t="str">
        <f>_xlfn.XLOOKUP(B946,'de para'!A:A,'de para'!C:C,_xlfn.XLOOKUP(B946,'de para'!B:B,'de para'!C:C,"Not found",0),0)</f>
        <v>NTN-B 760199 20260815</v>
      </c>
      <c r="H946" t="str">
        <f>_xlfn.XLOOKUP(B946,'de para'!A:A,'de para'!D:D,_xlfn.XLOOKUP('output XML'!B946,'de para'!B:B,'de para'!D:D,"Not found",0),0)</f>
        <v>Inflação</v>
      </c>
      <c r="I946" s="118">
        <v>44896</v>
      </c>
    </row>
    <row r="947" spans="1:9" x14ac:dyDescent="0.3">
      <c r="A947" s="109">
        <v>19</v>
      </c>
      <c r="B947" t="s">
        <v>5</v>
      </c>
      <c r="C947">
        <v>795354.61</v>
      </c>
      <c r="D947">
        <v>4037.333059</v>
      </c>
      <c r="E947">
        <v>197</v>
      </c>
      <c r="F947" t="s">
        <v>15</v>
      </c>
      <c r="G947" t="str">
        <f>_xlfn.XLOOKUP(B947,'de para'!A:A,'de para'!C:C,_xlfn.XLOOKUP(B947,'de para'!B:B,'de para'!C:C,"Not found",0),0)</f>
        <v>NTN-B 760199 20260815</v>
      </c>
      <c r="H947" t="str">
        <f>_xlfn.XLOOKUP(B947,'de para'!A:A,'de para'!D:D,_xlfn.XLOOKUP('output XML'!B947,'de para'!B:B,'de para'!D:D,"Not found",0),0)</f>
        <v>Inflação</v>
      </c>
      <c r="I947" s="118">
        <v>44896</v>
      </c>
    </row>
    <row r="948" spans="1:9" x14ac:dyDescent="0.3">
      <c r="A948" s="109">
        <v>20</v>
      </c>
      <c r="B948" t="s">
        <v>5</v>
      </c>
      <c r="C948">
        <v>100933.33</v>
      </c>
      <c r="D948">
        <v>4037.333059</v>
      </c>
      <c r="E948">
        <v>25</v>
      </c>
      <c r="F948" t="s">
        <v>15</v>
      </c>
      <c r="G948" t="str">
        <f>_xlfn.XLOOKUP(B948,'de para'!A:A,'de para'!C:C,_xlfn.XLOOKUP(B948,'de para'!B:B,'de para'!C:C,"Not found",0),0)</f>
        <v>NTN-B 760199 20260815</v>
      </c>
      <c r="H948" t="str">
        <f>_xlfn.XLOOKUP(B948,'de para'!A:A,'de para'!D:D,_xlfn.XLOOKUP('output XML'!B948,'de para'!B:B,'de para'!D:D,"Not found",0),0)</f>
        <v>Inflação</v>
      </c>
      <c r="I948" s="118">
        <v>44896</v>
      </c>
    </row>
    <row r="949" spans="1:9" x14ac:dyDescent="0.3">
      <c r="A949" s="109">
        <v>21</v>
      </c>
      <c r="B949" t="s">
        <v>5</v>
      </c>
      <c r="C949">
        <v>1312133.24</v>
      </c>
      <c r="D949">
        <v>4037.333059</v>
      </c>
      <c r="E949">
        <v>325</v>
      </c>
      <c r="F949" t="s">
        <v>15</v>
      </c>
      <c r="G949" t="str">
        <f>_xlfn.XLOOKUP(B949,'de para'!A:A,'de para'!C:C,_xlfn.XLOOKUP(B949,'de para'!B:B,'de para'!C:C,"Not found",0),0)</f>
        <v>NTN-B 760199 20260815</v>
      </c>
      <c r="H949" t="str">
        <f>_xlfn.XLOOKUP(B949,'de para'!A:A,'de para'!D:D,_xlfn.XLOOKUP('output XML'!B949,'de para'!B:B,'de para'!D:D,"Not found",0),0)</f>
        <v>Inflação</v>
      </c>
      <c r="I949" s="118">
        <v>44896</v>
      </c>
    </row>
    <row r="950" spans="1:9" x14ac:dyDescent="0.3">
      <c r="A950" s="109">
        <v>22</v>
      </c>
      <c r="B950" t="s">
        <v>6</v>
      </c>
      <c r="C950">
        <v>1530536.9</v>
      </c>
      <c r="D950">
        <v>1020.35793628</v>
      </c>
      <c r="E950">
        <v>1500</v>
      </c>
      <c r="F950" t="s">
        <v>14</v>
      </c>
      <c r="G950" t="str">
        <f>_xlfn.XLOOKUP(B950,'de para'!A:A,'de para'!C:C,_xlfn.XLOOKUP(B950,'de para'!B:B,'de para'!C:C,"Not found",0),0)</f>
        <v>IFPT11 - IFIN PARTICIPAÇÕES S.A. - 20330915 IPCA + 7.1000%</v>
      </c>
      <c r="H950" t="str">
        <f>_xlfn.XLOOKUP(B950,'de para'!A:A,'de para'!D:D,_xlfn.XLOOKUP('output XML'!B950,'de para'!B:B,'de para'!D:D,"Not found",0),0)</f>
        <v>Inflação</v>
      </c>
      <c r="I950" s="118">
        <v>44896</v>
      </c>
    </row>
    <row r="951" spans="1:9" x14ac:dyDescent="0.3">
      <c r="A951" s="109">
        <v>23</v>
      </c>
      <c r="B951" t="s">
        <v>7</v>
      </c>
      <c r="C951">
        <v>292923.40000000002</v>
      </c>
      <c r="D951">
        <v>15.4</v>
      </c>
      <c r="E951">
        <v>19021</v>
      </c>
      <c r="F951" t="s">
        <v>14</v>
      </c>
      <c r="G951" t="str">
        <f>_xlfn.XLOOKUP(B951,'de para'!A:A,'de para'!C:C,_xlfn.XLOOKUP(B951,'de para'!B:B,'de para'!C:C,"Not found",0),0)</f>
        <v>Bradesco PN</v>
      </c>
      <c r="H951" t="str">
        <f>_xlfn.XLOOKUP(B951,'de para'!A:A,'de para'!D:D,_xlfn.XLOOKUP('output XML'!B951,'de para'!B:B,'de para'!D:D,"Not found",0),0)</f>
        <v>Ações</v>
      </c>
      <c r="I951" s="118">
        <v>44896</v>
      </c>
    </row>
    <row r="952" spans="1:9" x14ac:dyDescent="0.3">
      <c r="A952" s="109">
        <v>24</v>
      </c>
      <c r="B952" t="s">
        <v>143</v>
      </c>
      <c r="C952">
        <v>8200796</v>
      </c>
      <c r="D952">
        <v>107.06</v>
      </c>
      <c r="E952">
        <v>76600</v>
      </c>
      <c r="F952" t="s">
        <v>14</v>
      </c>
      <c r="G952" t="str">
        <f>_xlfn.XLOOKUP(B952,'de para'!A:A,'de para'!C:C,_xlfn.XLOOKUP(B952,'de para'!B:B,'de para'!C:C,"Not found",0),0)</f>
        <v>BOVA11</v>
      </c>
      <c r="H952" t="str">
        <f>_xlfn.XLOOKUP(B952,'de para'!A:A,'de para'!D:D,_xlfn.XLOOKUP('output XML'!B952,'de para'!B:B,'de para'!D:D,"Not found",0),0)</f>
        <v>Ações</v>
      </c>
      <c r="I952" s="118">
        <v>44896</v>
      </c>
    </row>
    <row r="953" spans="1:9" x14ac:dyDescent="0.3">
      <c r="A953" s="109">
        <v>25</v>
      </c>
      <c r="B953" t="s">
        <v>8</v>
      </c>
      <c r="C953">
        <v>380948.54</v>
      </c>
      <c r="D953">
        <v>11.27</v>
      </c>
      <c r="E953">
        <v>33802</v>
      </c>
      <c r="F953" t="s">
        <v>14</v>
      </c>
      <c r="G953" t="str">
        <f>_xlfn.XLOOKUP(B953,'de para'!A:A,'de para'!C:C,_xlfn.XLOOKUP(B953,'de para'!B:B,'de para'!C:C,"Not found",0),0)</f>
        <v>CEMIG PN</v>
      </c>
      <c r="H953" t="str">
        <f>_xlfn.XLOOKUP(B953,'de para'!A:A,'de para'!D:D,_xlfn.XLOOKUP('output XML'!B953,'de para'!B:B,'de para'!D:D,"Not found",0),0)</f>
        <v>Ações</v>
      </c>
      <c r="I953" s="118">
        <v>44896</v>
      </c>
    </row>
    <row r="954" spans="1:9" x14ac:dyDescent="0.3">
      <c r="A954" s="109">
        <v>26</v>
      </c>
      <c r="B954" t="s">
        <v>9</v>
      </c>
      <c r="C954">
        <v>1268322</v>
      </c>
      <c r="D954">
        <v>17.47</v>
      </c>
      <c r="E954">
        <v>72600</v>
      </c>
      <c r="F954" t="s">
        <v>14</v>
      </c>
      <c r="G954" t="str">
        <f>_xlfn.XLOOKUP(B954,'de para'!A:A,'de para'!C:C,_xlfn.XLOOKUP(B954,'de para'!B:B,'de para'!C:C,"Not found",0),0)</f>
        <v>Cosan ON</v>
      </c>
      <c r="H954" t="str">
        <f>_xlfn.XLOOKUP(B954,'de para'!A:A,'de para'!D:D,_xlfn.XLOOKUP('output XML'!B954,'de para'!B:B,'de para'!D:D,"Not found",0),0)</f>
        <v>Ações</v>
      </c>
      <c r="I954" s="118">
        <v>44896</v>
      </c>
    </row>
    <row r="955" spans="1:9" x14ac:dyDescent="0.3">
      <c r="A955" s="109">
        <v>27</v>
      </c>
      <c r="B955" t="s">
        <v>10</v>
      </c>
      <c r="C955">
        <v>507859.02</v>
      </c>
      <c r="D955">
        <v>8.73</v>
      </c>
      <c r="E955">
        <v>58174</v>
      </c>
      <c r="F955" t="s">
        <v>14</v>
      </c>
      <c r="G955" t="str">
        <f>_xlfn.XLOOKUP(B955,'de para'!A:A,'de para'!C:C,_xlfn.XLOOKUP(B955,'de para'!B:B,'de para'!C:C,"Not found",0),0)</f>
        <v>Itau PN</v>
      </c>
      <c r="H955" t="str">
        <f>_xlfn.XLOOKUP(B955,'de para'!A:A,'de para'!D:D,_xlfn.XLOOKUP('output XML'!B955,'de para'!B:B,'de para'!D:D,"Not found",0),0)</f>
        <v>Ações</v>
      </c>
      <c r="I955" s="118">
        <v>44896</v>
      </c>
    </row>
    <row r="956" spans="1:9" x14ac:dyDescent="0.3">
      <c r="A956" s="109">
        <v>28</v>
      </c>
      <c r="B956" t="s">
        <v>11</v>
      </c>
      <c r="C956">
        <v>922775.4</v>
      </c>
      <c r="D956">
        <v>25.59</v>
      </c>
      <c r="E956">
        <v>36060</v>
      </c>
      <c r="F956" t="s">
        <v>14</v>
      </c>
      <c r="G956" t="str">
        <f>_xlfn.XLOOKUP(B956,'de para'!A:A,'de para'!C:C,_xlfn.XLOOKUP(B956,'de para'!B:B,'de para'!C:C,"Not found",0),0)</f>
        <v>Petrobras PN</v>
      </c>
      <c r="H956" t="str">
        <f>_xlfn.XLOOKUP(B956,'de para'!A:A,'de para'!D:D,_xlfn.XLOOKUP('output XML'!B956,'de para'!B:B,'de para'!D:D,"Not found",0),0)</f>
        <v>Ações</v>
      </c>
      <c r="I956" s="118">
        <v>44896</v>
      </c>
    </row>
    <row r="957" spans="1:9" x14ac:dyDescent="0.3">
      <c r="A957" s="109">
        <v>29</v>
      </c>
      <c r="B957" t="s">
        <v>12</v>
      </c>
      <c r="C957">
        <v>1637420</v>
      </c>
      <c r="D957">
        <v>86.18</v>
      </c>
      <c r="E957">
        <v>19000</v>
      </c>
      <c r="F957" t="s">
        <v>14</v>
      </c>
      <c r="G957" t="str">
        <f>_xlfn.XLOOKUP(B957,'de para'!A:A,'de para'!C:C,_xlfn.XLOOKUP(B957,'de para'!B:B,'de para'!C:C,"Not found",0),0)</f>
        <v>Vale ON</v>
      </c>
      <c r="H957" t="str">
        <f>_xlfn.XLOOKUP(B957,'de para'!A:A,'de para'!D:D,_xlfn.XLOOKUP('output XML'!B957,'de para'!B:B,'de para'!D:D,"Not found",0),0)</f>
        <v>Ações</v>
      </c>
      <c r="I957" s="118">
        <v>44896</v>
      </c>
    </row>
    <row r="958" spans="1:9" x14ac:dyDescent="0.3">
      <c r="A958" s="109">
        <v>30</v>
      </c>
      <c r="B958" t="s">
        <v>143</v>
      </c>
      <c r="C958">
        <v>617200.9</v>
      </c>
      <c r="D958">
        <v>107.06</v>
      </c>
      <c r="E958">
        <v>5765</v>
      </c>
      <c r="F958" t="s">
        <v>14</v>
      </c>
      <c r="G958" t="str">
        <f>_xlfn.XLOOKUP(B958,'de para'!A:A,'de para'!C:C,_xlfn.XLOOKUP(B958,'de para'!B:B,'de para'!C:C,"Not found",0),0)</f>
        <v>BOVA11</v>
      </c>
      <c r="H958" t="str">
        <f>_xlfn.XLOOKUP(B958,'de para'!A:A,'de para'!D:D,_xlfn.XLOOKUP('output XML'!B958,'de para'!B:B,'de para'!D:D,"Not found",0),0)</f>
        <v>Ações</v>
      </c>
      <c r="I958" s="118">
        <v>44896</v>
      </c>
    </row>
    <row r="959" spans="1:9" x14ac:dyDescent="0.3">
      <c r="A959" s="109">
        <v>31</v>
      </c>
      <c r="B959" t="s">
        <v>143</v>
      </c>
      <c r="C959">
        <v>95925.759999999995</v>
      </c>
      <c r="D959">
        <v>107.06</v>
      </c>
      <c r="E959">
        <v>896</v>
      </c>
      <c r="F959" t="s">
        <v>14</v>
      </c>
      <c r="G959" t="str">
        <f>_xlfn.XLOOKUP(B959,'de para'!A:A,'de para'!C:C,_xlfn.XLOOKUP(B959,'de para'!B:B,'de para'!C:C,"Not found",0),0)</f>
        <v>BOVA11</v>
      </c>
      <c r="H959" t="str">
        <f>_xlfn.XLOOKUP(B959,'de para'!A:A,'de para'!D:D,_xlfn.XLOOKUP('output XML'!B959,'de para'!B:B,'de para'!D:D,"Not found",0),0)</f>
        <v>Ações</v>
      </c>
      <c r="I959" s="118">
        <v>44896</v>
      </c>
    </row>
    <row r="960" spans="1:9" x14ac:dyDescent="0.3">
      <c r="A960" s="109">
        <v>32</v>
      </c>
      <c r="B960" t="s">
        <v>143</v>
      </c>
      <c r="C960">
        <v>45821.68</v>
      </c>
      <c r="D960">
        <v>107.06</v>
      </c>
      <c r="E960">
        <v>428</v>
      </c>
      <c r="F960" t="s">
        <v>14</v>
      </c>
      <c r="G960" t="str">
        <f>_xlfn.XLOOKUP(B960,'de para'!A:A,'de para'!C:C,_xlfn.XLOOKUP(B960,'de para'!B:B,'de para'!C:C,"Not found",0),0)</f>
        <v>BOVA11</v>
      </c>
      <c r="H960" t="str">
        <f>_xlfn.XLOOKUP(B960,'de para'!A:A,'de para'!D:D,_xlfn.XLOOKUP('output XML'!B960,'de para'!B:B,'de para'!D:D,"Not found",0),0)</f>
        <v>Ações</v>
      </c>
      <c r="I960" s="118">
        <v>44896</v>
      </c>
    </row>
    <row r="961" spans="1:9" x14ac:dyDescent="0.3">
      <c r="A961" s="109">
        <v>33</v>
      </c>
      <c r="B961" t="s">
        <v>143</v>
      </c>
      <c r="C961">
        <v>86718.6</v>
      </c>
      <c r="D961">
        <v>107.06</v>
      </c>
      <c r="E961">
        <v>810</v>
      </c>
      <c r="F961" t="s">
        <v>14</v>
      </c>
      <c r="G961" t="str">
        <f>_xlfn.XLOOKUP(B961,'de para'!A:A,'de para'!C:C,_xlfn.XLOOKUP(B961,'de para'!B:B,'de para'!C:C,"Not found",0),0)</f>
        <v>BOVA11</v>
      </c>
      <c r="H961" t="str">
        <f>_xlfn.XLOOKUP(B961,'de para'!A:A,'de para'!D:D,_xlfn.XLOOKUP('output XML'!B961,'de para'!B:B,'de para'!D:D,"Not found",0),0)</f>
        <v>Ações</v>
      </c>
      <c r="I961" s="118">
        <v>44896</v>
      </c>
    </row>
    <row r="962" spans="1:9" x14ac:dyDescent="0.3">
      <c r="A962" s="109">
        <v>34</v>
      </c>
      <c r="B962" t="s">
        <v>143</v>
      </c>
      <c r="C962">
        <v>161339.42000000001</v>
      </c>
      <c r="D962">
        <v>107.06</v>
      </c>
      <c r="E962">
        <v>1507</v>
      </c>
      <c r="F962" t="s">
        <v>14</v>
      </c>
      <c r="G962" t="str">
        <f>_xlfn.XLOOKUP(B962,'de para'!A:A,'de para'!C:C,_xlfn.XLOOKUP(B962,'de para'!B:B,'de para'!C:C,"Not found",0),0)</f>
        <v>BOVA11</v>
      </c>
      <c r="H962" t="str">
        <f>_xlfn.XLOOKUP(B962,'de para'!A:A,'de para'!D:D,_xlfn.XLOOKUP('output XML'!B962,'de para'!B:B,'de para'!D:D,"Not found",0),0)</f>
        <v>Ações</v>
      </c>
      <c r="I962" s="118">
        <v>44896</v>
      </c>
    </row>
    <row r="963" spans="1:9" x14ac:dyDescent="0.3">
      <c r="A963" s="109">
        <v>35</v>
      </c>
      <c r="B963" t="s">
        <v>143</v>
      </c>
      <c r="C963">
        <v>738071.64</v>
      </c>
      <c r="D963">
        <v>107.06</v>
      </c>
      <c r="E963">
        <v>6894</v>
      </c>
      <c r="F963" t="s">
        <v>14</v>
      </c>
      <c r="G963" t="str">
        <f>_xlfn.XLOOKUP(B963,'de para'!A:A,'de para'!C:C,_xlfn.XLOOKUP(B963,'de para'!B:B,'de para'!C:C,"Not found",0),0)</f>
        <v>BOVA11</v>
      </c>
      <c r="H963" t="str">
        <f>_xlfn.XLOOKUP(B963,'de para'!A:A,'de para'!D:D,_xlfn.XLOOKUP('output XML'!B963,'de para'!B:B,'de para'!D:D,"Not found",0),0)</f>
        <v>Ações</v>
      </c>
      <c r="I963" s="118">
        <v>44896</v>
      </c>
    </row>
    <row r="964" spans="1:9" x14ac:dyDescent="0.3">
      <c r="A964" s="109">
        <v>36</v>
      </c>
      <c r="B964" t="s">
        <v>13</v>
      </c>
      <c r="C964">
        <v>1067.42</v>
      </c>
      <c r="D964">
        <v>1067.42</v>
      </c>
      <c r="E964">
        <v>1</v>
      </c>
      <c r="F964" t="s">
        <v>14</v>
      </c>
      <c r="G964" t="str">
        <f>_xlfn.XLOOKUP(B964,'de para'!A:A,'de para'!C:C,_xlfn.XLOOKUP(B964,'de para'!B:B,'de para'!C:C,"Not found",0),0)</f>
        <v>Fundo de caixa</v>
      </c>
      <c r="H964" t="str">
        <f>_xlfn.XLOOKUP(B964,'de para'!A:A,'de para'!D:D,_xlfn.XLOOKUP('output XML'!B964,'de para'!B:B,'de para'!D:D,"Not found",0),0)</f>
        <v>Caixa</v>
      </c>
      <c r="I964" s="118">
        <v>44896</v>
      </c>
    </row>
    <row r="965" spans="1:9" x14ac:dyDescent="0.3">
      <c r="A965" s="109">
        <v>37</v>
      </c>
      <c r="B965" t="s">
        <v>13</v>
      </c>
      <c r="C965">
        <v>1054.03</v>
      </c>
      <c r="D965">
        <v>1054.03</v>
      </c>
      <c r="E965">
        <v>1</v>
      </c>
      <c r="F965" t="s">
        <v>15</v>
      </c>
      <c r="G965" t="str">
        <f>_xlfn.XLOOKUP(B965,'de para'!A:A,'de para'!C:C,_xlfn.XLOOKUP(B965,'de para'!B:B,'de para'!C:C,"Not found",0),0)</f>
        <v>Fundo de caixa</v>
      </c>
      <c r="H965" t="str">
        <f>_xlfn.XLOOKUP(B965,'de para'!A:A,'de para'!D:D,_xlfn.XLOOKUP('output XML'!B965,'de para'!B:B,'de para'!D:D,"Not found",0),0)</f>
        <v>Caixa</v>
      </c>
      <c r="I965" s="118">
        <v>44896</v>
      </c>
    </row>
    <row r="966" spans="1:9" x14ac:dyDescent="0.3">
      <c r="A966" s="109">
        <v>38</v>
      </c>
      <c r="B966">
        <v>28075830000105</v>
      </c>
      <c r="C966">
        <v>353480.85096676601</v>
      </c>
      <c r="D966">
        <v>1.7621587000000001</v>
      </c>
      <c r="E966">
        <v>200595.35555268999</v>
      </c>
      <c r="F966" t="s">
        <v>14</v>
      </c>
      <c r="G966" t="str">
        <f>_xlfn.XLOOKUP(B966,'de para'!A:A,'de para'!C:C,_xlfn.XLOOKUP(B966,'de para'!B:B,'de para'!C:C,"Not found",0),0)</f>
        <v>CSHG ALLOCATION MILES ACER LONG BIAS FIC MULTIMERCADO</v>
      </c>
      <c r="H966" t="str">
        <f>_xlfn.XLOOKUP(B966,'de para'!A:A,'de para'!D:D,_xlfn.XLOOKUP('output XML'!B966,'de para'!B:B,'de para'!D:D,"Not found",0),0)</f>
        <v>Ações</v>
      </c>
      <c r="I966" s="118">
        <v>44896</v>
      </c>
    </row>
    <row r="967" spans="1:9" x14ac:dyDescent="0.3">
      <c r="A967" s="109">
        <v>39</v>
      </c>
      <c r="B967">
        <v>25307212000147</v>
      </c>
      <c r="C967">
        <v>1506344.237388137</v>
      </c>
      <c r="D967">
        <v>1.4075481000000001</v>
      </c>
      <c r="E967">
        <v>1070190.2388899799</v>
      </c>
      <c r="F967" t="s">
        <v>14</v>
      </c>
      <c r="G967" t="str">
        <f>_xlfn.XLOOKUP(B967,'de para'!A:A,'de para'!C:C,_xlfn.XLOOKUP(B967,'de para'!B:B,'de para'!C:C,"Not found",0),0)</f>
        <v>CSHG ALLOCATION VELT 90 FIC AÇÕES</v>
      </c>
      <c r="H967" t="str">
        <f>_xlfn.XLOOKUP(B967,'de para'!A:A,'de para'!D:D,_xlfn.XLOOKUP('output XML'!B967,'de para'!B:B,'de para'!D:D,"Not found",0),0)</f>
        <v>Ações</v>
      </c>
      <c r="I967" s="118">
        <v>44896</v>
      </c>
    </row>
    <row r="968" spans="1:9" x14ac:dyDescent="0.3">
      <c r="A968" s="109">
        <v>40</v>
      </c>
      <c r="B968">
        <v>19726267000199</v>
      </c>
      <c r="C968">
        <v>2602924.0355088189</v>
      </c>
      <c r="D968">
        <v>317.55480440999997</v>
      </c>
      <c r="E968">
        <v>8196.7710749800008</v>
      </c>
      <c r="F968" t="s">
        <v>14</v>
      </c>
      <c r="G968" t="str">
        <f>_xlfn.XLOOKUP(B968,'de para'!A:A,'de para'!C:C,_xlfn.XLOOKUP(B968,'de para'!B:B,'de para'!C:C,"Not found",0),0)</f>
        <v>ATMOS AÇÕES II FIC</v>
      </c>
      <c r="H968" t="str">
        <f>_xlfn.XLOOKUP(B968,'de para'!A:A,'de para'!D:D,_xlfn.XLOOKUP('output XML'!B968,'de para'!B:B,'de para'!D:D,"Not found",0),0)</f>
        <v>Ações</v>
      </c>
      <c r="I968" s="118">
        <v>44896</v>
      </c>
    </row>
    <row r="969" spans="1:9" x14ac:dyDescent="0.3">
      <c r="A969" s="109">
        <v>41</v>
      </c>
      <c r="B969">
        <v>11145320000156</v>
      </c>
      <c r="C969">
        <v>3391574.176806475</v>
      </c>
      <c r="D969">
        <v>740.57022622</v>
      </c>
      <c r="E969">
        <v>4579.6793561599998</v>
      </c>
      <c r="F969" t="s">
        <v>14</v>
      </c>
      <c r="G969" t="str">
        <f>_xlfn.XLOOKUP(B969,'de para'!A:A,'de para'!C:C,_xlfn.XLOOKUP(B969,'de para'!B:B,'de para'!C:C,"Not found",0),0)</f>
        <v>ATMOS AÇÕES FIC</v>
      </c>
      <c r="H969" t="str">
        <f>_xlfn.XLOOKUP(B969,'de para'!A:A,'de para'!D:D,_xlfn.XLOOKUP('output XML'!B969,'de para'!B:B,'de para'!D:D,"Not found",0),0)</f>
        <v>Ações</v>
      </c>
      <c r="I969" s="118">
        <v>44896</v>
      </c>
    </row>
    <row r="970" spans="1:9" x14ac:dyDescent="0.3">
      <c r="A970" s="109">
        <v>42</v>
      </c>
      <c r="B970">
        <v>28075715000122</v>
      </c>
      <c r="C970">
        <v>1970445.537975163</v>
      </c>
      <c r="D970">
        <v>1.6991246</v>
      </c>
      <c r="E970">
        <v>1159682.77898817</v>
      </c>
      <c r="F970" t="s">
        <v>14</v>
      </c>
      <c r="G970" t="str">
        <f>_xlfn.XLOOKUP(B970,'de para'!A:A,'de para'!C:C,_xlfn.XLOOKUP(B970,'de para'!B:B,'de para'!C:C,"Not found",0),0)</f>
        <v>CSHG ALLOCATION MILES VIRTUS FIC AÇÕES</v>
      </c>
      <c r="H970" t="str">
        <f>_xlfn.XLOOKUP(B970,'de para'!A:A,'de para'!D:D,_xlfn.XLOOKUP('output XML'!B970,'de para'!B:B,'de para'!D:D,"Not found",0),0)</f>
        <v>Ações</v>
      </c>
      <c r="I970" s="118">
        <v>44896</v>
      </c>
    </row>
    <row r="971" spans="1:9" x14ac:dyDescent="0.3">
      <c r="A971" s="109">
        <v>43</v>
      </c>
      <c r="B971">
        <v>31608459000104</v>
      </c>
      <c r="C971">
        <v>1584551.9383366909</v>
      </c>
      <c r="D971">
        <v>1.4080225</v>
      </c>
      <c r="E971">
        <v>1125374.01805489</v>
      </c>
      <c r="F971" t="s">
        <v>14</v>
      </c>
      <c r="G971" t="str">
        <f>_xlfn.XLOOKUP(B971,'de para'!A:A,'de para'!C:C,_xlfn.XLOOKUP(B971,'de para'!B:B,'de para'!C:C,"Not found",0),0)</f>
        <v>CSHG ALLOCATION RPS LONG BIAS SELECTION FUNDO DE INVESTIMENTO EM COTAS DE FUNDO DE INVESTIMENTO EM AÇÕES</v>
      </c>
      <c r="H971" t="str">
        <f>_xlfn.XLOOKUP(B971,'de para'!A:A,'de para'!D:D,_xlfn.XLOOKUP('output XML'!B971,'de para'!B:B,'de para'!D:D,"Not found",0),0)</f>
        <v>Ações</v>
      </c>
      <c r="I971" s="118">
        <v>44896</v>
      </c>
    </row>
    <row r="972" spans="1:9" x14ac:dyDescent="0.3">
      <c r="A972" s="109">
        <v>44</v>
      </c>
      <c r="B972">
        <v>31666901000140</v>
      </c>
      <c r="C972">
        <v>930616.22264374408</v>
      </c>
      <c r="D972">
        <v>1.5186111</v>
      </c>
      <c r="E972">
        <v>612807.46772083</v>
      </c>
      <c r="F972" t="s">
        <v>14</v>
      </c>
      <c r="G972" t="str">
        <f>_xlfn.XLOOKUP(B972,'de para'!A:A,'de para'!C:C,_xlfn.XLOOKUP(B972,'de para'!B:B,'de para'!C:C,"Not found",0),0)</f>
        <v>CSHG ALLOCATION TRUXT LONG BIAS II FUNDO DE INVESTIMENTO EM COTAS DE FUNDO DE INVESTIMENTO EM AÇÕES</v>
      </c>
      <c r="H972" t="str">
        <f>_xlfn.XLOOKUP(B972,'de para'!A:A,'de para'!D:D,_xlfn.XLOOKUP('output XML'!B972,'de para'!B:B,'de para'!D:D,"Not found",0),0)</f>
        <v>Ações</v>
      </c>
      <c r="I972" s="118">
        <v>44896</v>
      </c>
    </row>
    <row r="973" spans="1:9" x14ac:dyDescent="0.3">
      <c r="A973" s="109">
        <v>45</v>
      </c>
      <c r="B973">
        <v>14781366000150</v>
      </c>
      <c r="C973">
        <v>3069457.3129699058</v>
      </c>
      <c r="D973">
        <v>3.4188090999999998</v>
      </c>
      <c r="E973">
        <v>897814.77209999994</v>
      </c>
      <c r="F973" t="s">
        <v>14</v>
      </c>
      <c r="G973" t="str">
        <f>_xlfn.XLOOKUP(B973,'de para'!A:A,'de para'!C:C,_xlfn.XLOOKUP(B973,'de para'!B:B,'de para'!C:C,"Not found",0),0)</f>
        <v>NUCLEO CSHG AÇÕES FUNDO DE INVESTIMENTO EM COTAS DE FUNDOS DE INVESTIMENTO DE AÇÕES</v>
      </c>
      <c r="H973" t="str">
        <f>_xlfn.XLOOKUP(B973,'de para'!A:A,'de para'!D:D,_xlfn.XLOOKUP('output XML'!B973,'de para'!B:B,'de para'!D:D,"Not found",0),0)</f>
        <v>Ações</v>
      </c>
      <c r="I973" s="118">
        <v>44896</v>
      </c>
    </row>
    <row r="974" spans="1:9" x14ac:dyDescent="0.3">
      <c r="A974" s="109">
        <v>46</v>
      </c>
      <c r="B974">
        <v>10843445000197</v>
      </c>
      <c r="C974">
        <v>579.42754919798188</v>
      </c>
      <c r="D974">
        <v>2.56903901</v>
      </c>
      <c r="E974">
        <v>225.54252657999999</v>
      </c>
      <c r="F974" t="s">
        <v>14</v>
      </c>
      <c r="G974" t="str">
        <f>_xlfn.XLOOKUP(B974,'de para'!A:A,'de para'!C:C,_xlfn.XLOOKUP(B974,'de para'!B:B,'de para'!C:C,"Not found",0),0)</f>
        <v>XP REFERENCIADO FUNDO INVESTIMENTO REFERENCIADO DI</v>
      </c>
      <c r="H974" t="str">
        <f>_xlfn.XLOOKUP(B974,'de para'!A:A,'de para'!D:D,_xlfn.XLOOKUP('output XML'!B974,'de para'!B:B,'de para'!D:D,"Not found",0),0)</f>
        <v>Caixa</v>
      </c>
      <c r="I974" s="118">
        <v>44896</v>
      </c>
    </row>
    <row r="975" spans="1:9" x14ac:dyDescent="0.3">
      <c r="A975" s="109">
        <v>47</v>
      </c>
      <c r="B975">
        <v>44162109000109</v>
      </c>
      <c r="C975">
        <v>47345.416503554123</v>
      </c>
      <c r="D975">
        <v>1.04326399</v>
      </c>
      <c r="E975">
        <v>45382.009690140003</v>
      </c>
      <c r="F975" t="s">
        <v>14</v>
      </c>
      <c r="G975" t="str">
        <f>_xlfn.XLOOKUP(B975,'de para'!A:A,'de para'!C:C,_xlfn.XLOOKUP(B975,'de para'!B:B,'de para'!C:C,"Not found",0),0)</f>
        <v>XP CASH I FI RENDA FIXA SIMPLES</v>
      </c>
      <c r="H975" t="str">
        <f>_xlfn.XLOOKUP(B975,'de para'!A:A,'de para'!D:D,_xlfn.XLOOKUP('output XML'!B975,'de para'!B:B,'de para'!D:D,"Not found",0),0)</f>
        <v>Caixa</v>
      </c>
      <c r="I975" s="118">
        <v>44896</v>
      </c>
    </row>
    <row r="976" spans="1:9" x14ac:dyDescent="0.3">
      <c r="A976" s="109">
        <v>48</v>
      </c>
      <c r="B976">
        <v>45683352000127</v>
      </c>
      <c r="C976">
        <v>47345.421243833152</v>
      </c>
      <c r="D976">
        <v>1.0432813599999999</v>
      </c>
      <c r="E976">
        <v>45381.25865091</v>
      </c>
      <c r="F976" t="s">
        <v>14</v>
      </c>
      <c r="G976" t="str">
        <f>_xlfn.XLOOKUP(B976,'de para'!A:A,'de para'!C:C,_xlfn.XLOOKUP(B976,'de para'!B:B,'de para'!C:C,"Not found",0),0)</f>
        <v>XP CASH II FI RENDA FIXA SIMPLES</v>
      </c>
      <c r="H976" t="str">
        <f>_xlfn.XLOOKUP(B976,'de para'!A:A,'de para'!D:D,_xlfn.XLOOKUP('output XML'!B976,'de para'!B:B,'de para'!D:D,"Not found",0),0)</f>
        <v>Caixa</v>
      </c>
      <c r="I976" s="118">
        <v>44896</v>
      </c>
    </row>
    <row r="977" spans="1:9" x14ac:dyDescent="0.3">
      <c r="A977" s="109">
        <v>49</v>
      </c>
      <c r="B977">
        <v>45688718000150</v>
      </c>
      <c r="C977">
        <v>47345.416173212878</v>
      </c>
      <c r="D977">
        <v>1.0432813400000001</v>
      </c>
      <c r="E977">
        <v>45381.254660619998</v>
      </c>
      <c r="F977" t="s">
        <v>14</v>
      </c>
      <c r="G977" t="str">
        <f>_xlfn.XLOOKUP(B977,'de para'!A:A,'de para'!C:C,_xlfn.XLOOKUP(B977,'de para'!B:B,'de para'!C:C,"Not found",0),0)</f>
        <v>XP CASH IV FI RENDA FIXA SIMPLES</v>
      </c>
      <c r="H977" t="str">
        <f>_xlfn.XLOOKUP(B977,'de para'!A:A,'de para'!D:D,_xlfn.XLOOKUP('output XML'!B977,'de para'!B:B,'de para'!D:D,"Not found",0),0)</f>
        <v>Caixa</v>
      </c>
      <c r="I977" s="118">
        <v>44896</v>
      </c>
    </row>
    <row r="978" spans="1:9" x14ac:dyDescent="0.3">
      <c r="A978" s="109">
        <v>50</v>
      </c>
      <c r="B978">
        <v>46328929000145</v>
      </c>
      <c r="C978">
        <v>47345.415466370199</v>
      </c>
      <c r="D978">
        <v>1.0432793300000001</v>
      </c>
      <c r="E978">
        <v>45381.341415410003</v>
      </c>
      <c r="F978" t="s">
        <v>14</v>
      </c>
      <c r="G978" t="str">
        <f>_xlfn.XLOOKUP(B978,'de para'!A:A,'de para'!C:C,_xlfn.XLOOKUP(B978,'de para'!B:B,'de para'!C:C,"Not found",0),0)</f>
        <v>XP CASH IX FI RENDA FIXA SIMPLES</v>
      </c>
      <c r="H978" t="str">
        <f>_xlfn.XLOOKUP(B978,'de para'!A:A,'de para'!D:D,_xlfn.XLOOKUP('output XML'!B978,'de para'!B:B,'de para'!D:D,"Not found",0),0)</f>
        <v>Caixa</v>
      </c>
      <c r="I978" s="118">
        <v>44896</v>
      </c>
    </row>
    <row r="979" spans="1:9" x14ac:dyDescent="0.3">
      <c r="A979" s="109">
        <v>51</v>
      </c>
      <c r="B979">
        <v>46098698000120</v>
      </c>
      <c r="C979">
        <v>47345.414513091047</v>
      </c>
      <c r="D979">
        <v>1.0432002600000001</v>
      </c>
      <c r="E979">
        <v>45384.780208060001</v>
      </c>
      <c r="F979" t="s">
        <v>14</v>
      </c>
      <c r="G979" t="str">
        <f>_xlfn.XLOOKUP(B979,'de para'!A:A,'de para'!C:C,_xlfn.XLOOKUP(B979,'de para'!B:B,'de para'!C:C,"Not found",0),0)</f>
        <v>XP CASH V FI RENDA FIXA SIMPLES</v>
      </c>
      <c r="H979" t="str">
        <f>_xlfn.XLOOKUP(B979,'de para'!A:A,'de para'!D:D,_xlfn.XLOOKUP('output XML'!B979,'de para'!B:B,'de para'!D:D,"Not found",0),0)</f>
        <v>Caixa</v>
      </c>
      <c r="I979" s="118">
        <v>44896</v>
      </c>
    </row>
    <row r="980" spans="1:9" x14ac:dyDescent="0.3">
      <c r="A980" s="109">
        <v>52</v>
      </c>
      <c r="B980">
        <v>32319500000187</v>
      </c>
      <c r="C980">
        <v>47345.415434664843</v>
      </c>
      <c r="D980">
        <v>1.0433015999999999</v>
      </c>
      <c r="E980">
        <v>45380.372688650001</v>
      </c>
      <c r="F980" t="s">
        <v>14</v>
      </c>
      <c r="G980" t="str">
        <f>_xlfn.XLOOKUP(B980,'de para'!A:A,'de para'!C:C,_xlfn.XLOOKUP(B980,'de para'!B:B,'de para'!C:C,"Not found",0),0)</f>
        <v>XP CASH VI FI RENDA FIXA SIMPLES</v>
      </c>
      <c r="H980" t="str">
        <f>_xlfn.XLOOKUP(B980,'de para'!A:A,'de para'!D:D,_xlfn.XLOOKUP('output XML'!B980,'de para'!B:B,'de para'!D:D,"Not found",0),0)</f>
        <v>Caixa</v>
      </c>
      <c r="I980" s="118">
        <v>44896</v>
      </c>
    </row>
    <row r="981" spans="1:9" x14ac:dyDescent="0.3">
      <c r="A981" s="109">
        <v>53</v>
      </c>
      <c r="B981">
        <v>46328987000179</v>
      </c>
      <c r="C981">
        <v>47345.415779774652</v>
      </c>
      <c r="D981">
        <v>1.0432824999999999</v>
      </c>
      <c r="E981">
        <v>45381.203825210003</v>
      </c>
      <c r="F981" t="s">
        <v>14</v>
      </c>
      <c r="G981" t="str">
        <f>_xlfn.XLOOKUP(B981,'de para'!A:A,'de para'!C:C,_xlfn.XLOOKUP(B981,'de para'!B:B,'de para'!C:C,"Not found",0),0)</f>
        <v>XP CASH X FI RENDA FIXA SIMPLES I</v>
      </c>
      <c r="H981" t="str">
        <f>_xlfn.XLOOKUP(B981,'de para'!A:A,'de para'!D:D,_xlfn.XLOOKUP('output XML'!B981,'de para'!B:B,'de para'!D:D,"Not found",0),0)</f>
        <v>Caixa</v>
      </c>
      <c r="I981" s="118">
        <v>44896</v>
      </c>
    </row>
    <row r="982" spans="1:9" x14ac:dyDescent="0.3">
      <c r="A982" s="109">
        <v>54</v>
      </c>
      <c r="B982">
        <v>45688636000106</v>
      </c>
      <c r="C982">
        <v>47345.4161025867</v>
      </c>
      <c r="D982">
        <v>1.0432119500000001</v>
      </c>
      <c r="E982">
        <v>45384.273160010001</v>
      </c>
      <c r="F982" t="s">
        <v>14</v>
      </c>
      <c r="G982" t="str">
        <f>_xlfn.XLOOKUP(B982,'de para'!A:A,'de para'!C:C,_xlfn.XLOOKUP(B982,'de para'!B:B,'de para'!C:C,"Not found",0),0)</f>
        <v>XP CASH III FI RENDA FIXA SIMPLES</v>
      </c>
      <c r="H982" t="str">
        <f>_xlfn.XLOOKUP(B982,'de para'!A:A,'de para'!D:D,_xlfn.XLOOKUP('output XML'!B982,'de para'!B:B,'de para'!D:D,"Not found",0),0)</f>
        <v>Caixa</v>
      </c>
      <c r="I982" s="118">
        <v>44896</v>
      </c>
    </row>
    <row r="983" spans="1:9" x14ac:dyDescent="0.3">
      <c r="A983" s="109">
        <v>55</v>
      </c>
      <c r="B983">
        <v>46328680000178</v>
      </c>
      <c r="C983">
        <v>47345.407764454751</v>
      </c>
      <c r="D983">
        <v>1.0432795500000001</v>
      </c>
      <c r="E983">
        <v>45381.324463279998</v>
      </c>
      <c r="F983" t="s">
        <v>14</v>
      </c>
      <c r="G983" t="str">
        <f>_xlfn.XLOOKUP(B983,'de para'!A:A,'de para'!C:C,_xlfn.XLOOKUP(B983,'de para'!B:B,'de para'!C:C,"Not found",0),0)</f>
        <v>XP CASH VII FI RENDA FIXA SIMPLES</v>
      </c>
      <c r="H983" t="str">
        <f>_xlfn.XLOOKUP(B983,'de para'!A:A,'de para'!D:D,_xlfn.XLOOKUP('output XML'!B983,'de para'!B:B,'de para'!D:D,"Not found",0),0)</f>
        <v>Caixa</v>
      </c>
      <c r="I983" s="118">
        <v>44896</v>
      </c>
    </row>
    <row r="984" spans="1:9" x14ac:dyDescent="0.3">
      <c r="A984" s="109">
        <v>56</v>
      </c>
      <c r="B984">
        <v>46328752000187</v>
      </c>
      <c r="C984">
        <v>47345.406705075729</v>
      </c>
      <c r="D984">
        <v>1.04327952</v>
      </c>
      <c r="E984">
        <v>45381.324752809996</v>
      </c>
      <c r="F984" t="s">
        <v>14</v>
      </c>
      <c r="G984" t="str">
        <f>_xlfn.XLOOKUP(B984,'de para'!A:A,'de para'!C:C,_xlfn.XLOOKUP(B984,'de para'!B:B,'de para'!C:C,"Not found",0),0)</f>
        <v>XP CASH VIII FI RENDA FIXA SIMPLES</v>
      </c>
      <c r="H984" t="str">
        <f>_xlfn.XLOOKUP(B984,'de para'!A:A,'de para'!D:D,_xlfn.XLOOKUP('output XML'!B984,'de para'!B:B,'de para'!D:D,"Not found",0),0)</f>
        <v>Caixa</v>
      </c>
      <c r="I984" s="118">
        <v>44896</v>
      </c>
    </row>
    <row r="985" spans="1:9" x14ac:dyDescent="0.3">
      <c r="A985" s="109">
        <v>57</v>
      </c>
      <c r="B985">
        <v>31366337000140</v>
      </c>
      <c r="C985">
        <v>3205368.2370013972</v>
      </c>
      <c r="D985">
        <v>2.1091186999999998</v>
      </c>
      <c r="E985">
        <v>1519766.63854974</v>
      </c>
      <c r="F985" t="s">
        <v>15</v>
      </c>
      <c r="G985" t="str">
        <f>_xlfn.XLOOKUP(B985,'de para'!A:A,'de para'!C:C,_xlfn.XLOOKUP(B985,'de para'!B:B,'de para'!C:C,"Not found",0),0)</f>
        <v>051 SPA VISTA MULTIESTRATÉGIA FIC MULTIMERCADO</v>
      </c>
      <c r="H985" t="str">
        <f>_xlfn.XLOOKUP(B985,'de para'!A:A,'de para'!D:D,_xlfn.XLOOKUP('output XML'!B985,'de para'!B:B,'de para'!D:D,"Not found",0),0)</f>
        <v>Multimercado</v>
      </c>
      <c r="I985" s="118">
        <v>44896</v>
      </c>
    </row>
    <row r="986" spans="1:9" x14ac:dyDescent="0.3">
      <c r="A986" s="109">
        <v>58</v>
      </c>
      <c r="B986">
        <v>18422272000145</v>
      </c>
      <c r="C986">
        <v>1005903.3181664631</v>
      </c>
      <c r="D986">
        <v>3.235503</v>
      </c>
      <c r="E986">
        <v>310895.49852571997</v>
      </c>
      <c r="F986" t="s">
        <v>15</v>
      </c>
      <c r="G986" t="str">
        <f>_xlfn.XLOOKUP(B986,'de para'!A:A,'de para'!C:C,_xlfn.XLOOKUP(B986,'de para'!B:B,'de para'!C:C,"Not found",0),0)</f>
        <v>ABSOLUTE VERTEX CSHG FIC MULTIMERCADO</v>
      </c>
      <c r="H986" t="str">
        <f>_xlfn.XLOOKUP(B986,'de para'!A:A,'de para'!D:D,_xlfn.XLOOKUP('output XML'!B986,'de para'!B:B,'de para'!D:D,"Not found",0),0)</f>
        <v>Multimercado</v>
      </c>
      <c r="I986" s="118">
        <v>44896</v>
      </c>
    </row>
    <row r="987" spans="1:9" x14ac:dyDescent="0.3">
      <c r="A987" s="109">
        <v>59</v>
      </c>
      <c r="B987">
        <v>32683901000111</v>
      </c>
      <c r="C987">
        <v>1696316.1677550429</v>
      </c>
      <c r="D987">
        <v>1.3665617999999999</v>
      </c>
      <c r="E987">
        <v>1241302.19925293</v>
      </c>
      <c r="F987" t="s">
        <v>15</v>
      </c>
      <c r="G987" t="str">
        <f>_xlfn.XLOOKUP(B987,'de para'!A:A,'de para'!C:C,_xlfn.XLOOKUP(B987,'de para'!B:B,'de para'!C:C,"Not found",0),0)</f>
        <v>CSHG ALLOCATION ACE CAPITAL FIC MULTIMERCADO</v>
      </c>
      <c r="H987" t="str">
        <f>_xlfn.XLOOKUP(B987,'de para'!A:A,'de para'!D:D,_xlfn.XLOOKUP('output XML'!B987,'de para'!B:B,'de para'!D:D,"Not found",0),0)</f>
        <v>Multimercado</v>
      </c>
      <c r="I987" s="118">
        <v>44896</v>
      </c>
    </row>
    <row r="988" spans="1:9" x14ac:dyDescent="0.3">
      <c r="A988" s="109">
        <v>60</v>
      </c>
      <c r="B988">
        <v>35700369000191</v>
      </c>
      <c r="C988">
        <v>1071679.1813387431</v>
      </c>
      <c r="D988">
        <v>1.3506111999999999</v>
      </c>
      <c r="E988">
        <v>793477.19117000001</v>
      </c>
      <c r="F988" t="s">
        <v>15</v>
      </c>
      <c r="G988" t="str">
        <f>_xlfn.XLOOKUP(B988,'de para'!A:A,'de para'!C:C,_xlfn.XLOOKUP(B988,'de para'!B:B,'de para'!C:C,"Not found",0),0)</f>
        <v>CSHG ALLOCATION GENOA CAPITAL RADAR FIC MULTIMERCADO</v>
      </c>
      <c r="H988" t="str">
        <f>_xlfn.XLOOKUP(B988,'de para'!A:A,'de para'!D:D,_xlfn.XLOOKUP('output XML'!B988,'de para'!B:B,'de para'!D:D,"Not found",0),0)</f>
        <v>Multimercado</v>
      </c>
      <c r="I988" s="118">
        <v>44896</v>
      </c>
    </row>
    <row r="989" spans="1:9" x14ac:dyDescent="0.3">
      <c r="A989" s="109">
        <v>61</v>
      </c>
      <c r="B989">
        <v>41000792000181</v>
      </c>
      <c r="C989">
        <v>2280872.8356634141</v>
      </c>
      <c r="D989">
        <v>1.1889841000000001</v>
      </c>
      <c r="E989">
        <v>1918337.5418253399</v>
      </c>
      <c r="F989" t="s">
        <v>15</v>
      </c>
      <c r="G989" t="str">
        <f>_xlfn.XLOOKUP(B989,'de para'!A:A,'de para'!C:C,_xlfn.XLOOKUP(B989,'de para'!B:B,'de para'!C:C,"Not found",0),0)</f>
        <v>CSHG ALLOCATION GIANT ZARATHUSTRA FIC MULTIMERCADO</v>
      </c>
      <c r="H989" t="str">
        <f>_xlfn.XLOOKUP(B989,'de para'!A:A,'de para'!D:D,_xlfn.XLOOKUP('output XML'!B989,'de para'!B:B,'de para'!D:D,"Not found",0),0)</f>
        <v>Multimercado</v>
      </c>
      <c r="I989" s="118">
        <v>44896</v>
      </c>
    </row>
    <row r="990" spans="1:9" x14ac:dyDescent="0.3">
      <c r="A990" s="109">
        <v>62</v>
      </c>
      <c r="B990">
        <v>28951307000197</v>
      </c>
      <c r="C990">
        <v>4475343.7408210738</v>
      </c>
      <c r="D990">
        <v>1.8741407999999999</v>
      </c>
      <c r="E990">
        <v>2387944.2466761698</v>
      </c>
      <c r="F990" t="s">
        <v>15</v>
      </c>
      <c r="G990" t="str">
        <f>_xlfn.XLOOKUP(B990,'de para'!A:A,'de para'!C:C,_xlfn.XLOOKUP(B990,'de para'!B:B,'de para'!C:C,"Not found",0),0)</f>
        <v>CSHG ALLOCATION RAPTOR L CSHG INVESTIMENTO NO EXTERIOR FIC MULTIMERCADO CRÉDITO PRIVADO</v>
      </c>
      <c r="H990" t="str">
        <f>_xlfn.XLOOKUP(B990,'de para'!A:A,'de para'!D:D,_xlfn.XLOOKUP('output XML'!B990,'de para'!B:B,'de para'!D:D,"Not found",0),0)</f>
        <v>Multimercado</v>
      </c>
      <c r="I990" s="118">
        <v>44896</v>
      </c>
    </row>
    <row r="991" spans="1:9" x14ac:dyDescent="0.3">
      <c r="A991" s="109">
        <v>63</v>
      </c>
      <c r="B991">
        <v>36857756000107</v>
      </c>
      <c r="C991">
        <v>1262779.3872236051</v>
      </c>
      <c r="D991">
        <v>1.1610043999999999</v>
      </c>
      <c r="E991">
        <v>1087661.1554819299</v>
      </c>
      <c r="F991" t="s">
        <v>15</v>
      </c>
      <c r="G991" t="str">
        <f>_xlfn.XLOOKUP(B991,'de para'!A:A,'de para'!C:C,_xlfn.XLOOKUP(B991,'de para'!B:B,'de para'!C:C,"Not found",0),0)</f>
        <v>CSHG ALLOCATION SHARP LONG BIASED CSHG FIC AÇÕES</v>
      </c>
      <c r="H991" t="str">
        <f>_xlfn.XLOOKUP(B991,'de para'!A:A,'de para'!D:D,_xlfn.XLOOKUP('output XML'!B991,'de para'!B:B,'de para'!D:D,"Not found",0),0)</f>
        <v>Ações</v>
      </c>
      <c r="I991" s="118">
        <v>44896</v>
      </c>
    </row>
    <row r="992" spans="1:9" x14ac:dyDescent="0.3">
      <c r="A992" s="109">
        <v>64</v>
      </c>
      <c r="B992">
        <v>40319225000120</v>
      </c>
      <c r="C992">
        <v>65254.904921219328</v>
      </c>
      <c r="D992">
        <v>1.1390400000000001</v>
      </c>
      <c r="E992">
        <v>57289.3883632</v>
      </c>
      <c r="F992" t="s">
        <v>15</v>
      </c>
      <c r="G992" t="str">
        <f>_xlfn.XLOOKUP(B992,'de para'!A:A,'de para'!C:C,_xlfn.XLOOKUP(B992,'de para'!B:B,'de para'!C:C,"Not found",0),0)</f>
        <v>CSHG GRIDS II FIC RENDA FIXA REFERENCIADO DI</v>
      </c>
      <c r="H992" t="str">
        <f>_xlfn.XLOOKUP(B992,'de para'!A:A,'de para'!D:D,_xlfn.XLOOKUP('output XML'!B992,'de para'!B:B,'de para'!D:D,"Not found",0),0)</f>
        <v>Caixa</v>
      </c>
      <c r="I992" s="118">
        <v>44896</v>
      </c>
    </row>
    <row r="993" spans="1:9" x14ac:dyDescent="0.3">
      <c r="A993" s="109">
        <v>65</v>
      </c>
      <c r="B993">
        <v>40319218000128</v>
      </c>
      <c r="C993">
        <v>280932.03751370858</v>
      </c>
      <c r="D993">
        <v>115.40480599999999</v>
      </c>
      <c r="E993">
        <v>2434.3183551100001</v>
      </c>
      <c r="F993" t="s">
        <v>15</v>
      </c>
      <c r="G993" t="str">
        <f>_xlfn.XLOOKUP(B993,'de para'!A:A,'de para'!C:C,_xlfn.XLOOKUP(B993,'de para'!B:B,'de para'!C:C,"Not found",0),0)</f>
        <v>CSHG GRIDS II INVESTIMENTO NO EXTERIOR FI MULTIMERCADO CRÉDITO PRIVADO</v>
      </c>
      <c r="H993" t="str">
        <f>_xlfn.XLOOKUP(B993,'de para'!A:A,'de para'!D:D,_xlfn.XLOOKUP('output XML'!B993,'de para'!B:B,'de para'!D:D,"Not found",0),0)</f>
        <v>Multimercado</v>
      </c>
      <c r="I993" s="118">
        <v>44896</v>
      </c>
    </row>
    <row r="994" spans="1:9" x14ac:dyDescent="0.3">
      <c r="A994" s="109">
        <v>66</v>
      </c>
      <c r="B994">
        <v>13000859000142</v>
      </c>
      <c r="C994">
        <v>1116562.9708589199</v>
      </c>
      <c r="D994">
        <v>4.3424256000000003</v>
      </c>
      <c r="E994">
        <v>257128.86614773999</v>
      </c>
      <c r="F994" t="s">
        <v>15</v>
      </c>
      <c r="G994" t="str">
        <f>_xlfn.XLOOKUP(B994,'de para'!A:A,'de para'!C:C,_xlfn.XLOOKUP(B994,'de para'!B:B,'de para'!C:C,"Not found",0),0)</f>
        <v>CSHG ALLOCATION IBIÚNA HEDGE STHG FIC MULTIMERCADO</v>
      </c>
      <c r="H994" t="str">
        <f>_xlfn.XLOOKUP(B994,'de para'!A:A,'de para'!D:D,_xlfn.XLOOKUP('output XML'!B994,'de para'!B:B,'de para'!D:D,"Not found",0),0)</f>
        <v>Multimercado</v>
      </c>
      <c r="I994" s="118">
        <v>44896</v>
      </c>
    </row>
    <row r="995" spans="1:9" x14ac:dyDescent="0.3">
      <c r="A995" s="109">
        <v>67</v>
      </c>
      <c r="B995">
        <v>19009392000188</v>
      </c>
      <c r="C995">
        <v>2016363.3255071221</v>
      </c>
      <c r="D995">
        <v>4.7429027000000001</v>
      </c>
      <c r="E995">
        <v>425132.76215999998</v>
      </c>
      <c r="F995" t="s">
        <v>15</v>
      </c>
      <c r="G995" t="str">
        <f>_xlfn.XLOOKUP(B995,'de para'!A:A,'de para'!C:C,_xlfn.XLOOKUP(B995,'de para'!B:B,'de para'!C:C,"Not found",0),0)</f>
        <v>CSHG ALLOCATION SPX RAPTOR CSHG INVESTIMENTO NO EXTERIOR FIC MULTIMERCADO CRÉDITO PRIVADO</v>
      </c>
      <c r="H995" t="str">
        <f>_xlfn.XLOOKUP(B995,'de para'!A:A,'de para'!D:D,_xlfn.XLOOKUP('output XML'!B995,'de para'!B:B,'de para'!D:D,"Not found",0),0)</f>
        <v>Multimercado</v>
      </c>
      <c r="I995" s="118">
        <v>44896</v>
      </c>
    </row>
    <row r="996" spans="1:9" x14ac:dyDescent="0.3">
      <c r="A996" s="109">
        <v>68</v>
      </c>
      <c r="B996">
        <v>31608483000135</v>
      </c>
      <c r="C996">
        <v>1903288.2045674031</v>
      </c>
      <c r="D996">
        <v>1.8381995</v>
      </c>
      <c r="E996">
        <v>1035408.94476764</v>
      </c>
      <c r="F996" t="s">
        <v>15</v>
      </c>
      <c r="G996" t="str">
        <f>_xlfn.XLOOKUP(B996,'de para'!A:A,'de para'!C:C,_xlfn.XLOOKUP(B996,'de para'!B:B,'de para'!C:C,"Not found",0),0)</f>
        <v>CSHG ALLOCATION SHARP LONG BIASED FIC AÇÕES</v>
      </c>
      <c r="H996" t="str">
        <f>_xlfn.XLOOKUP(B996,'de para'!A:A,'de para'!D:D,_xlfn.XLOOKUP('output XML'!B996,'de para'!B:B,'de para'!D:D,"Not found",0),0)</f>
        <v>Ações</v>
      </c>
      <c r="I996" s="118">
        <v>44896</v>
      </c>
    </row>
    <row r="997" spans="1:9" x14ac:dyDescent="0.3">
      <c r="A997" s="109">
        <v>69</v>
      </c>
      <c r="B997">
        <v>29236579000178</v>
      </c>
      <c r="C997">
        <v>2178754.1897597001</v>
      </c>
      <c r="D997">
        <v>1.6975788000000001</v>
      </c>
      <c r="E997">
        <v>1283448.04362525</v>
      </c>
      <c r="F997" t="s">
        <v>15</v>
      </c>
      <c r="G997" t="str">
        <f>_xlfn.XLOOKUP(B997,'de para'!A:A,'de para'!C:C,_xlfn.XLOOKUP(B997,'de para'!B:B,'de para'!C:C,"Not found",0),0)</f>
        <v>CSHG ALLOCATION LEGACY CAPITAL FIC MULTIMERCADO</v>
      </c>
      <c r="H997" t="str">
        <f>_xlfn.XLOOKUP(B997,'de para'!A:A,'de para'!D:D,_xlfn.XLOOKUP('output XML'!B997,'de para'!B:B,'de para'!D:D,"Not found",0),0)</f>
        <v>Multimercado</v>
      </c>
      <c r="I997" s="118">
        <v>44896</v>
      </c>
    </row>
    <row r="998" spans="1:9" x14ac:dyDescent="0.3">
      <c r="A998" s="109">
        <v>70</v>
      </c>
      <c r="B998">
        <v>35819274000191</v>
      </c>
      <c r="C998">
        <v>1168579.7722980999</v>
      </c>
      <c r="D998">
        <v>1.26098065</v>
      </c>
      <c r="E998">
        <v>926723.00110084994</v>
      </c>
      <c r="F998" t="s">
        <v>15</v>
      </c>
      <c r="G998" t="str">
        <f>_xlfn.XLOOKUP(B998,'de para'!A:A,'de para'!C:C,_xlfn.XLOOKUP(B998,'de para'!B:B,'de para'!C:C,"Not found",0),0)</f>
        <v>CSHG JIVE DISTRESSED ALLOCATION III FIC MULTIMERCADO CRÉDITO PRIVADO</v>
      </c>
      <c r="H998" t="str">
        <f>_xlfn.XLOOKUP(B998,'de para'!A:A,'de para'!D:D,_xlfn.XLOOKUP('output XML'!B998,'de para'!B:B,'de para'!D:D,"Not found",0),0)</f>
        <v>Inflação</v>
      </c>
      <c r="I998" s="118">
        <v>44896</v>
      </c>
    </row>
    <row r="999" spans="1:9" x14ac:dyDescent="0.3">
      <c r="A999" s="109">
        <v>71</v>
      </c>
      <c r="B999">
        <v>31713505000127</v>
      </c>
      <c r="C999">
        <v>655678.16826066945</v>
      </c>
      <c r="D999">
        <v>2030.6596790999999</v>
      </c>
      <c r="E999">
        <v>322.88924383</v>
      </c>
      <c r="F999" t="s">
        <v>15</v>
      </c>
      <c r="G999" t="str">
        <f>_xlfn.XLOOKUP(B999,'de para'!A:A,'de para'!C:C,_xlfn.XLOOKUP(B999,'de para'!B:B,'de para'!C:C,"Not found",0),0)</f>
        <v>CSHG PÁTRIA INF IV FI MULTIMERCADO</v>
      </c>
      <c r="H999" t="str">
        <f>_xlfn.XLOOKUP(B999,'de para'!A:A,'de para'!D:D,_xlfn.XLOOKUP('output XML'!B999,'de para'!B:B,'de para'!D:D,"Not found",0),0)</f>
        <v>Ações</v>
      </c>
      <c r="I999" s="118">
        <v>44896</v>
      </c>
    </row>
    <row r="1000" spans="1:9" x14ac:dyDescent="0.3">
      <c r="A1000" s="109">
        <v>72</v>
      </c>
      <c r="B1000">
        <v>31713585000110</v>
      </c>
      <c r="C1000">
        <v>67343.591466590369</v>
      </c>
      <c r="D1000">
        <v>1.1467058000000001</v>
      </c>
      <c r="E1000">
        <v>58727.87201965</v>
      </c>
      <c r="F1000" t="s">
        <v>15</v>
      </c>
      <c r="G1000" t="str">
        <f>_xlfn.XLOOKUP(B1000,'de para'!A:A,'de para'!C:C,_xlfn.XLOOKUP(B1000,'de para'!B:B,'de para'!C:C,"Not found",0),0)</f>
        <v>CSHG PÁTRIA INF IV FIC RENDA FIXA REFERENCIADO DI</v>
      </c>
      <c r="H1000" t="str">
        <f>_xlfn.XLOOKUP(B1000,'de para'!A:A,'de para'!D:D,_xlfn.XLOOKUP('output XML'!B1000,'de para'!B:B,'de para'!D:D,"Not found",0),0)</f>
        <v>Caixa</v>
      </c>
      <c r="I1000" s="118">
        <v>44896</v>
      </c>
    </row>
    <row r="1001" spans="1:9" x14ac:dyDescent="0.3">
      <c r="A1001" s="109">
        <v>73</v>
      </c>
      <c r="B1001">
        <v>42776581000106</v>
      </c>
      <c r="C1001">
        <v>1621616.7015302901</v>
      </c>
      <c r="D1001">
        <v>1.12054619</v>
      </c>
      <c r="E1001">
        <v>1447166.3158573499</v>
      </c>
      <c r="F1001" t="s">
        <v>15</v>
      </c>
      <c r="G1001" t="str">
        <f>_xlfn.XLOOKUP(B1001,'de para'!A:A,'de para'!C:C,_xlfn.XLOOKUP(B1001,'de para'!B:B,'de para'!C:C,"Not found",0),0)</f>
        <v>SELECTION CASH MASTER FUNDO DE INVESTIMENTO EM COTAS DE FUNDOS DE INVESTIMENTO RENDA FIXA CREDITO PRIVADO LONGO PRAZO</v>
      </c>
      <c r="H1001" t="str">
        <f>_xlfn.XLOOKUP(B1001,'de para'!A:A,'de para'!D:D,_xlfn.XLOOKUP('output XML'!B1001,'de para'!B:B,'de para'!D:D,"Not found",0),0)</f>
        <v>Caixa</v>
      </c>
      <c r="I1001" s="118">
        <v>44896</v>
      </c>
    </row>
    <row r="1002" spans="1:9" x14ac:dyDescent="0.3">
      <c r="A1002" s="109">
        <v>74</v>
      </c>
      <c r="B1002">
        <v>30654823000100</v>
      </c>
      <c r="C1002">
        <v>1933238.645141629</v>
      </c>
      <c r="D1002">
        <v>1288.8257613999999</v>
      </c>
      <c r="E1002">
        <v>1500.0000023600001</v>
      </c>
      <c r="F1002" t="s">
        <v>15</v>
      </c>
      <c r="G1002" t="str">
        <f>_xlfn.XLOOKUP(B1002,'de para'!A:A,'de para'!C:C,_xlfn.XLOOKUP(B1002,'de para'!B:B,'de para'!C:C,"Not found",0),0)</f>
        <v>SPS II FEEDER B FI MULTIMERCADO CRÉDITO PRIVADO</v>
      </c>
      <c r="H1002" t="str">
        <f>_xlfn.XLOOKUP(B1002,'de para'!A:A,'de para'!D:D,_xlfn.XLOOKUP('output XML'!B1002,'de para'!B:B,'de para'!D:D,"Not found",0),0)</f>
        <v>Inflação</v>
      </c>
      <c r="I1002" s="118">
        <v>44896</v>
      </c>
    </row>
    <row r="1003" spans="1:9" x14ac:dyDescent="0.3">
      <c r="A1003" s="109">
        <v>75</v>
      </c>
      <c r="B1003">
        <v>10843445000197</v>
      </c>
      <c r="C1003">
        <v>124924.1287310328</v>
      </c>
      <c r="D1003">
        <v>2.56903901</v>
      </c>
      <c r="E1003">
        <v>48626.793226870002</v>
      </c>
      <c r="F1003" t="s">
        <v>15</v>
      </c>
      <c r="G1003" t="str">
        <f>_xlfn.XLOOKUP(B1003,'de para'!A:A,'de para'!C:C,_xlfn.XLOOKUP(B1003,'de para'!B:B,'de para'!C:C,"Not found",0),0)</f>
        <v>XP REFERENCIADO FUNDO INVESTIMENTO REFERENCIADO DI</v>
      </c>
      <c r="H1003" t="str">
        <f>_xlfn.XLOOKUP(B1003,'de para'!A:A,'de para'!D:D,_xlfn.XLOOKUP('output XML'!B1003,'de para'!B:B,'de para'!D:D,"Not found",0),0)</f>
        <v>Caixa</v>
      </c>
      <c r="I1003" s="118">
        <v>44896</v>
      </c>
    </row>
    <row r="1004" spans="1:9" x14ac:dyDescent="0.3">
      <c r="A1004" s="109">
        <v>76</v>
      </c>
      <c r="B1004">
        <v>44162109000109</v>
      </c>
      <c r="C1004">
        <v>24840.675676733332</v>
      </c>
      <c r="D1004">
        <v>1.04326399</v>
      </c>
      <c r="E1004">
        <v>23810.536848619999</v>
      </c>
      <c r="F1004" t="s">
        <v>15</v>
      </c>
      <c r="G1004" t="str">
        <f>_xlfn.XLOOKUP(B1004,'de para'!A:A,'de para'!C:C,_xlfn.XLOOKUP(B1004,'de para'!B:B,'de para'!C:C,"Not found",0),0)</f>
        <v>XP CASH I FI RENDA FIXA SIMPLES</v>
      </c>
      <c r="H1004" t="str">
        <f>_xlfn.XLOOKUP(B1004,'de para'!A:A,'de para'!D:D,_xlfn.XLOOKUP('output XML'!B1004,'de para'!B:B,'de para'!D:D,"Not found",0),0)</f>
        <v>Caixa</v>
      </c>
      <c r="I1004" s="118">
        <v>44896</v>
      </c>
    </row>
    <row r="1005" spans="1:9" x14ac:dyDescent="0.3">
      <c r="A1005" s="109">
        <v>77</v>
      </c>
      <c r="B1005">
        <v>45683352000127</v>
      </c>
      <c r="C1005">
        <v>24840.675380101529</v>
      </c>
      <c r="D1005">
        <v>1.0432813599999999</v>
      </c>
      <c r="E1005">
        <v>23810.140133339999</v>
      </c>
      <c r="F1005" t="s">
        <v>15</v>
      </c>
      <c r="G1005" t="str">
        <f>_xlfn.XLOOKUP(B1005,'de para'!A:A,'de para'!C:C,_xlfn.XLOOKUP(B1005,'de para'!B:B,'de para'!C:C,"Not found",0),0)</f>
        <v>XP CASH II FI RENDA FIXA SIMPLES</v>
      </c>
      <c r="H1005" t="str">
        <f>_xlfn.XLOOKUP(B1005,'de para'!A:A,'de para'!D:D,_xlfn.XLOOKUP('output XML'!B1005,'de para'!B:B,'de para'!D:D,"Not found",0),0)</f>
        <v>Caixa</v>
      </c>
      <c r="I1005" s="118">
        <v>44896</v>
      </c>
    </row>
    <row r="1006" spans="1:9" x14ac:dyDescent="0.3">
      <c r="A1006" s="109">
        <v>78</v>
      </c>
      <c r="B1006">
        <v>45688718000150</v>
      </c>
      <c r="C1006">
        <v>24840.67561995488</v>
      </c>
      <c r="D1006">
        <v>1.0432813400000001</v>
      </c>
      <c r="E1006">
        <v>23810.140819690001</v>
      </c>
      <c r="F1006" t="s">
        <v>15</v>
      </c>
      <c r="G1006" t="str">
        <f>_xlfn.XLOOKUP(B1006,'de para'!A:A,'de para'!C:C,_xlfn.XLOOKUP(B1006,'de para'!B:B,'de para'!C:C,"Not found",0),0)</f>
        <v>XP CASH IV FI RENDA FIXA SIMPLES</v>
      </c>
      <c r="H1006" t="str">
        <f>_xlfn.XLOOKUP(B1006,'de para'!A:A,'de para'!D:D,_xlfn.XLOOKUP('output XML'!B1006,'de para'!B:B,'de para'!D:D,"Not found",0),0)</f>
        <v>Caixa</v>
      </c>
      <c r="I1006" s="118">
        <v>44896</v>
      </c>
    </row>
    <row r="1007" spans="1:9" x14ac:dyDescent="0.3">
      <c r="A1007" s="109">
        <v>79</v>
      </c>
      <c r="B1007">
        <v>46328929000145</v>
      </c>
      <c r="C1007">
        <v>24840.67549845553</v>
      </c>
      <c r="D1007">
        <v>1.0432793300000001</v>
      </c>
      <c r="E1007">
        <v>23810.186576259999</v>
      </c>
      <c r="F1007" t="s">
        <v>15</v>
      </c>
      <c r="G1007" t="str">
        <f>_xlfn.XLOOKUP(B1007,'de para'!A:A,'de para'!C:C,_xlfn.XLOOKUP(B1007,'de para'!B:B,'de para'!C:C,"Not found",0),0)</f>
        <v>XP CASH IX FI RENDA FIXA SIMPLES</v>
      </c>
      <c r="H1007" t="str">
        <f>_xlfn.XLOOKUP(B1007,'de para'!A:A,'de para'!D:D,_xlfn.XLOOKUP('output XML'!B1007,'de para'!B:B,'de para'!D:D,"Not found",0),0)</f>
        <v>Caixa</v>
      </c>
      <c r="I1007" s="118">
        <v>44896</v>
      </c>
    </row>
    <row r="1008" spans="1:9" x14ac:dyDescent="0.3">
      <c r="A1008" s="109">
        <v>80</v>
      </c>
      <c r="B1008">
        <v>46098698000120</v>
      </c>
      <c r="C1008">
        <v>24840.675334585019</v>
      </c>
      <c r="D1008">
        <v>1.0432002600000001</v>
      </c>
      <c r="E1008">
        <v>23811.991126789999</v>
      </c>
      <c r="F1008" t="s">
        <v>15</v>
      </c>
      <c r="G1008" t="str">
        <f>_xlfn.XLOOKUP(B1008,'de para'!A:A,'de para'!C:C,_xlfn.XLOOKUP(B1008,'de para'!B:B,'de para'!C:C,"Not found",0),0)</f>
        <v>XP CASH V FI RENDA FIXA SIMPLES</v>
      </c>
      <c r="H1008" t="str">
        <f>_xlfn.XLOOKUP(B1008,'de para'!A:A,'de para'!D:D,_xlfn.XLOOKUP('output XML'!B1008,'de para'!B:B,'de para'!D:D,"Not found",0),0)</f>
        <v>Caixa</v>
      </c>
      <c r="I1008" s="118">
        <v>44896</v>
      </c>
    </row>
    <row r="1009" spans="1:9" x14ac:dyDescent="0.3">
      <c r="A1009" s="109">
        <v>81</v>
      </c>
      <c r="B1009">
        <v>32319500000187</v>
      </c>
      <c r="C1009">
        <v>24840.675632198421</v>
      </c>
      <c r="D1009">
        <v>1.0433015999999999</v>
      </c>
      <c r="E1009">
        <v>23809.67845942</v>
      </c>
      <c r="F1009" t="s">
        <v>15</v>
      </c>
      <c r="G1009" t="str">
        <f>_xlfn.XLOOKUP(B1009,'de para'!A:A,'de para'!C:C,_xlfn.XLOOKUP(B1009,'de para'!B:B,'de para'!C:C,"Not found",0),0)</f>
        <v>XP CASH VI FI RENDA FIXA SIMPLES</v>
      </c>
      <c r="H1009" t="str">
        <f>_xlfn.XLOOKUP(B1009,'de para'!A:A,'de para'!D:D,_xlfn.XLOOKUP('output XML'!B1009,'de para'!B:B,'de para'!D:D,"Not found",0),0)</f>
        <v>Caixa</v>
      </c>
      <c r="I1009" s="118">
        <v>44896</v>
      </c>
    </row>
    <row r="1010" spans="1:9" x14ac:dyDescent="0.3">
      <c r="A1010" s="109">
        <v>82</v>
      </c>
      <c r="B1010">
        <v>46328987000179</v>
      </c>
      <c r="C1010">
        <v>24840.675552325651</v>
      </c>
      <c r="D1010">
        <v>1.0432824999999999</v>
      </c>
      <c r="E1010">
        <v>23810.114280959999</v>
      </c>
      <c r="F1010" t="s">
        <v>15</v>
      </c>
      <c r="G1010" t="str">
        <f>_xlfn.XLOOKUP(B1010,'de para'!A:A,'de para'!C:C,_xlfn.XLOOKUP(B1010,'de para'!B:B,'de para'!C:C,"Not found",0),0)</f>
        <v>XP CASH X FI RENDA FIXA SIMPLES I</v>
      </c>
      <c r="H1010" t="str">
        <f>_xlfn.XLOOKUP(B1010,'de para'!A:A,'de para'!D:D,_xlfn.XLOOKUP('output XML'!B1010,'de para'!B:B,'de para'!D:D,"Not found",0),0)</f>
        <v>Caixa</v>
      </c>
      <c r="I1010" s="118">
        <v>44896</v>
      </c>
    </row>
    <row r="1011" spans="1:9" x14ac:dyDescent="0.3">
      <c r="A1011" s="109">
        <v>83</v>
      </c>
      <c r="B1011">
        <v>45688636000106</v>
      </c>
      <c r="C1011">
        <v>24840.675607814381</v>
      </c>
      <c r="D1011">
        <v>1.0432119500000001</v>
      </c>
      <c r="E1011">
        <v>23811.72455685</v>
      </c>
      <c r="F1011" t="s">
        <v>15</v>
      </c>
      <c r="G1011" t="str">
        <f>_xlfn.XLOOKUP(B1011,'de para'!A:A,'de para'!C:C,_xlfn.XLOOKUP(B1011,'de para'!B:B,'de para'!C:C,"Not found",0),0)</f>
        <v>XP CASH III FI RENDA FIXA SIMPLES</v>
      </c>
      <c r="H1011" t="str">
        <f>_xlfn.XLOOKUP(B1011,'de para'!A:A,'de para'!D:D,_xlfn.XLOOKUP('output XML'!B1011,'de para'!B:B,'de para'!D:D,"Not found",0),0)</f>
        <v>Caixa</v>
      </c>
      <c r="I1011" s="118">
        <v>44896</v>
      </c>
    </row>
    <row r="1012" spans="1:9" x14ac:dyDescent="0.3">
      <c r="A1012" s="109">
        <v>84</v>
      </c>
      <c r="B1012">
        <v>46328680000178</v>
      </c>
      <c r="C1012">
        <v>24840.675485630651</v>
      </c>
      <c r="D1012">
        <v>1.0432795500000001</v>
      </c>
      <c r="E1012">
        <v>23810.181543030001</v>
      </c>
      <c r="F1012" t="s">
        <v>15</v>
      </c>
      <c r="G1012" t="str">
        <f>_xlfn.XLOOKUP(B1012,'de para'!A:A,'de para'!C:C,_xlfn.XLOOKUP(B1012,'de para'!B:B,'de para'!C:C,"Not found",0),0)</f>
        <v>XP CASH VII FI RENDA FIXA SIMPLES</v>
      </c>
      <c r="H1012" t="str">
        <f>_xlfn.XLOOKUP(B1012,'de para'!A:A,'de para'!D:D,_xlfn.XLOOKUP('output XML'!B1012,'de para'!B:B,'de para'!D:D,"Not found",0),0)</f>
        <v>Caixa</v>
      </c>
      <c r="I1012" s="118">
        <v>44896</v>
      </c>
    </row>
    <row r="1013" spans="1:9" x14ac:dyDescent="0.3">
      <c r="A1013" s="109">
        <v>85</v>
      </c>
      <c r="B1013">
        <v>46328752000187</v>
      </c>
      <c r="C1013">
        <v>24840.6754873801</v>
      </c>
      <c r="D1013">
        <v>1.04327952</v>
      </c>
      <c r="E1013">
        <v>23810.18222938</v>
      </c>
      <c r="F1013" t="s">
        <v>15</v>
      </c>
      <c r="G1013" t="str">
        <f>_xlfn.XLOOKUP(B1013,'de para'!A:A,'de para'!C:C,_xlfn.XLOOKUP(B1013,'de para'!B:B,'de para'!C:C,"Not found",0),0)</f>
        <v>XP CASH VIII FI RENDA FIXA SIMPLES</v>
      </c>
      <c r="H1013" t="str">
        <f>_xlfn.XLOOKUP(B1013,'de para'!A:A,'de para'!D:D,_xlfn.XLOOKUP('output XML'!B1013,'de para'!B:B,'de para'!D:D,"Not found",0),0)</f>
        <v>Caixa</v>
      </c>
      <c r="I1013" s="118">
        <v>44896</v>
      </c>
    </row>
    <row r="1014" spans="1:9" x14ac:dyDescent="0.3">
      <c r="A1014" s="12">
        <v>0</v>
      </c>
      <c r="B1014" t="s">
        <v>3</v>
      </c>
      <c r="C1014">
        <v>200501.3</v>
      </c>
      <c r="D1014">
        <v>4010.025979</v>
      </c>
      <c r="E1014">
        <v>50</v>
      </c>
      <c r="F1014" t="s">
        <v>14</v>
      </c>
      <c r="G1014" t="str">
        <f>_xlfn.XLOOKUP(B1014,'de para'!A:A,'de para'!C:C,_xlfn.XLOOKUP(B1014,'de para'!B:B,'de para'!C:C,"Not found",0),0)</f>
        <v>NTN-B 760199 20350515</v>
      </c>
      <c r="H1014" t="str">
        <f>_xlfn.XLOOKUP(B1014,'de para'!A:A,'de para'!D:D,_xlfn.XLOOKUP('output XML'!B1014,'de para'!B:B,'de para'!D:D,"Not found",0),0)</f>
        <v>Inflação</v>
      </c>
      <c r="I1014" s="118">
        <v>44897</v>
      </c>
    </row>
    <row r="1015" spans="1:9" x14ac:dyDescent="0.3">
      <c r="A1015" s="12">
        <v>1</v>
      </c>
      <c r="B1015" t="s">
        <v>3</v>
      </c>
      <c r="C1015">
        <v>264661.71000000002</v>
      </c>
      <c r="D1015">
        <v>4010.025979</v>
      </c>
      <c r="E1015">
        <v>66</v>
      </c>
      <c r="F1015" t="s">
        <v>14</v>
      </c>
      <c r="G1015" t="str">
        <f>_xlfn.XLOOKUP(B1015,'de para'!A:A,'de para'!C:C,_xlfn.XLOOKUP(B1015,'de para'!B:B,'de para'!C:C,"Not found",0),0)</f>
        <v>NTN-B 760199 20350515</v>
      </c>
      <c r="H1015" t="str">
        <f>_xlfn.XLOOKUP(B1015,'de para'!A:A,'de para'!D:D,_xlfn.XLOOKUP('output XML'!B1015,'de para'!B:B,'de para'!D:D,"Not found",0),0)</f>
        <v>Inflação</v>
      </c>
      <c r="I1015" s="118">
        <v>44897</v>
      </c>
    </row>
    <row r="1016" spans="1:9" x14ac:dyDescent="0.3">
      <c r="A1016" s="12">
        <v>2</v>
      </c>
      <c r="B1016" t="s">
        <v>3</v>
      </c>
      <c r="C1016">
        <v>1287218.3400000001</v>
      </c>
      <c r="D1016">
        <v>4010.025979</v>
      </c>
      <c r="E1016">
        <v>321</v>
      </c>
      <c r="F1016" t="s">
        <v>14</v>
      </c>
      <c r="G1016" t="str">
        <f>_xlfn.XLOOKUP(B1016,'de para'!A:A,'de para'!C:C,_xlfn.XLOOKUP(B1016,'de para'!B:B,'de para'!C:C,"Not found",0),0)</f>
        <v>NTN-B 760199 20350515</v>
      </c>
      <c r="H1016" t="str">
        <f>_xlfn.XLOOKUP(B1016,'de para'!A:A,'de para'!D:D,_xlfn.XLOOKUP('output XML'!B1016,'de para'!B:B,'de para'!D:D,"Not found",0),0)</f>
        <v>Inflação</v>
      </c>
      <c r="I1016" s="118">
        <v>44897</v>
      </c>
    </row>
    <row r="1017" spans="1:9" x14ac:dyDescent="0.3">
      <c r="A1017" s="12">
        <v>3</v>
      </c>
      <c r="B1017" t="s">
        <v>5</v>
      </c>
      <c r="C1017">
        <v>178161.14</v>
      </c>
      <c r="D1017">
        <v>4049.1168980000002</v>
      </c>
      <c r="E1017">
        <v>44</v>
      </c>
      <c r="F1017" t="s">
        <v>14</v>
      </c>
      <c r="G1017" t="str">
        <f>_xlfn.XLOOKUP(B1017,'de para'!A:A,'de para'!C:C,_xlfn.XLOOKUP(B1017,'de para'!B:B,'de para'!C:C,"Not found",0),0)</f>
        <v>NTN-B 760199 20260815</v>
      </c>
      <c r="H1017" t="str">
        <f>_xlfn.XLOOKUP(B1017,'de para'!A:A,'de para'!D:D,_xlfn.XLOOKUP('output XML'!B1017,'de para'!B:B,'de para'!D:D,"Not found",0),0)</f>
        <v>Inflação</v>
      </c>
      <c r="I1017" s="118">
        <v>44897</v>
      </c>
    </row>
    <row r="1018" spans="1:9" x14ac:dyDescent="0.3">
      <c r="A1018" s="12">
        <v>4</v>
      </c>
      <c r="B1018" t="s">
        <v>5</v>
      </c>
      <c r="C1018">
        <v>279389.07</v>
      </c>
      <c r="D1018">
        <v>4049.1168980000002</v>
      </c>
      <c r="E1018">
        <v>69</v>
      </c>
      <c r="F1018" t="s">
        <v>14</v>
      </c>
      <c r="G1018" t="str">
        <f>_xlfn.XLOOKUP(B1018,'de para'!A:A,'de para'!C:C,_xlfn.XLOOKUP(B1018,'de para'!B:B,'de para'!C:C,"Not found",0),0)</f>
        <v>NTN-B 760199 20260815</v>
      </c>
      <c r="H1018" t="str">
        <f>_xlfn.XLOOKUP(B1018,'de para'!A:A,'de para'!D:D,_xlfn.XLOOKUP('output XML'!B1018,'de para'!B:B,'de para'!D:D,"Not found",0),0)</f>
        <v>Inflação</v>
      </c>
      <c r="I1018" s="118">
        <v>44897</v>
      </c>
    </row>
    <row r="1019" spans="1:9" x14ac:dyDescent="0.3">
      <c r="A1019" s="12">
        <v>5</v>
      </c>
      <c r="B1019" t="s">
        <v>5</v>
      </c>
      <c r="C1019">
        <v>32392.94</v>
      </c>
      <c r="D1019">
        <v>4049.1168980000002</v>
      </c>
      <c r="E1019">
        <v>8</v>
      </c>
      <c r="F1019" t="s">
        <v>14</v>
      </c>
      <c r="G1019" t="str">
        <f>_xlfn.XLOOKUP(B1019,'de para'!A:A,'de para'!C:C,_xlfn.XLOOKUP(B1019,'de para'!B:B,'de para'!C:C,"Not found",0),0)</f>
        <v>NTN-B 760199 20260815</v>
      </c>
      <c r="H1019" t="str">
        <f>_xlfn.XLOOKUP(B1019,'de para'!A:A,'de para'!D:D,_xlfn.XLOOKUP('output XML'!B1019,'de para'!B:B,'de para'!D:D,"Not found",0),0)</f>
        <v>Inflação</v>
      </c>
      <c r="I1019" s="118">
        <v>44897</v>
      </c>
    </row>
    <row r="1020" spans="1:9" x14ac:dyDescent="0.3">
      <c r="A1020" s="12">
        <v>6</v>
      </c>
      <c r="B1020" t="s">
        <v>5</v>
      </c>
      <c r="C1020">
        <v>700497.22</v>
      </c>
      <c r="D1020">
        <v>4049.1168980000002</v>
      </c>
      <c r="E1020">
        <v>173</v>
      </c>
      <c r="F1020" t="s">
        <v>14</v>
      </c>
      <c r="G1020" t="str">
        <f>_xlfn.XLOOKUP(B1020,'de para'!A:A,'de para'!C:C,_xlfn.XLOOKUP(B1020,'de para'!B:B,'de para'!C:C,"Not found",0),0)</f>
        <v>NTN-B 760199 20260815</v>
      </c>
      <c r="H1020" t="str">
        <f>_xlfn.XLOOKUP(B1020,'de para'!A:A,'de para'!D:D,_xlfn.XLOOKUP('output XML'!B1020,'de para'!B:B,'de para'!D:D,"Not found",0),0)</f>
        <v>Inflação</v>
      </c>
      <c r="I1020" s="118">
        <v>44897</v>
      </c>
    </row>
    <row r="1021" spans="1:9" x14ac:dyDescent="0.3">
      <c r="A1021" s="12">
        <v>7</v>
      </c>
      <c r="B1021" t="s">
        <v>3</v>
      </c>
      <c r="C1021">
        <v>1844611.95</v>
      </c>
      <c r="D1021">
        <v>4010.025979</v>
      </c>
      <c r="E1021">
        <v>460</v>
      </c>
      <c r="F1021" t="s">
        <v>15</v>
      </c>
      <c r="G1021" t="str">
        <f>_xlfn.XLOOKUP(B1021,'de para'!A:A,'de para'!C:C,_xlfn.XLOOKUP(B1021,'de para'!B:B,'de para'!C:C,"Not found",0),0)</f>
        <v>NTN-B 760199 20350515</v>
      </c>
      <c r="H1021" t="str">
        <f>_xlfn.XLOOKUP(B1021,'de para'!A:A,'de para'!D:D,_xlfn.XLOOKUP('output XML'!B1021,'de para'!B:B,'de para'!D:D,"Not found",0),0)</f>
        <v>Inflação</v>
      </c>
      <c r="I1021" s="118">
        <v>44897</v>
      </c>
    </row>
    <row r="1022" spans="1:9" x14ac:dyDescent="0.3">
      <c r="A1022" s="12">
        <v>8</v>
      </c>
      <c r="B1022" t="s">
        <v>4</v>
      </c>
      <c r="C1022">
        <v>1848068.08</v>
      </c>
      <c r="D1022">
        <v>4079.6204750000002</v>
      </c>
      <c r="E1022">
        <v>453</v>
      </c>
      <c r="F1022" t="s">
        <v>15</v>
      </c>
      <c r="G1022" t="str">
        <f>_xlfn.XLOOKUP(B1022,'de para'!A:A,'de para'!C:C,_xlfn.XLOOKUP(B1022,'de para'!B:B,'de para'!C:C,"Not found",0),0)</f>
        <v>NTN-B 760199 20300815</v>
      </c>
      <c r="H1022" t="str">
        <f>_xlfn.XLOOKUP(B1022,'de para'!A:A,'de para'!D:D,_xlfn.XLOOKUP('output XML'!B1022,'de para'!B:B,'de para'!D:D,"Not found",0),0)</f>
        <v>Inflação</v>
      </c>
      <c r="I1022" s="118">
        <v>44897</v>
      </c>
    </row>
    <row r="1023" spans="1:9" x14ac:dyDescent="0.3">
      <c r="A1023" s="12">
        <v>9</v>
      </c>
      <c r="B1023" t="s">
        <v>4</v>
      </c>
      <c r="C1023">
        <v>1786873.77</v>
      </c>
      <c r="D1023">
        <v>4079.6204750000002</v>
      </c>
      <c r="E1023">
        <v>438</v>
      </c>
      <c r="F1023" t="s">
        <v>15</v>
      </c>
      <c r="G1023" t="str">
        <f>_xlfn.XLOOKUP(B1023,'de para'!A:A,'de para'!C:C,_xlfn.XLOOKUP(B1023,'de para'!B:B,'de para'!C:C,"Not found",0),0)</f>
        <v>NTN-B 760199 20300815</v>
      </c>
      <c r="H1023" t="str">
        <f>_xlfn.XLOOKUP(B1023,'de para'!A:A,'de para'!D:D,_xlfn.XLOOKUP('output XML'!B1023,'de para'!B:B,'de para'!D:D,"Not found",0),0)</f>
        <v>Inflação</v>
      </c>
      <c r="I1023" s="118">
        <v>44897</v>
      </c>
    </row>
    <row r="1024" spans="1:9" x14ac:dyDescent="0.3">
      <c r="A1024" s="12">
        <v>10</v>
      </c>
      <c r="B1024" t="s">
        <v>3</v>
      </c>
      <c r="C1024">
        <v>745864.83</v>
      </c>
      <c r="D1024">
        <v>4010.025979</v>
      </c>
      <c r="E1024">
        <v>186</v>
      </c>
      <c r="F1024" t="s">
        <v>15</v>
      </c>
      <c r="G1024" t="str">
        <f>_xlfn.XLOOKUP(B1024,'de para'!A:A,'de para'!C:C,_xlfn.XLOOKUP(B1024,'de para'!B:B,'de para'!C:C,"Not found",0),0)</f>
        <v>NTN-B 760199 20350515</v>
      </c>
      <c r="H1024" t="str">
        <f>_xlfn.XLOOKUP(B1024,'de para'!A:A,'de para'!D:D,_xlfn.XLOOKUP('output XML'!B1024,'de para'!B:B,'de para'!D:D,"Not found",0),0)</f>
        <v>Inflação</v>
      </c>
      <c r="I1024" s="118">
        <v>44897</v>
      </c>
    </row>
    <row r="1025" spans="1:9" x14ac:dyDescent="0.3">
      <c r="A1025" s="12">
        <v>11</v>
      </c>
      <c r="B1025" t="s">
        <v>3</v>
      </c>
      <c r="C1025">
        <v>288721.87</v>
      </c>
      <c r="D1025">
        <v>4010.025979</v>
      </c>
      <c r="E1025">
        <v>72</v>
      </c>
      <c r="F1025" t="s">
        <v>15</v>
      </c>
      <c r="G1025" t="str">
        <f>_xlfn.XLOOKUP(B1025,'de para'!A:A,'de para'!C:C,_xlfn.XLOOKUP(B1025,'de para'!B:B,'de para'!C:C,"Not found",0),0)</f>
        <v>NTN-B 760199 20350515</v>
      </c>
      <c r="H1025" t="str">
        <f>_xlfn.XLOOKUP(B1025,'de para'!A:A,'de para'!D:D,_xlfn.XLOOKUP('output XML'!B1025,'de para'!B:B,'de para'!D:D,"Not found",0),0)</f>
        <v>Inflação</v>
      </c>
      <c r="I1025" s="118">
        <v>44897</v>
      </c>
    </row>
    <row r="1026" spans="1:9" x14ac:dyDescent="0.3">
      <c r="A1026" s="12">
        <v>12</v>
      </c>
      <c r="B1026" t="s">
        <v>3</v>
      </c>
      <c r="C1026">
        <v>40100.26</v>
      </c>
      <c r="D1026">
        <v>4010.025979</v>
      </c>
      <c r="E1026">
        <v>10</v>
      </c>
      <c r="F1026" t="s">
        <v>15</v>
      </c>
      <c r="G1026" t="str">
        <f>_xlfn.XLOOKUP(B1026,'de para'!A:A,'de para'!C:C,_xlfn.XLOOKUP(B1026,'de para'!B:B,'de para'!C:C,"Not found",0),0)</f>
        <v>NTN-B 760199 20350515</v>
      </c>
      <c r="H1026" t="str">
        <f>_xlfn.XLOOKUP(B1026,'de para'!A:A,'de para'!D:D,_xlfn.XLOOKUP('output XML'!B1026,'de para'!B:B,'de para'!D:D,"Not found",0),0)</f>
        <v>Inflação</v>
      </c>
      <c r="I1026" s="118">
        <v>44897</v>
      </c>
    </row>
    <row r="1027" spans="1:9" x14ac:dyDescent="0.3">
      <c r="A1027" s="12">
        <v>13</v>
      </c>
      <c r="B1027" t="s">
        <v>3</v>
      </c>
      <c r="C1027">
        <v>2061153.35</v>
      </c>
      <c r="D1027">
        <v>4010.025979</v>
      </c>
      <c r="E1027">
        <v>514</v>
      </c>
      <c r="F1027" t="s">
        <v>15</v>
      </c>
      <c r="G1027" t="str">
        <f>_xlfn.XLOOKUP(B1027,'de para'!A:A,'de para'!C:C,_xlfn.XLOOKUP(B1027,'de para'!B:B,'de para'!C:C,"Not found",0),0)</f>
        <v>NTN-B 760199 20350515</v>
      </c>
      <c r="H1027" t="str">
        <f>_xlfn.XLOOKUP(B1027,'de para'!A:A,'de para'!D:D,_xlfn.XLOOKUP('output XML'!B1027,'de para'!B:B,'de para'!D:D,"Not found",0),0)</f>
        <v>Inflação</v>
      </c>
      <c r="I1027" s="118">
        <v>44897</v>
      </c>
    </row>
    <row r="1028" spans="1:9" x14ac:dyDescent="0.3">
      <c r="A1028" s="12">
        <v>14</v>
      </c>
      <c r="B1028" t="s">
        <v>4</v>
      </c>
      <c r="C1028">
        <v>2570160.9</v>
      </c>
      <c r="D1028">
        <v>4079.6204750000002</v>
      </c>
      <c r="E1028">
        <v>630</v>
      </c>
      <c r="F1028" t="s">
        <v>15</v>
      </c>
      <c r="G1028" t="str">
        <f>_xlfn.XLOOKUP(B1028,'de para'!A:A,'de para'!C:C,_xlfn.XLOOKUP(B1028,'de para'!B:B,'de para'!C:C,"Not found",0),0)</f>
        <v>NTN-B 760199 20300815</v>
      </c>
      <c r="H1028" t="str">
        <f>_xlfn.XLOOKUP(B1028,'de para'!A:A,'de para'!D:D,_xlfn.XLOOKUP('output XML'!B1028,'de para'!B:B,'de para'!D:D,"Not found",0),0)</f>
        <v>Inflação</v>
      </c>
      <c r="I1028" s="118">
        <v>44897</v>
      </c>
    </row>
    <row r="1029" spans="1:9" x14ac:dyDescent="0.3">
      <c r="A1029" s="12">
        <v>15</v>
      </c>
      <c r="B1029" t="s">
        <v>3</v>
      </c>
      <c r="C1029">
        <v>1319298.55</v>
      </c>
      <c r="D1029">
        <v>4010.025979</v>
      </c>
      <c r="E1029">
        <v>329</v>
      </c>
      <c r="F1029" t="s">
        <v>15</v>
      </c>
      <c r="G1029" t="str">
        <f>_xlfn.XLOOKUP(B1029,'de para'!A:A,'de para'!C:C,_xlfn.XLOOKUP(B1029,'de para'!B:B,'de para'!C:C,"Not found",0),0)</f>
        <v>NTN-B 760199 20350515</v>
      </c>
      <c r="H1029" t="str">
        <f>_xlfn.XLOOKUP(B1029,'de para'!A:A,'de para'!D:D,_xlfn.XLOOKUP('output XML'!B1029,'de para'!B:B,'de para'!D:D,"Not found",0),0)</f>
        <v>Inflação</v>
      </c>
      <c r="I1029" s="118">
        <v>44897</v>
      </c>
    </row>
    <row r="1030" spans="1:9" x14ac:dyDescent="0.3">
      <c r="A1030" s="12">
        <v>16</v>
      </c>
      <c r="B1030" t="s">
        <v>3</v>
      </c>
      <c r="C1030">
        <v>148370.96</v>
      </c>
      <c r="D1030">
        <v>4010.025979</v>
      </c>
      <c r="E1030">
        <v>37</v>
      </c>
      <c r="F1030" t="s">
        <v>15</v>
      </c>
      <c r="G1030" t="str">
        <f>_xlfn.XLOOKUP(B1030,'de para'!A:A,'de para'!C:C,_xlfn.XLOOKUP(B1030,'de para'!B:B,'de para'!C:C,"Not found",0),0)</f>
        <v>NTN-B 760199 20350515</v>
      </c>
      <c r="H1030" t="str">
        <f>_xlfn.XLOOKUP(B1030,'de para'!A:A,'de para'!D:D,_xlfn.XLOOKUP('output XML'!B1030,'de para'!B:B,'de para'!D:D,"Not found",0),0)</f>
        <v>Inflação</v>
      </c>
      <c r="I1030" s="118">
        <v>44897</v>
      </c>
    </row>
    <row r="1031" spans="1:9" x14ac:dyDescent="0.3">
      <c r="A1031" s="12">
        <v>17</v>
      </c>
      <c r="B1031" t="s">
        <v>4</v>
      </c>
      <c r="C1031">
        <v>191742.16</v>
      </c>
      <c r="D1031">
        <v>4079.6204750000002</v>
      </c>
      <c r="E1031">
        <v>47</v>
      </c>
      <c r="F1031" t="s">
        <v>15</v>
      </c>
      <c r="G1031" t="str">
        <f>_xlfn.XLOOKUP(B1031,'de para'!A:A,'de para'!C:C,_xlfn.XLOOKUP(B1031,'de para'!B:B,'de para'!C:C,"Not found",0),0)</f>
        <v>NTN-B 760199 20300815</v>
      </c>
      <c r="H1031" t="str">
        <f>_xlfn.XLOOKUP(B1031,'de para'!A:A,'de para'!D:D,_xlfn.XLOOKUP('output XML'!B1031,'de para'!B:B,'de para'!D:D,"Not found",0),0)</f>
        <v>Inflação</v>
      </c>
      <c r="I1031" s="118">
        <v>44897</v>
      </c>
    </row>
    <row r="1032" spans="1:9" x14ac:dyDescent="0.3">
      <c r="A1032" s="12">
        <v>18</v>
      </c>
      <c r="B1032" t="s">
        <v>5</v>
      </c>
      <c r="C1032">
        <v>959640.7</v>
      </c>
      <c r="D1032">
        <v>4049.1168980000002</v>
      </c>
      <c r="E1032">
        <v>237</v>
      </c>
      <c r="F1032" t="s">
        <v>15</v>
      </c>
      <c r="G1032" t="str">
        <f>_xlfn.XLOOKUP(B1032,'de para'!A:A,'de para'!C:C,_xlfn.XLOOKUP(B1032,'de para'!B:B,'de para'!C:C,"Not found",0),0)</f>
        <v>NTN-B 760199 20260815</v>
      </c>
      <c r="H1032" t="str">
        <f>_xlfn.XLOOKUP(B1032,'de para'!A:A,'de para'!D:D,_xlfn.XLOOKUP('output XML'!B1032,'de para'!B:B,'de para'!D:D,"Not found",0),0)</f>
        <v>Inflação</v>
      </c>
      <c r="I1032" s="118">
        <v>44897</v>
      </c>
    </row>
    <row r="1033" spans="1:9" x14ac:dyDescent="0.3">
      <c r="A1033" s="12">
        <v>19</v>
      </c>
      <c r="B1033" t="s">
        <v>5</v>
      </c>
      <c r="C1033">
        <v>797676.03</v>
      </c>
      <c r="D1033">
        <v>4049.1168980000002</v>
      </c>
      <c r="E1033">
        <v>197</v>
      </c>
      <c r="F1033" t="s">
        <v>15</v>
      </c>
      <c r="G1033" t="str">
        <f>_xlfn.XLOOKUP(B1033,'de para'!A:A,'de para'!C:C,_xlfn.XLOOKUP(B1033,'de para'!B:B,'de para'!C:C,"Not found",0),0)</f>
        <v>NTN-B 760199 20260815</v>
      </c>
      <c r="H1033" t="str">
        <f>_xlfn.XLOOKUP(B1033,'de para'!A:A,'de para'!D:D,_xlfn.XLOOKUP('output XML'!B1033,'de para'!B:B,'de para'!D:D,"Not found",0),0)</f>
        <v>Inflação</v>
      </c>
      <c r="I1033" s="118">
        <v>44897</v>
      </c>
    </row>
    <row r="1034" spans="1:9" x14ac:dyDescent="0.3">
      <c r="A1034" s="12">
        <v>20</v>
      </c>
      <c r="B1034" t="s">
        <v>5</v>
      </c>
      <c r="C1034">
        <v>101227.92</v>
      </c>
      <c r="D1034">
        <v>4049.1168980000002</v>
      </c>
      <c r="E1034">
        <v>25</v>
      </c>
      <c r="F1034" t="s">
        <v>15</v>
      </c>
      <c r="G1034" t="str">
        <f>_xlfn.XLOOKUP(B1034,'de para'!A:A,'de para'!C:C,_xlfn.XLOOKUP(B1034,'de para'!B:B,'de para'!C:C,"Not found",0),0)</f>
        <v>NTN-B 760199 20260815</v>
      </c>
      <c r="H1034" t="str">
        <f>_xlfn.XLOOKUP(B1034,'de para'!A:A,'de para'!D:D,_xlfn.XLOOKUP('output XML'!B1034,'de para'!B:B,'de para'!D:D,"Not found",0),0)</f>
        <v>Inflação</v>
      </c>
      <c r="I1034" s="118">
        <v>44897</v>
      </c>
    </row>
    <row r="1035" spans="1:9" x14ac:dyDescent="0.3">
      <c r="A1035" s="12">
        <v>21</v>
      </c>
      <c r="B1035" t="s">
        <v>5</v>
      </c>
      <c r="C1035">
        <v>1315962.99</v>
      </c>
      <c r="D1035">
        <v>4049.1168980000002</v>
      </c>
      <c r="E1035">
        <v>325</v>
      </c>
      <c r="F1035" t="s">
        <v>15</v>
      </c>
      <c r="G1035" t="str">
        <f>_xlfn.XLOOKUP(B1035,'de para'!A:A,'de para'!C:C,_xlfn.XLOOKUP(B1035,'de para'!B:B,'de para'!C:C,"Not found",0),0)</f>
        <v>NTN-B 760199 20260815</v>
      </c>
      <c r="H1035" t="str">
        <f>_xlfn.XLOOKUP(B1035,'de para'!A:A,'de para'!D:D,_xlfn.XLOOKUP('output XML'!B1035,'de para'!B:B,'de para'!D:D,"Not found",0),0)</f>
        <v>Inflação</v>
      </c>
      <c r="I1035" s="118">
        <v>44897</v>
      </c>
    </row>
    <row r="1036" spans="1:9" x14ac:dyDescent="0.3">
      <c r="A1036" s="12">
        <v>22</v>
      </c>
      <c r="B1036" t="s">
        <v>6</v>
      </c>
      <c r="C1036">
        <v>1534846.7</v>
      </c>
      <c r="D1036">
        <v>1023.23113588</v>
      </c>
      <c r="E1036">
        <v>1500</v>
      </c>
      <c r="F1036" t="s">
        <v>14</v>
      </c>
      <c r="G1036" t="str">
        <f>_xlfn.XLOOKUP(B1036,'de para'!A:A,'de para'!C:C,_xlfn.XLOOKUP(B1036,'de para'!B:B,'de para'!C:C,"Not found",0),0)</f>
        <v>IFPT11 - IFIN PARTICIPAÇÕES S.A. - 20330915 IPCA + 7.1000%</v>
      </c>
      <c r="H1036" t="str">
        <f>_xlfn.XLOOKUP(B1036,'de para'!A:A,'de para'!D:D,_xlfn.XLOOKUP('output XML'!B1036,'de para'!B:B,'de para'!D:D,"Not found",0),0)</f>
        <v>Inflação</v>
      </c>
      <c r="I1036" s="118">
        <v>44897</v>
      </c>
    </row>
    <row r="1037" spans="1:9" x14ac:dyDescent="0.3">
      <c r="A1037" s="12">
        <v>23</v>
      </c>
      <c r="B1037" t="s">
        <v>7</v>
      </c>
      <c r="C1037">
        <v>292352.77</v>
      </c>
      <c r="D1037">
        <v>15.37</v>
      </c>
      <c r="E1037">
        <v>19021</v>
      </c>
      <c r="F1037" t="s">
        <v>14</v>
      </c>
      <c r="G1037" t="str">
        <f>_xlfn.XLOOKUP(B1037,'de para'!A:A,'de para'!C:C,_xlfn.XLOOKUP(B1037,'de para'!B:B,'de para'!C:C,"Not found",0),0)</f>
        <v>Bradesco PN</v>
      </c>
      <c r="H1037" t="str">
        <f>_xlfn.XLOOKUP(B1037,'de para'!A:A,'de para'!D:D,_xlfn.XLOOKUP('output XML'!B1037,'de para'!B:B,'de para'!D:D,"Not found",0),0)</f>
        <v>Ações</v>
      </c>
      <c r="I1037" s="118">
        <v>44897</v>
      </c>
    </row>
    <row r="1038" spans="1:9" x14ac:dyDescent="0.3">
      <c r="A1038" s="12">
        <v>24</v>
      </c>
      <c r="B1038" t="s">
        <v>143</v>
      </c>
      <c r="C1038">
        <v>8268970</v>
      </c>
      <c r="D1038">
        <v>107.95</v>
      </c>
      <c r="E1038">
        <v>76600</v>
      </c>
      <c r="F1038" t="s">
        <v>14</v>
      </c>
      <c r="G1038" t="str">
        <f>_xlfn.XLOOKUP(B1038,'de para'!A:A,'de para'!C:C,_xlfn.XLOOKUP(B1038,'de para'!B:B,'de para'!C:C,"Not found",0),0)</f>
        <v>BOVA11</v>
      </c>
      <c r="H1038" t="str">
        <f>_xlfn.XLOOKUP(B1038,'de para'!A:A,'de para'!D:D,_xlfn.XLOOKUP('output XML'!B1038,'de para'!B:B,'de para'!D:D,"Not found",0),0)</f>
        <v>Ações</v>
      </c>
      <c r="I1038" s="118">
        <v>44897</v>
      </c>
    </row>
    <row r="1039" spans="1:9" x14ac:dyDescent="0.3">
      <c r="A1039" s="12">
        <v>25</v>
      </c>
      <c r="B1039" t="s">
        <v>8</v>
      </c>
      <c r="C1039">
        <v>383990.72</v>
      </c>
      <c r="D1039">
        <v>11.36</v>
      </c>
      <c r="E1039">
        <v>33802</v>
      </c>
      <c r="F1039" t="s">
        <v>14</v>
      </c>
      <c r="G1039" t="str">
        <f>_xlfn.XLOOKUP(B1039,'de para'!A:A,'de para'!C:C,_xlfn.XLOOKUP(B1039,'de para'!B:B,'de para'!C:C,"Not found",0),0)</f>
        <v>CEMIG PN</v>
      </c>
      <c r="H1039" t="str">
        <f>_xlfn.XLOOKUP(B1039,'de para'!A:A,'de para'!D:D,_xlfn.XLOOKUP('output XML'!B1039,'de para'!B:B,'de para'!D:D,"Not found",0),0)</f>
        <v>Ações</v>
      </c>
      <c r="I1039" s="118">
        <v>44897</v>
      </c>
    </row>
    <row r="1040" spans="1:9" x14ac:dyDescent="0.3">
      <c r="A1040" s="12">
        <v>26</v>
      </c>
      <c r="B1040" t="s">
        <v>9</v>
      </c>
      <c r="C1040">
        <v>1278486</v>
      </c>
      <c r="D1040">
        <v>17.61</v>
      </c>
      <c r="E1040">
        <v>72600</v>
      </c>
      <c r="F1040" t="s">
        <v>14</v>
      </c>
      <c r="G1040" t="str">
        <f>_xlfn.XLOOKUP(B1040,'de para'!A:A,'de para'!C:C,_xlfn.XLOOKUP(B1040,'de para'!B:B,'de para'!C:C,"Not found",0),0)</f>
        <v>Cosan ON</v>
      </c>
      <c r="H1040" t="str">
        <f>_xlfn.XLOOKUP(B1040,'de para'!A:A,'de para'!D:D,_xlfn.XLOOKUP('output XML'!B1040,'de para'!B:B,'de para'!D:D,"Not found",0),0)</f>
        <v>Ações</v>
      </c>
      <c r="I1040" s="118">
        <v>44897</v>
      </c>
    </row>
    <row r="1041" spans="1:9" x14ac:dyDescent="0.3">
      <c r="A1041" s="12">
        <v>27</v>
      </c>
      <c r="B1041" t="s">
        <v>10</v>
      </c>
      <c r="C1041">
        <v>510185.98</v>
      </c>
      <c r="D1041">
        <v>8.77</v>
      </c>
      <c r="E1041">
        <v>58174</v>
      </c>
      <c r="F1041" t="s">
        <v>14</v>
      </c>
      <c r="G1041" t="str">
        <f>_xlfn.XLOOKUP(B1041,'de para'!A:A,'de para'!C:C,_xlfn.XLOOKUP(B1041,'de para'!B:B,'de para'!C:C,"Not found",0),0)</f>
        <v>Itau PN</v>
      </c>
      <c r="H1041" t="str">
        <f>_xlfn.XLOOKUP(B1041,'de para'!A:A,'de para'!D:D,_xlfn.XLOOKUP('output XML'!B1041,'de para'!B:B,'de para'!D:D,"Not found",0),0)</f>
        <v>Ações</v>
      </c>
      <c r="I1041" s="118">
        <v>44897</v>
      </c>
    </row>
    <row r="1042" spans="1:9" x14ac:dyDescent="0.3">
      <c r="A1042" s="12">
        <v>28</v>
      </c>
      <c r="B1042" t="s">
        <v>11</v>
      </c>
      <c r="C1042">
        <v>934314.6</v>
      </c>
      <c r="D1042">
        <v>25.91</v>
      </c>
      <c r="E1042">
        <v>36060</v>
      </c>
      <c r="F1042" t="s">
        <v>14</v>
      </c>
      <c r="G1042" t="str">
        <f>_xlfn.XLOOKUP(B1042,'de para'!A:A,'de para'!C:C,_xlfn.XLOOKUP(B1042,'de para'!B:B,'de para'!C:C,"Not found",0),0)</f>
        <v>Petrobras PN</v>
      </c>
      <c r="H1042" t="str">
        <f>_xlfn.XLOOKUP(B1042,'de para'!A:A,'de para'!D:D,_xlfn.XLOOKUP('output XML'!B1042,'de para'!B:B,'de para'!D:D,"Not found",0),0)</f>
        <v>Ações</v>
      </c>
      <c r="I1042" s="118">
        <v>44897</v>
      </c>
    </row>
    <row r="1043" spans="1:9" x14ac:dyDescent="0.3">
      <c r="A1043" s="12">
        <v>29</v>
      </c>
      <c r="B1043" t="s">
        <v>12</v>
      </c>
      <c r="C1043">
        <v>1649200</v>
      </c>
      <c r="D1043">
        <v>86.8</v>
      </c>
      <c r="E1043">
        <v>19000</v>
      </c>
      <c r="F1043" t="s">
        <v>14</v>
      </c>
      <c r="G1043" t="str">
        <f>_xlfn.XLOOKUP(B1043,'de para'!A:A,'de para'!C:C,_xlfn.XLOOKUP(B1043,'de para'!B:B,'de para'!C:C,"Not found",0),0)</f>
        <v>Vale ON</v>
      </c>
      <c r="H1043" t="str">
        <f>_xlfn.XLOOKUP(B1043,'de para'!A:A,'de para'!D:D,_xlfn.XLOOKUP('output XML'!B1043,'de para'!B:B,'de para'!D:D,"Not found",0),0)</f>
        <v>Ações</v>
      </c>
      <c r="I1043" s="118">
        <v>44897</v>
      </c>
    </row>
    <row r="1044" spans="1:9" x14ac:dyDescent="0.3">
      <c r="A1044" s="12">
        <v>30</v>
      </c>
      <c r="B1044" t="s">
        <v>143</v>
      </c>
      <c r="C1044">
        <v>622331.75</v>
      </c>
      <c r="D1044">
        <v>107.95</v>
      </c>
      <c r="E1044">
        <v>5765</v>
      </c>
      <c r="F1044" t="s">
        <v>14</v>
      </c>
      <c r="G1044" t="str">
        <f>_xlfn.XLOOKUP(B1044,'de para'!A:A,'de para'!C:C,_xlfn.XLOOKUP(B1044,'de para'!B:B,'de para'!C:C,"Not found",0),0)</f>
        <v>BOVA11</v>
      </c>
      <c r="H1044" t="str">
        <f>_xlfn.XLOOKUP(B1044,'de para'!A:A,'de para'!D:D,_xlfn.XLOOKUP('output XML'!B1044,'de para'!B:B,'de para'!D:D,"Not found",0),0)</f>
        <v>Ações</v>
      </c>
      <c r="I1044" s="118">
        <v>44897</v>
      </c>
    </row>
    <row r="1045" spans="1:9" x14ac:dyDescent="0.3">
      <c r="A1045" s="12">
        <v>31</v>
      </c>
      <c r="B1045" t="s">
        <v>143</v>
      </c>
      <c r="C1045">
        <v>96723.199999999997</v>
      </c>
      <c r="D1045">
        <v>107.95</v>
      </c>
      <c r="E1045">
        <v>896</v>
      </c>
      <c r="F1045" t="s">
        <v>14</v>
      </c>
      <c r="G1045" t="str">
        <f>_xlfn.XLOOKUP(B1045,'de para'!A:A,'de para'!C:C,_xlfn.XLOOKUP(B1045,'de para'!B:B,'de para'!C:C,"Not found",0),0)</f>
        <v>BOVA11</v>
      </c>
      <c r="H1045" t="str">
        <f>_xlfn.XLOOKUP(B1045,'de para'!A:A,'de para'!D:D,_xlfn.XLOOKUP('output XML'!B1045,'de para'!B:B,'de para'!D:D,"Not found",0),0)</f>
        <v>Ações</v>
      </c>
      <c r="I1045" s="118">
        <v>44897</v>
      </c>
    </row>
    <row r="1046" spans="1:9" x14ac:dyDescent="0.3">
      <c r="A1046" s="12">
        <v>32</v>
      </c>
      <c r="B1046" t="s">
        <v>143</v>
      </c>
      <c r="C1046">
        <v>46202.6</v>
      </c>
      <c r="D1046">
        <v>107.95</v>
      </c>
      <c r="E1046">
        <v>428</v>
      </c>
      <c r="F1046" t="s">
        <v>14</v>
      </c>
      <c r="G1046" t="str">
        <f>_xlfn.XLOOKUP(B1046,'de para'!A:A,'de para'!C:C,_xlfn.XLOOKUP(B1046,'de para'!B:B,'de para'!C:C,"Not found",0),0)</f>
        <v>BOVA11</v>
      </c>
      <c r="H1046" t="str">
        <f>_xlfn.XLOOKUP(B1046,'de para'!A:A,'de para'!D:D,_xlfn.XLOOKUP('output XML'!B1046,'de para'!B:B,'de para'!D:D,"Not found",0),0)</f>
        <v>Ações</v>
      </c>
      <c r="I1046" s="118">
        <v>44897</v>
      </c>
    </row>
    <row r="1047" spans="1:9" x14ac:dyDescent="0.3">
      <c r="A1047" s="12">
        <v>33</v>
      </c>
      <c r="B1047" t="s">
        <v>143</v>
      </c>
      <c r="C1047">
        <v>87439.5</v>
      </c>
      <c r="D1047">
        <v>107.95</v>
      </c>
      <c r="E1047">
        <v>810</v>
      </c>
      <c r="F1047" t="s">
        <v>14</v>
      </c>
      <c r="G1047" t="str">
        <f>_xlfn.XLOOKUP(B1047,'de para'!A:A,'de para'!C:C,_xlfn.XLOOKUP(B1047,'de para'!B:B,'de para'!C:C,"Not found",0),0)</f>
        <v>BOVA11</v>
      </c>
      <c r="H1047" t="str">
        <f>_xlfn.XLOOKUP(B1047,'de para'!A:A,'de para'!D:D,_xlfn.XLOOKUP('output XML'!B1047,'de para'!B:B,'de para'!D:D,"Not found",0),0)</f>
        <v>Ações</v>
      </c>
      <c r="I1047" s="118">
        <v>44897</v>
      </c>
    </row>
    <row r="1048" spans="1:9" x14ac:dyDescent="0.3">
      <c r="A1048" s="12">
        <v>34</v>
      </c>
      <c r="B1048" t="s">
        <v>143</v>
      </c>
      <c r="C1048">
        <v>162680.65</v>
      </c>
      <c r="D1048">
        <v>107.95</v>
      </c>
      <c r="E1048">
        <v>1507</v>
      </c>
      <c r="F1048" t="s">
        <v>14</v>
      </c>
      <c r="G1048" t="str">
        <f>_xlfn.XLOOKUP(B1048,'de para'!A:A,'de para'!C:C,_xlfn.XLOOKUP(B1048,'de para'!B:B,'de para'!C:C,"Not found",0),0)</f>
        <v>BOVA11</v>
      </c>
      <c r="H1048" t="str">
        <f>_xlfn.XLOOKUP(B1048,'de para'!A:A,'de para'!D:D,_xlfn.XLOOKUP('output XML'!B1048,'de para'!B:B,'de para'!D:D,"Not found",0),0)</f>
        <v>Ações</v>
      </c>
      <c r="I1048" s="118">
        <v>44897</v>
      </c>
    </row>
    <row r="1049" spans="1:9" x14ac:dyDescent="0.3">
      <c r="A1049" s="12">
        <v>35</v>
      </c>
      <c r="B1049" t="s">
        <v>143</v>
      </c>
      <c r="C1049">
        <v>744207.3</v>
      </c>
      <c r="D1049">
        <v>107.95</v>
      </c>
      <c r="E1049">
        <v>6894</v>
      </c>
      <c r="F1049" t="s">
        <v>14</v>
      </c>
      <c r="G1049" t="str">
        <f>_xlfn.XLOOKUP(B1049,'de para'!A:A,'de para'!C:C,_xlfn.XLOOKUP(B1049,'de para'!B:B,'de para'!C:C,"Not found",0),0)</f>
        <v>BOVA11</v>
      </c>
      <c r="H1049" t="str">
        <f>_xlfn.XLOOKUP(B1049,'de para'!A:A,'de para'!D:D,_xlfn.XLOOKUP('output XML'!B1049,'de para'!B:B,'de para'!D:D,"Not found",0),0)</f>
        <v>Ações</v>
      </c>
      <c r="I1049" s="118">
        <v>44897</v>
      </c>
    </row>
    <row r="1050" spans="1:9" x14ac:dyDescent="0.3">
      <c r="A1050" s="12">
        <v>36</v>
      </c>
      <c r="B1050" t="s">
        <v>13</v>
      </c>
      <c r="C1050">
        <v>1067.42</v>
      </c>
      <c r="D1050">
        <v>1067.42</v>
      </c>
      <c r="E1050">
        <v>1</v>
      </c>
      <c r="F1050" t="s">
        <v>14</v>
      </c>
      <c r="G1050" t="str">
        <f>_xlfn.XLOOKUP(B1050,'de para'!A:A,'de para'!C:C,_xlfn.XLOOKUP(B1050,'de para'!B:B,'de para'!C:C,"Not found",0),0)</f>
        <v>Fundo de caixa</v>
      </c>
      <c r="H1050" t="str">
        <f>_xlfn.XLOOKUP(B1050,'de para'!A:A,'de para'!D:D,_xlfn.XLOOKUP('output XML'!B1050,'de para'!B:B,'de para'!D:D,"Not found",0),0)</f>
        <v>Caixa</v>
      </c>
      <c r="I1050" s="118">
        <v>44897</v>
      </c>
    </row>
    <row r="1051" spans="1:9" x14ac:dyDescent="0.3">
      <c r="A1051" s="12">
        <v>37</v>
      </c>
      <c r="B1051" t="s">
        <v>13</v>
      </c>
      <c r="C1051">
        <v>1054.03</v>
      </c>
      <c r="D1051">
        <v>1054.03</v>
      </c>
      <c r="E1051">
        <v>1</v>
      </c>
      <c r="F1051" t="s">
        <v>15</v>
      </c>
      <c r="G1051" t="str">
        <f>_xlfn.XLOOKUP(B1051,'de para'!A:A,'de para'!C:C,_xlfn.XLOOKUP(B1051,'de para'!B:B,'de para'!C:C,"Not found",0),0)</f>
        <v>Fundo de caixa</v>
      </c>
      <c r="H1051" t="str">
        <f>_xlfn.XLOOKUP(B1051,'de para'!A:A,'de para'!D:D,_xlfn.XLOOKUP('output XML'!B1051,'de para'!B:B,'de para'!D:D,"Not found",0),0)</f>
        <v>Caixa</v>
      </c>
      <c r="I1051" s="118">
        <v>44897</v>
      </c>
    </row>
    <row r="1052" spans="1:9" x14ac:dyDescent="0.3">
      <c r="A1052" s="12">
        <v>38</v>
      </c>
      <c r="B1052">
        <v>28075830000105</v>
      </c>
      <c r="C1052">
        <v>355196.22209023917</v>
      </c>
      <c r="D1052">
        <v>1.7707101000000001</v>
      </c>
      <c r="E1052">
        <v>200595.35555268999</v>
      </c>
      <c r="F1052" t="s">
        <v>14</v>
      </c>
      <c r="G1052" t="str">
        <f>_xlfn.XLOOKUP(B1052,'de para'!A:A,'de para'!C:C,_xlfn.XLOOKUP(B1052,'de para'!B:B,'de para'!C:C,"Not found",0),0)</f>
        <v>CSHG ALLOCATION MILES ACER LONG BIAS FIC MULTIMERCADO</v>
      </c>
      <c r="H1052" t="str">
        <f>_xlfn.XLOOKUP(B1052,'de para'!A:A,'de para'!D:D,_xlfn.XLOOKUP('output XML'!B1052,'de para'!B:B,'de para'!D:D,"Not found",0),0)</f>
        <v>Ações</v>
      </c>
      <c r="I1052" s="118">
        <v>44897</v>
      </c>
    </row>
    <row r="1053" spans="1:9" x14ac:dyDescent="0.3">
      <c r="A1053" s="12">
        <v>39</v>
      </c>
      <c r="B1053">
        <v>25307212000147</v>
      </c>
      <c r="C1053">
        <v>1527851.4225430139</v>
      </c>
      <c r="D1053">
        <v>1.4276447000000001</v>
      </c>
      <c r="E1053">
        <v>1070190.2388899799</v>
      </c>
      <c r="F1053" t="s">
        <v>14</v>
      </c>
      <c r="G1053" t="str">
        <f>_xlfn.XLOOKUP(B1053,'de para'!A:A,'de para'!C:C,_xlfn.XLOOKUP(B1053,'de para'!B:B,'de para'!C:C,"Not found",0),0)</f>
        <v>CSHG ALLOCATION VELT 90 FIC AÇÕES</v>
      </c>
      <c r="H1053" t="str">
        <f>_xlfn.XLOOKUP(B1053,'de para'!A:A,'de para'!D:D,_xlfn.XLOOKUP('output XML'!B1053,'de para'!B:B,'de para'!D:D,"Not found",0),0)</f>
        <v>Ações</v>
      </c>
      <c r="I1053" s="118">
        <v>44897</v>
      </c>
    </row>
    <row r="1054" spans="1:9" x14ac:dyDescent="0.3">
      <c r="A1054" s="12">
        <v>40</v>
      </c>
      <c r="B1054">
        <v>19726267000199</v>
      </c>
      <c r="C1054">
        <v>2625171.520411829</v>
      </c>
      <c r="D1054">
        <v>320.26898109000001</v>
      </c>
      <c r="E1054">
        <v>8196.7710749800008</v>
      </c>
      <c r="F1054" t="s">
        <v>14</v>
      </c>
      <c r="G1054" t="str">
        <f>_xlfn.XLOOKUP(B1054,'de para'!A:A,'de para'!C:C,_xlfn.XLOOKUP(B1054,'de para'!B:B,'de para'!C:C,"Not found",0),0)</f>
        <v>ATMOS AÇÕES II FIC</v>
      </c>
      <c r="H1054" t="str">
        <f>_xlfn.XLOOKUP(B1054,'de para'!A:A,'de para'!D:D,_xlfn.XLOOKUP('output XML'!B1054,'de para'!B:B,'de para'!D:D,"Not found",0),0)</f>
        <v>Ações</v>
      </c>
      <c r="I1054" s="118">
        <v>44897</v>
      </c>
    </row>
    <row r="1055" spans="1:9" x14ac:dyDescent="0.3">
      <c r="A1055" s="12">
        <v>41</v>
      </c>
      <c r="B1055">
        <v>11145320000156</v>
      </c>
      <c r="C1055">
        <v>3420511.4365624618</v>
      </c>
      <c r="D1055">
        <v>746.88884757000005</v>
      </c>
      <c r="E1055">
        <v>4579.6793561599998</v>
      </c>
      <c r="F1055" t="s">
        <v>14</v>
      </c>
      <c r="G1055" t="str">
        <f>_xlfn.XLOOKUP(B1055,'de para'!A:A,'de para'!C:C,_xlfn.XLOOKUP(B1055,'de para'!B:B,'de para'!C:C,"Not found",0),0)</f>
        <v>ATMOS AÇÕES FIC</v>
      </c>
      <c r="H1055" t="str">
        <f>_xlfn.XLOOKUP(B1055,'de para'!A:A,'de para'!D:D,_xlfn.XLOOKUP('output XML'!B1055,'de para'!B:B,'de para'!D:D,"Not found",0),0)</f>
        <v>Ações</v>
      </c>
      <c r="I1055" s="118">
        <v>44897</v>
      </c>
    </row>
    <row r="1056" spans="1:9" x14ac:dyDescent="0.3">
      <c r="A1056" s="12">
        <v>42</v>
      </c>
      <c r="B1056">
        <v>28075715000122</v>
      </c>
      <c r="C1056">
        <v>1982560.164125863</v>
      </c>
      <c r="D1056">
        <v>1.7095711</v>
      </c>
      <c r="E1056">
        <v>1159682.77898817</v>
      </c>
      <c r="F1056" t="s">
        <v>14</v>
      </c>
      <c r="G1056" t="str">
        <f>_xlfn.XLOOKUP(B1056,'de para'!A:A,'de para'!C:C,_xlfn.XLOOKUP(B1056,'de para'!B:B,'de para'!C:C,"Not found",0),0)</f>
        <v>CSHG ALLOCATION MILES VIRTUS FIC AÇÕES</v>
      </c>
      <c r="H1056" t="str">
        <f>_xlfn.XLOOKUP(B1056,'de para'!A:A,'de para'!D:D,_xlfn.XLOOKUP('output XML'!B1056,'de para'!B:B,'de para'!D:D,"Not found",0),0)</f>
        <v>Ações</v>
      </c>
      <c r="I1056" s="118">
        <v>44897</v>
      </c>
    </row>
    <row r="1057" spans="1:9" x14ac:dyDescent="0.3">
      <c r="A1057" s="12">
        <v>43</v>
      </c>
      <c r="B1057">
        <v>31608459000104</v>
      </c>
      <c r="C1057">
        <v>1603344.8966763951</v>
      </c>
      <c r="D1057">
        <v>1.4247217999999999</v>
      </c>
      <c r="E1057">
        <v>1125374.01805489</v>
      </c>
      <c r="F1057" t="s">
        <v>14</v>
      </c>
      <c r="G1057" t="str">
        <f>_xlfn.XLOOKUP(B1057,'de para'!A:A,'de para'!C:C,_xlfn.XLOOKUP(B1057,'de para'!B:B,'de para'!C:C,"Not found",0),0)</f>
        <v>CSHG ALLOCATION RPS LONG BIAS SELECTION FUNDO DE INVESTIMENTO EM COTAS DE FUNDO DE INVESTIMENTO EM AÇÕES</v>
      </c>
      <c r="H1057" t="str">
        <f>_xlfn.XLOOKUP(B1057,'de para'!A:A,'de para'!D:D,_xlfn.XLOOKUP('output XML'!B1057,'de para'!B:B,'de para'!D:D,"Not found",0),0)</f>
        <v>Ações</v>
      </c>
      <c r="I1057" s="118">
        <v>44897</v>
      </c>
    </row>
    <row r="1058" spans="1:9" x14ac:dyDescent="0.3">
      <c r="A1058" s="12">
        <v>44</v>
      </c>
      <c r="B1058">
        <v>31666901000140</v>
      </c>
      <c r="C1058">
        <v>940435.481822022</v>
      </c>
      <c r="D1058">
        <v>1.5346344999999999</v>
      </c>
      <c r="E1058">
        <v>612807.46772083</v>
      </c>
      <c r="F1058" t="s">
        <v>14</v>
      </c>
      <c r="G1058" t="str">
        <f>_xlfn.XLOOKUP(B1058,'de para'!A:A,'de para'!C:C,_xlfn.XLOOKUP(B1058,'de para'!B:B,'de para'!C:C,"Not found",0),0)</f>
        <v>CSHG ALLOCATION TRUXT LONG BIAS II FUNDO DE INVESTIMENTO EM COTAS DE FUNDO DE INVESTIMENTO EM AÇÕES</v>
      </c>
      <c r="H1058" t="str">
        <f>_xlfn.XLOOKUP(B1058,'de para'!A:A,'de para'!D:D,_xlfn.XLOOKUP('output XML'!B1058,'de para'!B:B,'de para'!D:D,"Not found",0),0)</f>
        <v>Ações</v>
      </c>
      <c r="I1058" s="118">
        <v>44897</v>
      </c>
    </row>
    <row r="1059" spans="1:9" x14ac:dyDescent="0.3">
      <c r="A1059" s="12">
        <v>45</v>
      </c>
      <c r="B1059">
        <v>14781366000150</v>
      </c>
      <c r="C1059">
        <v>3120165.621953682</v>
      </c>
      <c r="D1059">
        <v>3.4752888</v>
      </c>
      <c r="E1059">
        <v>897814.77209999994</v>
      </c>
      <c r="F1059" t="s">
        <v>14</v>
      </c>
      <c r="G1059" t="str">
        <f>_xlfn.XLOOKUP(B1059,'de para'!A:A,'de para'!C:C,_xlfn.XLOOKUP(B1059,'de para'!B:B,'de para'!C:C,"Not found",0),0)</f>
        <v>NUCLEO CSHG AÇÕES FUNDO DE INVESTIMENTO EM COTAS DE FUNDOS DE INVESTIMENTO DE AÇÕES</v>
      </c>
      <c r="H1059" t="str">
        <f>_xlfn.XLOOKUP(B1059,'de para'!A:A,'de para'!D:D,_xlfn.XLOOKUP('output XML'!B1059,'de para'!B:B,'de para'!D:D,"Not found",0),0)</f>
        <v>Ações</v>
      </c>
      <c r="I1059" s="118">
        <v>44897</v>
      </c>
    </row>
    <row r="1060" spans="1:9" x14ac:dyDescent="0.3">
      <c r="A1060" s="12">
        <v>46</v>
      </c>
      <c r="B1060">
        <v>10843445000197</v>
      </c>
      <c r="C1060">
        <v>579.72337979754525</v>
      </c>
      <c r="D1060">
        <v>2.57035065</v>
      </c>
      <c r="E1060">
        <v>225.54252657999999</v>
      </c>
      <c r="F1060" t="s">
        <v>14</v>
      </c>
      <c r="G1060" t="str">
        <f>_xlfn.XLOOKUP(B1060,'de para'!A:A,'de para'!C:C,_xlfn.XLOOKUP(B1060,'de para'!B:B,'de para'!C:C,"Not found",0),0)</f>
        <v>XP REFERENCIADO FUNDO INVESTIMENTO REFERENCIADO DI</v>
      </c>
      <c r="H1060" t="str">
        <f>_xlfn.XLOOKUP(B1060,'de para'!A:A,'de para'!D:D,_xlfn.XLOOKUP('output XML'!B1060,'de para'!B:B,'de para'!D:D,"Not found",0),0)</f>
        <v>Caixa</v>
      </c>
      <c r="I1060" s="118">
        <v>44897</v>
      </c>
    </row>
    <row r="1061" spans="1:9" x14ac:dyDescent="0.3">
      <c r="A1061" s="12">
        <v>47</v>
      </c>
      <c r="B1061">
        <v>44162109000109</v>
      </c>
      <c r="C1061">
        <v>47368.632578251309</v>
      </c>
      <c r="D1061">
        <v>1.04377556</v>
      </c>
      <c r="E1061">
        <v>45382.009690140003</v>
      </c>
      <c r="F1061" t="s">
        <v>14</v>
      </c>
      <c r="G1061" t="str">
        <f>_xlfn.XLOOKUP(B1061,'de para'!A:A,'de para'!C:C,_xlfn.XLOOKUP(B1061,'de para'!B:B,'de para'!C:C,"Not found",0),0)</f>
        <v>XP CASH I FI RENDA FIXA SIMPLES</v>
      </c>
      <c r="H1061" t="str">
        <f>_xlfn.XLOOKUP(B1061,'de para'!A:A,'de para'!D:D,_xlfn.XLOOKUP('output XML'!B1061,'de para'!B:B,'de para'!D:D,"Not found",0),0)</f>
        <v>Caixa</v>
      </c>
      <c r="I1061" s="118">
        <v>44897</v>
      </c>
    </row>
    <row r="1062" spans="1:9" x14ac:dyDescent="0.3">
      <c r="A1062" s="12">
        <v>48</v>
      </c>
      <c r="B1062">
        <v>45683352000127</v>
      </c>
      <c r="C1062">
        <v>47368.637388133779</v>
      </c>
      <c r="D1062">
        <v>1.0437929399999999</v>
      </c>
      <c r="E1062">
        <v>45381.25865091</v>
      </c>
      <c r="F1062" t="s">
        <v>14</v>
      </c>
      <c r="G1062" t="str">
        <f>_xlfn.XLOOKUP(B1062,'de para'!A:A,'de para'!C:C,_xlfn.XLOOKUP(B1062,'de para'!B:B,'de para'!C:C,"Not found",0),0)</f>
        <v>XP CASH II FI RENDA FIXA SIMPLES</v>
      </c>
      <c r="H1062" t="str">
        <f>_xlfn.XLOOKUP(B1062,'de para'!A:A,'de para'!D:D,_xlfn.XLOOKUP('output XML'!B1062,'de para'!B:B,'de para'!D:D,"Not found",0),0)</f>
        <v>Caixa</v>
      </c>
      <c r="I1062" s="118">
        <v>44897</v>
      </c>
    </row>
    <row r="1063" spans="1:9" x14ac:dyDescent="0.3">
      <c r="A1063" s="12">
        <v>49</v>
      </c>
      <c r="B1063">
        <v>45688718000150</v>
      </c>
      <c r="C1063">
        <v>47368.631861659611</v>
      </c>
      <c r="D1063">
        <v>1.0437929100000001</v>
      </c>
      <c r="E1063">
        <v>45381.254660619998</v>
      </c>
      <c r="F1063" t="s">
        <v>14</v>
      </c>
      <c r="G1063" t="str">
        <f>_xlfn.XLOOKUP(B1063,'de para'!A:A,'de para'!C:C,_xlfn.XLOOKUP(B1063,'de para'!B:B,'de para'!C:C,"Not found",0),0)</f>
        <v>XP CASH IV FI RENDA FIXA SIMPLES</v>
      </c>
      <c r="H1063" t="str">
        <f>_xlfn.XLOOKUP(B1063,'de para'!A:A,'de para'!D:D,_xlfn.XLOOKUP('output XML'!B1063,'de para'!B:B,'de para'!D:D,"Not found",0),0)</f>
        <v>Caixa</v>
      </c>
      <c r="I1063" s="118">
        <v>44897</v>
      </c>
    </row>
    <row r="1064" spans="1:9" x14ac:dyDescent="0.3">
      <c r="A1064" s="12">
        <v>50</v>
      </c>
      <c r="B1064">
        <v>46328929000145</v>
      </c>
      <c r="C1064">
        <v>47368.631199198077</v>
      </c>
      <c r="D1064">
        <v>1.0437909000000001</v>
      </c>
      <c r="E1064">
        <v>45381.341415410003</v>
      </c>
      <c r="F1064" t="s">
        <v>14</v>
      </c>
      <c r="G1064" t="str">
        <f>_xlfn.XLOOKUP(B1064,'de para'!A:A,'de para'!C:C,_xlfn.XLOOKUP(B1064,'de para'!B:B,'de para'!C:C,"Not found",0),0)</f>
        <v>XP CASH IX FI RENDA FIXA SIMPLES</v>
      </c>
      <c r="H1064" t="str">
        <f>_xlfn.XLOOKUP(B1064,'de para'!A:A,'de para'!D:D,_xlfn.XLOOKUP('output XML'!B1064,'de para'!B:B,'de para'!D:D,"Not found",0),0)</f>
        <v>Caixa</v>
      </c>
      <c r="I1064" s="118">
        <v>44897</v>
      </c>
    </row>
    <row r="1065" spans="1:9" x14ac:dyDescent="0.3">
      <c r="A1065" s="12">
        <v>51</v>
      </c>
      <c r="B1065">
        <v>46098698000120</v>
      </c>
      <c r="C1065">
        <v>47368.630643558681</v>
      </c>
      <c r="D1065">
        <v>1.0437118000000001</v>
      </c>
      <c r="E1065">
        <v>45384.780208060001</v>
      </c>
      <c r="F1065" t="s">
        <v>14</v>
      </c>
      <c r="G1065" t="str">
        <f>_xlfn.XLOOKUP(B1065,'de para'!A:A,'de para'!C:C,_xlfn.XLOOKUP(B1065,'de para'!B:B,'de para'!C:C,"Not found",0),0)</f>
        <v>XP CASH V FI RENDA FIXA SIMPLES</v>
      </c>
      <c r="H1065" t="str">
        <f>_xlfn.XLOOKUP(B1065,'de para'!A:A,'de para'!D:D,_xlfn.XLOOKUP('output XML'!B1065,'de para'!B:B,'de para'!D:D,"Not found",0),0)</f>
        <v>Caixa</v>
      </c>
      <c r="I1065" s="118">
        <v>44897</v>
      </c>
    </row>
    <row r="1066" spans="1:9" x14ac:dyDescent="0.3">
      <c r="A1066" s="12">
        <v>52</v>
      </c>
      <c r="B1066">
        <v>32319500000187</v>
      </c>
      <c r="C1066">
        <v>47368.631125724904</v>
      </c>
      <c r="D1066">
        <v>1.0438131799999999</v>
      </c>
      <c r="E1066">
        <v>45380.372688650001</v>
      </c>
      <c r="F1066" t="s">
        <v>14</v>
      </c>
      <c r="G1066" t="str">
        <f>_xlfn.XLOOKUP(B1066,'de para'!A:A,'de para'!C:C,_xlfn.XLOOKUP(B1066,'de para'!B:B,'de para'!C:C,"Not found",0),0)</f>
        <v>XP CASH VI FI RENDA FIXA SIMPLES</v>
      </c>
      <c r="H1066" t="str">
        <f>_xlfn.XLOOKUP(B1066,'de para'!A:A,'de para'!D:D,_xlfn.XLOOKUP('output XML'!B1066,'de para'!B:B,'de para'!D:D,"Not found",0),0)</f>
        <v>Caixa</v>
      </c>
      <c r="I1066" s="118">
        <v>44897</v>
      </c>
    </row>
    <row r="1067" spans="1:9" x14ac:dyDescent="0.3">
      <c r="A1067" s="12">
        <v>53</v>
      </c>
      <c r="B1067">
        <v>46328987000179</v>
      </c>
      <c r="C1067">
        <v>47368.63189602756</v>
      </c>
      <c r="D1067">
        <v>1.0437940800000001</v>
      </c>
      <c r="E1067">
        <v>45381.203825210003</v>
      </c>
      <c r="F1067" t="s">
        <v>14</v>
      </c>
      <c r="G1067" t="str">
        <f>_xlfn.XLOOKUP(B1067,'de para'!A:A,'de para'!C:C,_xlfn.XLOOKUP(B1067,'de para'!B:B,'de para'!C:C,"Not found",0),0)</f>
        <v>XP CASH X FI RENDA FIXA SIMPLES I</v>
      </c>
      <c r="H1067" t="str">
        <f>_xlfn.XLOOKUP(B1067,'de para'!A:A,'de para'!D:D,_xlfn.XLOOKUP('output XML'!B1067,'de para'!B:B,'de para'!D:D,"Not found",0),0)</f>
        <v>Caixa</v>
      </c>
      <c r="I1067" s="118">
        <v>44897</v>
      </c>
    </row>
    <row r="1068" spans="1:9" x14ac:dyDescent="0.3">
      <c r="A1068" s="12">
        <v>54</v>
      </c>
      <c r="B1068">
        <v>45688636000106</v>
      </c>
      <c r="C1068">
        <v>47368.631973678966</v>
      </c>
      <c r="D1068">
        <v>1.0437234900000001</v>
      </c>
      <c r="E1068">
        <v>45384.273160010001</v>
      </c>
      <c r="F1068" t="s">
        <v>14</v>
      </c>
      <c r="G1068" t="str">
        <f>_xlfn.XLOOKUP(B1068,'de para'!A:A,'de para'!C:C,_xlfn.XLOOKUP(B1068,'de para'!B:B,'de para'!C:C,"Not found",0),0)</f>
        <v>XP CASH III FI RENDA FIXA SIMPLES</v>
      </c>
      <c r="H1068" t="str">
        <f>_xlfn.XLOOKUP(B1068,'de para'!A:A,'de para'!D:D,_xlfn.XLOOKUP('output XML'!B1068,'de para'!B:B,'de para'!D:D,"Not found",0),0)</f>
        <v>Caixa</v>
      </c>
      <c r="I1068" s="118">
        <v>44897</v>
      </c>
    </row>
    <row r="1069" spans="1:9" x14ac:dyDescent="0.3">
      <c r="A1069" s="12">
        <v>55</v>
      </c>
      <c r="B1069">
        <v>46328680000178</v>
      </c>
      <c r="C1069">
        <v>47368.62394242367</v>
      </c>
      <c r="D1069">
        <v>1.04379113</v>
      </c>
      <c r="E1069">
        <v>45381.324463279998</v>
      </c>
      <c r="F1069" t="s">
        <v>14</v>
      </c>
      <c r="G1069" t="str">
        <f>_xlfn.XLOOKUP(B1069,'de para'!A:A,'de para'!C:C,_xlfn.XLOOKUP(B1069,'de para'!B:B,'de para'!C:C,"Not found",0),0)</f>
        <v>XP CASH VII FI RENDA FIXA SIMPLES</v>
      </c>
      <c r="H1069" t="str">
        <f>_xlfn.XLOOKUP(B1069,'de para'!A:A,'de para'!D:D,_xlfn.XLOOKUP('output XML'!B1069,'de para'!B:B,'de para'!D:D,"Not found",0),0)</f>
        <v>Caixa</v>
      </c>
      <c r="I1069" s="118">
        <v>44897</v>
      </c>
    </row>
    <row r="1070" spans="1:9" x14ac:dyDescent="0.3">
      <c r="A1070" s="12">
        <v>56</v>
      </c>
      <c r="B1070">
        <v>46328752000187</v>
      </c>
      <c r="C1070">
        <v>47368.622883192773</v>
      </c>
      <c r="D1070">
        <v>1.0437911</v>
      </c>
      <c r="E1070">
        <v>45381.324752809996</v>
      </c>
      <c r="F1070" t="s">
        <v>14</v>
      </c>
      <c r="G1070" t="str">
        <f>_xlfn.XLOOKUP(B1070,'de para'!A:A,'de para'!C:C,_xlfn.XLOOKUP(B1070,'de para'!B:B,'de para'!C:C,"Not found",0),0)</f>
        <v>XP CASH VIII FI RENDA FIXA SIMPLES</v>
      </c>
      <c r="H1070" t="str">
        <f>_xlfn.XLOOKUP(B1070,'de para'!A:A,'de para'!D:D,_xlfn.XLOOKUP('output XML'!B1070,'de para'!B:B,'de para'!D:D,"Not found",0),0)</f>
        <v>Caixa</v>
      </c>
      <c r="I1070" s="118">
        <v>44897</v>
      </c>
    </row>
    <row r="1071" spans="1:9" x14ac:dyDescent="0.3">
      <c r="A1071" s="12">
        <v>57</v>
      </c>
      <c r="B1071">
        <v>31366337000140</v>
      </c>
      <c r="C1071">
        <v>3204892.0941135399</v>
      </c>
      <c r="D1071">
        <v>2.1088054000000001</v>
      </c>
      <c r="E1071">
        <v>1519766.63854974</v>
      </c>
      <c r="F1071" t="s">
        <v>15</v>
      </c>
      <c r="G1071" t="str">
        <f>_xlfn.XLOOKUP(B1071,'de para'!A:A,'de para'!C:C,_xlfn.XLOOKUP(B1071,'de para'!B:B,'de para'!C:C,"Not found",0),0)</f>
        <v>051 SPA VISTA MULTIESTRATÉGIA FIC MULTIMERCADO</v>
      </c>
      <c r="H1071" t="str">
        <f>_xlfn.XLOOKUP(B1071,'de para'!A:A,'de para'!D:D,_xlfn.XLOOKUP('output XML'!B1071,'de para'!B:B,'de para'!D:D,"Not found",0),0)</f>
        <v>Multimercado</v>
      </c>
      <c r="I1071" s="118">
        <v>44897</v>
      </c>
    </row>
    <row r="1072" spans="1:9" x14ac:dyDescent="0.3">
      <c r="A1072" s="12">
        <v>58</v>
      </c>
      <c r="B1072">
        <v>18422272000145</v>
      </c>
      <c r="C1072">
        <v>1005955.952774363</v>
      </c>
      <c r="D1072">
        <v>3.2356723000000001</v>
      </c>
      <c r="E1072">
        <v>310895.49852571997</v>
      </c>
      <c r="F1072" t="s">
        <v>15</v>
      </c>
      <c r="G1072" t="str">
        <f>_xlfn.XLOOKUP(B1072,'de para'!A:A,'de para'!C:C,_xlfn.XLOOKUP(B1072,'de para'!B:B,'de para'!C:C,"Not found",0),0)</f>
        <v>ABSOLUTE VERTEX CSHG FIC MULTIMERCADO</v>
      </c>
      <c r="H1072" t="str">
        <f>_xlfn.XLOOKUP(B1072,'de para'!A:A,'de para'!D:D,_xlfn.XLOOKUP('output XML'!B1072,'de para'!B:B,'de para'!D:D,"Not found",0),0)</f>
        <v>Multimercado</v>
      </c>
      <c r="I1072" s="118">
        <v>44897</v>
      </c>
    </row>
    <row r="1073" spans="1:9" x14ac:dyDescent="0.3">
      <c r="A1073" s="12">
        <v>59</v>
      </c>
      <c r="B1073">
        <v>32683901000111</v>
      </c>
      <c r="C1073">
        <v>1695335.7872780729</v>
      </c>
      <c r="D1073">
        <v>1.365772</v>
      </c>
      <c r="E1073">
        <v>1241302.19925293</v>
      </c>
      <c r="F1073" t="s">
        <v>15</v>
      </c>
      <c r="G1073" t="str">
        <f>_xlfn.XLOOKUP(B1073,'de para'!A:A,'de para'!C:C,_xlfn.XLOOKUP(B1073,'de para'!B:B,'de para'!C:C,"Not found",0),0)</f>
        <v>CSHG ALLOCATION ACE CAPITAL FIC MULTIMERCADO</v>
      </c>
      <c r="H1073" t="str">
        <f>_xlfn.XLOOKUP(B1073,'de para'!A:A,'de para'!D:D,_xlfn.XLOOKUP('output XML'!B1073,'de para'!B:B,'de para'!D:D,"Not found",0),0)</f>
        <v>Multimercado</v>
      </c>
      <c r="I1073" s="118">
        <v>44897</v>
      </c>
    </row>
    <row r="1074" spans="1:9" x14ac:dyDescent="0.3">
      <c r="A1074" s="12">
        <v>60</v>
      </c>
      <c r="B1074">
        <v>35700369000191</v>
      </c>
      <c r="C1074">
        <v>1067455.02616383</v>
      </c>
      <c r="D1074">
        <v>1.3452876</v>
      </c>
      <c r="E1074">
        <v>793477.19117000001</v>
      </c>
      <c r="F1074" t="s">
        <v>15</v>
      </c>
      <c r="G1074" t="str">
        <f>_xlfn.XLOOKUP(B1074,'de para'!A:A,'de para'!C:C,_xlfn.XLOOKUP(B1074,'de para'!B:B,'de para'!C:C,"Not found",0),0)</f>
        <v>CSHG ALLOCATION GENOA CAPITAL RADAR FIC MULTIMERCADO</v>
      </c>
      <c r="H1074" t="str">
        <f>_xlfn.XLOOKUP(B1074,'de para'!A:A,'de para'!D:D,_xlfn.XLOOKUP('output XML'!B1074,'de para'!B:B,'de para'!D:D,"Not found",0),0)</f>
        <v>Multimercado</v>
      </c>
      <c r="I1074" s="118">
        <v>44897</v>
      </c>
    </row>
    <row r="1075" spans="1:9" x14ac:dyDescent="0.3">
      <c r="A1075" s="12">
        <v>61</v>
      </c>
      <c r="B1075">
        <v>41000792000181</v>
      </c>
      <c r="C1075">
        <v>2272607.870198214</v>
      </c>
      <c r="D1075">
        <v>1.1846757000000001</v>
      </c>
      <c r="E1075">
        <v>1918337.5418253399</v>
      </c>
      <c r="F1075" t="s">
        <v>15</v>
      </c>
      <c r="G1075" t="str">
        <f>_xlfn.XLOOKUP(B1075,'de para'!A:A,'de para'!C:C,_xlfn.XLOOKUP(B1075,'de para'!B:B,'de para'!C:C,"Not found",0),0)</f>
        <v>CSHG ALLOCATION GIANT ZARATHUSTRA FIC MULTIMERCADO</v>
      </c>
      <c r="H1075" t="str">
        <f>_xlfn.XLOOKUP(B1075,'de para'!A:A,'de para'!D:D,_xlfn.XLOOKUP('output XML'!B1075,'de para'!B:B,'de para'!D:D,"Not found",0),0)</f>
        <v>Multimercado</v>
      </c>
      <c r="I1075" s="118">
        <v>44897</v>
      </c>
    </row>
    <row r="1076" spans="1:9" x14ac:dyDescent="0.3">
      <c r="A1076" s="12">
        <v>62</v>
      </c>
      <c r="B1076">
        <v>28951307000197</v>
      </c>
      <c r="C1076">
        <v>4475348.516709568</v>
      </c>
      <c r="D1076">
        <v>1.8741428</v>
      </c>
      <c r="E1076">
        <v>2387944.2466761698</v>
      </c>
      <c r="F1076" t="s">
        <v>15</v>
      </c>
      <c r="G1076" t="str">
        <f>_xlfn.XLOOKUP(B1076,'de para'!A:A,'de para'!C:C,_xlfn.XLOOKUP(B1076,'de para'!B:B,'de para'!C:C,"Not found",0),0)</f>
        <v>CSHG ALLOCATION RAPTOR L CSHG INVESTIMENTO NO EXTERIOR FIC MULTIMERCADO CRÉDITO PRIVADO</v>
      </c>
      <c r="H1076" t="str">
        <f>_xlfn.XLOOKUP(B1076,'de para'!A:A,'de para'!D:D,_xlfn.XLOOKUP('output XML'!B1076,'de para'!B:B,'de para'!D:D,"Not found",0),0)</f>
        <v>Multimercado</v>
      </c>
      <c r="I1076" s="118">
        <v>44897</v>
      </c>
    </row>
    <row r="1077" spans="1:9" x14ac:dyDescent="0.3">
      <c r="A1077" s="12">
        <v>63</v>
      </c>
      <c r="B1077">
        <v>36857756000107</v>
      </c>
      <c r="C1077">
        <v>1274048.861987784</v>
      </c>
      <c r="D1077">
        <v>1.1713655999999999</v>
      </c>
      <c r="E1077">
        <v>1087661.1554819299</v>
      </c>
      <c r="F1077" t="s">
        <v>15</v>
      </c>
      <c r="G1077" t="str">
        <f>_xlfn.XLOOKUP(B1077,'de para'!A:A,'de para'!C:C,_xlfn.XLOOKUP(B1077,'de para'!B:B,'de para'!C:C,"Not found",0),0)</f>
        <v>CSHG ALLOCATION SHARP LONG BIASED CSHG FIC AÇÕES</v>
      </c>
      <c r="H1077" t="str">
        <f>_xlfn.XLOOKUP(B1077,'de para'!A:A,'de para'!D:D,_xlfn.XLOOKUP('output XML'!B1077,'de para'!B:B,'de para'!D:D,"Not found",0),0)</f>
        <v>Ações</v>
      </c>
      <c r="I1077" s="118">
        <v>44897</v>
      </c>
    </row>
    <row r="1078" spans="1:9" x14ac:dyDescent="0.3">
      <c r="A1078" s="12">
        <v>64</v>
      </c>
      <c r="B1078">
        <v>40319225000120</v>
      </c>
      <c r="C1078">
        <v>65287.874964222341</v>
      </c>
      <c r="D1078">
        <v>1.1396154999999999</v>
      </c>
      <c r="E1078">
        <v>57289.3883632</v>
      </c>
      <c r="F1078" t="s">
        <v>15</v>
      </c>
      <c r="G1078" t="str">
        <f>_xlfn.XLOOKUP(B1078,'de para'!A:A,'de para'!C:C,_xlfn.XLOOKUP(B1078,'de para'!B:B,'de para'!C:C,"Not found",0),0)</f>
        <v>CSHG GRIDS II FIC RENDA FIXA REFERENCIADO DI</v>
      </c>
      <c r="H1078" t="str">
        <f>_xlfn.XLOOKUP(B1078,'de para'!A:A,'de para'!D:D,_xlfn.XLOOKUP('output XML'!B1078,'de para'!B:B,'de para'!D:D,"Not found",0),0)</f>
        <v>Caixa</v>
      </c>
      <c r="I1078" s="118">
        <v>44897</v>
      </c>
    </row>
    <row r="1079" spans="1:9" x14ac:dyDescent="0.3">
      <c r="A1079" s="12">
        <v>65</v>
      </c>
      <c r="B1079">
        <v>40319218000128</v>
      </c>
      <c r="C1079">
        <v>282136.91871977597</v>
      </c>
      <c r="D1079">
        <v>115.89976230000001</v>
      </c>
      <c r="E1079">
        <v>2434.3183551100001</v>
      </c>
      <c r="F1079" t="s">
        <v>15</v>
      </c>
      <c r="G1079" t="str">
        <f>_xlfn.XLOOKUP(B1079,'de para'!A:A,'de para'!C:C,_xlfn.XLOOKUP(B1079,'de para'!B:B,'de para'!C:C,"Not found",0),0)</f>
        <v>CSHG GRIDS II INVESTIMENTO NO EXTERIOR FI MULTIMERCADO CRÉDITO PRIVADO</v>
      </c>
      <c r="H1079" t="str">
        <f>_xlfn.XLOOKUP(B1079,'de para'!A:A,'de para'!D:D,_xlfn.XLOOKUP('output XML'!B1079,'de para'!B:B,'de para'!D:D,"Not found",0),0)</f>
        <v>Multimercado</v>
      </c>
      <c r="I1079" s="118">
        <v>44897</v>
      </c>
    </row>
    <row r="1080" spans="1:9" x14ac:dyDescent="0.3">
      <c r="A1080" s="12">
        <v>66</v>
      </c>
      <c r="B1080">
        <v>13000859000142</v>
      </c>
      <c r="C1080">
        <v>1121175.6055887439</v>
      </c>
      <c r="D1080">
        <v>4.3603645999999996</v>
      </c>
      <c r="E1080">
        <v>257128.86614773999</v>
      </c>
      <c r="F1080" t="s">
        <v>15</v>
      </c>
      <c r="G1080" t="str">
        <f>_xlfn.XLOOKUP(B1080,'de para'!A:A,'de para'!C:C,_xlfn.XLOOKUP(B1080,'de para'!B:B,'de para'!C:C,"Not found",0),0)</f>
        <v>CSHG ALLOCATION IBIÚNA HEDGE STHG FIC MULTIMERCADO</v>
      </c>
      <c r="H1080" t="str">
        <f>_xlfn.XLOOKUP(B1080,'de para'!A:A,'de para'!D:D,_xlfn.XLOOKUP('output XML'!B1080,'de para'!B:B,'de para'!D:D,"Not found",0),0)</f>
        <v>Multimercado</v>
      </c>
      <c r="I1080" s="118">
        <v>44897</v>
      </c>
    </row>
    <row r="1081" spans="1:9" x14ac:dyDescent="0.3">
      <c r="A1081" s="12">
        <v>67</v>
      </c>
      <c r="B1081">
        <v>19009392000188</v>
      </c>
      <c r="C1081">
        <v>2016374.889118253</v>
      </c>
      <c r="D1081">
        <v>4.7429299</v>
      </c>
      <c r="E1081">
        <v>425132.76215999998</v>
      </c>
      <c r="F1081" t="s">
        <v>15</v>
      </c>
      <c r="G1081" t="str">
        <f>_xlfn.XLOOKUP(B1081,'de para'!A:A,'de para'!C:C,_xlfn.XLOOKUP(B1081,'de para'!B:B,'de para'!C:C,"Not found",0),0)</f>
        <v>CSHG ALLOCATION SPX RAPTOR CSHG INVESTIMENTO NO EXTERIOR FIC MULTIMERCADO CRÉDITO PRIVADO</v>
      </c>
      <c r="H1081" t="str">
        <f>_xlfn.XLOOKUP(B1081,'de para'!A:A,'de para'!D:D,_xlfn.XLOOKUP('output XML'!B1081,'de para'!B:B,'de para'!D:D,"Not found",0),0)</f>
        <v>Multimercado</v>
      </c>
      <c r="I1081" s="118">
        <v>44897</v>
      </c>
    </row>
    <row r="1082" spans="1:9" x14ac:dyDescent="0.3">
      <c r="A1082" s="12">
        <v>68</v>
      </c>
      <c r="B1082">
        <v>31608483000135</v>
      </c>
      <c r="C1082">
        <v>1920608.1112318989</v>
      </c>
      <c r="D1082">
        <v>1.8549271000000001</v>
      </c>
      <c r="E1082">
        <v>1035408.94476764</v>
      </c>
      <c r="F1082" t="s">
        <v>15</v>
      </c>
      <c r="G1082" t="str">
        <f>_xlfn.XLOOKUP(B1082,'de para'!A:A,'de para'!C:C,_xlfn.XLOOKUP(B1082,'de para'!B:B,'de para'!C:C,"Not found",0),0)</f>
        <v>CSHG ALLOCATION SHARP LONG BIASED FIC AÇÕES</v>
      </c>
      <c r="H1082" t="str">
        <f>_xlfn.XLOOKUP(B1082,'de para'!A:A,'de para'!D:D,_xlfn.XLOOKUP('output XML'!B1082,'de para'!B:B,'de para'!D:D,"Not found",0),0)</f>
        <v>Ações</v>
      </c>
      <c r="I1082" s="118">
        <v>44897</v>
      </c>
    </row>
    <row r="1083" spans="1:9" x14ac:dyDescent="0.3">
      <c r="A1083" s="12">
        <v>69</v>
      </c>
      <c r="B1083">
        <v>29236579000178</v>
      </c>
      <c r="C1083">
        <v>2176945.683121427</v>
      </c>
      <c r="D1083">
        <v>1.6961697</v>
      </c>
      <c r="E1083">
        <v>1283448.04362525</v>
      </c>
      <c r="F1083" t="s">
        <v>15</v>
      </c>
      <c r="G1083" t="str">
        <f>_xlfn.XLOOKUP(B1083,'de para'!A:A,'de para'!C:C,_xlfn.XLOOKUP(B1083,'de para'!B:B,'de para'!C:C,"Not found",0),0)</f>
        <v>CSHG ALLOCATION LEGACY CAPITAL FIC MULTIMERCADO</v>
      </c>
      <c r="H1083" t="str">
        <f>_xlfn.XLOOKUP(B1083,'de para'!A:A,'de para'!D:D,_xlfn.XLOOKUP('output XML'!B1083,'de para'!B:B,'de para'!D:D,"Not found",0),0)</f>
        <v>Multimercado</v>
      </c>
      <c r="I1083" s="118">
        <v>44897</v>
      </c>
    </row>
    <row r="1084" spans="1:9" x14ac:dyDescent="0.3">
      <c r="A1084" s="12">
        <v>70</v>
      </c>
      <c r="B1084">
        <v>35819274000191</v>
      </c>
      <c r="C1084">
        <v>1168993.0814893621</v>
      </c>
      <c r="D1084">
        <v>1.26142664</v>
      </c>
      <c r="E1084">
        <v>926723.00110084994</v>
      </c>
      <c r="F1084" t="s">
        <v>15</v>
      </c>
      <c r="G1084" t="str">
        <f>_xlfn.XLOOKUP(B1084,'de para'!A:A,'de para'!C:C,_xlfn.XLOOKUP(B1084,'de para'!B:B,'de para'!C:C,"Not found",0),0)</f>
        <v>CSHG JIVE DISTRESSED ALLOCATION III FIC MULTIMERCADO CRÉDITO PRIVADO</v>
      </c>
      <c r="H1084" t="str">
        <f>_xlfn.XLOOKUP(B1084,'de para'!A:A,'de para'!D:D,_xlfn.XLOOKUP('output XML'!B1084,'de para'!B:B,'de para'!D:D,"Not found",0),0)</f>
        <v>Inflação</v>
      </c>
      <c r="I1084" s="118">
        <v>44897</v>
      </c>
    </row>
    <row r="1085" spans="1:9" x14ac:dyDescent="0.3">
      <c r="A1085" s="12">
        <v>71</v>
      </c>
      <c r="B1085">
        <v>31713505000127</v>
      </c>
      <c r="C1085">
        <v>658243.24410056963</v>
      </c>
      <c r="D1085">
        <v>2038.6038143999999</v>
      </c>
      <c r="E1085">
        <v>322.88924383</v>
      </c>
      <c r="F1085" t="s">
        <v>15</v>
      </c>
      <c r="G1085" t="str">
        <f>_xlfn.XLOOKUP(B1085,'de para'!A:A,'de para'!C:C,_xlfn.XLOOKUP(B1085,'de para'!B:B,'de para'!C:C,"Not found",0),0)</f>
        <v>CSHG PÁTRIA INF IV FI MULTIMERCADO</v>
      </c>
      <c r="H1085" t="str">
        <f>_xlfn.XLOOKUP(B1085,'de para'!A:A,'de para'!D:D,_xlfn.XLOOKUP('output XML'!B1085,'de para'!B:B,'de para'!D:D,"Not found",0),0)</f>
        <v>Ações</v>
      </c>
      <c r="I1085" s="118">
        <v>44897</v>
      </c>
    </row>
    <row r="1086" spans="1:9" x14ac:dyDescent="0.3">
      <c r="A1086" s="12">
        <v>72</v>
      </c>
      <c r="B1086">
        <v>31713585000110</v>
      </c>
      <c r="C1086">
        <v>67377.207300534414</v>
      </c>
      <c r="D1086">
        <v>1.1472781999999999</v>
      </c>
      <c r="E1086">
        <v>58727.87201965</v>
      </c>
      <c r="F1086" t="s">
        <v>15</v>
      </c>
      <c r="G1086" t="str">
        <f>_xlfn.XLOOKUP(B1086,'de para'!A:A,'de para'!C:C,_xlfn.XLOOKUP(B1086,'de para'!B:B,'de para'!C:C,"Not found",0),0)</f>
        <v>CSHG PÁTRIA INF IV FIC RENDA FIXA REFERENCIADO DI</v>
      </c>
      <c r="H1086" t="str">
        <f>_xlfn.XLOOKUP(B1086,'de para'!A:A,'de para'!D:D,_xlfn.XLOOKUP('output XML'!B1086,'de para'!B:B,'de para'!D:D,"Not found",0),0)</f>
        <v>Caixa</v>
      </c>
      <c r="I1086" s="118">
        <v>44897</v>
      </c>
    </row>
    <row r="1087" spans="1:9" x14ac:dyDescent="0.3">
      <c r="A1087" s="12">
        <v>73</v>
      </c>
      <c r="B1087">
        <v>42776581000106</v>
      </c>
      <c r="C1087">
        <v>1622655.260436865</v>
      </c>
      <c r="D1087">
        <v>1.1212638399999999</v>
      </c>
      <c r="E1087">
        <v>1447166.3158573499</v>
      </c>
      <c r="F1087" t="s">
        <v>15</v>
      </c>
      <c r="G1087" t="str">
        <f>_xlfn.XLOOKUP(B1087,'de para'!A:A,'de para'!C:C,_xlfn.XLOOKUP(B1087,'de para'!B:B,'de para'!C:C,"Not found",0),0)</f>
        <v>SELECTION CASH MASTER FUNDO DE INVESTIMENTO EM COTAS DE FUNDOS DE INVESTIMENTO RENDA FIXA CREDITO PRIVADO LONGO PRAZO</v>
      </c>
      <c r="H1087" t="str">
        <f>_xlfn.XLOOKUP(B1087,'de para'!A:A,'de para'!D:D,_xlfn.XLOOKUP('output XML'!B1087,'de para'!B:B,'de para'!D:D,"Not found",0),0)</f>
        <v>Caixa</v>
      </c>
      <c r="I1087" s="118">
        <v>44897</v>
      </c>
    </row>
    <row r="1088" spans="1:9" x14ac:dyDescent="0.3">
      <c r="A1088" s="12">
        <v>74</v>
      </c>
      <c r="B1088">
        <v>30654823000100</v>
      </c>
      <c r="C1088">
        <v>1934385.1281284329</v>
      </c>
      <c r="D1088">
        <v>1289.59008339</v>
      </c>
      <c r="E1088">
        <v>1500.0000023600001</v>
      </c>
      <c r="F1088" t="s">
        <v>15</v>
      </c>
      <c r="G1088" t="str">
        <f>_xlfn.XLOOKUP(B1088,'de para'!A:A,'de para'!C:C,_xlfn.XLOOKUP(B1088,'de para'!B:B,'de para'!C:C,"Not found",0),0)</f>
        <v>SPS II FEEDER B FI MULTIMERCADO CRÉDITO PRIVADO</v>
      </c>
      <c r="H1088" t="str">
        <f>_xlfn.XLOOKUP(B1088,'de para'!A:A,'de para'!D:D,_xlfn.XLOOKUP('output XML'!B1088,'de para'!B:B,'de para'!D:D,"Not found",0),0)</f>
        <v>Inflação</v>
      </c>
      <c r="I1088" s="118">
        <v>44897</v>
      </c>
    </row>
    <row r="1089" spans="1:9" x14ac:dyDescent="0.3">
      <c r="A1089" s="12">
        <v>75</v>
      </c>
      <c r="B1089">
        <v>10843445000197</v>
      </c>
      <c r="C1089">
        <v>124987.90957810089</v>
      </c>
      <c r="D1089">
        <v>2.57035065</v>
      </c>
      <c r="E1089">
        <v>48626.793226870002</v>
      </c>
      <c r="F1089" t="s">
        <v>15</v>
      </c>
      <c r="G1089" t="str">
        <f>_xlfn.XLOOKUP(B1089,'de para'!A:A,'de para'!C:C,_xlfn.XLOOKUP(B1089,'de para'!B:B,'de para'!C:C,"Not found",0),0)</f>
        <v>XP REFERENCIADO FUNDO INVESTIMENTO REFERENCIADO DI</v>
      </c>
      <c r="H1089" t="str">
        <f>_xlfn.XLOOKUP(B1089,'de para'!A:A,'de para'!D:D,_xlfn.XLOOKUP('output XML'!B1089,'de para'!B:B,'de para'!D:D,"Not found",0),0)</f>
        <v>Caixa</v>
      </c>
      <c r="I1089" s="118">
        <v>44897</v>
      </c>
    </row>
    <row r="1090" spans="1:9" x14ac:dyDescent="0.3">
      <c r="A1090" s="12">
        <v>76</v>
      </c>
      <c r="B1090">
        <v>44162109000109</v>
      </c>
      <c r="C1090">
        <v>24852.856433068981</v>
      </c>
      <c r="D1090">
        <v>1.04377556</v>
      </c>
      <c r="E1090">
        <v>23810.536848619999</v>
      </c>
      <c r="F1090" t="s">
        <v>15</v>
      </c>
      <c r="G1090" t="str">
        <f>_xlfn.XLOOKUP(B1090,'de para'!A:A,'de para'!C:C,_xlfn.XLOOKUP(B1090,'de para'!B:B,'de para'!C:C,"Not found",0),0)</f>
        <v>XP CASH I FI RENDA FIXA SIMPLES</v>
      </c>
      <c r="H1090" t="str">
        <f>_xlfn.XLOOKUP(B1090,'de para'!A:A,'de para'!D:D,_xlfn.XLOOKUP('output XML'!B1090,'de para'!B:B,'de para'!D:D,"Not found",0),0)</f>
        <v>Caixa</v>
      </c>
      <c r="I1090" s="118">
        <v>44897</v>
      </c>
    </row>
    <row r="1091" spans="1:9" x14ac:dyDescent="0.3">
      <c r="A1091" s="12">
        <v>77</v>
      </c>
      <c r="B1091">
        <v>45683352000127</v>
      </c>
      <c r="C1091">
        <v>24852.856171590949</v>
      </c>
      <c r="D1091">
        <v>1.0437929399999999</v>
      </c>
      <c r="E1091">
        <v>23810.140133339999</v>
      </c>
      <c r="F1091" t="s">
        <v>15</v>
      </c>
      <c r="G1091" t="str">
        <f>_xlfn.XLOOKUP(B1091,'de para'!A:A,'de para'!C:C,_xlfn.XLOOKUP(B1091,'de para'!B:B,'de para'!C:C,"Not found",0),0)</f>
        <v>XP CASH II FI RENDA FIXA SIMPLES</v>
      </c>
      <c r="H1091" t="str">
        <f>_xlfn.XLOOKUP(B1091,'de para'!A:A,'de para'!D:D,_xlfn.XLOOKUP('output XML'!B1091,'de para'!B:B,'de para'!D:D,"Not found",0),0)</f>
        <v>Caixa</v>
      </c>
      <c r="I1091" s="118">
        <v>44897</v>
      </c>
    </row>
    <row r="1092" spans="1:9" x14ac:dyDescent="0.3">
      <c r="A1092" s="12">
        <v>78</v>
      </c>
      <c r="B1092">
        <v>45688718000150</v>
      </c>
      <c r="C1092">
        <v>24852.85617369401</v>
      </c>
      <c r="D1092">
        <v>1.0437929100000001</v>
      </c>
      <c r="E1092">
        <v>23810.140819690001</v>
      </c>
      <c r="F1092" t="s">
        <v>15</v>
      </c>
      <c r="G1092" t="str">
        <f>_xlfn.XLOOKUP(B1092,'de para'!A:A,'de para'!C:C,_xlfn.XLOOKUP(B1092,'de para'!B:B,'de para'!C:C,"Not found",0),0)</f>
        <v>XP CASH IV FI RENDA FIXA SIMPLES</v>
      </c>
      <c r="H1092" t="str">
        <f>_xlfn.XLOOKUP(B1092,'de para'!A:A,'de para'!D:D,_xlfn.XLOOKUP('output XML'!B1092,'de para'!B:B,'de para'!D:D,"Not found",0),0)</f>
        <v>Caixa</v>
      </c>
      <c r="I1092" s="118">
        <v>44897</v>
      </c>
    </row>
    <row r="1093" spans="1:9" x14ac:dyDescent="0.3">
      <c r="A1093" s="12">
        <v>79</v>
      </c>
      <c r="B1093">
        <v>46328929000145</v>
      </c>
      <c r="C1093">
        <v>24852.85607560234</v>
      </c>
      <c r="D1093">
        <v>1.0437909000000001</v>
      </c>
      <c r="E1093">
        <v>23810.186576259999</v>
      </c>
      <c r="F1093" t="s">
        <v>15</v>
      </c>
      <c r="G1093" t="str">
        <f>_xlfn.XLOOKUP(B1093,'de para'!A:A,'de para'!C:C,_xlfn.XLOOKUP(B1093,'de para'!B:B,'de para'!C:C,"Not found",0),0)</f>
        <v>XP CASH IX FI RENDA FIXA SIMPLES</v>
      </c>
      <c r="H1093" t="str">
        <f>_xlfn.XLOOKUP(B1093,'de para'!A:A,'de para'!D:D,_xlfn.XLOOKUP('output XML'!B1093,'de para'!B:B,'de para'!D:D,"Not found",0),0)</f>
        <v>Caixa</v>
      </c>
      <c r="I1093" s="118">
        <v>44897</v>
      </c>
    </row>
    <row r="1094" spans="1:9" x14ac:dyDescent="0.3">
      <c r="A1094" s="12">
        <v>80</v>
      </c>
      <c r="B1094">
        <v>46098698000120</v>
      </c>
      <c r="C1094">
        <v>24852.856120526019</v>
      </c>
      <c r="D1094">
        <v>1.0437118000000001</v>
      </c>
      <c r="E1094">
        <v>23811.991126789999</v>
      </c>
      <c r="F1094" t="s">
        <v>15</v>
      </c>
      <c r="G1094" t="str">
        <f>_xlfn.XLOOKUP(B1094,'de para'!A:A,'de para'!C:C,_xlfn.XLOOKUP(B1094,'de para'!B:B,'de para'!C:C,"Not found",0),0)</f>
        <v>XP CASH V FI RENDA FIXA SIMPLES</v>
      </c>
      <c r="H1094" t="str">
        <f>_xlfn.XLOOKUP(B1094,'de para'!A:A,'de para'!D:D,_xlfn.XLOOKUP('output XML'!B1094,'de para'!B:B,'de para'!D:D,"Not found",0),0)</f>
        <v>Caixa</v>
      </c>
      <c r="I1094" s="118">
        <v>44897</v>
      </c>
    </row>
    <row r="1095" spans="1:9" x14ac:dyDescent="0.3">
      <c r="A1095" s="12">
        <v>81</v>
      </c>
      <c r="B1095">
        <v>32319500000187</v>
      </c>
      <c r="C1095">
        <v>24852.856187504691</v>
      </c>
      <c r="D1095">
        <v>1.0438131799999999</v>
      </c>
      <c r="E1095">
        <v>23809.67845942</v>
      </c>
      <c r="F1095" t="s">
        <v>15</v>
      </c>
      <c r="G1095" t="str">
        <f>_xlfn.XLOOKUP(B1095,'de para'!A:A,'de para'!C:C,_xlfn.XLOOKUP(B1095,'de para'!B:B,'de para'!C:C,"Not found",0),0)</f>
        <v>XP CASH VI FI RENDA FIXA SIMPLES</v>
      </c>
      <c r="H1095" t="str">
        <f>_xlfn.XLOOKUP(B1095,'de para'!A:A,'de para'!D:D,_xlfn.XLOOKUP('output XML'!B1095,'de para'!B:B,'de para'!D:D,"Not found",0),0)</f>
        <v>Caixa</v>
      </c>
      <c r="I1095" s="118">
        <v>44897</v>
      </c>
    </row>
    <row r="1096" spans="1:9" x14ac:dyDescent="0.3">
      <c r="A1096" s="12">
        <v>82</v>
      </c>
      <c r="B1096">
        <v>46328987000179</v>
      </c>
      <c r="C1096">
        <v>24852.8563305895</v>
      </c>
      <c r="D1096">
        <v>1.0437940800000001</v>
      </c>
      <c r="E1096">
        <v>23810.114280959999</v>
      </c>
      <c r="F1096" t="s">
        <v>15</v>
      </c>
      <c r="G1096" t="str">
        <f>_xlfn.XLOOKUP(B1096,'de para'!A:A,'de para'!C:C,_xlfn.XLOOKUP(B1096,'de para'!B:B,'de para'!C:C,"Not found",0),0)</f>
        <v>XP CASH X FI RENDA FIXA SIMPLES I</v>
      </c>
      <c r="H1096" t="str">
        <f>_xlfn.XLOOKUP(B1096,'de para'!A:A,'de para'!D:D,_xlfn.XLOOKUP('output XML'!B1096,'de para'!B:B,'de para'!D:D,"Not found",0),0)</f>
        <v>Caixa</v>
      </c>
      <c r="I1096" s="118">
        <v>44897</v>
      </c>
    </row>
    <row r="1097" spans="1:9" x14ac:dyDescent="0.3">
      <c r="A1097" s="12">
        <v>83</v>
      </c>
      <c r="B1097">
        <v>45688636000106</v>
      </c>
      <c r="C1097">
        <v>24852.856257394189</v>
      </c>
      <c r="D1097">
        <v>1.0437234900000001</v>
      </c>
      <c r="E1097">
        <v>23811.72455685</v>
      </c>
      <c r="F1097" t="s">
        <v>15</v>
      </c>
      <c r="G1097" t="str">
        <f>_xlfn.XLOOKUP(B1097,'de para'!A:A,'de para'!C:C,_xlfn.XLOOKUP(B1097,'de para'!B:B,'de para'!C:C,"Not found",0),0)</f>
        <v>XP CASH III FI RENDA FIXA SIMPLES</v>
      </c>
      <c r="H1097" t="str">
        <f>_xlfn.XLOOKUP(B1097,'de para'!A:A,'de para'!D:D,_xlfn.XLOOKUP('output XML'!B1097,'de para'!B:B,'de para'!D:D,"Not found",0),0)</f>
        <v>Caixa</v>
      </c>
      <c r="I1097" s="118">
        <v>44897</v>
      </c>
    </row>
    <row r="1098" spans="1:9" x14ac:dyDescent="0.3">
      <c r="A1098" s="12">
        <v>84</v>
      </c>
      <c r="B1098">
        <v>46328680000178</v>
      </c>
      <c r="C1098">
        <v>24852.856298304428</v>
      </c>
      <c r="D1098">
        <v>1.04379113</v>
      </c>
      <c r="E1098">
        <v>23810.181543030001</v>
      </c>
      <c r="F1098" t="s">
        <v>15</v>
      </c>
      <c r="G1098" t="str">
        <f>_xlfn.XLOOKUP(B1098,'de para'!A:A,'de para'!C:C,_xlfn.XLOOKUP(B1098,'de para'!B:B,'de para'!C:C,"Not found",0),0)</f>
        <v>XP CASH VII FI RENDA FIXA SIMPLES</v>
      </c>
      <c r="H1098" t="str">
        <f>_xlfn.XLOOKUP(B1098,'de para'!A:A,'de para'!D:D,_xlfn.XLOOKUP('output XML'!B1098,'de para'!B:B,'de para'!D:D,"Not found",0),0)</f>
        <v>Caixa</v>
      </c>
      <c r="I1098" s="118">
        <v>44897</v>
      </c>
    </row>
    <row r="1099" spans="1:9" x14ac:dyDescent="0.3">
      <c r="A1099" s="12">
        <v>85</v>
      </c>
      <c r="B1099">
        <v>46328752000187</v>
      </c>
      <c r="C1099">
        <v>24852.856300405001</v>
      </c>
      <c r="D1099">
        <v>1.0437911</v>
      </c>
      <c r="E1099">
        <v>23810.18222938</v>
      </c>
      <c r="F1099" t="s">
        <v>15</v>
      </c>
      <c r="G1099" t="str">
        <f>_xlfn.XLOOKUP(B1099,'de para'!A:A,'de para'!C:C,_xlfn.XLOOKUP(B1099,'de para'!B:B,'de para'!C:C,"Not found",0),0)</f>
        <v>XP CASH VIII FI RENDA FIXA SIMPLES</v>
      </c>
      <c r="H1099" t="str">
        <f>_xlfn.XLOOKUP(B1099,'de para'!A:A,'de para'!D:D,_xlfn.XLOOKUP('output XML'!B1099,'de para'!B:B,'de para'!D:D,"Not found",0),0)</f>
        <v>Caixa</v>
      </c>
      <c r="I1099" s="118">
        <v>44897</v>
      </c>
    </row>
    <row r="1100" spans="1:9" x14ac:dyDescent="0.3">
      <c r="A1100" s="111">
        <v>0</v>
      </c>
      <c r="B1100" t="s">
        <v>3</v>
      </c>
      <c r="C1100">
        <v>199022.12</v>
      </c>
      <c r="D1100">
        <v>3980.4424730000001</v>
      </c>
      <c r="E1100">
        <v>50</v>
      </c>
      <c r="F1100" t="s">
        <v>14</v>
      </c>
      <c r="G1100" t="str">
        <f>_xlfn.XLOOKUP(B1100,'de para'!A:A,'de para'!C:C,_xlfn.XLOOKUP(B1100,'de para'!B:B,'de para'!C:C,"Not found",0),0)</f>
        <v>NTN-B 760199 20350515</v>
      </c>
      <c r="H1100" t="str">
        <f>_xlfn.XLOOKUP(B1100,'de para'!A:A,'de para'!D:D,_xlfn.XLOOKUP('output XML'!B1100,'de para'!B:B,'de para'!D:D,"Not found",0),0)</f>
        <v>Inflação</v>
      </c>
      <c r="I1100" s="118">
        <v>44900</v>
      </c>
    </row>
    <row r="1101" spans="1:9" x14ac:dyDescent="0.3">
      <c r="A1101" s="111">
        <v>1</v>
      </c>
      <c r="B1101" t="s">
        <v>3</v>
      </c>
      <c r="C1101">
        <v>262709.2</v>
      </c>
      <c r="D1101">
        <v>3980.4424730000001</v>
      </c>
      <c r="E1101">
        <v>66</v>
      </c>
      <c r="F1101" t="s">
        <v>14</v>
      </c>
      <c r="G1101" t="str">
        <f>_xlfn.XLOOKUP(B1101,'de para'!A:A,'de para'!C:C,_xlfn.XLOOKUP(B1101,'de para'!B:B,'de para'!C:C,"Not found",0),0)</f>
        <v>NTN-B 760199 20350515</v>
      </c>
      <c r="H1101" t="str">
        <f>_xlfn.XLOOKUP(B1101,'de para'!A:A,'de para'!D:D,_xlfn.XLOOKUP('output XML'!B1101,'de para'!B:B,'de para'!D:D,"Not found",0),0)</f>
        <v>Inflação</v>
      </c>
      <c r="I1101" s="118">
        <v>44900</v>
      </c>
    </row>
    <row r="1102" spans="1:9" x14ac:dyDescent="0.3">
      <c r="A1102" s="111">
        <v>2</v>
      </c>
      <c r="B1102" t="s">
        <v>3</v>
      </c>
      <c r="C1102">
        <v>1277722.03</v>
      </c>
      <c r="D1102">
        <v>3980.4424730000001</v>
      </c>
      <c r="E1102">
        <v>321</v>
      </c>
      <c r="F1102" t="s">
        <v>14</v>
      </c>
      <c r="G1102" t="str">
        <f>_xlfn.XLOOKUP(B1102,'de para'!A:A,'de para'!C:C,_xlfn.XLOOKUP(B1102,'de para'!B:B,'de para'!C:C,"Not found",0),0)</f>
        <v>NTN-B 760199 20350515</v>
      </c>
      <c r="H1102" t="str">
        <f>_xlfn.XLOOKUP(B1102,'de para'!A:A,'de para'!D:D,_xlfn.XLOOKUP('output XML'!B1102,'de para'!B:B,'de para'!D:D,"Not found",0),0)</f>
        <v>Inflação</v>
      </c>
      <c r="I1102" s="118">
        <v>44900</v>
      </c>
    </row>
    <row r="1103" spans="1:9" x14ac:dyDescent="0.3">
      <c r="A1103" s="111">
        <v>3</v>
      </c>
      <c r="B1103" t="s">
        <v>5</v>
      </c>
      <c r="C1103">
        <v>177726.71</v>
      </c>
      <c r="D1103">
        <v>4039.2435</v>
      </c>
      <c r="E1103">
        <v>44</v>
      </c>
      <c r="F1103" t="s">
        <v>14</v>
      </c>
      <c r="G1103" t="str">
        <f>_xlfn.XLOOKUP(B1103,'de para'!A:A,'de para'!C:C,_xlfn.XLOOKUP(B1103,'de para'!B:B,'de para'!C:C,"Not found",0),0)</f>
        <v>NTN-B 760199 20260815</v>
      </c>
      <c r="H1103" t="str">
        <f>_xlfn.XLOOKUP(B1103,'de para'!A:A,'de para'!D:D,_xlfn.XLOOKUP('output XML'!B1103,'de para'!B:B,'de para'!D:D,"Not found",0),0)</f>
        <v>Inflação</v>
      </c>
      <c r="I1103" s="118">
        <v>44900</v>
      </c>
    </row>
    <row r="1104" spans="1:9" x14ac:dyDescent="0.3">
      <c r="A1104" s="111">
        <v>4</v>
      </c>
      <c r="B1104" t="s">
        <v>5</v>
      </c>
      <c r="C1104">
        <v>278707.8</v>
      </c>
      <c r="D1104">
        <v>4039.2435</v>
      </c>
      <c r="E1104">
        <v>69</v>
      </c>
      <c r="F1104" t="s">
        <v>14</v>
      </c>
      <c r="G1104" t="str">
        <f>_xlfn.XLOOKUP(B1104,'de para'!A:A,'de para'!C:C,_xlfn.XLOOKUP(B1104,'de para'!B:B,'de para'!C:C,"Not found",0),0)</f>
        <v>NTN-B 760199 20260815</v>
      </c>
      <c r="H1104" t="str">
        <f>_xlfn.XLOOKUP(B1104,'de para'!A:A,'de para'!D:D,_xlfn.XLOOKUP('output XML'!B1104,'de para'!B:B,'de para'!D:D,"Not found",0),0)</f>
        <v>Inflação</v>
      </c>
      <c r="I1104" s="118">
        <v>44900</v>
      </c>
    </row>
    <row r="1105" spans="1:9" x14ac:dyDescent="0.3">
      <c r="A1105" s="111">
        <v>5</v>
      </c>
      <c r="B1105" t="s">
        <v>5</v>
      </c>
      <c r="C1105">
        <v>32313.95</v>
      </c>
      <c r="D1105">
        <v>4039.2435</v>
      </c>
      <c r="E1105">
        <v>8</v>
      </c>
      <c r="F1105" t="s">
        <v>14</v>
      </c>
      <c r="G1105" t="str">
        <f>_xlfn.XLOOKUP(B1105,'de para'!A:A,'de para'!C:C,_xlfn.XLOOKUP(B1105,'de para'!B:B,'de para'!C:C,"Not found",0),0)</f>
        <v>NTN-B 760199 20260815</v>
      </c>
      <c r="H1105" t="str">
        <f>_xlfn.XLOOKUP(B1105,'de para'!A:A,'de para'!D:D,_xlfn.XLOOKUP('output XML'!B1105,'de para'!B:B,'de para'!D:D,"Not found",0),0)</f>
        <v>Inflação</v>
      </c>
      <c r="I1105" s="118">
        <v>44900</v>
      </c>
    </row>
    <row r="1106" spans="1:9" x14ac:dyDescent="0.3">
      <c r="A1106" s="111">
        <v>6</v>
      </c>
      <c r="B1106" t="s">
        <v>5</v>
      </c>
      <c r="C1106">
        <v>698789.13</v>
      </c>
      <c r="D1106">
        <v>4039.2435</v>
      </c>
      <c r="E1106">
        <v>173</v>
      </c>
      <c r="F1106" t="s">
        <v>14</v>
      </c>
      <c r="G1106" t="str">
        <f>_xlfn.XLOOKUP(B1106,'de para'!A:A,'de para'!C:C,_xlfn.XLOOKUP(B1106,'de para'!B:B,'de para'!C:C,"Not found",0),0)</f>
        <v>NTN-B 760199 20260815</v>
      </c>
      <c r="H1106" t="str">
        <f>_xlfn.XLOOKUP(B1106,'de para'!A:A,'de para'!D:D,_xlfn.XLOOKUP('output XML'!B1106,'de para'!B:B,'de para'!D:D,"Not found",0),0)</f>
        <v>Inflação</v>
      </c>
      <c r="I1106" s="118">
        <v>44900</v>
      </c>
    </row>
    <row r="1107" spans="1:9" x14ac:dyDescent="0.3">
      <c r="A1107" s="111">
        <v>7</v>
      </c>
      <c r="B1107" t="s">
        <v>3</v>
      </c>
      <c r="C1107">
        <v>1831003.54</v>
      </c>
      <c r="D1107">
        <v>3980.4424730000001</v>
      </c>
      <c r="E1107">
        <v>460</v>
      </c>
      <c r="F1107" t="s">
        <v>15</v>
      </c>
      <c r="G1107" t="str">
        <f>_xlfn.XLOOKUP(B1107,'de para'!A:A,'de para'!C:C,_xlfn.XLOOKUP(B1107,'de para'!B:B,'de para'!C:C,"Not found",0),0)</f>
        <v>NTN-B 760199 20350515</v>
      </c>
      <c r="H1107" t="str">
        <f>_xlfn.XLOOKUP(B1107,'de para'!A:A,'de para'!D:D,_xlfn.XLOOKUP('output XML'!B1107,'de para'!B:B,'de para'!D:D,"Not found",0),0)</f>
        <v>Inflação</v>
      </c>
      <c r="I1107" s="118">
        <v>44900</v>
      </c>
    </row>
    <row r="1108" spans="1:9" x14ac:dyDescent="0.3">
      <c r="A1108" s="111">
        <v>8</v>
      </c>
      <c r="B1108" t="s">
        <v>4</v>
      </c>
      <c r="C1108">
        <v>1836819.86</v>
      </c>
      <c r="D1108">
        <v>4054.789972</v>
      </c>
      <c r="E1108">
        <v>453</v>
      </c>
      <c r="F1108" t="s">
        <v>15</v>
      </c>
      <c r="G1108" t="str">
        <f>_xlfn.XLOOKUP(B1108,'de para'!A:A,'de para'!C:C,_xlfn.XLOOKUP(B1108,'de para'!B:B,'de para'!C:C,"Not found",0),0)</f>
        <v>NTN-B 760199 20300815</v>
      </c>
      <c r="H1108" t="str">
        <f>_xlfn.XLOOKUP(B1108,'de para'!A:A,'de para'!D:D,_xlfn.XLOOKUP('output XML'!B1108,'de para'!B:B,'de para'!D:D,"Not found",0),0)</f>
        <v>Inflação</v>
      </c>
      <c r="I1108" s="118">
        <v>44900</v>
      </c>
    </row>
    <row r="1109" spans="1:9" x14ac:dyDescent="0.3">
      <c r="A1109" s="111">
        <v>9</v>
      </c>
      <c r="B1109" t="s">
        <v>4</v>
      </c>
      <c r="C1109">
        <v>1775998.01</v>
      </c>
      <c r="D1109">
        <v>4054.789972</v>
      </c>
      <c r="E1109">
        <v>438</v>
      </c>
      <c r="F1109" t="s">
        <v>15</v>
      </c>
      <c r="G1109" t="str">
        <f>_xlfn.XLOOKUP(B1109,'de para'!A:A,'de para'!C:C,_xlfn.XLOOKUP(B1109,'de para'!B:B,'de para'!C:C,"Not found",0),0)</f>
        <v>NTN-B 760199 20300815</v>
      </c>
      <c r="H1109" t="str">
        <f>_xlfn.XLOOKUP(B1109,'de para'!A:A,'de para'!D:D,_xlfn.XLOOKUP('output XML'!B1109,'de para'!B:B,'de para'!D:D,"Not found",0),0)</f>
        <v>Inflação</v>
      </c>
      <c r="I1109" s="118">
        <v>44900</v>
      </c>
    </row>
    <row r="1110" spans="1:9" x14ac:dyDescent="0.3">
      <c r="A1110" s="111">
        <v>10</v>
      </c>
      <c r="B1110" t="s">
        <v>3</v>
      </c>
      <c r="C1110">
        <v>740362.3</v>
      </c>
      <c r="D1110">
        <v>3980.4424730000001</v>
      </c>
      <c r="E1110">
        <v>186</v>
      </c>
      <c r="F1110" t="s">
        <v>15</v>
      </c>
      <c r="G1110" t="str">
        <f>_xlfn.XLOOKUP(B1110,'de para'!A:A,'de para'!C:C,_xlfn.XLOOKUP(B1110,'de para'!B:B,'de para'!C:C,"Not found",0),0)</f>
        <v>NTN-B 760199 20350515</v>
      </c>
      <c r="H1110" t="str">
        <f>_xlfn.XLOOKUP(B1110,'de para'!A:A,'de para'!D:D,_xlfn.XLOOKUP('output XML'!B1110,'de para'!B:B,'de para'!D:D,"Not found",0),0)</f>
        <v>Inflação</v>
      </c>
      <c r="I1110" s="118">
        <v>44900</v>
      </c>
    </row>
    <row r="1111" spans="1:9" x14ac:dyDescent="0.3">
      <c r="A1111" s="111">
        <v>11</v>
      </c>
      <c r="B1111" t="s">
        <v>3</v>
      </c>
      <c r="C1111">
        <v>286591.86</v>
      </c>
      <c r="D1111">
        <v>3980.4424730000001</v>
      </c>
      <c r="E1111">
        <v>72</v>
      </c>
      <c r="F1111" t="s">
        <v>15</v>
      </c>
      <c r="G1111" t="str">
        <f>_xlfn.XLOOKUP(B1111,'de para'!A:A,'de para'!C:C,_xlfn.XLOOKUP(B1111,'de para'!B:B,'de para'!C:C,"Not found",0),0)</f>
        <v>NTN-B 760199 20350515</v>
      </c>
      <c r="H1111" t="str">
        <f>_xlfn.XLOOKUP(B1111,'de para'!A:A,'de para'!D:D,_xlfn.XLOOKUP('output XML'!B1111,'de para'!B:B,'de para'!D:D,"Not found",0),0)</f>
        <v>Inflação</v>
      </c>
      <c r="I1111" s="118">
        <v>44900</v>
      </c>
    </row>
    <row r="1112" spans="1:9" x14ac:dyDescent="0.3">
      <c r="A1112" s="111">
        <v>12</v>
      </c>
      <c r="B1112" t="s">
        <v>3</v>
      </c>
      <c r="C1112">
        <v>39804.42</v>
      </c>
      <c r="D1112">
        <v>3980.4424730000001</v>
      </c>
      <c r="E1112">
        <v>10</v>
      </c>
      <c r="F1112" t="s">
        <v>15</v>
      </c>
      <c r="G1112" t="str">
        <f>_xlfn.XLOOKUP(B1112,'de para'!A:A,'de para'!C:C,_xlfn.XLOOKUP(B1112,'de para'!B:B,'de para'!C:C,"Not found",0),0)</f>
        <v>NTN-B 760199 20350515</v>
      </c>
      <c r="H1112" t="str">
        <f>_xlfn.XLOOKUP(B1112,'de para'!A:A,'de para'!D:D,_xlfn.XLOOKUP('output XML'!B1112,'de para'!B:B,'de para'!D:D,"Not found",0),0)</f>
        <v>Inflação</v>
      </c>
      <c r="I1112" s="118">
        <v>44900</v>
      </c>
    </row>
    <row r="1113" spans="1:9" x14ac:dyDescent="0.3">
      <c r="A1113" s="111">
        <v>13</v>
      </c>
      <c r="B1113" t="s">
        <v>3</v>
      </c>
      <c r="C1113">
        <v>2045947.43</v>
      </c>
      <c r="D1113">
        <v>3980.4424730000001</v>
      </c>
      <c r="E1113">
        <v>514</v>
      </c>
      <c r="F1113" t="s">
        <v>15</v>
      </c>
      <c r="G1113" t="str">
        <f>_xlfn.XLOOKUP(B1113,'de para'!A:A,'de para'!C:C,_xlfn.XLOOKUP(B1113,'de para'!B:B,'de para'!C:C,"Not found",0),0)</f>
        <v>NTN-B 760199 20350515</v>
      </c>
      <c r="H1113" t="str">
        <f>_xlfn.XLOOKUP(B1113,'de para'!A:A,'de para'!D:D,_xlfn.XLOOKUP('output XML'!B1113,'de para'!B:B,'de para'!D:D,"Not found",0),0)</f>
        <v>Inflação</v>
      </c>
      <c r="I1113" s="118">
        <v>44900</v>
      </c>
    </row>
    <row r="1114" spans="1:9" x14ac:dyDescent="0.3">
      <c r="A1114" s="111">
        <v>14</v>
      </c>
      <c r="B1114" t="s">
        <v>4</v>
      </c>
      <c r="C1114">
        <v>2554517.6800000002</v>
      </c>
      <c r="D1114">
        <v>4054.789972</v>
      </c>
      <c r="E1114">
        <v>630</v>
      </c>
      <c r="F1114" t="s">
        <v>15</v>
      </c>
      <c r="G1114" t="str">
        <f>_xlfn.XLOOKUP(B1114,'de para'!A:A,'de para'!C:C,_xlfn.XLOOKUP(B1114,'de para'!B:B,'de para'!C:C,"Not found",0),0)</f>
        <v>NTN-B 760199 20300815</v>
      </c>
      <c r="H1114" t="str">
        <f>_xlfn.XLOOKUP(B1114,'de para'!A:A,'de para'!D:D,_xlfn.XLOOKUP('output XML'!B1114,'de para'!B:B,'de para'!D:D,"Not found",0),0)</f>
        <v>Inflação</v>
      </c>
      <c r="I1114" s="118">
        <v>44900</v>
      </c>
    </row>
    <row r="1115" spans="1:9" x14ac:dyDescent="0.3">
      <c r="A1115" s="111">
        <v>15</v>
      </c>
      <c r="B1115" t="s">
        <v>3</v>
      </c>
      <c r="C1115">
        <v>1309565.57</v>
      </c>
      <c r="D1115">
        <v>3980.4424730000001</v>
      </c>
      <c r="E1115">
        <v>329</v>
      </c>
      <c r="F1115" t="s">
        <v>15</v>
      </c>
      <c r="G1115" t="str">
        <f>_xlfn.XLOOKUP(B1115,'de para'!A:A,'de para'!C:C,_xlfn.XLOOKUP(B1115,'de para'!B:B,'de para'!C:C,"Not found",0),0)</f>
        <v>NTN-B 760199 20350515</v>
      </c>
      <c r="H1115" t="str">
        <f>_xlfn.XLOOKUP(B1115,'de para'!A:A,'de para'!D:D,_xlfn.XLOOKUP('output XML'!B1115,'de para'!B:B,'de para'!D:D,"Not found",0),0)</f>
        <v>Inflação</v>
      </c>
      <c r="I1115" s="118">
        <v>44900</v>
      </c>
    </row>
    <row r="1116" spans="1:9" x14ac:dyDescent="0.3">
      <c r="A1116" s="111">
        <v>16</v>
      </c>
      <c r="B1116" t="s">
        <v>3</v>
      </c>
      <c r="C1116">
        <v>147276.37</v>
      </c>
      <c r="D1116">
        <v>3980.4424730000001</v>
      </c>
      <c r="E1116">
        <v>37</v>
      </c>
      <c r="F1116" t="s">
        <v>15</v>
      </c>
      <c r="G1116" t="str">
        <f>_xlfn.XLOOKUP(B1116,'de para'!A:A,'de para'!C:C,_xlfn.XLOOKUP(B1116,'de para'!B:B,'de para'!C:C,"Not found",0),0)</f>
        <v>NTN-B 760199 20350515</v>
      </c>
      <c r="H1116" t="str">
        <f>_xlfn.XLOOKUP(B1116,'de para'!A:A,'de para'!D:D,_xlfn.XLOOKUP('output XML'!B1116,'de para'!B:B,'de para'!D:D,"Not found",0),0)</f>
        <v>Inflação</v>
      </c>
      <c r="I1116" s="118">
        <v>44900</v>
      </c>
    </row>
    <row r="1117" spans="1:9" x14ac:dyDescent="0.3">
      <c r="A1117" s="111">
        <v>17</v>
      </c>
      <c r="B1117" t="s">
        <v>4</v>
      </c>
      <c r="C1117">
        <v>190575.13</v>
      </c>
      <c r="D1117">
        <v>4054.789972</v>
      </c>
      <c r="E1117">
        <v>47</v>
      </c>
      <c r="F1117" t="s">
        <v>15</v>
      </c>
      <c r="G1117" t="str">
        <f>_xlfn.XLOOKUP(B1117,'de para'!A:A,'de para'!C:C,_xlfn.XLOOKUP(B1117,'de para'!B:B,'de para'!C:C,"Not found",0),0)</f>
        <v>NTN-B 760199 20300815</v>
      </c>
      <c r="H1117" t="str">
        <f>_xlfn.XLOOKUP(B1117,'de para'!A:A,'de para'!D:D,_xlfn.XLOOKUP('output XML'!B1117,'de para'!B:B,'de para'!D:D,"Not found",0),0)</f>
        <v>Inflação</v>
      </c>
      <c r="I1117" s="118">
        <v>44900</v>
      </c>
    </row>
    <row r="1118" spans="1:9" x14ac:dyDescent="0.3">
      <c r="A1118" s="111">
        <v>18</v>
      </c>
      <c r="B1118" t="s">
        <v>5</v>
      </c>
      <c r="C1118">
        <v>957300.71</v>
      </c>
      <c r="D1118">
        <v>4039.2435</v>
      </c>
      <c r="E1118">
        <v>237</v>
      </c>
      <c r="F1118" t="s">
        <v>15</v>
      </c>
      <c r="G1118" t="str">
        <f>_xlfn.XLOOKUP(B1118,'de para'!A:A,'de para'!C:C,_xlfn.XLOOKUP(B1118,'de para'!B:B,'de para'!C:C,"Not found",0),0)</f>
        <v>NTN-B 760199 20260815</v>
      </c>
      <c r="H1118" t="str">
        <f>_xlfn.XLOOKUP(B1118,'de para'!A:A,'de para'!D:D,_xlfn.XLOOKUP('output XML'!B1118,'de para'!B:B,'de para'!D:D,"Not found",0),0)</f>
        <v>Inflação</v>
      </c>
      <c r="I1118" s="118">
        <v>44900</v>
      </c>
    </row>
    <row r="1119" spans="1:9" x14ac:dyDescent="0.3">
      <c r="A1119" s="111">
        <v>19</v>
      </c>
      <c r="B1119" t="s">
        <v>5</v>
      </c>
      <c r="C1119">
        <v>795730.97</v>
      </c>
      <c r="D1119">
        <v>4039.2435</v>
      </c>
      <c r="E1119">
        <v>197</v>
      </c>
      <c r="F1119" t="s">
        <v>15</v>
      </c>
      <c r="G1119" t="str">
        <f>_xlfn.XLOOKUP(B1119,'de para'!A:A,'de para'!C:C,_xlfn.XLOOKUP(B1119,'de para'!B:B,'de para'!C:C,"Not found",0),0)</f>
        <v>NTN-B 760199 20260815</v>
      </c>
      <c r="H1119" t="str">
        <f>_xlfn.XLOOKUP(B1119,'de para'!A:A,'de para'!D:D,_xlfn.XLOOKUP('output XML'!B1119,'de para'!B:B,'de para'!D:D,"Not found",0),0)</f>
        <v>Inflação</v>
      </c>
      <c r="I1119" s="118">
        <v>44900</v>
      </c>
    </row>
    <row r="1120" spans="1:9" x14ac:dyDescent="0.3">
      <c r="A1120" s="111">
        <v>20</v>
      </c>
      <c r="B1120" t="s">
        <v>5</v>
      </c>
      <c r="C1120">
        <v>100981.09</v>
      </c>
      <c r="D1120">
        <v>4039.2435</v>
      </c>
      <c r="E1120">
        <v>25</v>
      </c>
      <c r="F1120" t="s">
        <v>15</v>
      </c>
      <c r="G1120" t="str">
        <f>_xlfn.XLOOKUP(B1120,'de para'!A:A,'de para'!C:C,_xlfn.XLOOKUP(B1120,'de para'!B:B,'de para'!C:C,"Not found",0),0)</f>
        <v>NTN-B 760199 20260815</v>
      </c>
      <c r="H1120" t="str">
        <f>_xlfn.XLOOKUP(B1120,'de para'!A:A,'de para'!D:D,_xlfn.XLOOKUP('output XML'!B1120,'de para'!B:B,'de para'!D:D,"Not found",0),0)</f>
        <v>Inflação</v>
      </c>
      <c r="I1120" s="118">
        <v>44900</v>
      </c>
    </row>
    <row r="1121" spans="1:9" x14ac:dyDescent="0.3">
      <c r="A1121" s="111">
        <v>21</v>
      </c>
      <c r="B1121" t="s">
        <v>5</v>
      </c>
      <c r="C1121">
        <v>1312754.1399999999</v>
      </c>
      <c r="D1121">
        <v>4039.2435</v>
      </c>
      <c r="E1121">
        <v>325</v>
      </c>
      <c r="F1121" t="s">
        <v>15</v>
      </c>
      <c r="G1121" t="str">
        <f>_xlfn.XLOOKUP(B1121,'de para'!A:A,'de para'!C:C,_xlfn.XLOOKUP(B1121,'de para'!B:B,'de para'!C:C,"Not found",0),0)</f>
        <v>NTN-B 760199 20260815</v>
      </c>
      <c r="H1121" t="str">
        <f>_xlfn.XLOOKUP(B1121,'de para'!A:A,'de para'!D:D,_xlfn.XLOOKUP('output XML'!B1121,'de para'!B:B,'de para'!D:D,"Not found",0),0)</f>
        <v>Inflação</v>
      </c>
      <c r="I1121" s="118">
        <v>44900</v>
      </c>
    </row>
    <row r="1122" spans="1:9" x14ac:dyDescent="0.3">
      <c r="A1122" s="111">
        <v>22</v>
      </c>
      <c r="B1122" t="s">
        <v>6</v>
      </c>
      <c r="C1122">
        <v>1520904.41</v>
      </c>
      <c r="D1122">
        <v>1013.93627121</v>
      </c>
      <c r="E1122">
        <v>1500</v>
      </c>
      <c r="F1122" t="s">
        <v>14</v>
      </c>
      <c r="G1122" t="str">
        <f>_xlfn.XLOOKUP(B1122,'de para'!A:A,'de para'!C:C,_xlfn.XLOOKUP(B1122,'de para'!B:B,'de para'!C:C,"Not found",0),0)</f>
        <v>IFPT11 - IFIN PARTICIPAÇÕES S.A. - 20330915 IPCA + 7.1000%</v>
      </c>
      <c r="H1122" t="str">
        <f>_xlfn.XLOOKUP(B1122,'de para'!A:A,'de para'!D:D,_xlfn.XLOOKUP('output XML'!B1122,'de para'!B:B,'de para'!D:D,"Not found",0),0)</f>
        <v>Inflação</v>
      </c>
      <c r="I1122" s="118">
        <v>44900</v>
      </c>
    </row>
    <row r="1123" spans="1:9" x14ac:dyDescent="0.3">
      <c r="A1123" s="111">
        <v>23</v>
      </c>
      <c r="B1123" t="s">
        <v>7</v>
      </c>
      <c r="C1123">
        <v>281510.8</v>
      </c>
      <c r="D1123">
        <v>14.8</v>
      </c>
      <c r="E1123">
        <v>19021</v>
      </c>
      <c r="F1123" t="s">
        <v>14</v>
      </c>
      <c r="G1123" t="str">
        <f>_xlfn.XLOOKUP(B1123,'de para'!A:A,'de para'!C:C,_xlfn.XLOOKUP(B1123,'de para'!B:B,'de para'!C:C,"Not found",0),0)</f>
        <v>Bradesco PN</v>
      </c>
      <c r="H1123" t="str">
        <f>_xlfn.XLOOKUP(B1123,'de para'!A:A,'de para'!D:D,_xlfn.XLOOKUP('output XML'!B1123,'de para'!B:B,'de para'!D:D,"Not found",0),0)</f>
        <v>Ações</v>
      </c>
      <c r="I1123" s="118">
        <v>44900</v>
      </c>
    </row>
    <row r="1124" spans="1:9" x14ac:dyDescent="0.3">
      <c r="A1124" s="111">
        <v>24</v>
      </c>
      <c r="B1124" t="s">
        <v>143</v>
      </c>
      <c r="C1124">
        <v>7594797</v>
      </c>
      <c r="D1124">
        <v>105.63</v>
      </c>
      <c r="E1124">
        <v>71900</v>
      </c>
      <c r="F1124" t="s">
        <v>14</v>
      </c>
      <c r="G1124" t="str">
        <f>_xlfn.XLOOKUP(B1124,'de para'!A:A,'de para'!C:C,_xlfn.XLOOKUP(B1124,'de para'!B:B,'de para'!C:C,"Not found",0),0)</f>
        <v>BOVA11</v>
      </c>
      <c r="H1124" t="str">
        <f>_xlfn.XLOOKUP(B1124,'de para'!A:A,'de para'!D:D,_xlfn.XLOOKUP('output XML'!B1124,'de para'!B:B,'de para'!D:D,"Not found",0),0)</f>
        <v>Ações</v>
      </c>
      <c r="I1124" s="118">
        <v>44900</v>
      </c>
    </row>
    <row r="1125" spans="1:9" x14ac:dyDescent="0.3">
      <c r="A1125" s="111">
        <v>25</v>
      </c>
      <c r="B1125" t="s">
        <v>8</v>
      </c>
      <c r="C1125">
        <v>371483.98</v>
      </c>
      <c r="D1125">
        <v>10.99</v>
      </c>
      <c r="E1125">
        <v>33802</v>
      </c>
      <c r="F1125" t="s">
        <v>14</v>
      </c>
      <c r="G1125" t="str">
        <f>_xlfn.XLOOKUP(B1125,'de para'!A:A,'de para'!C:C,_xlfn.XLOOKUP(B1125,'de para'!B:B,'de para'!C:C,"Not found",0),0)</f>
        <v>CEMIG PN</v>
      </c>
      <c r="H1125" t="str">
        <f>_xlfn.XLOOKUP(B1125,'de para'!A:A,'de para'!D:D,_xlfn.XLOOKUP('output XML'!B1125,'de para'!B:B,'de para'!D:D,"Not found",0),0)</f>
        <v>Ações</v>
      </c>
      <c r="I1125" s="118">
        <v>44900</v>
      </c>
    </row>
    <row r="1126" spans="1:9" x14ac:dyDescent="0.3">
      <c r="A1126" s="111">
        <v>26</v>
      </c>
      <c r="B1126" t="s">
        <v>9</v>
      </c>
      <c r="C1126">
        <v>1246542</v>
      </c>
      <c r="D1126">
        <v>17.170000000000002</v>
      </c>
      <c r="E1126">
        <v>72600</v>
      </c>
      <c r="F1126" t="s">
        <v>14</v>
      </c>
      <c r="G1126" t="str">
        <f>_xlfn.XLOOKUP(B1126,'de para'!A:A,'de para'!C:C,_xlfn.XLOOKUP(B1126,'de para'!B:B,'de para'!C:C,"Not found",0),0)</f>
        <v>Cosan ON</v>
      </c>
      <c r="H1126" t="str">
        <f>_xlfn.XLOOKUP(B1126,'de para'!A:A,'de para'!D:D,_xlfn.XLOOKUP('output XML'!B1126,'de para'!B:B,'de para'!D:D,"Not found",0),0)</f>
        <v>Ações</v>
      </c>
      <c r="I1126" s="118">
        <v>44900</v>
      </c>
    </row>
    <row r="1127" spans="1:9" x14ac:dyDescent="0.3">
      <c r="A1127" s="111">
        <v>27</v>
      </c>
      <c r="B1127" t="s">
        <v>10</v>
      </c>
      <c r="C1127">
        <v>499132.92</v>
      </c>
      <c r="D1127">
        <v>8.58</v>
      </c>
      <c r="E1127">
        <v>58174</v>
      </c>
      <c r="F1127" t="s">
        <v>14</v>
      </c>
      <c r="G1127" t="str">
        <f>_xlfn.XLOOKUP(B1127,'de para'!A:A,'de para'!C:C,_xlfn.XLOOKUP(B1127,'de para'!B:B,'de para'!C:C,"Not found",0),0)</f>
        <v>Itau PN</v>
      </c>
      <c r="H1127" t="str">
        <f>_xlfn.XLOOKUP(B1127,'de para'!A:A,'de para'!D:D,_xlfn.XLOOKUP('output XML'!B1127,'de para'!B:B,'de para'!D:D,"Not found",0),0)</f>
        <v>Ações</v>
      </c>
      <c r="I1127" s="118">
        <v>44900</v>
      </c>
    </row>
    <row r="1128" spans="1:9" x14ac:dyDescent="0.3">
      <c r="A1128" s="111">
        <v>28</v>
      </c>
      <c r="B1128" t="s">
        <v>11</v>
      </c>
      <c r="C1128">
        <v>923857.2</v>
      </c>
      <c r="D1128">
        <v>25.62</v>
      </c>
      <c r="E1128">
        <v>36060</v>
      </c>
      <c r="F1128" t="s">
        <v>14</v>
      </c>
      <c r="G1128" t="str">
        <f>_xlfn.XLOOKUP(B1128,'de para'!A:A,'de para'!C:C,_xlfn.XLOOKUP(B1128,'de para'!B:B,'de para'!C:C,"Not found",0),0)</f>
        <v>Petrobras PN</v>
      </c>
      <c r="H1128" t="str">
        <f>_xlfn.XLOOKUP(B1128,'de para'!A:A,'de para'!D:D,_xlfn.XLOOKUP('output XML'!B1128,'de para'!B:B,'de para'!D:D,"Not found",0),0)</f>
        <v>Ações</v>
      </c>
      <c r="I1128" s="118">
        <v>44900</v>
      </c>
    </row>
    <row r="1129" spans="1:9" x14ac:dyDescent="0.3">
      <c r="A1129" s="111">
        <v>29</v>
      </c>
      <c r="B1129" t="s">
        <v>12</v>
      </c>
      <c r="C1129">
        <v>1647490</v>
      </c>
      <c r="D1129">
        <v>86.71</v>
      </c>
      <c r="E1129">
        <v>19000</v>
      </c>
      <c r="F1129" t="s">
        <v>14</v>
      </c>
      <c r="G1129" t="str">
        <f>_xlfn.XLOOKUP(B1129,'de para'!A:A,'de para'!C:C,_xlfn.XLOOKUP(B1129,'de para'!B:B,'de para'!C:C,"Not found",0),0)</f>
        <v>Vale ON</v>
      </c>
      <c r="H1129" t="str">
        <f>_xlfn.XLOOKUP(B1129,'de para'!A:A,'de para'!D:D,_xlfn.XLOOKUP('output XML'!B1129,'de para'!B:B,'de para'!D:D,"Not found",0),0)</f>
        <v>Ações</v>
      </c>
      <c r="I1129" s="118">
        <v>44900</v>
      </c>
    </row>
    <row r="1130" spans="1:9" x14ac:dyDescent="0.3">
      <c r="A1130" s="111">
        <v>30</v>
      </c>
      <c r="B1130" t="s">
        <v>143</v>
      </c>
      <c r="C1130">
        <v>608956.94999999995</v>
      </c>
      <c r="D1130">
        <v>105.63</v>
      </c>
      <c r="E1130">
        <v>5765</v>
      </c>
      <c r="F1130" t="s">
        <v>14</v>
      </c>
      <c r="G1130" t="str">
        <f>_xlfn.XLOOKUP(B1130,'de para'!A:A,'de para'!C:C,_xlfn.XLOOKUP(B1130,'de para'!B:B,'de para'!C:C,"Not found",0),0)</f>
        <v>BOVA11</v>
      </c>
      <c r="H1130" t="str">
        <f>_xlfn.XLOOKUP(B1130,'de para'!A:A,'de para'!D:D,_xlfn.XLOOKUP('output XML'!B1130,'de para'!B:B,'de para'!D:D,"Not found",0),0)</f>
        <v>Ações</v>
      </c>
      <c r="I1130" s="118">
        <v>44900</v>
      </c>
    </row>
    <row r="1131" spans="1:9" x14ac:dyDescent="0.3">
      <c r="A1131" s="111">
        <v>31</v>
      </c>
      <c r="B1131" t="s">
        <v>143</v>
      </c>
      <c r="C1131">
        <v>94644.479999999996</v>
      </c>
      <c r="D1131">
        <v>105.63</v>
      </c>
      <c r="E1131">
        <v>896</v>
      </c>
      <c r="F1131" t="s">
        <v>14</v>
      </c>
      <c r="G1131" t="str">
        <f>_xlfn.XLOOKUP(B1131,'de para'!A:A,'de para'!C:C,_xlfn.XLOOKUP(B1131,'de para'!B:B,'de para'!C:C,"Not found",0),0)</f>
        <v>BOVA11</v>
      </c>
      <c r="H1131" t="str">
        <f>_xlfn.XLOOKUP(B1131,'de para'!A:A,'de para'!D:D,_xlfn.XLOOKUP('output XML'!B1131,'de para'!B:B,'de para'!D:D,"Not found",0),0)</f>
        <v>Ações</v>
      </c>
      <c r="I1131" s="118">
        <v>44900</v>
      </c>
    </row>
    <row r="1132" spans="1:9" x14ac:dyDescent="0.3">
      <c r="A1132" s="111">
        <v>32</v>
      </c>
      <c r="B1132" t="s">
        <v>143</v>
      </c>
      <c r="C1132">
        <v>45209.64</v>
      </c>
      <c r="D1132">
        <v>105.63</v>
      </c>
      <c r="E1132">
        <v>428</v>
      </c>
      <c r="F1132" t="s">
        <v>14</v>
      </c>
      <c r="G1132" t="str">
        <f>_xlfn.XLOOKUP(B1132,'de para'!A:A,'de para'!C:C,_xlfn.XLOOKUP(B1132,'de para'!B:B,'de para'!C:C,"Not found",0),0)</f>
        <v>BOVA11</v>
      </c>
      <c r="H1132" t="str">
        <f>_xlfn.XLOOKUP(B1132,'de para'!A:A,'de para'!D:D,_xlfn.XLOOKUP('output XML'!B1132,'de para'!B:B,'de para'!D:D,"Not found",0),0)</f>
        <v>Ações</v>
      </c>
      <c r="I1132" s="118">
        <v>44900</v>
      </c>
    </row>
    <row r="1133" spans="1:9" x14ac:dyDescent="0.3">
      <c r="A1133" s="111">
        <v>33</v>
      </c>
      <c r="B1133" t="s">
        <v>143</v>
      </c>
      <c r="C1133">
        <v>85560.3</v>
      </c>
      <c r="D1133">
        <v>105.63</v>
      </c>
      <c r="E1133">
        <v>810</v>
      </c>
      <c r="F1133" t="s">
        <v>14</v>
      </c>
      <c r="G1133" t="str">
        <f>_xlfn.XLOOKUP(B1133,'de para'!A:A,'de para'!C:C,_xlfn.XLOOKUP(B1133,'de para'!B:B,'de para'!C:C,"Not found",0),0)</f>
        <v>BOVA11</v>
      </c>
      <c r="H1133" t="str">
        <f>_xlfn.XLOOKUP(B1133,'de para'!A:A,'de para'!D:D,_xlfn.XLOOKUP('output XML'!B1133,'de para'!B:B,'de para'!D:D,"Not found",0),0)</f>
        <v>Ações</v>
      </c>
      <c r="I1133" s="118">
        <v>44900</v>
      </c>
    </row>
    <row r="1134" spans="1:9" x14ac:dyDescent="0.3">
      <c r="A1134" s="111">
        <v>34</v>
      </c>
      <c r="B1134" t="s">
        <v>143</v>
      </c>
      <c r="C1134">
        <v>159184.41</v>
      </c>
      <c r="D1134">
        <v>105.63</v>
      </c>
      <c r="E1134">
        <v>1507</v>
      </c>
      <c r="F1134" t="s">
        <v>14</v>
      </c>
      <c r="G1134" t="str">
        <f>_xlfn.XLOOKUP(B1134,'de para'!A:A,'de para'!C:C,_xlfn.XLOOKUP(B1134,'de para'!B:B,'de para'!C:C,"Not found",0),0)</f>
        <v>BOVA11</v>
      </c>
      <c r="H1134" t="str">
        <f>_xlfn.XLOOKUP(B1134,'de para'!A:A,'de para'!D:D,_xlfn.XLOOKUP('output XML'!B1134,'de para'!B:B,'de para'!D:D,"Not found",0),0)</f>
        <v>Ações</v>
      </c>
      <c r="I1134" s="118">
        <v>44900</v>
      </c>
    </row>
    <row r="1135" spans="1:9" x14ac:dyDescent="0.3">
      <c r="A1135" s="111">
        <v>35</v>
      </c>
      <c r="B1135" t="s">
        <v>143</v>
      </c>
      <c r="C1135">
        <v>728213.22</v>
      </c>
      <c r="D1135">
        <v>105.63</v>
      </c>
      <c r="E1135">
        <v>6894</v>
      </c>
      <c r="F1135" t="s">
        <v>14</v>
      </c>
      <c r="G1135" t="str">
        <f>_xlfn.XLOOKUP(B1135,'de para'!A:A,'de para'!C:C,_xlfn.XLOOKUP(B1135,'de para'!B:B,'de para'!C:C,"Not found",0),0)</f>
        <v>BOVA11</v>
      </c>
      <c r="H1135" t="str">
        <f>_xlfn.XLOOKUP(B1135,'de para'!A:A,'de para'!D:D,_xlfn.XLOOKUP('output XML'!B1135,'de para'!B:B,'de para'!D:D,"Not found",0),0)</f>
        <v>Ações</v>
      </c>
      <c r="I1135" s="118">
        <v>44900</v>
      </c>
    </row>
    <row r="1136" spans="1:9" x14ac:dyDescent="0.3">
      <c r="A1136" s="111">
        <v>36</v>
      </c>
      <c r="B1136" t="s">
        <v>13</v>
      </c>
      <c r="C1136">
        <v>1067.42</v>
      </c>
      <c r="D1136">
        <v>1067.42</v>
      </c>
      <c r="E1136">
        <v>1</v>
      </c>
      <c r="F1136" t="s">
        <v>14</v>
      </c>
      <c r="G1136" t="str">
        <f>_xlfn.XLOOKUP(B1136,'de para'!A:A,'de para'!C:C,_xlfn.XLOOKUP(B1136,'de para'!B:B,'de para'!C:C,"Not found",0),0)</f>
        <v>Fundo de caixa</v>
      </c>
      <c r="H1136" t="str">
        <f>_xlfn.XLOOKUP(B1136,'de para'!A:A,'de para'!D:D,_xlfn.XLOOKUP('output XML'!B1136,'de para'!B:B,'de para'!D:D,"Not found",0),0)</f>
        <v>Caixa</v>
      </c>
      <c r="I1136" s="118">
        <v>44900</v>
      </c>
    </row>
    <row r="1137" spans="1:9" x14ac:dyDescent="0.3">
      <c r="A1137" s="111">
        <v>37</v>
      </c>
      <c r="B1137" t="s">
        <v>13</v>
      </c>
      <c r="C1137">
        <v>1054.03</v>
      </c>
      <c r="D1137">
        <v>1054.03</v>
      </c>
      <c r="E1137">
        <v>1</v>
      </c>
      <c r="F1137" t="s">
        <v>15</v>
      </c>
      <c r="G1137" t="str">
        <f>_xlfn.XLOOKUP(B1137,'de para'!A:A,'de para'!C:C,_xlfn.XLOOKUP(B1137,'de para'!B:B,'de para'!C:C,"Not found",0),0)</f>
        <v>Fundo de caixa</v>
      </c>
      <c r="H1137" t="str">
        <f>_xlfn.XLOOKUP(B1137,'de para'!A:A,'de para'!D:D,_xlfn.XLOOKUP('output XML'!B1137,'de para'!B:B,'de para'!D:D,"Not found",0),0)</f>
        <v>Caixa</v>
      </c>
      <c r="I1137" s="118">
        <v>44900</v>
      </c>
    </row>
    <row r="1138" spans="1:9" x14ac:dyDescent="0.3">
      <c r="A1138" s="111">
        <v>38</v>
      </c>
      <c r="B1138">
        <v>28075830000105</v>
      </c>
      <c r="C1138">
        <v>346312.95706726622</v>
      </c>
      <c r="D1138">
        <v>1.7264256</v>
      </c>
      <c r="E1138">
        <v>200595.35555268999</v>
      </c>
      <c r="F1138" t="s">
        <v>14</v>
      </c>
      <c r="G1138" t="str">
        <f>_xlfn.XLOOKUP(B1138,'de para'!A:A,'de para'!C:C,_xlfn.XLOOKUP(B1138,'de para'!B:B,'de para'!C:C,"Not found",0),0)</f>
        <v>CSHG ALLOCATION MILES ACER LONG BIAS FIC MULTIMERCADO</v>
      </c>
      <c r="H1138" t="str">
        <f>_xlfn.XLOOKUP(B1138,'de para'!A:A,'de para'!D:D,_xlfn.XLOOKUP('output XML'!B1138,'de para'!B:B,'de para'!D:D,"Not found",0),0)</f>
        <v>Ações</v>
      </c>
      <c r="I1138" s="118">
        <v>44900</v>
      </c>
    </row>
    <row r="1139" spans="1:9" x14ac:dyDescent="0.3">
      <c r="A1139" s="111">
        <v>39</v>
      </c>
      <c r="B1139">
        <v>25307212000147</v>
      </c>
      <c r="C1139">
        <v>1485825.1588808279</v>
      </c>
      <c r="D1139">
        <v>1.3883748</v>
      </c>
      <c r="E1139">
        <v>1070190.2388899799</v>
      </c>
      <c r="F1139" t="s">
        <v>14</v>
      </c>
      <c r="G1139" t="str">
        <f>_xlfn.XLOOKUP(B1139,'de para'!A:A,'de para'!C:C,_xlfn.XLOOKUP(B1139,'de para'!B:B,'de para'!C:C,"Not found",0),0)</f>
        <v>CSHG ALLOCATION VELT 90 FIC AÇÕES</v>
      </c>
      <c r="H1139" t="str">
        <f>_xlfn.XLOOKUP(B1139,'de para'!A:A,'de para'!D:D,_xlfn.XLOOKUP('output XML'!B1139,'de para'!B:B,'de para'!D:D,"Not found",0),0)</f>
        <v>Ações</v>
      </c>
      <c r="I1139" s="118">
        <v>44900</v>
      </c>
    </row>
    <row r="1140" spans="1:9" x14ac:dyDescent="0.3">
      <c r="A1140" s="111">
        <v>40</v>
      </c>
      <c r="B1140">
        <v>19726267000199</v>
      </c>
      <c r="C1140">
        <v>2544042.202784793</v>
      </c>
      <c r="D1140">
        <v>310.37126443</v>
      </c>
      <c r="E1140">
        <v>8196.7710749800008</v>
      </c>
      <c r="F1140" t="s">
        <v>14</v>
      </c>
      <c r="G1140" t="str">
        <f>_xlfn.XLOOKUP(B1140,'de para'!A:A,'de para'!C:C,_xlfn.XLOOKUP(B1140,'de para'!B:B,'de para'!C:C,"Not found",0),0)</f>
        <v>ATMOS AÇÕES II FIC</v>
      </c>
      <c r="H1140" t="str">
        <f>_xlfn.XLOOKUP(B1140,'de para'!A:A,'de para'!D:D,_xlfn.XLOOKUP('output XML'!B1140,'de para'!B:B,'de para'!D:D,"Not found",0),0)</f>
        <v>Ações</v>
      </c>
      <c r="I1140" s="118">
        <v>44900</v>
      </c>
    </row>
    <row r="1141" spans="1:9" x14ac:dyDescent="0.3">
      <c r="A1141" s="111">
        <v>41</v>
      </c>
      <c r="B1141">
        <v>11145320000156</v>
      </c>
      <c r="C1141">
        <v>3314680.5444092811</v>
      </c>
      <c r="D1141">
        <v>723.78004804</v>
      </c>
      <c r="E1141">
        <v>4579.6793561599998</v>
      </c>
      <c r="F1141" t="s">
        <v>14</v>
      </c>
      <c r="G1141" t="str">
        <f>_xlfn.XLOOKUP(B1141,'de para'!A:A,'de para'!C:C,_xlfn.XLOOKUP(B1141,'de para'!B:B,'de para'!C:C,"Not found",0),0)</f>
        <v>ATMOS AÇÕES FIC</v>
      </c>
      <c r="H1141" t="str">
        <f>_xlfn.XLOOKUP(B1141,'de para'!A:A,'de para'!D:D,_xlfn.XLOOKUP('output XML'!B1141,'de para'!B:B,'de para'!D:D,"Not found",0),0)</f>
        <v>Ações</v>
      </c>
      <c r="I1141" s="118">
        <v>44900</v>
      </c>
    </row>
    <row r="1142" spans="1:9" x14ac:dyDescent="0.3">
      <c r="A1142" s="111">
        <v>42</v>
      </c>
      <c r="B1142">
        <v>28075715000122</v>
      </c>
      <c r="C1142">
        <v>1928880.883620336</v>
      </c>
      <c r="D1142">
        <v>1.6632832</v>
      </c>
      <c r="E1142">
        <v>1159682.77898817</v>
      </c>
      <c r="F1142" t="s">
        <v>14</v>
      </c>
      <c r="G1142" t="str">
        <f>_xlfn.XLOOKUP(B1142,'de para'!A:A,'de para'!C:C,_xlfn.XLOOKUP(B1142,'de para'!B:B,'de para'!C:C,"Not found",0),0)</f>
        <v>CSHG ALLOCATION MILES VIRTUS FIC AÇÕES</v>
      </c>
      <c r="H1142" t="str">
        <f>_xlfn.XLOOKUP(B1142,'de para'!A:A,'de para'!D:D,_xlfn.XLOOKUP('output XML'!B1142,'de para'!B:B,'de para'!D:D,"Not found",0),0)</f>
        <v>Ações</v>
      </c>
      <c r="I1142" s="118">
        <v>44900</v>
      </c>
    </row>
    <row r="1143" spans="1:9" x14ac:dyDescent="0.3">
      <c r="A1143" s="111">
        <v>43</v>
      </c>
      <c r="B1143">
        <v>31608459000104</v>
      </c>
      <c r="C1143">
        <v>1580962.332831302</v>
      </c>
      <c r="D1143">
        <v>1.4048328000000001</v>
      </c>
      <c r="E1143">
        <v>1125374.01805489</v>
      </c>
      <c r="F1143" t="s">
        <v>14</v>
      </c>
      <c r="G1143" t="str">
        <f>_xlfn.XLOOKUP(B1143,'de para'!A:A,'de para'!C:C,_xlfn.XLOOKUP(B1143,'de para'!B:B,'de para'!C:C,"Not found",0),0)</f>
        <v>CSHG ALLOCATION RPS LONG BIAS SELECTION FUNDO DE INVESTIMENTO EM COTAS DE FUNDO DE INVESTIMENTO EM AÇÕES</v>
      </c>
      <c r="H1143" t="str">
        <f>_xlfn.XLOOKUP(B1143,'de para'!A:A,'de para'!D:D,_xlfn.XLOOKUP('output XML'!B1143,'de para'!B:B,'de para'!D:D,"Not found",0),0)</f>
        <v>Ações</v>
      </c>
      <c r="I1143" s="118">
        <v>44900</v>
      </c>
    </row>
    <row r="1144" spans="1:9" x14ac:dyDescent="0.3">
      <c r="A1144" s="111">
        <v>44</v>
      </c>
      <c r="B1144">
        <v>31666901000140</v>
      </c>
      <c r="C1144">
        <v>920705.2874682952</v>
      </c>
      <c r="D1144">
        <v>1.5024381</v>
      </c>
      <c r="E1144">
        <v>612807.46772083</v>
      </c>
      <c r="F1144" t="s">
        <v>14</v>
      </c>
      <c r="G1144" t="str">
        <f>_xlfn.XLOOKUP(B1144,'de para'!A:A,'de para'!C:C,_xlfn.XLOOKUP(B1144,'de para'!B:B,'de para'!C:C,"Not found",0),0)</f>
        <v>CSHG ALLOCATION TRUXT LONG BIAS II FUNDO DE INVESTIMENTO EM COTAS DE FUNDO DE INVESTIMENTO EM AÇÕES</v>
      </c>
      <c r="H1144" t="str">
        <f>_xlfn.XLOOKUP(B1144,'de para'!A:A,'de para'!D:D,_xlfn.XLOOKUP('output XML'!B1144,'de para'!B:B,'de para'!D:D,"Not found",0),0)</f>
        <v>Ações</v>
      </c>
      <c r="I1144" s="118">
        <v>44900</v>
      </c>
    </row>
    <row r="1145" spans="1:9" x14ac:dyDescent="0.3">
      <c r="A1145" s="111">
        <v>45</v>
      </c>
      <c r="B1145">
        <v>14781366000150</v>
      </c>
      <c r="C1145">
        <v>3042524.306310541</v>
      </c>
      <c r="D1145">
        <v>3.3888107000000001</v>
      </c>
      <c r="E1145">
        <v>897814.77209999994</v>
      </c>
      <c r="F1145" t="s">
        <v>14</v>
      </c>
      <c r="G1145" t="str">
        <f>_xlfn.XLOOKUP(B1145,'de para'!A:A,'de para'!C:C,_xlfn.XLOOKUP(B1145,'de para'!B:B,'de para'!C:C,"Not found",0),0)</f>
        <v>NUCLEO CSHG AÇÕES FUNDO DE INVESTIMENTO EM COTAS DE FUNDOS DE INVESTIMENTO DE AÇÕES</v>
      </c>
      <c r="H1145" t="str">
        <f>_xlfn.XLOOKUP(B1145,'de para'!A:A,'de para'!D:D,_xlfn.XLOOKUP('output XML'!B1145,'de para'!B:B,'de para'!D:D,"Not found",0),0)</f>
        <v>Ações</v>
      </c>
      <c r="I1145" s="118">
        <v>44900</v>
      </c>
    </row>
    <row r="1146" spans="1:9" x14ac:dyDescent="0.3">
      <c r="A1146" s="111">
        <v>46</v>
      </c>
      <c r="B1146">
        <v>10843445000197</v>
      </c>
      <c r="C1146">
        <v>580.04716413785297</v>
      </c>
      <c r="D1146">
        <v>2.5717862299999998</v>
      </c>
      <c r="E1146">
        <v>225.54252657999999</v>
      </c>
      <c r="F1146" t="s">
        <v>14</v>
      </c>
      <c r="G1146" t="str">
        <f>_xlfn.XLOOKUP(B1146,'de para'!A:A,'de para'!C:C,_xlfn.XLOOKUP(B1146,'de para'!B:B,'de para'!C:C,"Not found",0),0)</f>
        <v>XP REFERENCIADO FUNDO INVESTIMENTO REFERENCIADO DI</v>
      </c>
      <c r="H1146" t="str">
        <f>_xlfn.XLOOKUP(B1146,'de para'!A:A,'de para'!D:D,_xlfn.XLOOKUP('output XML'!B1146,'de para'!B:B,'de para'!D:D,"Not found",0),0)</f>
        <v>Caixa</v>
      </c>
      <c r="I1146" s="118">
        <v>44900</v>
      </c>
    </row>
    <row r="1147" spans="1:9" x14ac:dyDescent="0.3">
      <c r="A1147" s="111">
        <v>47</v>
      </c>
      <c r="B1147">
        <v>44162109000109</v>
      </c>
      <c r="C1147">
        <v>47392.179033979039</v>
      </c>
      <c r="D1147">
        <v>1.04429441</v>
      </c>
      <c r="E1147">
        <v>45382.009690140003</v>
      </c>
      <c r="F1147" t="s">
        <v>14</v>
      </c>
      <c r="G1147" t="str">
        <f>_xlfn.XLOOKUP(B1147,'de para'!A:A,'de para'!C:C,_xlfn.XLOOKUP(B1147,'de para'!B:B,'de para'!C:C,"Not found",0),0)</f>
        <v>XP CASH I FI RENDA FIXA SIMPLES</v>
      </c>
      <c r="H1147" t="str">
        <f>_xlfn.XLOOKUP(B1147,'de para'!A:A,'de para'!D:D,_xlfn.XLOOKUP('output XML'!B1147,'de para'!B:B,'de para'!D:D,"Not found",0),0)</f>
        <v>Caixa</v>
      </c>
      <c r="I1147" s="118">
        <v>44900</v>
      </c>
    </row>
    <row r="1148" spans="1:9" x14ac:dyDescent="0.3">
      <c r="A1148" s="111">
        <v>48</v>
      </c>
      <c r="B1148">
        <v>45683352000127</v>
      </c>
      <c r="C1148">
        <v>47392.183907997387</v>
      </c>
      <c r="D1148">
        <v>1.0443118</v>
      </c>
      <c r="E1148">
        <v>45381.25865091</v>
      </c>
      <c r="F1148" t="s">
        <v>14</v>
      </c>
      <c r="G1148" t="str">
        <f>_xlfn.XLOOKUP(B1148,'de para'!A:A,'de para'!C:C,_xlfn.XLOOKUP(B1148,'de para'!B:B,'de para'!C:C,"Not found",0),0)</f>
        <v>XP CASH II FI RENDA FIXA SIMPLES</v>
      </c>
      <c r="H1148" t="str">
        <f>_xlfn.XLOOKUP(B1148,'de para'!A:A,'de para'!D:D,_xlfn.XLOOKUP('output XML'!B1148,'de para'!B:B,'de para'!D:D,"Not found",0),0)</f>
        <v>Caixa</v>
      </c>
      <c r="I1148" s="118">
        <v>44900</v>
      </c>
    </row>
    <row r="1149" spans="1:9" x14ac:dyDescent="0.3">
      <c r="A1149" s="111">
        <v>49</v>
      </c>
      <c r="B1149">
        <v>45688718000150</v>
      </c>
      <c r="C1149">
        <v>47392.178379452816</v>
      </c>
      <c r="D1149">
        <v>1.04431177</v>
      </c>
      <c r="E1149">
        <v>45381.254660619998</v>
      </c>
      <c r="F1149" t="s">
        <v>14</v>
      </c>
      <c r="G1149" t="str">
        <f>_xlfn.XLOOKUP(B1149,'de para'!A:A,'de para'!C:C,_xlfn.XLOOKUP(B1149,'de para'!B:B,'de para'!C:C,"Not found",0),0)</f>
        <v>XP CASH IV FI RENDA FIXA SIMPLES</v>
      </c>
      <c r="H1149" t="str">
        <f>_xlfn.XLOOKUP(B1149,'de para'!A:A,'de para'!D:D,_xlfn.XLOOKUP('output XML'!B1149,'de para'!B:B,'de para'!D:D,"Not found",0),0)</f>
        <v>Caixa</v>
      </c>
      <c r="I1149" s="118">
        <v>44900</v>
      </c>
    </row>
    <row r="1150" spans="1:9" x14ac:dyDescent="0.3">
      <c r="A1150" s="111">
        <v>50</v>
      </c>
      <c r="B1150">
        <v>46328929000145</v>
      </c>
      <c r="C1150">
        <v>47392.177762004882</v>
      </c>
      <c r="D1150">
        <v>1.04430976</v>
      </c>
      <c r="E1150">
        <v>45381.341415410003</v>
      </c>
      <c r="F1150" t="s">
        <v>14</v>
      </c>
      <c r="G1150" t="str">
        <f>_xlfn.XLOOKUP(B1150,'de para'!A:A,'de para'!C:C,_xlfn.XLOOKUP(B1150,'de para'!B:B,'de para'!C:C,"Not found",0),0)</f>
        <v>XP CASH IX FI RENDA FIXA SIMPLES</v>
      </c>
      <c r="H1150" t="str">
        <f>_xlfn.XLOOKUP(B1150,'de para'!A:A,'de para'!D:D,_xlfn.XLOOKUP('output XML'!B1150,'de para'!B:B,'de para'!D:D,"Not found",0),0)</f>
        <v>Caixa</v>
      </c>
      <c r="I1150" s="118">
        <v>44900</v>
      </c>
    </row>
    <row r="1151" spans="1:9" x14ac:dyDescent="0.3">
      <c r="A1151" s="111">
        <v>51</v>
      </c>
      <c r="B1151">
        <v>46098698000120</v>
      </c>
      <c r="C1151">
        <v>47392.177175226221</v>
      </c>
      <c r="D1151">
        <v>1.04423062</v>
      </c>
      <c r="E1151">
        <v>45384.780208060001</v>
      </c>
      <c r="F1151" t="s">
        <v>14</v>
      </c>
      <c r="G1151" t="str">
        <f>_xlfn.XLOOKUP(B1151,'de para'!A:A,'de para'!C:C,_xlfn.XLOOKUP(B1151,'de para'!B:B,'de para'!C:C,"Not found",0),0)</f>
        <v>XP CASH V FI RENDA FIXA SIMPLES</v>
      </c>
      <c r="H1151" t="str">
        <f>_xlfn.XLOOKUP(B1151,'de para'!A:A,'de para'!D:D,_xlfn.XLOOKUP('output XML'!B1151,'de para'!B:B,'de para'!D:D,"Not found",0),0)</f>
        <v>Caixa</v>
      </c>
      <c r="I1151" s="118">
        <v>44900</v>
      </c>
    </row>
    <row r="1152" spans="1:9" x14ac:dyDescent="0.3">
      <c r="A1152" s="111">
        <v>52</v>
      </c>
      <c r="B1152">
        <v>32319500000187</v>
      </c>
      <c r="C1152">
        <v>47392.177639701862</v>
      </c>
      <c r="D1152">
        <v>1.04433205</v>
      </c>
      <c r="E1152">
        <v>45380.372688650001</v>
      </c>
      <c r="F1152" t="s">
        <v>14</v>
      </c>
      <c r="G1152" t="str">
        <f>_xlfn.XLOOKUP(B1152,'de para'!A:A,'de para'!C:C,_xlfn.XLOOKUP(B1152,'de para'!B:B,'de para'!C:C,"Not found",0),0)</f>
        <v>XP CASH VI FI RENDA FIXA SIMPLES</v>
      </c>
      <c r="H1152" t="str">
        <f>_xlfn.XLOOKUP(B1152,'de para'!A:A,'de para'!D:D,_xlfn.XLOOKUP('output XML'!B1152,'de para'!B:B,'de para'!D:D,"Not found",0),0)</f>
        <v>Caixa</v>
      </c>
      <c r="I1152" s="118">
        <v>44900</v>
      </c>
    </row>
    <row r="1153" spans="1:9" x14ac:dyDescent="0.3">
      <c r="A1153" s="111">
        <v>53</v>
      </c>
      <c r="B1153">
        <v>46328987000179</v>
      </c>
      <c r="C1153">
        <v>47392.178387444314</v>
      </c>
      <c r="D1153">
        <v>1.04431294</v>
      </c>
      <c r="E1153">
        <v>45381.203825210003</v>
      </c>
      <c r="F1153" t="s">
        <v>14</v>
      </c>
      <c r="G1153" t="str">
        <f>_xlfn.XLOOKUP(B1153,'de para'!A:A,'de para'!C:C,_xlfn.XLOOKUP(B1153,'de para'!B:B,'de para'!C:C,"Not found",0),0)</f>
        <v>XP CASH X FI RENDA FIXA SIMPLES I</v>
      </c>
      <c r="H1153" t="str">
        <f>_xlfn.XLOOKUP(B1153,'de para'!A:A,'de para'!D:D,_xlfn.XLOOKUP('output XML'!B1153,'de para'!B:B,'de para'!D:D,"Not found",0),0)</f>
        <v>Caixa</v>
      </c>
      <c r="I1153" s="118">
        <v>44900</v>
      </c>
    </row>
    <row r="1154" spans="1:9" x14ac:dyDescent="0.3">
      <c r="A1154" s="111">
        <v>54</v>
      </c>
      <c r="B1154">
        <v>45688636000106</v>
      </c>
      <c r="C1154">
        <v>47392.178696122573</v>
      </c>
      <c r="D1154">
        <v>1.0442423199999999</v>
      </c>
      <c r="E1154">
        <v>45384.273160010001</v>
      </c>
      <c r="F1154" t="s">
        <v>14</v>
      </c>
      <c r="G1154" t="str">
        <f>_xlfn.XLOOKUP(B1154,'de para'!A:A,'de para'!C:C,_xlfn.XLOOKUP(B1154,'de para'!B:B,'de para'!C:C,"Not found",0),0)</f>
        <v>XP CASH III FI RENDA FIXA SIMPLES</v>
      </c>
      <c r="H1154" t="str">
        <f>_xlfn.XLOOKUP(B1154,'de para'!A:A,'de para'!D:D,_xlfn.XLOOKUP('output XML'!B1154,'de para'!B:B,'de para'!D:D,"Not found",0),0)</f>
        <v>Caixa</v>
      </c>
      <c r="I1154" s="118">
        <v>44900</v>
      </c>
    </row>
    <row r="1155" spans="1:9" x14ac:dyDescent="0.3">
      <c r="A1155" s="111">
        <v>55</v>
      </c>
      <c r="B1155">
        <v>46328680000178</v>
      </c>
      <c r="C1155">
        <v>47392.170496434694</v>
      </c>
      <c r="D1155">
        <v>1.0443099899999999</v>
      </c>
      <c r="E1155">
        <v>45381.324463279998</v>
      </c>
      <c r="F1155" t="s">
        <v>14</v>
      </c>
      <c r="G1155" t="str">
        <f>_xlfn.XLOOKUP(B1155,'de para'!A:A,'de para'!C:C,_xlfn.XLOOKUP(B1155,'de para'!B:B,'de para'!C:C,"Not found",0),0)</f>
        <v>XP CASH VII FI RENDA FIXA SIMPLES</v>
      </c>
      <c r="H1155" t="str">
        <f>_xlfn.XLOOKUP(B1155,'de para'!A:A,'de para'!D:D,_xlfn.XLOOKUP('output XML'!B1155,'de para'!B:B,'de para'!D:D,"Not found",0),0)</f>
        <v>Caixa</v>
      </c>
      <c r="I1155" s="118">
        <v>44900</v>
      </c>
    </row>
    <row r="1156" spans="1:9" x14ac:dyDescent="0.3">
      <c r="A1156" s="111">
        <v>56</v>
      </c>
      <c r="B1156">
        <v>46328752000187</v>
      </c>
      <c r="C1156">
        <v>47392.169437354023</v>
      </c>
      <c r="D1156">
        <v>1.0443099600000001</v>
      </c>
      <c r="E1156">
        <v>45381.324752809996</v>
      </c>
      <c r="F1156" t="s">
        <v>14</v>
      </c>
      <c r="G1156" t="str">
        <f>_xlfn.XLOOKUP(B1156,'de para'!A:A,'de para'!C:C,_xlfn.XLOOKUP(B1156,'de para'!B:B,'de para'!C:C,"Not found",0),0)</f>
        <v>XP CASH VIII FI RENDA FIXA SIMPLES</v>
      </c>
      <c r="H1156" t="str">
        <f>_xlfn.XLOOKUP(B1156,'de para'!A:A,'de para'!D:D,_xlfn.XLOOKUP('output XML'!B1156,'de para'!B:B,'de para'!D:D,"Not found",0),0)</f>
        <v>Caixa</v>
      </c>
      <c r="I1156" s="118">
        <v>44900</v>
      </c>
    </row>
    <row r="1157" spans="1:9" x14ac:dyDescent="0.3">
      <c r="A1157" s="111">
        <v>57</v>
      </c>
      <c r="B1157">
        <v>31366337000140</v>
      </c>
      <c r="C1157">
        <v>3131282.6529053752</v>
      </c>
      <c r="D1157">
        <v>2.0603707</v>
      </c>
      <c r="E1157">
        <v>1519766.63854974</v>
      </c>
      <c r="F1157" t="s">
        <v>15</v>
      </c>
      <c r="G1157" t="str">
        <f>_xlfn.XLOOKUP(B1157,'de para'!A:A,'de para'!C:C,_xlfn.XLOOKUP(B1157,'de para'!B:B,'de para'!C:C,"Not found",0),0)</f>
        <v>051 SPA VISTA MULTIESTRATÉGIA FIC MULTIMERCADO</v>
      </c>
      <c r="H1157" t="str">
        <f>_xlfn.XLOOKUP(B1157,'de para'!A:A,'de para'!D:D,_xlfn.XLOOKUP('output XML'!B1157,'de para'!B:B,'de para'!D:D,"Not found",0),0)</f>
        <v>Multimercado</v>
      </c>
      <c r="I1157" s="118">
        <v>44900</v>
      </c>
    </row>
    <row r="1158" spans="1:9" x14ac:dyDescent="0.3">
      <c r="A1158" s="111">
        <v>58</v>
      </c>
      <c r="B1158">
        <v>18422272000145</v>
      </c>
      <c r="C1158">
        <v>1005371.375968485</v>
      </c>
      <c r="D1158">
        <v>3.2337920000000002</v>
      </c>
      <c r="E1158">
        <v>310895.49852571997</v>
      </c>
      <c r="F1158" t="s">
        <v>15</v>
      </c>
      <c r="G1158" t="str">
        <f>_xlfn.XLOOKUP(B1158,'de para'!A:A,'de para'!C:C,_xlfn.XLOOKUP(B1158,'de para'!B:B,'de para'!C:C,"Not found",0),0)</f>
        <v>ABSOLUTE VERTEX CSHG FIC MULTIMERCADO</v>
      </c>
      <c r="H1158" t="str">
        <f>_xlfn.XLOOKUP(B1158,'de para'!A:A,'de para'!D:D,_xlfn.XLOOKUP('output XML'!B1158,'de para'!B:B,'de para'!D:D,"Not found",0),0)</f>
        <v>Multimercado</v>
      </c>
      <c r="I1158" s="118">
        <v>44900</v>
      </c>
    </row>
    <row r="1159" spans="1:9" x14ac:dyDescent="0.3">
      <c r="A1159" s="111">
        <v>59</v>
      </c>
      <c r="B1159">
        <v>32683901000111</v>
      </c>
      <c r="C1159">
        <v>1695128.4898107969</v>
      </c>
      <c r="D1159">
        <v>1.365605</v>
      </c>
      <c r="E1159">
        <v>1241302.19925293</v>
      </c>
      <c r="F1159" t="s">
        <v>15</v>
      </c>
      <c r="G1159" t="str">
        <f>_xlfn.XLOOKUP(B1159,'de para'!A:A,'de para'!C:C,_xlfn.XLOOKUP(B1159,'de para'!B:B,'de para'!C:C,"Not found",0),0)</f>
        <v>CSHG ALLOCATION ACE CAPITAL FIC MULTIMERCADO</v>
      </c>
      <c r="H1159" t="str">
        <f>_xlfn.XLOOKUP(B1159,'de para'!A:A,'de para'!D:D,_xlfn.XLOOKUP('output XML'!B1159,'de para'!B:B,'de para'!D:D,"Not found",0),0)</f>
        <v>Multimercado</v>
      </c>
      <c r="I1159" s="118">
        <v>44900</v>
      </c>
    </row>
    <row r="1160" spans="1:9" x14ac:dyDescent="0.3">
      <c r="A1160" s="111">
        <v>60</v>
      </c>
      <c r="B1160">
        <v>35700369000191</v>
      </c>
      <c r="C1160">
        <v>1067948.727672176</v>
      </c>
      <c r="D1160">
        <v>1.3459098</v>
      </c>
      <c r="E1160">
        <v>793477.19117000001</v>
      </c>
      <c r="F1160" t="s">
        <v>15</v>
      </c>
      <c r="G1160" t="str">
        <f>_xlfn.XLOOKUP(B1160,'de para'!A:A,'de para'!C:C,_xlfn.XLOOKUP(B1160,'de para'!B:B,'de para'!C:C,"Not found",0),0)</f>
        <v>CSHG ALLOCATION GENOA CAPITAL RADAR FIC MULTIMERCADO</v>
      </c>
      <c r="H1160" t="str">
        <f>_xlfn.XLOOKUP(B1160,'de para'!A:A,'de para'!D:D,_xlfn.XLOOKUP('output XML'!B1160,'de para'!B:B,'de para'!D:D,"Not found",0),0)</f>
        <v>Multimercado</v>
      </c>
      <c r="I1160" s="118">
        <v>44900</v>
      </c>
    </row>
    <row r="1161" spans="1:9" x14ac:dyDescent="0.3">
      <c r="A1161" s="111">
        <v>61</v>
      </c>
      <c r="B1161">
        <v>41000792000181</v>
      </c>
      <c r="C1161">
        <v>2278111.964273219</v>
      </c>
      <c r="D1161">
        <v>1.1875449</v>
      </c>
      <c r="E1161">
        <v>1918337.5418253399</v>
      </c>
      <c r="F1161" t="s">
        <v>15</v>
      </c>
      <c r="G1161" t="str">
        <f>_xlfn.XLOOKUP(B1161,'de para'!A:A,'de para'!C:C,_xlfn.XLOOKUP(B1161,'de para'!B:B,'de para'!C:C,"Not found",0),0)</f>
        <v>CSHG ALLOCATION GIANT ZARATHUSTRA FIC MULTIMERCADO</v>
      </c>
      <c r="H1161" t="str">
        <f>_xlfn.XLOOKUP(B1161,'de para'!A:A,'de para'!D:D,_xlfn.XLOOKUP('output XML'!B1161,'de para'!B:B,'de para'!D:D,"Not found",0),0)</f>
        <v>Multimercado</v>
      </c>
      <c r="I1161" s="118">
        <v>44900</v>
      </c>
    </row>
    <row r="1162" spans="1:9" x14ac:dyDescent="0.3">
      <c r="A1162" s="111">
        <v>62</v>
      </c>
      <c r="B1162">
        <v>28951307000197</v>
      </c>
      <c r="C1162">
        <v>4475353.0538036367</v>
      </c>
      <c r="D1162">
        <v>1.8741447</v>
      </c>
      <c r="E1162">
        <v>2387944.2466761698</v>
      </c>
      <c r="F1162" t="s">
        <v>15</v>
      </c>
      <c r="G1162" t="str">
        <f>_xlfn.XLOOKUP(B1162,'de para'!A:A,'de para'!C:C,_xlfn.XLOOKUP(B1162,'de para'!B:B,'de para'!C:C,"Not found",0),0)</f>
        <v>CSHG ALLOCATION RAPTOR L CSHG INVESTIMENTO NO EXTERIOR FIC MULTIMERCADO CRÉDITO PRIVADO</v>
      </c>
      <c r="H1162" t="str">
        <f>_xlfn.XLOOKUP(B1162,'de para'!A:A,'de para'!D:D,_xlfn.XLOOKUP('output XML'!B1162,'de para'!B:B,'de para'!D:D,"Not found",0),0)</f>
        <v>Multimercado</v>
      </c>
      <c r="I1162" s="118">
        <v>44900</v>
      </c>
    </row>
    <row r="1163" spans="1:9" x14ac:dyDescent="0.3">
      <c r="A1163" s="111">
        <v>63</v>
      </c>
      <c r="B1163">
        <v>36857756000107</v>
      </c>
      <c r="C1163">
        <v>1253929.197167564</v>
      </c>
      <c r="D1163">
        <v>1.1528674999999999</v>
      </c>
      <c r="E1163">
        <v>1087661.1554819299</v>
      </c>
      <c r="F1163" t="s">
        <v>15</v>
      </c>
      <c r="G1163" t="str">
        <f>_xlfn.XLOOKUP(B1163,'de para'!A:A,'de para'!C:C,_xlfn.XLOOKUP(B1163,'de para'!B:B,'de para'!C:C,"Not found",0),0)</f>
        <v>CSHG ALLOCATION SHARP LONG BIASED CSHG FIC AÇÕES</v>
      </c>
      <c r="H1163" t="str">
        <f>_xlfn.XLOOKUP(B1163,'de para'!A:A,'de para'!D:D,_xlfn.XLOOKUP('output XML'!B1163,'de para'!B:B,'de para'!D:D,"Not found",0),0)</f>
        <v>Ações</v>
      </c>
      <c r="I1163" s="118">
        <v>44900</v>
      </c>
    </row>
    <row r="1164" spans="1:9" x14ac:dyDescent="0.3">
      <c r="A1164" s="111">
        <v>64</v>
      </c>
      <c r="B1164">
        <v>40319225000120</v>
      </c>
      <c r="C1164">
        <v>65321.755908500338</v>
      </c>
      <c r="D1164">
        <v>1.1402068999999999</v>
      </c>
      <c r="E1164">
        <v>57289.3883632</v>
      </c>
      <c r="F1164" t="s">
        <v>15</v>
      </c>
      <c r="G1164" t="str">
        <f>_xlfn.XLOOKUP(B1164,'de para'!A:A,'de para'!C:C,_xlfn.XLOOKUP(B1164,'de para'!B:B,'de para'!C:C,"Not found",0),0)</f>
        <v>CSHG GRIDS II FIC RENDA FIXA REFERENCIADO DI</v>
      </c>
      <c r="H1164" t="str">
        <f>_xlfn.XLOOKUP(B1164,'de para'!A:A,'de para'!D:D,_xlfn.XLOOKUP('output XML'!B1164,'de para'!B:B,'de para'!D:D,"Not found",0),0)</f>
        <v>Caixa</v>
      </c>
      <c r="I1164" s="118">
        <v>44900</v>
      </c>
    </row>
    <row r="1165" spans="1:9" x14ac:dyDescent="0.3">
      <c r="A1165" s="111">
        <v>65</v>
      </c>
      <c r="B1165">
        <v>40319218000128</v>
      </c>
      <c r="C1165">
        <v>285402.49179685599</v>
      </c>
      <c r="D1165">
        <v>117.2412356</v>
      </c>
      <c r="E1165">
        <v>2434.3183551100001</v>
      </c>
      <c r="F1165" t="s">
        <v>15</v>
      </c>
      <c r="G1165" t="str">
        <f>_xlfn.XLOOKUP(B1165,'de para'!A:A,'de para'!C:C,_xlfn.XLOOKUP(B1165,'de para'!B:B,'de para'!C:C,"Not found",0),0)</f>
        <v>CSHG GRIDS II INVESTIMENTO NO EXTERIOR FI MULTIMERCADO CRÉDITO PRIVADO</v>
      </c>
      <c r="H1165" t="str">
        <f>_xlfn.XLOOKUP(B1165,'de para'!A:A,'de para'!D:D,_xlfn.XLOOKUP('output XML'!B1165,'de para'!B:B,'de para'!D:D,"Not found",0),0)</f>
        <v>Multimercado</v>
      </c>
      <c r="I1165" s="118">
        <v>44900</v>
      </c>
    </row>
    <row r="1166" spans="1:9" x14ac:dyDescent="0.3">
      <c r="A1166" s="111">
        <v>66</v>
      </c>
      <c r="B1166">
        <v>13000859000142</v>
      </c>
      <c r="C1166">
        <v>1118605.57685871</v>
      </c>
      <c r="D1166">
        <v>4.3503695000000002</v>
      </c>
      <c r="E1166">
        <v>257128.86614773999</v>
      </c>
      <c r="F1166" t="s">
        <v>15</v>
      </c>
      <c r="G1166" t="str">
        <f>_xlfn.XLOOKUP(B1166,'de para'!A:A,'de para'!C:C,_xlfn.XLOOKUP(B1166,'de para'!B:B,'de para'!C:C,"Not found",0),0)</f>
        <v>CSHG ALLOCATION IBIÚNA HEDGE STHG FIC MULTIMERCADO</v>
      </c>
      <c r="H1166" t="str">
        <f>_xlfn.XLOOKUP(B1166,'de para'!A:A,'de para'!D:D,_xlfn.XLOOKUP('output XML'!B1166,'de para'!B:B,'de para'!D:D,"Not found",0),0)</f>
        <v>Multimercado</v>
      </c>
      <c r="I1166" s="118">
        <v>44900</v>
      </c>
    </row>
    <row r="1167" spans="1:9" x14ac:dyDescent="0.3">
      <c r="A1167" s="111">
        <v>67</v>
      </c>
      <c r="B1167">
        <v>19009392000188</v>
      </c>
      <c r="C1167">
        <v>2016386.3251895551</v>
      </c>
      <c r="D1167">
        <v>4.7429568</v>
      </c>
      <c r="E1167">
        <v>425132.76215999998</v>
      </c>
      <c r="F1167" t="s">
        <v>15</v>
      </c>
      <c r="G1167" t="str">
        <f>_xlfn.XLOOKUP(B1167,'de para'!A:A,'de para'!C:C,_xlfn.XLOOKUP(B1167,'de para'!B:B,'de para'!C:C,"Not found",0),0)</f>
        <v>CSHG ALLOCATION SPX RAPTOR CSHG INVESTIMENTO NO EXTERIOR FIC MULTIMERCADO CRÉDITO PRIVADO</v>
      </c>
      <c r="H1167" t="str">
        <f>_xlfn.XLOOKUP(B1167,'de para'!A:A,'de para'!D:D,_xlfn.XLOOKUP('output XML'!B1167,'de para'!B:B,'de para'!D:D,"Not found",0),0)</f>
        <v>Multimercado</v>
      </c>
      <c r="I1167" s="118">
        <v>44900</v>
      </c>
    </row>
    <row r="1168" spans="1:9" x14ac:dyDescent="0.3">
      <c r="A1168" s="111">
        <v>68</v>
      </c>
      <c r="B1168">
        <v>31608483000135</v>
      </c>
      <c r="C1168">
        <v>1889670.920289397</v>
      </c>
      <c r="D1168">
        <v>1.8250478999999999</v>
      </c>
      <c r="E1168">
        <v>1035408.94476764</v>
      </c>
      <c r="F1168" t="s">
        <v>15</v>
      </c>
      <c r="G1168" t="str">
        <f>_xlfn.XLOOKUP(B1168,'de para'!A:A,'de para'!C:C,_xlfn.XLOOKUP(B1168,'de para'!B:B,'de para'!C:C,"Not found",0),0)</f>
        <v>CSHG ALLOCATION SHARP LONG BIASED FIC AÇÕES</v>
      </c>
      <c r="H1168" t="str">
        <f>_xlfn.XLOOKUP(B1168,'de para'!A:A,'de para'!D:D,_xlfn.XLOOKUP('output XML'!B1168,'de para'!B:B,'de para'!D:D,"Not found",0),0)</f>
        <v>Ações</v>
      </c>
      <c r="I1168" s="118">
        <v>44900</v>
      </c>
    </row>
    <row r="1169" spans="1:9" x14ac:dyDescent="0.3">
      <c r="A1169" s="111">
        <v>69</v>
      </c>
      <c r="B1169">
        <v>29236579000178</v>
      </c>
      <c r="C1169">
        <v>2180274.1772777648</v>
      </c>
      <c r="D1169">
        <v>1.6987631000000001</v>
      </c>
      <c r="E1169">
        <v>1283448.04362525</v>
      </c>
      <c r="F1169" t="s">
        <v>15</v>
      </c>
      <c r="G1169" t="str">
        <f>_xlfn.XLOOKUP(B1169,'de para'!A:A,'de para'!C:C,_xlfn.XLOOKUP(B1169,'de para'!B:B,'de para'!C:C,"Not found",0),0)</f>
        <v>CSHG ALLOCATION LEGACY CAPITAL FIC MULTIMERCADO</v>
      </c>
      <c r="H1169" t="str">
        <f>_xlfn.XLOOKUP(B1169,'de para'!A:A,'de para'!D:D,_xlfn.XLOOKUP('output XML'!B1169,'de para'!B:B,'de para'!D:D,"Not found",0),0)</f>
        <v>Multimercado</v>
      </c>
      <c r="I1169" s="118">
        <v>44900</v>
      </c>
    </row>
    <row r="1170" spans="1:9" x14ac:dyDescent="0.3">
      <c r="A1170" s="111">
        <v>70</v>
      </c>
      <c r="B1170">
        <v>35819274000191</v>
      </c>
      <c r="C1170">
        <v>1169519.6176968969</v>
      </c>
      <c r="D1170">
        <v>1.26199481</v>
      </c>
      <c r="E1170">
        <v>926723.00110084994</v>
      </c>
      <c r="F1170" t="s">
        <v>15</v>
      </c>
      <c r="G1170" t="str">
        <f>_xlfn.XLOOKUP(B1170,'de para'!A:A,'de para'!C:C,_xlfn.XLOOKUP(B1170,'de para'!B:B,'de para'!C:C,"Not found",0),0)</f>
        <v>CSHG JIVE DISTRESSED ALLOCATION III FIC MULTIMERCADO CRÉDITO PRIVADO</v>
      </c>
      <c r="H1170" t="str">
        <f>_xlfn.XLOOKUP(B1170,'de para'!A:A,'de para'!D:D,_xlfn.XLOOKUP('output XML'!B1170,'de para'!B:B,'de para'!D:D,"Not found",0),0)</f>
        <v>Inflação</v>
      </c>
      <c r="I1170" s="118">
        <v>44900</v>
      </c>
    </row>
    <row r="1171" spans="1:9" x14ac:dyDescent="0.3">
      <c r="A1171" s="111">
        <v>71</v>
      </c>
      <c r="B1171">
        <v>31713505000127</v>
      </c>
      <c r="C1171">
        <v>658133.23276461568</v>
      </c>
      <c r="D1171">
        <v>2038.2631051999999</v>
      </c>
      <c r="E1171">
        <v>322.88924383</v>
      </c>
      <c r="F1171" t="s">
        <v>15</v>
      </c>
      <c r="G1171" t="str">
        <f>_xlfn.XLOOKUP(B1171,'de para'!A:A,'de para'!C:C,_xlfn.XLOOKUP(B1171,'de para'!B:B,'de para'!C:C,"Not found",0),0)</f>
        <v>CSHG PÁTRIA INF IV FI MULTIMERCADO</v>
      </c>
      <c r="H1171" t="str">
        <f>_xlfn.XLOOKUP(B1171,'de para'!A:A,'de para'!D:D,_xlfn.XLOOKUP('output XML'!B1171,'de para'!B:B,'de para'!D:D,"Not found",0),0)</f>
        <v>Ações</v>
      </c>
      <c r="I1171" s="118">
        <v>44900</v>
      </c>
    </row>
    <row r="1172" spans="1:9" x14ac:dyDescent="0.3">
      <c r="A1172" s="111">
        <v>72</v>
      </c>
      <c r="B1172">
        <v>31713585000110</v>
      </c>
      <c r="C1172">
        <v>67411.76278043077</v>
      </c>
      <c r="D1172">
        <v>1.1478666</v>
      </c>
      <c r="E1172">
        <v>58727.87201965</v>
      </c>
      <c r="F1172" t="s">
        <v>15</v>
      </c>
      <c r="G1172" t="str">
        <f>_xlfn.XLOOKUP(B1172,'de para'!A:A,'de para'!C:C,_xlfn.XLOOKUP(B1172,'de para'!B:B,'de para'!C:C,"Not found",0),0)</f>
        <v>CSHG PÁTRIA INF IV FIC RENDA FIXA REFERENCIADO DI</v>
      </c>
      <c r="H1172" t="str">
        <f>_xlfn.XLOOKUP(B1172,'de para'!A:A,'de para'!D:D,_xlfn.XLOOKUP('output XML'!B1172,'de para'!B:B,'de para'!D:D,"Not found",0),0)</f>
        <v>Caixa</v>
      </c>
      <c r="I1172" s="118">
        <v>44900</v>
      </c>
    </row>
    <row r="1173" spans="1:9" x14ac:dyDescent="0.3">
      <c r="A1173" s="111">
        <v>73</v>
      </c>
      <c r="B1173">
        <v>42776581000106</v>
      </c>
      <c r="C1173">
        <v>1758093.459167005</v>
      </c>
      <c r="D1173">
        <v>1.1218430399999999</v>
      </c>
      <c r="E1173">
        <v>1567147.44976</v>
      </c>
      <c r="F1173" t="s">
        <v>15</v>
      </c>
      <c r="G1173" t="str">
        <f>_xlfn.XLOOKUP(B1173,'de para'!A:A,'de para'!C:C,_xlfn.XLOOKUP(B1173,'de para'!B:B,'de para'!C:C,"Not found",0),0)</f>
        <v>SELECTION CASH MASTER FUNDO DE INVESTIMENTO EM COTAS DE FUNDOS DE INVESTIMENTO RENDA FIXA CREDITO PRIVADO LONGO PRAZO</v>
      </c>
      <c r="H1173" t="str">
        <f>_xlfn.XLOOKUP(B1173,'de para'!A:A,'de para'!D:D,_xlfn.XLOOKUP('output XML'!B1173,'de para'!B:B,'de para'!D:D,"Not found",0),0)</f>
        <v>Caixa</v>
      </c>
      <c r="I1173" s="118">
        <v>44900</v>
      </c>
    </row>
    <row r="1174" spans="1:9" x14ac:dyDescent="0.3">
      <c r="A1174" s="111">
        <v>74</v>
      </c>
      <c r="B1174">
        <v>30654823000100</v>
      </c>
      <c r="C1174">
        <v>1935571.8076953001</v>
      </c>
      <c r="D1174">
        <v>1290.3812031</v>
      </c>
      <c r="E1174">
        <v>1500.0000023600001</v>
      </c>
      <c r="F1174" t="s">
        <v>15</v>
      </c>
      <c r="G1174" t="str">
        <f>_xlfn.XLOOKUP(B1174,'de para'!A:A,'de para'!C:C,_xlfn.XLOOKUP(B1174,'de para'!B:B,'de para'!C:C,"Not found",0),0)</f>
        <v>SPS II FEEDER B FI MULTIMERCADO CRÉDITO PRIVADO</v>
      </c>
      <c r="H1174" t="str">
        <f>_xlfn.XLOOKUP(B1174,'de para'!A:A,'de para'!D:D,_xlfn.XLOOKUP('output XML'!B1174,'de para'!B:B,'de para'!D:D,"Not found",0),0)</f>
        <v>Inflação</v>
      </c>
      <c r="I1174" s="118">
        <v>44900</v>
      </c>
    </row>
    <row r="1175" spans="1:9" x14ac:dyDescent="0.3">
      <c r="A1175" s="111">
        <v>75</v>
      </c>
      <c r="B1175">
        <v>10843445000197</v>
      </c>
      <c r="C1175">
        <v>157.71722991970699</v>
      </c>
      <c r="D1175">
        <v>2.5717862299999998</v>
      </c>
      <c r="E1175">
        <v>61.325948510000003</v>
      </c>
      <c r="F1175" t="s">
        <v>15</v>
      </c>
      <c r="G1175" t="str">
        <f>_xlfn.XLOOKUP(B1175,'de para'!A:A,'de para'!C:C,_xlfn.XLOOKUP(B1175,'de para'!B:B,'de para'!C:C,"Not found",0),0)</f>
        <v>XP REFERENCIADO FUNDO INVESTIMENTO REFERENCIADO DI</v>
      </c>
      <c r="H1175" t="str">
        <f>_xlfn.XLOOKUP(B1175,'de para'!A:A,'de para'!D:D,_xlfn.XLOOKUP('output XML'!B1175,'de para'!B:B,'de para'!D:D,"Not found",0),0)</f>
        <v>Caixa</v>
      </c>
      <c r="I1175" s="118">
        <v>44900</v>
      </c>
    </row>
    <row r="1176" spans="1:9" x14ac:dyDescent="0.3">
      <c r="A1176" s="111">
        <v>76</v>
      </c>
      <c r="B1176">
        <v>44162109000109</v>
      </c>
      <c r="C1176">
        <v>23895.210530112461</v>
      </c>
      <c r="D1176">
        <v>1.04429441</v>
      </c>
      <c r="E1176">
        <v>22881.680014080001</v>
      </c>
      <c r="F1176" t="s">
        <v>15</v>
      </c>
      <c r="G1176" t="str">
        <f>_xlfn.XLOOKUP(B1176,'de para'!A:A,'de para'!C:C,_xlfn.XLOOKUP(B1176,'de para'!B:B,'de para'!C:C,"Not found",0),0)</f>
        <v>XP CASH I FI RENDA FIXA SIMPLES</v>
      </c>
      <c r="H1176" t="str">
        <f>_xlfn.XLOOKUP(B1176,'de para'!A:A,'de para'!D:D,_xlfn.XLOOKUP('output XML'!B1176,'de para'!B:B,'de para'!D:D,"Not found",0),0)</f>
        <v>Caixa</v>
      </c>
      <c r="I1176" s="118">
        <v>44900</v>
      </c>
    </row>
    <row r="1177" spans="1:9" x14ac:dyDescent="0.3">
      <c r="A1177" s="111">
        <v>77</v>
      </c>
      <c r="B1177">
        <v>45683352000127</v>
      </c>
      <c r="C1177">
        <v>23895.210300899431</v>
      </c>
      <c r="D1177">
        <v>1.0443118</v>
      </c>
      <c r="E1177">
        <v>22881.29876623</v>
      </c>
      <c r="F1177" t="s">
        <v>15</v>
      </c>
      <c r="G1177" t="str">
        <f>_xlfn.XLOOKUP(B1177,'de para'!A:A,'de para'!C:C,_xlfn.XLOOKUP(B1177,'de para'!B:B,'de para'!C:C,"Not found",0),0)</f>
        <v>XP CASH II FI RENDA FIXA SIMPLES</v>
      </c>
      <c r="H1177" t="str">
        <f>_xlfn.XLOOKUP(B1177,'de para'!A:A,'de para'!D:D,_xlfn.XLOOKUP('output XML'!B1177,'de para'!B:B,'de para'!D:D,"Not found",0),0)</f>
        <v>Caixa</v>
      </c>
      <c r="I1177" s="118">
        <v>44900</v>
      </c>
    </row>
    <row r="1178" spans="1:9" x14ac:dyDescent="0.3">
      <c r="A1178" s="111">
        <v>78</v>
      </c>
      <c r="B1178">
        <v>45688718000150</v>
      </c>
      <c r="C1178">
        <v>23895.210303361611</v>
      </c>
      <c r="D1178">
        <v>1.04431177</v>
      </c>
      <c r="E1178">
        <v>22881.299425900001</v>
      </c>
      <c r="F1178" t="s">
        <v>15</v>
      </c>
      <c r="G1178" t="str">
        <f>_xlfn.XLOOKUP(B1178,'de para'!A:A,'de para'!C:C,_xlfn.XLOOKUP(B1178,'de para'!B:B,'de para'!C:C,"Not found",0),0)</f>
        <v>XP CASH IV FI RENDA FIXA SIMPLES</v>
      </c>
      <c r="H1178" t="str">
        <f>_xlfn.XLOOKUP(B1178,'de para'!A:A,'de para'!D:D,_xlfn.XLOOKUP('output XML'!B1178,'de para'!B:B,'de para'!D:D,"Not found",0),0)</f>
        <v>Caixa</v>
      </c>
      <c r="I1178" s="118">
        <v>44900</v>
      </c>
    </row>
    <row r="1179" spans="1:9" x14ac:dyDescent="0.3">
      <c r="A1179" s="111">
        <v>79</v>
      </c>
      <c r="B1179">
        <v>46328929000145</v>
      </c>
      <c r="C1179">
        <v>23895.210229007182</v>
      </c>
      <c r="D1179">
        <v>1.04430976</v>
      </c>
      <c r="E1179">
        <v>22881.343394709998</v>
      </c>
      <c r="F1179" t="s">
        <v>15</v>
      </c>
      <c r="G1179" t="str">
        <f>_xlfn.XLOOKUP(B1179,'de para'!A:A,'de para'!C:C,_xlfn.XLOOKUP(B1179,'de para'!B:B,'de para'!C:C,"Not found",0),0)</f>
        <v>XP CASH IX FI RENDA FIXA SIMPLES</v>
      </c>
      <c r="H1179" t="str">
        <f>_xlfn.XLOOKUP(B1179,'de para'!A:A,'de para'!D:D,_xlfn.XLOOKUP('output XML'!B1179,'de para'!B:B,'de para'!D:D,"Not found",0),0)</f>
        <v>Caixa</v>
      </c>
      <c r="I1179" s="118">
        <v>44900</v>
      </c>
    </row>
    <row r="1180" spans="1:9" x14ac:dyDescent="0.3">
      <c r="A1180" s="111">
        <v>80</v>
      </c>
      <c r="B1180">
        <v>46098698000120</v>
      </c>
      <c r="C1180">
        <v>23895.210257763869</v>
      </c>
      <c r="D1180">
        <v>1.04423062</v>
      </c>
      <c r="E1180">
        <v>22883.07755021</v>
      </c>
      <c r="F1180" t="s">
        <v>15</v>
      </c>
      <c r="G1180" t="str">
        <f>_xlfn.XLOOKUP(B1180,'de para'!A:A,'de para'!C:C,_xlfn.XLOOKUP(B1180,'de para'!B:B,'de para'!C:C,"Not found",0),0)</f>
        <v>XP CASH V FI RENDA FIXA SIMPLES</v>
      </c>
      <c r="H1180" t="str">
        <f>_xlfn.XLOOKUP(B1180,'de para'!A:A,'de para'!D:D,_xlfn.XLOOKUP('output XML'!B1180,'de para'!B:B,'de para'!D:D,"Not found",0),0)</f>
        <v>Caixa</v>
      </c>
      <c r="I1180" s="118">
        <v>44900</v>
      </c>
    </row>
    <row r="1181" spans="1:9" x14ac:dyDescent="0.3">
      <c r="A1181" s="111">
        <v>81</v>
      </c>
      <c r="B1181">
        <v>32319500000187</v>
      </c>
      <c r="C1181">
        <v>23895.210315364518</v>
      </c>
      <c r="D1181">
        <v>1.04433205</v>
      </c>
      <c r="E1181">
        <v>22880.855102900001</v>
      </c>
      <c r="F1181" t="s">
        <v>15</v>
      </c>
      <c r="G1181" t="str">
        <f>_xlfn.XLOOKUP(B1181,'de para'!A:A,'de para'!C:C,_xlfn.XLOOKUP(B1181,'de para'!B:B,'de para'!C:C,"Not found",0),0)</f>
        <v>XP CASH VI FI RENDA FIXA SIMPLES</v>
      </c>
      <c r="H1181" t="str">
        <f>_xlfn.XLOOKUP(B1181,'de para'!A:A,'de para'!D:D,_xlfn.XLOOKUP('output XML'!B1181,'de para'!B:B,'de para'!D:D,"Not found",0),0)</f>
        <v>Caixa</v>
      </c>
      <c r="I1181" s="118">
        <v>44900</v>
      </c>
    </row>
    <row r="1182" spans="1:9" x14ac:dyDescent="0.3">
      <c r="A1182" s="111">
        <v>82</v>
      </c>
      <c r="B1182">
        <v>46328987000179</v>
      </c>
      <c r="C1182">
        <v>23895.21044648617</v>
      </c>
      <c r="D1182">
        <v>1.04431294</v>
      </c>
      <c r="E1182">
        <v>22881.273927800001</v>
      </c>
      <c r="F1182" t="s">
        <v>15</v>
      </c>
      <c r="G1182" t="str">
        <f>_xlfn.XLOOKUP(B1182,'de para'!A:A,'de para'!C:C,_xlfn.XLOOKUP(B1182,'de para'!B:B,'de para'!C:C,"Not found",0),0)</f>
        <v>XP CASH X FI RENDA FIXA SIMPLES I</v>
      </c>
      <c r="H1182" t="str">
        <f>_xlfn.XLOOKUP(B1182,'de para'!A:A,'de para'!D:D,_xlfn.XLOOKUP('output XML'!B1182,'de para'!B:B,'de para'!D:D,"Not found",0),0)</f>
        <v>Caixa</v>
      </c>
      <c r="I1182" s="118">
        <v>44900</v>
      </c>
    </row>
    <row r="1183" spans="1:9" x14ac:dyDescent="0.3">
      <c r="A1183" s="111">
        <v>83</v>
      </c>
      <c r="B1183">
        <v>45688636000106</v>
      </c>
      <c r="C1183">
        <v>23895.21049444472</v>
      </c>
      <c r="D1183">
        <v>1.0442423199999999</v>
      </c>
      <c r="E1183">
        <v>22882.82138809</v>
      </c>
      <c r="F1183" t="s">
        <v>15</v>
      </c>
      <c r="G1183" t="str">
        <f>_xlfn.XLOOKUP(B1183,'de para'!A:A,'de para'!C:C,_xlfn.XLOOKUP(B1183,'de para'!B:B,'de para'!C:C,"Not found",0),0)</f>
        <v>XP CASH III FI RENDA FIXA SIMPLES</v>
      </c>
      <c r="H1183" t="str">
        <f>_xlfn.XLOOKUP(B1183,'de para'!A:A,'de para'!D:D,_xlfn.XLOOKUP('output XML'!B1183,'de para'!B:B,'de para'!D:D,"Not found",0),0)</f>
        <v>Caixa</v>
      </c>
      <c r="I1183" s="118">
        <v>44900</v>
      </c>
    </row>
    <row r="1184" spans="1:9" x14ac:dyDescent="0.3">
      <c r="A1184" s="111">
        <v>84</v>
      </c>
      <c r="B1184">
        <v>46328680000178</v>
      </c>
      <c r="C1184">
        <v>23895.210449098289</v>
      </c>
      <c r="D1184">
        <v>1.0443099899999999</v>
      </c>
      <c r="E1184">
        <v>22881.338566049999</v>
      </c>
      <c r="F1184" t="s">
        <v>15</v>
      </c>
      <c r="G1184" t="str">
        <f>_xlfn.XLOOKUP(B1184,'de para'!A:A,'de para'!C:C,_xlfn.XLOOKUP(B1184,'de para'!B:B,'de para'!C:C,"Not found",0),0)</f>
        <v>XP CASH VII FI RENDA FIXA SIMPLES</v>
      </c>
      <c r="H1184" t="str">
        <f>_xlfn.XLOOKUP(B1184,'de para'!A:A,'de para'!D:D,_xlfn.XLOOKUP('output XML'!B1184,'de para'!B:B,'de para'!D:D,"Not found",0),0)</f>
        <v>Caixa</v>
      </c>
      <c r="I1184" s="118">
        <v>44900</v>
      </c>
    </row>
    <row r="1185" spans="1:9" x14ac:dyDescent="0.3">
      <c r="A1185" s="111">
        <v>85</v>
      </c>
      <c r="B1185">
        <v>46328752000187</v>
      </c>
      <c r="C1185">
        <v>23895.21045155809</v>
      </c>
      <c r="D1185">
        <v>1.0443099600000001</v>
      </c>
      <c r="E1185">
        <v>22881.339225719999</v>
      </c>
      <c r="F1185" t="s">
        <v>15</v>
      </c>
      <c r="G1185" t="str">
        <f>_xlfn.XLOOKUP(B1185,'de para'!A:A,'de para'!C:C,_xlfn.XLOOKUP(B1185,'de para'!B:B,'de para'!C:C,"Not found",0),0)</f>
        <v>XP CASH VIII FI RENDA FIXA SIMPLES</v>
      </c>
      <c r="H1185" t="str">
        <f>_xlfn.XLOOKUP(B1185,'de para'!A:A,'de para'!D:D,_xlfn.XLOOKUP('output XML'!B1185,'de para'!B:B,'de para'!D:D,"Not found",0),0)</f>
        <v>Caixa</v>
      </c>
      <c r="I1185" s="118">
        <v>44900</v>
      </c>
    </row>
    <row r="1186" spans="1:9" x14ac:dyDescent="0.3">
      <c r="A1186" s="111">
        <v>0</v>
      </c>
      <c r="B1186" t="s">
        <v>3</v>
      </c>
      <c r="C1186">
        <v>197824.57</v>
      </c>
      <c r="D1186">
        <v>3956.4914589999998</v>
      </c>
      <c r="E1186">
        <v>50</v>
      </c>
      <c r="F1186" t="s">
        <v>14</v>
      </c>
      <c r="G1186" t="str">
        <f>_xlfn.XLOOKUP(B1186,'de para'!A:A,'de para'!C:C,_xlfn.XLOOKUP(B1186,'de para'!B:B,'de para'!C:C,"Not found",0),0)</f>
        <v>NTN-B 760199 20350515</v>
      </c>
      <c r="H1186" t="str">
        <f>_xlfn.XLOOKUP(B1186,'de para'!A:A,'de para'!D:D,_xlfn.XLOOKUP('output XML'!B1186,'de para'!B:B,'de para'!D:D,"Not found",0),0)</f>
        <v>Inflação</v>
      </c>
      <c r="I1186" s="118">
        <v>44901</v>
      </c>
    </row>
    <row r="1187" spans="1:9" x14ac:dyDescent="0.3">
      <c r="A1187" s="111">
        <v>1</v>
      </c>
      <c r="B1187" t="s">
        <v>3</v>
      </c>
      <c r="C1187">
        <v>261128.44</v>
      </c>
      <c r="D1187">
        <v>3956.4914589999998</v>
      </c>
      <c r="E1187">
        <v>66</v>
      </c>
      <c r="F1187" t="s">
        <v>14</v>
      </c>
      <c r="G1187" t="str">
        <f>_xlfn.XLOOKUP(B1187,'de para'!A:A,'de para'!C:C,_xlfn.XLOOKUP(B1187,'de para'!B:B,'de para'!C:C,"Not found",0),0)</f>
        <v>NTN-B 760199 20350515</v>
      </c>
      <c r="H1187" t="str">
        <f>_xlfn.XLOOKUP(B1187,'de para'!A:A,'de para'!D:D,_xlfn.XLOOKUP('output XML'!B1187,'de para'!B:B,'de para'!D:D,"Not found",0),0)</f>
        <v>Inflação</v>
      </c>
      <c r="I1187" s="118">
        <v>44901</v>
      </c>
    </row>
    <row r="1188" spans="1:9" x14ac:dyDescent="0.3">
      <c r="A1188" s="111">
        <v>2</v>
      </c>
      <c r="B1188" t="s">
        <v>3</v>
      </c>
      <c r="C1188">
        <v>1270033.76</v>
      </c>
      <c r="D1188">
        <v>3956.4914589999998</v>
      </c>
      <c r="E1188">
        <v>321</v>
      </c>
      <c r="F1188" t="s">
        <v>14</v>
      </c>
      <c r="G1188" t="str">
        <f>_xlfn.XLOOKUP(B1188,'de para'!A:A,'de para'!C:C,_xlfn.XLOOKUP(B1188,'de para'!B:B,'de para'!C:C,"Not found",0),0)</f>
        <v>NTN-B 760199 20350515</v>
      </c>
      <c r="H1188" t="str">
        <f>_xlfn.XLOOKUP(B1188,'de para'!A:A,'de para'!D:D,_xlfn.XLOOKUP('output XML'!B1188,'de para'!B:B,'de para'!D:D,"Not found",0),0)</f>
        <v>Inflação</v>
      </c>
      <c r="I1188" s="118">
        <v>44901</v>
      </c>
    </row>
    <row r="1189" spans="1:9" x14ac:dyDescent="0.3">
      <c r="A1189" s="111">
        <v>3</v>
      </c>
      <c r="B1189" t="s">
        <v>5</v>
      </c>
      <c r="C1189">
        <v>177493.25</v>
      </c>
      <c r="D1189">
        <v>4033.9374170000001</v>
      </c>
      <c r="E1189">
        <v>44</v>
      </c>
      <c r="F1189" t="s">
        <v>14</v>
      </c>
      <c r="G1189" t="str">
        <f>_xlfn.XLOOKUP(B1189,'de para'!A:A,'de para'!C:C,_xlfn.XLOOKUP(B1189,'de para'!B:B,'de para'!C:C,"Not found",0),0)</f>
        <v>NTN-B 760199 20260815</v>
      </c>
      <c r="H1189" t="str">
        <f>_xlfn.XLOOKUP(B1189,'de para'!A:A,'de para'!D:D,_xlfn.XLOOKUP('output XML'!B1189,'de para'!B:B,'de para'!D:D,"Not found",0),0)</f>
        <v>Inflação</v>
      </c>
      <c r="I1189" s="118">
        <v>44901</v>
      </c>
    </row>
    <row r="1190" spans="1:9" x14ac:dyDescent="0.3">
      <c r="A1190" s="111">
        <v>4</v>
      </c>
      <c r="B1190" t="s">
        <v>5</v>
      </c>
      <c r="C1190">
        <v>278341.68</v>
      </c>
      <c r="D1190">
        <v>4033.9374170000001</v>
      </c>
      <c r="E1190">
        <v>69</v>
      </c>
      <c r="F1190" t="s">
        <v>14</v>
      </c>
      <c r="G1190" t="str">
        <f>_xlfn.XLOOKUP(B1190,'de para'!A:A,'de para'!C:C,_xlfn.XLOOKUP(B1190,'de para'!B:B,'de para'!C:C,"Not found",0),0)</f>
        <v>NTN-B 760199 20260815</v>
      </c>
      <c r="H1190" t="str">
        <f>_xlfn.XLOOKUP(B1190,'de para'!A:A,'de para'!D:D,_xlfn.XLOOKUP('output XML'!B1190,'de para'!B:B,'de para'!D:D,"Not found",0),0)</f>
        <v>Inflação</v>
      </c>
      <c r="I1190" s="118">
        <v>44901</v>
      </c>
    </row>
    <row r="1191" spans="1:9" x14ac:dyDescent="0.3">
      <c r="A1191" s="111">
        <v>5</v>
      </c>
      <c r="B1191" t="s">
        <v>5</v>
      </c>
      <c r="C1191">
        <v>32271.5</v>
      </c>
      <c r="D1191">
        <v>4033.9374170000001</v>
      </c>
      <c r="E1191">
        <v>8</v>
      </c>
      <c r="F1191" t="s">
        <v>14</v>
      </c>
      <c r="G1191" t="str">
        <f>_xlfn.XLOOKUP(B1191,'de para'!A:A,'de para'!C:C,_xlfn.XLOOKUP(B1191,'de para'!B:B,'de para'!C:C,"Not found",0),0)</f>
        <v>NTN-B 760199 20260815</v>
      </c>
      <c r="H1191" t="str">
        <f>_xlfn.XLOOKUP(B1191,'de para'!A:A,'de para'!D:D,_xlfn.XLOOKUP('output XML'!B1191,'de para'!B:B,'de para'!D:D,"Not found",0),0)</f>
        <v>Inflação</v>
      </c>
      <c r="I1191" s="118">
        <v>44901</v>
      </c>
    </row>
    <row r="1192" spans="1:9" x14ac:dyDescent="0.3">
      <c r="A1192" s="111">
        <v>6</v>
      </c>
      <c r="B1192" t="s">
        <v>5</v>
      </c>
      <c r="C1192">
        <v>697871.17</v>
      </c>
      <c r="D1192">
        <v>4033.9374170000001</v>
      </c>
      <c r="E1192">
        <v>173</v>
      </c>
      <c r="F1192" t="s">
        <v>14</v>
      </c>
      <c r="G1192" t="str">
        <f>_xlfn.XLOOKUP(B1192,'de para'!A:A,'de para'!C:C,_xlfn.XLOOKUP(B1192,'de para'!B:B,'de para'!C:C,"Not found",0),0)</f>
        <v>NTN-B 760199 20260815</v>
      </c>
      <c r="H1192" t="str">
        <f>_xlfn.XLOOKUP(B1192,'de para'!A:A,'de para'!D:D,_xlfn.XLOOKUP('output XML'!B1192,'de para'!B:B,'de para'!D:D,"Not found",0),0)</f>
        <v>Inflação</v>
      </c>
      <c r="I1192" s="118">
        <v>44901</v>
      </c>
    </row>
    <row r="1193" spans="1:9" x14ac:dyDescent="0.3">
      <c r="A1193" s="111">
        <v>7</v>
      </c>
      <c r="B1193" t="s">
        <v>3</v>
      </c>
      <c r="C1193">
        <v>1831003.54</v>
      </c>
      <c r="D1193">
        <v>3980.4424730000001</v>
      </c>
      <c r="E1193">
        <v>460</v>
      </c>
      <c r="F1193" t="s">
        <v>15</v>
      </c>
      <c r="G1193" t="str">
        <f>_xlfn.XLOOKUP(B1193,'de para'!A:A,'de para'!C:C,_xlfn.XLOOKUP(B1193,'de para'!B:B,'de para'!C:C,"Not found",0),0)</f>
        <v>NTN-B 760199 20350515</v>
      </c>
      <c r="H1193" t="str">
        <f>_xlfn.XLOOKUP(B1193,'de para'!A:A,'de para'!D:D,_xlfn.XLOOKUP('output XML'!B1193,'de para'!B:B,'de para'!D:D,"Not found",0),0)</f>
        <v>Inflação</v>
      </c>
      <c r="I1193" s="118">
        <v>44901</v>
      </c>
    </row>
    <row r="1194" spans="1:9" x14ac:dyDescent="0.3">
      <c r="A1194" s="111">
        <v>8</v>
      </c>
      <c r="B1194" t="s">
        <v>4</v>
      </c>
      <c r="C1194">
        <v>1836819.86</v>
      </c>
      <c r="D1194">
        <v>4054.789972</v>
      </c>
      <c r="E1194">
        <v>453</v>
      </c>
      <c r="F1194" t="s">
        <v>15</v>
      </c>
      <c r="G1194" t="str">
        <f>_xlfn.XLOOKUP(B1194,'de para'!A:A,'de para'!C:C,_xlfn.XLOOKUP(B1194,'de para'!B:B,'de para'!C:C,"Not found",0),0)</f>
        <v>NTN-B 760199 20300815</v>
      </c>
      <c r="H1194" t="str">
        <f>_xlfn.XLOOKUP(B1194,'de para'!A:A,'de para'!D:D,_xlfn.XLOOKUP('output XML'!B1194,'de para'!B:B,'de para'!D:D,"Not found",0),0)</f>
        <v>Inflação</v>
      </c>
      <c r="I1194" s="118">
        <v>44901</v>
      </c>
    </row>
    <row r="1195" spans="1:9" x14ac:dyDescent="0.3">
      <c r="A1195" s="111">
        <v>9</v>
      </c>
      <c r="B1195" t="s">
        <v>4</v>
      </c>
      <c r="C1195">
        <v>1775998.01</v>
      </c>
      <c r="D1195">
        <v>4054.789972</v>
      </c>
      <c r="E1195">
        <v>438</v>
      </c>
      <c r="F1195" t="s">
        <v>15</v>
      </c>
      <c r="G1195" t="str">
        <f>_xlfn.XLOOKUP(B1195,'de para'!A:A,'de para'!C:C,_xlfn.XLOOKUP(B1195,'de para'!B:B,'de para'!C:C,"Not found",0),0)</f>
        <v>NTN-B 760199 20300815</v>
      </c>
      <c r="H1195" t="str">
        <f>_xlfn.XLOOKUP(B1195,'de para'!A:A,'de para'!D:D,_xlfn.XLOOKUP('output XML'!B1195,'de para'!B:B,'de para'!D:D,"Not found",0),0)</f>
        <v>Inflação</v>
      </c>
      <c r="I1195" s="118">
        <v>44901</v>
      </c>
    </row>
    <row r="1196" spans="1:9" x14ac:dyDescent="0.3">
      <c r="A1196" s="111">
        <v>10</v>
      </c>
      <c r="B1196" t="s">
        <v>3</v>
      </c>
      <c r="C1196">
        <v>740362.3</v>
      </c>
      <c r="D1196">
        <v>3980.4424730000001</v>
      </c>
      <c r="E1196">
        <v>186</v>
      </c>
      <c r="F1196" t="s">
        <v>15</v>
      </c>
      <c r="G1196" t="str">
        <f>_xlfn.XLOOKUP(B1196,'de para'!A:A,'de para'!C:C,_xlfn.XLOOKUP(B1196,'de para'!B:B,'de para'!C:C,"Not found",0),0)</f>
        <v>NTN-B 760199 20350515</v>
      </c>
      <c r="H1196" t="str">
        <f>_xlfn.XLOOKUP(B1196,'de para'!A:A,'de para'!D:D,_xlfn.XLOOKUP('output XML'!B1196,'de para'!B:B,'de para'!D:D,"Not found",0),0)</f>
        <v>Inflação</v>
      </c>
      <c r="I1196" s="118">
        <v>44901</v>
      </c>
    </row>
    <row r="1197" spans="1:9" x14ac:dyDescent="0.3">
      <c r="A1197" s="111">
        <v>11</v>
      </c>
      <c r="B1197" t="s">
        <v>3</v>
      </c>
      <c r="C1197">
        <v>286591.86</v>
      </c>
      <c r="D1197">
        <v>3980.4424730000001</v>
      </c>
      <c r="E1197">
        <v>72</v>
      </c>
      <c r="F1197" t="s">
        <v>15</v>
      </c>
      <c r="G1197" t="str">
        <f>_xlfn.XLOOKUP(B1197,'de para'!A:A,'de para'!C:C,_xlfn.XLOOKUP(B1197,'de para'!B:B,'de para'!C:C,"Not found",0),0)</f>
        <v>NTN-B 760199 20350515</v>
      </c>
      <c r="H1197" t="str">
        <f>_xlfn.XLOOKUP(B1197,'de para'!A:A,'de para'!D:D,_xlfn.XLOOKUP('output XML'!B1197,'de para'!B:B,'de para'!D:D,"Not found",0),0)</f>
        <v>Inflação</v>
      </c>
      <c r="I1197" s="118">
        <v>44901</v>
      </c>
    </row>
    <row r="1198" spans="1:9" x14ac:dyDescent="0.3">
      <c r="A1198" s="111">
        <v>12</v>
      </c>
      <c r="B1198" t="s">
        <v>3</v>
      </c>
      <c r="C1198">
        <v>39804.42</v>
      </c>
      <c r="D1198">
        <v>3980.4424730000001</v>
      </c>
      <c r="E1198">
        <v>10</v>
      </c>
      <c r="F1198" t="s">
        <v>15</v>
      </c>
      <c r="G1198" t="str">
        <f>_xlfn.XLOOKUP(B1198,'de para'!A:A,'de para'!C:C,_xlfn.XLOOKUP(B1198,'de para'!B:B,'de para'!C:C,"Not found",0),0)</f>
        <v>NTN-B 760199 20350515</v>
      </c>
      <c r="H1198" t="str">
        <f>_xlfn.XLOOKUP(B1198,'de para'!A:A,'de para'!D:D,_xlfn.XLOOKUP('output XML'!B1198,'de para'!B:B,'de para'!D:D,"Not found",0),0)</f>
        <v>Inflação</v>
      </c>
      <c r="I1198" s="118">
        <v>44901</v>
      </c>
    </row>
    <row r="1199" spans="1:9" x14ac:dyDescent="0.3">
      <c r="A1199" s="111">
        <v>13</v>
      </c>
      <c r="B1199" t="s">
        <v>3</v>
      </c>
      <c r="C1199">
        <v>2045947.43</v>
      </c>
      <c r="D1199">
        <v>3980.4424730000001</v>
      </c>
      <c r="E1199">
        <v>514</v>
      </c>
      <c r="F1199" t="s">
        <v>15</v>
      </c>
      <c r="G1199" t="str">
        <f>_xlfn.XLOOKUP(B1199,'de para'!A:A,'de para'!C:C,_xlfn.XLOOKUP(B1199,'de para'!B:B,'de para'!C:C,"Not found",0),0)</f>
        <v>NTN-B 760199 20350515</v>
      </c>
      <c r="H1199" t="str">
        <f>_xlfn.XLOOKUP(B1199,'de para'!A:A,'de para'!D:D,_xlfn.XLOOKUP('output XML'!B1199,'de para'!B:B,'de para'!D:D,"Not found",0),0)</f>
        <v>Inflação</v>
      </c>
      <c r="I1199" s="118">
        <v>44901</v>
      </c>
    </row>
    <row r="1200" spans="1:9" x14ac:dyDescent="0.3">
      <c r="A1200" s="111">
        <v>14</v>
      </c>
      <c r="B1200" t="s">
        <v>4</v>
      </c>
      <c r="C1200">
        <v>2554517.6800000002</v>
      </c>
      <c r="D1200">
        <v>4054.789972</v>
      </c>
      <c r="E1200">
        <v>630</v>
      </c>
      <c r="F1200" t="s">
        <v>15</v>
      </c>
      <c r="G1200" t="str">
        <f>_xlfn.XLOOKUP(B1200,'de para'!A:A,'de para'!C:C,_xlfn.XLOOKUP(B1200,'de para'!B:B,'de para'!C:C,"Not found",0),0)</f>
        <v>NTN-B 760199 20300815</v>
      </c>
      <c r="H1200" t="str">
        <f>_xlfn.XLOOKUP(B1200,'de para'!A:A,'de para'!D:D,_xlfn.XLOOKUP('output XML'!B1200,'de para'!B:B,'de para'!D:D,"Not found",0),0)</f>
        <v>Inflação</v>
      </c>
      <c r="I1200" s="118">
        <v>44901</v>
      </c>
    </row>
    <row r="1201" spans="1:9" x14ac:dyDescent="0.3">
      <c r="A1201" s="111">
        <v>15</v>
      </c>
      <c r="B1201" t="s">
        <v>3</v>
      </c>
      <c r="C1201">
        <v>1309565.57</v>
      </c>
      <c r="D1201">
        <v>3980.4424730000001</v>
      </c>
      <c r="E1201">
        <v>329</v>
      </c>
      <c r="F1201" t="s">
        <v>15</v>
      </c>
      <c r="G1201" t="str">
        <f>_xlfn.XLOOKUP(B1201,'de para'!A:A,'de para'!C:C,_xlfn.XLOOKUP(B1201,'de para'!B:B,'de para'!C:C,"Not found",0),0)</f>
        <v>NTN-B 760199 20350515</v>
      </c>
      <c r="H1201" t="str">
        <f>_xlfn.XLOOKUP(B1201,'de para'!A:A,'de para'!D:D,_xlfn.XLOOKUP('output XML'!B1201,'de para'!B:B,'de para'!D:D,"Not found",0),0)</f>
        <v>Inflação</v>
      </c>
      <c r="I1201" s="118">
        <v>44901</v>
      </c>
    </row>
    <row r="1202" spans="1:9" x14ac:dyDescent="0.3">
      <c r="A1202" s="111">
        <v>16</v>
      </c>
      <c r="B1202" t="s">
        <v>3</v>
      </c>
      <c r="C1202">
        <v>147276.37</v>
      </c>
      <c r="D1202">
        <v>3980.4424730000001</v>
      </c>
      <c r="E1202">
        <v>37</v>
      </c>
      <c r="F1202" t="s">
        <v>15</v>
      </c>
      <c r="G1202" t="str">
        <f>_xlfn.XLOOKUP(B1202,'de para'!A:A,'de para'!C:C,_xlfn.XLOOKUP(B1202,'de para'!B:B,'de para'!C:C,"Not found",0),0)</f>
        <v>NTN-B 760199 20350515</v>
      </c>
      <c r="H1202" t="str">
        <f>_xlfn.XLOOKUP(B1202,'de para'!A:A,'de para'!D:D,_xlfn.XLOOKUP('output XML'!B1202,'de para'!B:B,'de para'!D:D,"Not found",0),0)</f>
        <v>Inflação</v>
      </c>
      <c r="I1202" s="118">
        <v>44901</v>
      </c>
    </row>
    <row r="1203" spans="1:9" x14ac:dyDescent="0.3">
      <c r="A1203" s="111">
        <v>17</v>
      </c>
      <c r="B1203" t="s">
        <v>4</v>
      </c>
      <c r="C1203">
        <v>190575.13</v>
      </c>
      <c r="D1203">
        <v>4054.789972</v>
      </c>
      <c r="E1203">
        <v>47</v>
      </c>
      <c r="F1203" t="s">
        <v>15</v>
      </c>
      <c r="G1203" t="str">
        <f>_xlfn.XLOOKUP(B1203,'de para'!A:A,'de para'!C:C,_xlfn.XLOOKUP(B1203,'de para'!B:B,'de para'!C:C,"Not found",0),0)</f>
        <v>NTN-B 760199 20300815</v>
      </c>
      <c r="H1203" t="str">
        <f>_xlfn.XLOOKUP(B1203,'de para'!A:A,'de para'!D:D,_xlfn.XLOOKUP('output XML'!B1203,'de para'!B:B,'de para'!D:D,"Not found",0),0)</f>
        <v>Inflação</v>
      </c>
      <c r="I1203" s="118">
        <v>44901</v>
      </c>
    </row>
    <row r="1204" spans="1:9" x14ac:dyDescent="0.3">
      <c r="A1204" s="111">
        <v>18</v>
      </c>
      <c r="B1204" t="s">
        <v>5</v>
      </c>
      <c r="C1204">
        <v>957300.71</v>
      </c>
      <c r="D1204">
        <v>4039.2435</v>
      </c>
      <c r="E1204">
        <v>237</v>
      </c>
      <c r="F1204" t="s">
        <v>15</v>
      </c>
      <c r="G1204" t="str">
        <f>_xlfn.XLOOKUP(B1204,'de para'!A:A,'de para'!C:C,_xlfn.XLOOKUP(B1204,'de para'!B:B,'de para'!C:C,"Not found",0),0)</f>
        <v>NTN-B 760199 20260815</v>
      </c>
      <c r="H1204" t="str">
        <f>_xlfn.XLOOKUP(B1204,'de para'!A:A,'de para'!D:D,_xlfn.XLOOKUP('output XML'!B1204,'de para'!B:B,'de para'!D:D,"Not found",0),0)</f>
        <v>Inflação</v>
      </c>
      <c r="I1204" s="118">
        <v>44901</v>
      </c>
    </row>
    <row r="1205" spans="1:9" x14ac:dyDescent="0.3">
      <c r="A1205" s="111">
        <v>19</v>
      </c>
      <c r="B1205" t="s">
        <v>5</v>
      </c>
      <c r="C1205">
        <v>795730.97</v>
      </c>
      <c r="D1205">
        <v>4039.2435</v>
      </c>
      <c r="E1205">
        <v>197</v>
      </c>
      <c r="F1205" t="s">
        <v>15</v>
      </c>
      <c r="G1205" t="str">
        <f>_xlfn.XLOOKUP(B1205,'de para'!A:A,'de para'!C:C,_xlfn.XLOOKUP(B1205,'de para'!B:B,'de para'!C:C,"Not found",0),0)</f>
        <v>NTN-B 760199 20260815</v>
      </c>
      <c r="H1205" t="str">
        <f>_xlfn.XLOOKUP(B1205,'de para'!A:A,'de para'!D:D,_xlfn.XLOOKUP('output XML'!B1205,'de para'!B:B,'de para'!D:D,"Not found",0),0)</f>
        <v>Inflação</v>
      </c>
      <c r="I1205" s="118">
        <v>44901</v>
      </c>
    </row>
    <row r="1206" spans="1:9" x14ac:dyDescent="0.3">
      <c r="A1206" s="111">
        <v>20</v>
      </c>
      <c r="B1206" t="s">
        <v>5</v>
      </c>
      <c r="C1206">
        <v>100981.09</v>
      </c>
      <c r="D1206">
        <v>4039.2435</v>
      </c>
      <c r="E1206">
        <v>25</v>
      </c>
      <c r="F1206" t="s">
        <v>15</v>
      </c>
      <c r="G1206" t="str">
        <f>_xlfn.XLOOKUP(B1206,'de para'!A:A,'de para'!C:C,_xlfn.XLOOKUP(B1206,'de para'!B:B,'de para'!C:C,"Not found",0),0)</f>
        <v>NTN-B 760199 20260815</v>
      </c>
      <c r="H1206" t="str">
        <f>_xlfn.XLOOKUP(B1206,'de para'!A:A,'de para'!D:D,_xlfn.XLOOKUP('output XML'!B1206,'de para'!B:B,'de para'!D:D,"Not found",0),0)</f>
        <v>Inflação</v>
      </c>
      <c r="I1206" s="118">
        <v>44901</v>
      </c>
    </row>
    <row r="1207" spans="1:9" x14ac:dyDescent="0.3">
      <c r="A1207" s="111">
        <v>21</v>
      </c>
      <c r="B1207" t="s">
        <v>5</v>
      </c>
      <c r="C1207">
        <v>1312754.1399999999</v>
      </c>
      <c r="D1207">
        <v>4039.2435</v>
      </c>
      <c r="E1207">
        <v>325</v>
      </c>
      <c r="F1207" t="s">
        <v>15</v>
      </c>
      <c r="G1207" t="str">
        <f>_xlfn.XLOOKUP(B1207,'de para'!A:A,'de para'!C:C,_xlfn.XLOOKUP(B1207,'de para'!B:B,'de para'!C:C,"Not found",0),0)</f>
        <v>NTN-B 760199 20260815</v>
      </c>
      <c r="H1207" t="str">
        <f>_xlfn.XLOOKUP(B1207,'de para'!A:A,'de para'!D:D,_xlfn.XLOOKUP('output XML'!B1207,'de para'!B:B,'de para'!D:D,"Not found",0),0)</f>
        <v>Inflação</v>
      </c>
      <c r="I1207" s="118">
        <v>44901</v>
      </c>
    </row>
    <row r="1208" spans="1:9" x14ac:dyDescent="0.3">
      <c r="A1208" s="111">
        <v>22</v>
      </c>
      <c r="B1208" t="s">
        <v>6</v>
      </c>
      <c r="C1208">
        <v>1509022.44</v>
      </c>
      <c r="D1208">
        <v>1006.01496328</v>
      </c>
      <c r="E1208">
        <v>1500</v>
      </c>
      <c r="F1208" t="s">
        <v>14</v>
      </c>
      <c r="G1208" t="str">
        <f>_xlfn.XLOOKUP(B1208,'de para'!A:A,'de para'!C:C,_xlfn.XLOOKUP(B1208,'de para'!B:B,'de para'!C:C,"Not found",0),0)</f>
        <v>IFPT11 - IFIN PARTICIPAÇÕES S.A. - 20330915 IPCA + 7.1000%</v>
      </c>
      <c r="H1208" t="str">
        <f>_xlfn.XLOOKUP(B1208,'de para'!A:A,'de para'!D:D,_xlfn.XLOOKUP('output XML'!B1208,'de para'!B:B,'de para'!D:D,"Not found",0),0)</f>
        <v>Inflação</v>
      </c>
      <c r="I1208" s="118">
        <v>44901</v>
      </c>
    </row>
    <row r="1209" spans="1:9" x14ac:dyDescent="0.3">
      <c r="A1209" s="111">
        <v>23</v>
      </c>
      <c r="B1209" t="s">
        <v>7</v>
      </c>
      <c r="C1209">
        <v>288168.15000000002</v>
      </c>
      <c r="D1209">
        <v>15.15</v>
      </c>
      <c r="E1209">
        <v>19021</v>
      </c>
      <c r="F1209" t="s">
        <v>14</v>
      </c>
      <c r="G1209" t="str">
        <f>_xlfn.XLOOKUP(B1209,'de para'!A:A,'de para'!C:C,_xlfn.XLOOKUP(B1209,'de para'!B:B,'de para'!C:C,"Not found",0),0)</f>
        <v>Bradesco PN</v>
      </c>
      <c r="H1209" t="str">
        <f>_xlfn.XLOOKUP(B1209,'de para'!A:A,'de para'!D:D,_xlfn.XLOOKUP('output XML'!B1209,'de para'!B:B,'de para'!D:D,"Not found",0),0)</f>
        <v>Ações</v>
      </c>
      <c r="I1209" s="118">
        <v>44901</v>
      </c>
    </row>
    <row r="1210" spans="1:9" x14ac:dyDescent="0.3">
      <c r="A1210" s="111">
        <v>24</v>
      </c>
      <c r="B1210" t="s">
        <v>143</v>
      </c>
      <c r="C1210">
        <v>7674606</v>
      </c>
      <c r="D1210">
        <v>106.74</v>
      </c>
      <c r="E1210">
        <v>71900</v>
      </c>
      <c r="F1210" t="s">
        <v>14</v>
      </c>
      <c r="G1210" t="str">
        <f>_xlfn.XLOOKUP(B1210,'de para'!A:A,'de para'!C:C,_xlfn.XLOOKUP(B1210,'de para'!B:B,'de para'!C:C,"Not found",0),0)</f>
        <v>BOVA11</v>
      </c>
      <c r="H1210" t="str">
        <f>_xlfn.XLOOKUP(B1210,'de para'!A:A,'de para'!D:D,_xlfn.XLOOKUP('output XML'!B1210,'de para'!B:B,'de para'!D:D,"Not found",0),0)</f>
        <v>Ações</v>
      </c>
      <c r="I1210" s="118">
        <v>44901</v>
      </c>
    </row>
    <row r="1211" spans="1:9" x14ac:dyDescent="0.3">
      <c r="A1211" s="111">
        <v>25</v>
      </c>
      <c r="B1211" t="s">
        <v>8</v>
      </c>
      <c r="C1211">
        <v>377230.32</v>
      </c>
      <c r="D1211">
        <v>11.16</v>
      </c>
      <c r="E1211">
        <v>33802</v>
      </c>
      <c r="F1211" t="s">
        <v>14</v>
      </c>
      <c r="G1211" t="str">
        <f>_xlfn.XLOOKUP(B1211,'de para'!A:A,'de para'!C:C,_xlfn.XLOOKUP(B1211,'de para'!B:B,'de para'!C:C,"Not found",0),0)</f>
        <v>CEMIG PN</v>
      </c>
      <c r="H1211" t="str">
        <f>_xlfn.XLOOKUP(B1211,'de para'!A:A,'de para'!D:D,_xlfn.XLOOKUP('output XML'!B1211,'de para'!B:B,'de para'!D:D,"Not found",0),0)</f>
        <v>Ações</v>
      </c>
      <c r="I1211" s="118">
        <v>44901</v>
      </c>
    </row>
    <row r="1212" spans="1:9" x14ac:dyDescent="0.3">
      <c r="A1212" s="111">
        <v>26</v>
      </c>
      <c r="B1212" t="s">
        <v>9</v>
      </c>
      <c r="C1212">
        <v>1240008</v>
      </c>
      <c r="D1212">
        <v>17.079999999999998</v>
      </c>
      <c r="E1212">
        <v>72600</v>
      </c>
      <c r="F1212" t="s">
        <v>14</v>
      </c>
      <c r="G1212" t="str">
        <f>_xlfn.XLOOKUP(B1212,'de para'!A:A,'de para'!C:C,_xlfn.XLOOKUP(B1212,'de para'!B:B,'de para'!C:C,"Not found",0),0)</f>
        <v>Cosan ON</v>
      </c>
      <c r="H1212" t="str">
        <f>_xlfn.XLOOKUP(B1212,'de para'!A:A,'de para'!D:D,_xlfn.XLOOKUP('output XML'!B1212,'de para'!B:B,'de para'!D:D,"Not found",0),0)</f>
        <v>Ações</v>
      </c>
      <c r="I1212" s="118">
        <v>44901</v>
      </c>
    </row>
    <row r="1213" spans="1:9" x14ac:dyDescent="0.3">
      <c r="A1213" s="111">
        <v>27</v>
      </c>
      <c r="B1213" t="s">
        <v>10</v>
      </c>
      <c r="C1213">
        <v>502623.36</v>
      </c>
      <c r="D1213">
        <v>8.64</v>
      </c>
      <c r="E1213">
        <v>58174</v>
      </c>
      <c r="F1213" t="s">
        <v>14</v>
      </c>
      <c r="G1213" t="str">
        <f>_xlfn.XLOOKUP(B1213,'de para'!A:A,'de para'!C:C,_xlfn.XLOOKUP(B1213,'de para'!B:B,'de para'!C:C,"Not found",0),0)</f>
        <v>Itau PN</v>
      </c>
      <c r="H1213" t="str">
        <f>_xlfn.XLOOKUP(B1213,'de para'!A:A,'de para'!D:D,_xlfn.XLOOKUP('output XML'!B1213,'de para'!B:B,'de para'!D:D,"Not found",0),0)</f>
        <v>Ações</v>
      </c>
      <c r="I1213" s="118">
        <v>44901</v>
      </c>
    </row>
    <row r="1214" spans="1:9" x14ac:dyDescent="0.3">
      <c r="A1214" s="111">
        <v>28</v>
      </c>
      <c r="B1214" t="s">
        <v>11</v>
      </c>
      <c r="C1214">
        <v>924578.4</v>
      </c>
      <c r="D1214">
        <v>25.64</v>
      </c>
      <c r="E1214">
        <v>36060</v>
      </c>
      <c r="F1214" t="s">
        <v>14</v>
      </c>
      <c r="G1214" t="str">
        <f>_xlfn.XLOOKUP(B1214,'de para'!A:A,'de para'!C:C,_xlfn.XLOOKUP(B1214,'de para'!B:B,'de para'!C:C,"Not found",0),0)</f>
        <v>Petrobras PN</v>
      </c>
      <c r="H1214" t="str">
        <f>_xlfn.XLOOKUP(B1214,'de para'!A:A,'de para'!D:D,_xlfn.XLOOKUP('output XML'!B1214,'de para'!B:B,'de para'!D:D,"Not found",0),0)</f>
        <v>Ações</v>
      </c>
      <c r="I1214" s="118">
        <v>44901</v>
      </c>
    </row>
    <row r="1215" spans="1:9" x14ac:dyDescent="0.3">
      <c r="A1215" s="111">
        <v>29</v>
      </c>
      <c r="B1215" t="s">
        <v>12</v>
      </c>
      <c r="C1215">
        <v>1671430</v>
      </c>
      <c r="D1215">
        <v>87.97</v>
      </c>
      <c r="E1215">
        <v>19000</v>
      </c>
      <c r="F1215" t="s">
        <v>14</v>
      </c>
      <c r="G1215" t="str">
        <f>_xlfn.XLOOKUP(B1215,'de para'!A:A,'de para'!C:C,_xlfn.XLOOKUP(B1215,'de para'!B:B,'de para'!C:C,"Not found",0),0)</f>
        <v>Vale ON</v>
      </c>
      <c r="H1215" t="str">
        <f>_xlfn.XLOOKUP(B1215,'de para'!A:A,'de para'!D:D,_xlfn.XLOOKUP('output XML'!B1215,'de para'!B:B,'de para'!D:D,"Not found",0),0)</f>
        <v>Ações</v>
      </c>
      <c r="I1215" s="118">
        <v>44901</v>
      </c>
    </row>
    <row r="1216" spans="1:9" x14ac:dyDescent="0.3">
      <c r="A1216" s="111">
        <v>30</v>
      </c>
      <c r="B1216" t="s">
        <v>143</v>
      </c>
      <c r="C1216">
        <v>615356.1</v>
      </c>
      <c r="D1216">
        <v>106.74</v>
      </c>
      <c r="E1216">
        <v>5765</v>
      </c>
      <c r="F1216" t="s">
        <v>14</v>
      </c>
      <c r="G1216" t="str">
        <f>_xlfn.XLOOKUP(B1216,'de para'!A:A,'de para'!C:C,_xlfn.XLOOKUP(B1216,'de para'!B:B,'de para'!C:C,"Not found",0),0)</f>
        <v>BOVA11</v>
      </c>
      <c r="H1216" t="str">
        <f>_xlfn.XLOOKUP(B1216,'de para'!A:A,'de para'!D:D,_xlfn.XLOOKUP('output XML'!B1216,'de para'!B:B,'de para'!D:D,"Not found",0),0)</f>
        <v>Ações</v>
      </c>
      <c r="I1216" s="118">
        <v>44901</v>
      </c>
    </row>
    <row r="1217" spans="1:9" x14ac:dyDescent="0.3">
      <c r="A1217" s="111">
        <v>31</v>
      </c>
      <c r="B1217" t="s">
        <v>143</v>
      </c>
      <c r="C1217">
        <v>95639.039999999994</v>
      </c>
      <c r="D1217">
        <v>106.74</v>
      </c>
      <c r="E1217">
        <v>896</v>
      </c>
      <c r="F1217" t="s">
        <v>14</v>
      </c>
      <c r="G1217" t="str">
        <f>_xlfn.XLOOKUP(B1217,'de para'!A:A,'de para'!C:C,_xlfn.XLOOKUP(B1217,'de para'!B:B,'de para'!C:C,"Not found",0),0)</f>
        <v>BOVA11</v>
      </c>
      <c r="H1217" t="str">
        <f>_xlfn.XLOOKUP(B1217,'de para'!A:A,'de para'!D:D,_xlfn.XLOOKUP('output XML'!B1217,'de para'!B:B,'de para'!D:D,"Not found",0),0)</f>
        <v>Ações</v>
      </c>
      <c r="I1217" s="118">
        <v>44901</v>
      </c>
    </row>
    <row r="1218" spans="1:9" x14ac:dyDescent="0.3">
      <c r="A1218" s="111">
        <v>32</v>
      </c>
      <c r="B1218" t="s">
        <v>143</v>
      </c>
      <c r="C1218">
        <v>45684.72</v>
      </c>
      <c r="D1218">
        <v>106.74</v>
      </c>
      <c r="E1218">
        <v>428</v>
      </c>
      <c r="F1218" t="s">
        <v>14</v>
      </c>
      <c r="G1218" t="str">
        <f>_xlfn.XLOOKUP(B1218,'de para'!A:A,'de para'!C:C,_xlfn.XLOOKUP(B1218,'de para'!B:B,'de para'!C:C,"Not found",0),0)</f>
        <v>BOVA11</v>
      </c>
      <c r="H1218" t="str">
        <f>_xlfn.XLOOKUP(B1218,'de para'!A:A,'de para'!D:D,_xlfn.XLOOKUP('output XML'!B1218,'de para'!B:B,'de para'!D:D,"Not found",0),0)</f>
        <v>Ações</v>
      </c>
      <c r="I1218" s="118">
        <v>44901</v>
      </c>
    </row>
    <row r="1219" spans="1:9" x14ac:dyDescent="0.3">
      <c r="A1219" s="111">
        <v>33</v>
      </c>
      <c r="B1219" t="s">
        <v>143</v>
      </c>
      <c r="C1219">
        <v>86459.4</v>
      </c>
      <c r="D1219">
        <v>106.74</v>
      </c>
      <c r="E1219">
        <v>810</v>
      </c>
      <c r="F1219" t="s">
        <v>14</v>
      </c>
      <c r="G1219" t="str">
        <f>_xlfn.XLOOKUP(B1219,'de para'!A:A,'de para'!C:C,_xlfn.XLOOKUP(B1219,'de para'!B:B,'de para'!C:C,"Not found",0),0)</f>
        <v>BOVA11</v>
      </c>
      <c r="H1219" t="str">
        <f>_xlfn.XLOOKUP(B1219,'de para'!A:A,'de para'!D:D,_xlfn.XLOOKUP('output XML'!B1219,'de para'!B:B,'de para'!D:D,"Not found",0),0)</f>
        <v>Ações</v>
      </c>
      <c r="I1219" s="118">
        <v>44901</v>
      </c>
    </row>
    <row r="1220" spans="1:9" x14ac:dyDescent="0.3">
      <c r="A1220" s="111">
        <v>34</v>
      </c>
      <c r="B1220" t="s">
        <v>143</v>
      </c>
      <c r="C1220">
        <v>160857.18</v>
      </c>
      <c r="D1220">
        <v>106.74</v>
      </c>
      <c r="E1220">
        <v>1507</v>
      </c>
      <c r="F1220" t="s">
        <v>14</v>
      </c>
      <c r="G1220" t="str">
        <f>_xlfn.XLOOKUP(B1220,'de para'!A:A,'de para'!C:C,_xlfn.XLOOKUP(B1220,'de para'!B:B,'de para'!C:C,"Not found",0),0)</f>
        <v>BOVA11</v>
      </c>
      <c r="H1220" t="str">
        <f>_xlfn.XLOOKUP(B1220,'de para'!A:A,'de para'!D:D,_xlfn.XLOOKUP('output XML'!B1220,'de para'!B:B,'de para'!D:D,"Not found",0),0)</f>
        <v>Ações</v>
      </c>
      <c r="I1220" s="118">
        <v>44901</v>
      </c>
    </row>
    <row r="1221" spans="1:9" x14ac:dyDescent="0.3">
      <c r="A1221" s="111">
        <v>35</v>
      </c>
      <c r="B1221" t="s">
        <v>143</v>
      </c>
      <c r="C1221">
        <v>735865.56</v>
      </c>
      <c r="D1221">
        <v>106.74</v>
      </c>
      <c r="E1221">
        <v>6894</v>
      </c>
      <c r="F1221" t="s">
        <v>14</v>
      </c>
      <c r="G1221" t="str">
        <f>_xlfn.XLOOKUP(B1221,'de para'!A:A,'de para'!C:C,_xlfn.XLOOKUP(B1221,'de para'!B:B,'de para'!C:C,"Not found",0),0)</f>
        <v>BOVA11</v>
      </c>
      <c r="H1221" t="str">
        <f>_xlfn.XLOOKUP(B1221,'de para'!A:A,'de para'!D:D,_xlfn.XLOOKUP('output XML'!B1221,'de para'!B:B,'de para'!D:D,"Not found",0),0)</f>
        <v>Ações</v>
      </c>
      <c r="I1221" s="118">
        <v>44901</v>
      </c>
    </row>
    <row r="1222" spans="1:9" x14ac:dyDescent="0.3">
      <c r="A1222" s="111">
        <v>36</v>
      </c>
      <c r="B1222" t="s">
        <v>13</v>
      </c>
      <c r="C1222">
        <v>1067.42</v>
      </c>
      <c r="D1222">
        <v>1067.42</v>
      </c>
      <c r="E1222">
        <v>1</v>
      </c>
      <c r="F1222" t="s">
        <v>14</v>
      </c>
      <c r="G1222" t="str">
        <f>_xlfn.XLOOKUP(B1222,'de para'!A:A,'de para'!C:C,_xlfn.XLOOKUP(B1222,'de para'!B:B,'de para'!C:C,"Not found",0),0)</f>
        <v>Fundo de caixa</v>
      </c>
      <c r="H1222" t="str">
        <f>_xlfn.XLOOKUP(B1222,'de para'!A:A,'de para'!D:D,_xlfn.XLOOKUP('output XML'!B1222,'de para'!B:B,'de para'!D:D,"Not found",0),0)</f>
        <v>Caixa</v>
      </c>
      <c r="I1222" s="118">
        <v>44901</v>
      </c>
    </row>
    <row r="1223" spans="1:9" x14ac:dyDescent="0.3">
      <c r="A1223" s="111">
        <v>37</v>
      </c>
      <c r="B1223" t="s">
        <v>13</v>
      </c>
      <c r="C1223">
        <v>1054.03</v>
      </c>
      <c r="D1223">
        <v>1054.03</v>
      </c>
      <c r="E1223">
        <v>1</v>
      </c>
      <c r="F1223" t="s">
        <v>15</v>
      </c>
      <c r="G1223" t="str">
        <f>_xlfn.XLOOKUP(B1223,'de para'!A:A,'de para'!C:C,_xlfn.XLOOKUP(B1223,'de para'!B:B,'de para'!C:C,"Not found",0),0)</f>
        <v>Fundo de caixa</v>
      </c>
      <c r="H1223" t="str">
        <f>_xlfn.XLOOKUP(B1223,'de para'!A:A,'de para'!D:D,_xlfn.XLOOKUP('output XML'!B1223,'de para'!B:B,'de para'!D:D,"Not found",0),0)</f>
        <v>Caixa</v>
      </c>
      <c r="I1223" s="118">
        <v>44901</v>
      </c>
    </row>
    <row r="1224" spans="1:9" x14ac:dyDescent="0.3">
      <c r="A1224" s="111">
        <v>38</v>
      </c>
      <c r="B1224">
        <v>28075830000105</v>
      </c>
      <c r="C1224">
        <v>342762.37915491243</v>
      </c>
      <c r="D1224">
        <v>1.7087254000000001</v>
      </c>
      <c r="E1224">
        <v>200595.35555268999</v>
      </c>
      <c r="F1224" t="s">
        <v>14</v>
      </c>
      <c r="G1224" t="str">
        <f>_xlfn.XLOOKUP(B1224,'de para'!A:A,'de para'!C:C,_xlfn.XLOOKUP(B1224,'de para'!B:B,'de para'!C:C,"Not found",0),0)</f>
        <v>CSHG ALLOCATION MILES ACER LONG BIAS FIC MULTIMERCADO</v>
      </c>
      <c r="H1224" t="str">
        <f>_xlfn.XLOOKUP(B1224,'de para'!A:A,'de para'!D:D,_xlfn.XLOOKUP('output XML'!B1224,'de para'!B:B,'de para'!D:D,"Not found",0),0)</f>
        <v>Ações</v>
      </c>
      <c r="I1224" s="118">
        <v>44901</v>
      </c>
    </row>
    <row r="1225" spans="1:9" x14ac:dyDescent="0.3">
      <c r="A1225" s="111">
        <v>39</v>
      </c>
      <c r="B1225">
        <v>25307212000147</v>
      </c>
      <c r="C1225">
        <v>1488826.8284628671</v>
      </c>
      <c r="D1225">
        <v>1.3911796000000001</v>
      </c>
      <c r="E1225">
        <v>1070190.2388899799</v>
      </c>
      <c r="F1225" t="s">
        <v>14</v>
      </c>
      <c r="G1225" t="str">
        <f>_xlfn.XLOOKUP(B1225,'de para'!A:A,'de para'!C:C,_xlfn.XLOOKUP(B1225,'de para'!B:B,'de para'!C:C,"Not found",0),0)</f>
        <v>CSHG ALLOCATION VELT 90 FIC AÇÕES</v>
      </c>
      <c r="H1225" t="str">
        <f>_xlfn.XLOOKUP(B1225,'de para'!A:A,'de para'!D:D,_xlfn.XLOOKUP('output XML'!B1225,'de para'!B:B,'de para'!D:D,"Not found",0),0)</f>
        <v>Ações</v>
      </c>
      <c r="I1225" s="118">
        <v>44901</v>
      </c>
    </row>
    <row r="1226" spans="1:9" x14ac:dyDescent="0.3">
      <c r="A1226" s="111">
        <v>40</v>
      </c>
      <c r="B1226">
        <v>19726267000199</v>
      </c>
      <c r="C1226">
        <v>2523180.2866215939</v>
      </c>
      <c r="D1226">
        <v>307.82612611000002</v>
      </c>
      <c r="E1226">
        <v>8196.7710749800008</v>
      </c>
      <c r="F1226" t="s">
        <v>14</v>
      </c>
      <c r="G1226" t="str">
        <f>_xlfn.XLOOKUP(B1226,'de para'!A:A,'de para'!C:C,_xlfn.XLOOKUP(B1226,'de para'!B:B,'de para'!C:C,"Not found",0),0)</f>
        <v>ATMOS AÇÕES II FIC</v>
      </c>
      <c r="H1226" t="str">
        <f>_xlfn.XLOOKUP(B1226,'de para'!A:A,'de para'!D:D,_xlfn.XLOOKUP('output XML'!B1226,'de para'!B:B,'de para'!D:D,"Not found",0),0)</f>
        <v>Ações</v>
      </c>
      <c r="I1226" s="118">
        <v>44901</v>
      </c>
    </row>
    <row r="1227" spans="1:9" x14ac:dyDescent="0.3">
      <c r="A1227" s="111">
        <v>41</v>
      </c>
      <c r="B1227">
        <v>11145320000156</v>
      </c>
      <c r="C1227">
        <v>3287430.6469035139</v>
      </c>
      <c r="D1227">
        <v>717.82987218999995</v>
      </c>
      <c r="E1227">
        <v>4579.6793561599998</v>
      </c>
      <c r="F1227" t="s">
        <v>14</v>
      </c>
      <c r="G1227" t="str">
        <f>_xlfn.XLOOKUP(B1227,'de para'!A:A,'de para'!C:C,_xlfn.XLOOKUP(B1227,'de para'!B:B,'de para'!C:C,"Not found",0),0)</f>
        <v>ATMOS AÇÕES FIC</v>
      </c>
      <c r="H1227" t="str">
        <f>_xlfn.XLOOKUP(B1227,'de para'!A:A,'de para'!D:D,_xlfn.XLOOKUP('output XML'!B1227,'de para'!B:B,'de para'!D:D,"Not found",0),0)</f>
        <v>Ações</v>
      </c>
      <c r="I1227" s="118">
        <v>44901</v>
      </c>
    </row>
    <row r="1228" spans="1:9" x14ac:dyDescent="0.3">
      <c r="A1228" s="111">
        <v>42</v>
      </c>
      <c r="B1228">
        <v>28075715000122</v>
      </c>
      <c r="C1228">
        <v>1908123.141717837</v>
      </c>
      <c r="D1228">
        <v>1.6453837</v>
      </c>
      <c r="E1228">
        <v>1159682.77898817</v>
      </c>
      <c r="F1228" t="s">
        <v>14</v>
      </c>
      <c r="G1228" t="str">
        <f>_xlfn.XLOOKUP(B1228,'de para'!A:A,'de para'!C:C,_xlfn.XLOOKUP(B1228,'de para'!B:B,'de para'!C:C,"Not found",0),0)</f>
        <v>CSHG ALLOCATION MILES VIRTUS FIC AÇÕES</v>
      </c>
      <c r="H1228" t="str">
        <f>_xlfn.XLOOKUP(B1228,'de para'!A:A,'de para'!D:D,_xlfn.XLOOKUP('output XML'!B1228,'de para'!B:B,'de para'!D:D,"Not found",0),0)</f>
        <v>Ações</v>
      </c>
      <c r="I1228" s="118">
        <v>44901</v>
      </c>
    </row>
    <row r="1229" spans="1:9" x14ac:dyDescent="0.3">
      <c r="A1229" s="111">
        <v>43</v>
      </c>
      <c r="B1229">
        <v>31608459000104</v>
      </c>
      <c r="C1229">
        <v>1560149.3281291891</v>
      </c>
      <c r="D1229">
        <v>1.3863384999999999</v>
      </c>
      <c r="E1229">
        <v>1125374.01805489</v>
      </c>
      <c r="F1229" t="s">
        <v>14</v>
      </c>
      <c r="G1229" t="str">
        <f>_xlfn.XLOOKUP(B1229,'de para'!A:A,'de para'!C:C,_xlfn.XLOOKUP(B1229,'de para'!B:B,'de para'!C:C,"Not found",0),0)</f>
        <v>CSHG ALLOCATION RPS LONG BIAS SELECTION FUNDO DE INVESTIMENTO EM COTAS DE FUNDO DE INVESTIMENTO EM AÇÕES</v>
      </c>
      <c r="H1229" t="str">
        <f>_xlfn.XLOOKUP(B1229,'de para'!A:A,'de para'!D:D,_xlfn.XLOOKUP('output XML'!B1229,'de para'!B:B,'de para'!D:D,"Not found",0),0)</f>
        <v>Ações</v>
      </c>
      <c r="I1229" s="118">
        <v>44901</v>
      </c>
    </row>
    <row r="1230" spans="1:9" x14ac:dyDescent="0.3">
      <c r="A1230" s="111">
        <v>44</v>
      </c>
      <c r="B1230">
        <v>31666901000140</v>
      </c>
      <c r="C1230">
        <v>905650.63025103777</v>
      </c>
      <c r="D1230">
        <v>1.4778713999999999</v>
      </c>
      <c r="E1230">
        <v>612807.46772083</v>
      </c>
      <c r="F1230" t="s">
        <v>14</v>
      </c>
      <c r="G1230" t="str">
        <f>_xlfn.XLOOKUP(B1230,'de para'!A:A,'de para'!C:C,_xlfn.XLOOKUP(B1230,'de para'!B:B,'de para'!C:C,"Not found",0),0)</f>
        <v>CSHG ALLOCATION TRUXT LONG BIAS II FUNDO DE INVESTIMENTO EM COTAS DE FUNDO DE INVESTIMENTO EM AÇÕES</v>
      </c>
      <c r="H1230" t="str">
        <f>_xlfn.XLOOKUP(B1230,'de para'!A:A,'de para'!D:D,_xlfn.XLOOKUP('output XML'!B1230,'de para'!B:B,'de para'!D:D,"Not found",0),0)</f>
        <v>Ações</v>
      </c>
      <c r="I1230" s="118">
        <v>44901</v>
      </c>
    </row>
    <row r="1231" spans="1:9" x14ac:dyDescent="0.3">
      <c r="A1231" s="111">
        <v>45</v>
      </c>
      <c r="B1231">
        <v>14781366000150</v>
      </c>
      <c r="C1231">
        <v>3039240.1896556769</v>
      </c>
      <c r="D1231">
        <v>3.3851528000000002</v>
      </c>
      <c r="E1231">
        <v>897814.77209999994</v>
      </c>
      <c r="F1231" t="s">
        <v>14</v>
      </c>
      <c r="G1231" t="str">
        <f>_xlfn.XLOOKUP(B1231,'de para'!A:A,'de para'!C:C,_xlfn.XLOOKUP(B1231,'de para'!B:B,'de para'!C:C,"Not found",0),0)</f>
        <v>NUCLEO CSHG AÇÕES FUNDO DE INVESTIMENTO EM COTAS DE FUNDOS DE INVESTIMENTO DE AÇÕES</v>
      </c>
      <c r="H1231" t="str">
        <f>_xlfn.XLOOKUP(B1231,'de para'!A:A,'de para'!D:D,_xlfn.XLOOKUP('output XML'!B1231,'de para'!B:B,'de para'!D:D,"Not found",0),0)</f>
        <v>Ações</v>
      </c>
      <c r="I1231" s="118">
        <v>44901</v>
      </c>
    </row>
    <row r="1232" spans="1:9" x14ac:dyDescent="0.3">
      <c r="A1232" s="111">
        <v>46</v>
      </c>
      <c r="B1232">
        <v>10843445000197</v>
      </c>
      <c r="C1232">
        <v>580.34408636324497</v>
      </c>
      <c r="D1232">
        <v>2.5731027100000001</v>
      </c>
      <c r="E1232">
        <v>225.54252657999999</v>
      </c>
      <c r="F1232" t="s">
        <v>14</v>
      </c>
      <c r="G1232" t="str">
        <f>_xlfn.XLOOKUP(B1232,'de para'!A:A,'de para'!C:C,_xlfn.XLOOKUP(B1232,'de para'!B:B,'de para'!C:C,"Not found",0),0)</f>
        <v>XP REFERENCIADO FUNDO INVESTIMENTO REFERENCIADO DI</v>
      </c>
      <c r="H1232" t="str">
        <f>_xlfn.XLOOKUP(B1232,'de para'!A:A,'de para'!D:D,_xlfn.XLOOKUP('output XML'!B1232,'de para'!B:B,'de para'!D:D,"Not found",0),0)</f>
        <v>Caixa</v>
      </c>
      <c r="I1232" s="118">
        <v>44901</v>
      </c>
    </row>
    <row r="1233" spans="1:9" x14ac:dyDescent="0.3">
      <c r="A1233" s="111">
        <v>47</v>
      </c>
      <c r="B1233">
        <v>44162109000109</v>
      </c>
      <c r="C1233">
        <v>47415.465450791242</v>
      </c>
      <c r="D1233">
        <v>1.0448075299999999</v>
      </c>
      <c r="E1233">
        <v>45382.009690140003</v>
      </c>
      <c r="F1233" t="s">
        <v>14</v>
      </c>
      <c r="G1233" t="str">
        <f>_xlfn.XLOOKUP(B1233,'de para'!A:A,'de para'!C:C,_xlfn.XLOOKUP(B1233,'de para'!B:B,'de para'!C:C,"Not found",0),0)</f>
        <v>XP CASH I FI RENDA FIXA SIMPLES</v>
      </c>
      <c r="H1233" t="str">
        <f>_xlfn.XLOOKUP(B1233,'de para'!A:A,'de para'!D:D,_xlfn.XLOOKUP('output XML'!B1233,'de para'!B:B,'de para'!D:D,"Not found",0),0)</f>
        <v>Caixa</v>
      </c>
      <c r="I1233" s="118">
        <v>44901</v>
      </c>
    </row>
    <row r="1234" spans="1:9" x14ac:dyDescent="0.3">
      <c r="A1234" s="111">
        <v>48</v>
      </c>
      <c r="B1234">
        <v>45683352000127</v>
      </c>
      <c r="C1234">
        <v>47415.469485623762</v>
      </c>
      <c r="D1234">
        <v>1.04482491</v>
      </c>
      <c r="E1234">
        <v>45381.25865091</v>
      </c>
      <c r="F1234" t="s">
        <v>14</v>
      </c>
      <c r="G1234" t="str">
        <f>_xlfn.XLOOKUP(B1234,'de para'!A:A,'de para'!C:C,_xlfn.XLOOKUP(B1234,'de para'!B:B,'de para'!C:C,"Not found",0),0)</f>
        <v>XP CASH II FI RENDA FIXA SIMPLES</v>
      </c>
      <c r="H1234" t="str">
        <f>_xlfn.XLOOKUP(B1234,'de para'!A:A,'de para'!D:D,_xlfn.XLOOKUP('output XML'!B1234,'de para'!B:B,'de para'!D:D,"Not found",0),0)</f>
        <v>Caixa</v>
      </c>
      <c r="I1234" s="118">
        <v>44901</v>
      </c>
    </row>
    <row r="1235" spans="1:9" x14ac:dyDescent="0.3">
      <c r="A1235" s="111">
        <v>49</v>
      </c>
      <c r="B1235">
        <v>45688718000150</v>
      </c>
      <c r="C1235">
        <v>47415.46395503173</v>
      </c>
      <c r="D1235">
        <v>1.04482488</v>
      </c>
      <c r="E1235">
        <v>45381.254660619998</v>
      </c>
      <c r="F1235" t="s">
        <v>14</v>
      </c>
      <c r="G1235" t="str">
        <f>_xlfn.XLOOKUP(B1235,'de para'!A:A,'de para'!C:C,_xlfn.XLOOKUP(B1235,'de para'!B:B,'de para'!C:C,"Not found",0),0)</f>
        <v>XP CASH IV FI RENDA FIXA SIMPLES</v>
      </c>
      <c r="H1235" t="str">
        <f>_xlfn.XLOOKUP(B1235,'de para'!A:A,'de para'!D:D,_xlfn.XLOOKUP('output XML'!B1235,'de para'!B:B,'de para'!D:D,"Not found",0),0)</f>
        <v>Caixa</v>
      </c>
      <c r="I1235" s="118">
        <v>44901</v>
      </c>
    </row>
    <row r="1236" spans="1:9" x14ac:dyDescent="0.3">
      <c r="A1236" s="111">
        <v>50</v>
      </c>
      <c r="B1236">
        <v>46328929000145</v>
      </c>
      <c r="C1236">
        <v>47415.466558792439</v>
      </c>
      <c r="D1236">
        <v>1.04482294</v>
      </c>
      <c r="E1236">
        <v>45381.341415410003</v>
      </c>
      <c r="F1236" t="s">
        <v>14</v>
      </c>
      <c r="G1236" t="str">
        <f>_xlfn.XLOOKUP(B1236,'de para'!A:A,'de para'!C:C,_xlfn.XLOOKUP(B1236,'de para'!B:B,'de para'!C:C,"Not found",0),0)</f>
        <v>XP CASH IX FI RENDA FIXA SIMPLES</v>
      </c>
      <c r="H1236" t="str">
        <f>_xlfn.XLOOKUP(B1236,'de para'!A:A,'de para'!D:D,_xlfn.XLOOKUP('output XML'!B1236,'de para'!B:B,'de para'!D:D,"Not found",0),0)</f>
        <v>Caixa</v>
      </c>
      <c r="I1236" s="118">
        <v>44901</v>
      </c>
    </row>
    <row r="1237" spans="1:9" x14ac:dyDescent="0.3">
      <c r="A1237" s="111">
        <v>51</v>
      </c>
      <c r="B1237">
        <v>46098698000120</v>
      </c>
      <c r="C1237">
        <v>47415.465013646579</v>
      </c>
      <c r="D1237">
        <v>1.0447437399999999</v>
      </c>
      <c r="E1237">
        <v>45384.780208060001</v>
      </c>
      <c r="F1237" t="s">
        <v>14</v>
      </c>
      <c r="G1237" t="str">
        <f>_xlfn.XLOOKUP(B1237,'de para'!A:A,'de para'!C:C,_xlfn.XLOOKUP(B1237,'de para'!B:B,'de para'!C:C,"Not found",0),0)</f>
        <v>XP CASH V FI RENDA FIXA SIMPLES</v>
      </c>
      <c r="H1237" t="str">
        <f>_xlfn.XLOOKUP(B1237,'de para'!A:A,'de para'!D:D,_xlfn.XLOOKUP('output XML'!B1237,'de para'!B:B,'de para'!D:D,"Not found",0),0)</f>
        <v>Caixa</v>
      </c>
      <c r="I1237" s="118">
        <v>44901</v>
      </c>
    </row>
    <row r="1238" spans="1:9" x14ac:dyDescent="0.3">
      <c r="A1238" s="111">
        <v>52</v>
      </c>
      <c r="B1238">
        <v>32319500000187</v>
      </c>
      <c r="C1238">
        <v>47415.465485554501</v>
      </c>
      <c r="D1238">
        <v>1.04484522</v>
      </c>
      <c r="E1238">
        <v>45380.372688650001</v>
      </c>
      <c r="F1238" t="s">
        <v>14</v>
      </c>
      <c r="G1238" t="str">
        <f>_xlfn.XLOOKUP(B1238,'de para'!A:A,'de para'!C:C,_xlfn.XLOOKUP(B1238,'de para'!B:B,'de para'!C:C,"Not found",0),0)</f>
        <v>XP CASH VI FI RENDA FIXA SIMPLES</v>
      </c>
      <c r="H1238" t="str">
        <f>_xlfn.XLOOKUP(B1238,'de para'!A:A,'de para'!D:D,_xlfn.XLOOKUP('output XML'!B1238,'de para'!B:B,'de para'!D:D,"Not found",0),0)</f>
        <v>Caixa</v>
      </c>
      <c r="I1238" s="118">
        <v>44901</v>
      </c>
    </row>
    <row r="1239" spans="1:9" x14ac:dyDescent="0.3">
      <c r="A1239" s="111">
        <v>53</v>
      </c>
      <c r="B1239">
        <v>46328987000179</v>
      </c>
      <c r="C1239">
        <v>47415.465752187207</v>
      </c>
      <c r="D1239">
        <v>1.0448260899999999</v>
      </c>
      <c r="E1239">
        <v>45381.203825210003</v>
      </c>
      <c r="F1239" t="s">
        <v>14</v>
      </c>
      <c r="G1239" t="str">
        <f>_xlfn.XLOOKUP(B1239,'de para'!A:A,'de para'!C:C,_xlfn.XLOOKUP(B1239,'de para'!B:B,'de para'!C:C,"Not found",0),0)</f>
        <v>XP CASH X FI RENDA FIXA SIMPLES I</v>
      </c>
      <c r="H1239" t="str">
        <f>_xlfn.XLOOKUP(B1239,'de para'!A:A,'de para'!D:D,_xlfn.XLOOKUP('output XML'!B1239,'de para'!B:B,'de para'!D:D,"Not found",0),0)</f>
        <v>Caixa</v>
      </c>
      <c r="I1239" s="118">
        <v>44901</v>
      </c>
    </row>
    <row r="1240" spans="1:9" x14ac:dyDescent="0.3">
      <c r="A1240" s="111">
        <v>54</v>
      </c>
      <c r="B1240">
        <v>45688636000106</v>
      </c>
      <c r="C1240">
        <v>47415.466274366438</v>
      </c>
      <c r="D1240">
        <v>1.0447554400000001</v>
      </c>
      <c r="E1240">
        <v>45384.273160010001</v>
      </c>
      <c r="F1240" t="s">
        <v>14</v>
      </c>
      <c r="G1240" t="str">
        <f>_xlfn.XLOOKUP(B1240,'de para'!A:A,'de para'!C:C,_xlfn.XLOOKUP(B1240,'de para'!B:B,'de para'!C:C,"Not found",0),0)</f>
        <v>XP CASH III FI RENDA FIXA SIMPLES</v>
      </c>
      <c r="H1240" t="str">
        <f>_xlfn.XLOOKUP(B1240,'de para'!A:A,'de para'!D:D,_xlfn.XLOOKUP('output XML'!B1240,'de para'!B:B,'de para'!D:D,"Not found",0),0)</f>
        <v>Caixa</v>
      </c>
      <c r="I1240" s="118">
        <v>44901</v>
      </c>
    </row>
    <row r="1241" spans="1:9" x14ac:dyDescent="0.3">
      <c r="A1241" s="111">
        <v>55</v>
      </c>
      <c r="B1241">
        <v>46328680000178</v>
      </c>
      <c r="C1241">
        <v>47415.457923083028</v>
      </c>
      <c r="D1241">
        <v>1.0448231400000001</v>
      </c>
      <c r="E1241">
        <v>45381.324463279998</v>
      </c>
      <c r="F1241" t="s">
        <v>14</v>
      </c>
      <c r="G1241" t="str">
        <f>_xlfn.XLOOKUP(B1241,'de para'!A:A,'de para'!C:C,_xlfn.XLOOKUP(B1241,'de para'!B:B,'de para'!C:C,"Not found",0),0)</f>
        <v>XP CASH VII FI RENDA FIXA SIMPLES</v>
      </c>
      <c r="H1241" t="str">
        <f>_xlfn.XLOOKUP(B1241,'de para'!A:A,'de para'!D:D,_xlfn.XLOOKUP('output XML'!B1241,'de para'!B:B,'de para'!D:D,"Not found",0),0)</f>
        <v>Caixa</v>
      </c>
      <c r="I1241" s="118">
        <v>44901</v>
      </c>
    </row>
    <row r="1242" spans="1:9" x14ac:dyDescent="0.3">
      <c r="A1242" s="111">
        <v>56</v>
      </c>
      <c r="B1242">
        <v>46328752000187</v>
      </c>
      <c r="C1242">
        <v>47415.456864150918</v>
      </c>
      <c r="D1242">
        <v>1.0448231100000001</v>
      </c>
      <c r="E1242">
        <v>45381.324752809996</v>
      </c>
      <c r="F1242" t="s">
        <v>14</v>
      </c>
      <c r="G1242" t="str">
        <f>_xlfn.XLOOKUP(B1242,'de para'!A:A,'de para'!C:C,_xlfn.XLOOKUP(B1242,'de para'!B:B,'de para'!C:C,"Not found",0),0)</f>
        <v>XP CASH VIII FI RENDA FIXA SIMPLES</v>
      </c>
      <c r="H1242" t="str">
        <f>_xlfn.XLOOKUP(B1242,'de para'!A:A,'de para'!D:D,_xlfn.XLOOKUP('output XML'!B1242,'de para'!B:B,'de para'!D:D,"Not found",0),0)</f>
        <v>Caixa</v>
      </c>
      <c r="I1242" s="118">
        <v>44901</v>
      </c>
    </row>
    <row r="1243" spans="1:9" x14ac:dyDescent="0.3">
      <c r="A1243" s="111">
        <v>57</v>
      </c>
      <c r="B1243">
        <v>31366337000140</v>
      </c>
      <c r="C1243">
        <v>3131282.6529053752</v>
      </c>
      <c r="D1243">
        <v>2.0603707</v>
      </c>
      <c r="E1243">
        <v>1519766.63854974</v>
      </c>
      <c r="F1243" t="s">
        <v>15</v>
      </c>
      <c r="G1243" t="str">
        <f>_xlfn.XLOOKUP(B1243,'de para'!A:A,'de para'!C:C,_xlfn.XLOOKUP(B1243,'de para'!B:B,'de para'!C:C,"Not found",0),0)</f>
        <v>051 SPA VISTA MULTIESTRATÉGIA FIC MULTIMERCADO</v>
      </c>
      <c r="H1243" t="str">
        <f>_xlfn.XLOOKUP(B1243,'de para'!A:A,'de para'!D:D,_xlfn.XLOOKUP('output XML'!B1243,'de para'!B:B,'de para'!D:D,"Not found",0),0)</f>
        <v>Multimercado</v>
      </c>
      <c r="I1243" s="118">
        <v>44901</v>
      </c>
    </row>
    <row r="1244" spans="1:9" x14ac:dyDescent="0.3">
      <c r="A1244" s="111">
        <v>58</v>
      </c>
      <c r="B1244">
        <v>18422272000145</v>
      </c>
      <c r="C1244">
        <v>1005371.375968485</v>
      </c>
      <c r="D1244">
        <v>3.2337920000000002</v>
      </c>
      <c r="E1244">
        <v>310895.49852571997</v>
      </c>
      <c r="F1244" t="s">
        <v>15</v>
      </c>
      <c r="G1244" t="str">
        <f>_xlfn.XLOOKUP(B1244,'de para'!A:A,'de para'!C:C,_xlfn.XLOOKUP(B1244,'de para'!B:B,'de para'!C:C,"Not found",0),0)</f>
        <v>ABSOLUTE VERTEX CSHG FIC MULTIMERCADO</v>
      </c>
      <c r="H1244" t="str">
        <f>_xlfn.XLOOKUP(B1244,'de para'!A:A,'de para'!D:D,_xlfn.XLOOKUP('output XML'!B1244,'de para'!B:B,'de para'!D:D,"Not found",0),0)</f>
        <v>Multimercado</v>
      </c>
      <c r="I1244" s="118">
        <v>44901</v>
      </c>
    </row>
    <row r="1245" spans="1:9" x14ac:dyDescent="0.3">
      <c r="A1245" s="111">
        <v>59</v>
      </c>
      <c r="B1245">
        <v>32683901000111</v>
      </c>
      <c r="C1245">
        <v>1695128.4898107969</v>
      </c>
      <c r="D1245">
        <v>1.365605</v>
      </c>
      <c r="E1245">
        <v>1241302.19925293</v>
      </c>
      <c r="F1245" t="s">
        <v>15</v>
      </c>
      <c r="G1245" t="str">
        <f>_xlfn.XLOOKUP(B1245,'de para'!A:A,'de para'!C:C,_xlfn.XLOOKUP(B1245,'de para'!B:B,'de para'!C:C,"Not found",0),0)</f>
        <v>CSHG ALLOCATION ACE CAPITAL FIC MULTIMERCADO</v>
      </c>
      <c r="H1245" t="str">
        <f>_xlfn.XLOOKUP(B1245,'de para'!A:A,'de para'!D:D,_xlfn.XLOOKUP('output XML'!B1245,'de para'!B:B,'de para'!D:D,"Not found",0),0)</f>
        <v>Multimercado</v>
      </c>
      <c r="I1245" s="118">
        <v>44901</v>
      </c>
    </row>
    <row r="1246" spans="1:9" x14ac:dyDescent="0.3">
      <c r="A1246" s="111">
        <v>60</v>
      </c>
      <c r="B1246">
        <v>35700369000191</v>
      </c>
      <c r="C1246">
        <v>1067948.727672176</v>
      </c>
      <c r="D1246">
        <v>1.3459098</v>
      </c>
      <c r="E1246">
        <v>793477.19117000001</v>
      </c>
      <c r="F1246" t="s">
        <v>15</v>
      </c>
      <c r="G1246" t="str">
        <f>_xlfn.XLOOKUP(B1246,'de para'!A:A,'de para'!C:C,_xlfn.XLOOKUP(B1246,'de para'!B:B,'de para'!C:C,"Not found",0),0)</f>
        <v>CSHG ALLOCATION GENOA CAPITAL RADAR FIC MULTIMERCADO</v>
      </c>
      <c r="H1246" t="str">
        <f>_xlfn.XLOOKUP(B1246,'de para'!A:A,'de para'!D:D,_xlfn.XLOOKUP('output XML'!B1246,'de para'!B:B,'de para'!D:D,"Not found",0),0)</f>
        <v>Multimercado</v>
      </c>
      <c r="I1246" s="118">
        <v>44901</v>
      </c>
    </row>
    <row r="1247" spans="1:9" x14ac:dyDescent="0.3">
      <c r="A1247" s="111">
        <v>61</v>
      </c>
      <c r="B1247">
        <v>41000792000181</v>
      </c>
      <c r="C1247">
        <v>2278111.964273219</v>
      </c>
      <c r="D1247">
        <v>1.1875449</v>
      </c>
      <c r="E1247">
        <v>1918337.5418253399</v>
      </c>
      <c r="F1247" t="s">
        <v>15</v>
      </c>
      <c r="G1247" t="str">
        <f>_xlfn.XLOOKUP(B1247,'de para'!A:A,'de para'!C:C,_xlfn.XLOOKUP(B1247,'de para'!B:B,'de para'!C:C,"Not found",0),0)</f>
        <v>CSHG ALLOCATION GIANT ZARATHUSTRA FIC MULTIMERCADO</v>
      </c>
      <c r="H1247" t="str">
        <f>_xlfn.XLOOKUP(B1247,'de para'!A:A,'de para'!D:D,_xlfn.XLOOKUP('output XML'!B1247,'de para'!B:B,'de para'!D:D,"Not found",0),0)</f>
        <v>Multimercado</v>
      </c>
      <c r="I1247" s="118">
        <v>44901</v>
      </c>
    </row>
    <row r="1248" spans="1:9" x14ac:dyDescent="0.3">
      <c r="A1248" s="111">
        <v>62</v>
      </c>
      <c r="B1248">
        <v>28951307000197</v>
      </c>
      <c r="C1248">
        <v>4475353.0538036367</v>
      </c>
      <c r="D1248">
        <v>1.8741447</v>
      </c>
      <c r="E1248">
        <v>2387944.2466761698</v>
      </c>
      <c r="F1248" t="s">
        <v>15</v>
      </c>
      <c r="G1248" t="str">
        <f>_xlfn.XLOOKUP(B1248,'de para'!A:A,'de para'!C:C,_xlfn.XLOOKUP(B1248,'de para'!B:B,'de para'!C:C,"Not found",0),0)</f>
        <v>CSHG ALLOCATION RAPTOR L CSHG INVESTIMENTO NO EXTERIOR FIC MULTIMERCADO CRÉDITO PRIVADO</v>
      </c>
      <c r="H1248" t="str">
        <f>_xlfn.XLOOKUP(B1248,'de para'!A:A,'de para'!D:D,_xlfn.XLOOKUP('output XML'!B1248,'de para'!B:B,'de para'!D:D,"Not found",0),0)</f>
        <v>Multimercado</v>
      </c>
      <c r="I1248" s="118">
        <v>44901</v>
      </c>
    </row>
    <row r="1249" spans="1:9" x14ac:dyDescent="0.3">
      <c r="A1249" s="111">
        <v>63</v>
      </c>
      <c r="B1249">
        <v>36857756000107</v>
      </c>
      <c r="C1249">
        <v>1253929.197167564</v>
      </c>
      <c r="D1249">
        <v>1.1528674999999999</v>
      </c>
      <c r="E1249">
        <v>1087661.1554819299</v>
      </c>
      <c r="F1249" t="s">
        <v>15</v>
      </c>
      <c r="G1249" t="str">
        <f>_xlfn.XLOOKUP(B1249,'de para'!A:A,'de para'!C:C,_xlfn.XLOOKUP(B1249,'de para'!B:B,'de para'!C:C,"Not found",0),0)</f>
        <v>CSHG ALLOCATION SHARP LONG BIASED CSHG FIC AÇÕES</v>
      </c>
      <c r="H1249" t="str">
        <f>_xlfn.XLOOKUP(B1249,'de para'!A:A,'de para'!D:D,_xlfn.XLOOKUP('output XML'!B1249,'de para'!B:B,'de para'!D:D,"Not found",0),0)</f>
        <v>Ações</v>
      </c>
      <c r="I1249" s="118">
        <v>44901</v>
      </c>
    </row>
    <row r="1250" spans="1:9" x14ac:dyDescent="0.3">
      <c r="A1250" s="111">
        <v>64</v>
      </c>
      <c r="B1250">
        <v>40319225000120</v>
      </c>
      <c r="C1250">
        <v>65321.755908500338</v>
      </c>
      <c r="D1250">
        <v>1.1402068999999999</v>
      </c>
      <c r="E1250">
        <v>57289.3883632</v>
      </c>
      <c r="F1250" t="s">
        <v>15</v>
      </c>
      <c r="G1250" t="str">
        <f>_xlfn.XLOOKUP(B1250,'de para'!A:A,'de para'!C:C,_xlfn.XLOOKUP(B1250,'de para'!B:B,'de para'!C:C,"Not found",0),0)</f>
        <v>CSHG GRIDS II FIC RENDA FIXA REFERENCIADO DI</v>
      </c>
      <c r="H1250" t="str">
        <f>_xlfn.XLOOKUP(B1250,'de para'!A:A,'de para'!D:D,_xlfn.XLOOKUP('output XML'!B1250,'de para'!B:B,'de para'!D:D,"Not found",0),0)</f>
        <v>Caixa</v>
      </c>
      <c r="I1250" s="118">
        <v>44901</v>
      </c>
    </row>
    <row r="1251" spans="1:9" x14ac:dyDescent="0.3">
      <c r="A1251" s="111">
        <v>65</v>
      </c>
      <c r="B1251">
        <v>40319218000128</v>
      </c>
      <c r="C1251">
        <v>285402.49179685599</v>
      </c>
      <c r="D1251">
        <v>117.2412356</v>
      </c>
      <c r="E1251">
        <v>2434.3183551100001</v>
      </c>
      <c r="F1251" t="s">
        <v>15</v>
      </c>
      <c r="G1251" t="str">
        <f>_xlfn.XLOOKUP(B1251,'de para'!A:A,'de para'!C:C,_xlfn.XLOOKUP(B1251,'de para'!B:B,'de para'!C:C,"Not found",0),0)</f>
        <v>CSHG GRIDS II INVESTIMENTO NO EXTERIOR FI MULTIMERCADO CRÉDITO PRIVADO</v>
      </c>
      <c r="H1251" t="str">
        <f>_xlfn.XLOOKUP(B1251,'de para'!A:A,'de para'!D:D,_xlfn.XLOOKUP('output XML'!B1251,'de para'!B:B,'de para'!D:D,"Not found",0),0)</f>
        <v>Multimercado</v>
      </c>
      <c r="I1251" s="118">
        <v>44901</v>
      </c>
    </row>
    <row r="1252" spans="1:9" x14ac:dyDescent="0.3">
      <c r="A1252" s="111">
        <v>66</v>
      </c>
      <c r="B1252">
        <v>13000859000142</v>
      </c>
      <c r="C1252">
        <v>1118605.57685871</v>
      </c>
      <c r="D1252">
        <v>4.3503695000000002</v>
      </c>
      <c r="E1252">
        <v>257128.86614773999</v>
      </c>
      <c r="F1252" t="s">
        <v>15</v>
      </c>
      <c r="G1252" t="str">
        <f>_xlfn.XLOOKUP(B1252,'de para'!A:A,'de para'!C:C,_xlfn.XLOOKUP(B1252,'de para'!B:B,'de para'!C:C,"Not found",0),0)</f>
        <v>CSHG ALLOCATION IBIÚNA HEDGE STHG FIC MULTIMERCADO</v>
      </c>
      <c r="H1252" t="str">
        <f>_xlfn.XLOOKUP(B1252,'de para'!A:A,'de para'!D:D,_xlfn.XLOOKUP('output XML'!B1252,'de para'!B:B,'de para'!D:D,"Not found",0),0)</f>
        <v>Multimercado</v>
      </c>
      <c r="I1252" s="118">
        <v>44901</v>
      </c>
    </row>
    <row r="1253" spans="1:9" x14ac:dyDescent="0.3">
      <c r="A1253" s="111">
        <v>67</v>
      </c>
      <c r="B1253">
        <v>19009392000188</v>
      </c>
      <c r="C1253">
        <v>2016386.3251895551</v>
      </c>
      <c r="D1253">
        <v>4.7429568</v>
      </c>
      <c r="E1253">
        <v>425132.76215999998</v>
      </c>
      <c r="F1253" t="s">
        <v>15</v>
      </c>
      <c r="G1253" t="str">
        <f>_xlfn.XLOOKUP(B1253,'de para'!A:A,'de para'!C:C,_xlfn.XLOOKUP(B1253,'de para'!B:B,'de para'!C:C,"Not found",0),0)</f>
        <v>CSHG ALLOCATION SPX RAPTOR CSHG INVESTIMENTO NO EXTERIOR FIC MULTIMERCADO CRÉDITO PRIVADO</v>
      </c>
      <c r="H1253" t="str">
        <f>_xlfn.XLOOKUP(B1253,'de para'!A:A,'de para'!D:D,_xlfn.XLOOKUP('output XML'!B1253,'de para'!B:B,'de para'!D:D,"Not found",0),0)</f>
        <v>Multimercado</v>
      </c>
      <c r="I1253" s="118">
        <v>44901</v>
      </c>
    </row>
    <row r="1254" spans="1:9" x14ac:dyDescent="0.3">
      <c r="A1254" s="111">
        <v>68</v>
      </c>
      <c r="B1254">
        <v>31608483000135</v>
      </c>
      <c r="C1254">
        <v>1889670.920289397</v>
      </c>
      <c r="D1254">
        <v>1.8250478999999999</v>
      </c>
      <c r="E1254">
        <v>1035408.94476764</v>
      </c>
      <c r="F1254" t="s">
        <v>15</v>
      </c>
      <c r="G1254" t="str">
        <f>_xlfn.XLOOKUP(B1254,'de para'!A:A,'de para'!C:C,_xlfn.XLOOKUP(B1254,'de para'!B:B,'de para'!C:C,"Not found",0),0)</f>
        <v>CSHG ALLOCATION SHARP LONG BIASED FIC AÇÕES</v>
      </c>
      <c r="H1254" t="str">
        <f>_xlfn.XLOOKUP(B1254,'de para'!A:A,'de para'!D:D,_xlfn.XLOOKUP('output XML'!B1254,'de para'!B:B,'de para'!D:D,"Not found",0),0)</f>
        <v>Ações</v>
      </c>
      <c r="I1254" s="118">
        <v>44901</v>
      </c>
    </row>
    <row r="1255" spans="1:9" x14ac:dyDescent="0.3">
      <c r="A1255" s="111">
        <v>69</v>
      </c>
      <c r="B1255">
        <v>29236579000178</v>
      </c>
      <c r="C1255">
        <v>2180274.1772777648</v>
      </c>
      <c r="D1255">
        <v>1.6987631000000001</v>
      </c>
      <c r="E1255">
        <v>1283448.04362525</v>
      </c>
      <c r="F1255" t="s">
        <v>15</v>
      </c>
      <c r="G1255" t="str">
        <f>_xlfn.XLOOKUP(B1255,'de para'!A:A,'de para'!C:C,_xlfn.XLOOKUP(B1255,'de para'!B:B,'de para'!C:C,"Not found",0),0)</f>
        <v>CSHG ALLOCATION LEGACY CAPITAL FIC MULTIMERCADO</v>
      </c>
      <c r="H1255" t="str">
        <f>_xlfn.XLOOKUP(B1255,'de para'!A:A,'de para'!D:D,_xlfn.XLOOKUP('output XML'!B1255,'de para'!B:B,'de para'!D:D,"Not found",0),0)</f>
        <v>Multimercado</v>
      </c>
      <c r="I1255" s="118">
        <v>44901</v>
      </c>
    </row>
    <row r="1256" spans="1:9" x14ac:dyDescent="0.3">
      <c r="A1256" s="111">
        <v>70</v>
      </c>
      <c r="B1256">
        <v>35819274000191</v>
      </c>
      <c r="C1256">
        <v>1169519.6176968969</v>
      </c>
      <c r="D1256">
        <v>1.26199481</v>
      </c>
      <c r="E1256">
        <v>926723.00110084994</v>
      </c>
      <c r="F1256" t="s">
        <v>15</v>
      </c>
      <c r="G1256" t="str">
        <f>_xlfn.XLOOKUP(B1256,'de para'!A:A,'de para'!C:C,_xlfn.XLOOKUP(B1256,'de para'!B:B,'de para'!C:C,"Not found",0),0)</f>
        <v>CSHG JIVE DISTRESSED ALLOCATION III FIC MULTIMERCADO CRÉDITO PRIVADO</v>
      </c>
      <c r="H1256" t="str">
        <f>_xlfn.XLOOKUP(B1256,'de para'!A:A,'de para'!D:D,_xlfn.XLOOKUP('output XML'!B1256,'de para'!B:B,'de para'!D:D,"Not found",0),0)</f>
        <v>Inflação</v>
      </c>
      <c r="I1256" s="118">
        <v>44901</v>
      </c>
    </row>
    <row r="1257" spans="1:9" x14ac:dyDescent="0.3">
      <c r="A1257" s="111">
        <v>71</v>
      </c>
      <c r="B1257">
        <v>31713505000127</v>
      </c>
      <c r="C1257">
        <v>658133.23276461568</v>
      </c>
      <c r="D1257">
        <v>2038.2631051999999</v>
      </c>
      <c r="E1257">
        <v>322.88924383</v>
      </c>
      <c r="F1257" t="s">
        <v>15</v>
      </c>
      <c r="G1257" t="str">
        <f>_xlfn.XLOOKUP(B1257,'de para'!A:A,'de para'!C:C,_xlfn.XLOOKUP(B1257,'de para'!B:B,'de para'!C:C,"Not found",0),0)</f>
        <v>CSHG PÁTRIA INF IV FI MULTIMERCADO</v>
      </c>
      <c r="H1257" t="str">
        <f>_xlfn.XLOOKUP(B1257,'de para'!A:A,'de para'!D:D,_xlfn.XLOOKUP('output XML'!B1257,'de para'!B:B,'de para'!D:D,"Not found",0),0)</f>
        <v>Ações</v>
      </c>
      <c r="I1257" s="118">
        <v>44901</v>
      </c>
    </row>
    <row r="1258" spans="1:9" x14ac:dyDescent="0.3">
      <c r="A1258" s="111">
        <v>72</v>
      </c>
      <c r="B1258">
        <v>31713585000110</v>
      </c>
      <c r="C1258">
        <v>67411.76278043077</v>
      </c>
      <c r="D1258">
        <v>1.1478666</v>
      </c>
      <c r="E1258">
        <v>58727.87201965</v>
      </c>
      <c r="F1258" t="s">
        <v>15</v>
      </c>
      <c r="G1258" t="str">
        <f>_xlfn.XLOOKUP(B1258,'de para'!A:A,'de para'!C:C,_xlfn.XLOOKUP(B1258,'de para'!B:B,'de para'!C:C,"Not found",0),0)</f>
        <v>CSHG PÁTRIA INF IV FIC RENDA FIXA REFERENCIADO DI</v>
      </c>
      <c r="H1258" t="str">
        <f>_xlfn.XLOOKUP(B1258,'de para'!A:A,'de para'!D:D,_xlfn.XLOOKUP('output XML'!B1258,'de para'!B:B,'de para'!D:D,"Not found",0),0)</f>
        <v>Caixa</v>
      </c>
      <c r="I1258" s="118">
        <v>44901</v>
      </c>
    </row>
    <row r="1259" spans="1:9" x14ac:dyDescent="0.3">
      <c r="A1259" s="111">
        <v>73</v>
      </c>
      <c r="B1259">
        <v>42776581000106</v>
      </c>
      <c r="C1259">
        <v>1758093.459167005</v>
      </c>
      <c r="D1259">
        <v>1.1218430399999999</v>
      </c>
      <c r="E1259">
        <v>1567147.44976</v>
      </c>
      <c r="F1259" t="s">
        <v>15</v>
      </c>
      <c r="G1259" t="str">
        <f>_xlfn.XLOOKUP(B1259,'de para'!A:A,'de para'!C:C,_xlfn.XLOOKUP(B1259,'de para'!B:B,'de para'!C:C,"Not found",0),0)</f>
        <v>SELECTION CASH MASTER FUNDO DE INVESTIMENTO EM COTAS DE FUNDOS DE INVESTIMENTO RENDA FIXA CREDITO PRIVADO LONGO PRAZO</v>
      </c>
      <c r="H1259" t="str">
        <f>_xlfn.XLOOKUP(B1259,'de para'!A:A,'de para'!D:D,_xlfn.XLOOKUP('output XML'!B1259,'de para'!B:B,'de para'!D:D,"Not found",0),0)</f>
        <v>Caixa</v>
      </c>
      <c r="I1259" s="118">
        <v>44901</v>
      </c>
    </row>
    <row r="1260" spans="1:9" x14ac:dyDescent="0.3">
      <c r="A1260" s="111">
        <v>74</v>
      </c>
      <c r="B1260">
        <v>30654823000100</v>
      </c>
      <c r="C1260">
        <v>1935571.8076953001</v>
      </c>
      <c r="D1260">
        <v>1290.3812031</v>
      </c>
      <c r="E1260">
        <v>1500.0000023600001</v>
      </c>
      <c r="F1260" t="s">
        <v>15</v>
      </c>
      <c r="G1260" t="str">
        <f>_xlfn.XLOOKUP(B1260,'de para'!A:A,'de para'!C:C,_xlfn.XLOOKUP(B1260,'de para'!B:B,'de para'!C:C,"Not found",0),0)</f>
        <v>SPS II FEEDER B FI MULTIMERCADO CRÉDITO PRIVADO</v>
      </c>
      <c r="H1260" t="str">
        <f>_xlfn.XLOOKUP(B1260,'de para'!A:A,'de para'!D:D,_xlfn.XLOOKUP('output XML'!B1260,'de para'!B:B,'de para'!D:D,"Not found",0),0)</f>
        <v>Inflação</v>
      </c>
      <c r="I1260" s="118">
        <v>44901</v>
      </c>
    </row>
    <row r="1261" spans="1:9" x14ac:dyDescent="0.3">
      <c r="A1261" s="111">
        <v>75</v>
      </c>
      <c r="B1261">
        <v>10843445000197</v>
      </c>
      <c r="C1261">
        <v>157.71722991970699</v>
      </c>
      <c r="D1261">
        <v>2.5717862299999998</v>
      </c>
      <c r="E1261">
        <v>61.325948510000003</v>
      </c>
      <c r="F1261" t="s">
        <v>15</v>
      </c>
      <c r="G1261" t="str">
        <f>_xlfn.XLOOKUP(B1261,'de para'!A:A,'de para'!C:C,_xlfn.XLOOKUP(B1261,'de para'!B:B,'de para'!C:C,"Not found",0),0)</f>
        <v>XP REFERENCIADO FUNDO INVESTIMENTO REFERENCIADO DI</v>
      </c>
      <c r="H1261" t="str">
        <f>_xlfn.XLOOKUP(B1261,'de para'!A:A,'de para'!D:D,_xlfn.XLOOKUP('output XML'!B1261,'de para'!B:B,'de para'!D:D,"Not found",0),0)</f>
        <v>Caixa</v>
      </c>
      <c r="I1261" s="118">
        <v>44901</v>
      </c>
    </row>
    <row r="1262" spans="1:9" x14ac:dyDescent="0.3">
      <c r="A1262" s="111">
        <v>76</v>
      </c>
      <c r="B1262">
        <v>44162109000109</v>
      </c>
      <c r="C1262">
        <v>23895.210530112461</v>
      </c>
      <c r="D1262">
        <v>1.04429441</v>
      </c>
      <c r="E1262">
        <v>22881.680014080001</v>
      </c>
      <c r="F1262" t="s">
        <v>15</v>
      </c>
      <c r="G1262" t="str">
        <f>_xlfn.XLOOKUP(B1262,'de para'!A:A,'de para'!C:C,_xlfn.XLOOKUP(B1262,'de para'!B:B,'de para'!C:C,"Not found",0),0)</f>
        <v>XP CASH I FI RENDA FIXA SIMPLES</v>
      </c>
      <c r="H1262" t="str">
        <f>_xlfn.XLOOKUP(B1262,'de para'!A:A,'de para'!D:D,_xlfn.XLOOKUP('output XML'!B1262,'de para'!B:B,'de para'!D:D,"Not found",0),0)</f>
        <v>Caixa</v>
      </c>
      <c r="I1262" s="118">
        <v>44901</v>
      </c>
    </row>
    <row r="1263" spans="1:9" x14ac:dyDescent="0.3">
      <c r="A1263" s="111">
        <v>77</v>
      </c>
      <c r="B1263">
        <v>45683352000127</v>
      </c>
      <c r="C1263">
        <v>23895.210300899431</v>
      </c>
      <c r="D1263">
        <v>1.0443118</v>
      </c>
      <c r="E1263">
        <v>22881.29876623</v>
      </c>
      <c r="F1263" t="s">
        <v>15</v>
      </c>
      <c r="G1263" t="str">
        <f>_xlfn.XLOOKUP(B1263,'de para'!A:A,'de para'!C:C,_xlfn.XLOOKUP(B1263,'de para'!B:B,'de para'!C:C,"Not found",0),0)</f>
        <v>XP CASH II FI RENDA FIXA SIMPLES</v>
      </c>
      <c r="H1263" t="str">
        <f>_xlfn.XLOOKUP(B1263,'de para'!A:A,'de para'!D:D,_xlfn.XLOOKUP('output XML'!B1263,'de para'!B:B,'de para'!D:D,"Not found",0),0)</f>
        <v>Caixa</v>
      </c>
      <c r="I1263" s="118">
        <v>44901</v>
      </c>
    </row>
    <row r="1264" spans="1:9" x14ac:dyDescent="0.3">
      <c r="A1264" s="111">
        <v>78</v>
      </c>
      <c r="B1264">
        <v>45688718000150</v>
      </c>
      <c r="C1264">
        <v>23895.210303361611</v>
      </c>
      <c r="D1264">
        <v>1.04431177</v>
      </c>
      <c r="E1264">
        <v>22881.299425900001</v>
      </c>
      <c r="F1264" t="s">
        <v>15</v>
      </c>
      <c r="G1264" t="str">
        <f>_xlfn.XLOOKUP(B1264,'de para'!A:A,'de para'!C:C,_xlfn.XLOOKUP(B1264,'de para'!B:B,'de para'!C:C,"Not found",0),0)</f>
        <v>XP CASH IV FI RENDA FIXA SIMPLES</v>
      </c>
      <c r="H1264" t="str">
        <f>_xlfn.XLOOKUP(B1264,'de para'!A:A,'de para'!D:D,_xlfn.XLOOKUP('output XML'!B1264,'de para'!B:B,'de para'!D:D,"Not found",0),0)</f>
        <v>Caixa</v>
      </c>
      <c r="I1264" s="118">
        <v>44901</v>
      </c>
    </row>
    <row r="1265" spans="1:9" x14ac:dyDescent="0.3">
      <c r="A1265" s="111">
        <v>79</v>
      </c>
      <c r="B1265">
        <v>46328929000145</v>
      </c>
      <c r="C1265">
        <v>23895.210229007182</v>
      </c>
      <c r="D1265">
        <v>1.04430976</v>
      </c>
      <c r="E1265">
        <v>22881.343394709998</v>
      </c>
      <c r="F1265" t="s">
        <v>15</v>
      </c>
      <c r="G1265" t="str">
        <f>_xlfn.XLOOKUP(B1265,'de para'!A:A,'de para'!C:C,_xlfn.XLOOKUP(B1265,'de para'!B:B,'de para'!C:C,"Not found",0),0)</f>
        <v>XP CASH IX FI RENDA FIXA SIMPLES</v>
      </c>
      <c r="H1265" t="str">
        <f>_xlfn.XLOOKUP(B1265,'de para'!A:A,'de para'!D:D,_xlfn.XLOOKUP('output XML'!B1265,'de para'!B:B,'de para'!D:D,"Not found",0),0)</f>
        <v>Caixa</v>
      </c>
      <c r="I1265" s="118">
        <v>44901</v>
      </c>
    </row>
    <row r="1266" spans="1:9" x14ac:dyDescent="0.3">
      <c r="A1266" s="111">
        <v>80</v>
      </c>
      <c r="B1266">
        <v>46098698000120</v>
      </c>
      <c r="C1266">
        <v>23895.210257763869</v>
      </c>
      <c r="D1266">
        <v>1.04423062</v>
      </c>
      <c r="E1266">
        <v>22883.07755021</v>
      </c>
      <c r="F1266" t="s">
        <v>15</v>
      </c>
      <c r="G1266" t="str">
        <f>_xlfn.XLOOKUP(B1266,'de para'!A:A,'de para'!C:C,_xlfn.XLOOKUP(B1266,'de para'!B:B,'de para'!C:C,"Not found",0),0)</f>
        <v>XP CASH V FI RENDA FIXA SIMPLES</v>
      </c>
      <c r="H1266" t="str">
        <f>_xlfn.XLOOKUP(B1266,'de para'!A:A,'de para'!D:D,_xlfn.XLOOKUP('output XML'!B1266,'de para'!B:B,'de para'!D:D,"Not found",0),0)</f>
        <v>Caixa</v>
      </c>
      <c r="I1266" s="118">
        <v>44901</v>
      </c>
    </row>
    <row r="1267" spans="1:9" x14ac:dyDescent="0.3">
      <c r="A1267" s="111">
        <v>81</v>
      </c>
      <c r="B1267">
        <v>32319500000187</v>
      </c>
      <c r="C1267">
        <v>23895.210315364518</v>
      </c>
      <c r="D1267">
        <v>1.04433205</v>
      </c>
      <c r="E1267">
        <v>22880.855102900001</v>
      </c>
      <c r="F1267" t="s">
        <v>15</v>
      </c>
      <c r="G1267" t="str">
        <f>_xlfn.XLOOKUP(B1267,'de para'!A:A,'de para'!C:C,_xlfn.XLOOKUP(B1267,'de para'!B:B,'de para'!C:C,"Not found",0),0)</f>
        <v>XP CASH VI FI RENDA FIXA SIMPLES</v>
      </c>
      <c r="H1267" t="str">
        <f>_xlfn.XLOOKUP(B1267,'de para'!A:A,'de para'!D:D,_xlfn.XLOOKUP('output XML'!B1267,'de para'!B:B,'de para'!D:D,"Not found",0),0)</f>
        <v>Caixa</v>
      </c>
      <c r="I1267" s="118">
        <v>44901</v>
      </c>
    </row>
    <row r="1268" spans="1:9" x14ac:dyDescent="0.3">
      <c r="A1268" s="111">
        <v>82</v>
      </c>
      <c r="B1268">
        <v>46328987000179</v>
      </c>
      <c r="C1268">
        <v>23895.21044648617</v>
      </c>
      <c r="D1268">
        <v>1.04431294</v>
      </c>
      <c r="E1268">
        <v>22881.273927800001</v>
      </c>
      <c r="F1268" t="s">
        <v>15</v>
      </c>
      <c r="G1268" t="str">
        <f>_xlfn.XLOOKUP(B1268,'de para'!A:A,'de para'!C:C,_xlfn.XLOOKUP(B1268,'de para'!B:B,'de para'!C:C,"Not found",0),0)</f>
        <v>XP CASH X FI RENDA FIXA SIMPLES I</v>
      </c>
      <c r="H1268" t="str">
        <f>_xlfn.XLOOKUP(B1268,'de para'!A:A,'de para'!D:D,_xlfn.XLOOKUP('output XML'!B1268,'de para'!B:B,'de para'!D:D,"Not found",0),0)</f>
        <v>Caixa</v>
      </c>
      <c r="I1268" s="118">
        <v>44901</v>
      </c>
    </row>
    <row r="1269" spans="1:9" x14ac:dyDescent="0.3">
      <c r="A1269" s="111">
        <v>83</v>
      </c>
      <c r="B1269">
        <v>45688636000106</v>
      </c>
      <c r="C1269">
        <v>23895.21049444472</v>
      </c>
      <c r="D1269">
        <v>1.0442423199999999</v>
      </c>
      <c r="E1269">
        <v>22882.82138809</v>
      </c>
      <c r="F1269" t="s">
        <v>15</v>
      </c>
      <c r="G1269" t="str">
        <f>_xlfn.XLOOKUP(B1269,'de para'!A:A,'de para'!C:C,_xlfn.XLOOKUP(B1269,'de para'!B:B,'de para'!C:C,"Not found",0),0)</f>
        <v>XP CASH III FI RENDA FIXA SIMPLES</v>
      </c>
      <c r="H1269" t="str">
        <f>_xlfn.XLOOKUP(B1269,'de para'!A:A,'de para'!D:D,_xlfn.XLOOKUP('output XML'!B1269,'de para'!B:B,'de para'!D:D,"Not found",0),0)</f>
        <v>Caixa</v>
      </c>
      <c r="I1269" s="118">
        <v>44901</v>
      </c>
    </row>
    <row r="1270" spans="1:9" x14ac:dyDescent="0.3">
      <c r="A1270" s="111">
        <v>84</v>
      </c>
      <c r="B1270">
        <v>46328680000178</v>
      </c>
      <c r="C1270">
        <v>23895.210449098289</v>
      </c>
      <c r="D1270">
        <v>1.0443099899999999</v>
      </c>
      <c r="E1270">
        <v>22881.338566049999</v>
      </c>
      <c r="F1270" t="s">
        <v>15</v>
      </c>
      <c r="G1270" t="str">
        <f>_xlfn.XLOOKUP(B1270,'de para'!A:A,'de para'!C:C,_xlfn.XLOOKUP(B1270,'de para'!B:B,'de para'!C:C,"Not found",0),0)</f>
        <v>XP CASH VII FI RENDA FIXA SIMPLES</v>
      </c>
      <c r="H1270" t="str">
        <f>_xlfn.XLOOKUP(B1270,'de para'!A:A,'de para'!D:D,_xlfn.XLOOKUP('output XML'!B1270,'de para'!B:B,'de para'!D:D,"Not found",0),0)</f>
        <v>Caixa</v>
      </c>
      <c r="I1270" s="118">
        <v>44901</v>
      </c>
    </row>
    <row r="1271" spans="1:9" x14ac:dyDescent="0.3">
      <c r="A1271" s="111">
        <v>85</v>
      </c>
      <c r="B1271">
        <v>46328752000187</v>
      </c>
      <c r="C1271">
        <v>23895.21045155809</v>
      </c>
      <c r="D1271">
        <v>1.0443099600000001</v>
      </c>
      <c r="E1271">
        <v>22881.339225719999</v>
      </c>
      <c r="F1271" t="s">
        <v>15</v>
      </c>
      <c r="G1271" t="str">
        <f>_xlfn.XLOOKUP(B1271,'de para'!A:A,'de para'!C:C,_xlfn.XLOOKUP(B1271,'de para'!B:B,'de para'!C:C,"Not found",0),0)</f>
        <v>XP CASH VIII FI RENDA FIXA SIMPLES</v>
      </c>
      <c r="H1271" t="str">
        <f>_xlfn.XLOOKUP(B1271,'de para'!A:A,'de para'!D:D,_xlfn.XLOOKUP('output XML'!B1271,'de para'!B:B,'de para'!D:D,"Not found",0),0)</f>
        <v>Caixa</v>
      </c>
      <c r="I1271" s="118">
        <v>44901</v>
      </c>
    </row>
    <row r="1272" spans="1:9" x14ac:dyDescent="0.3">
      <c r="A1272" s="12">
        <v>0</v>
      </c>
      <c r="B1272" t="s">
        <v>3</v>
      </c>
      <c r="C1272">
        <v>198054.15</v>
      </c>
      <c r="D1272">
        <v>3961.0829319999998</v>
      </c>
      <c r="E1272">
        <v>50</v>
      </c>
      <c r="F1272" t="s">
        <v>14</v>
      </c>
      <c r="G1272" t="str">
        <f>_xlfn.XLOOKUP(B1272,'de para'!A:A,'de para'!C:C,_xlfn.XLOOKUP(B1272,'de para'!B:B,'de para'!C:C,"Not found",0),0)</f>
        <v>NTN-B 760199 20350515</v>
      </c>
      <c r="H1272" t="str">
        <f>_xlfn.XLOOKUP(B1272,'de para'!A:A,'de para'!D:D,_xlfn.XLOOKUP('output XML'!B1272,'de para'!B:B,'de para'!D:D,"Not found",0),0)</f>
        <v>Inflação</v>
      </c>
      <c r="I1272" s="118">
        <v>44902</v>
      </c>
    </row>
    <row r="1273" spans="1:9" x14ac:dyDescent="0.3">
      <c r="A1273" s="12">
        <v>1</v>
      </c>
      <c r="B1273" t="s">
        <v>3</v>
      </c>
      <c r="C1273">
        <v>261431.47</v>
      </c>
      <c r="D1273">
        <v>3961.0829319999998</v>
      </c>
      <c r="E1273">
        <v>66</v>
      </c>
      <c r="F1273" t="s">
        <v>14</v>
      </c>
      <c r="G1273" t="str">
        <f>_xlfn.XLOOKUP(B1273,'de para'!A:A,'de para'!C:C,_xlfn.XLOOKUP(B1273,'de para'!B:B,'de para'!C:C,"Not found",0),0)</f>
        <v>NTN-B 760199 20350515</v>
      </c>
      <c r="H1273" t="str">
        <f>_xlfn.XLOOKUP(B1273,'de para'!A:A,'de para'!D:D,_xlfn.XLOOKUP('output XML'!B1273,'de para'!B:B,'de para'!D:D,"Not found",0),0)</f>
        <v>Inflação</v>
      </c>
      <c r="I1273" s="118">
        <v>44902</v>
      </c>
    </row>
    <row r="1274" spans="1:9" x14ac:dyDescent="0.3">
      <c r="A1274" s="12">
        <v>2</v>
      </c>
      <c r="B1274" t="s">
        <v>3</v>
      </c>
      <c r="C1274">
        <v>1271507.6200000001</v>
      </c>
      <c r="D1274">
        <v>3961.0829319999998</v>
      </c>
      <c r="E1274">
        <v>321</v>
      </c>
      <c r="F1274" t="s">
        <v>14</v>
      </c>
      <c r="G1274" t="str">
        <f>_xlfn.XLOOKUP(B1274,'de para'!A:A,'de para'!C:C,_xlfn.XLOOKUP(B1274,'de para'!B:B,'de para'!C:C,"Not found",0),0)</f>
        <v>NTN-B 760199 20350515</v>
      </c>
      <c r="H1274" t="str">
        <f>_xlfn.XLOOKUP(B1274,'de para'!A:A,'de para'!D:D,_xlfn.XLOOKUP('output XML'!B1274,'de para'!B:B,'de para'!D:D,"Not found",0),0)</f>
        <v>Inflação</v>
      </c>
      <c r="I1274" s="118">
        <v>44902</v>
      </c>
    </row>
    <row r="1275" spans="1:9" x14ac:dyDescent="0.3">
      <c r="A1275" s="12">
        <v>3</v>
      </c>
      <c r="B1275" t="s">
        <v>5</v>
      </c>
      <c r="C1275">
        <v>177912.84</v>
      </c>
      <c r="D1275">
        <v>4043.4736800000001</v>
      </c>
      <c r="E1275">
        <v>44</v>
      </c>
      <c r="F1275" t="s">
        <v>14</v>
      </c>
      <c r="G1275" t="str">
        <f>_xlfn.XLOOKUP(B1275,'de para'!A:A,'de para'!C:C,_xlfn.XLOOKUP(B1275,'de para'!B:B,'de para'!C:C,"Not found",0),0)</f>
        <v>NTN-B 760199 20260815</v>
      </c>
      <c r="H1275" t="str">
        <f>_xlfn.XLOOKUP(B1275,'de para'!A:A,'de para'!D:D,_xlfn.XLOOKUP('output XML'!B1275,'de para'!B:B,'de para'!D:D,"Not found",0),0)</f>
        <v>Inflação</v>
      </c>
      <c r="I1275" s="118">
        <v>44902</v>
      </c>
    </row>
    <row r="1276" spans="1:9" x14ac:dyDescent="0.3">
      <c r="A1276" s="12">
        <v>4</v>
      </c>
      <c r="B1276" t="s">
        <v>5</v>
      </c>
      <c r="C1276">
        <v>278999.67999999999</v>
      </c>
      <c r="D1276">
        <v>4043.4736800000001</v>
      </c>
      <c r="E1276">
        <v>69</v>
      </c>
      <c r="F1276" t="s">
        <v>14</v>
      </c>
      <c r="G1276" t="str">
        <f>_xlfn.XLOOKUP(B1276,'de para'!A:A,'de para'!C:C,_xlfn.XLOOKUP(B1276,'de para'!B:B,'de para'!C:C,"Not found",0),0)</f>
        <v>NTN-B 760199 20260815</v>
      </c>
      <c r="H1276" t="str">
        <f>_xlfn.XLOOKUP(B1276,'de para'!A:A,'de para'!D:D,_xlfn.XLOOKUP('output XML'!B1276,'de para'!B:B,'de para'!D:D,"Not found",0),0)</f>
        <v>Inflação</v>
      </c>
      <c r="I1276" s="118">
        <v>44902</v>
      </c>
    </row>
    <row r="1277" spans="1:9" x14ac:dyDescent="0.3">
      <c r="A1277" s="12">
        <v>5</v>
      </c>
      <c r="B1277" t="s">
        <v>5</v>
      </c>
      <c r="C1277">
        <v>32347.79</v>
      </c>
      <c r="D1277">
        <v>4043.4736800000001</v>
      </c>
      <c r="E1277">
        <v>8</v>
      </c>
      <c r="F1277" t="s">
        <v>14</v>
      </c>
      <c r="G1277" t="str">
        <f>_xlfn.XLOOKUP(B1277,'de para'!A:A,'de para'!C:C,_xlfn.XLOOKUP(B1277,'de para'!B:B,'de para'!C:C,"Not found",0),0)</f>
        <v>NTN-B 760199 20260815</v>
      </c>
      <c r="H1277" t="str">
        <f>_xlfn.XLOOKUP(B1277,'de para'!A:A,'de para'!D:D,_xlfn.XLOOKUP('output XML'!B1277,'de para'!B:B,'de para'!D:D,"Not found",0),0)</f>
        <v>Inflação</v>
      </c>
      <c r="I1277" s="118">
        <v>44902</v>
      </c>
    </row>
    <row r="1278" spans="1:9" x14ac:dyDescent="0.3">
      <c r="A1278" s="12">
        <v>6</v>
      </c>
      <c r="B1278" t="s">
        <v>5</v>
      </c>
      <c r="C1278">
        <v>699520.95</v>
      </c>
      <c r="D1278">
        <v>4043.4736800000001</v>
      </c>
      <c r="E1278">
        <v>173</v>
      </c>
      <c r="F1278" t="s">
        <v>14</v>
      </c>
      <c r="G1278" t="str">
        <f>_xlfn.XLOOKUP(B1278,'de para'!A:A,'de para'!C:C,_xlfn.XLOOKUP(B1278,'de para'!B:B,'de para'!C:C,"Not found",0),0)</f>
        <v>NTN-B 760199 20260815</v>
      </c>
      <c r="H1278" t="str">
        <f>_xlfn.XLOOKUP(B1278,'de para'!A:A,'de para'!D:D,_xlfn.XLOOKUP('output XML'!B1278,'de para'!B:B,'de para'!D:D,"Not found",0),0)</f>
        <v>Inflação</v>
      </c>
      <c r="I1278" s="118">
        <v>44902</v>
      </c>
    </row>
    <row r="1279" spans="1:9" x14ac:dyDescent="0.3">
      <c r="A1279" s="12">
        <v>7</v>
      </c>
      <c r="B1279" t="s">
        <v>3</v>
      </c>
      <c r="C1279">
        <v>1822098.15</v>
      </c>
      <c r="D1279">
        <v>3961.0829319999998</v>
      </c>
      <c r="E1279">
        <v>460</v>
      </c>
      <c r="F1279" t="s">
        <v>15</v>
      </c>
      <c r="G1279" t="str">
        <f>_xlfn.XLOOKUP(B1279,'de para'!A:A,'de para'!C:C,_xlfn.XLOOKUP(B1279,'de para'!B:B,'de para'!C:C,"Not found",0),0)</f>
        <v>NTN-B 760199 20350515</v>
      </c>
      <c r="H1279" t="str">
        <f>_xlfn.XLOOKUP(B1279,'de para'!A:A,'de para'!D:D,_xlfn.XLOOKUP('output XML'!B1279,'de para'!B:B,'de para'!D:D,"Not found",0),0)</f>
        <v>Inflação</v>
      </c>
      <c r="I1279" s="118">
        <v>44902</v>
      </c>
    </row>
    <row r="1280" spans="1:9" x14ac:dyDescent="0.3">
      <c r="A1280" s="12">
        <v>8</v>
      </c>
      <c r="B1280" t="s">
        <v>4</v>
      </c>
      <c r="C1280">
        <v>1833218.7</v>
      </c>
      <c r="D1280">
        <v>4046.840389</v>
      </c>
      <c r="E1280">
        <v>453</v>
      </c>
      <c r="F1280" t="s">
        <v>15</v>
      </c>
      <c r="G1280" t="str">
        <f>_xlfn.XLOOKUP(B1280,'de para'!A:A,'de para'!C:C,_xlfn.XLOOKUP(B1280,'de para'!B:B,'de para'!C:C,"Not found",0),0)</f>
        <v>NTN-B 760199 20300815</v>
      </c>
      <c r="H1280" t="str">
        <f>_xlfn.XLOOKUP(B1280,'de para'!A:A,'de para'!D:D,_xlfn.XLOOKUP('output XML'!B1280,'de para'!B:B,'de para'!D:D,"Not found",0),0)</f>
        <v>Inflação</v>
      </c>
      <c r="I1280" s="118">
        <v>44902</v>
      </c>
    </row>
    <row r="1281" spans="1:9" x14ac:dyDescent="0.3">
      <c r="A1281" s="12">
        <v>9</v>
      </c>
      <c r="B1281" t="s">
        <v>4</v>
      </c>
      <c r="C1281">
        <v>1772516.09</v>
      </c>
      <c r="D1281">
        <v>4046.840389</v>
      </c>
      <c r="E1281">
        <v>438</v>
      </c>
      <c r="F1281" t="s">
        <v>15</v>
      </c>
      <c r="G1281" t="str">
        <f>_xlfn.XLOOKUP(B1281,'de para'!A:A,'de para'!C:C,_xlfn.XLOOKUP(B1281,'de para'!B:B,'de para'!C:C,"Not found",0),0)</f>
        <v>NTN-B 760199 20300815</v>
      </c>
      <c r="H1281" t="str">
        <f>_xlfn.XLOOKUP(B1281,'de para'!A:A,'de para'!D:D,_xlfn.XLOOKUP('output XML'!B1281,'de para'!B:B,'de para'!D:D,"Not found",0),0)</f>
        <v>Inflação</v>
      </c>
      <c r="I1281" s="118">
        <v>44902</v>
      </c>
    </row>
    <row r="1282" spans="1:9" x14ac:dyDescent="0.3">
      <c r="A1282" s="12">
        <v>10</v>
      </c>
      <c r="B1282" t="s">
        <v>3</v>
      </c>
      <c r="C1282">
        <v>736761.43</v>
      </c>
      <c r="D1282">
        <v>3961.0829319999998</v>
      </c>
      <c r="E1282">
        <v>186</v>
      </c>
      <c r="F1282" t="s">
        <v>15</v>
      </c>
      <c r="G1282" t="str">
        <f>_xlfn.XLOOKUP(B1282,'de para'!A:A,'de para'!C:C,_xlfn.XLOOKUP(B1282,'de para'!B:B,'de para'!C:C,"Not found",0),0)</f>
        <v>NTN-B 760199 20350515</v>
      </c>
      <c r="H1282" t="str">
        <f>_xlfn.XLOOKUP(B1282,'de para'!A:A,'de para'!D:D,_xlfn.XLOOKUP('output XML'!B1282,'de para'!B:B,'de para'!D:D,"Not found",0),0)</f>
        <v>Inflação</v>
      </c>
      <c r="I1282" s="118">
        <v>44902</v>
      </c>
    </row>
    <row r="1283" spans="1:9" x14ac:dyDescent="0.3">
      <c r="A1283" s="12">
        <v>11</v>
      </c>
      <c r="B1283" t="s">
        <v>3</v>
      </c>
      <c r="C1283">
        <v>285197.96999999997</v>
      </c>
      <c r="D1283">
        <v>3961.0829319999998</v>
      </c>
      <c r="E1283">
        <v>72</v>
      </c>
      <c r="F1283" t="s">
        <v>15</v>
      </c>
      <c r="G1283" t="str">
        <f>_xlfn.XLOOKUP(B1283,'de para'!A:A,'de para'!C:C,_xlfn.XLOOKUP(B1283,'de para'!B:B,'de para'!C:C,"Not found",0),0)</f>
        <v>NTN-B 760199 20350515</v>
      </c>
      <c r="H1283" t="str">
        <f>_xlfn.XLOOKUP(B1283,'de para'!A:A,'de para'!D:D,_xlfn.XLOOKUP('output XML'!B1283,'de para'!B:B,'de para'!D:D,"Not found",0),0)</f>
        <v>Inflação</v>
      </c>
      <c r="I1283" s="118">
        <v>44902</v>
      </c>
    </row>
    <row r="1284" spans="1:9" x14ac:dyDescent="0.3">
      <c r="A1284" s="12">
        <v>12</v>
      </c>
      <c r="B1284" t="s">
        <v>3</v>
      </c>
      <c r="C1284">
        <v>39610.83</v>
      </c>
      <c r="D1284">
        <v>3961.0829319999998</v>
      </c>
      <c r="E1284">
        <v>10</v>
      </c>
      <c r="F1284" t="s">
        <v>15</v>
      </c>
      <c r="G1284" t="str">
        <f>_xlfn.XLOOKUP(B1284,'de para'!A:A,'de para'!C:C,_xlfn.XLOOKUP(B1284,'de para'!B:B,'de para'!C:C,"Not found",0),0)</f>
        <v>NTN-B 760199 20350515</v>
      </c>
      <c r="H1284" t="str">
        <f>_xlfn.XLOOKUP(B1284,'de para'!A:A,'de para'!D:D,_xlfn.XLOOKUP('output XML'!B1284,'de para'!B:B,'de para'!D:D,"Not found",0),0)</f>
        <v>Inflação</v>
      </c>
      <c r="I1284" s="118">
        <v>44902</v>
      </c>
    </row>
    <row r="1285" spans="1:9" x14ac:dyDescent="0.3">
      <c r="A1285" s="12">
        <v>13</v>
      </c>
      <c r="B1285" t="s">
        <v>3</v>
      </c>
      <c r="C1285">
        <v>2035996.63</v>
      </c>
      <c r="D1285">
        <v>3961.0829319999998</v>
      </c>
      <c r="E1285">
        <v>514</v>
      </c>
      <c r="F1285" t="s">
        <v>15</v>
      </c>
      <c r="G1285" t="str">
        <f>_xlfn.XLOOKUP(B1285,'de para'!A:A,'de para'!C:C,_xlfn.XLOOKUP(B1285,'de para'!B:B,'de para'!C:C,"Not found",0),0)</f>
        <v>NTN-B 760199 20350515</v>
      </c>
      <c r="H1285" t="str">
        <f>_xlfn.XLOOKUP(B1285,'de para'!A:A,'de para'!D:D,_xlfn.XLOOKUP('output XML'!B1285,'de para'!B:B,'de para'!D:D,"Not found",0),0)</f>
        <v>Inflação</v>
      </c>
      <c r="I1285" s="118">
        <v>44902</v>
      </c>
    </row>
    <row r="1286" spans="1:9" x14ac:dyDescent="0.3">
      <c r="A1286" s="12">
        <v>14</v>
      </c>
      <c r="B1286" t="s">
        <v>4</v>
      </c>
      <c r="C1286">
        <v>2549509.4500000002</v>
      </c>
      <c r="D1286">
        <v>4046.840389</v>
      </c>
      <c r="E1286">
        <v>630</v>
      </c>
      <c r="F1286" t="s">
        <v>15</v>
      </c>
      <c r="G1286" t="str">
        <f>_xlfn.XLOOKUP(B1286,'de para'!A:A,'de para'!C:C,_xlfn.XLOOKUP(B1286,'de para'!B:B,'de para'!C:C,"Not found",0),0)</f>
        <v>NTN-B 760199 20300815</v>
      </c>
      <c r="H1286" t="str">
        <f>_xlfn.XLOOKUP(B1286,'de para'!A:A,'de para'!D:D,_xlfn.XLOOKUP('output XML'!B1286,'de para'!B:B,'de para'!D:D,"Not found",0),0)</f>
        <v>Inflação</v>
      </c>
      <c r="I1286" s="118">
        <v>44902</v>
      </c>
    </row>
    <row r="1287" spans="1:9" x14ac:dyDescent="0.3">
      <c r="A1287" s="12">
        <v>15</v>
      </c>
      <c r="B1287" t="s">
        <v>3</v>
      </c>
      <c r="C1287">
        <v>1303196.28</v>
      </c>
      <c r="D1287">
        <v>3961.0829319999998</v>
      </c>
      <c r="E1287">
        <v>329</v>
      </c>
      <c r="F1287" t="s">
        <v>15</v>
      </c>
      <c r="G1287" t="str">
        <f>_xlfn.XLOOKUP(B1287,'de para'!A:A,'de para'!C:C,_xlfn.XLOOKUP(B1287,'de para'!B:B,'de para'!C:C,"Not found",0),0)</f>
        <v>NTN-B 760199 20350515</v>
      </c>
      <c r="H1287" t="str">
        <f>_xlfn.XLOOKUP(B1287,'de para'!A:A,'de para'!D:D,_xlfn.XLOOKUP('output XML'!B1287,'de para'!B:B,'de para'!D:D,"Not found",0),0)</f>
        <v>Inflação</v>
      </c>
      <c r="I1287" s="118">
        <v>44902</v>
      </c>
    </row>
    <row r="1288" spans="1:9" x14ac:dyDescent="0.3">
      <c r="A1288" s="12">
        <v>16</v>
      </c>
      <c r="B1288" t="s">
        <v>3</v>
      </c>
      <c r="C1288">
        <v>146560.07</v>
      </c>
      <c r="D1288">
        <v>3961.0829319999998</v>
      </c>
      <c r="E1288">
        <v>37</v>
      </c>
      <c r="F1288" t="s">
        <v>15</v>
      </c>
      <c r="G1288" t="str">
        <f>_xlfn.XLOOKUP(B1288,'de para'!A:A,'de para'!C:C,_xlfn.XLOOKUP(B1288,'de para'!B:B,'de para'!C:C,"Not found",0),0)</f>
        <v>NTN-B 760199 20350515</v>
      </c>
      <c r="H1288" t="str">
        <f>_xlfn.XLOOKUP(B1288,'de para'!A:A,'de para'!D:D,_xlfn.XLOOKUP('output XML'!B1288,'de para'!B:B,'de para'!D:D,"Not found",0),0)</f>
        <v>Inflação</v>
      </c>
      <c r="I1288" s="118">
        <v>44902</v>
      </c>
    </row>
    <row r="1289" spans="1:9" x14ac:dyDescent="0.3">
      <c r="A1289" s="12">
        <v>17</v>
      </c>
      <c r="B1289" t="s">
        <v>4</v>
      </c>
      <c r="C1289">
        <v>190201.5</v>
      </c>
      <c r="D1289">
        <v>4046.840389</v>
      </c>
      <c r="E1289">
        <v>47</v>
      </c>
      <c r="F1289" t="s">
        <v>15</v>
      </c>
      <c r="G1289" t="str">
        <f>_xlfn.XLOOKUP(B1289,'de para'!A:A,'de para'!C:C,_xlfn.XLOOKUP(B1289,'de para'!B:B,'de para'!C:C,"Not found",0),0)</f>
        <v>NTN-B 760199 20300815</v>
      </c>
      <c r="H1289" t="str">
        <f>_xlfn.XLOOKUP(B1289,'de para'!A:A,'de para'!D:D,_xlfn.XLOOKUP('output XML'!B1289,'de para'!B:B,'de para'!D:D,"Not found",0),0)</f>
        <v>Inflação</v>
      </c>
      <c r="I1289" s="118">
        <v>44902</v>
      </c>
    </row>
    <row r="1290" spans="1:9" x14ac:dyDescent="0.3">
      <c r="A1290" s="12">
        <v>18</v>
      </c>
      <c r="B1290" t="s">
        <v>5</v>
      </c>
      <c r="C1290">
        <v>958303.26</v>
      </c>
      <c r="D1290">
        <v>4043.4736800000001</v>
      </c>
      <c r="E1290">
        <v>237</v>
      </c>
      <c r="F1290" t="s">
        <v>15</v>
      </c>
      <c r="G1290" t="str">
        <f>_xlfn.XLOOKUP(B1290,'de para'!A:A,'de para'!C:C,_xlfn.XLOOKUP(B1290,'de para'!B:B,'de para'!C:C,"Not found",0),0)</f>
        <v>NTN-B 760199 20260815</v>
      </c>
      <c r="H1290" t="str">
        <f>_xlfn.XLOOKUP(B1290,'de para'!A:A,'de para'!D:D,_xlfn.XLOOKUP('output XML'!B1290,'de para'!B:B,'de para'!D:D,"Not found",0),0)</f>
        <v>Inflação</v>
      </c>
      <c r="I1290" s="118">
        <v>44902</v>
      </c>
    </row>
    <row r="1291" spans="1:9" x14ac:dyDescent="0.3">
      <c r="A1291" s="12">
        <v>19</v>
      </c>
      <c r="B1291" t="s">
        <v>5</v>
      </c>
      <c r="C1291">
        <v>796564.31</v>
      </c>
      <c r="D1291">
        <v>4043.4736800000001</v>
      </c>
      <c r="E1291">
        <v>197</v>
      </c>
      <c r="F1291" t="s">
        <v>15</v>
      </c>
      <c r="G1291" t="str">
        <f>_xlfn.XLOOKUP(B1291,'de para'!A:A,'de para'!C:C,_xlfn.XLOOKUP(B1291,'de para'!B:B,'de para'!C:C,"Not found",0),0)</f>
        <v>NTN-B 760199 20260815</v>
      </c>
      <c r="H1291" t="str">
        <f>_xlfn.XLOOKUP(B1291,'de para'!A:A,'de para'!D:D,_xlfn.XLOOKUP('output XML'!B1291,'de para'!B:B,'de para'!D:D,"Not found",0),0)</f>
        <v>Inflação</v>
      </c>
      <c r="I1291" s="118">
        <v>44902</v>
      </c>
    </row>
    <row r="1292" spans="1:9" x14ac:dyDescent="0.3">
      <c r="A1292" s="12">
        <v>20</v>
      </c>
      <c r="B1292" t="s">
        <v>5</v>
      </c>
      <c r="C1292">
        <v>101086.84</v>
      </c>
      <c r="D1292">
        <v>4043.4736800000001</v>
      </c>
      <c r="E1292">
        <v>25</v>
      </c>
      <c r="F1292" t="s">
        <v>15</v>
      </c>
      <c r="G1292" t="str">
        <f>_xlfn.XLOOKUP(B1292,'de para'!A:A,'de para'!C:C,_xlfn.XLOOKUP(B1292,'de para'!B:B,'de para'!C:C,"Not found",0),0)</f>
        <v>NTN-B 760199 20260815</v>
      </c>
      <c r="H1292" t="str">
        <f>_xlfn.XLOOKUP(B1292,'de para'!A:A,'de para'!D:D,_xlfn.XLOOKUP('output XML'!B1292,'de para'!B:B,'de para'!D:D,"Not found",0),0)</f>
        <v>Inflação</v>
      </c>
      <c r="I1292" s="118">
        <v>44902</v>
      </c>
    </row>
    <row r="1293" spans="1:9" x14ac:dyDescent="0.3">
      <c r="A1293" s="12">
        <v>21</v>
      </c>
      <c r="B1293" t="s">
        <v>5</v>
      </c>
      <c r="C1293">
        <v>1314128.95</v>
      </c>
      <c r="D1293">
        <v>4043.4736800000001</v>
      </c>
      <c r="E1293">
        <v>325</v>
      </c>
      <c r="F1293" t="s">
        <v>15</v>
      </c>
      <c r="G1293" t="str">
        <f>_xlfn.XLOOKUP(B1293,'de para'!A:A,'de para'!C:C,_xlfn.XLOOKUP(B1293,'de para'!B:B,'de para'!C:C,"Not found",0),0)</f>
        <v>NTN-B 760199 20260815</v>
      </c>
      <c r="H1293" t="str">
        <f>_xlfn.XLOOKUP(B1293,'de para'!A:A,'de para'!D:D,_xlfn.XLOOKUP('output XML'!B1293,'de para'!B:B,'de para'!D:D,"Not found",0),0)</f>
        <v>Inflação</v>
      </c>
      <c r="I1293" s="118">
        <v>44902</v>
      </c>
    </row>
    <row r="1294" spans="1:9" x14ac:dyDescent="0.3">
      <c r="A1294" s="12">
        <v>22</v>
      </c>
      <c r="B1294" t="s">
        <v>6</v>
      </c>
      <c r="C1294">
        <v>1513915.3</v>
      </c>
      <c r="D1294">
        <v>1009.2768651600001</v>
      </c>
      <c r="E1294">
        <v>1500</v>
      </c>
      <c r="F1294" t="s">
        <v>14</v>
      </c>
      <c r="G1294" t="str">
        <f>_xlfn.XLOOKUP(B1294,'de para'!A:A,'de para'!C:C,_xlfn.XLOOKUP(B1294,'de para'!B:B,'de para'!C:C,"Not found",0),0)</f>
        <v>IFPT11 - IFIN PARTICIPAÇÕES S.A. - 20330915 IPCA + 7.1000%</v>
      </c>
      <c r="H1294" t="str">
        <f>_xlfn.XLOOKUP(B1294,'de para'!A:A,'de para'!D:D,_xlfn.XLOOKUP('output XML'!B1294,'de para'!B:B,'de para'!D:D,"Not found",0),0)</f>
        <v>Inflação</v>
      </c>
      <c r="I1294" s="118">
        <v>44902</v>
      </c>
    </row>
    <row r="1295" spans="1:9" x14ac:dyDescent="0.3">
      <c r="A1295" s="12">
        <v>23</v>
      </c>
      <c r="B1295" t="s">
        <v>7</v>
      </c>
      <c r="C1295">
        <v>284934.58</v>
      </c>
      <c r="D1295">
        <v>14.98</v>
      </c>
      <c r="E1295">
        <v>19021</v>
      </c>
      <c r="F1295" t="s">
        <v>14</v>
      </c>
      <c r="G1295" t="str">
        <f>_xlfn.XLOOKUP(B1295,'de para'!A:A,'de para'!C:C,_xlfn.XLOOKUP(B1295,'de para'!B:B,'de para'!C:C,"Not found",0),0)</f>
        <v>Bradesco PN</v>
      </c>
      <c r="H1295" t="str">
        <f>_xlfn.XLOOKUP(B1295,'de para'!A:A,'de para'!D:D,_xlfn.XLOOKUP('output XML'!B1295,'de para'!B:B,'de para'!D:D,"Not found",0),0)</f>
        <v>Ações</v>
      </c>
      <c r="I1295" s="118">
        <v>44902</v>
      </c>
    </row>
    <row r="1296" spans="1:9" x14ac:dyDescent="0.3">
      <c r="A1296" s="12">
        <v>24</v>
      </c>
      <c r="B1296" t="s">
        <v>143</v>
      </c>
      <c r="C1296">
        <v>7591921</v>
      </c>
      <c r="D1296">
        <v>105.59</v>
      </c>
      <c r="E1296">
        <v>71900</v>
      </c>
      <c r="F1296" t="s">
        <v>14</v>
      </c>
      <c r="G1296" t="str">
        <f>_xlfn.XLOOKUP(B1296,'de para'!A:A,'de para'!C:C,_xlfn.XLOOKUP(B1296,'de para'!B:B,'de para'!C:C,"Not found",0),0)</f>
        <v>BOVA11</v>
      </c>
      <c r="H1296" t="str">
        <f>_xlfn.XLOOKUP(B1296,'de para'!A:A,'de para'!D:D,_xlfn.XLOOKUP('output XML'!B1296,'de para'!B:B,'de para'!D:D,"Not found",0),0)</f>
        <v>Ações</v>
      </c>
      <c r="I1296" s="118">
        <v>44902</v>
      </c>
    </row>
    <row r="1297" spans="1:9" x14ac:dyDescent="0.3">
      <c r="A1297" s="12">
        <v>25</v>
      </c>
      <c r="B1297" t="s">
        <v>8</v>
      </c>
      <c r="C1297">
        <v>382638.64</v>
      </c>
      <c r="D1297">
        <v>11.32</v>
      </c>
      <c r="E1297">
        <v>33802</v>
      </c>
      <c r="F1297" t="s">
        <v>14</v>
      </c>
      <c r="G1297" t="str">
        <f>_xlfn.XLOOKUP(B1297,'de para'!A:A,'de para'!C:C,_xlfn.XLOOKUP(B1297,'de para'!B:B,'de para'!C:C,"Not found",0),0)</f>
        <v>CEMIG PN</v>
      </c>
      <c r="H1297" t="str">
        <f>_xlfn.XLOOKUP(B1297,'de para'!A:A,'de para'!D:D,_xlfn.XLOOKUP('output XML'!B1297,'de para'!B:B,'de para'!D:D,"Not found",0),0)</f>
        <v>Ações</v>
      </c>
      <c r="I1297" s="118">
        <v>44902</v>
      </c>
    </row>
    <row r="1298" spans="1:9" x14ac:dyDescent="0.3">
      <c r="A1298" s="12">
        <v>26</v>
      </c>
      <c r="B1298" t="s">
        <v>9</v>
      </c>
      <c r="C1298">
        <v>1205160</v>
      </c>
      <c r="D1298">
        <v>16.600000000000001</v>
      </c>
      <c r="E1298">
        <v>72600</v>
      </c>
      <c r="F1298" t="s">
        <v>14</v>
      </c>
      <c r="G1298" t="str">
        <f>_xlfn.XLOOKUP(B1298,'de para'!A:A,'de para'!C:C,_xlfn.XLOOKUP(B1298,'de para'!B:B,'de para'!C:C,"Not found",0),0)</f>
        <v>Cosan ON</v>
      </c>
      <c r="H1298" t="str">
        <f>_xlfn.XLOOKUP(B1298,'de para'!A:A,'de para'!D:D,_xlfn.XLOOKUP('output XML'!B1298,'de para'!B:B,'de para'!D:D,"Not found",0),0)</f>
        <v>Ações</v>
      </c>
      <c r="I1298" s="118">
        <v>44902</v>
      </c>
    </row>
    <row r="1299" spans="1:9" x14ac:dyDescent="0.3">
      <c r="A1299" s="12">
        <v>27</v>
      </c>
      <c r="B1299" t="s">
        <v>10</v>
      </c>
      <c r="C1299">
        <v>500878.14</v>
      </c>
      <c r="D1299">
        <v>8.61</v>
      </c>
      <c r="E1299">
        <v>58174</v>
      </c>
      <c r="F1299" t="s">
        <v>14</v>
      </c>
      <c r="G1299" t="str">
        <f>_xlfn.XLOOKUP(B1299,'de para'!A:A,'de para'!C:C,_xlfn.XLOOKUP(B1299,'de para'!B:B,'de para'!C:C,"Not found",0),0)</f>
        <v>Itau PN</v>
      </c>
      <c r="H1299" t="str">
        <f>_xlfn.XLOOKUP(B1299,'de para'!A:A,'de para'!D:D,_xlfn.XLOOKUP('output XML'!B1299,'de para'!B:B,'de para'!D:D,"Not found",0),0)</f>
        <v>Ações</v>
      </c>
      <c r="I1299" s="118">
        <v>44902</v>
      </c>
    </row>
    <row r="1300" spans="1:9" x14ac:dyDescent="0.3">
      <c r="A1300" s="12">
        <v>28</v>
      </c>
      <c r="B1300" t="s">
        <v>11</v>
      </c>
      <c r="C1300">
        <v>914121</v>
      </c>
      <c r="D1300">
        <v>25.35</v>
      </c>
      <c r="E1300">
        <v>36060</v>
      </c>
      <c r="F1300" t="s">
        <v>14</v>
      </c>
      <c r="G1300" t="str">
        <f>_xlfn.XLOOKUP(B1300,'de para'!A:A,'de para'!C:C,_xlfn.XLOOKUP(B1300,'de para'!B:B,'de para'!C:C,"Not found",0),0)</f>
        <v>Petrobras PN</v>
      </c>
      <c r="H1300" t="str">
        <f>_xlfn.XLOOKUP(B1300,'de para'!A:A,'de para'!D:D,_xlfn.XLOOKUP('output XML'!B1300,'de para'!B:B,'de para'!D:D,"Not found",0),0)</f>
        <v>Ações</v>
      </c>
      <c r="I1300" s="118">
        <v>44902</v>
      </c>
    </row>
    <row r="1301" spans="1:9" x14ac:dyDescent="0.3">
      <c r="A1301" s="12">
        <v>29</v>
      </c>
      <c r="B1301" t="s">
        <v>12</v>
      </c>
      <c r="C1301">
        <v>1611960</v>
      </c>
      <c r="D1301">
        <v>84.84</v>
      </c>
      <c r="E1301">
        <v>19000</v>
      </c>
      <c r="F1301" t="s">
        <v>14</v>
      </c>
      <c r="G1301" t="str">
        <f>_xlfn.XLOOKUP(B1301,'de para'!A:A,'de para'!C:C,_xlfn.XLOOKUP(B1301,'de para'!B:B,'de para'!C:C,"Not found",0),0)</f>
        <v>Vale ON</v>
      </c>
      <c r="H1301" t="str">
        <f>_xlfn.XLOOKUP(B1301,'de para'!A:A,'de para'!D:D,_xlfn.XLOOKUP('output XML'!B1301,'de para'!B:B,'de para'!D:D,"Not found",0),0)</f>
        <v>Ações</v>
      </c>
      <c r="I1301" s="118">
        <v>44902</v>
      </c>
    </row>
    <row r="1302" spans="1:9" x14ac:dyDescent="0.3">
      <c r="A1302" s="12">
        <v>30</v>
      </c>
      <c r="B1302" t="s">
        <v>143</v>
      </c>
      <c r="C1302">
        <v>608726.35</v>
      </c>
      <c r="D1302">
        <v>105.59</v>
      </c>
      <c r="E1302">
        <v>5765</v>
      </c>
      <c r="F1302" t="s">
        <v>14</v>
      </c>
      <c r="G1302" t="str">
        <f>_xlfn.XLOOKUP(B1302,'de para'!A:A,'de para'!C:C,_xlfn.XLOOKUP(B1302,'de para'!B:B,'de para'!C:C,"Not found",0),0)</f>
        <v>BOVA11</v>
      </c>
      <c r="H1302" t="str">
        <f>_xlfn.XLOOKUP(B1302,'de para'!A:A,'de para'!D:D,_xlfn.XLOOKUP('output XML'!B1302,'de para'!B:B,'de para'!D:D,"Not found",0),0)</f>
        <v>Ações</v>
      </c>
      <c r="I1302" s="118">
        <v>44902</v>
      </c>
    </row>
    <row r="1303" spans="1:9" x14ac:dyDescent="0.3">
      <c r="A1303" s="12">
        <v>31</v>
      </c>
      <c r="B1303" t="s">
        <v>143</v>
      </c>
      <c r="C1303">
        <v>94608.639999999999</v>
      </c>
      <c r="D1303">
        <v>105.59</v>
      </c>
      <c r="E1303">
        <v>896</v>
      </c>
      <c r="F1303" t="s">
        <v>14</v>
      </c>
      <c r="G1303" t="str">
        <f>_xlfn.XLOOKUP(B1303,'de para'!A:A,'de para'!C:C,_xlfn.XLOOKUP(B1303,'de para'!B:B,'de para'!C:C,"Not found",0),0)</f>
        <v>BOVA11</v>
      </c>
      <c r="H1303" t="str">
        <f>_xlfn.XLOOKUP(B1303,'de para'!A:A,'de para'!D:D,_xlfn.XLOOKUP('output XML'!B1303,'de para'!B:B,'de para'!D:D,"Not found",0),0)</f>
        <v>Ações</v>
      </c>
      <c r="I1303" s="118">
        <v>44902</v>
      </c>
    </row>
    <row r="1304" spans="1:9" x14ac:dyDescent="0.3">
      <c r="A1304" s="12">
        <v>32</v>
      </c>
      <c r="B1304" t="s">
        <v>143</v>
      </c>
      <c r="C1304">
        <v>45192.52</v>
      </c>
      <c r="D1304">
        <v>105.59</v>
      </c>
      <c r="E1304">
        <v>428</v>
      </c>
      <c r="F1304" t="s">
        <v>14</v>
      </c>
      <c r="G1304" t="str">
        <f>_xlfn.XLOOKUP(B1304,'de para'!A:A,'de para'!C:C,_xlfn.XLOOKUP(B1304,'de para'!B:B,'de para'!C:C,"Not found",0),0)</f>
        <v>BOVA11</v>
      </c>
      <c r="H1304" t="str">
        <f>_xlfn.XLOOKUP(B1304,'de para'!A:A,'de para'!D:D,_xlfn.XLOOKUP('output XML'!B1304,'de para'!B:B,'de para'!D:D,"Not found",0),0)</f>
        <v>Ações</v>
      </c>
      <c r="I1304" s="118">
        <v>44902</v>
      </c>
    </row>
    <row r="1305" spans="1:9" x14ac:dyDescent="0.3">
      <c r="A1305" s="12">
        <v>33</v>
      </c>
      <c r="B1305" t="s">
        <v>143</v>
      </c>
      <c r="C1305">
        <v>85527.9</v>
      </c>
      <c r="D1305">
        <v>105.59</v>
      </c>
      <c r="E1305">
        <v>810</v>
      </c>
      <c r="F1305" t="s">
        <v>14</v>
      </c>
      <c r="G1305" t="str">
        <f>_xlfn.XLOOKUP(B1305,'de para'!A:A,'de para'!C:C,_xlfn.XLOOKUP(B1305,'de para'!B:B,'de para'!C:C,"Not found",0),0)</f>
        <v>BOVA11</v>
      </c>
      <c r="H1305" t="str">
        <f>_xlfn.XLOOKUP(B1305,'de para'!A:A,'de para'!D:D,_xlfn.XLOOKUP('output XML'!B1305,'de para'!B:B,'de para'!D:D,"Not found",0),0)</f>
        <v>Ações</v>
      </c>
      <c r="I1305" s="118">
        <v>44902</v>
      </c>
    </row>
    <row r="1306" spans="1:9" x14ac:dyDescent="0.3">
      <c r="A1306" s="12">
        <v>34</v>
      </c>
      <c r="B1306" t="s">
        <v>143</v>
      </c>
      <c r="C1306">
        <v>159124.13</v>
      </c>
      <c r="D1306">
        <v>105.59</v>
      </c>
      <c r="E1306">
        <v>1507</v>
      </c>
      <c r="F1306" t="s">
        <v>14</v>
      </c>
      <c r="G1306" t="str">
        <f>_xlfn.XLOOKUP(B1306,'de para'!A:A,'de para'!C:C,_xlfn.XLOOKUP(B1306,'de para'!B:B,'de para'!C:C,"Not found",0),0)</f>
        <v>BOVA11</v>
      </c>
      <c r="H1306" t="str">
        <f>_xlfn.XLOOKUP(B1306,'de para'!A:A,'de para'!D:D,_xlfn.XLOOKUP('output XML'!B1306,'de para'!B:B,'de para'!D:D,"Not found",0),0)</f>
        <v>Ações</v>
      </c>
      <c r="I1306" s="118">
        <v>44902</v>
      </c>
    </row>
    <row r="1307" spans="1:9" x14ac:dyDescent="0.3">
      <c r="A1307" s="12">
        <v>35</v>
      </c>
      <c r="B1307" t="s">
        <v>143</v>
      </c>
      <c r="C1307">
        <v>727937.46</v>
      </c>
      <c r="D1307">
        <v>105.59</v>
      </c>
      <c r="E1307">
        <v>6894</v>
      </c>
      <c r="F1307" t="s">
        <v>14</v>
      </c>
      <c r="G1307" t="str">
        <f>_xlfn.XLOOKUP(B1307,'de para'!A:A,'de para'!C:C,_xlfn.XLOOKUP(B1307,'de para'!B:B,'de para'!C:C,"Not found",0),0)</f>
        <v>BOVA11</v>
      </c>
      <c r="H1307" t="str">
        <f>_xlfn.XLOOKUP(B1307,'de para'!A:A,'de para'!D:D,_xlfn.XLOOKUP('output XML'!B1307,'de para'!B:B,'de para'!D:D,"Not found",0),0)</f>
        <v>Ações</v>
      </c>
      <c r="I1307" s="118">
        <v>44902</v>
      </c>
    </row>
    <row r="1308" spans="1:9" x14ac:dyDescent="0.3">
      <c r="A1308" s="12">
        <v>36</v>
      </c>
      <c r="B1308" t="s">
        <v>13</v>
      </c>
      <c r="C1308">
        <v>0.3</v>
      </c>
      <c r="D1308">
        <v>0.3</v>
      </c>
      <c r="E1308">
        <v>1</v>
      </c>
      <c r="F1308" t="s">
        <v>14</v>
      </c>
      <c r="G1308" t="str">
        <f>_xlfn.XLOOKUP(B1308,'de para'!A:A,'de para'!C:C,_xlfn.XLOOKUP(B1308,'de para'!B:B,'de para'!C:C,"Not found",0),0)</f>
        <v>Fundo de caixa</v>
      </c>
      <c r="H1308" t="str">
        <f>_xlfn.XLOOKUP(B1308,'de para'!A:A,'de para'!D:D,_xlfn.XLOOKUP('output XML'!B1308,'de para'!B:B,'de para'!D:D,"Not found",0),0)</f>
        <v>Caixa</v>
      </c>
      <c r="I1308" s="118">
        <v>44902</v>
      </c>
    </row>
    <row r="1309" spans="1:9" x14ac:dyDescent="0.3">
      <c r="A1309" s="12">
        <v>37</v>
      </c>
      <c r="B1309" t="s">
        <v>13</v>
      </c>
      <c r="C1309">
        <v>0.26</v>
      </c>
      <c r="D1309">
        <v>0.26</v>
      </c>
      <c r="E1309">
        <v>1</v>
      </c>
      <c r="F1309" t="s">
        <v>15</v>
      </c>
      <c r="G1309" t="str">
        <f>_xlfn.XLOOKUP(B1309,'de para'!A:A,'de para'!C:C,_xlfn.XLOOKUP(B1309,'de para'!B:B,'de para'!C:C,"Not found",0),0)</f>
        <v>Fundo de caixa</v>
      </c>
      <c r="H1309" t="str">
        <f>_xlfn.XLOOKUP(B1309,'de para'!A:A,'de para'!D:D,_xlfn.XLOOKUP('output XML'!B1309,'de para'!B:B,'de para'!D:D,"Not found",0),0)</f>
        <v>Caixa</v>
      </c>
      <c r="I1309" s="118">
        <v>44902</v>
      </c>
    </row>
    <row r="1310" spans="1:9" x14ac:dyDescent="0.3">
      <c r="A1310" s="12">
        <v>38</v>
      </c>
      <c r="B1310">
        <v>28075830000105</v>
      </c>
      <c r="C1310">
        <v>341649.39588416391</v>
      </c>
      <c r="D1310">
        <v>1.7031769999999999</v>
      </c>
      <c r="E1310">
        <v>200595.35555268999</v>
      </c>
      <c r="F1310" t="s">
        <v>14</v>
      </c>
      <c r="G1310" t="str">
        <f>_xlfn.XLOOKUP(B1310,'de para'!A:A,'de para'!C:C,_xlfn.XLOOKUP(B1310,'de para'!B:B,'de para'!C:C,"Not found",0),0)</f>
        <v>CSHG ALLOCATION MILES ACER LONG BIAS FIC MULTIMERCADO</v>
      </c>
      <c r="H1310" t="str">
        <f>_xlfn.XLOOKUP(B1310,'de para'!A:A,'de para'!D:D,_xlfn.XLOOKUP('output XML'!B1310,'de para'!B:B,'de para'!D:D,"Not found",0),0)</f>
        <v>Ações</v>
      </c>
      <c r="I1310" s="118">
        <v>44902</v>
      </c>
    </row>
    <row r="1311" spans="1:9" x14ac:dyDescent="0.3">
      <c r="A1311" s="12">
        <v>39</v>
      </c>
      <c r="B1311">
        <v>25307212000147</v>
      </c>
      <c r="C1311">
        <v>1486935.0531775809</v>
      </c>
      <c r="D1311">
        <v>1.3894119</v>
      </c>
      <c r="E1311">
        <v>1070190.2388899799</v>
      </c>
      <c r="F1311" t="s">
        <v>14</v>
      </c>
      <c r="G1311" t="str">
        <f>_xlfn.XLOOKUP(B1311,'de para'!A:A,'de para'!C:C,_xlfn.XLOOKUP(B1311,'de para'!B:B,'de para'!C:C,"Not found",0),0)</f>
        <v>CSHG ALLOCATION VELT 90 FIC AÇÕES</v>
      </c>
      <c r="H1311" t="str">
        <f>_xlfn.XLOOKUP(B1311,'de para'!A:A,'de para'!D:D,_xlfn.XLOOKUP('output XML'!B1311,'de para'!B:B,'de para'!D:D,"Not found",0),0)</f>
        <v>Ações</v>
      </c>
      <c r="I1311" s="118">
        <v>44902</v>
      </c>
    </row>
    <row r="1312" spans="1:9" x14ac:dyDescent="0.3">
      <c r="A1312" s="12">
        <v>40</v>
      </c>
      <c r="B1312">
        <v>19726267000199</v>
      </c>
      <c r="C1312">
        <v>2512083.8923689099</v>
      </c>
      <c r="D1312">
        <v>306.47237423000001</v>
      </c>
      <c r="E1312">
        <v>8196.7710749800008</v>
      </c>
      <c r="F1312" t="s">
        <v>14</v>
      </c>
      <c r="G1312" t="str">
        <f>_xlfn.XLOOKUP(B1312,'de para'!A:A,'de para'!C:C,_xlfn.XLOOKUP(B1312,'de para'!B:B,'de para'!C:C,"Not found",0),0)</f>
        <v>ATMOS AÇÕES II FIC</v>
      </c>
      <c r="H1312" t="str">
        <f>_xlfn.XLOOKUP(B1312,'de para'!A:A,'de para'!D:D,_xlfn.XLOOKUP('output XML'!B1312,'de para'!B:B,'de para'!D:D,"Not found",0),0)</f>
        <v>Ações</v>
      </c>
      <c r="I1312" s="118">
        <v>44902</v>
      </c>
    </row>
    <row r="1313" spans="1:9" x14ac:dyDescent="0.3">
      <c r="A1313" s="12">
        <v>41</v>
      </c>
      <c r="B1313">
        <v>11145320000156</v>
      </c>
      <c r="C1313">
        <v>3272906.8337440491</v>
      </c>
      <c r="D1313">
        <v>714.65851192000002</v>
      </c>
      <c r="E1313">
        <v>4579.6793561599998</v>
      </c>
      <c r="F1313" t="s">
        <v>14</v>
      </c>
      <c r="G1313" t="str">
        <f>_xlfn.XLOOKUP(B1313,'de para'!A:A,'de para'!C:C,_xlfn.XLOOKUP(B1313,'de para'!B:B,'de para'!C:C,"Not found",0),0)</f>
        <v>ATMOS AÇÕES FIC</v>
      </c>
      <c r="H1313" t="str">
        <f>_xlfn.XLOOKUP(B1313,'de para'!A:A,'de para'!D:D,_xlfn.XLOOKUP('output XML'!B1313,'de para'!B:B,'de para'!D:D,"Not found",0),0)</f>
        <v>Ações</v>
      </c>
      <c r="I1313" s="118">
        <v>44902</v>
      </c>
    </row>
    <row r="1314" spans="1:9" x14ac:dyDescent="0.3">
      <c r="A1314" s="12">
        <v>42</v>
      </c>
      <c r="B1314">
        <v>28075715000122</v>
      </c>
      <c r="C1314">
        <v>1903261.867476597</v>
      </c>
      <c r="D1314">
        <v>1.6411918000000001</v>
      </c>
      <c r="E1314">
        <v>1159682.77898817</v>
      </c>
      <c r="F1314" t="s">
        <v>14</v>
      </c>
      <c r="G1314" t="str">
        <f>_xlfn.XLOOKUP(B1314,'de para'!A:A,'de para'!C:C,_xlfn.XLOOKUP(B1314,'de para'!B:B,'de para'!C:C,"Not found",0),0)</f>
        <v>CSHG ALLOCATION MILES VIRTUS FIC AÇÕES</v>
      </c>
      <c r="H1314" t="str">
        <f>_xlfn.XLOOKUP(B1314,'de para'!A:A,'de para'!D:D,_xlfn.XLOOKUP('output XML'!B1314,'de para'!B:B,'de para'!D:D,"Not found",0),0)</f>
        <v>Ações</v>
      </c>
      <c r="I1314" s="118">
        <v>44902</v>
      </c>
    </row>
    <row r="1315" spans="1:9" x14ac:dyDescent="0.3">
      <c r="A1315" s="12">
        <v>43</v>
      </c>
      <c r="B1315">
        <v>31608459000104</v>
      </c>
      <c r="C1315">
        <v>1564533.8978409329</v>
      </c>
      <c r="D1315">
        <v>1.3902346000000001</v>
      </c>
      <c r="E1315">
        <v>1125374.01805489</v>
      </c>
      <c r="F1315" t="s">
        <v>14</v>
      </c>
      <c r="G1315" t="str">
        <f>_xlfn.XLOOKUP(B1315,'de para'!A:A,'de para'!C:C,_xlfn.XLOOKUP(B1315,'de para'!B:B,'de para'!C:C,"Not found",0),0)</f>
        <v>CSHG ALLOCATION RPS LONG BIAS SELECTION FUNDO DE INVESTIMENTO EM COTAS DE FUNDO DE INVESTIMENTO EM AÇÕES</v>
      </c>
      <c r="H1315" t="str">
        <f>_xlfn.XLOOKUP(B1315,'de para'!A:A,'de para'!D:D,_xlfn.XLOOKUP('output XML'!B1315,'de para'!B:B,'de para'!D:D,"Not found",0),0)</f>
        <v>Ações</v>
      </c>
      <c r="I1315" s="118">
        <v>44902</v>
      </c>
    </row>
    <row r="1316" spans="1:9" x14ac:dyDescent="0.3">
      <c r="A1316" s="12">
        <v>44</v>
      </c>
      <c r="B1316">
        <v>31666901000140</v>
      </c>
      <c r="C1316">
        <v>889890.87676142098</v>
      </c>
      <c r="D1316">
        <v>1.4521541</v>
      </c>
      <c r="E1316">
        <v>612807.46772083</v>
      </c>
      <c r="F1316" t="s">
        <v>14</v>
      </c>
      <c r="G1316" t="str">
        <f>_xlfn.XLOOKUP(B1316,'de para'!A:A,'de para'!C:C,_xlfn.XLOOKUP(B1316,'de para'!B:B,'de para'!C:C,"Not found",0),0)</f>
        <v>CSHG ALLOCATION TRUXT LONG BIAS II FUNDO DE INVESTIMENTO EM COTAS DE FUNDO DE INVESTIMENTO EM AÇÕES</v>
      </c>
      <c r="H1316" t="str">
        <f>_xlfn.XLOOKUP(B1316,'de para'!A:A,'de para'!D:D,_xlfn.XLOOKUP('output XML'!B1316,'de para'!B:B,'de para'!D:D,"Not found",0),0)</f>
        <v>Ações</v>
      </c>
      <c r="I1316" s="118">
        <v>44902</v>
      </c>
    </row>
    <row r="1317" spans="1:9" x14ac:dyDescent="0.3">
      <c r="A1317" s="12">
        <v>45</v>
      </c>
      <c r="B1317">
        <v>14781366000150</v>
      </c>
      <c r="C1317">
        <v>3018883.6762019438</v>
      </c>
      <c r="D1317">
        <v>3.3624793999999998</v>
      </c>
      <c r="E1317">
        <v>897814.77209999994</v>
      </c>
      <c r="F1317" t="s">
        <v>14</v>
      </c>
      <c r="G1317" t="str">
        <f>_xlfn.XLOOKUP(B1317,'de para'!A:A,'de para'!C:C,_xlfn.XLOOKUP(B1317,'de para'!B:B,'de para'!C:C,"Not found",0),0)</f>
        <v>NUCLEO CSHG AÇÕES FUNDO DE INVESTIMENTO EM COTAS DE FUNDOS DE INVESTIMENTO DE AÇÕES</v>
      </c>
      <c r="H1317" t="str">
        <f>_xlfn.XLOOKUP(B1317,'de para'!A:A,'de para'!D:D,_xlfn.XLOOKUP('output XML'!B1317,'de para'!B:B,'de para'!D:D,"Not found",0),0)</f>
        <v>Ações</v>
      </c>
      <c r="I1317" s="118">
        <v>44902</v>
      </c>
    </row>
    <row r="1318" spans="1:9" x14ac:dyDescent="0.3">
      <c r="A1318" s="12">
        <v>46</v>
      </c>
      <c r="B1318">
        <v>10843445000197</v>
      </c>
      <c r="C1318">
        <v>580.64023497777089</v>
      </c>
      <c r="D1318">
        <v>2.5744157599999999</v>
      </c>
      <c r="E1318">
        <v>225.54252657999999</v>
      </c>
      <c r="F1318" t="s">
        <v>14</v>
      </c>
      <c r="G1318" t="str">
        <f>_xlfn.XLOOKUP(B1318,'de para'!A:A,'de para'!C:C,_xlfn.XLOOKUP(B1318,'de para'!B:B,'de para'!C:C,"Not found",0),0)</f>
        <v>XP REFERENCIADO FUNDO INVESTIMENTO REFERENCIADO DI</v>
      </c>
      <c r="H1318" t="str">
        <f>_xlfn.XLOOKUP(B1318,'de para'!A:A,'de para'!D:D,_xlfn.XLOOKUP('output XML'!B1318,'de para'!B:B,'de para'!D:D,"Not found",0),0)</f>
        <v>Caixa</v>
      </c>
      <c r="I1318" s="118">
        <v>44902</v>
      </c>
    </row>
    <row r="1319" spans="1:9" x14ac:dyDescent="0.3">
      <c r="A1319" s="12">
        <v>47</v>
      </c>
      <c r="B1319">
        <v>44162109000109</v>
      </c>
      <c r="C1319">
        <v>95727.771247207696</v>
      </c>
      <c r="D1319">
        <v>1.0453166700000001</v>
      </c>
      <c r="E1319">
        <v>91577.771592610006</v>
      </c>
      <c r="F1319" t="s">
        <v>14</v>
      </c>
      <c r="G1319" t="str">
        <f>_xlfn.XLOOKUP(B1319,'de para'!A:A,'de para'!C:C,_xlfn.XLOOKUP(B1319,'de para'!B:B,'de para'!C:C,"Not found",0),0)</f>
        <v>XP CASH I FI RENDA FIXA SIMPLES</v>
      </c>
      <c r="H1319" t="str">
        <f>_xlfn.XLOOKUP(B1319,'de para'!A:A,'de para'!D:D,_xlfn.XLOOKUP('output XML'!B1319,'de para'!B:B,'de para'!D:D,"Not found",0),0)</f>
        <v>Caixa</v>
      </c>
      <c r="I1319" s="118">
        <v>44902</v>
      </c>
    </row>
    <row r="1320" spans="1:9" x14ac:dyDescent="0.3">
      <c r="A1320" s="12">
        <v>48</v>
      </c>
      <c r="B1320">
        <v>45683352000127</v>
      </c>
      <c r="C1320">
        <v>95727.774899654221</v>
      </c>
      <c r="D1320">
        <v>1.0453340499999999</v>
      </c>
      <c r="E1320">
        <v>91576.252490440005</v>
      </c>
      <c r="F1320" t="s">
        <v>14</v>
      </c>
      <c r="G1320" t="str">
        <f>_xlfn.XLOOKUP(B1320,'de para'!A:A,'de para'!C:C,_xlfn.XLOOKUP(B1320,'de para'!B:B,'de para'!C:C,"Not found",0),0)</f>
        <v>XP CASH II FI RENDA FIXA SIMPLES</v>
      </c>
      <c r="H1320" t="str">
        <f>_xlfn.XLOOKUP(B1320,'de para'!A:A,'de para'!D:D,_xlfn.XLOOKUP('output XML'!B1320,'de para'!B:B,'de para'!D:D,"Not found",0),0)</f>
        <v>Caixa</v>
      </c>
      <c r="I1320" s="118">
        <v>44902</v>
      </c>
    </row>
    <row r="1321" spans="1:9" x14ac:dyDescent="0.3">
      <c r="A1321" s="12">
        <v>49</v>
      </c>
      <c r="B1321">
        <v>45688718000150</v>
      </c>
      <c r="C1321">
        <v>95727.769367021901</v>
      </c>
      <c r="D1321">
        <v>1.0453340200000001</v>
      </c>
      <c r="E1321">
        <v>91576.249825890001</v>
      </c>
      <c r="F1321" t="s">
        <v>14</v>
      </c>
      <c r="G1321" t="str">
        <f>_xlfn.XLOOKUP(B1321,'de para'!A:A,'de para'!C:C,_xlfn.XLOOKUP(B1321,'de para'!B:B,'de para'!C:C,"Not found",0),0)</f>
        <v>XP CASH IV FI RENDA FIXA SIMPLES</v>
      </c>
      <c r="H1321" t="str">
        <f>_xlfn.XLOOKUP(B1321,'de para'!A:A,'de para'!D:D,_xlfn.XLOOKUP('output XML'!B1321,'de para'!B:B,'de para'!D:D,"Not found",0),0)</f>
        <v>Caixa</v>
      </c>
      <c r="I1321" s="118">
        <v>44902</v>
      </c>
    </row>
    <row r="1322" spans="1:9" x14ac:dyDescent="0.3">
      <c r="A1322" s="12">
        <v>50</v>
      </c>
      <c r="B1322">
        <v>46328929000145</v>
      </c>
      <c r="C1322">
        <v>95727.772014978123</v>
      </c>
      <c r="D1322">
        <v>1.0453320800000001</v>
      </c>
      <c r="E1322">
        <v>91576.422312590003</v>
      </c>
      <c r="F1322" t="s">
        <v>14</v>
      </c>
      <c r="G1322" t="str">
        <f>_xlfn.XLOOKUP(B1322,'de para'!A:A,'de para'!C:C,_xlfn.XLOOKUP(B1322,'de para'!B:B,'de para'!C:C,"Not found",0),0)</f>
        <v>XP CASH IX FI RENDA FIXA SIMPLES</v>
      </c>
      <c r="H1322" t="str">
        <f>_xlfn.XLOOKUP(B1322,'de para'!A:A,'de para'!D:D,_xlfn.XLOOKUP('output XML'!B1322,'de para'!B:B,'de para'!D:D,"Not found",0),0)</f>
        <v>Caixa</v>
      </c>
      <c r="I1322" s="118">
        <v>44902</v>
      </c>
    </row>
    <row r="1323" spans="1:9" x14ac:dyDescent="0.3">
      <c r="A1323" s="12">
        <v>51</v>
      </c>
      <c r="B1323">
        <v>46098698000120</v>
      </c>
      <c r="C1323">
        <v>95727.770405258489</v>
      </c>
      <c r="D1323">
        <v>1.0452528400000001</v>
      </c>
      <c r="E1323">
        <v>91583.363127010001</v>
      </c>
      <c r="F1323" t="s">
        <v>14</v>
      </c>
      <c r="G1323" t="str">
        <f>_xlfn.XLOOKUP(B1323,'de para'!A:A,'de para'!C:C,_xlfn.XLOOKUP(B1323,'de para'!B:B,'de para'!C:C,"Not found",0),0)</f>
        <v>XP CASH V FI RENDA FIXA SIMPLES</v>
      </c>
      <c r="H1323" t="str">
        <f>_xlfn.XLOOKUP(B1323,'de para'!A:A,'de para'!D:D,_xlfn.XLOOKUP('output XML'!B1323,'de para'!B:B,'de para'!D:D,"Not found",0),0)</f>
        <v>Caixa</v>
      </c>
      <c r="I1323" s="118">
        <v>44902</v>
      </c>
    </row>
    <row r="1324" spans="1:9" x14ac:dyDescent="0.3">
      <c r="A1324" s="12">
        <v>52</v>
      </c>
      <c r="B1324">
        <v>32319500000187</v>
      </c>
      <c r="C1324">
        <v>95727.771356106343</v>
      </c>
      <c r="D1324">
        <v>1.04535438</v>
      </c>
      <c r="E1324">
        <v>91574.468130230001</v>
      </c>
      <c r="F1324" t="s">
        <v>14</v>
      </c>
      <c r="G1324" t="str">
        <f>_xlfn.XLOOKUP(B1324,'de para'!A:A,'de para'!C:C,_xlfn.XLOOKUP(B1324,'de para'!B:B,'de para'!C:C,"Not found",0),0)</f>
        <v>XP CASH VI FI RENDA FIXA SIMPLES</v>
      </c>
      <c r="H1324" t="str">
        <f>_xlfn.XLOOKUP(B1324,'de para'!A:A,'de para'!D:D,_xlfn.XLOOKUP('output XML'!B1324,'de para'!B:B,'de para'!D:D,"Not found",0),0)</f>
        <v>Caixa</v>
      </c>
      <c r="I1324" s="118">
        <v>44902</v>
      </c>
    </row>
    <row r="1325" spans="1:9" x14ac:dyDescent="0.3">
      <c r="A1325" s="12">
        <v>53</v>
      </c>
      <c r="B1325">
        <v>46328987000179</v>
      </c>
      <c r="C1325">
        <v>95727.771592110643</v>
      </c>
      <c r="D1325">
        <v>1.04533524</v>
      </c>
      <c r="E1325">
        <v>91576.145076779998</v>
      </c>
      <c r="F1325" t="s">
        <v>14</v>
      </c>
      <c r="G1325" t="str">
        <f>_xlfn.XLOOKUP(B1325,'de para'!A:A,'de para'!C:C,_xlfn.XLOOKUP(B1325,'de para'!B:B,'de para'!C:C,"Not found",0),0)</f>
        <v>XP CASH X FI RENDA FIXA SIMPLES I</v>
      </c>
      <c r="H1325" t="str">
        <f>_xlfn.XLOOKUP(B1325,'de para'!A:A,'de para'!D:D,_xlfn.XLOOKUP('output XML'!B1325,'de para'!B:B,'de para'!D:D,"Not found",0),0)</f>
        <v>Caixa</v>
      </c>
      <c r="I1325" s="118">
        <v>44902</v>
      </c>
    </row>
    <row r="1326" spans="1:9" x14ac:dyDescent="0.3">
      <c r="A1326" s="12">
        <v>54</v>
      </c>
      <c r="B1326">
        <v>45688636000106</v>
      </c>
      <c r="C1326">
        <v>95727.771861672169</v>
      </c>
      <c r="D1326">
        <v>1.04526455</v>
      </c>
      <c r="E1326">
        <v>91582.338520589998</v>
      </c>
      <c r="F1326" t="s">
        <v>14</v>
      </c>
      <c r="G1326" t="str">
        <f>_xlfn.XLOOKUP(B1326,'de para'!A:A,'de para'!C:C,_xlfn.XLOOKUP(B1326,'de para'!B:B,'de para'!C:C,"Not found",0),0)</f>
        <v>XP CASH III FI RENDA FIXA SIMPLES</v>
      </c>
      <c r="H1326" t="str">
        <f>_xlfn.XLOOKUP(B1326,'de para'!A:A,'de para'!D:D,_xlfn.XLOOKUP('output XML'!B1326,'de para'!B:B,'de para'!D:D,"Not found",0),0)</f>
        <v>Caixa</v>
      </c>
      <c r="I1326" s="118">
        <v>44902</v>
      </c>
    </row>
    <row r="1327" spans="1:9" x14ac:dyDescent="0.3">
      <c r="A1327" s="12">
        <v>55</v>
      </c>
      <c r="B1327">
        <v>46328680000178</v>
      </c>
      <c r="C1327">
        <v>95727.763824441572</v>
      </c>
      <c r="D1327">
        <v>1.0453322899999999</v>
      </c>
      <c r="E1327">
        <v>91576.396080179999</v>
      </c>
      <c r="F1327" t="s">
        <v>14</v>
      </c>
      <c r="G1327" t="str">
        <f>_xlfn.XLOOKUP(B1327,'de para'!A:A,'de para'!C:C,_xlfn.XLOOKUP(B1327,'de para'!B:B,'de para'!C:C,"Not found",0),0)</f>
        <v>XP CASH VII FI RENDA FIXA SIMPLES</v>
      </c>
      <c r="H1327" t="str">
        <f>_xlfn.XLOOKUP(B1327,'de para'!A:A,'de para'!D:D,_xlfn.XLOOKUP('output XML'!B1327,'de para'!B:B,'de para'!D:D,"Not found",0),0)</f>
        <v>Caixa</v>
      </c>
      <c r="I1327" s="118">
        <v>44902</v>
      </c>
    </row>
    <row r="1328" spans="1:9" x14ac:dyDescent="0.3">
      <c r="A1328" s="12">
        <v>56</v>
      </c>
      <c r="B1328">
        <v>46328752000187</v>
      </c>
      <c r="C1328">
        <v>95727.762765643522</v>
      </c>
      <c r="D1328">
        <v>1.0453322599999999</v>
      </c>
      <c r="E1328">
        <v>91576.397695449996</v>
      </c>
      <c r="F1328" t="s">
        <v>14</v>
      </c>
      <c r="G1328" t="str">
        <f>_xlfn.XLOOKUP(B1328,'de para'!A:A,'de para'!C:C,_xlfn.XLOOKUP(B1328,'de para'!B:B,'de para'!C:C,"Not found",0),0)</f>
        <v>XP CASH VIII FI RENDA FIXA SIMPLES</v>
      </c>
      <c r="H1328" t="str">
        <f>_xlfn.XLOOKUP(B1328,'de para'!A:A,'de para'!D:D,_xlfn.XLOOKUP('output XML'!B1328,'de para'!B:B,'de para'!D:D,"Not found",0),0)</f>
        <v>Caixa</v>
      </c>
      <c r="I1328" s="118">
        <v>44902</v>
      </c>
    </row>
    <row r="1329" spans="1:9" x14ac:dyDescent="0.3">
      <c r="A1329" s="12">
        <v>57</v>
      </c>
      <c r="B1329">
        <v>31366337000140</v>
      </c>
      <c r="C1329">
        <v>3101797.356397544</v>
      </c>
      <c r="D1329">
        <v>2.0409695000000001</v>
      </c>
      <c r="E1329">
        <v>1519766.63854974</v>
      </c>
      <c r="F1329" t="s">
        <v>15</v>
      </c>
      <c r="G1329" t="str">
        <f>_xlfn.XLOOKUP(B1329,'de para'!A:A,'de para'!C:C,_xlfn.XLOOKUP(B1329,'de para'!B:B,'de para'!C:C,"Not found",0),0)</f>
        <v>051 SPA VISTA MULTIESTRATÉGIA FIC MULTIMERCADO</v>
      </c>
      <c r="H1329" t="str">
        <f>_xlfn.XLOOKUP(B1329,'de para'!A:A,'de para'!D:D,_xlfn.XLOOKUP('output XML'!B1329,'de para'!B:B,'de para'!D:D,"Not found",0),0)</f>
        <v>Multimercado</v>
      </c>
      <c r="I1329" s="118">
        <v>44902</v>
      </c>
    </row>
    <row r="1330" spans="1:9" x14ac:dyDescent="0.3">
      <c r="A1330" s="12">
        <v>58</v>
      </c>
      <c r="B1330">
        <v>18422272000145</v>
      </c>
      <c r="C1330">
        <v>1006189.155487807</v>
      </c>
      <c r="D1330">
        <v>3.2364223999999999</v>
      </c>
      <c r="E1330">
        <v>310895.49852571997</v>
      </c>
      <c r="F1330" t="s">
        <v>15</v>
      </c>
      <c r="G1330" t="str">
        <f>_xlfn.XLOOKUP(B1330,'de para'!A:A,'de para'!C:C,_xlfn.XLOOKUP(B1330,'de para'!B:B,'de para'!C:C,"Not found",0),0)</f>
        <v>ABSOLUTE VERTEX CSHG FIC MULTIMERCADO</v>
      </c>
      <c r="H1330" t="str">
        <f>_xlfn.XLOOKUP(B1330,'de para'!A:A,'de para'!D:D,_xlfn.XLOOKUP('output XML'!B1330,'de para'!B:B,'de para'!D:D,"Not found",0),0)</f>
        <v>Multimercado</v>
      </c>
      <c r="I1330" s="118">
        <v>44902</v>
      </c>
    </row>
    <row r="1331" spans="1:9" x14ac:dyDescent="0.3">
      <c r="A1331" s="12">
        <v>59</v>
      </c>
      <c r="B1331">
        <v>32683901000111</v>
      </c>
      <c r="C1331">
        <v>1692796.0829784011</v>
      </c>
      <c r="D1331">
        <v>1.363726</v>
      </c>
      <c r="E1331">
        <v>1241302.19925293</v>
      </c>
      <c r="F1331" t="s">
        <v>15</v>
      </c>
      <c r="G1331" t="str">
        <f>_xlfn.XLOOKUP(B1331,'de para'!A:A,'de para'!C:C,_xlfn.XLOOKUP(B1331,'de para'!B:B,'de para'!C:C,"Not found",0),0)</f>
        <v>CSHG ALLOCATION ACE CAPITAL FIC MULTIMERCADO</v>
      </c>
      <c r="H1331" t="str">
        <f>_xlfn.XLOOKUP(B1331,'de para'!A:A,'de para'!D:D,_xlfn.XLOOKUP('output XML'!B1331,'de para'!B:B,'de para'!D:D,"Not found",0),0)</f>
        <v>Multimercado</v>
      </c>
      <c r="I1331" s="118">
        <v>44902</v>
      </c>
    </row>
    <row r="1332" spans="1:9" x14ac:dyDescent="0.3">
      <c r="A1332" s="12">
        <v>60</v>
      </c>
      <c r="B1332">
        <v>35700369000191</v>
      </c>
      <c r="C1332">
        <v>1068502.89214249</v>
      </c>
      <c r="D1332">
        <v>1.3466081999999999</v>
      </c>
      <c r="E1332">
        <v>793477.19117000001</v>
      </c>
      <c r="F1332" t="s">
        <v>15</v>
      </c>
      <c r="G1332" t="str">
        <f>_xlfn.XLOOKUP(B1332,'de para'!A:A,'de para'!C:C,_xlfn.XLOOKUP(B1332,'de para'!B:B,'de para'!C:C,"Not found",0),0)</f>
        <v>CSHG ALLOCATION GENOA CAPITAL RADAR FIC MULTIMERCADO</v>
      </c>
      <c r="H1332" t="str">
        <f>_xlfn.XLOOKUP(B1332,'de para'!A:A,'de para'!D:D,_xlfn.XLOOKUP('output XML'!B1332,'de para'!B:B,'de para'!D:D,"Not found",0),0)</f>
        <v>Multimercado</v>
      </c>
      <c r="I1332" s="118">
        <v>44902</v>
      </c>
    </row>
    <row r="1333" spans="1:9" x14ac:dyDescent="0.3">
      <c r="A1333" s="12">
        <v>61</v>
      </c>
      <c r="B1333">
        <v>41000792000181</v>
      </c>
      <c r="C1333">
        <v>2271097.7548852889</v>
      </c>
      <c r="D1333">
        <v>1.1838884999999999</v>
      </c>
      <c r="E1333">
        <v>1918337.5418253399</v>
      </c>
      <c r="F1333" t="s">
        <v>15</v>
      </c>
      <c r="G1333" t="str">
        <f>_xlfn.XLOOKUP(B1333,'de para'!A:A,'de para'!C:C,_xlfn.XLOOKUP(B1333,'de para'!B:B,'de para'!C:C,"Not found",0),0)</f>
        <v>CSHG ALLOCATION GIANT ZARATHUSTRA FIC MULTIMERCADO</v>
      </c>
      <c r="H1333" t="str">
        <f>_xlfn.XLOOKUP(B1333,'de para'!A:A,'de para'!D:D,_xlfn.XLOOKUP('output XML'!B1333,'de para'!B:B,'de para'!D:D,"Not found",0),0)</f>
        <v>Multimercado</v>
      </c>
      <c r="I1333" s="118">
        <v>44902</v>
      </c>
    </row>
    <row r="1334" spans="1:9" x14ac:dyDescent="0.3">
      <c r="A1334" s="12">
        <v>62</v>
      </c>
      <c r="B1334">
        <v>28951307000197</v>
      </c>
      <c r="C1334">
        <v>4475340.6364935534</v>
      </c>
      <c r="D1334">
        <v>1.8741395000000001</v>
      </c>
      <c r="E1334">
        <v>2387944.2466761698</v>
      </c>
      <c r="F1334" t="s">
        <v>15</v>
      </c>
      <c r="G1334" t="str">
        <f>_xlfn.XLOOKUP(B1334,'de para'!A:A,'de para'!C:C,_xlfn.XLOOKUP(B1334,'de para'!B:B,'de para'!C:C,"Not found",0),0)</f>
        <v>CSHG ALLOCATION RAPTOR L CSHG INVESTIMENTO NO EXTERIOR FIC MULTIMERCADO CRÉDITO PRIVADO</v>
      </c>
      <c r="H1334" t="str">
        <f>_xlfn.XLOOKUP(B1334,'de para'!A:A,'de para'!D:D,_xlfn.XLOOKUP('output XML'!B1334,'de para'!B:B,'de para'!D:D,"Not found",0),0)</f>
        <v>Multimercado</v>
      </c>
      <c r="I1334" s="118">
        <v>44902</v>
      </c>
    </row>
    <row r="1335" spans="1:9" x14ac:dyDescent="0.3">
      <c r="A1335" s="12">
        <v>63</v>
      </c>
      <c r="B1335">
        <v>36857756000107</v>
      </c>
      <c r="C1335">
        <v>1235704.346846309</v>
      </c>
      <c r="D1335">
        <v>1.1361114999999999</v>
      </c>
      <c r="E1335">
        <v>1087661.1554819299</v>
      </c>
      <c r="F1335" t="s">
        <v>15</v>
      </c>
      <c r="G1335" t="str">
        <f>_xlfn.XLOOKUP(B1335,'de para'!A:A,'de para'!C:C,_xlfn.XLOOKUP(B1335,'de para'!B:B,'de para'!C:C,"Not found",0),0)</f>
        <v>CSHG ALLOCATION SHARP LONG BIASED CSHG FIC AÇÕES</v>
      </c>
      <c r="H1335" t="str">
        <f>_xlfn.XLOOKUP(B1335,'de para'!A:A,'de para'!D:D,_xlfn.XLOOKUP('output XML'!B1335,'de para'!B:B,'de para'!D:D,"Not found",0),0)</f>
        <v>Ações</v>
      </c>
      <c r="I1335" s="118">
        <v>44902</v>
      </c>
    </row>
    <row r="1336" spans="1:9" x14ac:dyDescent="0.3">
      <c r="A1336" s="12">
        <v>64</v>
      </c>
      <c r="B1336">
        <v>40319225000120</v>
      </c>
      <c r="C1336">
        <v>65389.827159753499</v>
      </c>
      <c r="D1336">
        <v>1.1413951</v>
      </c>
      <c r="E1336">
        <v>57289.3883632</v>
      </c>
      <c r="F1336" t="s">
        <v>15</v>
      </c>
      <c r="G1336" t="str">
        <f>_xlfn.XLOOKUP(B1336,'de para'!A:A,'de para'!C:C,_xlfn.XLOOKUP(B1336,'de para'!B:B,'de para'!C:C,"Not found",0),0)</f>
        <v>CSHG GRIDS II FIC RENDA FIXA REFERENCIADO DI</v>
      </c>
      <c r="H1336" t="str">
        <f>_xlfn.XLOOKUP(B1336,'de para'!A:A,'de para'!D:D,_xlfn.XLOOKUP('output XML'!B1336,'de para'!B:B,'de para'!D:D,"Not found",0),0)</f>
        <v>Caixa</v>
      </c>
      <c r="I1336" s="118">
        <v>44902</v>
      </c>
    </row>
    <row r="1337" spans="1:9" x14ac:dyDescent="0.3">
      <c r="A1337" s="12">
        <v>65</v>
      </c>
      <c r="B1337">
        <v>40319218000128</v>
      </c>
      <c r="C1337">
        <v>281768.98342856113</v>
      </c>
      <c r="D1337">
        <v>115.7486172</v>
      </c>
      <c r="E1337">
        <v>2434.3183551100001</v>
      </c>
      <c r="F1337" t="s">
        <v>15</v>
      </c>
      <c r="G1337" t="str">
        <f>_xlfn.XLOOKUP(B1337,'de para'!A:A,'de para'!C:C,_xlfn.XLOOKUP(B1337,'de para'!B:B,'de para'!C:C,"Not found",0),0)</f>
        <v>CSHG GRIDS II INVESTIMENTO NO EXTERIOR FI MULTIMERCADO CRÉDITO PRIVADO</v>
      </c>
      <c r="H1337" t="str">
        <f>_xlfn.XLOOKUP(B1337,'de para'!A:A,'de para'!D:D,_xlfn.XLOOKUP('output XML'!B1337,'de para'!B:B,'de para'!D:D,"Not found",0),0)</f>
        <v>Multimercado</v>
      </c>
      <c r="I1337" s="118">
        <v>44902</v>
      </c>
    </row>
    <row r="1338" spans="1:9" x14ac:dyDescent="0.3">
      <c r="A1338" s="12">
        <v>66</v>
      </c>
      <c r="B1338">
        <v>13000859000142</v>
      </c>
      <c r="C1338">
        <v>1117352.0736362401</v>
      </c>
      <c r="D1338">
        <v>4.3454945</v>
      </c>
      <c r="E1338">
        <v>257128.86614773999</v>
      </c>
      <c r="F1338" t="s">
        <v>15</v>
      </c>
      <c r="G1338" t="str">
        <f>_xlfn.XLOOKUP(B1338,'de para'!A:A,'de para'!C:C,_xlfn.XLOOKUP(B1338,'de para'!B:B,'de para'!C:C,"Not found",0),0)</f>
        <v>CSHG ALLOCATION IBIÚNA HEDGE STHG FIC MULTIMERCADO</v>
      </c>
      <c r="H1338" t="str">
        <f>_xlfn.XLOOKUP(B1338,'de para'!A:A,'de para'!D:D,_xlfn.XLOOKUP('output XML'!B1338,'de para'!B:B,'de para'!D:D,"Not found",0),0)</f>
        <v>Multimercado</v>
      </c>
      <c r="I1338" s="118">
        <v>44902</v>
      </c>
    </row>
    <row r="1339" spans="1:9" x14ac:dyDescent="0.3">
      <c r="A1339" s="12">
        <v>67</v>
      </c>
      <c r="B1339">
        <v>19009392000188</v>
      </c>
      <c r="C1339">
        <v>2016316.0082306929</v>
      </c>
      <c r="D1339">
        <v>4.7427913999999998</v>
      </c>
      <c r="E1339">
        <v>425132.76215999998</v>
      </c>
      <c r="F1339" t="s">
        <v>15</v>
      </c>
      <c r="G1339" t="str">
        <f>_xlfn.XLOOKUP(B1339,'de para'!A:A,'de para'!C:C,_xlfn.XLOOKUP(B1339,'de para'!B:B,'de para'!C:C,"Not found",0),0)</f>
        <v>CSHG ALLOCATION SPX RAPTOR CSHG INVESTIMENTO NO EXTERIOR FIC MULTIMERCADO CRÉDITO PRIVADO</v>
      </c>
      <c r="H1339" t="str">
        <f>_xlfn.XLOOKUP(B1339,'de para'!A:A,'de para'!D:D,_xlfn.XLOOKUP('output XML'!B1339,'de para'!B:B,'de para'!D:D,"Not found",0),0)</f>
        <v>Multimercado</v>
      </c>
      <c r="I1339" s="118">
        <v>44902</v>
      </c>
    </row>
    <row r="1340" spans="1:9" x14ac:dyDescent="0.3">
      <c r="A1340" s="12">
        <v>68</v>
      </c>
      <c r="B1340">
        <v>31608483000135</v>
      </c>
      <c r="C1340">
        <v>1861854.866070003</v>
      </c>
      <c r="D1340">
        <v>1.7981830999999999</v>
      </c>
      <c r="E1340">
        <v>1035408.94476764</v>
      </c>
      <c r="F1340" t="s">
        <v>15</v>
      </c>
      <c r="G1340" t="str">
        <f>_xlfn.XLOOKUP(B1340,'de para'!A:A,'de para'!C:C,_xlfn.XLOOKUP(B1340,'de para'!B:B,'de para'!C:C,"Not found",0),0)</f>
        <v>CSHG ALLOCATION SHARP LONG BIASED FIC AÇÕES</v>
      </c>
      <c r="H1340" t="str">
        <f>_xlfn.XLOOKUP(B1340,'de para'!A:A,'de para'!D:D,_xlfn.XLOOKUP('output XML'!B1340,'de para'!B:B,'de para'!D:D,"Not found",0),0)</f>
        <v>Ações</v>
      </c>
      <c r="I1340" s="118">
        <v>44902</v>
      </c>
    </row>
    <row r="1341" spans="1:9" x14ac:dyDescent="0.3">
      <c r="A1341" s="12">
        <v>69</v>
      </c>
      <c r="B1341">
        <v>29236579000178</v>
      </c>
      <c r="C1341">
        <v>2179183.7598199011</v>
      </c>
      <c r="D1341">
        <v>1.6979135000000001</v>
      </c>
      <c r="E1341">
        <v>1283448.04362525</v>
      </c>
      <c r="F1341" t="s">
        <v>15</v>
      </c>
      <c r="G1341" t="str">
        <f>_xlfn.XLOOKUP(B1341,'de para'!A:A,'de para'!C:C,_xlfn.XLOOKUP(B1341,'de para'!B:B,'de para'!C:C,"Not found",0),0)</f>
        <v>CSHG ALLOCATION LEGACY CAPITAL FIC MULTIMERCADO</v>
      </c>
      <c r="H1341" t="str">
        <f>_xlfn.XLOOKUP(B1341,'de para'!A:A,'de para'!D:D,_xlfn.XLOOKUP('output XML'!B1341,'de para'!B:B,'de para'!D:D,"Not found",0),0)</f>
        <v>Multimercado</v>
      </c>
      <c r="I1341" s="118">
        <v>44902</v>
      </c>
    </row>
    <row r="1342" spans="1:9" x14ac:dyDescent="0.3">
      <c r="A1342" s="12">
        <v>70</v>
      </c>
      <c r="B1342">
        <v>35819274000191</v>
      </c>
      <c r="C1342">
        <v>1170462.613953897</v>
      </c>
      <c r="D1342">
        <v>1.26301237</v>
      </c>
      <c r="E1342">
        <v>926723.00110084994</v>
      </c>
      <c r="F1342" t="s">
        <v>15</v>
      </c>
      <c r="G1342" t="str">
        <f>_xlfn.XLOOKUP(B1342,'de para'!A:A,'de para'!C:C,_xlfn.XLOOKUP(B1342,'de para'!B:B,'de para'!C:C,"Not found",0),0)</f>
        <v>CSHG JIVE DISTRESSED ALLOCATION III FIC MULTIMERCADO CRÉDITO PRIVADO</v>
      </c>
      <c r="H1342" t="str">
        <f>_xlfn.XLOOKUP(B1342,'de para'!A:A,'de para'!D:D,_xlfn.XLOOKUP('output XML'!B1342,'de para'!B:B,'de para'!D:D,"Not found",0),0)</f>
        <v>Inflação</v>
      </c>
      <c r="I1342" s="118">
        <v>44902</v>
      </c>
    </row>
    <row r="1343" spans="1:9" x14ac:dyDescent="0.3">
      <c r="A1343" s="12">
        <v>71</v>
      </c>
      <c r="B1343">
        <v>31713505000127</v>
      </c>
      <c r="C1343">
        <v>653483.15391036519</v>
      </c>
      <c r="D1343">
        <v>2023.8616380000001</v>
      </c>
      <c r="E1343">
        <v>322.88924383</v>
      </c>
      <c r="F1343" t="s">
        <v>15</v>
      </c>
      <c r="G1343" t="str">
        <f>_xlfn.XLOOKUP(B1343,'de para'!A:A,'de para'!C:C,_xlfn.XLOOKUP(B1343,'de para'!B:B,'de para'!C:C,"Not found",0),0)</f>
        <v>CSHG PÁTRIA INF IV FI MULTIMERCADO</v>
      </c>
      <c r="H1343" t="str">
        <f>_xlfn.XLOOKUP(B1343,'de para'!A:A,'de para'!D:D,_xlfn.XLOOKUP('output XML'!B1343,'de para'!B:B,'de para'!D:D,"Not found",0),0)</f>
        <v>Ações</v>
      </c>
      <c r="I1343" s="118">
        <v>44902</v>
      </c>
    </row>
    <row r="1344" spans="1:9" x14ac:dyDescent="0.3">
      <c r="A1344" s="12">
        <v>72</v>
      </c>
      <c r="B1344">
        <v>31713585000110</v>
      </c>
      <c r="C1344">
        <v>67481.208489094017</v>
      </c>
      <c r="D1344">
        <v>1.1490491</v>
      </c>
      <c r="E1344">
        <v>58727.87201965</v>
      </c>
      <c r="F1344" t="s">
        <v>15</v>
      </c>
      <c r="G1344" t="str">
        <f>_xlfn.XLOOKUP(B1344,'de para'!A:A,'de para'!C:C,_xlfn.XLOOKUP(B1344,'de para'!B:B,'de para'!C:C,"Not found",0),0)</f>
        <v>CSHG PÁTRIA INF IV FIC RENDA FIXA REFERENCIADO DI</v>
      </c>
      <c r="H1344" t="str">
        <f>_xlfn.XLOOKUP(B1344,'de para'!A:A,'de para'!D:D,_xlfn.XLOOKUP('output XML'!B1344,'de para'!B:B,'de para'!D:D,"Not found",0),0)</f>
        <v>Caixa</v>
      </c>
      <c r="I1344" s="118">
        <v>44902</v>
      </c>
    </row>
    <row r="1345" spans="1:9" x14ac:dyDescent="0.3">
      <c r="A1345" s="12">
        <v>73</v>
      </c>
      <c r="B1345">
        <v>42776581000106</v>
      </c>
      <c r="C1345">
        <v>1760131.471739521</v>
      </c>
      <c r="D1345">
        <v>1.1231435000000001</v>
      </c>
      <c r="E1345">
        <v>1567147.44976</v>
      </c>
      <c r="F1345" t="s">
        <v>15</v>
      </c>
      <c r="G1345" t="str">
        <f>_xlfn.XLOOKUP(B1345,'de para'!A:A,'de para'!C:C,_xlfn.XLOOKUP(B1345,'de para'!B:B,'de para'!C:C,"Not found",0),0)</f>
        <v>SELECTION CASH MASTER FUNDO DE INVESTIMENTO EM COTAS DE FUNDOS DE INVESTIMENTO RENDA FIXA CREDITO PRIVADO LONGO PRAZO</v>
      </c>
      <c r="H1345" t="str">
        <f>_xlfn.XLOOKUP(B1345,'de para'!A:A,'de para'!D:D,_xlfn.XLOOKUP('output XML'!B1345,'de para'!B:B,'de para'!D:D,"Not found",0),0)</f>
        <v>Caixa</v>
      </c>
      <c r="I1345" s="118">
        <v>44902</v>
      </c>
    </row>
    <row r="1346" spans="1:9" x14ac:dyDescent="0.3">
      <c r="A1346" s="12">
        <v>74</v>
      </c>
      <c r="B1346">
        <v>30654823000100</v>
      </c>
      <c r="C1346">
        <v>1936497.2921567559</v>
      </c>
      <c r="D1346">
        <v>1290.9981927399999</v>
      </c>
      <c r="E1346">
        <v>1500.0000023600001</v>
      </c>
      <c r="F1346" t="s">
        <v>15</v>
      </c>
      <c r="G1346" t="str">
        <f>_xlfn.XLOOKUP(B1346,'de para'!A:A,'de para'!C:C,_xlfn.XLOOKUP(B1346,'de para'!B:B,'de para'!C:C,"Not found",0),0)</f>
        <v>SPS II FEEDER B FI MULTIMERCADO CRÉDITO PRIVADO</v>
      </c>
      <c r="H1346" t="str">
        <f>_xlfn.XLOOKUP(B1346,'de para'!A:A,'de para'!D:D,_xlfn.XLOOKUP('output XML'!B1346,'de para'!B:B,'de para'!D:D,"Not found",0),0)</f>
        <v>Inflação</v>
      </c>
      <c r="I1346" s="118">
        <v>44902</v>
      </c>
    </row>
    <row r="1347" spans="1:9" x14ac:dyDescent="0.3">
      <c r="A1347" s="12">
        <v>75</v>
      </c>
      <c r="B1347">
        <v>10843445000197</v>
      </c>
      <c r="C1347">
        <v>157.87848834109249</v>
      </c>
      <c r="D1347">
        <v>2.5744157599999999</v>
      </c>
      <c r="E1347">
        <v>61.325948510000003</v>
      </c>
      <c r="F1347" t="s">
        <v>15</v>
      </c>
      <c r="G1347" t="str">
        <f>_xlfn.XLOOKUP(B1347,'de para'!A:A,'de para'!C:C,_xlfn.XLOOKUP(B1347,'de para'!B:B,'de para'!C:C,"Not found",0),0)</f>
        <v>XP REFERENCIADO FUNDO INVESTIMENTO REFERENCIADO DI</v>
      </c>
      <c r="H1347" t="str">
        <f>_xlfn.XLOOKUP(B1347,'de para'!A:A,'de para'!D:D,_xlfn.XLOOKUP('output XML'!B1347,'de para'!B:B,'de para'!D:D,"Not found",0),0)</f>
        <v>Caixa</v>
      </c>
      <c r="I1347" s="118">
        <v>44902</v>
      </c>
    </row>
    <row r="1348" spans="1:9" x14ac:dyDescent="0.3">
      <c r="A1348" s="12">
        <v>76</v>
      </c>
      <c r="B1348">
        <v>44162109000109</v>
      </c>
      <c r="C1348">
        <v>22148.901556319939</v>
      </c>
      <c r="D1348">
        <v>1.0453166700000001</v>
      </c>
      <c r="E1348">
        <v>21188.70022069</v>
      </c>
      <c r="F1348" t="s">
        <v>15</v>
      </c>
      <c r="G1348" t="str">
        <f>_xlfn.XLOOKUP(B1348,'de para'!A:A,'de para'!C:C,_xlfn.XLOOKUP(B1348,'de para'!B:B,'de para'!C:C,"Not found",0),0)</f>
        <v>XP CASH I FI RENDA FIXA SIMPLES</v>
      </c>
      <c r="H1348" t="str">
        <f>_xlfn.XLOOKUP(B1348,'de para'!A:A,'de para'!D:D,_xlfn.XLOOKUP('output XML'!B1348,'de para'!B:B,'de para'!D:D,"Not found",0),0)</f>
        <v>Caixa</v>
      </c>
      <c r="I1348" s="118">
        <v>44902</v>
      </c>
    </row>
    <row r="1349" spans="1:9" x14ac:dyDescent="0.3">
      <c r="A1349" s="12">
        <v>77</v>
      </c>
      <c r="B1349">
        <v>45683352000127</v>
      </c>
      <c r="C1349">
        <v>22148.900708560341</v>
      </c>
      <c r="D1349">
        <v>1.0453340499999999</v>
      </c>
      <c r="E1349">
        <v>21188.347120769999</v>
      </c>
      <c r="F1349" t="s">
        <v>15</v>
      </c>
      <c r="G1349" t="str">
        <f>_xlfn.XLOOKUP(B1349,'de para'!A:A,'de para'!C:C,_xlfn.XLOOKUP(B1349,'de para'!B:B,'de para'!C:C,"Not found",0),0)</f>
        <v>XP CASH II FI RENDA FIXA SIMPLES</v>
      </c>
      <c r="H1349" t="str">
        <f>_xlfn.XLOOKUP(B1349,'de para'!A:A,'de para'!D:D,_xlfn.XLOOKUP('output XML'!B1349,'de para'!B:B,'de para'!D:D,"Not found",0),0)</f>
        <v>Caixa</v>
      </c>
      <c r="I1349" s="118">
        <v>44902</v>
      </c>
    </row>
    <row r="1350" spans="1:9" x14ac:dyDescent="0.3">
      <c r="A1350" s="12">
        <v>78</v>
      </c>
      <c r="B1350">
        <v>45688718000150</v>
      </c>
      <c r="C1350">
        <v>22148.90071169264</v>
      </c>
      <c r="D1350">
        <v>1.0453340200000001</v>
      </c>
      <c r="E1350">
        <v>21188.347731850001</v>
      </c>
      <c r="F1350" t="s">
        <v>15</v>
      </c>
      <c r="G1350" t="str">
        <f>_xlfn.XLOOKUP(B1350,'de para'!A:A,'de para'!C:C,_xlfn.XLOOKUP(B1350,'de para'!B:B,'de para'!C:C,"Not found",0),0)</f>
        <v>XP CASH IV FI RENDA FIXA SIMPLES</v>
      </c>
      <c r="H1350" t="str">
        <f>_xlfn.XLOOKUP(B1350,'de para'!A:A,'de para'!D:D,_xlfn.XLOOKUP('output XML'!B1350,'de para'!B:B,'de para'!D:D,"Not found",0),0)</f>
        <v>Caixa</v>
      </c>
      <c r="I1350" s="118">
        <v>44902</v>
      </c>
    </row>
    <row r="1351" spans="1:9" x14ac:dyDescent="0.3">
      <c r="A1351" s="12">
        <v>79</v>
      </c>
      <c r="B1351">
        <v>46328929000145</v>
      </c>
      <c r="C1351">
        <v>22148.902283997701</v>
      </c>
      <c r="D1351">
        <v>1.0453320800000001</v>
      </c>
      <c r="E1351">
        <v>21188.38855878</v>
      </c>
      <c r="F1351" t="s">
        <v>15</v>
      </c>
      <c r="G1351" t="str">
        <f>_xlfn.XLOOKUP(B1351,'de para'!A:A,'de para'!C:C,_xlfn.XLOOKUP(B1351,'de para'!B:B,'de para'!C:C,"Not found",0),0)</f>
        <v>XP CASH IX FI RENDA FIXA SIMPLES</v>
      </c>
      <c r="H1351" t="str">
        <f>_xlfn.XLOOKUP(B1351,'de para'!A:A,'de para'!D:D,_xlfn.XLOOKUP('output XML'!B1351,'de para'!B:B,'de para'!D:D,"Not found",0),0)</f>
        <v>Caixa</v>
      </c>
      <c r="I1351" s="118">
        <v>44902</v>
      </c>
    </row>
    <row r="1352" spans="1:9" x14ac:dyDescent="0.3">
      <c r="A1352" s="12">
        <v>80</v>
      </c>
      <c r="B1352">
        <v>46098698000120</v>
      </c>
      <c r="C1352">
        <v>22148.901797293311</v>
      </c>
      <c r="D1352">
        <v>1.0452528400000001</v>
      </c>
      <c r="E1352">
        <v>21189.994372360001</v>
      </c>
      <c r="F1352" t="s">
        <v>15</v>
      </c>
      <c r="G1352" t="str">
        <f>_xlfn.XLOOKUP(B1352,'de para'!A:A,'de para'!C:C,_xlfn.XLOOKUP(B1352,'de para'!B:B,'de para'!C:C,"Not found",0),0)</f>
        <v>XP CASH V FI RENDA FIXA SIMPLES</v>
      </c>
      <c r="H1352" t="str">
        <f>_xlfn.XLOOKUP(B1352,'de para'!A:A,'de para'!D:D,_xlfn.XLOOKUP('output XML'!B1352,'de para'!B:B,'de para'!D:D,"Not found",0),0)</f>
        <v>Caixa</v>
      </c>
      <c r="I1352" s="118">
        <v>44902</v>
      </c>
    </row>
    <row r="1353" spans="1:9" x14ac:dyDescent="0.3">
      <c r="A1353" s="12">
        <v>81</v>
      </c>
      <c r="B1353">
        <v>32319500000187</v>
      </c>
      <c r="C1353">
        <v>22148.90209995961</v>
      </c>
      <c r="D1353">
        <v>1.04535438</v>
      </c>
      <c r="E1353">
        <v>21187.936381880001</v>
      </c>
      <c r="F1353" t="s">
        <v>15</v>
      </c>
      <c r="G1353" t="str">
        <f>_xlfn.XLOOKUP(B1353,'de para'!A:A,'de para'!C:C,_xlfn.XLOOKUP(B1353,'de para'!B:B,'de para'!C:C,"Not found",0),0)</f>
        <v>XP CASH VI FI RENDA FIXA SIMPLES</v>
      </c>
      <c r="H1353" t="str">
        <f>_xlfn.XLOOKUP(B1353,'de para'!A:A,'de para'!D:D,_xlfn.XLOOKUP('output XML'!B1353,'de para'!B:B,'de para'!D:D,"Not found",0),0)</f>
        <v>Caixa</v>
      </c>
      <c r="I1353" s="118">
        <v>44902</v>
      </c>
    </row>
    <row r="1354" spans="1:9" x14ac:dyDescent="0.3">
      <c r="A1354" s="12">
        <v>82</v>
      </c>
      <c r="B1354">
        <v>46328987000179</v>
      </c>
      <c r="C1354">
        <v>22148.90197281912</v>
      </c>
      <c r="D1354">
        <v>1.04533524</v>
      </c>
      <c r="E1354">
        <v>21188.324209580001</v>
      </c>
      <c r="F1354" t="s">
        <v>15</v>
      </c>
      <c r="G1354" t="str">
        <f>_xlfn.XLOOKUP(B1354,'de para'!A:A,'de para'!C:C,_xlfn.XLOOKUP(B1354,'de para'!B:B,'de para'!C:C,"Not found",0),0)</f>
        <v>XP CASH X FI RENDA FIXA SIMPLES I</v>
      </c>
      <c r="H1354" t="str">
        <f>_xlfn.XLOOKUP(B1354,'de para'!A:A,'de para'!D:D,_xlfn.XLOOKUP('output XML'!B1354,'de para'!B:B,'de para'!D:D,"Not found",0),0)</f>
        <v>Caixa</v>
      </c>
      <c r="I1354" s="118">
        <v>44902</v>
      </c>
    </row>
    <row r="1355" spans="1:9" x14ac:dyDescent="0.3">
      <c r="A1355" s="12">
        <v>83</v>
      </c>
      <c r="B1355">
        <v>45688636000106</v>
      </c>
      <c r="C1355">
        <v>22148.902000947412</v>
      </c>
      <c r="D1355">
        <v>1.04526455</v>
      </c>
      <c r="E1355">
        <v>21189.75717769</v>
      </c>
      <c r="F1355" t="s">
        <v>15</v>
      </c>
      <c r="G1355" t="str">
        <f>_xlfn.XLOOKUP(B1355,'de para'!A:A,'de para'!C:C,_xlfn.XLOOKUP(B1355,'de para'!B:B,'de para'!C:C,"Not found",0),0)</f>
        <v>XP CASH III FI RENDA FIXA SIMPLES</v>
      </c>
      <c r="H1355" t="str">
        <f>_xlfn.XLOOKUP(B1355,'de para'!A:A,'de para'!D:D,_xlfn.XLOOKUP('output XML'!B1355,'de para'!B:B,'de para'!D:D,"Not found",0),0)</f>
        <v>Caixa</v>
      </c>
      <c r="I1355" s="118">
        <v>44902</v>
      </c>
    </row>
    <row r="1356" spans="1:9" x14ac:dyDescent="0.3">
      <c r="A1356" s="12">
        <v>84</v>
      </c>
      <c r="B1356">
        <v>46328680000178</v>
      </c>
      <c r="C1356">
        <v>22148.902041501689</v>
      </c>
      <c r="D1356">
        <v>1.0453322899999999</v>
      </c>
      <c r="E1356">
        <v>21188.384070200002</v>
      </c>
      <c r="F1356" t="s">
        <v>15</v>
      </c>
      <c r="G1356" t="str">
        <f>_xlfn.XLOOKUP(B1356,'de para'!A:A,'de para'!C:C,_xlfn.XLOOKUP(B1356,'de para'!B:B,'de para'!C:C,"Not found",0),0)</f>
        <v>XP CASH VII FI RENDA FIXA SIMPLES</v>
      </c>
      <c r="H1356" t="str">
        <f>_xlfn.XLOOKUP(B1356,'de para'!A:A,'de para'!D:D,_xlfn.XLOOKUP('output XML'!B1356,'de para'!B:B,'de para'!D:D,"Not found",0),0)</f>
        <v>Caixa</v>
      </c>
      <c r="I1356" s="118">
        <v>44902</v>
      </c>
    </row>
    <row r="1357" spans="1:9" x14ac:dyDescent="0.3">
      <c r="A1357" s="12">
        <v>85</v>
      </c>
      <c r="B1357">
        <v>46328752000187</v>
      </c>
      <c r="C1357">
        <v>22148.902044642251</v>
      </c>
      <c r="D1357">
        <v>1.0453322599999999</v>
      </c>
      <c r="E1357">
        <v>21188.384681290001</v>
      </c>
      <c r="F1357" t="s">
        <v>15</v>
      </c>
      <c r="G1357" t="str">
        <f>_xlfn.XLOOKUP(B1357,'de para'!A:A,'de para'!C:C,_xlfn.XLOOKUP(B1357,'de para'!B:B,'de para'!C:C,"Not found",0),0)</f>
        <v>XP CASH VIII FI RENDA FIXA SIMPLES</v>
      </c>
      <c r="H1357" t="str">
        <f>_xlfn.XLOOKUP(B1357,'de para'!A:A,'de para'!D:D,_xlfn.XLOOKUP('output XML'!B1357,'de para'!B:B,'de para'!D:D,"Not found",0),0)</f>
        <v>Caixa</v>
      </c>
      <c r="I1357" s="118">
        <v>44902</v>
      </c>
    </row>
    <row r="1358" spans="1:9" x14ac:dyDescent="0.3">
      <c r="A1358" s="12">
        <v>0</v>
      </c>
      <c r="B1358" t="s">
        <v>3</v>
      </c>
      <c r="C1358">
        <v>197642.19</v>
      </c>
      <c r="D1358">
        <v>3952.8438299999998</v>
      </c>
      <c r="E1358">
        <v>50</v>
      </c>
      <c r="F1358" t="s">
        <v>14</v>
      </c>
      <c r="G1358" t="str">
        <f>_xlfn.XLOOKUP(B1358,'de para'!A:A,'de para'!C:C,_xlfn.XLOOKUP(B1358,'de para'!B:B,'de para'!C:C,"Not found",0),0)</f>
        <v>NTN-B 760199 20350515</v>
      </c>
      <c r="H1358" t="str">
        <f>_xlfn.XLOOKUP(B1358,'de para'!A:A,'de para'!D:D,_xlfn.XLOOKUP('output XML'!B1358,'de para'!B:B,'de para'!D:D,"Not found",0),0)</f>
        <v>Inflação</v>
      </c>
      <c r="I1358" s="118">
        <v>44903</v>
      </c>
    </row>
    <row r="1359" spans="1:9" x14ac:dyDescent="0.3">
      <c r="A1359" s="12">
        <v>1</v>
      </c>
      <c r="B1359" t="s">
        <v>3</v>
      </c>
      <c r="C1359">
        <v>260887.69</v>
      </c>
      <c r="D1359">
        <v>3952.8438299999998</v>
      </c>
      <c r="E1359">
        <v>66</v>
      </c>
      <c r="F1359" t="s">
        <v>14</v>
      </c>
      <c r="G1359" t="str">
        <f>_xlfn.XLOOKUP(B1359,'de para'!A:A,'de para'!C:C,_xlfn.XLOOKUP(B1359,'de para'!B:B,'de para'!C:C,"Not found",0),0)</f>
        <v>NTN-B 760199 20350515</v>
      </c>
      <c r="H1359" t="str">
        <f>_xlfn.XLOOKUP(B1359,'de para'!A:A,'de para'!D:D,_xlfn.XLOOKUP('output XML'!B1359,'de para'!B:B,'de para'!D:D,"Not found",0),0)</f>
        <v>Inflação</v>
      </c>
      <c r="I1359" s="118">
        <v>44903</v>
      </c>
    </row>
    <row r="1360" spans="1:9" x14ac:dyDescent="0.3">
      <c r="A1360" s="12">
        <v>2</v>
      </c>
      <c r="B1360" t="s">
        <v>3</v>
      </c>
      <c r="C1360">
        <v>1268862.8700000001</v>
      </c>
      <c r="D1360">
        <v>3952.8438299999998</v>
      </c>
      <c r="E1360">
        <v>321</v>
      </c>
      <c r="F1360" t="s">
        <v>14</v>
      </c>
      <c r="G1360" t="str">
        <f>_xlfn.XLOOKUP(B1360,'de para'!A:A,'de para'!C:C,_xlfn.XLOOKUP(B1360,'de para'!B:B,'de para'!C:C,"Not found",0),0)</f>
        <v>NTN-B 760199 20350515</v>
      </c>
      <c r="H1360" t="str">
        <f>_xlfn.XLOOKUP(B1360,'de para'!A:A,'de para'!D:D,_xlfn.XLOOKUP('output XML'!B1360,'de para'!B:B,'de para'!D:D,"Not found",0),0)</f>
        <v>Inflação</v>
      </c>
      <c r="I1360" s="118">
        <v>44903</v>
      </c>
    </row>
    <row r="1361" spans="1:9" x14ac:dyDescent="0.3">
      <c r="A1361" s="12">
        <v>3</v>
      </c>
      <c r="B1361" t="s">
        <v>5</v>
      </c>
      <c r="C1361">
        <v>177930.38</v>
      </c>
      <c r="D1361">
        <v>4043.8723460000001</v>
      </c>
      <c r="E1361">
        <v>44</v>
      </c>
      <c r="F1361" t="s">
        <v>14</v>
      </c>
      <c r="G1361" t="str">
        <f>_xlfn.XLOOKUP(B1361,'de para'!A:A,'de para'!C:C,_xlfn.XLOOKUP(B1361,'de para'!B:B,'de para'!C:C,"Not found",0),0)</f>
        <v>NTN-B 760199 20260815</v>
      </c>
      <c r="H1361" t="str">
        <f>_xlfn.XLOOKUP(B1361,'de para'!A:A,'de para'!D:D,_xlfn.XLOOKUP('output XML'!B1361,'de para'!B:B,'de para'!D:D,"Not found",0),0)</f>
        <v>Inflação</v>
      </c>
      <c r="I1361" s="118">
        <v>44903</v>
      </c>
    </row>
    <row r="1362" spans="1:9" x14ac:dyDescent="0.3">
      <c r="A1362" s="12">
        <v>4</v>
      </c>
      <c r="B1362" t="s">
        <v>5</v>
      </c>
      <c r="C1362">
        <v>279027.19</v>
      </c>
      <c r="D1362">
        <v>4043.8723460000001</v>
      </c>
      <c r="E1362">
        <v>69</v>
      </c>
      <c r="F1362" t="s">
        <v>14</v>
      </c>
      <c r="G1362" t="str">
        <f>_xlfn.XLOOKUP(B1362,'de para'!A:A,'de para'!C:C,_xlfn.XLOOKUP(B1362,'de para'!B:B,'de para'!C:C,"Not found",0),0)</f>
        <v>NTN-B 760199 20260815</v>
      </c>
      <c r="H1362" t="str">
        <f>_xlfn.XLOOKUP(B1362,'de para'!A:A,'de para'!D:D,_xlfn.XLOOKUP('output XML'!B1362,'de para'!B:B,'de para'!D:D,"Not found",0),0)</f>
        <v>Inflação</v>
      </c>
      <c r="I1362" s="118">
        <v>44903</v>
      </c>
    </row>
    <row r="1363" spans="1:9" x14ac:dyDescent="0.3">
      <c r="A1363" s="12">
        <v>5</v>
      </c>
      <c r="B1363" t="s">
        <v>5</v>
      </c>
      <c r="C1363">
        <v>32350.98</v>
      </c>
      <c r="D1363">
        <v>4043.8723460000001</v>
      </c>
      <c r="E1363">
        <v>8</v>
      </c>
      <c r="F1363" t="s">
        <v>14</v>
      </c>
      <c r="G1363" t="str">
        <f>_xlfn.XLOOKUP(B1363,'de para'!A:A,'de para'!C:C,_xlfn.XLOOKUP(B1363,'de para'!B:B,'de para'!C:C,"Not found",0),0)</f>
        <v>NTN-B 760199 20260815</v>
      </c>
      <c r="H1363" t="str">
        <f>_xlfn.XLOOKUP(B1363,'de para'!A:A,'de para'!D:D,_xlfn.XLOOKUP('output XML'!B1363,'de para'!B:B,'de para'!D:D,"Not found",0),0)</f>
        <v>Inflação</v>
      </c>
      <c r="I1363" s="118">
        <v>44903</v>
      </c>
    </row>
    <row r="1364" spans="1:9" x14ac:dyDescent="0.3">
      <c r="A1364" s="12">
        <v>6</v>
      </c>
      <c r="B1364" t="s">
        <v>5</v>
      </c>
      <c r="C1364">
        <v>699589.92</v>
      </c>
      <c r="D1364">
        <v>4043.8723460000001</v>
      </c>
      <c r="E1364">
        <v>173</v>
      </c>
      <c r="F1364" t="s">
        <v>14</v>
      </c>
      <c r="G1364" t="str">
        <f>_xlfn.XLOOKUP(B1364,'de para'!A:A,'de para'!C:C,_xlfn.XLOOKUP(B1364,'de para'!B:B,'de para'!C:C,"Not found",0),0)</f>
        <v>NTN-B 760199 20260815</v>
      </c>
      <c r="H1364" t="str">
        <f>_xlfn.XLOOKUP(B1364,'de para'!A:A,'de para'!D:D,_xlfn.XLOOKUP('output XML'!B1364,'de para'!B:B,'de para'!D:D,"Not found",0),0)</f>
        <v>Inflação</v>
      </c>
      <c r="I1364" s="118">
        <v>44903</v>
      </c>
    </row>
    <row r="1365" spans="1:9" x14ac:dyDescent="0.3">
      <c r="A1365" s="12">
        <v>7</v>
      </c>
      <c r="B1365" t="s">
        <v>3</v>
      </c>
      <c r="C1365">
        <v>1818308.16</v>
      </c>
      <c r="D1365">
        <v>3952.8438299999998</v>
      </c>
      <c r="E1365">
        <v>460</v>
      </c>
      <c r="F1365" t="s">
        <v>15</v>
      </c>
      <c r="G1365" t="str">
        <f>_xlfn.XLOOKUP(B1365,'de para'!A:A,'de para'!C:C,_xlfn.XLOOKUP(B1365,'de para'!B:B,'de para'!C:C,"Not found",0),0)</f>
        <v>NTN-B 760199 20350515</v>
      </c>
      <c r="H1365" t="str">
        <f>_xlfn.XLOOKUP(B1365,'de para'!A:A,'de para'!D:D,_xlfn.XLOOKUP('output XML'!B1365,'de para'!B:B,'de para'!D:D,"Not found",0),0)</f>
        <v>Inflação</v>
      </c>
      <c r="I1365" s="118">
        <v>44903</v>
      </c>
    </row>
    <row r="1366" spans="1:9" x14ac:dyDescent="0.3">
      <c r="A1366" s="12">
        <v>8</v>
      </c>
      <c r="B1366" t="s">
        <v>4</v>
      </c>
      <c r="C1366">
        <v>1832256.91</v>
      </c>
      <c r="D1366">
        <v>4044.717232</v>
      </c>
      <c r="E1366">
        <v>453</v>
      </c>
      <c r="F1366" t="s">
        <v>15</v>
      </c>
      <c r="G1366" t="str">
        <f>_xlfn.XLOOKUP(B1366,'de para'!A:A,'de para'!C:C,_xlfn.XLOOKUP(B1366,'de para'!B:B,'de para'!C:C,"Not found",0),0)</f>
        <v>NTN-B 760199 20300815</v>
      </c>
      <c r="H1366" t="str">
        <f>_xlfn.XLOOKUP(B1366,'de para'!A:A,'de para'!D:D,_xlfn.XLOOKUP('output XML'!B1366,'de para'!B:B,'de para'!D:D,"Not found",0),0)</f>
        <v>Inflação</v>
      </c>
      <c r="I1366" s="118">
        <v>44903</v>
      </c>
    </row>
    <row r="1367" spans="1:9" x14ac:dyDescent="0.3">
      <c r="A1367" s="12">
        <v>9</v>
      </c>
      <c r="B1367" t="s">
        <v>4</v>
      </c>
      <c r="C1367">
        <v>1771586.15</v>
      </c>
      <c r="D1367">
        <v>4044.717232</v>
      </c>
      <c r="E1367">
        <v>438</v>
      </c>
      <c r="F1367" t="s">
        <v>15</v>
      </c>
      <c r="G1367" t="str">
        <f>_xlfn.XLOOKUP(B1367,'de para'!A:A,'de para'!C:C,_xlfn.XLOOKUP(B1367,'de para'!B:B,'de para'!C:C,"Not found",0),0)</f>
        <v>NTN-B 760199 20300815</v>
      </c>
      <c r="H1367" t="str">
        <f>_xlfn.XLOOKUP(B1367,'de para'!A:A,'de para'!D:D,_xlfn.XLOOKUP('output XML'!B1367,'de para'!B:B,'de para'!D:D,"Not found",0),0)</f>
        <v>Inflação</v>
      </c>
      <c r="I1367" s="118">
        <v>44903</v>
      </c>
    </row>
    <row r="1368" spans="1:9" x14ac:dyDescent="0.3">
      <c r="A1368" s="12">
        <v>10</v>
      </c>
      <c r="B1368" t="s">
        <v>3</v>
      </c>
      <c r="C1368">
        <v>735228.95</v>
      </c>
      <c r="D1368">
        <v>3952.8438299999998</v>
      </c>
      <c r="E1368">
        <v>186</v>
      </c>
      <c r="F1368" t="s">
        <v>15</v>
      </c>
      <c r="G1368" t="str">
        <f>_xlfn.XLOOKUP(B1368,'de para'!A:A,'de para'!C:C,_xlfn.XLOOKUP(B1368,'de para'!B:B,'de para'!C:C,"Not found",0),0)</f>
        <v>NTN-B 760199 20350515</v>
      </c>
      <c r="H1368" t="str">
        <f>_xlfn.XLOOKUP(B1368,'de para'!A:A,'de para'!D:D,_xlfn.XLOOKUP('output XML'!B1368,'de para'!B:B,'de para'!D:D,"Not found",0),0)</f>
        <v>Inflação</v>
      </c>
      <c r="I1368" s="118">
        <v>44903</v>
      </c>
    </row>
    <row r="1369" spans="1:9" x14ac:dyDescent="0.3">
      <c r="A1369" s="12">
        <v>11</v>
      </c>
      <c r="B1369" t="s">
        <v>3</v>
      </c>
      <c r="C1369">
        <v>284604.76</v>
      </c>
      <c r="D1369">
        <v>3952.8438299999998</v>
      </c>
      <c r="E1369">
        <v>72</v>
      </c>
      <c r="F1369" t="s">
        <v>15</v>
      </c>
      <c r="G1369" t="str">
        <f>_xlfn.XLOOKUP(B1369,'de para'!A:A,'de para'!C:C,_xlfn.XLOOKUP(B1369,'de para'!B:B,'de para'!C:C,"Not found",0),0)</f>
        <v>NTN-B 760199 20350515</v>
      </c>
      <c r="H1369" t="str">
        <f>_xlfn.XLOOKUP(B1369,'de para'!A:A,'de para'!D:D,_xlfn.XLOOKUP('output XML'!B1369,'de para'!B:B,'de para'!D:D,"Not found",0),0)</f>
        <v>Inflação</v>
      </c>
      <c r="I1369" s="118">
        <v>44903</v>
      </c>
    </row>
    <row r="1370" spans="1:9" x14ac:dyDescent="0.3">
      <c r="A1370" s="12">
        <v>12</v>
      </c>
      <c r="B1370" t="s">
        <v>3</v>
      </c>
      <c r="C1370">
        <v>39528.44</v>
      </c>
      <c r="D1370">
        <v>3952.8438299999998</v>
      </c>
      <c r="E1370">
        <v>10</v>
      </c>
      <c r="F1370" t="s">
        <v>15</v>
      </c>
      <c r="G1370" t="str">
        <f>_xlfn.XLOOKUP(B1370,'de para'!A:A,'de para'!C:C,_xlfn.XLOOKUP(B1370,'de para'!B:B,'de para'!C:C,"Not found",0),0)</f>
        <v>NTN-B 760199 20350515</v>
      </c>
      <c r="H1370" t="str">
        <f>_xlfn.XLOOKUP(B1370,'de para'!A:A,'de para'!D:D,_xlfn.XLOOKUP('output XML'!B1370,'de para'!B:B,'de para'!D:D,"Not found",0),0)</f>
        <v>Inflação</v>
      </c>
      <c r="I1370" s="118">
        <v>44903</v>
      </c>
    </row>
    <row r="1371" spans="1:9" x14ac:dyDescent="0.3">
      <c r="A1371" s="12">
        <v>13</v>
      </c>
      <c r="B1371" t="s">
        <v>3</v>
      </c>
      <c r="C1371">
        <v>2031761.73</v>
      </c>
      <c r="D1371">
        <v>3952.8438299999998</v>
      </c>
      <c r="E1371">
        <v>514</v>
      </c>
      <c r="F1371" t="s">
        <v>15</v>
      </c>
      <c r="G1371" t="str">
        <f>_xlfn.XLOOKUP(B1371,'de para'!A:A,'de para'!C:C,_xlfn.XLOOKUP(B1371,'de para'!B:B,'de para'!C:C,"Not found",0),0)</f>
        <v>NTN-B 760199 20350515</v>
      </c>
      <c r="H1371" t="str">
        <f>_xlfn.XLOOKUP(B1371,'de para'!A:A,'de para'!D:D,_xlfn.XLOOKUP('output XML'!B1371,'de para'!B:B,'de para'!D:D,"Not found",0),0)</f>
        <v>Inflação</v>
      </c>
      <c r="I1371" s="118">
        <v>44903</v>
      </c>
    </row>
    <row r="1372" spans="1:9" x14ac:dyDescent="0.3">
      <c r="A1372" s="12">
        <v>14</v>
      </c>
      <c r="B1372" t="s">
        <v>4</v>
      </c>
      <c r="C1372">
        <v>2548171.86</v>
      </c>
      <c r="D1372">
        <v>4044.717232</v>
      </c>
      <c r="E1372">
        <v>630</v>
      </c>
      <c r="F1372" t="s">
        <v>15</v>
      </c>
      <c r="G1372" t="str">
        <f>_xlfn.XLOOKUP(B1372,'de para'!A:A,'de para'!C:C,_xlfn.XLOOKUP(B1372,'de para'!B:B,'de para'!C:C,"Not found",0),0)</f>
        <v>NTN-B 760199 20300815</v>
      </c>
      <c r="H1372" t="str">
        <f>_xlfn.XLOOKUP(B1372,'de para'!A:A,'de para'!D:D,_xlfn.XLOOKUP('output XML'!B1372,'de para'!B:B,'de para'!D:D,"Not found",0),0)</f>
        <v>Inflação</v>
      </c>
      <c r="I1372" s="118">
        <v>44903</v>
      </c>
    </row>
    <row r="1373" spans="1:9" x14ac:dyDescent="0.3">
      <c r="A1373" s="12">
        <v>15</v>
      </c>
      <c r="B1373" t="s">
        <v>3</v>
      </c>
      <c r="C1373">
        <v>1300485.6200000001</v>
      </c>
      <c r="D1373">
        <v>3952.8438299999998</v>
      </c>
      <c r="E1373">
        <v>329</v>
      </c>
      <c r="F1373" t="s">
        <v>15</v>
      </c>
      <c r="G1373" t="str">
        <f>_xlfn.XLOOKUP(B1373,'de para'!A:A,'de para'!C:C,_xlfn.XLOOKUP(B1373,'de para'!B:B,'de para'!C:C,"Not found",0),0)</f>
        <v>NTN-B 760199 20350515</v>
      </c>
      <c r="H1373" t="str">
        <f>_xlfn.XLOOKUP(B1373,'de para'!A:A,'de para'!D:D,_xlfn.XLOOKUP('output XML'!B1373,'de para'!B:B,'de para'!D:D,"Not found",0),0)</f>
        <v>Inflação</v>
      </c>
      <c r="I1373" s="118">
        <v>44903</v>
      </c>
    </row>
    <row r="1374" spans="1:9" x14ac:dyDescent="0.3">
      <c r="A1374" s="12">
        <v>16</v>
      </c>
      <c r="B1374" t="s">
        <v>3</v>
      </c>
      <c r="C1374">
        <v>146255.22</v>
      </c>
      <c r="D1374">
        <v>3952.8438299999998</v>
      </c>
      <c r="E1374">
        <v>37</v>
      </c>
      <c r="F1374" t="s">
        <v>15</v>
      </c>
      <c r="G1374" t="str">
        <f>_xlfn.XLOOKUP(B1374,'de para'!A:A,'de para'!C:C,_xlfn.XLOOKUP(B1374,'de para'!B:B,'de para'!C:C,"Not found",0),0)</f>
        <v>NTN-B 760199 20350515</v>
      </c>
      <c r="H1374" t="str">
        <f>_xlfn.XLOOKUP(B1374,'de para'!A:A,'de para'!D:D,_xlfn.XLOOKUP('output XML'!B1374,'de para'!B:B,'de para'!D:D,"Not found",0),0)</f>
        <v>Inflação</v>
      </c>
      <c r="I1374" s="118">
        <v>44903</v>
      </c>
    </row>
    <row r="1375" spans="1:9" x14ac:dyDescent="0.3">
      <c r="A1375" s="12">
        <v>17</v>
      </c>
      <c r="B1375" t="s">
        <v>4</v>
      </c>
      <c r="C1375">
        <v>190101.71</v>
      </c>
      <c r="D1375">
        <v>4044.717232</v>
      </c>
      <c r="E1375">
        <v>47</v>
      </c>
      <c r="F1375" t="s">
        <v>15</v>
      </c>
      <c r="G1375" t="str">
        <f>_xlfn.XLOOKUP(B1375,'de para'!A:A,'de para'!C:C,_xlfn.XLOOKUP(B1375,'de para'!B:B,'de para'!C:C,"Not found",0),0)</f>
        <v>NTN-B 760199 20300815</v>
      </c>
      <c r="H1375" t="str">
        <f>_xlfn.XLOOKUP(B1375,'de para'!A:A,'de para'!D:D,_xlfn.XLOOKUP('output XML'!B1375,'de para'!B:B,'de para'!D:D,"Not found",0),0)</f>
        <v>Inflação</v>
      </c>
      <c r="I1375" s="118">
        <v>44903</v>
      </c>
    </row>
    <row r="1376" spans="1:9" x14ac:dyDescent="0.3">
      <c r="A1376" s="12">
        <v>18</v>
      </c>
      <c r="B1376" t="s">
        <v>5</v>
      </c>
      <c r="C1376">
        <v>958397.75</v>
      </c>
      <c r="D1376">
        <v>4043.8723460000001</v>
      </c>
      <c r="E1376">
        <v>237</v>
      </c>
      <c r="F1376" t="s">
        <v>15</v>
      </c>
      <c r="G1376" t="str">
        <f>_xlfn.XLOOKUP(B1376,'de para'!A:A,'de para'!C:C,_xlfn.XLOOKUP(B1376,'de para'!B:B,'de para'!C:C,"Not found",0),0)</f>
        <v>NTN-B 760199 20260815</v>
      </c>
      <c r="H1376" t="str">
        <f>_xlfn.XLOOKUP(B1376,'de para'!A:A,'de para'!D:D,_xlfn.XLOOKUP('output XML'!B1376,'de para'!B:B,'de para'!D:D,"Not found",0),0)</f>
        <v>Inflação</v>
      </c>
      <c r="I1376" s="118">
        <v>44903</v>
      </c>
    </row>
    <row r="1377" spans="1:9" x14ac:dyDescent="0.3">
      <c r="A1377" s="12">
        <v>19</v>
      </c>
      <c r="B1377" t="s">
        <v>5</v>
      </c>
      <c r="C1377">
        <v>796642.85</v>
      </c>
      <c r="D1377">
        <v>4043.8723460000001</v>
      </c>
      <c r="E1377">
        <v>197</v>
      </c>
      <c r="F1377" t="s">
        <v>15</v>
      </c>
      <c r="G1377" t="str">
        <f>_xlfn.XLOOKUP(B1377,'de para'!A:A,'de para'!C:C,_xlfn.XLOOKUP(B1377,'de para'!B:B,'de para'!C:C,"Not found",0),0)</f>
        <v>NTN-B 760199 20260815</v>
      </c>
      <c r="H1377" t="str">
        <f>_xlfn.XLOOKUP(B1377,'de para'!A:A,'de para'!D:D,_xlfn.XLOOKUP('output XML'!B1377,'de para'!B:B,'de para'!D:D,"Not found",0),0)</f>
        <v>Inflação</v>
      </c>
      <c r="I1377" s="118">
        <v>44903</v>
      </c>
    </row>
    <row r="1378" spans="1:9" x14ac:dyDescent="0.3">
      <c r="A1378" s="12">
        <v>20</v>
      </c>
      <c r="B1378" t="s">
        <v>5</v>
      </c>
      <c r="C1378">
        <v>101096.81</v>
      </c>
      <c r="D1378">
        <v>4043.8723460000001</v>
      </c>
      <c r="E1378">
        <v>25</v>
      </c>
      <c r="F1378" t="s">
        <v>15</v>
      </c>
      <c r="G1378" t="str">
        <f>_xlfn.XLOOKUP(B1378,'de para'!A:A,'de para'!C:C,_xlfn.XLOOKUP(B1378,'de para'!B:B,'de para'!C:C,"Not found",0),0)</f>
        <v>NTN-B 760199 20260815</v>
      </c>
      <c r="H1378" t="str">
        <f>_xlfn.XLOOKUP(B1378,'de para'!A:A,'de para'!D:D,_xlfn.XLOOKUP('output XML'!B1378,'de para'!B:B,'de para'!D:D,"Not found",0),0)</f>
        <v>Inflação</v>
      </c>
      <c r="I1378" s="118">
        <v>44903</v>
      </c>
    </row>
    <row r="1379" spans="1:9" x14ac:dyDescent="0.3">
      <c r="A1379" s="12">
        <v>21</v>
      </c>
      <c r="B1379" t="s">
        <v>5</v>
      </c>
      <c r="C1379">
        <v>1314258.51</v>
      </c>
      <c r="D1379">
        <v>4043.8723460000001</v>
      </c>
      <c r="E1379">
        <v>325</v>
      </c>
      <c r="F1379" t="s">
        <v>15</v>
      </c>
      <c r="G1379" t="str">
        <f>_xlfn.XLOOKUP(B1379,'de para'!A:A,'de para'!C:C,_xlfn.XLOOKUP(B1379,'de para'!B:B,'de para'!C:C,"Not found",0),0)</f>
        <v>NTN-B 760199 20260815</v>
      </c>
      <c r="H1379" t="str">
        <f>_xlfn.XLOOKUP(B1379,'de para'!A:A,'de para'!D:D,_xlfn.XLOOKUP('output XML'!B1379,'de para'!B:B,'de para'!D:D,"Not found",0),0)</f>
        <v>Inflação</v>
      </c>
      <c r="I1379" s="118">
        <v>44903</v>
      </c>
    </row>
    <row r="1380" spans="1:9" x14ac:dyDescent="0.3">
      <c r="A1380" s="12">
        <v>22</v>
      </c>
      <c r="B1380" t="s">
        <v>6</v>
      </c>
      <c r="C1380">
        <v>1511434.93</v>
      </c>
      <c r="D1380">
        <v>1007.62328496</v>
      </c>
      <c r="E1380">
        <v>1500</v>
      </c>
      <c r="F1380" t="s">
        <v>14</v>
      </c>
      <c r="G1380" t="str">
        <f>_xlfn.XLOOKUP(B1380,'de para'!A:A,'de para'!C:C,_xlfn.XLOOKUP(B1380,'de para'!B:B,'de para'!C:C,"Not found",0),0)</f>
        <v>IFPT11 - IFIN PARTICIPAÇÕES S.A. - 20330915 IPCA + 7.1000%</v>
      </c>
      <c r="H1380" t="str">
        <f>_xlfn.XLOOKUP(B1380,'de para'!A:A,'de para'!D:D,_xlfn.XLOOKUP('output XML'!B1380,'de para'!B:B,'de para'!D:D,"Not found",0),0)</f>
        <v>Inflação</v>
      </c>
      <c r="I1380" s="118">
        <v>44903</v>
      </c>
    </row>
    <row r="1381" spans="1:9" x14ac:dyDescent="0.3">
      <c r="A1381" s="12">
        <v>23</v>
      </c>
      <c r="B1381" t="s">
        <v>7</v>
      </c>
      <c r="C1381">
        <v>276755.55</v>
      </c>
      <c r="D1381">
        <v>14.55</v>
      </c>
      <c r="E1381">
        <v>19021</v>
      </c>
      <c r="F1381" t="s">
        <v>14</v>
      </c>
      <c r="G1381" t="str">
        <f>_xlfn.XLOOKUP(B1381,'de para'!A:A,'de para'!C:C,_xlfn.XLOOKUP(B1381,'de para'!B:B,'de para'!C:C,"Not found",0),0)</f>
        <v>Bradesco PN</v>
      </c>
      <c r="H1381" t="str">
        <f>_xlfn.XLOOKUP(B1381,'de para'!A:A,'de para'!D:D,_xlfn.XLOOKUP('output XML'!B1381,'de para'!B:B,'de para'!D:D,"Not found",0),0)</f>
        <v>Ações</v>
      </c>
      <c r="I1381" s="118">
        <v>44903</v>
      </c>
    </row>
    <row r="1382" spans="1:9" x14ac:dyDescent="0.3">
      <c r="A1382" s="12">
        <v>24</v>
      </c>
      <c r="B1382" t="s">
        <v>143</v>
      </c>
      <c r="C1382">
        <v>7446683</v>
      </c>
      <c r="D1382">
        <v>103.57</v>
      </c>
      <c r="E1382">
        <v>71900</v>
      </c>
      <c r="F1382" t="s">
        <v>14</v>
      </c>
      <c r="G1382" t="str">
        <f>_xlfn.XLOOKUP(B1382,'de para'!A:A,'de para'!C:C,_xlfn.XLOOKUP(B1382,'de para'!B:B,'de para'!C:C,"Not found",0),0)</f>
        <v>BOVA11</v>
      </c>
      <c r="H1382" t="str">
        <f>_xlfn.XLOOKUP(B1382,'de para'!A:A,'de para'!D:D,_xlfn.XLOOKUP('output XML'!B1382,'de para'!B:B,'de para'!D:D,"Not found",0),0)</f>
        <v>Ações</v>
      </c>
      <c r="I1382" s="118">
        <v>44903</v>
      </c>
    </row>
    <row r="1383" spans="1:9" x14ac:dyDescent="0.3">
      <c r="A1383" s="12">
        <v>25</v>
      </c>
      <c r="B1383" t="s">
        <v>8</v>
      </c>
      <c r="C1383">
        <v>371483.98</v>
      </c>
      <c r="D1383">
        <v>10.99</v>
      </c>
      <c r="E1383">
        <v>33802</v>
      </c>
      <c r="F1383" t="s">
        <v>14</v>
      </c>
      <c r="G1383" t="str">
        <f>_xlfn.XLOOKUP(B1383,'de para'!A:A,'de para'!C:C,_xlfn.XLOOKUP(B1383,'de para'!B:B,'de para'!C:C,"Not found",0),0)</f>
        <v>CEMIG PN</v>
      </c>
      <c r="H1383" t="str">
        <f>_xlfn.XLOOKUP(B1383,'de para'!A:A,'de para'!D:D,_xlfn.XLOOKUP('output XML'!B1383,'de para'!B:B,'de para'!D:D,"Not found",0),0)</f>
        <v>Ações</v>
      </c>
      <c r="I1383" s="118">
        <v>44903</v>
      </c>
    </row>
    <row r="1384" spans="1:9" x14ac:dyDescent="0.3">
      <c r="A1384" s="12">
        <v>26</v>
      </c>
      <c r="B1384" t="s">
        <v>9</v>
      </c>
      <c r="C1384">
        <v>1197174</v>
      </c>
      <c r="D1384">
        <v>16.489999999999998</v>
      </c>
      <c r="E1384">
        <v>72600</v>
      </c>
      <c r="F1384" t="s">
        <v>14</v>
      </c>
      <c r="G1384" t="str">
        <f>_xlfn.XLOOKUP(B1384,'de para'!A:A,'de para'!C:C,_xlfn.XLOOKUP(B1384,'de para'!B:B,'de para'!C:C,"Not found",0),0)</f>
        <v>Cosan ON</v>
      </c>
      <c r="H1384" t="str">
        <f>_xlfn.XLOOKUP(B1384,'de para'!A:A,'de para'!D:D,_xlfn.XLOOKUP('output XML'!B1384,'de para'!B:B,'de para'!D:D,"Not found",0),0)</f>
        <v>Ações</v>
      </c>
      <c r="I1384" s="118">
        <v>44903</v>
      </c>
    </row>
    <row r="1385" spans="1:9" x14ac:dyDescent="0.3">
      <c r="A1385" s="12">
        <v>27</v>
      </c>
      <c r="B1385" t="s">
        <v>10</v>
      </c>
      <c r="C1385">
        <v>486916.38</v>
      </c>
      <c r="D1385">
        <v>8.3699999999999992</v>
      </c>
      <c r="E1385">
        <v>58174</v>
      </c>
      <c r="F1385" t="s">
        <v>14</v>
      </c>
      <c r="G1385" t="str">
        <f>_xlfn.XLOOKUP(B1385,'de para'!A:A,'de para'!C:C,_xlfn.XLOOKUP(B1385,'de para'!B:B,'de para'!C:C,"Not found",0),0)</f>
        <v>Itau PN</v>
      </c>
      <c r="H1385" t="str">
        <f>_xlfn.XLOOKUP(B1385,'de para'!A:A,'de para'!D:D,_xlfn.XLOOKUP('output XML'!B1385,'de para'!B:B,'de para'!D:D,"Not found",0),0)</f>
        <v>Ações</v>
      </c>
      <c r="I1385" s="118">
        <v>44903</v>
      </c>
    </row>
    <row r="1386" spans="1:9" x14ac:dyDescent="0.3">
      <c r="A1386" s="12">
        <v>28</v>
      </c>
      <c r="B1386" t="s">
        <v>11</v>
      </c>
      <c r="C1386">
        <v>893566.8</v>
      </c>
      <c r="D1386">
        <v>24.78</v>
      </c>
      <c r="E1386">
        <v>36060</v>
      </c>
      <c r="F1386" t="s">
        <v>14</v>
      </c>
      <c r="G1386" t="str">
        <f>_xlfn.XLOOKUP(B1386,'de para'!A:A,'de para'!C:C,_xlfn.XLOOKUP(B1386,'de para'!B:B,'de para'!C:C,"Not found",0),0)</f>
        <v>Petrobras PN</v>
      </c>
      <c r="H1386" t="str">
        <f>_xlfn.XLOOKUP(B1386,'de para'!A:A,'de para'!D:D,_xlfn.XLOOKUP('output XML'!B1386,'de para'!B:B,'de para'!D:D,"Not found",0),0)</f>
        <v>Ações</v>
      </c>
      <c r="I1386" s="118">
        <v>44903</v>
      </c>
    </row>
    <row r="1387" spans="1:9" x14ac:dyDescent="0.3">
      <c r="A1387" s="12">
        <v>29</v>
      </c>
      <c r="B1387" t="s">
        <v>12</v>
      </c>
      <c r="C1387">
        <v>1631720</v>
      </c>
      <c r="D1387">
        <v>85.88</v>
      </c>
      <c r="E1387">
        <v>19000</v>
      </c>
      <c r="F1387" t="s">
        <v>14</v>
      </c>
      <c r="G1387" t="str">
        <f>_xlfn.XLOOKUP(B1387,'de para'!A:A,'de para'!C:C,_xlfn.XLOOKUP(B1387,'de para'!B:B,'de para'!C:C,"Not found",0),0)</f>
        <v>Vale ON</v>
      </c>
      <c r="H1387" t="str">
        <f>_xlfn.XLOOKUP(B1387,'de para'!A:A,'de para'!D:D,_xlfn.XLOOKUP('output XML'!B1387,'de para'!B:B,'de para'!D:D,"Not found",0),0)</f>
        <v>Ações</v>
      </c>
      <c r="I1387" s="118">
        <v>44903</v>
      </c>
    </row>
    <row r="1388" spans="1:9" x14ac:dyDescent="0.3">
      <c r="A1388" s="12">
        <v>30</v>
      </c>
      <c r="B1388" t="s">
        <v>143</v>
      </c>
      <c r="C1388">
        <v>597081.05000000005</v>
      </c>
      <c r="D1388">
        <v>103.57</v>
      </c>
      <c r="E1388">
        <v>5765</v>
      </c>
      <c r="F1388" t="s">
        <v>14</v>
      </c>
      <c r="G1388" t="str">
        <f>_xlfn.XLOOKUP(B1388,'de para'!A:A,'de para'!C:C,_xlfn.XLOOKUP(B1388,'de para'!B:B,'de para'!C:C,"Not found",0),0)</f>
        <v>BOVA11</v>
      </c>
      <c r="H1388" t="str">
        <f>_xlfn.XLOOKUP(B1388,'de para'!A:A,'de para'!D:D,_xlfn.XLOOKUP('output XML'!B1388,'de para'!B:B,'de para'!D:D,"Not found",0),0)</f>
        <v>Ações</v>
      </c>
      <c r="I1388" s="118">
        <v>44903</v>
      </c>
    </row>
    <row r="1389" spans="1:9" x14ac:dyDescent="0.3">
      <c r="A1389" s="12">
        <v>31</v>
      </c>
      <c r="B1389" t="s">
        <v>143</v>
      </c>
      <c r="C1389">
        <v>92798.720000000001</v>
      </c>
      <c r="D1389">
        <v>103.57</v>
      </c>
      <c r="E1389">
        <v>896</v>
      </c>
      <c r="F1389" t="s">
        <v>14</v>
      </c>
      <c r="G1389" t="str">
        <f>_xlfn.XLOOKUP(B1389,'de para'!A:A,'de para'!C:C,_xlfn.XLOOKUP(B1389,'de para'!B:B,'de para'!C:C,"Not found",0),0)</f>
        <v>BOVA11</v>
      </c>
      <c r="H1389" t="str">
        <f>_xlfn.XLOOKUP(B1389,'de para'!A:A,'de para'!D:D,_xlfn.XLOOKUP('output XML'!B1389,'de para'!B:B,'de para'!D:D,"Not found",0),0)</f>
        <v>Ações</v>
      </c>
      <c r="I1389" s="118">
        <v>44903</v>
      </c>
    </row>
    <row r="1390" spans="1:9" x14ac:dyDescent="0.3">
      <c r="A1390" s="12">
        <v>32</v>
      </c>
      <c r="B1390" t="s">
        <v>143</v>
      </c>
      <c r="C1390">
        <v>44327.96</v>
      </c>
      <c r="D1390">
        <v>103.57</v>
      </c>
      <c r="E1390">
        <v>428</v>
      </c>
      <c r="F1390" t="s">
        <v>14</v>
      </c>
      <c r="G1390" t="str">
        <f>_xlfn.XLOOKUP(B1390,'de para'!A:A,'de para'!C:C,_xlfn.XLOOKUP(B1390,'de para'!B:B,'de para'!C:C,"Not found",0),0)</f>
        <v>BOVA11</v>
      </c>
      <c r="H1390" t="str">
        <f>_xlfn.XLOOKUP(B1390,'de para'!A:A,'de para'!D:D,_xlfn.XLOOKUP('output XML'!B1390,'de para'!B:B,'de para'!D:D,"Not found",0),0)</f>
        <v>Ações</v>
      </c>
      <c r="I1390" s="118">
        <v>44903</v>
      </c>
    </row>
    <row r="1391" spans="1:9" x14ac:dyDescent="0.3">
      <c r="A1391" s="12">
        <v>33</v>
      </c>
      <c r="B1391" t="s">
        <v>143</v>
      </c>
      <c r="C1391">
        <v>83891.7</v>
      </c>
      <c r="D1391">
        <v>103.57</v>
      </c>
      <c r="E1391">
        <v>810</v>
      </c>
      <c r="F1391" t="s">
        <v>14</v>
      </c>
      <c r="G1391" t="str">
        <f>_xlfn.XLOOKUP(B1391,'de para'!A:A,'de para'!C:C,_xlfn.XLOOKUP(B1391,'de para'!B:B,'de para'!C:C,"Not found",0),0)</f>
        <v>BOVA11</v>
      </c>
      <c r="H1391" t="str">
        <f>_xlfn.XLOOKUP(B1391,'de para'!A:A,'de para'!D:D,_xlfn.XLOOKUP('output XML'!B1391,'de para'!B:B,'de para'!D:D,"Not found",0),0)</f>
        <v>Ações</v>
      </c>
      <c r="I1391" s="118">
        <v>44903</v>
      </c>
    </row>
    <row r="1392" spans="1:9" x14ac:dyDescent="0.3">
      <c r="A1392" s="12">
        <v>34</v>
      </c>
      <c r="B1392" t="s">
        <v>143</v>
      </c>
      <c r="C1392">
        <v>156079.99</v>
      </c>
      <c r="D1392">
        <v>103.57</v>
      </c>
      <c r="E1392">
        <v>1507</v>
      </c>
      <c r="F1392" t="s">
        <v>14</v>
      </c>
      <c r="G1392" t="str">
        <f>_xlfn.XLOOKUP(B1392,'de para'!A:A,'de para'!C:C,_xlfn.XLOOKUP(B1392,'de para'!B:B,'de para'!C:C,"Not found",0),0)</f>
        <v>BOVA11</v>
      </c>
      <c r="H1392" t="str">
        <f>_xlfn.XLOOKUP(B1392,'de para'!A:A,'de para'!D:D,_xlfn.XLOOKUP('output XML'!B1392,'de para'!B:B,'de para'!D:D,"Not found",0),0)</f>
        <v>Ações</v>
      </c>
      <c r="I1392" s="118">
        <v>44903</v>
      </c>
    </row>
    <row r="1393" spans="1:9" x14ac:dyDescent="0.3">
      <c r="A1393" s="12">
        <v>35</v>
      </c>
      <c r="B1393" t="s">
        <v>143</v>
      </c>
      <c r="C1393">
        <v>714011.58</v>
      </c>
      <c r="D1393">
        <v>103.57</v>
      </c>
      <c r="E1393">
        <v>6894</v>
      </c>
      <c r="F1393" t="s">
        <v>14</v>
      </c>
      <c r="G1393" t="str">
        <f>_xlfn.XLOOKUP(B1393,'de para'!A:A,'de para'!C:C,_xlfn.XLOOKUP(B1393,'de para'!B:B,'de para'!C:C,"Not found",0),0)</f>
        <v>BOVA11</v>
      </c>
      <c r="H1393" t="str">
        <f>_xlfn.XLOOKUP(B1393,'de para'!A:A,'de para'!D:D,_xlfn.XLOOKUP('output XML'!B1393,'de para'!B:B,'de para'!D:D,"Not found",0),0)</f>
        <v>Ações</v>
      </c>
      <c r="I1393" s="118">
        <v>44903</v>
      </c>
    </row>
    <row r="1394" spans="1:9" x14ac:dyDescent="0.3">
      <c r="A1394" s="12">
        <v>36</v>
      </c>
      <c r="B1394" t="s">
        <v>13</v>
      </c>
      <c r="C1394">
        <v>1000.3</v>
      </c>
      <c r="D1394">
        <v>1000.3</v>
      </c>
      <c r="E1394">
        <v>1</v>
      </c>
      <c r="F1394" t="s">
        <v>14</v>
      </c>
      <c r="G1394" t="str">
        <f>_xlfn.XLOOKUP(B1394,'de para'!A:A,'de para'!C:C,_xlfn.XLOOKUP(B1394,'de para'!B:B,'de para'!C:C,"Not found",0),0)</f>
        <v>Fundo de caixa</v>
      </c>
      <c r="H1394" t="str">
        <f>_xlfn.XLOOKUP(B1394,'de para'!A:A,'de para'!D:D,_xlfn.XLOOKUP('output XML'!B1394,'de para'!B:B,'de para'!D:D,"Not found",0),0)</f>
        <v>Caixa</v>
      </c>
      <c r="I1394" s="118">
        <v>44903</v>
      </c>
    </row>
    <row r="1395" spans="1:9" x14ac:dyDescent="0.3">
      <c r="A1395" s="12">
        <v>37</v>
      </c>
      <c r="B1395" t="s">
        <v>13</v>
      </c>
      <c r="C1395">
        <v>1000.26</v>
      </c>
      <c r="D1395">
        <v>1000.26</v>
      </c>
      <c r="E1395">
        <v>1</v>
      </c>
      <c r="F1395" t="s">
        <v>15</v>
      </c>
      <c r="G1395" t="str">
        <f>_xlfn.XLOOKUP(B1395,'de para'!A:A,'de para'!C:C,_xlfn.XLOOKUP(B1395,'de para'!B:B,'de para'!C:C,"Not found",0),0)</f>
        <v>Fundo de caixa</v>
      </c>
      <c r="H1395" t="str">
        <f>_xlfn.XLOOKUP(B1395,'de para'!A:A,'de para'!D:D,_xlfn.XLOOKUP('output XML'!B1395,'de para'!B:B,'de para'!D:D,"Not found",0),0)</f>
        <v>Caixa</v>
      </c>
      <c r="I1395" s="118">
        <v>44903</v>
      </c>
    </row>
    <row r="1396" spans="1:9" x14ac:dyDescent="0.3">
      <c r="A1396" s="12">
        <v>38</v>
      </c>
      <c r="B1396">
        <v>28075830000105</v>
      </c>
      <c r="C1396">
        <v>337590.2084478063</v>
      </c>
      <c r="D1396">
        <v>1.6829413</v>
      </c>
      <c r="E1396">
        <v>200595.35555268999</v>
      </c>
      <c r="F1396" t="s">
        <v>14</v>
      </c>
      <c r="G1396" t="str">
        <f>_xlfn.XLOOKUP(B1396,'de para'!A:A,'de para'!C:C,_xlfn.XLOOKUP(B1396,'de para'!B:B,'de para'!C:C,"Not found",0),0)</f>
        <v>CSHG ALLOCATION MILES ACER LONG BIAS FIC MULTIMERCADO</v>
      </c>
      <c r="H1396" t="str">
        <f>_xlfn.XLOOKUP(B1396,'de para'!A:A,'de para'!D:D,_xlfn.XLOOKUP('output XML'!B1396,'de para'!B:B,'de para'!D:D,"Not found",0),0)</f>
        <v>Ações</v>
      </c>
      <c r="I1396" s="118">
        <v>44903</v>
      </c>
    </row>
    <row r="1397" spans="1:9" x14ac:dyDescent="0.3">
      <c r="A1397" s="12">
        <v>39</v>
      </c>
      <c r="B1397">
        <v>25307212000147</v>
      </c>
      <c r="C1397">
        <v>1460694.095539022</v>
      </c>
      <c r="D1397">
        <v>1.364892</v>
      </c>
      <c r="E1397">
        <v>1070190.2388899799</v>
      </c>
      <c r="F1397" t="s">
        <v>14</v>
      </c>
      <c r="G1397" t="str">
        <f>_xlfn.XLOOKUP(B1397,'de para'!A:A,'de para'!C:C,_xlfn.XLOOKUP(B1397,'de para'!B:B,'de para'!C:C,"Not found",0),0)</f>
        <v>CSHG ALLOCATION VELT 90 FIC AÇÕES</v>
      </c>
      <c r="H1397" t="str">
        <f>_xlfn.XLOOKUP(B1397,'de para'!A:A,'de para'!D:D,_xlfn.XLOOKUP('output XML'!B1397,'de para'!B:B,'de para'!D:D,"Not found",0),0)</f>
        <v>Ações</v>
      </c>
      <c r="I1397" s="118">
        <v>44903</v>
      </c>
    </row>
    <row r="1398" spans="1:9" x14ac:dyDescent="0.3">
      <c r="A1398" s="12">
        <v>40</v>
      </c>
      <c r="B1398">
        <v>19726267000199</v>
      </c>
      <c r="C1398">
        <v>2483953.2756012152</v>
      </c>
      <c r="D1398">
        <v>303.04045982000002</v>
      </c>
      <c r="E1398">
        <v>8196.7710749800008</v>
      </c>
      <c r="F1398" t="s">
        <v>14</v>
      </c>
      <c r="G1398" t="str">
        <f>_xlfn.XLOOKUP(B1398,'de para'!A:A,'de para'!C:C,_xlfn.XLOOKUP(B1398,'de para'!B:B,'de para'!C:C,"Not found",0),0)</f>
        <v>ATMOS AÇÕES II FIC</v>
      </c>
      <c r="H1398" t="str">
        <f>_xlfn.XLOOKUP(B1398,'de para'!A:A,'de para'!D:D,_xlfn.XLOOKUP('output XML'!B1398,'de para'!B:B,'de para'!D:D,"Not found",0),0)</f>
        <v>Ações</v>
      </c>
      <c r="I1398" s="118">
        <v>44903</v>
      </c>
    </row>
    <row r="1399" spans="1:9" x14ac:dyDescent="0.3">
      <c r="A1399" s="12">
        <v>41</v>
      </c>
      <c r="B1399">
        <v>11145320000156</v>
      </c>
      <c r="C1399">
        <v>3236186.2936517391</v>
      </c>
      <c r="D1399">
        <v>706.64036539999995</v>
      </c>
      <c r="E1399">
        <v>4579.6793561599998</v>
      </c>
      <c r="F1399" t="s">
        <v>14</v>
      </c>
      <c r="G1399" t="str">
        <f>_xlfn.XLOOKUP(B1399,'de para'!A:A,'de para'!C:C,_xlfn.XLOOKUP(B1399,'de para'!B:B,'de para'!C:C,"Not found",0),0)</f>
        <v>ATMOS AÇÕES FIC</v>
      </c>
      <c r="H1399" t="str">
        <f>_xlfn.XLOOKUP(B1399,'de para'!A:A,'de para'!D:D,_xlfn.XLOOKUP('output XML'!B1399,'de para'!B:B,'de para'!D:D,"Not found",0),0)</f>
        <v>Ações</v>
      </c>
      <c r="I1399" s="118">
        <v>44903</v>
      </c>
    </row>
    <row r="1400" spans="1:9" x14ac:dyDescent="0.3">
      <c r="A1400" s="12">
        <v>42</v>
      </c>
      <c r="B1400">
        <v>28075715000122</v>
      </c>
      <c r="C1400">
        <v>1872269.693112972</v>
      </c>
      <c r="D1400">
        <v>1.6144670999999999</v>
      </c>
      <c r="E1400">
        <v>1159682.77898817</v>
      </c>
      <c r="F1400" t="s">
        <v>14</v>
      </c>
      <c r="G1400" t="str">
        <f>_xlfn.XLOOKUP(B1400,'de para'!A:A,'de para'!C:C,_xlfn.XLOOKUP(B1400,'de para'!B:B,'de para'!C:C,"Not found",0),0)</f>
        <v>CSHG ALLOCATION MILES VIRTUS FIC AÇÕES</v>
      </c>
      <c r="H1400" t="str">
        <f>_xlfn.XLOOKUP(B1400,'de para'!A:A,'de para'!D:D,_xlfn.XLOOKUP('output XML'!B1400,'de para'!B:B,'de para'!D:D,"Not found",0),0)</f>
        <v>Ações</v>
      </c>
      <c r="I1400" s="118">
        <v>44903</v>
      </c>
    </row>
    <row r="1401" spans="1:9" x14ac:dyDescent="0.3">
      <c r="A1401" s="12">
        <v>43</v>
      </c>
      <c r="B1401">
        <v>31608459000104</v>
      </c>
      <c r="C1401">
        <v>1544202.7782933509</v>
      </c>
      <c r="D1401">
        <v>1.3721684999999999</v>
      </c>
      <c r="E1401">
        <v>1125374.01805489</v>
      </c>
      <c r="F1401" t="s">
        <v>14</v>
      </c>
      <c r="G1401" t="str">
        <f>_xlfn.XLOOKUP(B1401,'de para'!A:A,'de para'!C:C,_xlfn.XLOOKUP(B1401,'de para'!B:B,'de para'!C:C,"Not found",0),0)</f>
        <v>CSHG ALLOCATION RPS LONG BIAS SELECTION FUNDO DE INVESTIMENTO EM COTAS DE FUNDO DE INVESTIMENTO EM AÇÕES</v>
      </c>
      <c r="H1401" t="str">
        <f>_xlfn.XLOOKUP(B1401,'de para'!A:A,'de para'!D:D,_xlfn.XLOOKUP('output XML'!B1401,'de para'!B:B,'de para'!D:D,"Not found",0),0)</f>
        <v>Ações</v>
      </c>
      <c r="I1401" s="118">
        <v>44903</v>
      </c>
    </row>
    <row r="1402" spans="1:9" x14ac:dyDescent="0.3">
      <c r="A1402" s="12">
        <v>44</v>
      </c>
      <c r="B1402">
        <v>31666901000140</v>
      </c>
      <c r="C1402">
        <v>877997.87711237569</v>
      </c>
      <c r="D1402">
        <v>1.4327467</v>
      </c>
      <c r="E1402">
        <v>612807.46772083</v>
      </c>
      <c r="F1402" t="s">
        <v>14</v>
      </c>
      <c r="G1402" t="str">
        <f>_xlfn.XLOOKUP(B1402,'de para'!A:A,'de para'!C:C,_xlfn.XLOOKUP(B1402,'de para'!B:B,'de para'!C:C,"Not found",0),0)</f>
        <v>CSHG ALLOCATION TRUXT LONG BIAS II FUNDO DE INVESTIMENTO EM COTAS DE FUNDO DE INVESTIMENTO EM AÇÕES</v>
      </c>
      <c r="H1402" t="str">
        <f>_xlfn.XLOOKUP(B1402,'de para'!A:A,'de para'!D:D,_xlfn.XLOOKUP('output XML'!B1402,'de para'!B:B,'de para'!D:D,"Not found",0),0)</f>
        <v>Ações</v>
      </c>
      <c r="I1402" s="118">
        <v>44903</v>
      </c>
    </row>
    <row r="1403" spans="1:9" x14ac:dyDescent="0.3">
      <c r="A1403" s="12">
        <v>45</v>
      </c>
      <c r="B1403">
        <v>44769980000167</v>
      </c>
      <c r="C1403">
        <v>0</v>
      </c>
      <c r="D1403">
        <v>0.82428356000000003</v>
      </c>
      <c r="E1403">
        <v>0</v>
      </c>
      <c r="F1403" t="s">
        <v>14</v>
      </c>
      <c r="G1403" t="str">
        <f>_xlfn.XLOOKUP(B1403,'de para'!A:A,'de para'!C:C,_xlfn.XLOOKUP(B1403,'de para'!B:B,'de para'!C:C,"Not found",0),0)</f>
        <v>DCG ADVISORY FUNDO DE INVESTIMENTO EM COTAS DE FUNDOS DE INVESTIMENTO EM AÇÕES</v>
      </c>
      <c r="H1403" t="str">
        <f>_xlfn.XLOOKUP(B1403,'de para'!A:A,'de para'!D:D,_xlfn.XLOOKUP('output XML'!B1403,'de para'!B:B,'de para'!D:D,"Not found",0),0)</f>
        <v>Ações</v>
      </c>
      <c r="I1403" s="118">
        <v>44903</v>
      </c>
    </row>
    <row r="1404" spans="1:9" x14ac:dyDescent="0.3">
      <c r="A1404" s="12">
        <v>46</v>
      </c>
      <c r="B1404">
        <v>14781366000150</v>
      </c>
      <c r="C1404">
        <v>2983243.751664232</v>
      </c>
      <c r="D1404">
        <v>3.3227831000000001</v>
      </c>
      <c r="E1404">
        <v>897814.77209999994</v>
      </c>
      <c r="F1404" t="s">
        <v>14</v>
      </c>
      <c r="G1404" t="str">
        <f>_xlfn.XLOOKUP(B1404,'de para'!A:A,'de para'!C:C,_xlfn.XLOOKUP(B1404,'de para'!B:B,'de para'!C:C,"Not found",0),0)</f>
        <v>NUCLEO CSHG AÇÕES FUNDO DE INVESTIMENTO EM COTAS DE FUNDOS DE INVESTIMENTO DE AÇÕES</v>
      </c>
      <c r="H1404" t="str">
        <f>_xlfn.XLOOKUP(B1404,'de para'!A:A,'de para'!D:D,_xlfn.XLOOKUP('output XML'!B1404,'de para'!B:B,'de para'!D:D,"Not found",0),0)</f>
        <v>Ações</v>
      </c>
      <c r="I1404" s="118">
        <v>44903</v>
      </c>
    </row>
    <row r="1405" spans="1:9" x14ac:dyDescent="0.3">
      <c r="A1405" s="12">
        <v>47</v>
      </c>
      <c r="B1405">
        <v>10843445000197</v>
      </c>
      <c r="C1405">
        <v>580.94849297054873</v>
      </c>
      <c r="D1405">
        <v>2.5757824999999999</v>
      </c>
      <c r="E1405">
        <v>225.54252657999999</v>
      </c>
      <c r="F1405" t="s">
        <v>14</v>
      </c>
      <c r="G1405" t="str">
        <f>_xlfn.XLOOKUP(B1405,'de para'!A:A,'de para'!C:C,_xlfn.XLOOKUP(B1405,'de para'!B:B,'de para'!C:C,"Not found",0),0)</f>
        <v>XP REFERENCIADO FUNDO INVESTIMENTO REFERENCIADO DI</v>
      </c>
      <c r="H1405" t="str">
        <f>_xlfn.XLOOKUP(B1405,'de para'!A:A,'de para'!D:D,_xlfn.XLOOKUP('output XML'!B1405,'de para'!B:B,'de para'!D:D,"Not found",0),0)</f>
        <v>Caixa</v>
      </c>
      <c r="I1405" s="118">
        <v>44903</v>
      </c>
    </row>
    <row r="1406" spans="1:9" x14ac:dyDescent="0.3">
      <c r="A1406" s="12">
        <v>48</v>
      </c>
      <c r="B1406">
        <v>44162109000109</v>
      </c>
      <c r="C1406">
        <v>25374.26671584935</v>
      </c>
      <c r="D1406">
        <v>1.0458244400000001</v>
      </c>
      <c r="E1406">
        <v>24262.453376829999</v>
      </c>
      <c r="F1406" t="s">
        <v>14</v>
      </c>
      <c r="G1406" t="str">
        <f>_xlfn.XLOOKUP(B1406,'de para'!A:A,'de para'!C:C,_xlfn.XLOOKUP(B1406,'de para'!B:B,'de para'!C:C,"Not found",0),0)</f>
        <v>XP CASH I FI RENDA FIXA SIMPLES</v>
      </c>
      <c r="H1406" t="str">
        <f>_xlfn.XLOOKUP(B1406,'de para'!A:A,'de para'!D:D,_xlfn.XLOOKUP('output XML'!B1406,'de para'!B:B,'de para'!D:D,"Not found",0),0)</f>
        <v>Caixa</v>
      </c>
      <c r="I1406" s="118">
        <v>44903</v>
      </c>
    </row>
    <row r="1407" spans="1:9" x14ac:dyDescent="0.3">
      <c r="A1407" s="12">
        <v>49</v>
      </c>
      <c r="B1407">
        <v>45683352000127</v>
      </c>
      <c r="C1407">
        <v>25374.273272305611</v>
      </c>
      <c r="D1407">
        <v>1.0458418300000001</v>
      </c>
      <c r="E1407">
        <v>24262.05621581</v>
      </c>
      <c r="F1407" t="s">
        <v>14</v>
      </c>
      <c r="G1407" t="str">
        <f>_xlfn.XLOOKUP(B1407,'de para'!A:A,'de para'!C:C,_xlfn.XLOOKUP(B1407,'de para'!B:B,'de para'!C:C,"Not found",0),0)</f>
        <v>XP CASH II FI RENDA FIXA SIMPLES</v>
      </c>
      <c r="H1407" t="str">
        <f>_xlfn.XLOOKUP(B1407,'de para'!A:A,'de para'!D:D,_xlfn.XLOOKUP('output XML'!B1407,'de para'!B:B,'de para'!D:D,"Not found",0),0)</f>
        <v>Caixa</v>
      </c>
      <c r="I1407" s="118">
        <v>44903</v>
      </c>
    </row>
    <row r="1408" spans="1:9" x14ac:dyDescent="0.3">
      <c r="A1408" s="12">
        <v>50</v>
      </c>
      <c r="B1408">
        <v>45688718000150</v>
      </c>
      <c r="C1408">
        <v>25374.266791163591</v>
      </c>
      <c r="D1408">
        <v>1.0458418</v>
      </c>
      <c r="E1408">
        <v>24262.05071471</v>
      </c>
      <c r="F1408" t="s">
        <v>14</v>
      </c>
      <c r="G1408" t="str">
        <f>_xlfn.XLOOKUP(B1408,'de para'!A:A,'de para'!C:C,_xlfn.XLOOKUP(B1408,'de para'!B:B,'de para'!C:C,"Not found",0),0)</f>
        <v>XP CASH IV FI RENDA FIXA SIMPLES</v>
      </c>
      <c r="H1408" t="str">
        <f>_xlfn.XLOOKUP(B1408,'de para'!A:A,'de para'!D:D,_xlfn.XLOOKUP('output XML'!B1408,'de para'!B:B,'de para'!D:D,"Not found",0),0)</f>
        <v>Caixa</v>
      </c>
      <c r="I1408" s="118">
        <v>44903</v>
      </c>
    </row>
    <row r="1409" spans="1:9" x14ac:dyDescent="0.3">
      <c r="A1409" s="12">
        <v>51</v>
      </c>
      <c r="B1409">
        <v>46328929000145</v>
      </c>
      <c r="C1409">
        <v>25374.272690704511</v>
      </c>
      <c r="D1409">
        <v>1.0458398600000001</v>
      </c>
      <c r="E1409">
        <v>24262.101361010002</v>
      </c>
      <c r="F1409" t="s">
        <v>14</v>
      </c>
      <c r="G1409" t="str">
        <f>_xlfn.XLOOKUP(B1409,'de para'!A:A,'de para'!C:C,_xlfn.XLOOKUP(B1409,'de para'!B:B,'de para'!C:C,"Not found",0),0)</f>
        <v>XP CASH IX FI RENDA FIXA SIMPLES</v>
      </c>
      <c r="H1409" t="str">
        <f>_xlfn.XLOOKUP(B1409,'de para'!A:A,'de para'!D:D,_xlfn.XLOOKUP('output XML'!B1409,'de para'!B:B,'de para'!D:D,"Not found",0),0)</f>
        <v>Caixa</v>
      </c>
      <c r="I1409" s="118">
        <v>44903</v>
      </c>
    </row>
    <row r="1410" spans="1:9" x14ac:dyDescent="0.3">
      <c r="A1410" s="12">
        <v>52</v>
      </c>
      <c r="B1410">
        <v>46098698000120</v>
      </c>
      <c r="C1410">
        <v>25374.266764042</v>
      </c>
      <c r="D1410">
        <v>1.0457605800000001</v>
      </c>
      <c r="E1410">
        <v>24263.93502425</v>
      </c>
      <c r="F1410" t="s">
        <v>14</v>
      </c>
      <c r="G1410" t="str">
        <f>_xlfn.XLOOKUP(B1410,'de para'!A:A,'de para'!C:C,_xlfn.XLOOKUP(B1410,'de para'!B:B,'de para'!C:C,"Not found",0),0)</f>
        <v>XP CASH V FI RENDA FIXA SIMPLES</v>
      </c>
      <c r="H1410" t="str">
        <f>_xlfn.XLOOKUP(B1410,'de para'!A:A,'de para'!D:D,_xlfn.XLOOKUP('output XML'!B1410,'de para'!B:B,'de para'!D:D,"Not found",0),0)</f>
        <v>Caixa</v>
      </c>
      <c r="I1410" s="118">
        <v>44903</v>
      </c>
    </row>
    <row r="1411" spans="1:9" x14ac:dyDescent="0.3">
      <c r="A1411" s="12">
        <v>53</v>
      </c>
      <c r="B1411">
        <v>32319500000187</v>
      </c>
      <c r="C1411">
        <v>25374.27103954121</v>
      </c>
      <c r="D1411">
        <v>1.04586216</v>
      </c>
      <c r="E1411">
        <v>24261.582462779999</v>
      </c>
      <c r="F1411" t="s">
        <v>14</v>
      </c>
      <c r="G1411" t="str">
        <f>_xlfn.XLOOKUP(B1411,'de para'!A:A,'de para'!C:C,_xlfn.XLOOKUP(B1411,'de para'!B:B,'de para'!C:C,"Not found",0),0)</f>
        <v>XP CASH VI FI RENDA FIXA SIMPLES</v>
      </c>
      <c r="H1411" t="str">
        <f>_xlfn.XLOOKUP(B1411,'de para'!A:A,'de para'!D:D,_xlfn.XLOOKUP('output XML'!B1411,'de para'!B:B,'de para'!D:D,"Not found",0),0)</f>
        <v>Caixa</v>
      </c>
      <c r="I1411" s="118">
        <v>44903</v>
      </c>
    </row>
    <row r="1412" spans="1:9" x14ac:dyDescent="0.3">
      <c r="A1412" s="12">
        <v>54</v>
      </c>
      <c r="B1412">
        <v>46328987000179</v>
      </c>
      <c r="C1412">
        <v>25374.272127066859</v>
      </c>
      <c r="D1412">
        <v>1.04584302</v>
      </c>
      <c r="E1412">
        <v>24262.02751448</v>
      </c>
      <c r="F1412" t="s">
        <v>14</v>
      </c>
      <c r="G1412" t="str">
        <f>_xlfn.XLOOKUP(B1412,'de para'!A:A,'de para'!C:C,_xlfn.XLOOKUP(B1412,'de para'!B:B,'de para'!C:C,"Not found",0),0)</f>
        <v>XP CASH X FI RENDA FIXA SIMPLES I</v>
      </c>
      <c r="H1412" t="str">
        <f>_xlfn.XLOOKUP(B1412,'de para'!A:A,'de para'!D:D,_xlfn.XLOOKUP('output XML'!B1412,'de para'!B:B,'de para'!D:D,"Not found",0),0)</f>
        <v>Caixa</v>
      </c>
      <c r="I1412" s="118">
        <v>44903</v>
      </c>
    </row>
    <row r="1413" spans="1:9" x14ac:dyDescent="0.3">
      <c r="A1413" s="12">
        <v>55</v>
      </c>
      <c r="B1413">
        <v>45688636000106</v>
      </c>
      <c r="C1413">
        <v>25374.271878240081</v>
      </c>
      <c r="D1413">
        <v>1.0457722899999999</v>
      </c>
      <c r="E1413">
        <v>24263.66822001</v>
      </c>
      <c r="F1413" t="s">
        <v>14</v>
      </c>
      <c r="G1413" t="str">
        <f>_xlfn.XLOOKUP(B1413,'de para'!A:A,'de para'!C:C,_xlfn.XLOOKUP(B1413,'de para'!B:B,'de para'!C:C,"Not found",0),0)</f>
        <v>XP CASH III FI RENDA FIXA SIMPLES</v>
      </c>
      <c r="H1413" t="str">
        <f>_xlfn.XLOOKUP(B1413,'de para'!A:A,'de para'!D:D,_xlfn.XLOOKUP('output XML'!B1413,'de para'!B:B,'de para'!D:D,"Not found",0),0)</f>
        <v>Caixa</v>
      </c>
      <c r="I1413" s="118">
        <v>44903</v>
      </c>
    </row>
    <row r="1414" spans="1:9" x14ac:dyDescent="0.3">
      <c r="A1414" s="12">
        <v>56</v>
      </c>
      <c r="B1414">
        <v>46328680000178</v>
      </c>
      <c r="C1414">
        <v>25374.264486843462</v>
      </c>
      <c r="D1414">
        <v>1.0458400699999999</v>
      </c>
      <c r="E1414">
        <v>24262.088645010001</v>
      </c>
      <c r="F1414" t="s">
        <v>14</v>
      </c>
      <c r="G1414" t="str">
        <f>_xlfn.XLOOKUP(B1414,'de para'!A:A,'de para'!C:C,_xlfn.XLOOKUP(B1414,'de para'!B:B,'de para'!C:C,"Not found",0),0)</f>
        <v>XP CASH VII FI RENDA FIXA SIMPLES</v>
      </c>
      <c r="H1414" t="str">
        <f>_xlfn.XLOOKUP(B1414,'de para'!A:A,'de para'!D:D,_xlfn.XLOOKUP('output XML'!B1414,'de para'!B:B,'de para'!D:D,"Not found",0),0)</f>
        <v>Caixa</v>
      </c>
      <c r="I1414" s="118">
        <v>44903</v>
      </c>
    </row>
    <row r="1415" spans="1:9" x14ac:dyDescent="0.3">
      <c r="A1415" s="12">
        <v>57</v>
      </c>
      <c r="B1415">
        <v>46328752000187</v>
      </c>
      <c r="C1415">
        <v>25374.263428871851</v>
      </c>
      <c r="D1415">
        <v>1.0458400400000001</v>
      </c>
      <c r="E1415">
        <v>24262.088329369999</v>
      </c>
      <c r="F1415" t="s">
        <v>14</v>
      </c>
      <c r="G1415" t="str">
        <f>_xlfn.XLOOKUP(B1415,'de para'!A:A,'de para'!C:C,_xlfn.XLOOKUP(B1415,'de para'!B:B,'de para'!C:C,"Not found",0),0)</f>
        <v>XP CASH VIII FI RENDA FIXA SIMPLES</v>
      </c>
      <c r="H1415" t="str">
        <f>_xlfn.XLOOKUP(B1415,'de para'!A:A,'de para'!D:D,_xlfn.XLOOKUP('output XML'!B1415,'de para'!B:B,'de para'!D:D,"Not found",0),0)</f>
        <v>Caixa</v>
      </c>
      <c r="I1415" s="118">
        <v>44903</v>
      </c>
    </row>
    <row r="1416" spans="1:9" x14ac:dyDescent="0.3">
      <c r="A1416" s="12">
        <v>58</v>
      </c>
      <c r="B1416">
        <v>31366337000140</v>
      </c>
      <c r="C1416">
        <v>3067180.8717879769</v>
      </c>
      <c r="D1416">
        <v>2.018192</v>
      </c>
      <c r="E1416">
        <v>1519766.63854974</v>
      </c>
      <c r="F1416" t="s">
        <v>15</v>
      </c>
      <c r="G1416" t="str">
        <f>_xlfn.XLOOKUP(B1416,'de para'!A:A,'de para'!C:C,_xlfn.XLOOKUP(B1416,'de para'!B:B,'de para'!C:C,"Not found",0),0)</f>
        <v>051 SPA VISTA MULTIESTRATÉGIA FIC MULTIMERCADO</v>
      </c>
      <c r="H1416" t="str">
        <f>_xlfn.XLOOKUP(B1416,'de para'!A:A,'de para'!D:D,_xlfn.XLOOKUP('output XML'!B1416,'de para'!B:B,'de para'!D:D,"Not found",0),0)</f>
        <v>Multimercado</v>
      </c>
      <c r="I1416" s="118">
        <v>44903</v>
      </c>
    </row>
    <row r="1417" spans="1:9" x14ac:dyDescent="0.3">
      <c r="A1417" s="12">
        <v>59</v>
      </c>
      <c r="B1417">
        <v>18422272000145</v>
      </c>
      <c r="C1417">
        <v>1006141.122133285</v>
      </c>
      <c r="D1417">
        <v>3.2362679000000001</v>
      </c>
      <c r="E1417">
        <v>310895.49852571997</v>
      </c>
      <c r="F1417" t="s">
        <v>15</v>
      </c>
      <c r="G1417" t="str">
        <f>_xlfn.XLOOKUP(B1417,'de para'!A:A,'de para'!C:C,_xlfn.XLOOKUP(B1417,'de para'!B:B,'de para'!C:C,"Not found",0),0)</f>
        <v>ABSOLUTE VERTEX CSHG FIC MULTIMERCADO</v>
      </c>
      <c r="H1417" t="str">
        <f>_xlfn.XLOOKUP(B1417,'de para'!A:A,'de para'!D:D,_xlfn.XLOOKUP('output XML'!B1417,'de para'!B:B,'de para'!D:D,"Not found",0),0)</f>
        <v>Multimercado</v>
      </c>
      <c r="I1417" s="118">
        <v>44903</v>
      </c>
    </row>
    <row r="1418" spans="1:9" x14ac:dyDescent="0.3">
      <c r="A1418" s="12">
        <v>60</v>
      </c>
      <c r="B1418">
        <v>32683901000111</v>
      </c>
      <c r="C1418">
        <v>1693988.477871004</v>
      </c>
      <c r="D1418">
        <v>1.3646866</v>
      </c>
      <c r="E1418">
        <v>1241302.19925293</v>
      </c>
      <c r="F1418" t="s">
        <v>15</v>
      </c>
      <c r="G1418" t="str">
        <f>_xlfn.XLOOKUP(B1418,'de para'!A:A,'de para'!C:C,_xlfn.XLOOKUP(B1418,'de para'!B:B,'de para'!C:C,"Not found",0),0)</f>
        <v>CSHG ALLOCATION ACE CAPITAL FIC MULTIMERCADO</v>
      </c>
      <c r="H1418" t="str">
        <f>_xlfn.XLOOKUP(B1418,'de para'!A:A,'de para'!D:D,_xlfn.XLOOKUP('output XML'!B1418,'de para'!B:B,'de para'!D:D,"Not found",0),0)</f>
        <v>Multimercado</v>
      </c>
      <c r="I1418" s="118">
        <v>44903</v>
      </c>
    </row>
    <row r="1419" spans="1:9" x14ac:dyDescent="0.3">
      <c r="A1419" s="12">
        <v>61</v>
      </c>
      <c r="B1419">
        <v>35700369000191</v>
      </c>
      <c r="C1419">
        <v>1069812.050160201</v>
      </c>
      <c r="D1419">
        <v>1.3482581</v>
      </c>
      <c r="E1419">
        <v>793477.19117000001</v>
      </c>
      <c r="F1419" t="s">
        <v>15</v>
      </c>
      <c r="G1419" t="str">
        <f>_xlfn.XLOOKUP(B1419,'de para'!A:A,'de para'!C:C,_xlfn.XLOOKUP(B1419,'de para'!B:B,'de para'!C:C,"Not found",0),0)</f>
        <v>CSHG ALLOCATION GENOA CAPITAL RADAR FIC MULTIMERCADO</v>
      </c>
      <c r="H1419" t="str">
        <f>_xlfn.XLOOKUP(B1419,'de para'!A:A,'de para'!D:D,_xlfn.XLOOKUP('output XML'!B1419,'de para'!B:B,'de para'!D:D,"Not found",0),0)</f>
        <v>Multimercado</v>
      </c>
      <c r="I1419" s="118">
        <v>44903</v>
      </c>
    </row>
    <row r="1420" spans="1:9" x14ac:dyDescent="0.3">
      <c r="A1420" s="12">
        <v>62</v>
      </c>
      <c r="B1420">
        <v>41000792000181</v>
      </c>
      <c r="C1420">
        <v>2265136.7128078211</v>
      </c>
      <c r="D1420">
        <v>1.1807810999999999</v>
      </c>
      <c r="E1420">
        <v>1918337.5418253399</v>
      </c>
      <c r="F1420" t="s">
        <v>15</v>
      </c>
      <c r="G1420" t="str">
        <f>_xlfn.XLOOKUP(B1420,'de para'!A:A,'de para'!C:C,_xlfn.XLOOKUP(B1420,'de para'!B:B,'de para'!C:C,"Not found",0),0)</f>
        <v>CSHG ALLOCATION GIANT ZARATHUSTRA FIC MULTIMERCADO</v>
      </c>
      <c r="H1420" t="str">
        <f>_xlfn.XLOOKUP(B1420,'de para'!A:A,'de para'!D:D,_xlfn.XLOOKUP('output XML'!B1420,'de para'!B:B,'de para'!D:D,"Not found",0),0)</f>
        <v>Multimercado</v>
      </c>
      <c r="I1420" s="118">
        <v>44903</v>
      </c>
    </row>
    <row r="1421" spans="1:9" x14ac:dyDescent="0.3">
      <c r="A1421" s="12">
        <v>63</v>
      </c>
      <c r="B1421">
        <v>28951307000197</v>
      </c>
      <c r="C1421">
        <v>4475345.1735876221</v>
      </c>
      <c r="D1421">
        <v>1.8741414000000001</v>
      </c>
      <c r="E1421">
        <v>2387944.2466761698</v>
      </c>
      <c r="F1421" t="s">
        <v>15</v>
      </c>
      <c r="G1421" t="str">
        <f>_xlfn.XLOOKUP(B1421,'de para'!A:A,'de para'!C:C,_xlfn.XLOOKUP(B1421,'de para'!B:B,'de para'!C:C,"Not found",0),0)</f>
        <v>CSHG ALLOCATION RAPTOR L CSHG INVESTIMENTO NO EXTERIOR FIC MULTIMERCADO CRÉDITO PRIVADO</v>
      </c>
      <c r="H1421" t="str">
        <f>_xlfn.XLOOKUP(B1421,'de para'!A:A,'de para'!D:D,_xlfn.XLOOKUP('output XML'!B1421,'de para'!B:B,'de para'!D:D,"Not found",0),0)</f>
        <v>Multimercado</v>
      </c>
      <c r="I1421" s="118">
        <v>44903</v>
      </c>
    </row>
    <row r="1422" spans="1:9" x14ac:dyDescent="0.3">
      <c r="A1422" s="12">
        <v>64</v>
      </c>
      <c r="B1422">
        <v>36857756000107</v>
      </c>
      <c r="C1422">
        <v>1227819.5648318729</v>
      </c>
      <c r="D1422">
        <v>1.1288621999999999</v>
      </c>
      <c r="E1422">
        <v>1087661.1554819299</v>
      </c>
      <c r="F1422" t="s">
        <v>15</v>
      </c>
      <c r="G1422" t="str">
        <f>_xlfn.XLOOKUP(B1422,'de para'!A:A,'de para'!C:C,_xlfn.XLOOKUP(B1422,'de para'!B:B,'de para'!C:C,"Not found",0),0)</f>
        <v>CSHG ALLOCATION SHARP LONG BIASED CSHG FIC AÇÕES</v>
      </c>
      <c r="H1422" t="str">
        <f>_xlfn.XLOOKUP(B1422,'de para'!A:A,'de para'!D:D,_xlfn.XLOOKUP('output XML'!B1422,'de para'!B:B,'de para'!D:D,"Not found",0),0)</f>
        <v>Ações</v>
      </c>
      <c r="I1422" s="118">
        <v>44903</v>
      </c>
    </row>
    <row r="1423" spans="1:9" x14ac:dyDescent="0.3">
      <c r="A1423" s="12">
        <v>65</v>
      </c>
      <c r="B1423">
        <v>40319225000120</v>
      </c>
      <c r="C1423">
        <v>65422.31597189427</v>
      </c>
      <c r="D1423">
        <v>1.1419622</v>
      </c>
      <c r="E1423">
        <v>57289.3883632</v>
      </c>
      <c r="F1423" t="s">
        <v>15</v>
      </c>
      <c r="G1423" t="str">
        <f>_xlfn.XLOOKUP(B1423,'de para'!A:A,'de para'!C:C,_xlfn.XLOOKUP(B1423,'de para'!B:B,'de para'!C:C,"Not found",0),0)</f>
        <v>CSHG GRIDS II FIC RENDA FIXA REFERENCIADO DI</v>
      </c>
      <c r="H1423" t="str">
        <f>_xlfn.XLOOKUP(B1423,'de para'!A:A,'de para'!D:D,_xlfn.XLOOKUP('output XML'!B1423,'de para'!B:B,'de para'!D:D,"Not found",0),0)</f>
        <v>Caixa</v>
      </c>
      <c r="I1423" s="118">
        <v>44903</v>
      </c>
    </row>
    <row r="1424" spans="1:9" x14ac:dyDescent="0.3">
      <c r="A1424" s="12">
        <v>66</v>
      </c>
      <c r="B1424">
        <v>40319218000128</v>
      </c>
      <c r="C1424">
        <v>282127.21187533502</v>
      </c>
      <c r="D1424">
        <v>115.8957748</v>
      </c>
      <c r="E1424">
        <v>2434.3183551100001</v>
      </c>
      <c r="F1424" t="s">
        <v>15</v>
      </c>
      <c r="G1424" t="str">
        <f>_xlfn.XLOOKUP(B1424,'de para'!A:A,'de para'!C:C,_xlfn.XLOOKUP(B1424,'de para'!B:B,'de para'!C:C,"Not found",0),0)</f>
        <v>CSHG GRIDS II INVESTIMENTO NO EXTERIOR FI MULTIMERCADO CRÉDITO PRIVADO</v>
      </c>
      <c r="H1424" t="str">
        <f>_xlfn.XLOOKUP(B1424,'de para'!A:A,'de para'!D:D,_xlfn.XLOOKUP('output XML'!B1424,'de para'!B:B,'de para'!D:D,"Not found",0),0)</f>
        <v>Multimercado</v>
      </c>
      <c r="I1424" s="118">
        <v>44903</v>
      </c>
    </row>
    <row r="1425" spans="1:9" x14ac:dyDescent="0.3">
      <c r="A1425" s="12">
        <v>67</v>
      </c>
      <c r="B1425">
        <v>13000859000142</v>
      </c>
      <c r="C1425">
        <v>1117338.162964582</v>
      </c>
      <c r="D1425">
        <v>4.3454404000000002</v>
      </c>
      <c r="E1425">
        <v>257128.86614773999</v>
      </c>
      <c r="F1425" t="s">
        <v>15</v>
      </c>
      <c r="G1425" t="str">
        <f>_xlfn.XLOOKUP(B1425,'de para'!A:A,'de para'!C:C,_xlfn.XLOOKUP(B1425,'de para'!B:B,'de para'!C:C,"Not found",0),0)</f>
        <v>CSHG ALLOCATION IBIÚNA HEDGE STHG FIC MULTIMERCADO</v>
      </c>
      <c r="H1425" t="str">
        <f>_xlfn.XLOOKUP(B1425,'de para'!A:A,'de para'!D:D,_xlfn.XLOOKUP('output XML'!B1425,'de para'!B:B,'de para'!D:D,"Not found",0),0)</f>
        <v>Multimercado</v>
      </c>
      <c r="I1425" s="118">
        <v>44903</v>
      </c>
    </row>
    <row r="1426" spans="1:9" x14ac:dyDescent="0.3">
      <c r="A1426" s="12">
        <v>68</v>
      </c>
      <c r="B1426">
        <v>19009392000188</v>
      </c>
      <c r="C1426">
        <v>2016327.444301995</v>
      </c>
      <c r="D1426">
        <v>4.7428182999999997</v>
      </c>
      <c r="E1426">
        <v>425132.76215999998</v>
      </c>
      <c r="F1426" t="s">
        <v>15</v>
      </c>
      <c r="G1426" t="str">
        <f>_xlfn.XLOOKUP(B1426,'de para'!A:A,'de para'!C:C,_xlfn.XLOOKUP(B1426,'de para'!B:B,'de para'!C:C,"Not found",0),0)</f>
        <v>CSHG ALLOCATION SPX RAPTOR CSHG INVESTIMENTO NO EXTERIOR FIC MULTIMERCADO CRÉDITO PRIVADO</v>
      </c>
      <c r="H1426" t="str">
        <f>_xlfn.XLOOKUP(B1426,'de para'!A:A,'de para'!D:D,_xlfn.XLOOKUP('output XML'!B1426,'de para'!B:B,'de para'!D:D,"Not found",0),0)</f>
        <v>Multimercado</v>
      </c>
      <c r="I1426" s="118">
        <v>44903</v>
      </c>
    </row>
    <row r="1427" spans="1:9" x14ac:dyDescent="0.3">
      <c r="A1427" s="12">
        <v>69</v>
      </c>
      <c r="B1427">
        <v>31608483000135</v>
      </c>
      <c r="C1427">
        <v>1849847.5391602169</v>
      </c>
      <c r="D1427">
        <v>1.7865864</v>
      </c>
      <c r="E1427">
        <v>1035408.94476764</v>
      </c>
      <c r="F1427" t="s">
        <v>15</v>
      </c>
      <c r="G1427" t="str">
        <f>_xlfn.XLOOKUP(B1427,'de para'!A:A,'de para'!C:C,_xlfn.XLOOKUP(B1427,'de para'!B:B,'de para'!C:C,"Not found",0),0)</f>
        <v>CSHG ALLOCATION SHARP LONG BIASED FIC AÇÕES</v>
      </c>
      <c r="H1427" t="str">
        <f>_xlfn.XLOOKUP(B1427,'de para'!A:A,'de para'!D:D,_xlfn.XLOOKUP('output XML'!B1427,'de para'!B:B,'de para'!D:D,"Not found",0),0)</f>
        <v>Ações</v>
      </c>
      <c r="I1427" s="118">
        <v>44903</v>
      </c>
    </row>
    <row r="1428" spans="1:9" x14ac:dyDescent="0.3">
      <c r="A1428" s="12">
        <v>70</v>
      </c>
      <c r="B1428">
        <v>29236579000178</v>
      </c>
      <c r="C1428">
        <v>2179513.0925878952</v>
      </c>
      <c r="D1428">
        <v>1.6981701</v>
      </c>
      <c r="E1428">
        <v>1283448.04362525</v>
      </c>
      <c r="F1428" t="s">
        <v>15</v>
      </c>
      <c r="G1428" t="str">
        <f>_xlfn.XLOOKUP(B1428,'de para'!A:A,'de para'!C:C,_xlfn.XLOOKUP(B1428,'de para'!B:B,'de para'!C:C,"Not found",0),0)</f>
        <v>CSHG ALLOCATION LEGACY CAPITAL FIC MULTIMERCADO</v>
      </c>
      <c r="H1428" t="str">
        <f>_xlfn.XLOOKUP(B1428,'de para'!A:A,'de para'!D:D,_xlfn.XLOOKUP('output XML'!B1428,'de para'!B:B,'de para'!D:D,"Not found",0),0)</f>
        <v>Multimercado</v>
      </c>
      <c r="I1428" s="118">
        <v>44903</v>
      </c>
    </row>
    <row r="1429" spans="1:9" x14ac:dyDescent="0.3">
      <c r="A1429" s="12">
        <v>71</v>
      </c>
      <c r="B1429">
        <v>35819274000191</v>
      </c>
      <c r="C1429">
        <v>1169277.66885577</v>
      </c>
      <c r="D1429">
        <v>1.26173373</v>
      </c>
      <c r="E1429">
        <v>926723.00110084994</v>
      </c>
      <c r="F1429" t="s">
        <v>15</v>
      </c>
      <c r="G1429" t="str">
        <f>_xlfn.XLOOKUP(B1429,'de para'!A:A,'de para'!C:C,_xlfn.XLOOKUP(B1429,'de para'!B:B,'de para'!C:C,"Not found",0),0)</f>
        <v>CSHG JIVE DISTRESSED ALLOCATION III FIC MULTIMERCADO CRÉDITO PRIVADO</v>
      </c>
      <c r="H1429" t="str">
        <f>_xlfn.XLOOKUP(B1429,'de para'!A:A,'de para'!D:D,_xlfn.XLOOKUP('output XML'!B1429,'de para'!B:B,'de para'!D:D,"Not found",0),0)</f>
        <v>Inflação</v>
      </c>
      <c r="I1429" s="118">
        <v>44903</v>
      </c>
    </row>
    <row r="1430" spans="1:9" x14ac:dyDescent="0.3">
      <c r="A1430" s="12">
        <v>72</v>
      </c>
      <c r="B1430">
        <v>31713505000127</v>
      </c>
      <c r="C1430">
        <v>653950.81390471454</v>
      </c>
      <c r="D1430">
        <v>2025.3099984</v>
      </c>
      <c r="E1430">
        <v>322.88924383</v>
      </c>
      <c r="F1430" t="s">
        <v>15</v>
      </c>
      <c r="G1430" t="str">
        <f>_xlfn.XLOOKUP(B1430,'de para'!A:A,'de para'!C:C,_xlfn.XLOOKUP(B1430,'de para'!B:B,'de para'!C:C,"Not found",0),0)</f>
        <v>CSHG PÁTRIA INF IV FI MULTIMERCADO</v>
      </c>
      <c r="H1430" t="str">
        <f>_xlfn.XLOOKUP(B1430,'de para'!A:A,'de para'!D:D,_xlfn.XLOOKUP('output XML'!B1430,'de para'!B:B,'de para'!D:D,"Not found",0),0)</f>
        <v>Ações</v>
      </c>
      <c r="I1430" s="118">
        <v>44903</v>
      </c>
    </row>
    <row r="1431" spans="1:9" x14ac:dyDescent="0.3">
      <c r="A1431" s="12">
        <v>73</v>
      </c>
      <c r="B1431">
        <v>31713585000110</v>
      </c>
      <c r="C1431">
        <v>67514.331008913097</v>
      </c>
      <c r="D1431">
        <v>1.1496131000000001</v>
      </c>
      <c r="E1431">
        <v>58727.87201965</v>
      </c>
      <c r="F1431" t="s">
        <v>15</v>
      </c>
      <c r="G1431" t="str">
        <f>_xlfn.XLOOKUP(B1431,'de para'!A:A,'de para'!C:C,_xlfn.XLOOKUP(B1431,'de para'!B:B,'de para'!C:C,"Not found",0),0)</f>
        <v>CSHG PÁTRIA INF IV FIC RENDA FIXA REFERENCIADO DI</v>
      </c>
      <c r="H1431" t="str">
        <f>_xlfn.XLOOKUP(B1431,'de para'!A:A,'de para'!D:D,_xlfn.XLOOKUP('output XML'!B1431,'de para'!B:B,'de para'!D:D,"Not found",0),0)</f>
        <v>Caixa</v>
      </c>
      <c r="I1431" s="118">
        <v>44903</v>
      </c>
    </row>
    <row r="1432" spans="1:9" x14ac:dyDescent="0.3">
      <c r="A1432" s="12">
        <v>74</v>
      </c>
      <c r="B1432">
        <v>42776581000106</v>
      </c>
      <c r="C1432">
        <v>1760954.1457932719</v>
      </c>
      <c r="D1432">
        <v>1.12366845</v>
      </c>
      <c r="E1432">
        <v>1567147.44976</v>
      </c>
      <c r="F1432" t="s">
        <v>15</v>
      </c>
      <c r="G1432" t="str">
        <f>_xlfn.XLOOKUP(B1432,'de para'!A:A,'de para'!C:C,_xlfn.XLOOKUP(B1432,'de para'!B:B,'de para'!C:C,"Not found",0),0)</f>
        <v>SELECTION CASH MASTER FUNDO DE INVESTIMENTO EM COTAS DE FUNDOS DE INVESTIMENTO RENDA FIXA CREDITO PRIVADO LONGO PRAZO</v>
      </c>
      <c r="H1432" t="str">
        <f>_xlfn.XLOOKUP(B1432,'de para'!A:A,'de para'!D:D,_xlfn.XLOOKUP('output XML'!B1432,'de para'!B:B,'de para'!D:D,"Not found",0),0)</f>
        <v>Caixa</v>
      </c>
      <c r="I1432" s="118">
        <v>44903</v>
      </c>
    </row>
    <row r="1433" spans="1:9" x14ac:dyDescent="0.3">
      <c r="A1433" s="12">
        <v>75</v>
      </c>
      <c r="B1433">
        <v>30654823000100</v>
      </c>
      <c r="C1433">
        <v>1937551.228353414</v>
      </c>
      <c r="D1433">
        <v>1291.7008168699999</v>
      </c>
      <c r="E1433">
        <v>1500.0000023600001</v>
      </c>
      <c r="F1433" t="s">
        <v>15</v>
      </c>
      <c r="G1433" t="str">
        <f>_xlfn.XLOOKUP(B1433,'de para'!A:A,'de para'!C:C,_xlfn.XLOOKUP(B1433,'de para'!B:B,'de para'!C:C,"Not found",0),0)</f>
        <v>SPS II FEEDER B FI MULTIMERCADO CRÉDITO PRIVADO</v>
      </c>
      <c r="H1433" t="str">
        <f>_xlfn.XLOOKUP(B1433,'de para'!A:A,'de para'!D:D,_xlfn.XLOOKUP('output XML'!B1433,'de para'!B:B,'de para'!D:D,"Not found",0),0)</f>
        <v>Inflação</v>
      </c>
      <c r="I1433" s="118">
        <v>44903</v>
      </c>
    </row>
    <row r="1434" spans="1:9" x14ac:dyDescent="0.3">
      <c r="A1434" s="12">
        <v>76</v>
      </c>
      <c r="B1434">
        <v>10843445000197</v>
      </c>
      <c r="C1434">
        <v>157.96230496795911</v>
      </c>
      <c r="D1434">
        <v>2.5757824999999999</v>
      </c>
      <c r="E1434">
        <v>61.325948510000003</v>
      </c>
      <c r="F1434" t="s">
        <v>15</v>
      </c>
      <c r="G1434" t="str">
        <f>_xlfn.XLOOKUP(B1434,'de para'!A:A,'de para'!C:C,_xlfn.XLOOKUP(B1434,'de para'!B:B,'de para'!C:C,"Not found",0),0)</f>
        <v>XP REFERENCIADO FUNDO INVESTIMENTO REFERENCIADO DI</v>
      </c>
      <c r="H1434" t="str">
        <f>_xlfn.XLOOKUP(B1434,'de para'!A:A,'de para'!D:D,_xlfn.XLOOKUP('output XML'!B1434,'de para'!B:B,'de para'!D:D,"Not found",0),0)</f>
        <v>Caixa</v>
      </c>
      <c r="I1434" s="118">
        <v>44903</v>
      </c>
    </row>
    <row r="1435" spans="1:9" x14ac:dyDescent="0.3">
      <c r="A1435" s="12">
        <v>77</v>
      </c>
      <c r="B1435">
        <v>44162109000109</v>
      </c>
      <c r="C1435">
        <v>22059.660542630209</v>
      </c>
      <c r="D1435">
        <v>1.0458244400000001</v>
      </c>
      <c r="E1435">
        <v>21093.081877709999</v>
      </c>
      <c r="F1435" t="s">
        <v>15</v>
      </c>
      <c r="G1435" t="str">
        <f>_xlfn.XLOOKUP(B1435,'de para'!A:A,'de para'!C:C,_xlfn.XLOOKUP(B1435,'de para'!B:B,'de para'!C:C,"Not found",0),0)</f>
        <v>XP CASH I FI RENDA FIXA SIMPLES</v>
      </c>
      <c r="H1435" t="str">
        <f>_xlfn.XLOOKUP(B1435,'de para'!A:A,'de para'!D:D,_xlfn.XLOOKUP('output XML'!B1435,'de para'!B:B,'de para'!D:D,"Not found",0),0)</f>
        <v>Caixa</v>
      </c>
      <c r="I1435" s="118">
        <v>44903</v>
      </c>
    </row>
    <row r="1436" spans="1:9" x14ac:dyDescent="0.3">
      <c r="A1436" s="12">
        <v>78</v>
      </c>
      <c r="B1436">
        <v>45683352000127</v>
      </c>
      <c r="C1436">
        <v>22059.6597274624</v>
      </c>
      <c r="D1436">
        <v>1.0458418300000001</v>
      </c>
      <c r="E1436">
        <v>21092.730367709999</v>
      </c>
      <c r="F1436" t="s">
        <v>15</v>
      </c>
      <c r="G1436" t="str">
        <f>_xlfn.XLOOKUP(B1436,'de para'!A:A,'de para'!C:C,_xlfn.XLOOKUP(B1436,'de para'!B:B,'de para'!C:C,"Not found",0),0)</f>
        <v>XP CASH II FI RENDA FIXA SIMPLES</v>
      </c>
      <c r="H1436" t="str">
        <f>_xlfn.XLOOKUP(B1436,'de para'!A:A,'de para'!D:D,_xlfn.XLOOKUP('output XML'!B1436,'de para'!B:B,'de para'!D:D,"Not found",0),0)</f>
        <v>Caixa</v>
      </c>
      <c r="I1436" s="118">
        <v>44903</v>
      </c>
    </row>
    <row r="1437" spans="1:9" x14ac:dyDescent="0.3">
      <c r="A1437" s="12">
        <v>79</v>
      </c>
      <c r="B1437">
        <v>45688718000150</v>
      </c>
      <c r="C1437">
        <v>22059.65973090789</v>
      </c>
      <c r="D1437">
        <v>1.0458418</v>
      </c>
      <c r="E1437">
        <v>21092.730976049999</v>
      </c>
      <c r="F1437" t="s">
        <v>15</v>
      </c>
      <c r="G1437" t="str">
        <f>_xlfn.XLOOKUP(B1437,'de para'!A:A,'de para'!C:C,_xlfn.XLOOKUP(B1437,'de para'!B:B,'de para'!C:C,"Not found",0),0)</f>
        <v>XP CASH IV FI RENDA FIXA SIMPLES</v>
      </c>
      <c r="H1437" t="str">
        <f>_xlfn.XLOOKUP(B1437,'de para'!A:A,'de para'!D:D,_xlfn.XLOOKUP('output XML'!B1437,'de para'!B:B,'de para'!D:D,"Not found",0),0)</f>
        <v>Caixa</v>
      </c>
      <c r="I1437" s="118">
        <v>44903</v>
      </c>
    </row>
    <row r="1438" spans="1:9" x14ac:dyDescent="0.3">
      <c r="A1438" s="12">
        <v>80</v>
      </c>
      <c r="B1438">
        <v>46328929000145</v>
      </c>
      <c r="C1438">
        <v>22059.66132393993</v>
      </c>
      <c r="D1438">
        <v>1.0458398600000001</v>
      </c>
      <c r="E1438">
        <v>21092.771625609999</v>
      </c>
      <c r="F1438" t="s">
        <v>15</v>
      </c>
      <c r="G1438" t="str">
        <f>_xlfn.XLOOKUP(B1438,'de para'!A:A,'de para'!C:C,_xlfn.XLOOKUP(B1438,'de para'!B:B,'de para'!C:C,"Not found",0),0)</f>
        <v>XP CASH IX FI RENDA FIXA SIMPLES</v>
      </c>
      <c r="H1438" t="str">
        <f>_xlfn.XLOOKUP(B1438,'de para'!A:A,'de para'!D:D,_xlfn.XLOOKUP('output XML'!B1438,'de para'!B:B,'de para'!D:D,"Not found",0),0)</f>
        <v>Caixa</v>
      </c>
      <c r="I1438" s="118">
        <v>44903</v>
      </c>
    </row>
    <row r="1439" spans="1:9" x14ac:dyDescent="0.3">
      <c r="A1439" s="12">
        <v>81</v>
      </c>
      <c r="B1439">
        <v>46098698000120</v>
      </c>
      <c r="C1439">
        <v>22059.660805036961</v>
      </c>
      <c r="D1439">
        <v>1.0457605800000001</v>
      </c>
      <c r="E1439">
        <v>21094.37019039</v>
      </c>
      <c r="F1439" t="s">
        <v>15</v>
      </c>
      <c r="G1439" t="str">
        <f>_xlfn.XLOOKUP(B1439,'de para'!A:A,'de para'!C:C,_xlfn.XLOOKUP(B1439,'de para'!B:B,'de para'!C:C,"Not found",0),0)</f>
        <v>XP CASH V FI RENDA FIXA SIMPLES</v>
      </c>
      <c r="H1439" t="str">
        <f>_xlfn.XLOOKUP(B1439,'de para'!A:A,'de para'!D:D,_xlfn.XLOOKUP('output XML'!B1439,'de para'!B:B,'de para'!D:D,"Not found",0),0)</f>
        <v>Caixa</v>
      </c>
      <c r="I1439" s="118">
        <v>44903</v>
      </c>
    </row>
    <row r="1440" spans="1:9" x14ac:dyDescent="0.3">
      <c r="A1440" s="12">
        <v>82</v>
      </c>
      <c r="B1440">
        <v>32319500000187</v>
      </c>
      <c r="C1440">
        <v>22059.66091029979</v>
      </c>
      <c r="D1440">
        <v>1.04586216</v>
      </c>
      <c r="E1440">
        <v>21092.321487469999</v>
      </c>
      <c r="F1440" t="s">
        <v>15</v>
      </c>
      <c r="G1440" t="str">
        <f>_xlfn.XLOOKUP(B1440,'de para'!A:A,'de para'!C:C,_xlfn.XLOOKUP(B1440,'de para'!B:B,'de para'!C:C,"Not found",0),0)</f>
        <v>XP CASH VI FI RENDA FIXA SIMPLES</v>
      </c>
      <c r="H1440" t="str">
        <f>_xlfn.XLOOKUP(B1440,'de para'!A:A,'de para'!D:D,_xlfn.XLOOKUP('output XML'!B1440,'de para'!B:B,'de para'!D:D,"Not found",0),0)</f>
        <v>Caixa</v>
      </c>
      <c r="I1440" s="118">
        <v>44903</v>
      </c>
    </row>
    <row r="1441" spans="1:9" x14ac:dyDescent="0.3">
      <c r="A1441" s="12">
        <v>83</v>
      </c>
      <c r="B1441">
        <v>46328987000179</v>
      </c>
      <c r="C1441">
        <v>22059.660980091121</v>
      </c>
      <c r="D1441">
        <v>1.04584302</v>
      </c>
      <c r="E1441">
        <v>21092.707565320001</v>
      </c>
      <c r="F1441" t="s">
        <v>15</v>
      </c>
      <c r="G1441" t="str">
        <f>_xlfn.XLOOKUP(B1441,'de para'!A:A,'de para'!C:C,_xlfn.XLOOKUP(B1441,'de para'!B:B,'de para'!C:C,"Not found",0),0)</f>
        <v>XP CASH X FI RENDA FIXA SIMPLES I</v>
      </c>
      <c r="H1441" t="str">
        <f>_xlfn.XLOOKUP(B1441,'de para'!A:A,'de para'!D:D,_xlfn.XLOOKUP('output XML'!B1441,'de para'!B:B,'de para'!D:D,"Not found",0),0)</f>
        <v>Caixa</v>
      </c>
      <c r="I1441" s="118">
        <v>44903</v>
      </c>
    </row>
    <row r="1442" spans="1:9" x14ac:dyDescent="0.3">
      <c r="A1442" s="12">
        <v>84</v>
      </c>
      <c r="B1442">
        <v>45688636000106</v>
      </c>
      <c r="C1442">
        <v>22059.660888259339</v>
      </c>
      <c r="D1442">
        <v>1.0457722899999999</v>
      </c>
      <c r="E1442">
        <v>21094.13406647</v>
      </c>
      <c r="F1442" t="s">
        <v>15</v>
      </c>
      <c r="G1442" t="str">
        <f>_xlfn.XLOOKUP(B1442,'de para'!A:A,'de para'!C:C,_xlfn.XLOOKUP(B1442,'de para'!B:B,'de para'!C:C,"Not found",0),0)</f>
        <v>XP CASH III FI RENDA FIXA SIMPLES</v>
      </c>
      <c r="H1442" t="str">
        <f>_xlfn.XLOOKUP(B1442,'de para'!A:A,'de para'!D:D,_xlfn.XLOOKUP('output XML'!B1442,'de para'!B:B,'de para'!D:D,"Not found",0),0)</f>
        <v>Caixa</v>
      </c>
      <c r="I1442" s="118">
        <v>44903</v>
      </c>
    </row>
    <row r="1443" spans="1:9" x14ac:dyDescent="0.3">
      <c r="A1443" s="12">
        <v>85</v>
      </c>
      <c r="B1443">
        <v>46328680000178</v>
      </c>
      <c r="C1443">
        <v>22059.661079165278</v>
      </c>
      <c r="D1443">
        <v>1.0458400699999999</v>
      </c>
      <c r="E1443">
        <v>21092.767156229998</v>
      </c>
      <c r="F1443" t="s">
        <v>15</v>
      </c>
      <c r="G1443" t="str">
        <f>_xlfn.XLOOKUP(B1443,'de para'!A:A,'de para'!C:C,_xlfn.XLOOKUP(B1443,'de para'!B:B,'de para'!C:C,"Not found",0),0)</f>
        <v>XP CASH VII FI RENDA FIXA SIMPLES</v>
      </c>
      <c r="H1443" t="str">
        <f>_xlfn.XLOOKUP(B1443,'de para'!A:A,'de para'!D:D,_xlfn.XLOOKUP('output XML'!B1443,'de para'!B:B,'de para'!D:D,"Not found",0),0)</f>
        <v>Caixa</v>
      </c>
      <c r="I1443" s="118">
        <v>44903</v>
      </c>
    </row>
    <row r="1444" spans="1:9" x14ac:dyDescent="0.3">
      <c r="A1444" s="12">
        <v>86</v>
      </c>
      <c r="B1444">
        <v>46328752000187</v>
      </c>
      <c r="C1444">
        <v>22059.661082619059</v>
      </c>
      <c r="D1444">
        <v>1.0458400400000001</v>
      </c>
      <c r="E1444">
        <v>21092.767764579999</v>
      </c>
      <c r="F1444" t="s">
        <v>15</v>
      </c>
      <c r="G1444" t="str">
        <f>_xlfn.XLOOKUP(B1444,'de para'!A:A,'de para'!C:C,_xlfn.XLOOKUP(B1444,'de para'!B:B,'de para'!C:C,"Not found",0),0)</f>
        <v>XP CASH VIII FI RENDA FIXA SIMPLES</v>
      </c>
      <c r="H1444" t="str">
        <f>_xlfn.XLOOKUP(B1444,'de para'!A:A,'de para'!D:D,_xlfn.XLOOKUP('output XML'!B1444,'de para'!B:B,'de para'!D:D,"Not found",0),0)</f>
        <v>Caixa</v>
      </c>
      <c r="I1444" s="118">
        <v>44903</v>
      </c>
    </row>
    <row r="1445" spans="1:9" x14ac:dyDescent="0.3">
      <c r="B1445" t="s">
        <v>135</v>
      </c>
      <c r="C1445">
        <v>0</v>
      </c>
      <c r="D1445">
        <v>0</v>
      </c>
      <c r="E1445">
        <v>0</v>
      </c>
      <c r="F1445" t="s">
        <v>15</v>
      </c>
      <c r="G1445" t="s">
        <v>135</v>
      </c>
      <c r="H1445" t="s">
        <v>111</v>
      </c>
      <c r="I1445" s="118">
        <v>44876</v>
      </c>
    </row>
    <row r="1446" spans="1:9" x14ac:dyDescent="0.3">
      <c r="B1446" t="s">
        <v>134</v>
      </c>
      <c r="C1446">
        <v>0</v>
      </c>
      <c r="D1446">
        <v>0</v>
      </c>
      <c r="E1446">
        <v>0</v>
      </c>
      <c r="F1446" t="s">
        <v>14</v>
      </c>
      <c r="G1446" t="s">
        <v>134</v>
      </c>
      <c r="H1446" t="s">
        <v>33</v>
      </c>
      <c r="I1446" s="118">
        <v>44876</v>
      </c>
    </row>
    <row r="1447" spans="1:9" x14ac:dyDescent="0.3">
      <c r="B1447" t="s">
        <v>135</v>
      </c>
      <c r="C1447">
        <v>0</v>
      </c>
      <c r="D1447">
        <v>0</v>
      </c>
      <c r="E1447">
        <v>0</v>
      </c>
      <c r="F1447" t="s">
        <v>15</v>
      </c>
      <c r="G1447" t="s">
        <v>135</v>
      </c>
      <c r="H1447" t="s">
        <v>111</v>
      </c>
      <c r="I1447" s="118">
        <v>44903</v>
      </c>
    </row>
    <row r="1448" spans="1:9" x14ac:dyDescent="0.3">
      <c r="B1448" t="s">
        <v>134</v>
      </c>
      <c r="C1448">
        <v>0</v>
      </c>
      <c r="D1448">
        <v>0</v>
      </c>
      <c r="E1448">
        <v>0</v>
      </c>
      <c r="F1448" t="s">
        <v>14</v>
      </c>
      <c r="G1448" t="s">
        <v>134</v>
      </c>
      <c r="H1448" t="s">
        <v>33</v>
      </c>
      <c r="I1448" s="118">
        <v>44903</v>
      </c>
    </row>
    <row r="1449" spans="1:9" x14ac:dyDescent="0.3">
      <c r="A1449" s="119">
        <v>0</v>
      </c>
      <c r="B1449" t="s">
        <v>3</v>
      </c>
      <c r="C1449">
        <v>196613.21</v>
      </c>
      <c r="D1449">
        <v>3932.2641629999998</v>
      </c>
      <c r="E1449">
        <v>50</v>
      </c>
      <c r="F1449" t="s">
        <v>14</v>
      </c>
      <c r="G1449" t="str">
        <f>_xlfn.XLOOKUP(B1449,'de para'!A:A,'de para'!C:C,_xlfn.XLOOKUP(B1449,'de para'!B:B,'de para'!C:C,"Not found",0),0)</f>
        <v>NTN-B 760199 20350515</v>
      </c>
      <c r="H1449" t="str">
        <f>_xlfn.XLOOKUP(B1449,'de para'!A:A,'de para'!D:D,_xlfn.XLOOKUP('output XML'!B1449,'de para'!B:B,'de para'!D:D,"Not found",0),0)</f>
        <v>Inflação</v>
      </c>
      <c r="I1449" s="118">
        <v>44904</v>
      </c>
    </row>
    <row r="1450" spans="1:9" x14ac:dyDescent="0.3">
      <c r="A1450" s="119">
        <v>1</v>
      </c>
      <c r="B1450" t="s">
        <v>3</v>
      </c>
      <c r="C1450">
        <v>259529.43</v>
      </c>
      <c r="D1450">
        <v>3932.2641629999998</v>
      </c>
      <c r="E1450">
        <v>66</v>
      </c>
      <c r="F1450" t="s">
        <v>14</v>
      </c>
      <c r="G1450" t="str">
        <f>_xlfn.XLOOKUP(B1450,'de para'!A:A,'de para'!C:C,_xlfn.XLOOKUP(B1450,'de para'!B:B,'de para'!C:C,"Not found",0),0)</f>
        <v>NTN-B 760199 20350515</v>
      </c>
      <c r="H1450" t="str">
        <f>_xlfn.XLOOKUP(B1450,'de para'!A:A,'de para'!D:D,_xlfn.XLOOKUP('output XML'!B1450,'de para'!B:B,'de para'!D:D,"Not found",0),0)</f>
        <v>Inflação</v>
      </c>
      <c r="I1450" s="118">
        <v>44904</v>
      </c>
    </row>
    <row r="1451" spans="1:9" x14ac:dyDescent="0.3">
      <c r="A1451" s="119">
        <v>2</v>
      </c>
      <c r="B1451" t="s">
        <v>3</v>
      </c>
      <c r="C1451">
        <v>1262256.8</v>
      </c>
      <c r="D1451">
        <v>3932.2641629999998</v>
      </c>
      <c r="E1451">
        <v>321</v>
      </c>
      <c r="F1451" t="s">
        <v>14</v>
      </c>
      <c r="G1451" t="str">
        <f>_xlfn.XLOOKUP(B1451,'de para'!A:A,'de para'!C:C,_xlfn.XLOOKUP(B1451,'de para'!B:B,'de para'!C:C,"Not found",0),0)</f>
        <v>NTN-B 760199 20350515</v>
      </c>
      <c r="H1451" t="str">
        <f>_xlfn.XLOOKUP(B1451,'de para'!A:A,'de para'!D:D,_xlfn.XLOOKUP('output XML'!B1451,'de para'!B:B,'de para'!D:D,"Not found",0),0)</f>
        <v>Inflação</v>
      </c>
      <c r="I1451" s="118">
        <v>44904</v>
      </c>
    </row>
    <row r="1452" spans="1:9" x14ac:dyDescent="0.3">
      <c r="A1452" s="119">
        <v>3</v>
      </c>
      <c r="B1452" t="s">
        <v>5</v>
      </c>
      <c r="C1452">
        <v>177541.93</v>
      </c>
      <c r="D1452">
        <v>4035.0438869999998</v>
      </c>
      <c r="E1452">
        <v>44</v>
      </c>
      <c r="F1452" t="s">
        <v>14</v>
      </c>
      <c r="G1452" t="str">
        <f>_xlfn.XLOOKUP(B1452,'de para'!A:A,'de para'!C:C,_xlfn.XLOOKUP(B1452,'de para'!B:B,'de para'!C:C,"Not found",0),0)</f>
        <v>NTN-B 760199 20260815</v>
      </c>
      <c r="H1452" t="str">
        <f>_xlfn.XLOOKUP(B1452,'de para'!A:A,'de para'!D:D,_xlfn.XLOOKUP('output XML'!B1452,'de para'!B:B,'de para'!D:D,"Not found",0),0)</f>
        <v>Inflação</v>
      </c>
      <c r="I1452" s="118">
        <v>44904</v>
      </c>
    </row>
    <row r="1453" spans="1:9" x14ac:dyDescent="0.3">
      <c r="A1453" s="119">
        <v>4</v>
      </c>
      <c r="B1453" t="s">
        <v>5</v>
      </c>
      <c r="C1453">
        <v>278418.03000000003</v>
      </c>
      <c r="D1453">
        <v>4035.0438869999998</v>
      </c>
      <c r="E1453">
        <v>69</v>
      </c>
      <c r="F1453" t="s">
        <v>14</v>
      </c>
      <c r="G1453" t="str">
        <f>_xlfn.XLOOKUP(B1453,'de para'!A:A,'de para'!C:C,_xlfn.XLOOKUP(B1453,'de para'!B:B,'de para'!C:C,"Not found",0),0)</f>
        <v>NTN-B 760199 20260815</v>
      </c>
      <c r="H1453" t="str">
        <f>_xlfn.XLOOKUP(B1453,'de para'!A:A,'de para'!D:D,_xlfn.XLOOKUP('output XML'!B1453,'de para'!B:B,'de para'!D:D,"Not found",0),0)</f>
        <v>Inflação</v>
      </c>
      <c r="I1453" s="118">
        <v>44904</v>
      </c>
    </row>
    <row r="1454" spans="1:9" x14ac:dyDescent="0.3">
      <c r="A1454" s="119">
        <v>5</v>
      </c>
      <c r="B1454" t="s">
        <v>5</v>
      </c>
      <c r="C1454">
        <v>32280.35</v>
      </c>
      <c r="D1454">
        <v>4035.0438869999998</v>
      </c>
      <c r="E1454">
        <v>8</v>
      </c>
      <c r="F1454" t="s">
        <v>14</v>
      </c>
      <c r="G1454" t="str">
        <f>_xlfn.XLOOKUP(B1454,'de para'!A:A,'de para'!C:C,_xlfn.XLOOKUP(B1454,'de para'!B:B,'de para'!C:C,"Not found",0),0)</f>
        <v>NTN-B 760199 20260815</v>
      </c>
      <c r="H1454" t="str">
        <f>_xlfn.XLOOKUP(B1454,'de para'!A:A,'de para'!D:D,_xlfn.XLOOKUP('output XML'!B1454,'de para'!B:B,'de para'!D:D,"Not found",0),0)</f>
        <v>Inflação</v>
      </c>
      <c r="I1454" s="118">
        <v>44904</v>
      </c>
    </row>
    <row r="1455" spans="1:9" x14ac:dyDescent="0.3">
      <c r="A1455" s="119">
        <v>6</v>
      </c>
      <c r="B1455" t="s">
        <v>5</v>
      </c>
      <c r="C1455">
        <v>698062.59</v>
      </c>
      <c r="D1455">
        <v>4035.0438869999998</v>
      </c>
      <c r="E1455">
        <v>173</v>
      </c>
      <c r="F1455" t="s">
        <v>14</v>
      </c>
      <c r="G1455" t="str">
        <f>_xlfn.XLOOKUP(B1455,'de para'!A:A,'de para'!C:C,_xlfn.XLOOKUP(B1455,'de para'!B:B,'de para'!C:C,"Not found",0),0)</f>
        <v>NTN-B 760199 20260815</v>
      </c>
      <c r="H1455" t="str">
        <f>_xlfn.XLOOKUP(B1455,'de para'!A:A,'de para'!D:D,_xlfn.XLOOKUP('output XML'!B1455,'de para'!B:B,'de para'!D:D,"Not found",0),0)</f>
        <v>Inflação</v>
      </c>
      <c r="I1455" s="118">
        <v>44904</v>
      </c>
    </row>
    <row r="1456" spans="1:9" x14ac:dyDescent="0.3">
      <c r="A1456" s="119">
        <v>7</v>
      </c>
      <c r="B1456" t="s">
        <v>3</v>
      </c>
      <c r="C1456">
        <v>1808841.51</v>
      </c>
      <c r="D1456">
        <v>3932.2641629999998</v>
      </c>
      <c r="E1456">
        <v>460</v>
      </c>
      <c r="F1456" t="s">
        <v>15</v>
      </c>
      <c r="G1456" t="str">
        <f>_xlfn.XLOOKUP(B1456,'de para'!A:A,'de para'!C:C,_xlfn.XLOOKUP(B1456,'de para'!B:B,'de para'!C:C,"Not found",0),0)</f>
        <v>NTN-B 760199 20350515</v>
      </c>
      <c r="H1456" t="str">
        <f>_xlfn.XLOOKUP(B1456,'de para'!A:A,'de para'!D:D,_xlfn.XLOOKUP('output XML'!B1456,'de para'!B:B,'de para'!D:D,"Not found",0),0)</f>
        <v>Inflação</v>
      </c>
      <c r="I1456" s="118">
        <v>44904</v>
      </c>
    </row>
    <row r="1457" spans="1:9" x14ac:dyDescent="0.3">
      <c r="A1457" s="119">
        <v>8</v>
      </c>
      <c r="B1457" t="s">
        <v>4</v>
      </c>
      <c r="C1457">
        <v>1825529.96</v>
      </c>
      <c r="D1457">
        <v>4029.867471</v>
      </c>
      <c r="E1457">
        <v>453</v>
      </c>
      <c r="F1457" t="s">
        <v>15</v>
      </c>
      <c r="G1457" t="str">
        <f>_xlfn.XLOOKUP(B1457,'de para'!A:A,'de para'!C:C,_xlfn.XLOOKUP(B1457,'de para'!B:B,'de para'!C:C,"Not found",0),0)</f>
        <v>NTN-B 760199 20300815</v>
      </c>
      <c r="H1457" t="str">
        <f>_xlfn.XLOOKUP(B1457,'de para'!A:A,'de para'!D:D,_xlfn.XLOOKUP('output XML'!B1457,'de para'!B:B,'de para'!D:D,"Not found",0),0)</f>
        <v>Inflação</v>
      </c>
      <c r="I1457" s="118">
        <v>44904</v>
      </c>
    </row>
    <row r="1458" spans="1:9" x14ac:dyDescent="0.3">
      <c r="A1458" s="119">
        <v>9</v>
      </c>
      <c r="B1458" t="s">
        <v>4</v>
      </c>
      <c r="C1458">
        <v>1765081.95</v>
      </c>
      <c r="D1458">
        <v>4029.867471</v>
      </c>
      <c r="E1458">
        <v>438</v>
      </c>
      <c r="F1458" t="s">
        <v>15</v>
      </c>
      <c r="G1458" t="str">
        <f>_xlfn.XLOOKUP(B1458,'de para'!A:A,'de para'!C:C,_xlfn.XLOOKUP(B1458,'de para'!B:B,'de para'!C:C,"Not found",0),0)</f>
        <v>NTN-B 760199 20300815</v>
      </c>
      <c r="H1458" t="str">
        <f>_xlfn.XLOOKUP(B1458,'de para'!A:A,'de para'!D:D,_xlfn.XLOOKUP('output XML'!B1458,'de para'!B:B,'de para'!D:D,"Not found",0),0)</f>
        <v>Inflação</v>
      </c>
      <c r="I1458" s="118">
        <v>44904</v>
      </c>
    </row>
    <row r="1459" spans="1:9" x14ac:dyDescent="0.3">
      <c r="A1459" s="119">
        <v>10</v>
      </c>
      <c r="B1459" t="s">
        <v>3</v>
      </c>
      <c r="C1459">
        <v>731401.13</v>
      </c>
      <c r="D1459">
        <v>3932.2641629999998</v>
      </c>
      <c r="E1459">
        <v>186</v>
      </c>
      <c r="F1459" t="s">
        <v>15</v>
      </c>
      <c r="G1459" t="str">
        <f>_xlfn.XLOOKUP(B1459,'de para'!A:A,'de para'!C:C,_xlfn.XLOOKUP(B1459,'de para'!B:B,'de para'!C:C,"Not found",0),0)</f>
        <v>NTN-B 760199 20350515</v>
      </c>
      <c r="H1459" t="str">
        <f>_xlfn.XLOOKUP(B1459,'de para'!A:A,'de para'!D:D,_xlfn.XLOOKUP('output XML'!B1459,'de para'!B:B,'de para'!D:D,"Not found",0),0)</f>
        <v>Inflação</v>
      </c>
      <c r="I1459" s="118">
        <v>44904</v>
      </c>
    </row>
    <row r="1460" spans="1:9" x14ac:dyDescent="0.3">
      <c r="A1460" s="119">
        <v>11</v>
      </c>
      <c r="B1460" t="s">
        <v>3</v>
      </c>
      <c r="C1460">
        <v>283123.02</v>
      </c>
      <c r="D1460">
        <v>3932.2641629999998</v>
      </c>
      <c r="E1460">
        <v>72</v>
      </c>
      <c r="F1460" t="s">
        <v>15</v>
      </c>
      <c r="G1460" t="str">
        <f>_xlfn.XLOOKUP(B1460,'de para'!A:A,'de para'!C:C,_xlfn.XLOOKUP(B1460,'de para'!B:B,'de para'!C:C,"Not found",0),0)</f>
        <v>NTN-B 760199 20350515</v>
      </c>
      <c r="H1460" t="str">
        <f>_xlfn.XLOOKUP(B1460,'de para'!A:A,'de para'!D:D,_xlfn.XLOOKUP('output XML'!B1460,'de para'!B:B,'de para'!D:D,"Not found",0),0)</f>
        <v>Inflação</v>
      </c>
      <c r="I1460" s="118">
        <v>44904</v>
      </c>
    </row>
    <row r="1461" spans="1:9" x14ac:dyDescent="0.3">
      <c r="A1461" s="119">
        <v>12</v>
      </c>
      <c r="B1461" t="s">
        <v>3</v>
      </c>
      <c r="C1461">
        <v>39322.639999999999</v>
      </c>
      <c r="D1461">
        <v>3932.2641629999998</v>
      </c>
      <c r="E1461">
        <v>10</v>
      </c>
      <c r="F1461" t="s">
        <v>15</v>
      </c>
      <c r="G1461" t="str">
        <f>_xlfn.XLOOKUP(B1461,'de para'!A:A,'de para'!C:C,_xlfn.XLOOKUP(B1461,'de para'!B:B,'de para'!C:C,"Not found",0),0)</f>
        <v>NTN-B 760199 20350515</v>
      </c>
      <c r="H1461" t="str">
        <f>_xlfn.XLOOKUP(B1461,'de para'!A:A,'de para'!D:D,_xlfn.XLOOKUP('output XML'!B1461,'de para'!B:B,'de para'!D:D,"Not found",0),0)</f>
        <v>Inflação</v>
      </c>
      <c r="I1461" s="118">
        <v>44904</v>
      </c>
    </row>
    <row r="1462" spans="1:9" x14ac:dyDescent="0.3">
      <c r="A1462" s="119">
        <v>13</v>
      </c>
      <c r="B1462" t="s">
        <v>3</v>
      </c>
      <c r="C1462">
        <v>2021183.78</v>
      </c>
      <c r="D1462">
        <v>3932.2641629999998</v>
      </c>
      <c r="E1462">
        <v>514</v>
      </c>
      <c r="F1462" t="s">
        <v>15</v>
      </c>
      <c r="G1462" t="str">
        <f>_xlfn.XLOOKUP(B1462,'de para'!A:A,'de para'!C:C,_xlfn.XLOOKUP(B1462,'de para'!B:B,'de para'!C:C,"Not found",0),0)</f>
        <v>NTN-B 760199 20350515</v>
      </c>
      <c r="H1462" t="str">
        <f>_xlfn.XLOOKUP(B1462,'de para'!A:A,'de para'!D:D,_xlfn.XLOOKUP('output XML'!B1462,'de para'!B:B,'de para'!D:D,"Not found",0),0)</f>
        <v>Inflação</v>
      </c>
      <c r="I1462" s="118">
        <v>44904</v>
      </c>
    </row>
    <row r="1463" spans="1:9" x14ac:dyDescent="0.3">
      <c r="A1463" s="119">
        <v>14</v>
      </c>
      <c r="B1463" t="s">
        <v>4</v>
      </c>
      <c r="C1463">
        <v>2538816.5099999998</v>
      </c>
      <c r="D1463">
        <v>4029.867471</v>
      </c>
      <c r="E1463">
        <v>630</v>
      </c>
      <c r="F1463" t="s">
        <v>15</v>
      </c>
      <c r="G1463" t="str">
        <f>_xlfn.XLOOKUP(B1463,'de para'!A:A,'de para'!C:C,_xlfn.XLOOKUP(B1463,'de para'!B:B,'de para'!C:C,"Not found",0),0)</f>
        <v>NTN-B 760199 20300815</v>
      </c>
      <c r="H1463" t="str">
        <f>_xlfn.XLOOKUP(B1463,'de para'!A:A,'de para'!D:D,_xlfn.XLOOKUP('output XML'!B1463,'de para'!B:B,'de para'!D:D,"Not found",0),0)</f>
        <v>Inflação</v>
      </c>
      <c r="I1463" s="118">
        <v>44904</v>
      </c>
    </row>
    <row r="1464" spans="1:9" x14ac:dyDescent="0.3">
      <c r="A1464" s="119">
        <v>15</v>
      </c>
      <c r="B1464" t="s">
        <v>3</v>
      </c>
      <c r="C1464">
        <v>1293714.9099999999</v>
      </c>
      <c r="D1464">
        <v>3932.2641629999998</v>
      </c>
      <c r="E1464">
        <v>329</v>
      </c>
      <c r="F1464" t="s">
        <v>15</v>
      </c>
      <c r="G1464" t="str">
        <f>_xlfn.XLOOKUP(B1464,'de para'!A:A,'de para'!C:C,_xlfn.XLOOKUP(B1464,'de para'!B:B,'de para'!C:C,"Not found",0),0)</f>
        <v>NTN-B 760199 20350515</v>
      </c>
      <c r="H1464" t="str">
        <f>_xlfn.XLOOKUP(B1464,'de para'!A:A,'de para'!D:D,_xlfn.XLOOKUP('output XML'!B1464,'de para'!B:B,'de para'!D:D,"Not found",0),0)</f>
        <v>Inflação</v>
      </c>
      <c r="I1464" s="118">
        <v>44904</v>
      </c>
    </row>
    <row r="1465" spans="1:9" x14ac:dyDescent="0.3">
      <c r="A1465" s="119">
        <v>16</v>
      </c>
      <c r="B1465" t="s">
        <v>3</v>
      </c>
      <c r="C1465">
        <v>145493.76999999999</v>
      </c>
      <c r="D1465">
        <v>3932.2641629999998</v>
      </c>
      <c r="E1465">
        <v>37</v>
      </c>
      <c r="F1465" t="s">
        <v>15</v>
      </c>
      <c r="G1465" t="str">
        <f>_xlfn.XLOOKUP(B1465,'de para'!A:A,'de para'!C:C,_xlfn.XLOOKUP(B1465,'de para'!B:B,'de para'!C:C,"Not found",0),0)</f>
        <v>NTN-B 760199 20350515</v>
      </c>
      <c r="H1465" t="str">
        <f>_xlfn.XLOOKUP(B1465,'de para'!A:A,'de para'!D:D,_xlfn.XLOOKUP('output XML'!B1465,'de para'!B:B,'de para'!D:D,"Not found",0),0)</f>
        <v>Inflação</v>
      </c>
      <c r="I1465" s="118">
        <v>44904</v>
      </c>
    </row>
    <row r="1466" spans="1:9" x14ac:dyDescent="0.3">
      <c r="A1466" s="119">
        <v>17</v>
      </c>
      <c r="B1466" t="s">
        <v>4</v>
      </c>
      <c r="C1466">
        <v>189403.77</v>
      </c>
      <c r="D1466">
        <v>4029.867471</v>
      </c>
      <c r="E1466">
        <v>47</v>
      </c>
      <c r="F1466" t="s">
        <v>15</v>
      </c>
      <c r="G1466" t="str">
        <f>_xlfn.XLOOKUP(B1466,'de para'!A:A,'de para'!C:C,_xlfn.XLOOKUP(B1466,'de para'!B:B,'de para'!C:C,"Not found",0),0)</f>
        <v>NTN-B 760199 20300815</v>
      </c>
      <c r="H1466" t="str">
        <f>_xlfn.XLOOKUP(B1466,'de para'!A:A,'de para'!D:D,_xlfn.XLOOKUP('output XML'!B1466,'de para'!B:B,'de para'!D:D,"Not found",0),0)</f>
        <v>Inflação</v>
      </c>
      <c r="I1466" s="118">
        <v>44904</v>
      </c>
    </row>
    <row r="1467" spans="1:9" x14ac:dyDescent="0.3">
      <c r="A1467" s="119">
        <v>18</v>
      </c>
      <c r="B1467" t="s">
        <v>5</v>
      </c>
      <c r="C1467">
        <v>956305.4</v>
      </c>
      <c r="D1467">
        <v>4035.0438869999998</v>
      </c>
      <c r="E1467">
        <v>237</v>
      </c>
      <c r="F1467" t="s">
        <v>15</v>
      </c>
      <c r="G1467" t="str">
        <f>_xlfn.XLOOKUP(B1467,'de para'!A:A,'de para'!C:C,_xlfn.XLOOKUP(B1467,'de para'!B:B,'de para'!C:C,"Not found",0),0)</f>
        <v>NTN-B 760199 20260815</v>
      </c>
      <c r="H1467" t="str">
        <f>_xlfn.XLOOKUP(B1467,'de para'!A:A,'de para'!D:D,_xlfn.XLOOKUP('output XML'!B1467,'de para'!B:B,'de para'!D:D,"Not found",0),0)</f>
        <v>Inflação</v>
      </c>
      <c r="I1467" s="118">
        <v>44904</v>
      </c>
    </row>
    <row r="1468" spans="1:9" x14ac:dyDescent="0.3">
      <c r="A1468" s="119">
        <v>19</v>
      </c>
      <c r="B1468" t="s">
        <v>5</v>
      </c>
      <c r="C1468">
        <v>794903.65</v>
      </c>
      <c r="D1468">
        <v>4035.0438869999998</v>
      </c>
      <c r="E1468">
        <v>197</v>
      </c>
      <c r="F1468" t="s">
        <v>15</v>
      </c>
      <c r="G1468" t="str">
        <f>_xlfn.XLOOKUP(B1468,'de para'!A:A,'de para'!C:C,_xlfn.XLOOKUP(B1468,'de para'!B:B,'de para'!C:C,"Not found",0),0)</f>
        <v>NTN-B 760199 20260815</v>
      </c>
      <c r="H1468" t="str">
        <f>_xlfn.XLOOKUP(B1468,'de para'!A:A,'de para'!D:D,_xlfn.XLOOKUP('output XML'!B1468,'de para'!B:B,'de para'!D:D,"Not found",0),0)</f>
        <v>Inflação</v>
      </c>
      <c r="I1468" s="118">
        <v>44904</v>
      </c>
    </row>
    <row r="1469" spans="1:9" x14ac:dyDescent="0.3">
      <c r="A1469" s="119">
        <v>20</v>
      </c>
      <c r="B1469" t="s">
        <v>5</v>
      </c>
      <c r="C1469">
        <v>100876.1</v>
      </c>
      <c r="D1469">
        <v>4035.0438869999998</v>
      </c>
      <c r="E1469">
        <v>25</v>
      </c>
      <c r="F1469" t="s">
        <v>15</v>
      </c>
      <c r="G1469" t="str">
        <f>_xlfn.XLOOKUP(B1469,'de para'!A:A,'de para'!C:C,_xlfn.XLOOKUP(B1469,'de para'!B:B,'de para'!C:C,"Not found",0),0)</f>
        <v>NTN-B 760199 20260815</v>
      </c>
      <c r="H1469" t="str">
        <f>_xlfn.XLOOKUP(B1469,'de para'!A:A,'de para'!D:D,_xlfn.XLOOKUP('output XML'!B1469,'de para'!B:B,'de para'!D:D,"Not found",0),0)</f>
        <v>Inflação</v>
      </c>
      <c r="I1469" s="118">
        <v>44904</v>
      </c>
    </row>
    <row r="1470" spans="1:9" x14ac:dyDescent="0.3">
      <c r="A1470" s="119">
        <v>21</v>
      </c>
      <c r="B1470" t="s">
        <v>5</v>
      </c>
      <c r="C1470">
        <v>1311389.26</v>
      </c>
      <c r="D1470">
        <v>4035.0438869999998</v>
      </c>
      <c r="E1470">
        <v>325</v>
      </c>
      <c r="F1470" t="s">
        <v>15</v>
      </c>
      <c r="G1470" t="str">
        <f>_xlfn.XLOOKUP(B1470,'de para'!A:A,'de para'!C:C,_xlfn.XLOOKUP(B1470,'de para'!B:B,'de para'!C:C,"Not found",0),0)</f>
        <v>NTN-B 760199 20260815</v>
      </c>
      <c r="H1470" t="str">
        <f>_xlfn.XLOOKUP(B1470,'de para'!A:A,'de para'!D:D,_xlfn.XLOOKUP('output XML'!B1470,'de para'!B:B,'de para'!D:D,"Not found",0),0)</f>
        <v>Inflação</v>
      </c>
      <c r="I1470" s="118">
        <v>44904</v>
      </c>
    </row>
    <row r="1471" spans="1:9" x14ac:dyDescent="0.3">
      <c r="A1471" s="119">
        <v>22</v>
      </c>
      <c r="B1471" t="s">
        <v>6</v>
      </c>
      <c r="C1471">
        <v>1501224.89</v>
      </c>
      <c r="D1471">
        <v>1000.81659374</v>
      </c>
      <c r="E1471">
        <v>1500</v>
      </c>
      <c r="F1471" t="s">
        <v>14</v>
      </c>
      <c r="G1471" t="str">
        <f>_xlfn.XLOOKUP(B1471,'de para'!A:A,'de para'!C:C,_xlfn.XLOOKUP(B1471,'de para'!B:B,'de para'!C:C,"Not found",0),0)</f>
        <v>IFPT11 - IFIN PARTICIPAÇÕES S.A. - 20330915 IPCA + 7.1000%</v>
      </c>
      <c r="H1471" t="str">
        <f>_xlfn.XLOOKUP(B1471,'de para'!A:A,'de para'!D:D,_xlfn.XLOOKUP('output XML'!B1471,'de para'!B:B,'de para'!D:D,"Not found",0),0)</f>
        <v>Inflação</v>
      </c>
      <c r="I1471" s="118">
        <v>44904</v>
      </c>
    </row>
    <row r="1472" spans="1:9" x14ac:dyDescent="0.3">
      <c r="A1472" s="119">
        <v>23</v>
      </c>
      <c r="B1472" t="s">
        <v>7</v>
      </c>
      <c r="C1472">
        <v>272000.3</v>
      </c>
      <c r="D1472">
        <v>14.3</v>
      </c>
      <c r="E1472">
        <v>19021</v>
      </c>
      <c r="F1472" t="s">
        <v>14</v>
      </c>
      <c r="G1472" t="str">
        <f>_xlfn.XLOOKUP(B1472,'de para'!A:A,'de para'!C:C,_xlfn.XLOOKUP(B1472,'de para'!B:B,'de para'!C:C,"Not found",0),0)</f>
        <v>Bradesco PN</v>
      </c>
      <c r="H1472" t="str">
        <f>_xlfn.XLOOKUP(B1472,'de para'!A:A,'de para'!D:D,_xlfn.XLOOKUP('output XML'!B1472,'de para'!B:B,'de para'!D:D,"Not found",0),0)</f>
        <v>Ações</v>
      </c>
      <c r="I1472" s="118">
        <v>44904</v>
      </c>
    </row>
    <row r="1473" spans="1:9" x14ac:dyDescent="0.3">
      <c r="A1473" s="119">
        <v>24</v>
      </c>
      <c r="B1473" t="s">
        <v>143</v>
      </c>
      <c r="C1473">
        <v>7470410</v>
      </c>
      <c r="D1473">
        <v>103.9</v>
      </c>
      <c r="E1473">
        <v>71900</v>
      </c>
      <c r="F1473" t="s">
        <v>14</v>
      </c>
      <c r="G1473" t="str">
        <f>_xlfn.XLOOKUP(B1473,'de para'!A:A,'de para'!C:C,_xlfn.XLOOKUP(B1473,'de para'!B:B,'de para'!C:C,"Not found",0),0)</f>
        <v>BOVA11</v>
      </c>
      <c r="H1473" t="str">
        <f>_xlfn.XLOOKUP(B1473,'de para'!A:A,'de para'!D:D,_xlfn.XLOOKUP('output XML'!B1473,'de para'!B:B,'de para'!D:D,"Not found",0),0)</f>
        <v>Ações</v>
      </c>
      <c r="I1473" s="118">
        <v>44904</v>
      </c>
    </row>
    <row r="1474" spans="1:9" x14ac:dyDescent="0.3">
      <c r="A1474" s="119">
        <v>25</v>
      </c>
      <c r="B1474" t="s">
        <v>8</v>
      </c>
      <c r="C1474">
        <v>374526.16</v>
      </c>
      <c r="D1474">
        <v>11.08</v>
      </c>
      <c r="E1474">
        <v>33802</v>
      </c>
      <c r="F1474" t="s">
        <v>14</v>
      </c>
      <c r="G1474" t="str">
        <f>_xlfn.XLOOKUP(B1474,'de para'!A:A,'de para'!C:C,_xlfn.XLOOKUP(B1474,'de para'!B:B,'de para'!C:C,"Not found",0),0)</f>
        <v>CEMIG PN</v>
      </c>
      <c r="H1474" t="str">
        <f>_xlfn.XLOOKUP(B1474,'de para'!A:A,'de para'!D:D,_xlfn.XLOOKUP('output XML'!B1474,'de para'!B:B,'de para'!D:D,"Not found",0),0)</f>
        <v>Ações</v>
      </c>
      <c r="I1474" s="118">
        <v>44904</v>
      </c>
    </row>
    <row r="1475" spans="1:9" x14ac:dyDescent="0.3">
      <c r="A1475" s="119">
        <v>26</v>
      </c>
      <c r="B1475" t="s">
        <v>9</v>
      </c>
      <c r="C1475">
        <v>1208064</v>
      </c>
      <c r="D1475">
        <v>16.64</v>
      </c>
      <c r="E1475">
        <v>72600</v>
      </c>
      <c r="F1475" t="s">
        <v>14</v>
      </c>
      <c r="G1475" t="str">
        <f>_xlfn.XLOOKUP(B1475,'de para'!A:A,'de para'!C:C,_xlfn.XLOOKUP(B1475,'de para'!B:B,'de para'!C:C,"Not found",0),0)</f>
        <v>Cosan ON</v>
      </c>
      <c r="H1475" t="str">
        <f>_xlfn.XLOOKUP(B1475,'de para'!A:A,'de para'!D:D,_xlfn.XLOOKUP('output XML'!B1475,'de para'!B:B,'de para'!D:D,"Not found",0),0)</f>
        <v>Ações</v>
      </c>
      <c r="I1475" s="118">
        <v>44904</v>
      </c>
    </row>
    <row r="1476" spans="1:9" x14ac:dyDescent="0.3">
      <c r="A1476" s="119">
        <v>27</v>
      </c>
      <c r="B1476" t="s">
        <v>10</v>
      </c>
      <c r="C1476">
        <v>475281.58</v>
      </c>
      <c r="D1476">
        <v>8.17</v>
      </c>
      <c r="E1476">
        <v>58174</v>
      </c>
      <c r="F1476" t="s">
        <v>14</v>
      </c>
      <c r="G1476" t="str">
        <f>_xlfn.XLOOKUP(B1476,'de para'!A:A,'de para'!C:C,_xlfn.XLOOKUP(B1476,'de para'!B:B,'de para'!C:C,"Not found",0),0)</f>
        <v>Itau PN</v>
      </c>
      <c r="H1476" t="str">
        <f>_xlfn.XLOOKUP(B1476,'de para'!A:A,'de para'!D:D,_xlfn.XLOOKUP('output XML'!B1476,'de para'!B:B,'de para'!D:D,"Not found",0),0)</f>
        <v>Ações</v>
      </c>
      <c r="I1476" s="118">
        <v>44904</v>
      </c>
    </row>
    <row r="1477" spans="1:9" x14ac:dyDescent="0.3">
      <c r="A1477" s="119">
        <v>28</v>
      </c>
      <c r="B1477" t="s">
        <v>11</v>
      </c>
      <c r="C1477">
        <v>891042.6</v>
      </c>
      <c r="D1477">
        <v>24.71</v>
      </c>
      <c r="E1477">
        <v>36060</v>
      </c>
      <c r="F1477" t="s">
        <v>14</v>
      </c>
      <c r="G1477" t="str">
        <f>_xlfn.XLOOKUP(B1477,'de para'!A:A,'de para'!C:C,_xlfn.XLOOKUP(B1477,'de para'!B:B,'de para'!C:C,"Not found",0),0)</f>
        <v>Petrobras PN</v>
      </c>
      <c r="H1477" t="str">
        <f>_xlfn.XLOOKUP(B1477,'de para'!A:A,'de para'!D:D,_xlfn.XLOOKUP('output XML'!B1477,'de para'!B:B,'de para'!D:D,"Not found",0),0)</f>
        <v>Ações</v>
      </c>
      <c r="I1477" s="118">
        <v>44904</v>
      </c>
    </row>
    <row r="1478" spans="1:9" x14ac:dyDescent="0.3">
      <c r="A1478" s="119">
        <v>29</v>
      </c>
      <c r="B1478" t="s">
        <v>12</v>
      </c>
      <c r="C1478">
        <v>1686060</v>
      </c>
      <c r="D1478">
        <v>88.74</v>
      </c>
      <c r="E1478">
        <v>19000</v>
      </c>
      <c r="F1478" t="s">
        <v>14</v>
      </c>
      <c r="G1478" t="str">
        <f>_xlfn.XLOOKUP(B1478,'de para'!A:A,'de para'!C:C,_xlfn.XLOOKUP(B1478,'de para'!B:B,'de para'!C:C,"Not found",0),0)</f>
        <v>Vale ON</v>
      </c>
      <c r="H1478" t="str">
        <f>_xlfn.XLOOKUP(B1478,'de para'!A:A,'de para'!D:D,_xlfn.XLOOKUP('output XML'!B1478,'de para'!B:B,'de para'!D:D,"Not found",0),0)</f>
        <v>Ações</v>
      </c>
      <c r="I1478" s="118">
        <v>44904</v>
      </c>
    </row>
    <row r="1479" spans="1:9" x14ac:dyDescent="0.3">
      <c r="A1479" s="119">
        <v>30</v>
      </c>
      <c r="B1479" t="s">
        <v>143</v>
      </c>
      <c r="C1479">
        <v>598983.5</v>
      </c>
      <c r="D1479">
        <v>103.9</v>
      </c>
      <c r="E1479">
        <v>5765</v>
      </c>
      <c r="F1479" t="s">
        <v>14</v>
      </c>
      <c r="G1479" t="str">
        <f>_xlfn.XLOOKUP(B1479,'de para'!A:A,'de para'!C:C,_xlfn.XLOOKUP(B1479,'de para'!B:B,'de para'!C:C,"Not found",0),0)</f>
        <v>BOVA11</v>
      </c>
      <c r="H1479" t="str">
        <f>_xlfn.XLOOKUP(B1479,'de para'!A:A,'de para'!D:D,_xlfn.XLOOKUP('output XML'!B1479,'de para'!B:B,'de para'!D:D,"Not found",0),0)</f>
        <v>Ações</v>
      </c>
      <c r="I1479" s="118">
        <v>44904</v>
      </c>
    </row>
    <row r="1480" spans="1:9" x14ac:dyDescent="0.3">
      <c r="A1480" s="119">
        <v>31</v>
      </c>
      <c r="B1480" t="s">
        <v>143</v>
      </c>
      <c r="C1480">
        <v>93094.399999999994</v>
      </c>
      <c r="D1480">
        <v>103.9</v>
      </c>
      <c r="E1480">
        <v>896</v>
      </c>
      <c r="F1480" t="s">
        <v>14</v>
      </c>
      <c r="G1480" t="str">
        <f>_xlfn.XLOOKUP(B1480,'de para'!A:A,'de para'!C:C,_xlfn.XLOOKUP(B1480,'de para'!B:B,'de para'!C:C,"Not found",0),0)</f>
        <v>BOVA11</v>
      </c>
      <c r="H1480" t="str">
        <f>_xlfn.XLOOKUP(B1480,'de para'!A:A,'de para'!D:D,_xlfn.XLOOKUP('output XML'!B1480,'de para'!B:B,'de para'!D:D,"Not found",0),0)</f>
        <v>Ações</v>
      </c>
      <c r="I1480" s="118">
        <v>44904</v>
      </c>
    </row>
    <row r="1481" spans="1:9" x14ac:dyDescent="0.3">
      <c r="A1481" s="119">
        <v>32</v>
      </c>
      <c r="B1481" t="s">
        <v>143</v>
      </c>
      <c r="C1481">
        <v>44469.2</v>
      </c>
      <c r="D1481">
        <v>103.9</v>
      </c>
      <c r="E1481">
        <v>428</v>
      </c>
      <c r="F1481" t="s">
        <v>14</v>
      </c>
      <c r="G1481" t="str">
        <f>_xlfn.XLOOKUP(B1481,'de para'!A:A,'de para'!C:C,_xlfn.XLOOKUP(B1481,'de para'!B:B,'de para'!C:C,"Not found",0),0)</f>
        <v>BOVA11</v>
      </c>
      <c r="H1481" t="str">
        <f>_xlfn.XLOOKUP(B1481,'de para'!A:A,'de para'!D:D,_xlfn.XLOOKUP('output XML'!B1481,'de para'!B:B,'de para'!D:D,"Not found",0),0)</f>
        <v>Ações</v>
      </c>
      <c r="I1481" s="118">
        <v>44904</v>
      </c>
    </row>
    <row r="1482" spans="1:9" x14ac:dyDescent="0.3">
      <c r="A1482" s="119">
        <v>33</v>
      </c>
      <c r="B1482" t="s">
        <v>143</v>
      </c>
      <c r="C1482">
        <v>84159</v>
      </c>
      <c r="D1482">
        <v>103.9</v>
      </c>
      <c r="E1482">
        <v>810</v>
      </c>
      <c r="F1482" t="s">
        <v>14</v>
      </c>
      <c r="G1482" t="str">
        <f>_xlfn.XLOOKUP(B1482,'de para'!A:A,'de para'!C:C,_xlfn.XLOOKUP(B1482,'de para'!B:B,'de para'!C:C,"Not found",0),0)</f>
        <v>BOVA11</v>
      </c>
      <c r="H1482" t="str">
        <f>_xlfn.XLOOKUP(B1482,'de para'!A:A,'de para'!D:D,_xlfn.XLOOKUP('output XML'!B1482,'de para'!B:B,'de para'!D:D,"Not found",0),0)</f>
        <v>Ações</v>
      </c>
      <c r="I1482" s="118">
        <v>44904</v>
      </c>
    </row>
    <row r="1483" spans="1:9" x14ac:dyDescent="0.3">
      <c r="A1483" s="119">
        <v>34</v>
      </c>
      <c r="B1483" t="s">
        <v>143</v>
      </c>
      <c r="C1483">
        <v>156577.29999999999</v>
      </c>
      <c r="D1483">
        <v>103.9</v>
      </c>
      <c r="E1483">
        <v>1507</v>
      </c>
      <c r="F1483" t="s">
        <v>14</v>
      </c>
      <c r="G1483" t="str">
        <f>_xlfn.XLOOKUP(B1483,'de para'!A:A,'de para'!C:C,_xlfn.XLOOKUP(B1483,'de para'!B:B,'de para'!C:C,"Not found",0),0)</f>
        <v>BOVA11</v>
      </c>
      <c r="H1483" t="str">
        <f>_xlfn.XLOOKUP(B1483,'de para'!A:A,'de para'!D:D,_xlfn.XLOOKUP('output XML'!B1483,'de para'!B:B,'de para'!D:D,"Not found",0),0)</f>
        <v>Ações</v>
      </c>
      <c r="I1483" s="118">
        <v>44904</v>
      </c>
    </row>
    <row r="1484" spans="1:9" x14ac:dyDescent="0.3">
      <c r="A1484" s="119">
        <v>35</v>
      </c>
      <c r="B1484" t="s">
        <v>143</v>
      </c>
      <c r="C1484">
        <v>716286.6</v>
      </c>
      <c r="D1484">
        <v>103.9</v>
      </c>
      <c r="E1484">
        <v>6894</v>
      </c>
      <c r="F1484" t="s">
        <v>14</v>
      </c>
      <c r="G1484" t="str">
        <f>_xlfn.XLOOKUP(B1484,'de para'!A:A,'de para'!C:C,_xlfn.XLOOKUP(B1484,'de para'!B:B,'de para'!C:C,"Not found",0),0)</f>
        <v>BOVA11</v>
      </c>
      <c r="H1484" t="str">
        <f>_xlfn.XLOOKUP(B1484,'de para'!A:A,'de para'!D:D,_xlfn.XLOOKUP('output XML'!B1484,'de para'!B:B,'de para'!D:D,"Not found",0),0)</f>
        <v>Ações</v>
      </c>
      <c r="I1484" s="118">
        <v>44904</v>
      </c>
    </row>
    <row r="1485" spans="1:9" x14ac:dyDescent="0.3">
      <c r="A1485" s="119">
        <v>36</v>
      </c>
      <c r="B1485" t="s">
        <v>13</v>
      </c>
      <c r="C1485">
        <v>1000.3</v>
      </c>
      <c r="D1485">
        <v>1000.3</v>
      </c>
      <c r="E1485">
        <v>1</v>
      </c>
      <c r="F1485" t="s">
        <v>14</v>
      </c>
      <c r="G1485" t="str">
        <f>_xlfn.XLOOKUP(B1485,'de para'!A:A,'de para'!C:C,_xlfn.XLOOKUP(B1485,'de para'!B:B,'de para'!C:C,"Not found",0),0)</f>
        <v>Fundo de caixa</v>
      </c>
      <c r="H1485" t="str">
        <f>_xlfn.XLOOKUP(B1485,'de para'!A:A,'de para'!D:D,_xlfn.XLOOKUP('output XML'!B1485,'de para'!B:B,'de para'!D:D,"Not found",0),0)</f>
        <v>Caixa</v>
      </c>
      <c r="I1485" s="118">
        <v>44904</v>
      </c>
    </row>
    <row r="1486" spans="1:9" x14ac:dyDescent="0.3">
      <c r="A1486" s="119">
        <v>37</v>
      </c>
      <c r="B1486" t="s">
        <v>13</v>
      </c>
      <c r="C1486">
        <v>1000.26</v>
      </c>
      <c r="D1486">
        <v>1000.26</v>
      </c>
      <c r="E1486">
        <v>1</v>
      </c>
      <c r="F1486" t="s">
        <v>15</v>
      </c>
      <c r="G1486" t="str">
        <f>_xlfn.XLOOKUP(B1486,'de para'!A:A,'de para'!C:C,_xlfn.XLOOKUP(B1486,'de para'!B:B,'de para'!C:C,"Not found",0),0)</f>
        <v>Fundo de caixa</v>
      </c>
      <c r="H1486" t="str">
        <f>_xlfn.XLOOKUP(B1486,'de para'!A:A,'de para'!D:D,_xlfn.XLOOKUP('output XML'!B1486,'de para'!B:B,'de para'!D:D,"Not found",0),0)</f>
        <v>Caixa</v>
      </c>
      <c r="I1486" s="118">
        <v>44904</v>
      </c>
    </row>
    <row r="1487" spans="1:9" x14ac:dyDescent="0.3">
      <c r="A1487" s="119">
        <v>38</v>
      </c>
      <c r="B1487">
        <v>28075830000105</v>
      </c>
      <c r="C1487">
        <v>336276.40916661388</v>
      </c>
      <c r="D1487">
        <v>1.6763918</v>
      </c>
      <c r="E1487">
        <v>200595.35555268999</v>
      </c>
      <c r="F1487" t="s">
        <v>14</v>
      </c>
      <c r="G1487" t="str">
        <f>_xlfn.XLOOKUP(B1487,'de para'!A:A,'de para'!C:C,_xlfn.XLOOKUP(B1487,'de para'!B:B,'de para'!C:C,"Not found",0),0)</f>
        <v>CSHG ALLOCATION MILES ACER LONG BIAS FIC MULTIMERCADO</v>
      </c>
      <c r="H1487" t="str">
        <f>_xlfn.XLOOKUP(B1487,'de para'!A:A,'de para'!D:D,_xlfn.XLOOKUP('output XML'!B1487,'de para'!B:B,'de para'!D:D,"Not found",0),0)</f>
        <v>Ações</v>
      </c>
      <c r="I1487" s="118">
        <v>44904</v>
      </c>
    </row>
    <row r="1488" spans="1:9" x14ac:dyDescent="0.3">
      <c r="A1488" s="119">
        <v>39</v>
      </c>
      <c r="B1488">
        <v>25307212000147</v>
      </c>
      <c r="C1488">
        <v>1448186.7822171149</v>
      </c>
      <c r="D1488">
        <v>1.353205</v>
      </c>
      <c r="E1488">
        <v>1070190.2388899799</v>
      </c>
      <c r="F1488" t="s">
        <v>14</v>
      </c>
      <c r="G1488" t="str">
        <f>_xlfn.XLOOKUP(B1488,'de para'!A:A,'de para'!C:C,_xlfn.XLOOKUP(B1488,'de para'!B:B,'de para'!C:C,"Not found",0),0)</f>
        <v>CSHG ALLOCATION VELT 90 FIC AÇÕES</v>
      </c>
      <c r="H1488" t="str">
        <f>_xlfn.XLOOKUP(B1488,'de para'!A:A,'de para'!D:D,_xlfn.XLOOKUP('output XML'!B1488,'de para'!B:B,'de para'!D:D,"Not found",0),0)</f>
        <v>Ações</v>
      </c>
      <c r="I1488" s="118">
        <v>44904</v>
      </c>
    </row>
    <row r="1489" spans="1:9" x14ac:dyDescent="0.3">
      <c r="A1489" s="119">
        <v>40</v>
      </c>
      <c r="B1489">
        <v>19726267000199</v>
      </c>
      <c r="C1489">
        <v>2462715.5483039659</v>
      </c>
      <c r="D1489">
        <v>300.44947281999998</v>
      </c>
      <c r="E1489">
        <v>8196.7710749800008</v>
      </c>
      <c r="F1489" t="s">
        <v>14</v>
      </c>
      <c r="G1489" t="str">
        <f>_xlfn.XLOOKUP(B1489,'de para'!A:A,'de para'!C:C,_xlfn.XLOOKUP(B1489,'de para'!B:B,'de para'!C:C,"Not found",0),0)</f>
        <v>ATMOS AÇÕES II FIC</v>
      </c>
      <c r="H1489" t="str">
        <f>_xlfn.XLOOKUP(B1489,'de para'!A:A,'de para'!D:D,_xlfn.XLOOKUP('output XML'!B1489,'de para'!B:B,'de para'!D:D,"Not found",0),0)</f>
        <v>Ações</v>
      </c>
      <c r="I1489" s="118">
        <v>44904</v>
      </c>
    </row>
    <row r="1490" spans="1:9" x14ac:dyDescent="0.3">
      <c r="A1490" s="119">
        <v>41</v>
      </c>
      <c r="B1490">
        <v>11145320000156</v>
      </c>
      <c r="C1490">
        <v>3208448.8877672148</v>
      </c>
      <c r="D1490">
        <v>700.58373921999998</v>
      </c>
      <c r="E1490">
        <v>4579.6793561599998</v>
      </c>
      <c r="F1490" t="s">
        <v>14</v>
      </c>
      <c r="G1490" t="str">
        <f>_xlfn.XLOOKUP(B1490,'de para'!A:A,'de para'!C:C,_xlfn.XLOOKUP(B1490,'de para'!B:B,'de para'!C:C,"Not found",0),0)</f>
        <v>ATMOS AÇÕES FIC</v>
      </c>
      <c r="H1490" t="str">
        <f>_xlfn.XLOOKUP(B1490,'de para'!A:A,'de para'!D:D,_xlfn.XLOOKUP('output XML'!B1490,'de para'!B:B,'de para'!D:D,"Not found",0),0)</f>
        <v>Ações</v>
      </c>
      <c r="I1490" s="118">
        <v>44904</v>
      </c>
    </row>
    <row r="1491" spans="1:9" x14ac:dyDescent="0.3">
      <c r="A1491" s="119">
        <v>42</v>
      </c>
      <c r="B1491">
        <v>28075715000122</v>
      </c>
      <c r="C1491">
        <v>1863947.4615861189</v>
      </c>
      <c r="D1491">
        <v>1.6072907999999999</v>
      </c>
      <c r="E1491">
        <v>1159682.77898817</v>
      </c>
      <c r="F1491" t="s">
        <v>14</v>
      </c>
      <c r="G1491" t="str">
        <f>_xlfn.XLOOKUP(B1491,'de para'!A:A,'de para'!C:C,_xlfn.XLOOKUP(B1491,'de para'!B:B,'de para'!C:C,"Not found",0),0)</f>
        <v>CSHG ALLOCATION MILES VIRTUS FIC AÇÕES</v>
      </c>
      <c r="H1491" t="str">
        <f>_xlfn.XLOOKUP(B1491,'de para'!A:A,'de para'!D:D,_xlfn.XLOOKUP('output XML'!B1491,'de para'!B:B,'de para'!D:D,"Not found",0),0)</f>
        <v>Ações</v>
      </c>
      <c r="I1491" s="118">
        <v>44904</v>
      </c>
    </row>
    <row r="1492" spans="1:9" x14ac:dyDescent="0.3">
      <c r="A1492" s="119">
        <v>43</v>
      </c>
      <c r="B1492">
        <v>31608459000104</v>
      </c>
      <c r="C1492">
        <v>1539755.0750991949</v>
      </c>
      <c r="D1492">
        <v>1.3682163000000001</v>
      </c>
      <c r="E1492">
        <v>1125374.01805489</v>
      </c>
      <c r="F1492" t="s">
        <v>14</v>
      </c>
      <c r="G1492" t="str">
        <f>_xlfn.XLOOKUP(B1492,'de para'!A:A,'de para'!C:C,_xlfn.XLOOKUP(B1492,'de para'!B:B,'de para'!C:C,"Not found",0),0)</f>
        <v>CSHG ALLOCATION RPS LONG BIAS SELECTION FUNDO DE INVESTIMENTO EM COTAS DE FUNDO DE INVESTIMENTO EM AÇÕES</v>
      </c>
      <c r="H1492" t="str">
        <f>_xlfn.XLOOKUP(B1492,'de para'!A:A,'de para'!D:D,_xlfn.XLOOKUP('output XML'!B1492,'de para'!B:B,'de para'!D:D,"Not found",0),0)</f>
        <v>Ações</v>
      </c>
      <c r="I1492" s="118">
        <v>44904</v>
      </c>
    </row>
    <row r="1493" spans="1:9" x14ac:dyDescent="0.3">
      <c r="A1493" s="119">
        <v>44</v>
      </c>
      <c r="B1493">
        <v>31666901000140</v>
      </c>
      <c r="C1493">
        <v>873078.93284972745</v>
      </c>
      <c r="D1493">
        <v>1.4247198000000001</v>
      </c>
      <c r="E1493">
        <v>612807.46772083</v>
      </c>
      <c r="F1493" t="s">
        <v>14</v>
      </c>
      <c r="G1493" t="str">
        <f>_xlfn.XLOOKUP(B1493,'de para'!A:A,'de para'!C:C,_xlfn.XLOOKUP(B1493,'de para'!B:B,'de para'!C:C,"Not found",0),0)</f>
        <v>CSHG ALLOCATION TRUXT LONG BIAS II FUNDO DE INVESTIMENTO EM COTAS DE FUNDO DE INVESTIMENTO EM AÇÕES</v>
      </c>
      <c r="H1493" t="str">
        <f>_xlfn.XLOOKUP(B1493,'de para'!A:A,'de para'!D:D,_xlfn.XLOOKUP('output XML'!B1493,'de para'!B:B,'de para'!D:D,"Not found",0),0)</f>
        <v>Ações</v>
      </c>
      <c r="I1493" s="118">
        <v>44904</v>
      </c>
    </row>
    <row r="1494" spans="1:9" x14ac:dyDescent="0.3">
      <c r="A1494" s="119">
        <v>45</v>
      </c>
      <c r="B1494">
        <v>44769980000167</v>
      </c>
      <c r="C1494">
        <v>703000.00000000326</v>
      </c>
      <c r="D1494">
        <v>0.82737643000000005</v>
      </c>
      <c r="E1494">
        <v>849673.70897912001</v>
      </c>
      <c r="F1494" t="s">
        <v>14</v>
      </c>
      <c r="G1494" t="str">
        <f>_xlfn.XLOOKUP(B1494,'de para'!A:A,'de para'!C:C,_xlfn.XLOOKUP(B1494,'de para'!B:B,'de para'!C:C,"Not found",0),0)</f>
        <v>DCG ADVISORY FUNDO DE INVESTIMENTO EM COTAS DE FUNDOS DE INVESTIMENTO EM AÇÕES</v>
      </c>
      <c r="H1494" t="str">
        <f>_xlfn.XLOOKUP(B1494,'de para'!A:A,'de para'!D:D,_xlfn.XLOOKUP('output XML'!B1494,'de para'!B:B,'de para'!D:D,"Not found",0),0)</f>
        <v>Ações</v>
      </c>
      <c r="I1494" s="118">
        <v>44904</v>
      </c>
    </row>
    <row r="1495" spans="1:9" x14ac:dyDescent="0.3">
      <c r="A1495" s="119">
        <v>46</v>
      </c>
      <c r="B1495">
        <v>14781366000150</v>
      </c>
      <c r="C1495">
        <v>2937915.4181393101</v>
      </c>
      <c r="D1495">
        <v>3.2722956999999999</v>
      </c>
      <c r="E1495">
        <v>897814.77209999994</v>
      </c>
      <c r="F1495" t="s">
        <v>14</v>
      </c>
      <c r="G1495" t="str">
        <f>_xlfn.XLOOKUP(B1495,'de para'!A:A,'de para'!C:C,_xlfn.XLOOKUP(B1495,'de para'!B:B,'de para'!C:C,"Not found",0),0)</f>
        <v>NUCLEO CSHG AÇÕES FUNDO DE INVESTIMENTO EM COTAS DE FUNDOS DE INVESTIMENTO DE AÇÕES</v>
      </c>
      <c r="H1495" t="str">
        <f>_xlfn.XLOOKUP(B1495,'de para'!A:A,'de para'!D:D,_xlfn.XLOOKUP('output XML'!B1495,'de para'!B:B,'de para'!D:D,"Not found",0),0)</f>
        <v>Ações</v>
      </c>
      <c r="I1495" s="118">
        <v>44904</v>
      </c>
    </row>
    <row r="1496" spans="1:9" x14ac:dyDescent="0.3">
      <c r="A1496" s="119">
        <v>47</v>
      </c>
      <c r="B1496">
        <v>10843445000197</v>
      </c>
      <c r="C1496">
        <v>581.25042449545629</v>
      </c>
      <c r="D1496">
        <v>2.5771211900000002</v>
      </c>
      <c r="E1496">
        <v>225.54252657999999</v>
      </c>
      <c r="F1496" t="s">
        <v>14</v>
      </c>
      <c r="G1496" t="str">
        <f>_xlfn.XLOOKUP(B1496,'de para'!A:A,'de para'!C:C,_xlfn.XLOOKUP(B1496,'de para'!B:B,'de para'!C:C,"Not found",0),0)</f>
        <v>XP REFERENCIADO FUNDO INVESTIMENTO REFERENCIADO DI</v>
      </c>
      <c r="H1496" t="str">
        <f>_xlfn.XLOOKUP(B1496,'de para'!A:A,'de para'!D:D,_xlfn.XLOOKUP('output XML'!B1496,'de para'!B:B,'de para'!D:D,"Not found",0),0)</f>
        <v>Caixa</v>
      </c>
      <c r="I1496" s="118">
        <v>44904</v>
      </c>
    </row>
    <row r="1497" spans="1:9" x14ac:dyDescent="0.3">
      <c r="A1497" s="119">
        <v>48</v>
      </c>
      <c r="B1497">
        <v>44162109000109</v>
      </c>
      <c r="C1497">
        <v>25386.551523867631</v>
      </c>
      <c r="D1497">
        <v>1.04633077</v>
      </c>
      <c r="E1497">
        <v>24262.453376829999</v>
      </c>
      <c r="F1497" t="s">
        <v>14</v>
      </c>
      <c r="G1497" t="str">
        <f>_xlfn.XLOOKUP(B1497,'de para'!A:A,'de para'!C:C,_xlfn.XLOOKUP(B1497,'de para'!B:B,'de para'!C:C,"Not found",0),0)</f>
        <v>XP CASH I FI RENDA FIXA SIMPLES</v>
      </c>
      <c r="H1497" t="str">
        <f>_xlfn.XLOOKUP(B1497,'de para'!A:A,'de para'!D:D,_xlfn.XLOOKUP('output XML'!B1497,'de para'!B:B,'de para'!D:D,"Not found",0),0)</f>
        <v>Caixa</v>
      </c>
      <c r="I1497" s="118">
        <v>44904</v>
      </c>
    </row>
    <row r="1498" spans="1:9" x14ac:dyDescent="0.3">
      <c r="A1498" s="119">
        <v>49</v>
      </c>
      <c r="B1498">
        <v>45683352000127</v>
      </c>
      <c r="C1498">
        <v>25386.55787922936</v>
      </c>
      <c r="D1498">
        <v>1.04634816</v>
      </c>
      <c r="E1498">
        <v>24262.05621581</v>
      </c>
      <c r="F1498" t="s">
        <v>14</v>
      </c>
      <c r="G1498" t="str">
        <f>_xlfn.XLOOKUP(B1498,'de para'!A:A,'de para'!C:C,_xlfn.XLOOKUP(B1498,'de para'!B:B,'de para'!C:C,"Not found",0),0)</f>
        <v>XP CASH II FI RENDA FIXA SIMPLES</v>
      </c>
      <c r="H1498" t="str">
        <f>_xlfn.XLOOKUP(B1498,'de para'!A:A,'de para'!D:D,_xlfn.XLOOKUP('output XML'!B1498,'de para'!B:B,'de para'!D:D,"Not found",0),0)</f>
        <v>Caixa</v>
      </c>
      <c r="I1498" s="118">
        <v>44904</v>
      </c>
    </row>
    <row r="1499" spans="1:9" x14ac:dyDescent="0.3">
      <c r="A1499" s="119">
        <v>50</v>
      </c>
      <c r="B1499">
        <v>45688718000150</v>
      </c>
      <c r="C1499">
        <v>25386.551637922479</v>
      </c>
      <c r="D1499">
        <v>1.0463481400000001</v>
      </c>
      <c r="E1499">
        <v>24262.05071471</v>
      </c>
      <c r="F1499" t="s">
        <v>14</v>
      </c>
      <c r="G1499" t="str">
        <f>_xlfn.XLOOKUP(B1499,'de para'!A:A,'de para'!C:C,_xlfn.XLOOKUP(B1499,'de para'!B:B,'de para'!C:C,"Not found",0),0)</f>
        <v>XP CASH IV FI RENDA FIXA SIMPLES</v>
      </c>
      <c r="H1499" t="str">
        <f>_xlfn.XLOOKUP(B1499,'de para'!A:A,'de para'!D:D,_xlfn.XLOOKUP('output XML'!B1499,'de para'!B:B,'de para'!D:D,"Not found",0),0)</f>
        <v>Caixa</v>
      </c>
      <c r="I1499" s="118">
        <v>44904</v>
      </c>
    </row>
    <row r="1500" spans="1:9" x14ac:dyDescent="0.3">
      <c r="A1500" s="119">
        <v>51</v>
      </c>
      <c r="B1500">
        <v>46328929000145</v>
      </c>
      <c r="C1500">
        <v>25386.55732048663</v>
      </c>
      <c r="D1500">
        <v>1.04634619</v>
      </c>
      <c r="E1500">
        <v>24262.101361010002</v>
      </c>
      <c r="F1500" t="s">
        <v>14</v>
      </c>
      <c r="G1500" t="str">
        <f>_xlfn.XLOOKUP(B1500,'de para'!A:A,'de para'!C:C,_xlfn.XLOOKUP(B1500,'de para'!B:B,'de para'!C:C,"Not found",0),0)</f>
        <v>XP CASH IX FI RENDA FIXA SIMPLES</v>
      </c>
      <c r="H1500" t="str">
        <f>_xlfn.XLOOKUP(B1500,'de para'!A:A,'de para'!D:D,_xlfn.XLOOKUP('output XML'!B1500,'de para'!B:B,'de para'!D:D,"Not found",0),0)</f>
        <v>Caixa</v>
      </c>
      <c r="I1500" s="118">
        <v>44904</v>
      </c>
    </row>
    <row r="1501" spans="1:9" x14ac:dyDescent="0.3">
      <c r="A1501" s="119">
        <v>52</v>
      </c>
      <c r="B1501">
        <v>46098698000120</v>
      </c>
      <c r="C1501">
        <v>25386.551594344772</v>
      </c>
      <c r="D1501">
        <v>1.0462668799999999</v>
      </c>
      <c r="E1501">
        <v>24263.93502425</v>
      </c>
      <c r="F1501" t="s">
        <v>14</v>
      </c>
      <c r="G1501" t="str">
        <f>_xlfn.XLOOKUP(B1501,'de para'!A:A,'de para'!C:C,_xlfn.XLOOKUP(B1501,'de para'!B:B,'de para'!C:C,"Not found",0),0)</f>
        <v>XP CASH V FI RENDA FIXA SIMPLES</v>
      </c>
      <c r="H1501" t="str">
        <f>_xlfn.XLOOKUP(B1501,'de para'!A:A,'de para'!D:D,_xlfn.XLOOKUP('output XML'!B1501,'de para'!B:B,'de para'!D:D,"Not found",0),0)</f>
        <v>Caixa</v>
      </c>
      <c r="I1501" s="118">
        <v>44904</v>
      </c>
    </row>
    <row r="1502" spans="1:9" x14ac:dyDescent="0.3">
      <c r="A1502" s="119">
        <v>53</v>
      </c>
      <c r="B1502">
        <v>32319500000187</v>
      </c>
      <c r="C1502">
        <v>25386.555891821241</v>
      </c>
      <c r="D1502">
        <v>1.04636851</v>
      </c>
      <c r="E1502">
        <v>24261.582462779999</v>
      </c>
      <c r="F1502" t="s">
        <v>14</v>
      </c>
      <c r="G1502" t="str">
        <f>_xlfn.XLOOKUP(B1502,'de para'!A:A,'de para'!C:C,_xlfn.XLOOKUP(B1502,'de para'!B:B,'de para'!C:C,"Not found",0),0)</f>
        <v>XP CASH VI FI RENDA FIXA SIMPLES</v>
      </c>
      <c r="H1502" t="str">
        <f>_xlfn.XLOOKUP(B1502,'de para'!A:A,'de para'!D:D,_xlfn.XLOOKUP('output XML'!B1502,'de para'!B:B,'de para'!D:D,"Not found",0),0)</f>
        <v>Caixa</v>
      </c>
      <c r="I1502" s="118">
        <v>44904</v>
      </c>
    </row>
    <row r="1503" spans="1:9" x14ac:dyDescent="0.3">
      <c r="A1503" s="119">
        <v>54</v>
      </c>
      <c r="B1503">
        <v>46328987000179</v>
      </c>
      <c r="C1503">
        <v>25386.556962078539</v>
      </c>
      <c r="D1503">
        <v>1.04634936</v>
      </c>
      <c r="E1503">
        <v>24262.02751448</v>
      </c>
      <c r="F1503" t="s">
        <v>14</v>
      </c>
      <c r="G1503" t="str">
        <f>_xlfn.XLOOKUP(B1503,'de para'!A:A,'de para'!C:C,_xlfn.XLOOKUP(B1503,'de para'!B:B,'de para'!C:C,"Not found",0),0)</f>
        <v>XP CASH X FI RENDA FIXA SIMPLES I</v>
      </c>
      <c r="H1503" t="str">
        <f>_xlfn.XLOOKUP(B1503,'de para'!A:A,'de para'!D:D,_xlfn.XLOOKUP('output XML'!B1503,'de para'!B:B,'de para'!D:D,"Not found",0),0)</f>
        <v>Caixa</v>
      </c>
      <c r="I1503" s="118">
        <v>44904</v>
      </c>
    </row>
    <row r="1504" spans="1:9" x14ac:dyDescent="0.3">
      <c r="A1504" s="119">
        <v>55</v>
      </c>
      <c r="B1504">
        <v>45688636000106</v>
      </c>
      <c r="C1504">
        <v>25386.556573459871</v>
      </c>
      <c r="D1504">
        <v>1.04627859</v>
      </c>
      <c r="E1504">
        <v>24263.66822001</v>
      </c>
      <c r="F1504" t="s">
        <v>14</v>
      </c>
      <c r="G1504" t="str">
        <f>_xlfn.XLOOKUP(B1504,'de para'!A:A,'de para'!C:C,_xlfn.XLOOKUP(B1504,'de para'!B:B,'de para'!C:C,"Not found",0),0)</f>
        <v>XP CASH III FI RENDA FIXA SIMPLES</v>
      </c>
      <c r="H1504" t="str">
        <f>_xlfn.XLOOKUP(B1504,'de para'!A:A,'de para'!D:D,_xlfn.XLOOKUP('output XML'!B1504,'de para'!B:B,'de para'!D:D,"Not found",0),0)</f>
        <v>Caixa</v>
      </c>
      <c r="I1504" s="118">
        <v>44904</v>
      </c>
    </row>
    <row r="1505" spans="1:9" x14ac:dyDescent="0.3">
      <c r="A1505" s="119">
        <v>56</v>
      </c>
      <c r="B1505">
        <v>46328680000178</v>
      </c>
      <c r="C1505">
        <v>25386.54911018709</v>
      </c>
      <c r="D1505">
        <v>1.0463464</v>
      </c>
      <c r="E1505">
        <v>24262.088645010001</v>
      </c>
      <c r="F1505" t="s">
        <v>14</v>
      </c>
      <c r="G1505" t="str">
        <f>_xlfn.XLOOKUP(B1505,'de para'!A:A,'de para'!C:C,_xlfn.XLOOKUP(B1505,'de para'!B:B,'de para'!C:C,"Not found",0),0)</f>
        <v>XP CASH VII FI RENDA FIXA SIMPLES</v>
      </c>
      <c r="H1505" t="str">
        <f>_xlfn.XLOOKUP(B1505,'de para'!A:A,'de para'!D:D,_xlfn.XLOOKUP('output XML'!B1505,'de para'!B:B,'de para'!D:D,"Not found",0),0)</f>
        <v>Caixa</v>
      </c>
      <c r="I1505" s="118">
        <v>44904</v>
      </c>
    </row>
    <row r="1506" spans="1:9" x14ac:dyDescent="0.3">
      <c r="A1506" s="119">
        <v>57</v>
      </c>
      <c r="B1506">
        <v>46328752000187</v>
      </c>
      <c r="C1506">
        <v>25386.548052055659</v>
      </c>
      <c r="D1506">
        <v>1.04634637</v>
      </c>
      <c r="E1506">
        <v>24262.088329369999</v>
      </c>
      <c r="F1506" t="s">
        <v>14</v>
      </c>
      <c r="G1506" t="str">
        <f>_xlfn.XLOOKUP(B1506,'de para'!A:A,'de para'!C:C,_xlfn.XLOOKUP(B1506,'de para'!B:B,'de para'!C:C,"Not found",0),0)</f>
        <v>XP CASH VIII FI RENDA FIXA SIMPLES</v>
      </c>
      <c r="H1506" t="str">
        <f>_xlfn.XLOOKUP(B1506,'de para'!A:A,'de para'!D:D,_xlfn.XLOOKUP('output XML'!B1506,'de para'!B:B,'de para'!D:D,"Not found",0),0)</f>
        <v>Caixa</v>
      </c>
      <c r="I1506" s="118">
        <v>44904</v>
      </c>
    </row>
    <row r="1507" spans="1:9" x14ac:dyDescent="0.3">
      <c r="A1507" s="119">
        <v>58</v>
      </c>
      <c r="B1507">
        <v>31366337000140</v>
      </c>
      <c r="C1507">
        <v>3048597.621261782</v>
      </c>
      <c r="D1507">
        <v>2.0059643</v>
      </c>
      <c r="E1507">
        <v>1519766.63854974</v>
      </c>
      <c r="F1507" t="s">
        <v>15</v>
      </c>
      <c r="G1507" t="str">
        <f>_xlfn.XLOOKUP(B1507,'de para'!A:A,'de para'!C:C,_xlfn.XLOOKUP(B1507,'de para'!B:B,'de para'!C:C,"Not found",0),0)</f>
        <v>051 SPA VISTA MULTIESTRATÉGIA FIC MULTIMERCADO</v>
      </c>
      <c r="H1507" t="str">
        <f>_xlfn.XLOOKUP(B1507,'de para'!A:A,'de para'!D:D,_xlfn.XLOOKUP('output XML'!B1507,'de para'!B:B,'de para'!D:D,"Not found",0),0)</f>
        <v>Multimercado</v>
      </c>
      <c r="I1507" s="118">
        <v>44904</v>
      </c>
    </row>
    <row r="1508" spans="1:9" x14ac:dyDescent="0.3">
      <c r="A1508" s="119">
        <v>59</v>
      </c>
      <c r="B1508">
        <v>18422272000145</v>
      </c>
      <c r="C1508">
        <v>106311.4306873804</v>
      </c>
      <c r="D1508">
        <v>3.2368157000000002</v>
      </c>
      <c r="E1508">
        <v>32844.449774319997</v>
      </c>
      <c r="F1508" t="s">
        <v>15</v>
      </c>
      <c r="G1508" t="str">
        <f>_xlfn.XLOOKUP(B1508,'de para'!A:A,'de para'!C:C,_xlfn.XLOOKUP(B1508,'de para'!B:B,'de para'!C:C,"Not found",0),0)</f>
        <v>ABSOLUTE VERTEX CSHG FIC MULTIMERCADO</v>
      </c>
      <c r="H1508" t="str">
        <f>_xlfn.XLOOKUP(B1508,'de para'!A:A,'de para'!D:D,_xlfn.XLOOKUP('output XML'!B1508,'de para'!B:B,'de para'!D:D,"Not found",0),0)</f>
        <v>Multimercado</v>
      </c>
      <c r="I1508" s="118">
        <v>44904</v>
      </c>
    </row>
    <row r="1509" spans="1:9" x14ac:dyDescent="0.3">
      <c r="A1509" s="119">
        <v>60</v>
      </c>
      <c r="B1509">
        <v>32683901000111</v>
      </c>
      <c r="C1509">
        <v>1692252.020224469</v>
      </c>
      <c r="D1509">
        <v>1.3632877000000001</v>
      </c>
      <c r="E1509">
        <v>1241302.19925293</v>
      </c>
      <c r="F1509" t="s">
        <v>15</v>
      </c>
      <c r="G1509" t="str">
        <f>_xlfn.XLOOKUP(B1509,'de para'!A:A,'de para'!C:C,_xlfn.XLOOKUP(B1509,'de para'!B:B,'de para'!C:C,"Not found",0),0)</f>
        <v>CSHG ALLOCATION ACE CAPITAL FIC MULTIMERCADO</v>
      </c>
      <c r="H1509" t="str">
        <f>_xlfn.XLOOKUP(B1509,'de para'!A:A,'de para'!D:D,_xlfn.XLOOKUP('output XML'!B1509,'de para'!B:B,'de para'!D:D,"Not found",0),0)</f>
        <v>Multimercado</v>
      </c>
      <c r="I1509" s="118">
        <v>44904</v>
      </c>
    </row>
    <row r="1510" spans="1:9" x14ac:dyDescent="0.3">
      <c r="A1510" s="119">
        <v>61</v>
      </c>
      <c r="B1510">
        <v>35700369000191</v>
      </c>
      <c r="C1510">
        <v>1070503.486184587</v>
      </c>
      <c r="D1510">
        <v>1.3491295000000001</v>
      </c>
      <c r="E1510">
        <v>793477.19117000001</v>
      </c>
      <c r="F1510" t="s">
        <v>15</v>
      </c>
      <c r="G1510" t="str">
        <f>_xlfn.XLOOKUP(B1510,'de para'!A:A,'de para'!C:C,_xlfn.XLOOKUP(B1510,'de para'!B:B,'de para'!C:C,"Not found",0),0)</f>
        <v>CSHG ALLOCATION GENOA CAPITAL RADAR FIC MULTIMERCADO</v>
      </c>
      <c r="H1510" t="str">
        <f>_xlfn.XLOOKUP(B1510,'de para'!A:A,'de para'!D:D,_xlfn.XLOOKUP('output XML'!B1510,'de para'!B:B,'de para'!D:D,"Not found",0),0)</f>
        <v>Multimercado</v>
      </c>
      <c r="I1510" s="118">
        <v>44904</v>
      </c>
    </row>
    <row r="1511" spans="1:9" x14ac:dyDescent="0.3">
      <c r="A1511" s="119">
        <v>62</v>
      </c>
      <c r="B1511">
        <v>41000792000181</v>
      </c>
      <c r="C1511">
        <v>2261878.4164930312</v>
      </c>
      <c r="D1511">
        <v>1.1790826000000001</v>
      </c>
      <c r="E1511">
        <v>1918337.5418253399</v>
      </c>
      <c r="F1511" t="s">
        <v>15</v>
      </c>
      <c r="G1511" t="str">
        <f>_xlfn.XLOOKUP(B1511,'de para'!A:A,'de para'!C:C,_xlfn.XLOOKUP(B1511,'de para'!B:B,'de para'!C:C,"Not found",0),0)</f>
        <v>CSHG ALLOCATION GIANT ZARATHUSTRA FIC MULTIMERCADO</v>
      </c>
      <c r="H1511" t="str">
        <f>_xlfn.XLOOKUP(B1511,'de para'!A:A,'de para'!D:D,_xlfn.XLOOKUP('output XML'!B1511,'de para'!B:B,'de para'!D:D,"Not found",0),0)</f>
        <v>Multimercado</v>
      </c>
      <c r="I1511" s="118">
        <v>44904</v>
      </c>
    </row>
    <row r="1512" spans="1:9" x14ac:dyDescent="0.3">
      <c r="A1512" s="119">
        <v>63</v>
      </c>
      <c r="B1512">
        <v>28951307000197</v>
      </c>
      <c r="C1512">
        <v>4475349.7106816908</v>
      </c>
      <c r="D1512">
        <v>1.8741433000000001</v>
      </c>
      <c r="E1512">
        <v>2387944.2466761698</v>
      </c>
      <c r="F1512" t="s">
        <v>15</v>
      </c>
      <c r="G1512" t="str">
        <f>_xlfn.XLOOKUP(B1512,'de para'!A:A,'de para'!C:C,_xlfn.XLOOKUP(B1512,'de para'!B:B,'de para'!C:C,"Not found",0),0)</f>
        <v>CSHG ALLOCATION RAPTOR L CSHG INVESTIMENTO NO EXTERIOR FIC MULTIMERCADO CRÉDITO PRIVADO</v>
      </c>
      <c r="H1512" t="str">
        <f>_xlfn.XLOOKUP(B1512,'de para'!A:A,'de para'!D:D,_xlfn.XLOOKUP('output XML'!B1512,'de para'!B:B,'de para'!D:D,"Not found",0),0)</f>
        <v>Multimercado</v>
      </c>
      <c r="I1512" s="118">
        <v>44904</v>
      </c>
    </row>
    <row r="1513" spans="1:9" x14ac:dyDescent="0.3">
      <c r="A1513" s="119">
        <v>64</v>
      </c>
      <c r="B1513">
        <v>36857756000107</v>
      </c>
      <c r="C1513">
        <v>1223899.30772917</v>
      </c>
      <c r="D1513">
        <v>1.1252579</v>
      </c>
      <c r="E1513">
        <v>1087661.1554819299</v>
      </c>
      <c r="F1513" t="s">
        <v>15</v>
      </c>
      <c r="G1513" t="str">
        <f>_xlfn.XLOOKUP(B1513,'de para'!A:A,'de para'!C:C,_xlfn.XLOOKUP(B1513,'de para'!B:B,'de para'!C:C,"Not found",0),0)</f>
        <v>CSHG ALLOCATION SHARP LONG BIASED CSHG FIC AÇÕES</v>
      </c>
      <c r="H1513" t="str">
        <f>_xlfn.XLOOKUP(B1513,'de para'!A:A,'de para'!D:D,_xlfn.XLOOKUP('output XML'!B1513,'de para'!B:B,'de para'!D:D,"Not found",0),0)</f>
        <v>Ações</v>
      </c>
      <c r="I1513" s="118">
        <v>44904</v>
      </c>
    </row>
    <row r="1514" spans="1:9" x14ac:dyDescent="0.3">
      <c r="A1514" s="119">
        <v>65</v>
      </c>
      <c r="B1514">
        <v>40319225000120</v>
      </c>
      <c r="C1514">
        <v>65455.549546083763</v>
      </c>
      <c r="D1514">
        <v>1.1425422999999999</v>
      </c>
      <c r="E1514">
        <v>57289.3883632</v>
      </c>
      <c r="F1514" t="s">
        <v>15</v>
      </c>
      <c r="G1514" t="str">
        <f>_xlfn.XLOOKUP(B1514,'de para'!A:A,'de para'!C:C,_xlfn.XLOOKUP(B1514,'de para'!B:B,'de para'!C:C,"Not found",0),0)</f>
        <v>CSHG GRIDS II FIC RENDA FIXA REFERENCIADO DI</v>
      </c>
      <c r="H1514" t="str">
        <f>_xlfn.XLOOKUP(B1514,'de para'!A:A,'de para'!D:D,_xlfn.XLOOKUP('output XML'!B1514,'de para'!B:B,'de para'!D:D,"Not found",0),0)</f>
        <v>Caixa</v>
      </c>
      <c r="I1514" s="118">
        <v>44904</v>
      </c>
    </row>
    <row r="1515" spans="1:9" x14ac:dyDescent="0.3">
      <c r="A1515" s="119">
        <v>66</v>
      </c>
      <c r="B1515">
        <v>40319218000128</v>
      </c>
      <c r="C1515">
        <v>284082.88165357598</v>
      </c>
      <c r="D1515">
        <v>116.6991495</v>
      </c>
      <c r="E1515">
        <v>2434.3183551100001</v>
      </c>
      <c r="F1515" t="s">
        <v>15</v>
      </c>
      <c r="G1515" t="str">
        <f>_xlfn.XLOOKUP(B1515,'de para'!A:A,'de para'!C:C,_xlfn.XLOOKUP(B1515,'de para'!B:B,'de para'!C:C,"Not found",0),0)</f>
        <v>CSHG GRIDS II INVESTIMENTO NO EXTERIOR FI MULTIMERCADO CRÉDITO PRIVADO</v>
      </c>
      <c r="H1515" t="str">
        <f>_xlfn.XLOOKUP(B1515,'de para'!A:A,'de para'!D:D,_xlfn.XLOOKUP('output XML'!B1515,'de para'!B:B,'de para'!D:D,"Not found",0),0)</f>
        <v>Multimercado</v>
      </c>
      <c r="I1515" s="118">
        <v>44904</v>
      </c>
    </row>
    <row r="1516" spans="1:9" x14ac:dyDescent="0.3">
      <c r="A1516" s="119">
        <v>67</v>
      </c>
      <c r="B1516">
        <v>13000859000142</v>
      </c>
      <c r="C1516">
        <v>1117378.0179388351</v>
      </c>
      <c r="D1516">
        <v>4.3455953999999997</v>
      </c>
      <c r="E1516">
        <v>257128.86614773999</v>
      </c>
      <c r="F1516" t="s">
        <v>15</v>
      </c>
      <c r="G1516" t="str">
        <f>_xlfn.XLOOKUP(B1516,'de para'!A:A,'de para'!C:C,_xlfn.XLOOKUP(B1516,'de para'!B:B,'de para'!C:C,"Not found",0),0)</f>
        <v>CSHG ALLOCATION IBIÚNA HEDGE STHG FIC MULTIMERCADO</v>
      </c>
      <c r="H1516" t="str">
        <f>_xlfn.XLOOKUP(B1516,'de para'!A:A,'de para'!D:D,_xlfn.XLOOKUP('output XML'!B1516,'de para'!B:B,'de para'!D:D,"Not found",0),0)</f>
        <v>Multimercado</v>
      </c>
      <c r="I1516" s="118">
        <v>44904</v>
      </c>
    </row>
    <row r="1517" spans="1:9" x14ac:dyDescent="0.3">
      <c r="A1517" s="119">
        <v>68</v>
      </c>
      <c r="B1517">
        <v>19009392000188</v>
      </c>
      <c r="C1517">
        <v>2016338.837860022</v>
      </c>
      <c r="D1517">
        <v>4.7428451000000003</v>
      </c>
      <c r="E1517">
        <v>425132.76215999998</v>
      </c>
      <c r="F1517" t="s">
        <v>15</v>
      </c>
      <c r="G1517" t="str">
        <f>_xlfn.XLOOKUP(B1517,'de para'!A:A,'de para'!C:C,_xlfn.XLOOKUP(B1517,'de para'!B:B,'de para'!C:C,"Not found",0),0)</f>
        <v>CSHG ALLOCATION SPX RAPTOR CSHG INVESTIMENTO NO EXTERIOR FIC MULTIMERCADO CRÉDITO PRIVADO</v>
      </c>
      <c r="H1517" t="str">
        <f>_xlfn.XLOOKUP(B1517,'de para'!A:A,'de para'!D:D,_xlfn.XLOOKUP('output XML'!B1517,'de para'!B:B,'de para'!D:D,"Not found",0),0)</f>
        <v>Multimercado</v>
      </c>
      <c r="I1517" s="118">
        <v>44904</v>
      </c>
    </row>
    <row r="1518" spans="1:9" x14ac:dyDescent="0.3">
      <c r="A1518" s="119">
        <v>69</v>
      </c>
      <c r="B1518">
        <v>31608483000135</v>
      </c>
      <c r="C1518">
        <v>1843872.6083035411</v>
      </c>
      <c r="D1518">
        <v>1.7808158000000001</v>
      </c>
      <c r="E1518">
        <v>1035408.94476764</v>
      </c>
      <c r="F1518" t="s">
        <v>15</v>
      </c>
      <c r="G1518" t="str">
        <f>_xlfn.XLOOKUP(B1518,'de para'!A:A,'de para'!C:C,_xlfn.XLOOKUP(B1518,'de para'!B:B,'de para'!C:C,"Not found",0),0)</f>
        <v>CSHG ALLOCATION SHARP LONG BIASED FIC AÇÕES</v>
      </c>
      <c r="H1518" t="str">
        <f>_xlfn.XLOOKUP(B1518,'de para'!A:A,'de para'!D:D,_xlfn.XLOOKUP('output XML'!B1518,'de para'!B:B,'de para'!D:D,"Not found",0),0)</f>
        <v>Ações</v>
      </c>
      <c r="I1518" s="118">
        <v>44904</v>
      </c>
    </row>
    <row r="1519" spans="1:9" x14ac:dyDescent="0.3">
      <c r="A1519" s="119">
        <v>70</v>
      </c>
      <c r="B1519">
        <v>29236579000178</v>
      </c>
      <c r="C1519">
        <v>2186594.3888237928</v>
      </c>
      <c r="D1519">
        <v>1.7036875</v>
      </c>
      <c r="E1519">
        <v>1283448.04362525</v>
      </c>
      <c r="F1519" t="s">
        <v>15</v>
      </c>
      <c r="G1519" t="str">
        <f>_xlfn.XLOOKUP(B1519,'de para'!A:A,'de para'!C:C,_xlfn.XLOOKUP(B1519,'de para'!B:B,'de para'!C:C,"Not found",0),0)</f>
        <v>CSHG ALLOCATION LEGACY CAPITAL FIC MULTIMERCADO</v>
      </c>
      <c r="H1519" t="str">
        <f>_xlfn.XLOOKUP(B1519,'de para'!A:A,'de para'!D:D,_xlfn.XLOOKUP('output XML'!B1519,'de para'!B:B,'de para'!D:D,"Not found",0),0)</f>
        <v>Multimercado</v>
      </c>
      <c r="I1519" s="118">
        <v>44904</v>
      </c>
    </row>
    <row r="1520" spans="1:9" x14ac:dyDescent="0.3">
      <c r="A1520" s="119">
        <v>71</v>
      </c>
      <c r="B1520">
        <v>35819274000191</v>
      </c>
      <c r="C1520">
        <v>1169716.286852191</v>
      </c>
      <c r="D1520">
        <v>1.2622070299999999</v>
      </c>
      <c r="E1520">
        <v>926723.00110084994</v>
      </c>
      <c r="F1520" t="s">
        <v>15</v>
      </c>
      <c r="G1520" t="str">
        <f>_xlfn.XLOOKUP(B1520,'de para'!A:A,'de para'!C:C,_xlfn.XLOOKUP(B1520,'de para'!B:B,'de para'!C:C,"Not found",0),0)</f>
        <v>CSHG JIVE DISTRESSED ALLOCATION III FIC MULTIMERCADO CRÉDITO PRIVADO</v>
      </c>
      <c r="H1520" t="str">
        <f>_xlfn.XLOOKUP(B1520,'de para'!A:A,'de para'!D:D,_xlfn.XLOOKUP('output XML'!B1520,'de para'!B:B,'de para'!D:D,"Not found",0),0)</f>
        <v>Inflação</v>
      </c>
      <c r="I1520" s="118">
        <v>44904</v>
      </c>
    </row>
    <row r="1521" spans="1:9" x14ac:dyDescent="0.3">
      <c r="A1521" s="119">
        <v>72</v>
      </c>
      <c r="B1521">
        <v>31713505000127</v>
      </c>
      <c r="C1521">
        <v>654700.98574608611</v>
      </c>
      <c r="D1521">
        <v>2027.6333085000001</v>
      </c>
      <c r="E1521">
        <v>322.88924383</v>
      </c>
      <c r="F1521" t="s">
        <v>15</v>
      </c>
      <c r="G1521" t="str">
        <f>_xlfn.XLOOKUP(B1521,'de para'!A:A,'de para'!C:C,_xlfn.XLOOKUP(B1521,'de para'!B:B,'de para'!C:C,"Not found",0),0)</f>
        <v>CSHG PÁTRIA INF IV FI MULTIMERCADO</v>
      </c>
      <c r="H1521" t="str">
        <f>_xlfn.XLOOKUP(B1521,'de para'!A:A,'de para'!D:D,_xlfn.XLOOKUP('output XML'!B1521,'de para'!B:B,'de para'!D:D,"Not found",0),0)</f>
        <v>Ações</v>
      </c>
      <c r="I1521" s="118">
        <v>44904</v>
      </c>
    </row>
    <row r="1522" spans="1:9" x14ac:dyDescent="0.3">
      <c r="A1522" s="119">
        <v>73</v>
      </c>
      <c r="B1522">
        <v>31713585000110</v>
      </c>
      <c r="C1522">
        <v>67548.222863855641</v>
      </c>
      <c r="D1522">
        <v>1.1501901999999999</v>
      </c>
      <c r="E1522">
        <v>58727.87201965</v>
      </c>
      <c r="F1522" t="s">
        <v>15</v>
      </c>
      <c r="G1522" t="str">
        <f>_xlfn.XLOOKUP(B1522,'de para'!A:A,'de para'!C:C,_xlfn.XLOOKUP(B1522,'de para'!B:B,'de para'!C:C,"Not found",0),0)</f>
        <v>CSHG PÁTRIA INF IV FIC RENDA FIXA REFERENCIADO DI</v>
      </c>
      <c r="H1522" t="str">
        <f>_xlfn.XLOOKUP(B1522,'de para'!A:A,'de para'!D:D,_xlfn.XLOOKUP('output XML'!B1522,'de para'!B:B,'de para'!D:D,"Not found",0),0)</f>
        <v>Caixa</v>
      </c>
      <c r="I1522" s="118">
        <v>44904</v>
      </c>
    </row>
    <row r="1523" spans="1:9" x14ac:dyDescent="0.3">
      <c r="A1523" s="119">
        <v>74</v>
      </c>
      <c r="B1523">
        <v>42776581000106</v>
      </c>
      <c r="C1523">
        <v>1761791.2219320871</v>
      </c>
      <c r="D1523">
        <v>1.1242025899999999</v>
      </c>
      <c r="E1523">
        <v>1567147.44976</v>
      </c>
      <c r="F1523" t="s">
        <v>15</v>
      </c>
      <c r="G1523" t="str">
        <f>_xlfn.XLOOKUP(B1523,'de para'!A:A,'de para'!C:C,_xlfn.XLOOKUP(B1523,'de para'!B:B,'de para'!C:C,"Not found",0),0)</f>
        <v>SELECTION CASH MASTER FUNDO DE INVESTIMENTO EM COTAS DE FUNDOS DE INVESTIMENTO RENDA FIXA CREDITO PRIVADO LONGO PRAZO</v>
      </c>
      <c r="H1523" t="str">
        <f>_xlfn.XLOOKUP(B1523,'de para'!A:A,'de para'!D:D,_xlfn.XLOOKUP('output XML'!B1523,'de para'!B:B,'de para'!D:D,"Not found",0),0)</f>
        <v>Caixa</v>
      </c>
      <c r="I1523" s="118">
        <v>44904</v>
      </c>
    </row>
    <row r="1524" spans="1:9" x14ac:dyDescent="0.3">
      <c r="A1524" s="119">
        <v>75</v>
      </c>
      <c r="B1524">
        <v>30654823000100</v>
      </c>
      <c r="C1524">
        <v>1930613.088757498</v>
      </c>
      <c r="D1524">
        <v>1287.0753904799999</v>
      </c>
      <c r="E1524">
        <v>1500.0000023600001</v>
      </c>
      <c r="F1524" t="s">
        <v>15</v>
      </c>
      <c r="G1524" t="str">
        <f>_xlfn.XLOOKUP(B1524,'de para'!A:A,'de para'!C:C,_xlfn.XLOOKUP(B1524,'de para'!B:B,'de para'!C:C,"Not found",0),0)</f>
        <v>SPS II FEEDER B FI MULTIMERCADO CRÉDITO PRIVADO</v>
      </c>
      <c r="H1524" t="str">
        <f>_xlfn.XLOOKUP(B1524,'de para'!A:A,'de para'!D:D,_xlfn.XLOOKUP('output XML'!B1524,'de para'!B:B,'de para'!D:D,"Not found",0),0)</f>
        <v>Inflação</v>
      </c>
      <c r="I1524" s="118">
        <v>44904</v>
      </c>
    </row>
    <row r="1525" spans="1:9" x14ac:dyDescent="0.3">
      <c r="A1525" s="119">
        <v>76</v>
      </c>
      <c r="B1525">
        <v>10843445000197</v>
      </c>
      <c r="C1525">
        <v>158.04440140196991</v>
      </c>
      <c r="D1525">
        <v>2.5771211900000002</v>
      </c>
      <c r="E1525">
        <v>61.325948510000003</v>
      </c>
      <c r="F1525" t="s">
        <v>15</v>
      </c>
      <c r="G1525" t="str">
        <f>_xlfn.XLOOKUP(B1525,'de para'!A:A,'de para'!C:C,_xlfn.XLOOKUP(B1525,'de para'!B:B,'de para'!C:C,"Not found",0),0)</f>
        <v>XP REFERENCIADO FUNDO INVESTIMENTO REFERENCIADO DI</v>
      </c>
      <c r="H1525" t="str">
        <f>_xlfn.XLOOKUP(B1525,'de para'!A:A,'de para'!D:D,_xlfn.XLOOKUP('output XML'!B1525,'de para'!B:B,'de para'!D:D,"Not found",0),0)</f>
        <v>Caixa</v>
      </c>
      <c r="I1525" s="118">
        <v>44904</v>
      </c>
    </row>
    <row r="1526" spans="1:9" x14ac:dyDescent="0.3">
      <c r="A1526" s="119">
        <v>77</v>
      </c>
      <c r="B1526">
        <v>44162109000109</v>
      </c>
      <c r="C1526">
        <v>22070.340602777349</v>
      </c>
      <c r="D1526">
        <v>1.04633077</v>
      </c>
      <c r="E1526">
        <v>21093.081877709999</v>
      </c>
      <c r="F1526" t="s">
        <v>15</v>
      </c>
      <c r="G1526" t="str">
        <f>_xlfn.XLOOKUP(B1526,'de para'!A:A,'de para'!C:C,_xlfn.XLOOKUP(B1526,'de para'!B:B,'de para'!C:C,"Not found",0),0)</f>
        <v>XP CASH I FI RENDA FIXA SIMPLES</v>
      </c>
      <c r="H1526" t="str">
        <f>_xlfn.XLOOKUP(B1526,'de para'!A:A,'de para'!D:D,_xlfn.XLOOKUP('output XML'!B1526,'de para'!B:B,'de para'!D:D,"Not found",0),0)</f>
        <v>Caixa</v>
      </c>
      <c r="I1526" s="118">
        <v>44904</v>
      </c>
    </row>
    <row r="1527" spans="1:9" x14ac:dyDescent="0.3">
      <c r="A1527" s="119">
        <v>78</v>
      </c>
      <c r="B1527">
        <v>45683352000127</v>
      </c>
      <c r="C1527">
        <v>22070.339609629478</v>
      </c>
      <c r="D1527">
        <v>1.04634816</v>
      </c>
      <c r="E1527">
        <v>21092.730367709999</v>
      </c>
      <c r="F1527" t="s">
        <v>15</v>
      </c>
      <c r="G1527" t="str">
        <f>_xlfn.XLOOKUP(B1527,'de para'!A:A,'de para'!C:C,_xlfn.XLOOKUP(B1527,'de para'!B:B,'de para'!C:C,"Not found",0),0)</f>
        <v>XP CASH II FI RENDA FIXA SIMPLES</v>
      </c>
      <c r="H1527" t="str">
        <f>_xlfn.XLOOKUP(B1527,'de para'!A:A,'de para'!D:D,_xlfn.XLOOKUP('output XML'!B1527,'de para'!B:B,'de para'!D:D,"Not found",0),0)</f>
        <v>Caixa</v>
      </c>
      <c r="I1527" s="118">
        <v>44904</v>
      </c>
    </row>
    <row r="1528" spans="1:9" x14ac:dyDescent="0.3">
      <c r="A1528" s="119">
        <v>79</v>
      </c>
      <c r="B1528">
        <v>45688718000150</v>
      </c>
      <c r="C1528">
        <v>22070.3398243103</v>
      </c>
      <c r="D1528">
        <v>1.0463481400000001</v>
      </c>
      <c r="E1528">
        <v>21092.730976049999</v>
      </c>
      <c r="F1528" t="s">
        <v>15</v>
      </c>
      <c r="G1528" t="str">
        <f>_xlfn.XLOOKUP(B1528,'de para'!A:A,'de para'!C:C,_xlfn.XLOOKUP(B1528,'de para'!B:B,'de para'!C:C,"Not found",0),0)</f>
        <v>XP CASH IV FI RENDA FIXA SIMPLES</v>
      </c>
      <c r="H1528" t="str">
        <f>_xlfn.XLOOKUP(B1528,'de para'!A:A,'de para'!D:D,_xlfn.XLOOKUP('output XML'!B1528,'de para'!B:B,'de para'!D:D,"Not found",0),0)</f>
        <v>Caixa</v>
      </c>
      <c r="I1528" s="118">
        <v>44904</v>
      </c>
    </row>
    <row r="1529" spans="1:9" x14ac:dyDescent="0.3">
      <c r="A1529" s="119">
        <v>80</v>
      </c>
      <c r="B1529">
        <v>46328929000145</v>
      </c>
      <c r="C1529">
        <v>22070.34122699713</v>
      </c>
      <c r="D1529">
        <v>1.04634619</v>
      </c>
      <c r="E1529">
        <v>21092.771625609999</v>
      </c>
      <c r="F1529" t="s">
        <v>15</v>
      </c>
      <c r="G1529" t="str">
        <f>_xlfn.XLOOKUP(B1529,'de para'!A:A,'de para'!C:C,_xlfn.XLOOKUP(B1529,'de para'!B:B,'de para'!C:C,"Not found",0),0)</f>
        <v>XP CASH IX FI RENDA FIXA SIMPLES</v>
      </c>
      <c r="H1529" t="str">
        <f>_xlfn.XLOOKUP(B1529,'de para'!A:A,'de para'!D:D,_xlfn.XLOOKUP('output XML'!B1529,'de para'!B:B,'de para'!D:D,"Not found",0),0)</f>
        <v>Caixa</v>
      </c>
      <c r="I1529" s="118">
        <v>44904</v>
      </c>
    </row>
    <row r="1530" spans="1:9" x14ac:dyDescent="0.3">
      <c r="A1530" s="119">
        <v>81</v>
      </c>
      <c r="B1530">
        <v>46098698000120</v>
      </c>
      <c r="C1530">
        <v>22070.340884664351</v>
      </c>
      <c r="D1530">
        <v>1.0462668799999999</v>
      </c>
      <c r="E1530">
        <v>21094.37019039</v>
      </c>
      <c r="F1530" t="s">
        <v>15</v>
      </c>
      <c r="G1530" t="str">
        <f>_xlfn.XLOOKUP(B1530,'de para'!A:A,'de para'!C:C,_xlfn.XLOOKUP(B1530,'de para'!B:B,'de para'!C:C,"Not found",0),0)</f>
        <v>XP CASH V FI RENDA FIXA SIMPLES</v>
      </c>
      <c r="H1530" t="str">
        <f>_xlfn.XLOOKUP(B1530,'de para'!A:A,'de para'!D:D,_xlfn.XLOOKUP('output XML'!B1530,'de para'!B:B,'de para'!D:D,"Not found",0),0)</f>
        <v>Caixa</v>
      </c>
      <c r="I1530" s="118">
        <v>44904</v>
      </c>
    </row>
    <row r="1531" spans="1:9" x14ac:dyDescent="0.3">
      <c r="A1531" s="119">
        <v>82</v>
      </c>
      <c r="B1531">
        <v>32319500000187</v>
      </c>
      <c r="C1531">
        <v>22070.341007284969</v>
      </c>
      <c r="D1531">
        <v>1.04636851</v>
      </c>
      <c r="E1531">
        <v>21092.321487469999</v>
      </c>
      <c r="F1531" t="s">
        <v>15</v>
      </c>
      <c r="G1531" t="str">
        <f>_xlfn.XLOOKUP(B1531,'de para'!A:A,'de para'!C:C,_xlfn.XLOOKUP(B1531,'de para'!B:B,'de para'!C:C,"Not found",0),0)</f>
        <v>XP CASH VI FI RENDA FIXA SIMPLES</v>
      </c>
      <c r="H1531" t="str">
        <f>_xlfn.XLOOKUP(B1531,'de para'!A:A,'de para'!D:D,_xlfn.XLOOKUP('output XML'!B1531,'de para'!B:B,'de para'!D:D,"Not found",0),0)</f>
        <v>Caixa</v>
      </c>
      <c r="I1531" s="118">
        <v>44904</v>
      </c>
    </row>
    <row r="1532" spans="1:9" x14ac:dyDescent="0.3">
      <c r="A1532" s="119">
        <v>83</v>
      </c>
      <c r="B1532">
        <v>46328987000179</v>
      </c>
      <c r="C1532">
        <v>22070.341061639741</v>
      </c>
      <c r="D1532">
        <v>1.04634936</v>
      </c>
      <c r="E1532">
        <v>21092.707565320001</v>
      </c>
      <c r="F1532" t="s">
        <v>15</v>
      </c>
      <c r="G1532" t="str">
        <f>_xlfn.XLOOKUP(B1532,'de para'!A:A,'de para'!C:C,_xlfn.XLOOKUP(B1532,'de para'!B:B,'de para'!C:C,"Not found",0),0)</f>
        <v>XP CASH X FI RENDA FIXA SIMPLES I</v>
      </c>
      <c r="H1532" t="str">
        <f>_xlfn.XLOOKUP(B1532,'de para'!A:A,'de para'!D:D,_xlfn.XLOOKUP('output XML'!B1532,'de para'!B:B,'de para'!D:D,"Not found",0),0)</f>
        <v>Caixa</v>
      </c>
      <c r="I1532" s="118">
        <v>44904</v>
      </c>
    </row>
    <row r="1533" spans="1:9" x14ac:dyDescent="0.3">
      <c r="A1533" s="119">
        <v>84</v>
      </c>
      <c r="B1533">
        <v>45688636000106</v>
      </c>
      <c r="C1533">
        <v>22070.3408483372</v>
      </c>
      <c r="D1533">
        <v>1.04627859</v>
      </c>
      <c r="E1533">
        <v>21094.13406647</v>
      </c>
      <c r="F1533" t="s">
        <v>15</v>
      </c>
      <c r="G1533" t="str">
        <f>_xlfn.XLOOKUP(B1533,'de para'!A:A,'de para'!C:C,_xlfn.XLOOKUP(B1533,'de para'!B:B,'de para'!C:C,"Not found",0),0)</f>
        <v>XP CASH III FI RENDA FIXA SIMPLES</v>
      </c>
      <c r="H1533" t="str">
        <f>_xlfn.XLOOKUP(B1533,'de para'!A:A,'de para'!D:D,_xlfn.XLOOKUP('output XML'!B1533,'de para'!B:B,'de para'!D:D,"Not found",0),0)</f>
        <v>Caixa</v>
      </c>
      <c r="I1533" s="118">
        <v>44904</v>
      </c>
    </row>
    <row r="1534" spans="1:9" x14ac:dyDescent="0.3">
      <c r="A1534" s="119">
        <v>85</v>
      </c>
      <c r="B1534">
        <v>46328680000178</v>
      </c>
      <c r="C1534">
        <v>22070.340979959499</v>
      </c>
      <c r="D1534">
        <v>1.0463464</v>
      </c>
      <c r="E1534">
        <v>21092.767156229998</v>
      </c>
      <c r="F1534" t="s">
        <v>15</v>
      </c>
      <c r="G1534" t="str">
        <f>_xlfn.XLOOKUP(B1534,'de para'!A:A,'de para'!C:C,_xlfn.XLOOKUP(B1534,'de para'!B:B,'de para'!C:C,"Not found",0),0)</f>
        <v>XP CASH VII FI RENDA FIXA SIMPLES</v>
      </c>
      <c r="H1534" t="str">
        <f>_xlfn.XLOOKUP(B1534,'de para'!A:A,'de para'!D:D,_xlfn.XLOOKUP('output XML'!B1534,'de para'!B:B,'de para'!D:D,"Not found",0),0)</f>
        <v>Caixa</v>
      </c>
      <c r="I1534" s="118">
        <v>44904</v>
      </c>
    </row>
    <row r="1535" spans="1:9" x14ac:dyDescent="0.3">
      <c r="A1535" s="119">
        <v>86</v>
      </c>
      <c r="B1535">
        <v>46328752000187</v>
      </c>
      <c r="C1535">
        <v>22070.3409837213</v>
      </c>
      <c r="D1535">
        <v>1.04634637</v>
      </c>
      <c r="E1535">
        <v>21092.767764579999</v>
      </c>
      <c r="F1535" t="s">
        <v>15</v>
      </c>
      <c r="G1535" t="str">
        <f>_xlfn.XLOOKUP(B1535,'de para'!A:A,'de para'!C:C,_xlfn.XLOOKUP(B1535,'de para'!B:B,'de para'!C:C,"Not found",0),0)</f>
        <v>XP CASH VIII FI RENDA FIXA SIMPLES</v>
      </c>
      <c r="H1535" t="str">
        <f>_xlfn.XLOOKUP(B1535,'de para'!A:A,'de para'!D:D,_xlfn.XLOOKUP('output XML'!B1535,'de para'!B:B,'de para'!D:D,"Not found",0),0)</f>
        <v>Caixa</v>
      </c>
      <c r="I1535" s="118">
        <v>44904</v>
      </c>
    </row>
    <row r="1536" spans="1:9" x14ac:dyDescent="0.3">
      <c r="A1536" s="119">
        <v>0</v>
      </c>
      <c r="B1536" t="s">
        <v>3</v>
      </c>
      <c r="C1536">
        <v>195089.53</v>
      </c>
      <c r="D1536">
        <v>3901.7905409999998</v>
      </c>
      <c r="E1536">
        <v>50</v>
      </c>
      <c r="F1536" t="s">
        <v>14</v>
      </c>
      <c r="G1536" t="str">
        <f>_xlfn.XLOOKUP(B1536,'de para'!A:A,'de para'!C:C,_xlfn.XLOOKUP(B1536,'de para'!B:B,'de para'!C:C,"Not found",0),0)</f>
        <v>NTN-B 760199 20350515</v>
      </c>
      <c r="H1536" t="str">
        <f>_xlfn.XLOOKUP(B1536,'de para'!A:A,'de para'!D:D,_xlfn.XLOOKUP('output XML'!B1536,'de para'!B:B,'de para'!D:D,"Not found",0),0)</f>
        <v>Inflação</v>
      </c>
      <c r="I1536" s="118">
        <v>44907</v>
      </c>
    </row>
    <row r="1537" spans="1:9" x14ac:dyDescent="0.3">
      <c r="A1537" s="119">
        <v>1</v>
      </c>
      <c r="B1537" t="s">
        <v>3</v>
      </c>
      <c r="C1537">
        <v>257518.18</v>
      </c>
      <c r="D1537">
        <v>3901.7905409999998</v>
      </c>
      <c r="E1537">
        <v>66</v>
      </c>
      <c r="F1537" t="s">
        <v>14</v>
      </c>
      <c r="G1537" t="str">
        <f>_xlfn.XLOOKUP(B1537,'de para'!A:A,'de para'!C:C,_xlfn.XLOOKUP(B1537,'de para'!B:B,'de para'!C:C,"Not found",0),0)</f>
        <v>NTN-B 760199 20350515</v>
      </c>
      <c r="H1537" t="str">
        <f>_xlfn.XLOOKUP(B1537,'de para'!A:A,'de para'!D:D,_xlfn.XLOOKUP('output XML'!B1537,'de para'!B:B,'de para'!D:D,"Not found",0),0)</f>
        <v>Inflação</v>
      </c>
      <c r="I1537" s="118">
        <v>44907</v>
      </c>
    </row>
    <row r="1538" spans="1:9" x14ac:dyDescent="0.3">
      <c r="A1538" s="119">
        <v>2</v>
      </c>
      <c r="B1538" t="s">
        <v>3</v>
      </c>
      <c r="C1538">
        <v>1252474.76</v>
      </c>
      <c r="D1538">
        <v>3901.7905409999998</v>
      </c>
      <c r="E1538">
        <v>321</v>
      </c>
      <c r="F1538" t="s">
        <v>14</v>
      </c>
      <c r="G1538" t="str">
        <f>_xlfn.XLOOKUP(B1538,'de para'!A:A,'de para'!C:C,_xlfn.XLOOKUP(B1538,'de para'!B:B,'de para'!C:C,"Not found",0),0)</f>
        <v>NTN-B 760199 20350515</v>
      </c>
      <c r="H1538" t="str">
        <f>_xlfn.XLOOKUP(B1538,'de para'!A:A,'de para'!D:D,_xlfn.XLOOKUP('output XML'!B1538,'de para'!B:B,'de para'!D:D,"Not found",0),0)</f>
        <v>Inflação</v>
      </c>
      <c r="I1538" s="118">
        <v>44907</v>
      </c>
    </row>
    <row r="1539" spans="1:9" x14ac:dyDescent="0.3">
      <c r="A1539" s="119">
        <v>3</v>
      </c>
      <c r="B1539" t="s">
        <v>5</v>
      </c>
      <c r="C1539">
        <v>176626.39</v>
      </c>
      <c r="D1539">
        <v>4014.2362309999999</v>
      </c>
      <c r="E1539">
        <v>44</v>
      </c>
      <c r="F1539" t="s">
        <v>14</v>
      </c>
      <c r="G1539" t="str">
        <f>_xlfn.XLOOKUP(B1539,'de para'!A:A,'de para'!C:C,_xlfn.XLOOKUP(B1539,'de para'!B:B,'de para'!C:C,"Not found",0),0)</f>
        <v>NTN-B 760199 20260815</v>
      </c>
      <c r="H1539" t="str">
        <f>_xlfn.XLOOKUP(B1539,'de para'!A:A,'de para'!D:D,_xlfn.XLOOKUP('output XML'!B1539,'de para'!B:B,'de para'!D:D,"Not found",0),0)</f>
        <v>Inflação</v>
      </c>
      <c r="I1539" s="118">
        <v>44907</v>
      </c>
    </row>
    <row r="1540" spans="1:9" x14ac:dyDescent="0.3">
      <c r="A1540" s="119">
        <v>4</v>
      </c>
      <c r="B1540" t="s">
        <v>5</v>
      </c>
      <c r="C1540">
        <v>276982.3</v>
      </c>
      <c r="D1540">
        <v>4014.2362309999999</v>
      </c>
      <c r="E1540">
        <v>69</v>
      </c>
      <c r="F1540" t="s">
        <v>14</v>
      </c>
      <c r="G1540" t="str">
        <f>_xlfn.XLOOKUP(B1540,'de para'!A:A,'de para'!C:C,_xlfn.XLOOKUP(B1540,'de para'!B:B,'de para'!C:C,"Not found",0),0)</f>
        <v>NTN-B 760199 20260815</v>
      </c>
      <c r="H1540" t="str">
        <f>_xlfn.XLOOKUP(B1540,'de para'!A:A,'de para'!D:D,_xlfn.XLOOKUP('output XML'!B1540,'de para'!B:B,'de para'!D:D,"Not found",0),0)</f>
        <v>Inflação</v>
      </c>
      <c r="I1540" s="118">
        <v>44907</v>
      </c>
    </row>
    <row r="1541" spans="1:9" x14ac:dyDescent="0.3">
      <c r="A1541" s="119">
        <v>5</v>
      </c>
      <c r="B1541" t="s">
        <v>5</v>
      </c>
      <c r="C1541">
        <v>32113.89</v>
      </c>
      <c r="D1541">
        <v>4014.2362309999999</v>
      </c>
      <c r="E1541">
        <v>8</v>
      </c>
      <c r="F1541" t="s">
        <v>14</v>
      </c>
      <c r="G1541" t="str">
        <f>_xlfn.XLOOKUP(B1541,'de para'!A:A,'de para'!C:C,_xlfn.XLOOKUP(B1541,'de para'!B:B,'de para'!C:C,"Not found",0),0)</f>
        <v>NTN-B 760199 20260815</v>
      </c>
      <c r="H1541" t="str">
        <f>_xlfn.XLOOKUP(B1541,'de para'!A:A,'de para'!D:D,_xlfn.XLOOKUP('output XML'!B1541,'de para'!B:B,'de para'!D:D,"Not found",0),0)</f>
        <v>Inflação</v>
      </c>
      <c r="I1541" s="118">
        <v>44907</v>
      </c>
    </row>
    <row r="1542" spans="1:9" x14ac:dyDescent="0.3">
      <c r="A1542" s="119">
        <v>6</v>
      </c>
      <c r="B1542" t="s">
        <v>5</v>
      </c>
      <c r="C1542">
        <v>694462.87</v>
      </c>
      <c r="D1542">
        <v>4014.2362309999999</v>
      </c>
      <c r="E1542">
        <v>173</v>
      </c>
      <c r="F1542" t="s">
        <v>14</v>
      </c>
      <c r="G1542" t="str">
        <f>_xlfn.XLOOKUP(B1542,'de para'!A:A,'de para'!C:C,_xlfn.XLOOKUP(B1542,'de para'!B:B,'de para'!C:C,"Not found",0),0)</f>
        <v>NTN-B 760199 20260815</v>
      </c>
      <c r="H1542" t="str">
        <f>_xlfn.XLOOKUP(B1542,'de para'!A:A,'de para'!D:D,_xlfn.XLOOKUP('output XML'!B1542,'de para'!B:B,'de para'!D:D,"Not found",0),0)</f>
        <v>Inflação</v>
      </c>
      <c r="I1542" s="118">
        <v>44907</v>
      </c>
    </row>
    <row r="1543" spans="1:9" x14ac:dyDescent="0.3">
      <c r="A1543" s="119">
        <v>7</v>
      </c>
      <c r="B1543" t="s">
        <v>3</v>
      </c>
      <c r="C1543">
        <v>1787563.52</v>
      </c>
      <c r="D1543">
        <v>3886.007662</v>
      </c>
      <c r="E1543">
        <v>460</v>
      </c>
      <c r="F1543" t="s">
        <v>15</v>
      </c>
      <c r="G1543" t="str">
        <f>_xlfn.XLOOKUP(B1543,'de para'!A:A,'de para'!C:C,_xlfn.XLOOKUP(B1543,'de para'!B:B,'de para'!C:C,"Not found",0),0)</f>
        <v>NTN-B 760199 20350515</v>
      </c>
      <c r="H1543" t="str">
        <f>_xlfn.XLOOKUP(B1543,'de para'!A:A,'de para'!D:D,_xlfn.XLOOKUP('output XML'!B1543,'de para'!B:B,'de para'!D:D,"Not found",0),0)</f>
        <v>Inflação</v>
      </c>
      <c r="I1543" s="118">
        <v>44908</v>
      </c>
    </row>
    <row r="1544" spans="1:9" x14ac:dyDescent="0.3">
      <c r="A1544" s="119">
        <v>8</v>
      </c>
      <c r="B1544" t="s">
        <v>4</v>
      </c>
      <c r="C1544">
        <v>1807187.85</v>
      </c>
      <c r="D1544">
        <v>3989.377152</v>
      </c>
      <c r="E1544">
        <v>453</v>
      </c>
      <c r="F1544" t="s">
        <v>15</v>
      </c>
      <c r="G1544" t="str">
        <f>_xlfn.XLOOKUP(B1544,'de para'!A:A,'de para'!C:C,_xlfn.XLOOKUP(B1544,'de para'!B:B,'de para'!C:C,"Not found",0),0)</f>
        <v>NTN-B 760199 20300815</v>
      </c>
      <c r="H1544" t="str">
        <f>_xlfn.XLOOKUP(B1544,'de para'!A:A,'de para'!D:D,_xlfn.XLOOKUP('output XML'!B1544,'de para'!B:B,'de para'!D:D,"Not found",0),0)</f>
        <v>Inflação</v>
      </c>
      <c r="I1544" s="118">
        <v>44908</v>
      </c>
    </row>
    <row r="1545" spans="1:9" x14ac:dyDescent="0.3">
      <c r="A1545" s="119">
        <v>9</v>
      </c>
      <c r="B1545" t="s">
        <v>4</v>
      </c>
      <c r="C1545">
        <v>1747347.19</v>
      </c>
      <c r="D1545">
        <v>3989.377152</v>
      </c>
      <c r="E1545">
        <v>438</v>
      </c>
      <c r="F1545" t="s">
        <v>15</v>
      </c>
      <c r="G1545" t="str">
        <f>_xlfn.XLOOKUP(B1545,'de para'!A:A,'de para'!C:C,_xlfn.XLOOKUP(B1545,'de para'!B:B,'de para'!C:C,"Not found",0),0)</f>
        <v>NTN-B 760199 20300815</v>
      </c>
      <c r="H1545" t="str">
        <f>_xlfn.XLOOKUP(B1545,'de para'!A:A,'de para'!D:D,_xlfn.XLOOKUP('output XML'!B1545,'de para'!B:B,'de para'!D:D,"Not found",0),0)</f>
        <v>Inflação</v>
      </c>
      <c r="I1545" s="118">
        <v>44908</v>
      </c>
    </row>
    <row r="1546" spans="1:9" x14ac:dyDescent="0.3">
      <c r="A1546" s="119">
        <v>10</v>
      </c>
      <c r="B1546" t="s">
        <v>3</v>
      </c>
      <c r="C1546">
        <v>722797.43</v>
      </c>
      <c r="D1546">
        <v>3886.007662</v>
      </c>
      <c r="E1546">
        <v>186</v>
      </c>
      <c r="F1546" t="s">
        <v>15</v>
      </c>
      <c r="G1546" t="str">
        <f>_xlfn.XLOOKUP(B1546,'de para'!A:A,'de para'!C:C,_xlfn.XLOOKUP(B1546,'de para'!B:B,'de para'!C:C,"Not found",0),0)</f>
        <v>NTN-B 760199 20350515</v>
      </c>
      <c r="H1546" t="str">
        <f>_xlfn.XLOOKUP(B1546,'de para'!A:A,'de para'!D:D,_xlfn.XLOOKUP('output XML'!B1546,'de para'!B:B,'de para'!D:D,"Not found",0),0)</f>
        <v>Inflação</v>
      </c>
      <c r="I1546" s="118">
        <v>44908</v>
      </c>
    </row>
    <row r="1547" spans="1:9" x14ac:dyDescent="0.3">
      <c r="A1547" s="119">
        <v>11</v>
      </c>
      <c r="B1547" t="s">
        <v>3</v>
      </c>
      <c r="C1547">
        <v>279792.55</v>
      </c>
      <c r="D1547">
        <v>3886.007662</v>
      </c>
      <c r="E1547">
        <v>72</v>
      </c>
      <c r="F1547" t="s">
        <v>15</v>
      </c>
      <c r="G1547" t="str">
        <f>_xlfn.XLOOKUP(B1547,'de para'!A:A,'de para'!C:C,_xlfn.XLOOKUP(B1547,'de para'!B:B,'de para'!C:C,"Not found",0),0)</f>
        <v>NTN-B 760199 20350515</v>
      </c>
      <c r="H1547" t="str">
        <f>_xlfn.XLOOKUP(B1547,'de para'!A:A,'de para'!D:D,_xlfn.XLOOKUP('output XML'!B1547,'de para'!B:B,'de para'!D:D,"Not found",0),0)</f>
        <v>Inflação</v>
      </c>
      <c r="I1547" s="118">
        <v>44908</v>
      </c>
    </row>
    <row r="1548" spans="1:9" x14ac:dyDescent="0.3">
      <c r="A1548" s="119">
        <v>12</v>
      </c>
      <c r="B1548" t="s">
        <v>3</v>
      </c>
      <c r="C1548">
        <v>38860.080000000002</v>
      </c>
      <c r="D1548">
        <v>3886.007662</v>
      </c>
      <c r="E1548">
        <v>10</v>
      </c>
      <c r="F1548" t="s">
        <v>15</v>
      </c>
      <c r="G1548" t="str">
        <f>_xlfn.XLOOKUP(B1548,'de para'!A:A,'de para'!C:C,_xlfn.XLOOKUP(B1548,'de para'!B:B,'de para'!C:C,"Not found",0),0)</f>
        <v>NTN-B 760199 20350515</v>
      </c>
      <c r="H1548" t="str">
        <f>_xlfn.XLOOKUP(B1548,'de para'!A:A,'de para'!D:D,_xlfn.XLOOKUP('output XML'!B1548,'de para'!B:B,'de para'!D:D,"Not found",0),0)</f>
        <v>Inflação</v>
      </c>
      <c r="I1548" s="118">
        <v>44908</v>
      </c>
    </row>
    <row r="1549" spans="1:9" x14ac:dyDescent="0.3">
      <c r="A1549" s="119">
        <v>13</v>
      </c>
      <c r="B1549" t="s">
        <v>3</v>
      </c>
      <c r="C1549">
        <v>1997407.94</v>
      </c>
      <c r="D1549">
        <v>3886.007662</v>
      </c>
      <c r="E1549">
        <v>514</v>
      </c>
      <c r="F1549" t="s">
        <v>15</v>
      </c>
      <c r="G1549" t="str">
        <f>_xlfn.XLOOKUP(B1549,'de para'!A:A,'de para'!C:C,_xlfn.XLOOKUP(B1549,'de para'!B:B,'de para'!C:C,"Not found",0),0)</f>
        <v>NTN-B 760199 20350515</v>
      </c>
      <c r="H1549" t="str">
        <f>_xlfn.XLOOKUP(B1549,'de para'!A:A,'de para'!D:D,_xlfn.XLOOKUP('output XML'!B1549,'de para'!B:B,'de para'!D:D,"Not found",0),0)</f>
        <v>Inflação</v>
      </c>
      <c r="I1549" s="118">
        <v>44908</v>
      </c>
    </row>
    <row r="1550" spans="1:9" x14ac:dyDescent="0.3">
      <c r="A1550" s="119">
        <v>14</v>
      </c>
      <c r="B1550" t="s">
        <v>4</v>
      </c>
      <c r="C1550">
        <v>2513307.61</v>
      </c>
      <c r="D1550">
        <v>3989.377152</v>
      </c>
      <c r="E1550">
        <v>630</v>
      </c>
      <c r="F1550" t="s">
        <v>15</v>
      </c>
      <c r="G1550" t="str">
        <f>_xlfn.XLOOKUP(B1550,'de para'!A:A,'de para'!C:C,_xlfn.XLOOKUP(B1550,'de para'!B:B,'de para'!C:C,"Not found",0),0)</f>
        <v>NTN-B 760199 20300815</v>
      </c>
      <c r="H1550" t="str">
        <f>_xlfn.XLOOKUP(B1550,'de para'!A:A,'de para'!D:D,_xlfn.XLOOKUP('output XML'!B1550,'de para'!B:B,'de para'!D:D,"Not found",0),0)</f>
        <v>Inflação</v>
      </c>
      <c r="I1550" s="118">
        <v>44908</v>
      </c>
    </row>
    <row r="1551" spans="1:9" x14ac:dyDescent="0.3">
      <c r="A1551" s="119">
        <v>15</v>
      </c>
      <c r="B1551" t="s">
        <v>3</v>
      </c>
      <c r="C1551">
        <v>1278496.52</v>
      </c>
      <c r="D1551">
        <v>3886.007662</v>
      </c>
      <c r="E1551">
        <v>329</v>
      </c>
      <c r="F1551" t="s">
        <v>15</v>
      </c>
      <c r="G1551" t="str">
        <f>_xlfn.XLOOKUP(B1551,'de para'!A:A,'de para'!C:C,_xlfn.XLOOKUP(B1551,'de para'!B:B,'de para'!C:C,"Not found",0),0)</f>
        <v>NTN-B 760199 20350515</v>
      </c>
      <c r="H1551" t="str">
        <f>_xlfn.XLOOKUP(B1551,'de para'!A:A,'de para'!D:D,_xlfn.XLOOKUP('output XML'!B1551,'de para'!B:B,'de para'!D:D,"Not found",0),0)</f>
        <v>Inflação</v>
      </c>
      <c r="I1551" s="118">
        <v>44908</v>
      </c>
    </row>
    <row r="1552" spans="1:9" x14ac:dyDescent="0.3">
      <c r="A1552" s="119">
        <v>16</v>
      </c>
      <c r="B1552" t="s">
        <v>3</v>
      </c>
      <c r="C1552">
        <v>143782.28</v>
      </c>
      <c r="D1552">
        <v>3886.007662</v>
      </c>
      <c r="E1552">
        <v>37</v>
      </c>
      <c r="F1552" t="s">
        <v>15</v>
      </c>
      <c r="G1552" t="str">
        <f>_xlfn.XLOOKUP(B1552,'de para'!A:A,'de para'!C:C,_xlfn.XLOOKUP(B1552,'de para'!B:B,'de para'!C:C,"Not found",0),0)</f>
        <v>NTN-B 760199 20350515</v>
      </c>
      <c r="H1552" t="str">
        <f>_xlfn.XLOOKUP(B1552,'de para'!A:A,'de para'!D:D,_xlfn.XLOOKUP('output XML'!B1552,'de para'!B:B,'de para'!D:D,"Not found",0),0)</f>
        <v>Inflação</v>
      </c>
      <c r="I1552" s="118">
        <v>44908</v>
      </c>
    </row>
    <row r="1553" spans="1:9" x14ac:dyDescent="0.3">
      <c r="A1553" s="119">
        <v>17</v>
      </c>
      <c r="B1553" t="s">
        <v>4</v>
      </c>
      <c r="C1553">
        <v>187500.73</v>
      </c>
      <c r="D1553">
        <v>3989.377152</v>
      </c>
      <c r="E1553">
        <v>47</v>
      </c>
      <c r="F1553" t="s">
        <v>15</v>
      </c>
      <c r="G1553" t="str">
        <f>_xlfn.XLOOKUP(B1553,'de para'!A:A,'de para'!C:C,_xlfn.XLOOKUP(B1553,'de para'!B:B,'de para'!C:C,"Not found",0),0)</f>
        <v>NTN-B 760199 20300815</v>
      </c>
      <c r="H1553" t="str">
        <f>_xlfn.XLOOKUP(B1553,'de para'!A:A,'de para'!D:D,_xlfn.XLOOKUP('output XML'!B1553,'de para'!B:B,'de para'!D:D,"Not found",0),0)</f>
        <v>Inflação</v>
      </c>
      <c r="I1553" s="118">
        <v>44908</v>
      </c>
    </row>
    <row r="1554" spans="1:9" x14ac:dyDescent="0.3">
      <c r="A1554" s="119">
        <v>18</v>
      </c>
      <c r="B1554" t="s">
        <v>5</v>
      </c>
      <c r="C1554">
        <v>948873.48</v>
      </c>
      <c r="D1554">
        <v>4003.6855599999999</v>
      </c>
      <c r="E1554">
        <v>237</v>
      </c>
      <c r="F1554" t="s">
        <v>15</v>
      </c>
      <c r="G1554" t="str">
        <f>_xlfn.XLOOKUP(B1554,'de para'!A:A,'de para'!C:C,_xlfn.XLOOKUP(B1554,'de para'!B:B,'de para'!C:C,"Not found",0),0)</f>
        <v>NTN-B 760199 20260815</v>
      </c>
      <c r="H1554" t="str">
        <f>_xlfn.XLOOKUP(B1554,'de para'!A:A,'de para'!D:D,_xlfn.XLOOKUP('output XML'!B1554,'de para'!B:B,'de para'!D:D,"Not found",0),0)</f>
        <v>Inflação</v>
      </c>
      <c r="I1554" s="118">
        <v>44908</v>
      </c>
    </row>
    <row r="1555" spans="1:9" x14ac:dyDescent="0.3">
      <c r="A1555" s="119">
        <v>19</v>
      </c>
      <c r="B1555" t="s">
        <v>5</v>
      </c>
      <c r="C1555">
        <v>788726.06</v>
      </c>
      <c r="D1555">
        <v>4003.6855599999999</v>
      </c>
      <c r="E1555">
        <v>197</v>
      </c>
      <c r="F1555" t="s">
        <v>15</v>
      </c>
      <c r="G1555" t="str">
        <f>_xlfn.XLOOKUP(B1555,'de para'!A:A,'de para'!C:C,_xlfn.XLOOKUP(B1555,'de para'!B:B,'de para'!C:C,"Not found",0),0)</f>
        <v>NTN-B 760199 20260815</v>
      </c>
      <c r="H1555" t="str">
        <f>_xlfn.XLOOKUP(B1555,'de para'!A:A,'de para'!D:D,_xlfn.XLOOKUP('output XML'!B1555,'de para'!B:B,'de para'!D:D,"Not found",0),0)</f>
        <v>Inflação</v>
      </c>
      <c r="I1555" s="118">
        <v>44908</v>
      </c>
    </row>
    <row r="1556" spans="1:9" x14ac:dyDescent="0.3">
      <c r="A1556" s="119">
        <v>20</v>
      </c>
      <c r="B1556" t="s">
        <v>5</v>
      </c>
      <c r="C1556">
        <v>100092.14</v>
      </c>
      <c r="D1556">
        <v>4003.6855599999999</v>
      </c>
      <c r="E1556">
        <v>25</v>
      </c>
      <c r="F1556" t="s">
        <v>15</v>
      </c>
      <c r="G1556" t="str">
        <f>_xlfn.XLOOKUP(B1556,'de para'!A:A,'de para'!C:C,_xlfn.XLOOKUP(B1556,'de para'!B:B,'de para'!C:C,"Not found",0),0)</f>
        <v>NTN-B 760199 20260815</v>
      </c>
      <c r="H1556" t="str">
        <f>_xlfn.XLOOKUP(B1556,'de para'!A:A,'de para'!D:D,_xlfn.XLOOKUP('output XML'!B1556,'de para'!B:B,'de para'!D:D,"Not found",0),0)</f>
        <v>Inflação</v>
      </c>
      <c r="I1556" s="118">
        <v>44908</v>
      </c>
    </row>
    <row r="1557" spans="1:9" x14ac:dyDescent="0.3">
      <c r="A1557" s="119">
        <v>21</v>
      </c>
      <c r="B1557" t="s">
        <v>5</v>
      </c>
      <c r="C1557">
        <v>1301197.81</v>
      </c>
      <c r="D1557">
        <v>4003.6855599999999</v>
      </c>
      <c r="E1557">
        <v>325</v>
      </c>
      <c r="F1557" t="s">
        <v>15</v>
      </c>
      <c r="G1557" t="str">
        <f>_xlfn.XLOOKUP(B1557,'de para'!A:A,'de para'!C:C,_xlfn.XLOOKUP(B1557,'de para'!B:B,'de para'!C:C,"Not found",0),0)</f>
        <v>NTN-B 760199 20260815</v>
      </c>
      <c r="H1557" t="str">
        <f>_xlfn.XLOOKUP(B1557,'de para'!A:A,'de para'!D:D,_xlfn.XLOOKUP('output XML'!B1557,'de para'!B:B,'de para'!D:D,"Not found",0),0)</f>
        <v>Inflação</v>
      </c>
      <c r="I1557" s="118">
        <v>44908</v>
      </c>
    </row>
    <row r="1558" spans="1:9" x14ac:dyDescent="0.3">
      <c r="A1558" s="119">
        <v>22</v>
      </c>
      <c r="B1558" t="s">
        <v>6</v>
      </c>
      <c r="C1558">
        <v>1485083.49</v>
      </c>
      <c r="D1558">
        <v>990.05565889000002</v>
      </c>
      <c r="E1558">
        <v>1500</v>
      </c>
      <c r="F1558" t="s">
        <v>14</v>
      </c>
      <c r="G1558" t="str">
        <f>_xlfn.XLOOKUP(B1558,'de para'!A:A,'de para'!C:C,_xlfn.XLOOKUP(B1558,'de para'!B:B,'de para'!C:C,"Not found",0),0)</f>
        <v>IFPT11 - IFIN PARTICIPAÇÕES S.A. - 20330915 IPCA + 7.1000%</v>
      </c>
      <c r="H1558" t="str">
        <f>_xlfn.XLOOKUP(B1558,'de para'!A:A,'de para'!D:D,_xlfn.XLOOKUP('output XML'!B1558,'de para'!B:B,'de para'!D:D,"Not found",0),0)</f>
        <v>Inflação</v>
      </c>
      <c r="I1558" s="118">
        <v>44907</v>
      </c>
    </row>
    <row r="1559" spans="1:9" x14ac:dyDescent="0.3">
      <c r="A1559" s="119">
        <v>23</v>
      </c>
      <c r="B1559" t="s">
        <v>7</v>
      </c>
      <c r="C1559">
        <v>268956.94</v>
      </c>
      <c r="D1559">
        <v>14.14</v>
      </c>
      <c r="E1559">
        <v>19021</v>
      </c>
      <c r="F1559" t="s">
        <v>14</v>
      </c>
      <c r="G1559" t="str">
        <f>_xlfn.XLOOKUP(B1559,'de para'!A:A,'de para'!C:C,_xlfn.XLOOKUP(B1559,'de para'!B:B,'de para'!C:C,"Not found",0),0)</f>
        <v>Bradesco PN</v>
      </c>
      <c r="H1559" t="str">
        <f>_xlfn.XLOOKUP(B1559,'de para'!A:A,'de para'!D:D,_xlfn.XLOOKUP('output XML'!B1559,'de para'!B:B,'de para'!D:D,"Not found",0),0)</f>
        <v>Ações</v>
      </c>
      <c r="I1559" s="118">
        <v>44907</v>
      </c>
    </row>
    <row r="1560" spans="1:9" x14ac:dyDescent="0.3">
      <c r="A1560" s="119">
        <v>24</v>
      </c>
      <c r="B1560" t="s">
        <v>143</v>
      </c>
      <c r="C1560">
        <v>7319420</v>
      </c>
      <c r="D1560">
        <v>101.8</v>
      </c>
      <c r="E1560">
        <v>71900</v>
      </c>
      <c r="F1560" t="s">
        <v>14</v>
      </c>
      <c r="G1560" t="str">
        <f>_xlfn.XLOOKUP(B1560,'de para'!A:A,'de para'!C:C,_xlfn.XLOOKUP(B1560,'de para'!B:B,'de para'!C:C,"Not found",0),0)</f>
        <v>BOVA11</v>
      </c>
      <c r="H1560" t="str">
        <f>_xlfn.XLOOKUP(B1560,'de para'!A:A,'de para'!D:D,_xlfn.XLOOKUP('output XML'!B1560,'de para'!B:B,'de para'!D:D,"Not found",0),0)</f>
        <v>Ações</v>
      </c>
      <c r="I1560" s="118">
        <v>44907</v>
      </c>
    </row>
    <row r="1561" spans="1:9" x14ac:dyDescent="0.3">
      <c r="A1561" s="119">
        <v>25</v>
      </c>
      <c r="B1561" t="s">
        <v>8</v>
      </c>
      <c r="C1561">
        <v>357963.18</v>
      </c>
      <c r="D1561">
        <v>10.59</v>
      </c>
      <c r="E1561">
        <v>33802</v>
      </c>
      <c r="F1561" t="s">
        <v>14</v>
      </c>
      <c r="G1561" t="str">
        <f>_xlfn.XLOOKUP(B1561,'de para'!A:A,'de para'!C:C,_xlfn.XLOOKUP(B1561,'de para'!B:B,'de para'!C:C,"Not found",0),0)</f>
        <v>CEMIG PN</v>
      </c>
      <c r="H1561" t="str">
        <f>_xlfn.XLOOKUP(B1561,'de para'!A:A,'de para'!D:D,_xlfn.XLOOKUP('output XML'!B1561,'de para'!B:B,'de para'!D:D,"Not found",0),0)</f>
        <v>Ações</v>
      </c>
      <c r="I1561" s="118">
        <v>44907</v>
      </c>
    </row>
    <row r="1562" spans="1:9" x14ac:dyDescent="0.3">
      <c r="A1562" s="119">
        <v>26</v>
      </c>
      <c r="B1562" t="s">
        <v>9</v>
      </c>
      <c r="C1562">
        <v>1192092</v>
      </c>
      <c r="D1562">
        <v>16.420000000000002</v>
      </c>
      <c r="E1562">
        <v>72600</v>
      </c>
      <c r="F1562" t="s">
        <v>14</v>
      </c>
      <c r="G1562" t="str">
        <f>_xlfn.XLOOKUP(B1562,'de para'!A:A,'de para'!C:C,_xlfn.XLOOKUP(B1562,'de para'!B:B,'de para'!C:C,"Not found",0),0)</f>
        <v>Cosan ON</v>
      </c>
      <c r="H1562" t="str">
        <f>_xlfn.XLOOKUP(B1562,'de para'!A:A,'de para'!D:D,_xlfn.XLOOKUP('output XML'!B1562,'de para'!B:B,'de para'!D:D,"Not found",0),0)</f>
        <v>Ações</v>
      </c>
      <c r="I1562" s="118">
        <v>44907</v>
      </c>
    </row>
    <row r="1563" spans="1:9" x14ac:dyDescent="0.3">
      <c r="A1563" s="119">
        <v>27</v>
      </c>
      <c r="B1563" t="s">
        <v>10</v>
      </c>
      <c r="C1563">
        <v>471791.14</v>
      </c>
      <c r="D1563">
        <v>8.11</v>
      </c>
      <c r="E1563">
        <v>58174</v>
      </c>
      <c r="F1563" t="s">
        <v>14</v>
      </c>
      <c r="G1563" t="str">
        <f>_xlfn.XLOOKUP(B1563,'de para'!A:A,'de para'!C:C,_xlfn.XLOOKUP(B1563,'de para'!B:B,'de para'!C:C,"Not found",0),0)</f>
        <v>Itau PN</v>
      </c>
      <c r="H1563" t="str">
        <f>_xlfn.XLOOKUP(B1563,'de para'!A:A,'de para'!D:D,_xlfn.XLOOKUP('output XML'!B1563,'de para'!B:B,'de para'!D:D,"Not found",0),0)</f>
        <v>Ações</v>
      </c>
      <c r="I1563" s="118">
        <v>44907</v>
      </c>
    </row>
    <row r="1564" spans="1:9" x14ac:dyDescent="0.3">
      <c r="A1564" s="119">
        <v>28</v>
      </c>
      <c r="B1564" t="s">
        <v>11</v>
      </c>
      <c r="C1564">
        <v>862194.6</v>
      </c>
      <c r="D1564">
        <v>23.91</v>
      </c>
      <c r="E1564">
        <v>36060</v>
      </c>
      <c r="F1564" t="s">
        <v>14</v>
      </c>
      <c r="G1564" t="str">
        <f>_xlfn.XLOOKUP(B1564,'de para'!A:A,'de para'!C:C,_xlfn.XLOOKUP(B1564,'de para'!B:B,'de para'!C:C,"Not found",0),0)</f>
        <v>Petrobras PN</v>
      </c>
      <c r="H1564" t="str">
        <f>_xlfn.XLOOKUP(B1564,'de para'!A:A,'de para'!D:D,_xlfn.XLOOKUP('output XML'!B1564,'de para'!B:B,'de para'!D:D,"Not found",0),0)</f>
        <v>Ações</v>
      </c>
      <c r="I1564" s="118">
        <v>44907</v>
      </c>
    </row>
    <row r="1565" spans="1:9" x14ac:dyDescent="0.3">
      <c r="A1565" s="119">
        <v>29</v>
      </c>
      <c r="B1565" t="s">
        <v>12</v>
      </c>
      <c r="C1565">
        <v>1635710</v>
      </c>
      <c r="D1565">
        <v>86.09</v>
      </c>
      <c r="E1565">
        <v>19000</v>
      </c>
      <c r="F1565" t="s">
        <v>14</v>
      </c>
      <c r="G1565" t="str">
        <f>_xlfn.XLOOKUP(B1565,'de para'!A:A,'de para'!C:C,_xlfn.XLOOKUP(B1565,'de para'!B:B,'de para'!C:C,"Not found",0),0)</f>
        <v>Vale ON</v>
      </c>
      <c r="H1565" t="str">
        <f>_xlfn.XLOOKUP(B1565,'de para'!A:A,'de para'!D:D,_xlfn.XLOOKUP('output XML'!B1565,'de para'!B:B,'de para'!D:D,"Not found",0),0)</f>
        <v>Ações</v>
      </c>
      <c r="I1565" s="118">
        <v>44907</v>
      </c>
    </row>
    <row r="1566" spans="1:9" x14ac:dyDescent="0.3">
      <c r="A1566" s="119">
        <v>30</v>
      </c>
      <c r="B1566" t="s">
        <v>143</v>
      </c>
      <c r="C1566">
        <v>586877</v>
      </c>
      <c r="D1566">
        <v>101.8</v>
      </c>
      <c r="E1566">
        <v>5765</v>
      </c>
      <c r="F1566" t="s">
        <v>14</v>
      </c>
      <c r="G1566" t="str">
        <f>_xlfn.XLOOKUP(B1566,'de para'!A:A,'de para'!C:C,_xlfn.XLOOKUP(B1566,'de para'!B:B,'de para'!C:C,"Not found",0),0)</f>
        <v>BOVA11</v>
      </c>
      <c r="H1566" t="str">
        <f>_xlfn.XLOOKUP(B1566,'de para'!A:A,'de para'!D:D,_xlfn.XLOOKUP('output XML'!B1566,'de para'!B:B,'de para'!D:D,"Not found",0),0)</f>
        <v>Ações</v>
      </c>
      <c r="I1566" s="118">
        <v>44907</v>
      </c>
    </row>
    <row r="1567" spans="1:9" x14ac:dyDescent="0.3">
      <c r="A1567" s="119">
        <v>31</v>
      </c>
      <c r="B1567" t="s">
        <v>143</v>
      </c>
      <c r="C1567">
        <v>91212.800000000003</v>
      </c>
      <c r="D1567">
        <v>101.8</v>
      </c>
      <c r="E1567">
        <v>896</v>
      </c>
      <c r="F1567" t="s">
        <v>14</v>
      </c>
      <c r="G1567" t="str">
        <f>_xlfn.XLOOKUP(B1567,'de para'!A:A,'de para'!C:C,_xlfn.XLOOKUP(B1567,'de para'!B:B,'de para'!C:C,"Not found",0),0)</f>
        <v>BOVA11</v>
      </c>
      <c r="H1567" t="str">
        <f>_xlfn.XLOOKUP(B1567,'de para'!A:A,'de para'!D:D,_xlfn.XLOOKUP('output XML'!B1567,'de para'!B:B,'de para'!D:D,"Not found",0),0)</f>
        <v>Ações</v>
      </c>
      <c r="I1567" s="118">
        <v>44907</v>
      </c>
    </row>
    <row r="1568" spans="1:9" x14ac:dyDescent="0.3">
      <c r="A1568" s="119">
        <v>32</v>
      </c>
      <c r="B1568" t="s">
        <v>143</v>
      </c>
      <c r="C1568">
        <v>43570.400000000001</v>
      </c>
      <c r="D1568">
        <v>101.8</v>
      </c>
      <c r="E1568">
        <v>428</v>
      </c>
      <c r="F1568" t="s">
        <v>14</v>
      </c>
      <c r="G1568" t="str">
        <f>_xlfn.XLOOKUP(B1568,'de para'!A:A,'de para'!C:C,_xlfn.XLOOKUP(B1568,'de para'!B:B,'de para'!C:C,"Not found",0),0)</f>
        <v>BOVA11</v>
      </c>
      <c r="H1568" t="str">
        <f>_xlfn.XLOOKUP(B1568,'de para'!A:A,'de para'!D:D,_xlfn.XLOOKUP('output XML'!B1568,'de para'!B:B,'de para'!D:D,"Not found",0),0)</f>
        <v>Ações</v>
      </c>
      <c r="I1568" s="118">
        <v>44907</v>
      </c>
    </row>
    <row r="1569" spans="1:9" x14ac:dyDescent="0.3">
      <c r="A1569" s="119">
        <v>33</v>
      </c>
      <c r="B1569" t="s">
        <v>143</v>
      </c>
      <c r="C1569">
        <v>82458</v>
      </c>
      <c r="D1569">
        <v>101.8</v>
      </c>
      <c r="E1569">
        <v>810</v>
      </c>
      <c r="F1569" t="s">
        <v>14</v>
      </c>
      <c r="G1569" t="str">
        <f>_xlfn.XLOOKUP(B1569,'de para'!A:A,'de para'!C:C,_xlfn.XLOOKUP(B1569,'de para'!B:B,'de para'!C:C,"Not found",0),0)</f>
        <v>BOVA11</v>
      </c>
      <c r="H1569" t="str">
        <f>_xlfn.XLOOKUP(B1569,'de para'!A:A,'de para'!D:D,_xlfn.XLOOKUP('output XML'!B1569,'de para'!B:B,'de para'!D:D,"Not found",0),0)</f>
        <v>Ações</v>
      </c>
      <c r="I1569" s="118">
        <v>44907</v>
      </c>
    </row>
    <row r="1570" spans="1:9" x14ac:dyDescent="0.3">
      <c r="A1570" s="119">
        <v>34</v>
      </c>
      <c r="B1570" t="s">
        <v>143</v>
      </c>
      <c r="C1570">
        <v>153412.6</v>
      </c>
      <c r="D1570">
        <v>101.8</v>
      </c>
      <c r="E1570">
        <v>1507</v>
      </c>
      <c r="F1570" t="s">
        <v>14</v>
      </c>
      <c r="G1570" t="str">
        <f>_xlfn.XLOOKUP(B1570,'de para'!A:A,'de para'!C:C,_xlfn.XLOOKUP(B1570,'de para'!B:B,'de para'!C:C,"Not found",0),0)</f>
        <v>BOVA11</v>
      </c>
      <c r="H1570" t="str">
        <f>_xlfn.XLOOKUP(B1570,'de para'!A:A,'de para'!D:D,_xlfn.XLOOKUP('output XML'!B1570,'de para'!B:B,'de para'!D:D,"Not found",0),0)</f>
        <v>Ações</v>
      </c>
      <c r="I1570" s="118">
        <v>44907</v>
      </c>
    </row>
    <row r="1571" spans="1:9" x14ac:dyDescent="0.3">
      <c r="A1571" s="119">
        <v>35</v>
      </c>
      <c r="B1571" t="s">
        <v>143</v>
      </c>
      <c r="C1571">
        <v>701809.2</v>
      </c>
      <c r="D1571">
        <v>101.8</v>
      </c>
      <c r="E1571">
        <v>6894</v>
      </c>
      <c r="F1571" t="s">
        <v>14</v>
      </c>
      <c r="G1571" t="str">
        <f>_xlfn.XLOOKUP(B1571,'de para'!A:A,'de para'!C:C,_xlfn.XLOOKUP(B1571,'de para'!B:B,'de para'!C:C,"Not found",0),0)</f>
        <v>BOVA11</v>
      </c>
      <c r="H1571" t="str">
        <f>_xlfn.XLOOKUP(B1571,'de para'!A:A,'de para'!D:D,_xlfn.XLOOKUP('output XML'!B1571,'de para'!B:B,'de para'!D:D,"Not found",0),0)</f>
        <v>Ações</v>
      </c>
      <c r="I1571" s="118">
        <v>44907</v>
      </c>
    </row>
    <row r="1572" spans="1:9" x14ac:dyDescent="0.3">
      <c r="A1572" s="119">
        <v>36</v>
      </c>
      <c r="B1572" t="s">
        <v>13</v>
      </c>
      <c r="C1572">
        <v>2000.3</v>
      </c>
      <c r="D1572">
        <v>2000.3</v>
      </c>
      <c r="E1572">
        <v>1</v>
      </c>
      <c r="F1572" t="s">
        <v>14</v>
      </c>
      <c r="G1572" t="str">
        <f>_xlfn.XLOOKUP(B1572,'de para'!A:A,'de para'!C:C,_xlfn.XLOOKUP(B1572,'de para'!B:B,'de para'!C:C,"Not found",0),0)</f>
        <v>Fundo de caixa</v>
      </c>
      <c r="H1572" t="str">
        <f>_xlfn.XLOOKUP(B1572,'de para'!A:A,'de para'!D:D,_xlfn.XLOOKUP('output XML'!B1572,'de para'!B:B,'de para'!D:D,"Not found",0),0)</f>
        <v>Caixa</v>
      </c>
      <c r="I1572" s="118">
        <v>44907</v>
      </c>
    </row>
    <row r="1573" spans="1:9" x14ac:dyDescent="0.3">
      <c r="A1573" s="119">
        <v>37</v>
      </c>
      <c r="B1573" t="s">
        <v>13</v>
      </c>
      <c r="C1573">
        <v>1000.26</v>
      </c>
      <c r="D1573">
        <v>1000.26</v>
      </c>
      <c r="E1573">
        <v>1</v>
      </c>
      <c r="F1573" t="s">
        <v>15</v>
      </c>
      <c r="G1573" t="str">
        <f>_xlfn.XLOOKUP(B1573,'de para'!A:A,'de para'!C:C,_xlfn.XLOOKUP(B1573,'de para'!B:B,'de para'!C:C,"Not found",0),0)</f>
        <v>Fundo de caixa</v>
      </c>
      <c r="H1573" t="str">
        <f>_xlfn.XLOOKUP(B1573,'de para'!A:A,'de para'!D:D,_xlfn.XLOOKUP('output XML'!B1573,'de para'!B:B,'de para'!D:D,"Not found",0),0)</f>
        <v>Caixa</v>
      </c>
      <c r="I1573" s="118">
        <v>44908</v>
      </c>
    </row>
    <row r="1574" spans="1:9" x14ac:dyDescent="0.3">
      <c r="A1574" s="119">
        <v>38</v>
      </c>
      <c r="B1574">
        <v>28075830000105</v>
      </c>
      <c r="C1574">
        <v>333149.90989543422</v>
      </c>
      <c r="D1574">
        <v>1.6608057000000001</v>
      </c>
      <c r="E1574">
        <v>200595.35555268999</v>
      </c>
      <c r="F1574" t="s">
        <v>14</v>
      </c>
      <c r="G1574" t="str">
        <f>_xlfn.XLOOKUP(B1574,'de para'!A:A,'de para'!C:C,_xlfn.XLOOKUP(B1574,'de para'!B:B,'de para'!C:C,"Not found",0),0)</f>
        <v>CSHG ALLOCATION MILES ACER LONG BIAS FIC MULTIMERCADO</v>
      </c>
      <c r="H1574" t="str">
        <f>_xlfn.XLOOKUP(B1574,'de para'!A:A,'de para'!D:D,_xlfn.XLOOKUP('output XML'!B1574,'de para'!B:B,'de para'!D:D,"Not found",0),0)</f>
        <v>Ações</v>
      </c>
      <c r="I1574" s="118">
        <v>44907</v>
      </c>
    </row>
    <row r="1575" spans="1:9" x14ac:dyDescent="0.3">
      <c r="A1575" s="119">
        <v>39</v>
      </c>
      <c r="B1575">
        <v>25307212000147</v>
      </c>
      <c r="C1575">
        <v>1425809.1043219259</v>
      </c>
      <c r="D1575">
        <v>1.332295</v>
      </c>
      <c r="E1575">
        <v>1070190.2388899799</v>
      </c>
      <c r="F1575" t="s">
        <v>14</v>
      </c>
      <c r="G1575" t="str">
        <f>_xlfn.XLOOKUP(B1575,'de para'!A:A,'de para'!C:C,_xlfn.XLOOKUP(B1575,'de para'!B:B,'de para'!C:C,"Not found",0),0)</f>
        <v>CSHG ALLOCATION VELT 90 FIC AÇÕES</v>
      </c>
      <c r="H1575" t="str">
        <f>_xlfn.XLOOKUP(B1575,'de para'!A:A,'de para'!D:D,_xlfn.XLOOKUP('output XML'!B1575,'de para'!B:B,'de para'!D:D,"Not found",0),0)</f>
        <v>Ações</v>
      </c>
      <c r="I1575" s="118">
        <v>44907</v>
      </c>
    </row>
    <row r="1576" spans="1:9" x14ac:dyDescent="0.3">
      <c r="A1576" s="119">
        <v>40</v>
      </c>
      <c r="B1576">
        <v>19726267000199</v>
      </c>
      <c r="C1576">
        <v>2443051.9799898402</v>
      </c>
      <c r="D1576">
        <v>298.05053205000002</v>
      </c>
      <c r="E1576">
        <v>8196.7710749800008</v>
      </c>
      <c r="F1576" t="s">
        <v>14</v>
      </c>
      <c r="G1576" t="str">
        <f>_xlfn.XLOOKUP(B1576,'de para'!A:A,'de para'!C:C,_xlfn.XLOOKUP(B1576,'de para'!B:B,'de para'!C:C,"Not found",0),0)</f>
        <v>ATMOS AÇÕES II FIC</v>
      </c>
      <c r="H1576" t="str">
        <f>_xlfn.XLOOKUP(B1576,'de para'!A:A,'de para'!D:D,_xlfn.XLOOKUP('output XML'!B1576,'de para'!B:B,'de para'!D:D,"Not found",0),0)</f>
        <v>Ações</v>
      </c>
      <c r="I1576" s="118">
        <v>44907</v>
      </c>
    </row>
    <row r="1577" spans="1:9" x14ac:dyDescent="0.3">
      <c r="A1577" s="119">
        <v>41</v>
      </c>
      <c r="B1577">
        <v>11145320000156</v>
      </c>
      <c r="C1577">
        <v>3182763.287963368</v>
      </c>
      <c r="D1577">
        <v>694.97513700000002</v>
      </c>
      <c r="E1577">
        <v>4579.6793561599998</v>
      </c>
      <c r="F1577" t="s">
        <v>14</v>
      </c>
      <c r="G1577" t="str">
        <f>_xlfn.XLOOKUP(B1577,'de para'!A:A,'de para'!C:C,_xlfn.XLOOKUP(B1577,'de para'!B:B,'de para'!C:C,"Not found",0),0)</f>
        <v>ATMOS AÇÕES FIC</v>
      </c>
      <c r="H1577" t="str">
        <f>_xlfn.XLOOKUP(B1577,'de para'!A:A,'de para'!D:D,_xlfn.XLOOKUP('output XML'!B1577,'de para'!B:B,'de para'!D:D,"Not found",0),0)</f>
        <v>Ações</v>
      </c>
      <c r="I1577" s="118">
        <v>44907</v>
      </c>
    </row>
    <row r="1578" spans="1:9" x14ac:dyDescent="0.3">
      <c r="A1578" s="119">
        <v>42</v>
      </c>
      <c r="B1578">
        <v>28075715000122</v>
      </c>
      <c r="C1578">
        <v>1833944.4966329711</v>
      </c>
      <c r="D1578">
        <v>1.5814191</v>
      </c>
      <c r="E1578">
        <v>1159682.77898817</v>
      </c>
      <c r="F1578" t="s">
        <v>14</v>
      </c>
      <c r="G1578" t="str">
        <f>_xlfn.XLOOKUP(B1578,'de para'!A:A,'de para'!C:C,_xlfn.XLOOKUP(B1578,'de para'!B:B,'de para'!C:C,"Not found",0),0)</f>
        <v>CSHG ALLOCATION MILES VIRTUS FIC AÇÕES</v>
      </c>
      <c r="H1578" t="str">
        <f>_xlfn.XLOOKUP(B1578,'de para'!A:A,'de para'!D:D,_xlfn.XLOOKUP('output XML'!B1578,'de para'!B:B,'de para'!D:D,"Not found",0),0)</f>
        <v>Ações</v>
      </c>
      <c r="I1578" s="118">
        <v>44907</v>
      </c>
    </row>
    <row r="1579" spans="1:9" x14ac:dyDescent="0.3">
      <c r="A1579" s="119">
        <v>43</v>
      </c>
      <c r="B1579">
        <v>31608459000104</v>
      </c>
      <c r="C1579">
        <v>1521925.7745311509</v>
      </c>
      <c r="D1579">
        <v>1.3523733</v>
      </c>
      <c r="E1579">
        <v>1125374.01805489</v>
      </c>
      <c r="F1579" t="s">
        <v>14</v>
      </c>
      <c r="G1579" t="str">
        <f>_xlfn.XLOOKUP(B1579,'de para'!A:A,'de para'!C:C,_xlfn.XLOOKUP(B1579,'de para'!B:B,'de para'!C:C,"Not found",0),0)</f>
        <v>CSHG ALLOCATION RPS LONG BIAS SELECTION FUNDO DE INVESTIMENTO EM COTAS DE FUNDO DE INVESTIMENTO EM AÇÕES</v>
      </c>
      <c r="H1579" t="str">
        <f>_xlfn.XLOOKUP(B1579,'de para'!A:A,'de para'!D:D,_xlfn.XLOOKUP('output XML'!B1579,'de para'!B:B,'de para'!D:D,"Not found",0),0)</f>
        <v>Ações</v>
      </c>
      <c r="I1579" s="118">
        <v>44907</v>
      </c>
    </row>
    <row r="1580" spans="1:9" x14ac:dyDescent="0.3">
      <c r="A1580" s="119">
        <v>44</v>
      </c>
      <c r="B1580">
        <v>31666901000140</v>
      </c>
      <c r="C1580">
        <v>874135.96445079905</v>
      </c>
      <c r="D1580">
        <v>1.4264447</v>
      </c>
      <c r="E1580">
        <v>612807.46772083</v>
      </c>
      <c r="F1580" t="s">
        <v>14</v>
      </c>
      <c r="G1580" t="str">
        <f>_xlfn.XLOOKUP(B1580,'de para'!A:A,'de para'!C:C,_xlfn.XLOOKUP(B1580,'de para'!B:B,'de para'!C:C,"Not found",0),0)</f>
        <v>CSHG ALLOCATION TRUXT LONG BIAS II FUNDO DE INVESTIMENTO EM COTAS DE FUNDO DE INVESTIMENTO EM AÇÕES</v>
      </c>
      <c r="H1580" t="str">
        <f>_xlfn.XLOOKUP(B1580,'de para'!A:A,'de para'!D:D,_xlfn.XLOOKUP('output XML'!B1580,'de para'!B:B,'de para'!D:D,"Not found",0),0)</f>
        <v>Ações</v>
      </c>
      <c r="I1580" s="118">
        <v>44907</v>
      </c>
    </row>
    <row r="1581" spans="1:9" x14ac:dyDescent="0.3">
      <c r="A1581" s="119">
        <v>45</v>
      </c>
      <c r="B1581">
        <v>44769980000167</v>
      </c>
      <c r="C1581">
        <v>691812.69464009581</v>
      </c>
      <c r="D1581">
        <v>0.81420983999999996</v>
      </c>
      <c r="E1581">
        <v>849673.70897912001</v>
      </c>
      <c r="F1581" t="s">
        <v>14</v>
      </c>
      <c r="G1581" t="str">
        <f>_xlfn.XLOOKUP(B1581,'de para'!A:A,'de para'!C:C,_xlfn.XLOOKUP(B1581,'de para'!B:B,'de para'!C:C,"Not found",0),0)</f>
        <v>DCG ADVISORY FUNDO DE INVESTIMENTO EM COTAS DE FUNDOS DE INVESTIMENTO EM AÇÕES</v>
      </c>
      <c r="H1581" t="str">
        <f>_xlfn.XLOOKUP(B1581,'de para'!A:A,'de para'!D:D,_xlfn.XLOOKUP('output XML'!B1581,'de para'!B:B,'de para'!D:D,"Not found",0),0)</f>
        <v>Ações</v>
      </c>
      <c r="I1581" s="118">
        <v>44907</v>
      </c>
    </row>
    <row r="1582" spans="1:9" x14ac:dyDescent="0.3">
      <c r="A1582" s="119">
        <v>46</v>
      </c>
      <c r="B1582">
        <v>14781366000150</v>
      </c>
      <c r="C1582">
        <v>2856161.1232437012</v>
      </c>
      <c r="D1582">
        <v>3.1812364999999998</v>
      </c>
      <c r="E1582">
        <v>897814.77209999994</v>
      </c>
      <c r="F1582" t="s">
        <v>14</v>
      </c>
      <c r="G1582" t="str">
        <f>_xlfn.XLOOKUP(B1582,'de para'!A:A,'de para'!C:C,_xlfn.XLOOKUP(B1582,'de para'!B:B,'de para'!C:C,"Not found",0),0)</f>
        <v>NUCLEO CSHG AÇÕES FUNDO DE INVESTIMENTO EM COTAS DE FUNDOS DE INVESTIMENTO DE AÇÕES</v>
      </c>
      <c r="H1582" t="str">
        <f>_xlfn.XLOOKUP(B1582,'de para'!A:A,'de para'!D:D,_xlfn.XLOOKUP('output XML'!B1582,'de para'!B:B,'de para'!D:D,"Not found",0),0)</f>
        <v>Ações</v>
      </c>
      <c r="I1582" s="118">
        <v>44907</v>
      </c>
    </row>
    <row r="1583" spans="1:9" x14ac:dyDescent="0.3">
      <c r="A1583" s="119">
        <v>47</v>
      </c>
      <c r="B1583">
        <v>10843445000197</v>
      </c>
      <c r="C1583">
        <v>581.54552884808402</v>
      </c>
      <c r="D1583">
        <v>2.5784296100000001</v>
      </c>
      <c r="E1583">
        <v>225.54252657999999</v>
      </c>
      <c r="F1583" t="s">
        <v>14</v>
      </c>
      <c r="G1583" t="str">
        <f>_xlfn.XLOOKUP(B1583,'de para'!A:A,'de para'!C:C,_xlfn.XLOOKUP(B1583,'de para'!B:B,'de para'!C:C,"Not found",0),0)</f>
        <v>XP REFERENCIADO FUNDO INVESTIMENTO REFERENCIADO DI</v>
      </c>
      <c r="H1583" t="str">
        <f>_xlfn.XLOOKUP(B1583,'de para'!A:A,'de para'!D:D,_xlfn.XLOOKUP('output XML'!B1583,'de para'!B:B,'de para'!D:D,"Not found",0),0)</f>
        <v>Caixa</v>
      </c>
      <c r="I1583" s="118">
        <v>44907</v>
      </c>
    </row>
    <row r="1584" spans="1:9" x14ac:dyDescent="0.3">
      <c r="A1584" s="119">
        <v>48</v>
      </c>
      <c r="B1584">
        <v>44162109000109</v>
      </c>
      <c r="C1584">
        <v>25298.85283035344</v>
      </c>
      <c r="D1584">
        <v>1.0468377799999999</v>
      </c>
      <c r="E1584">
        <v>24166.9275925</v>
      </c>
      <c r="F1584" t="s">
        <v>14</v>
      </c>
      <c r="G1584" t="str">
        <f>_xlfn.XLOOKUP(B1584,'de para'!A:A,'de para'!C:C,_xlfn.XLOOKUP(B1584,'de para'!B:B,'de para'!C:C,"Not found",0),0)</f>
        <v>XP CASH I FI RENDA FIXA SIMPLES</v>
      </c>
      <c r="H1584" t="str">
        <f>_xlfn.XLOOKUP(B1584,'de para'!A:A,'de para'!D:D,_xlfn.XLOOKUP('output XML'!B1584,'de para'!B:B,'de para'!D:D,"Not found",0),0)</f>
        <v>Caixa</v>
      </c>
      <c r="I1584" s="118">
        <v>44907</v>
      </c>
    </row>
    <row r="1585" spans="1:9" x14ac:dyDescent="0.3">
      <c r="A1585" s="119">
        <v>49</v>
      </c>
      <c r="B1585">
        <v>45683352000127</v>
      </c>
      <c r="C1585">
        <v>25298.85922697726</v>
      </c>
      <c r="D1585">
        <v>1.0468551800000001</v>
      </c>
      <c r="E1585">
        <v>24166.532019239999</v>
      </c>
      <c r="F1585" t="s">
        <v>14</v>
      </c>
      <c r="G1585" t="str">
        <f>_xlfn.XLOOKUP(B1585,'de para'!A:A,'de para'!C:C,_xlfn.XLOOKUP(B1585,'de para'!B:B,'de para'!C:C,"Not found",0),0)</f>
        <v>XP CASH II FI RENDA FIXA SIMPLES</v>
      </c>
      <c r="H1585" t="str">
        <f>_xlfn.XLOOKUP(B1585,'de para'!A:A,'de para'!D:D,_xlfn.XLOOKUP('output XML'!B1585,'de para'!B:B,'de para'!D:D,"Not found",0),0)</f>
        <v>Caixa</v>
      </c>
      <c r="I1585" s="118">
        <v>44907</v>
      </c>
    </row>
    <row r="1586" spans="1:9" x14ac:dyDescent="0.3">
      <c r="A1586" s="119">
        <v>50</v>
      </c>
      <c r="B1586">
        <v>45688718000150</v>
      </c>
      <c r="C1586">
        <v>25298.852740258051</v>
      </c>
      <c r="D1586">
        <v>1.0468551500000001</v>
      </c>
      <c r="E1586">
        <v>24166.526515400001</v>
      </c>
      <c r="F1586" t="s">
        <v>14</v>
      </c>
      <c r="G1586" t="str">
        <f>_xlfn.XLOOKUP(B1586,'de para'!A:A,'de para'!C:C,_xlfn.XLOOKUP(B1586,'de para'!B:B,'de para'!C:C,"Not found",0),0)</f>
        <v>XP CASH IV FI RENDA FIXA SIMPLES</v>
      </c>
      <c r="H1586" t="str">
        <f>_xlfn.XLOOKUP(B1586,'de para'!A:A,'de para'!D:D,_xlfn.XLOOKUP('output XML'!B1586,'de para'!B:B,'de para'!D:D,"Not found",0),0)</f>
        <v>Caixa</v>
      </c>
      <c r="I1586" s="118">
        <v>44907</v>
      </c>
    </row>
    <row r="1587" spans="1:9" x14ac:dyDescent="0.3">
      <c r="A1587" s="119">
        <v>51</v>
      </c>
      <c r="B1587">
        <v>46328929000145</v>
      </c>
      <c r="C1587">
        <v>25298.85019938595</v>
      </c>
      <c r="D1587">
        <v>1.04685286</v>
      </c>
      <c r="E1587">
        <v>24166.576952740001</v>
      </c>
      <c r="F1587" t="s">
        <v>14</v>
      </c>
      <c r="G1587" t="str">
        <f>_xlfn.XLOOKUP(B1587,'de para'!A:A,'de para'!C:C,_xlfn.XLOOKUP(B1587,'de para'!B:B,'de para'!C:C,"Not found",0),0)</f>
        <v>XP CASH IX FI RENDA FIXA SIMPLES</v>
      </c>
      <c r="H1587" t="str">
        <f>_xlfn.XLOOKUP(B1587,'de para'!A:A,'de para'!D:D,_xlfn.XLOOKUP('output XML'!B1587,'de para'!B:B,'de para'!D:D,"Not found",0),0)</f>
        <v>Caixa</v>
      </c>
      <c r="I1587" s="118">
        <v>44907</v>
      </c>
    </row>
    <row r="1588" spans="1:9" x14ac:dyDescent="0.3">
      <c r="A1588" s="119">
        <v>52</v>
      </c>
      <c r="B1588">
        <v>46098698000120</v>
      </c>
      <c r="C1588">
        <v>25298.852924120849</v>
      </c>
      <c r="D1588">
        <v>1.0467738600000001</v>
      </c>
      <c r="E1588">
        <v>24168.40340675</v>
      </c>
      <c r="F1588" t="s">
        <v>14</v>
      </c>
      <c r="G1588" t="str">
        <f>_xlfn.XLOOKUP(B1588,'de para'!A:A,'de para'!C:C,_xlfn.XLOOKUP(B1588,'de para'!B:B,'de para'!C:C,"Not found",0),0)</f>
        <v>XP CASH V FI RENDA FIXA SIMPLES</v>
      </c>
      <c r="H1588" t="str">
        <f>_xlfn.XLOOKUP(B1588,'de para'!A:A,'de para'!D:D,_xlfn.XLOOKUP('output XML'!B1588,'de para'!B:B,'de para'!D:D,"Not found",0),0)</f>
        <v>Caixa</v>
      </c>
      <c r="I1588" s="118">
        <v>44907</v>
      </c>
    </row>
    <row r="1589" spans="1:9" x14ac:dyDescent="0.3">
      <c r="A1589" s="119">
        <v>53</v>
      </c>
      <c r="B1589">
        <v>32319500000187</v>
      </c>
      <c r="C1589">
        <v>25298.85117658024</v>
      </c>
      <c r="D1589">
        <v>1.04687529</v>
      </c>
      <c r="E1589">
        <v>24166.060101179999</v>
      </c>
      <c r="F1589" t="s">
        <v>14</v>
      </c>
      <c r="G1589" t="str">
        <f>_xlfn.XLOOKUP(B1589,'de para'!A:A,'de para'!C:C,_xlfn.XLOOKUP(B1589,'de para'!B:B,'de para'!C:C,"Not found",0),0)</f>
        <v>XP CASH VI FI RENDA FIXA SIMPLES</v>
      </c>
      <c r="H1589" t="str">
        <f>_xlfn.XLOOKUP(B1589,'de para'!A:A,'de para'!D:D,_xlfn.XLOOKUP('output XML'!B1589,'de para'!B:B,'de para'!D:D,"Not found",0),0)</f>
        <v>Caixa</v>
      </c>
      <c r="I1589" s="118">
        <v>44907</v>
      </c>
    </row>
    <row r="1590" spans="1:9" x14ac:dyDescent="0.3">
      <c r="A1590" s="119">
        <v>54</v>
      </c>
      <c r="B1590">
        <v>46328987000179</v>
      </c>
      <c r="C1590">
        <v>25298.852472389059</v>
      </c>
      <c r="D1590">
        <v>1.04685614</v>
      </c>
      <c r="E1590">
        <v>24166.50340551</v>
      </c>
      <c r="F1590" t="s">
        <v>14</v>
      </c>
      <c r="G1590" t="str">
        <f>_xlfn.XLOOKUP(B1590,'de para'!A:A,'de para'!C:C,_xlfn.XLOOKUP(B1590,'de para'!B:B,'de para'!C:C,"Not found",0),0)</f>
        <v>XP CASH X FI RENDA FIXA SIMPLES I</v>
      </c>
      <c r="H1590" t="str">
        <f>_xlfn.XLOOKUP(B1590,'de para'!A:A,'de para'!D:D,_xlfn.XLOOKUP('output XML'!B1590,'de para'!B:B,'de para'!D:D,"Not found",0),0)</f>
        <v>Caixa</v>
      </c>
      <c r="I1590" s="118">
        <v>44907</v>
      </c>
    </row>
    <row r="1591" spans="1:9" x14ac:dyDescent="0.3">
      <c r="A1591" s="119">
        <v>55</v>
      </c>
      <c r="B1591">
        <v>45688636000106</v>
      </c>
      <c r="C1591">
        <v>25298.858253243001</v>
      </c>
      <c r="D1591">
        <v>1.04678559</v>
      </c>
      <c r="E1591">
        <v>24168.137673009998</v>
      </c>
      <c r="F1591" t="s">
        <v>14</v>
      </c>
      <c r="G1591" t="str">
        <f>_xlfn.XLOOKUP(B1591,'de para'!A:A,'de para'!C:C,_xlfn.XLOOKUP(B1591,'de para'!B:B,'de para'!C:C,"Not found",0),0)</f>
        <v>XP CASH III FI RENDA FIXA SIMPLES</v>
      </c>
      <c r="H1591" t="str">
        <f>_xlfn.XLOOKUP(B1591,'de para'!A:A,'de para'!D:D,_xlfn.XLOOKUP('output XML'!B1591,'de para'!B:B,'de para'!D:D,"Not found",0),0)</f>
        <v>Caixa</v>
      </c>
      <c r="I1591" s="118">
        <v>44907</v>
      </c>
    </row>
    <row r="1592" spans="1:9" x14ac:dyDescent="0.3">
      <c r="A1592" s="119">
        <v>56</v>
      </c>
      <c r="B1592">
        <v>46328680000178</v>
      </c>
      <c r="C1592">
        <v>25298.84416622663</v>
      </c>
      <c r="D1592">
        <v>1.0468531599999999</v>
      </c>
      <c r="E1592">
        <v>24166.564264109998</v>
      </c>
      <c r="F1592" t="s">
        <v>14</v>
      </c>
      <c r="G1592" t="str">
        <f>_xlfn.XLOOKUP(B1592,'de para'!A:A,'de para'!C:C,_xlfn.XLOOKUP(B1592,'de para'!B:B,'de para'!C:C,"Not found",0),0)</f>
        <v>XP CASH VII FI RENDA FIXA SIMPLES</v>
      </c>
      <c r="H1592" t="str">
        <f>_xlfn.XLOOKUP(B1592,'de para'!A:A,'de para'!D:D,_xlfn.XLOOKUP('output XML'!B1592,'de para'!B:B,'de para'!D:D,"Not found",0),0)</f>
        <v>Caixa</v>
      </c>
      <c r="I1592" s="118">
        <v>44907</v>
      </c>
    </row>
    <row r="1593" spans="1:9" x14ac:dyDescent="0.3">
      <c r="A1593" s="119">
        <v>57</v>
      </c>
      <c r="B1593">
        <v>46328752000187</v>
      </c>
      <c r="C1593">
        <v>25298.84335055088</v>
      </c>
      <c r="D1593">
        <v>1.0468531400000001</v>
      </c>
      <c r="E1593">
        <v>24166.563946639999</v>
      </c>
      <c r="F1593" t="s">
        <v>14</v>
      </c>
      <c r="G1593" t="str">
        <f>_xlfn.XLOOKUP(B1593,'de para'!A:A,'de para'!C:C,_xlfn.XLOOKUP(B1593,'de para'!B:B,'de para'!C:C,"Not found",0),0)</f>
        <v>XP CASH VIII FI RENDA FIXA SIMPLES</v>
      </c>
      <c r="H1593" t="str">
        <f>_xlfn.XLOOKUP(B1593,'de para'!A:A,'de para'!D:D,_xlfn.XLOOKUP('output XML'!B1593,'de para'!B:B,'de para'!D:D,"Not found",0),0)</f>
        <v>Caixa</v>
      </c>
      <c r="I1593" s="118">
        <v>44907</v>
      </c>
    </row>
    <row r="1594" spans="1:9" x14ac:dyDescent="0.3">
      <c r="A1594" s="119">
        <v>58</v>
      </c>
      <c r="B1594">
        <v>31366337000140</v>
      </c>
      <c r="C1594">
        <v>3034243.8812906709</v>
      </c>
      <c r="D1594">
        <v>1.9965196000000001</v>
      </c>
      <c r="E1594">
        <v>1519766.63854974</v>
      </c>
      <c r="F1594" t="s">
        <v>15</v>
      </c>
      <c r="G1594" t="str">
        <f>_xlfn.XLOOKUP(B1594,'de para'!A:A,'de para'!C:C,_xlfn.XLOOKUP(B1594,'de para'!B:B,'de para'!C:C,"Not found",0),0)</f>
        <v>051 SPA VISTA MULTIESTRATÉGIA FIC MULTIMERCADO</v>
      </c>
      <c r="H1594" t="str">
        <f>_xlfn.XLOOKUP(B1594,'de para'!A:A,'de para'!D:D,_xlfn.XLOOKUP('output XML'!B1594,'de para'!B:B,'de para'!D:D,"Not found",0),0)</f>
        <v>Multimercado</v>
      </c>
      <c r="I1594" s="118">
        <v>44908</v>
      </c>
    </row>
    <row r="1595" spans="1:9" x14ac:dyDescent="0.3">
      <c r="A1595" s="119">
        <v>59</v>
      </c>
      <c r="B1595">
        <v>18422272000145</v>
      </c>
      <c r="C1595">
        <v>106241.11072041361</v>
      </c>
      <c r="D1595">
        <v>3.2346746999999998</v>
      </c>
      <c r="E1595">
        <v>32844.449774319997</v>
      </c>
      <c r="F1595" t="s">
        <v>15</v>
      </c>
      <c r="G1595" t="str">
        <f>_xlfn.XLOOKUP(B1595,'de para'!A:A,'de para'!C:C,_xlfn.XLOOKUP(B1595,'de para'!B:B,'de para'!C:C,"Not found",0),0)</f>
        <v>ABSOLUTE VERTEX CSHG FIC MULTIMERCADO</v>
      </c>
      <c r="H1595" t="str">
        <f>_xlfn.XLOOKUP(B1595,'de para'!A:A,'de para'!D:D,_xlfn.XLOOKUP('output XML'!B1595,'de para'!B:B,'de para'!D:D,"Not found",0),0)</f>
        <v>Multimercado</v>
      </c>
      <c r="I1595" s="118">
        <v>44908</v>
      </c>
    </row>
    <row r="1596" spans="1:9" x14ac:dyDescent="0.3">
      <c r="A1596" s="119">
        <v>60</v>
      </c>
      <c r="B1596">
        <v>32683901000111</v>
      </c>
      <c r="C1596">
        <v>192387.59603120101</v>
      </c>
      <c r="D1596">
        <v>1.3675459000000001</v>
      </c>
      <c r="E1596">
        <v>140680.90587029001</v>
      </c>
      <c r="F1596" t="s">
        <v>15</v>
      </c>
      <c r="G1596" t="str">
        <f>_xlfn.XLOOKUP(B1596,'de para'!A:A,'de para'!C:C,_xlfn.XLOOKUP(B1596,'de para'!B:B,'de para'!C:C,"Not found",0),0)</f>
        <v>CSHG ALLOCATION ACE CAPITAL FIC MULTIMERCADO</v>
      </c>
      <c r="H1596" t="str">
        <f>_xlfn.XLOOKUP(B1596,'de para'!A:A,'de para'!D:D,_xlfn.XLOOKUP('output XML'!B1596,'de para'!B:B,'de para'!D:D,"Not found",0),0)</f>
        <v>Multimercado</v>
      </c>
      <c r="I1596" s="118">
        <v>44908</v>
      </c>
    </row>
    <row r="1597" spans="1:9" x14ac:dyDescent="0.3">
      <c r="A1597" s="119">
        <v>61</v>
      </c>
      <c r="B1597">
        <v>35700369000191</v>
      </c>
      <c r="C1597">
        <v>175148.78728538731</v>
      </c>
      <c r="D1597">
        <v>1.355561</v>
      </c>
      <c r="E1597">
        <v>129207.60281934</v>
      </c>
      <c r="F1597" t="s">
        <v>15</v>
      </c>
      <c r="G1597" t="str">
        <f>_xlfn.XLOOKUP(B1597,'de para'!A:A,'de para'!C:C,_xlfn.XLOOKUP(B1597,'de para'!B:B,'de para'!C:C,"Not found",0),0)</f>
        <v>CSHG ALLOCATION GENOA CAPITAL RADAR FIC MULTIMERCADO</v>
      </c>
      <c r="H1597" t="str">
        <f>_xlfn.XLOOKUP(B1597,'de para'!A:A,'de para'!D:D,_xlfn.XLOOKUP('output XML'!B1597,'de para'!B:B,'de para'!D:D,"Not found",0),0)</f>
        <v>Multimercado</v>
      </c>
      <c r="I1597" s="118">
        <v>44908</v>
      </c>
    </row>
    <row r="1598" spans="1:9" x14ac:dyDescent="0.3">
      <c r="A1598" s="119">
        <v>62</v>
      </c>
      <c r="B1598">
        <v>41000792000181</v>
      </c>
      <c r="C1598">
        <v>265025.0320861669</v>
      </c>
      <c r="D1598">
        <v>1.1792781000000001</v>
      </c>
      <c r="E1598">
        <v>224734.97310445001</v>
      </c>
      <c r="F1598" t="s">
        <v>15</v>
      </c>
      <c r="G1598" t="str">
        <f>_xlfn.XLOOKUP(B1598,'de para'!A:A,'de para'!C:C,_xlfn.XLOOKUP(B1598,'de para'!B:B,'de para'!C:C,"Not found",0),0)</f>
        <v>CSHG ALLOCATION GIANT ZARATHUSTRA FIC MULTIMERCADO</v>
      </c>
      <c r="H1598" t="str">
        <f>_xlfn.XLOOKUP(B1598,'de para'!A:A,'de para'!D:D,_xlfn.XLOOKUP('output XML'!B1598,'de para'!B:B,'de para'!D:D,"Not found",0),0)</f>
        <v>Multimercado</v>
      </c>
      <c r="I1598" s="118">
        <v>44908</v>
      </c>
    </row>
    <row r="1599" spans="1:9" x14ac:dyDescent="0.3">
      <c r="A1599" s="119">
        <v>63</v>
      </c>
      <c r="B1599">
        <v>28951307000197</v>
      </c>
      <c r="C1599">
        <v>4475358.7848698283</v>
      </c>
      <c r="D1599">
        <v>1.8741471000000001</v>
      </c>
      <c r="E1599">
        <v>2387944.2466761698</v>
      </c>
      <c r="F1599" t="s">
        <v>15</v>
      </c>
      <c r="G1599" t="str">
        <f>_xlfn.XLOOKUP(B1599,'de para'!A:A,'de para'!C:C,_xlfn.XLOOKUP(B1599,'de para'!B:B,'de para'!C:C,"Not found",0),0)</f>
        <v>CSHG ALLOCATION RAPTOR L CSHG INVESTIMENTO NO EXTERIOR FIC MULTIMERCADO CRÉDITO PRIVADO</v>
      </c>
      <c r="H1599" t="str">
        <f>_xlfn.XLOOKUP(B1599,'de para'!A:A,'de para'!D:D,_xlfn.XLOOKUP('output XML'!B1599,'de para'!B:B,'de para'!D:D,"Not found",0),0)</f>
        <v>Multimercado</v>
      </c>
      <c r="I1599" s="118">
        <v>44908</v>
      </c>
    </row>
    <row r="1600" spans="1:9" x14ac:dyDescent="0.3">
      <c r="A1600" s="119">
        <v>64</v>
      </c>
      <c r="B1600">
        <v>36857756000107</v>
      </c>
      <c r="C1600">
        <v>1202370.3603497921</v>
      </c>
      <c r="D1600">
        <v>1.1054641000000001</v>
      </c>
      <c r="E1600">
        <v>1087661.1554819299</v>
      </c>
      <c r="F1600" t="s">
        <v>15</v>
      </c>
      <c r="G1600" t="str">
        <f>_xlfn.XLOOKUP(B1600,'de para'!A:A,'de para'!C:C,_xlfn.XLOOKUP(B1600,'de para'!B:B,'de para'!C:C,"Not found",0),0)</f>
        <v>CSHG ALLOCATION SHARP LONG BIASED CSHG FIC AÇÕES</v>
      </c>
      <c r="H1600" t="str">
        <f>_xlfn.XLOOKUP(B1600,'de para'!A:A,'de para'!D:D,_xlfn.XLOOKUP('output XML'!B1600,'de para'!B:B,'de para'!D:D,"Not found",0),0)</f>
        <v>Ações</v>
      </c>
      <c r="I1600" s="118">
        <v>44908</v>
      </c>
    </row>
    <row r="1601" spans="1:9" x14ac:dyDescent="0.3">
      <c r="A1601" s="119">
        <v>65</v>
      </c>
      <c r="B1601">
        <v>40319225000120</v>
      </c>
      <c r="C1601">
        <v>65520.435507343922</v>
      </c>
      <c r="D1601">
        <v>1.1436748999999999</v>
      </c>
      <c r="E1601">
        <v>57289.3883632</v>
      </c>
      <c r="F1601" t="s">
        <v>15</v>
      </c>
      <c r="G1601" t="str">
        <f>_xlfn.XLOOKUP(B1601,'de para'!A:A,'de para'!C:C,_xlfn.XLOOKUP(B1601,'de para'!B:B,'de para'!C:C,"Not found",0),0)</f>
        <v>CSHG GRIDS II FIC RENDA FIXA REFERENCIADO DI</v>
      </c>
      <c r="H1601" t="str">
        <f>_xlfn.XLOOKUP(B1601,'de para'!A:A,'de para'!D:D,_xlfn.XLOOKUP('output XML'!B1601,'de para'!B:B,'de para'!D:D,"Not found",0),0)</f>
        <v>Caixa</v>
      </c>
      <c r="I1601" s="118">
        <v>44908</v>
      </c>
    </row>
    <row r="1602" spans="1:9" x14ac:dyDescent="0.3">
      <c r="A1602" s="119">
        <v>66</v>
      </c>
      <c r="B1602">
        <v>40319218000128</v>
      </c>
      <c r="C1602">
        <v>286290.22684300569</v>
      </c>
      <c r="D1602">
        <v>117.6059106</v>
      </c>
      <c r="E1602">
        <v>2434.3183551100001</v>
      </c>
      <c r="F1602" t="s">
        <v>15</v>
      </c>
      <c r="G1602" t="str">
        <f>_xlfn.XLOOKUP(B1602,'de para'!A:A,'de para'!C:C,_xlfn.XLOOKUP(B1602,'de para'!B:B,'de para'!C:C,"Not found",0),0)</f>
        <v>CSHG GRIDS II INVESTIMENTO NO EXTERIOR FI MULTIMERCADO CRÉDITO PRIVADO</v>
      </c>
      <c r="H1602" t="str">
        <f>_xlfn.XLOOKUP(B1602,'de para'!A:A,'de para'!D:D,_xlfn.XLOOKUP('output XML'!B1602,'de para'!B:B,'de para'!D:D,"Not found",0),0)</f>
        <v>Multimercado</v>
      </c>
      <c r="I1602" s="118">
        <v>44908</v>
      </c>
    </row>
    <row r="1603" spans="1:9" x14ac:dyDescent="0.3">
      <c r="A1603" s="119">
        <v>67</v>
      </c>
      <c r="B1603">
        <v>13000859000142</v>
      </c>
      <c r="C1603">
        <v>113336.44854394501</v>
      </c>
      <c r="D1603">
        <v>4.3356450999999998</v>
      </c>
      <c r="E1603">
        <v>26140.619430300001</v>
      </c>
      <c r="F1603" t="s">
        <v>15</v>
      </c>
      <c r="G1603" t="str">
        <f>_xlfn.XLOOKUP(B1603,'de para'!A:A,'de para'!C:C,_xlfn.XLOOKUP(B1603,'de para'!B:B,'de para'!C:C,"Not found",0),0)</f>
        <v>CSHG ALLOCATION IBIÚNA HEDGE STHG FIC MULTIMERCADO</v>
      </c>
      <c r="H1603" t="str">
        <f>_xlfn.XLOOKUP(B1603,'de para'!A:A,'de para'!D:D,_xlfn.XLOOKUP('output XML'!B1603,'de para'!B:B,'de para'!D:D,"Not found",0),0)</f>
        <v>Multimercado</v>
      </c>
      <c r="I1603" s="118">
        <v>44908</v>
      </c>
    </row>
    <row r="1604" spans="1:9" x14ac:dyDescent="0.3">
      <c r="A1604" s="119">
        <v>68</v>
      </c>
      <c r="B1604">
        <v>19009392000188</v>
      </c>
      <c r="C1604">
        <v>2016361.4124096921</v>
      </c>
      <c r="D1604">
        <v>4.7428982</v>
      </c>
      <c r="E1604">
        <v>425132.76215999998</v>
      </c>
      <c r="F1604" t="s">
        <v>15</v>
      </c>
      <c r="G1604" t="str">
        <f>_xlfn.XLOOKUP(B1604,'de para'!A:A,'de para'!C:C,_xlfn.XLOOKUP(B1604,'de para'!B:B,'de para'!C:C,"Not found",0),0)</f>
        <v>CSHG ALLOCATION SPX RAPTOR CSHG INVESTIMENTO NO EXTERIOR FIC MULTIMERCADO CRÉDITO PRIVADO</v>
      </c>
      <c r="H1604" t="str">
        <f>_xlfn.XLOOKUP(B1604,'de para'!A:A,'de para'!D:D,_xlfn.XLOOKUP('output XML'!B1604,'de para'!B:B,'de para'!D:D,"Not found",0),0)</f>
        <v>Multimercado</v>
      </c>
      <c r="I1604" s="118">
        <v>44908</v>
      </c>
    </row>
    <row r="1605" spans="1:9" x14ac:dyDescent="0.3">
      <c r="A1605" s="119">
        <v>69</v>
      </c>
      <c r="B1605">
        <v>31608483000135</v>
      </c>
      <c r="C1605">
        <v>1811108.8524415749</v>
      </c>
      <c r="D1605">
        <v>1.7491725</v>
      </c>
      <c r="E1605">
        <v>1035408.94476764</v>
      </c>
      <c r="F1605" t="s">
        <v>15</v>
      </c>
      <c r="G1605" t="str">
        <f>_xlfn.XLOOKUP(B1605,'de para'!A:A,'de para'!C:C,_xlfn.XLOOKUP(B1605,'de para'!B:B,'de para'!C:C,"Not found",0),0)</f>
        <v>CSHG ALLOCATION SHARP LONG BIASED FIC AÇÕES</v>
      </c>
      <c r="H1605" t="str">
        <f>_xlfn.XLOOKUP(B1605,'de para'!A:A,'de para'!D:D,_xlfn.XLOOKUP('output XML'!B1605,'de para'!B:B,'de para'!D:D,"Not found",0),0)</f>
        <v>Ações</v>
      </c>
      <c r="I1605" s="118">
        <v>44908</v>
      </c>
    </row>
    <row r="1606" spans="1:9" x14ac:dyDescent="0.3">
      <c r="A1606" s="119">
        <v>70</v>
      </c>
      <c r="B1606">
        <v>29236579000178</v>
      </c>
      <c r="C1606">
        <v>188242.97033534551</v>
      </c>
      <c r="D1606">
        <v>1.7093712000000001</v>
      </c>
      <c r="E1606">
        <v>110124.10314117</v>
      </c>
      <c r="F1606" t="s">
        <v>15</v>
      </c>
      <c r="G1606" t="str">
        <f>_xlfn.XLOOKUP(B1606,'de para'!A:A,'de para'!C:C,_xlfn.XLOOKUP(B1606,'de para'!B:B,'de para'!C:C,"Not found",0),0)</f>
        <v>CSHG ALLOCATION LEGACY CAPITAL FIC MULTIMERCADO</v>
      </c>
      <c r="H1606" t="str">
        <f>_xlfn.XLOOKUP(B1606,'de para'!A:A,'de para'!D:D,_xlfn.XLOOKUP('output XML'!B1606,'de para'!B:B,'de para'!D:D,"Not found",0),0)</f>
        <v>Multimercado</v>
      </c>
      <c r="I1606" s="118">
        <v>44908</v>
      </c>
    </row>
    <row r="1607" spans="1:9" x14ac:dyDescent="0.3">
      <c r="A1607" s="119">
        <v>71</v>
      </c>
      <c r="B1607">
        <v>35819274000191</v>
      </c>
      <c r="C1607">
        <v>1168243.316245321</v>
      </c>
      <c r="D1607">
        <v>1.2606175900000001</v>
      </c>
      <c r="E1607">
        <v>926723.00110084994</v>
      </c>
      <c r="F1607" t="s">
        <v>15</v>
      </c>
      <c r="G1607" t="str">
        <f>_xlfn.XLOOKUP(B1607,'de para'!A:A,'de para'!C:C,_xlfn.XLOOKUP(B1607,'de para'!B:B,'de para'!C:C,"Not found",0),0)</f>
        <v>CSHG JIVE DISTRESSED ALLOCATION III FIC MULTIMERCADO CRÉDITO PRIVADO</v>
      </c>
      <c r="H1607" t="str">
        <f>_xlfn.XLOOKUP(B1607,'de para'!A:A,'de para'!D:D,_xlfn.XLOOKUP('output XML'!B1607,'de para'!B:B,'de para'!D:D,"Not found",0),0)</f>
        <v>Inflação</v>
      </c>
      <c r="I1607" s="118">
        <v>44908</v>
      </c>
    </row>
    <row r="1608" spans="1:9" x14ac:dyDescent="0.3">
      <c r="A1608" s="119">
        <v>72</v>
      </c>
      <c r="B1608">
        <v>31713505000127</v>
      </c>
      <c r="C1608">
        <v>654976.04534164967</v>
      </c>
      <c r="D1608">
        <v>2028.4851782999999</v>
      </c>
      <c r="E1608">
        <v>322.88924383</v>
      </c>
      <c r="F1608" t="s">
        <v>15</v>
      </c>
      <c r="G1608" t="str">
        <f>_xlfn.XLOOKUP(B1608,'de para'!A:A,'de para'!C:C,_xlfn.XLOOKUP(B1608,'de para'!B:B,'de para'!C:C,"Not found",0),0)</f>
        <v>CSHG PÁTRIA INF IV FI MULTIMERCADO</v>
      </c>
      <c r="H1608" t="str">
        <f>_xlfn.XLOOKUP(B1608,'de para'!A:A,'de para'!D:D,_xlfn.XLOOKUP('output XML'!B1608,'de para'!B:B,'de para'!D:D,"Not found",0),0)</f>
        <v>Ações</v>
      </c>
      <c r="I1608" s="118">
        <v>44908</v>
      </c>
    </row>
    <row r="1609" spans="1:9" x14ac:dyDescent="0.3">
      <c r="A1609" s="119">
        <v>73</v>
      </c>
      <c r="B1609">
        <v>31713585000110</v>
      </c>
      <c r="C1609">
        <v>67614.37393889857</v>
      </c>
      <c r="D1609">
        <v>1.1513165999999999</v>
      </c>
      <c r="E1609">
        <v>58727.87201965</v>
      </c>
      <c r="F1609" t="s">
        <v>15</v>
      </c>
      <c r="G1609" t="str">
        <f>_xlfn.XLOOKUP(B1609,'de para'!A:A,'de para'!C:C,_xlfn.XLOOKUP(B1609,'de para'!B:B,'de para'!C:C,"Not found",0),0)</f>
        <v>CSHG PÁTRIA INF IV FIC RENDA FIXA REFERENCIADO DI</v>
      </c>
      <c r="H1609" t="str">
        <f>_xlfn.XLOOKUP(B1609,'de para'!A:A,'de para'!D:D,_xlfn.XLOOKUP('output XML'!B1609,'de para'!B:B,'de para'!D:D,"Not found",0),0)</f>
        <v>Caixa</v>
      </c>
      <c r="I1609" s="118">
        <v>44908</v>
      </c>
    </row>
    <row r="1610" spans="1:9" x14ac:dyDescent="0.3">
      <c r="A1610" s="119">
        <v>74</v>
      </c>
      <c r="B1610">
        <v>42776581000106</v>
      </c>
      <c r="C1610">
        <v>1763694.600867193</v>
      </c>
      <c r="D1610">
        <v>1.1254171399999999</v>
      </c>
      <c r="E1610">
        <v>1567147.44976</v>
      </c>
      <c r="F1610" t="s">
        <v>15</v>
      </c>
      <c r="G1610" t="str">
        <f>_xlfn.XLOOKUP(B1610,'de para'!A:A,'de para'!C:C,_xlfn.XLOOKUP(B1610,'de para'!B:B,'de para'!C:C,"Not found",0),0)</f>
        <v>SELECTION CASH MASTER FUNDO DE INVESTIMENTO EM COTAS DE FUNDOS DE INVESTIMENTO RENDA FIXA CREDITO PRIVADO LONGO PRAZO</v>
      </c>
      <c r="H1610" t="str">
        <f>_xlfn.XLOOKUP(B1610,'de para'!A:A,'de para'!D:D,_xlfn.XLOOKUP('output XML'!B1610,'de para'!B:B,'de para'!D:D,"Not found",0),0)</f>
        <v>Caixa</v>
      </c>
      <c r="I1610" s="118">
        <v>44908</v>
      </c>
    </row>
    <row r="1611" spans="1:9" x14ac:dyDescent="0.3">
      <c r="A1611" s="119">
        <v>75</v>
      </c>
      <c r="B1611">
        <v>30654823000100</v>
      </c>
      <c r="C1611">
        <v>1942147.9803706461</v>
      </c>
      <c r="D1611">
        <v>1294.76531821</v>
      </c>
      <c r="E1611">
        <v>1500.0000023600001</v>
      </c>
      <c r="F1611" t="s">
        <v>15</v>
      </c>
      <c r="G1611" t="str">
        <f>_xlfn.XLOOKUP(B1611,'de para'!A:A,'de para'!C:C,_xlfn.XLOOKUP(B1611,'de para'!B:B,'de para'!C:C,"Not found",0),0)</f>
        <v>SPS II FEEDER B FI MULTIMERCADO CRÉDITO PRIVADO</v>
      </c>
      <c r="H1611" t="str">
        <f>_xlfn.XLOOKUP(B1611,'de para'!A:A,'de para'!D:D,_xlfn.XLOOKUP('output XML'!B1611,'de para'!B:B,'de para'!D:D,"Not found",0),0)</f>
        <v>Inflação</v>
      </c>
      <c r="I1611" s="118">
        <v>44908</v>
      </c>
    </row>
    <row r="1612" spans="1:9" x14ac:dyDescent="0.3">
      <c r="A1612" s="119">
        <v>76</v>
      </c>
      <c r="B1612">
        <v>10843445000197</v>
      </c>
      <c r="C1612">
        <v>158.20447255299231</v>
      </c>
      <c r="D1612">
        <v>2.5797313599999998</v>
      </c>
      <c r="E1612">
        <v>61.325948510000003</v>
      </c>
      <c r="F1612" t="s">
        <v>15</v>
      </c>
      <c r="G1612" t="str">
        <f>_xlfn.XLOOKUP(B1612,'de para'!A:A,'de para'!C:C,_xlfn.XLOOKUP(B1612,'de para'!B:B,'de para'!C:C,"Not found",0),0)</f>
        <v>XP REFERENCIADO FUNDO INVESTIMENTO REFERENCIADO DI</v>
      </c>
      <c r="H1612" t="str">
        <f>_xlfn.XLOOKUP(B1612,'de para'!A:A,'de para'!D:D,_xlfn.XLOOKUP('output XML'!B1612,'de para'!B:B,'de para'!D:D,"Not found",0),0)</f>
        <v>Caixa</v>
      </c>
      <c r="I1612" s="118">
        <v>44908</v>
      </c>
    </row>
    <row r="1613" spans="1:9" x14ac:dyDescent="0.3">
      <c r="A1613" s="119">
        <v>77</v>
      </c>
      <c r="B1613">
        <v>44162109000109</v>
      </c>
      <c r="C1613">
        <v>652134.44087730628</v>
      </c>
      <c r="D1613">
        <v>1.0473361000000001</v>
      </c>
      <c r="E1613">
        <v>622660.13830451004</v>
      </c>
      <c r="F1613" t="s">
        <v>15</v>
      </c>
      <c r="G1613" t="str">
        <f>_xlfn.XLOOKUP(B1613,'de para'!A:A,'de para'!C:C,_xlfn.XLOOKUP(B1613,'de para'!B:B,'de para'!C:C,"Not found",0),0)</f>
        <v>XP CASH I FI RENDA FIXA SIMPLES</v>
      </c>
      <c r="H1613" t="str">
        <f>_xlfn.XLOOKUP(B1613,'de para'!A:A,'de para'!D:D,_xlfn.XLOOKUP('output XML'!B1613,'de para'!B:B,'de para'!D:D,"Not found",0),0)</f>
        <v>Caixa</v>
      </c>
      <c r="I1613" s="118">
        <v>44908</v>
      </c>
    </row>
    <row r="1614" spans="1:9" x14ac:dyDescent="0.3">
      <c r="A1614" s="119">
        <v>78</v>
      </c>
      <c r="B1614">
        <v>45683352000127</v>
      </c>
      <c r="C1614">
        <v>652134.4351042679</v>
      </c>
      <c r="D1614">
        <v>1.04735351</v>
      </c>
      <c r="E1614">
        <v>622649.78240658005</v>
      </c>
      <c r="F1614" t="s">
        <v>15</v>
      </c>
      <c r="G1614" t="str">
        <f>_xlfn.XLOOKUP(B1614,'de para'!A:A,'de para'!C:C,_xlfn.XLOOKUP(B1614,'de para'!B:B,'de para'!C:C,"Not found",0),0)</f>
        <v>XP CASH II FI RENDA FIXA SIMPLES</v>
      </c>
      <c r="H1614" t="str">
        <f>_xlfn.XLOOKUP(B1614,'de para'!A:A,'de para'!D:D,_xlfn.XLOOKUP('output XML'!B1614,'de para'!B:B,'de para'!D:D,"Not found",0),0)</f>
        <v>Caixa</v>
      </c>
      <c r="I1614" s="118">
        <v>44908</v>
      </c>
    </row>
    <row r="1615" spans="1:9" x14ac:dyDescent="0.3">
      <c r="A1615" s="119">
        <v>79</v>
      </c>
      <c r="B1615">
        <v>45688718000150</v>
      </c>
      <c r="C1615">
        <v>652134.43510987458</v>
      </c>
      <c r="D1615">
        <v>1.0473534799999999</v>
      </c>
      <c r="E1615">
        <v>622649.80024688004</v>
      </c>
      <c r="F1615" t="s">
        <v>15</v>
      </c>
      <c r="G1615" t="str">
        <f>_xlfn.XLOOKUP(B1615,'de para'!A:A,'de para'!C:C,_xlfn.XLOOKUP(B1615,'de para'!B:B,'de para'!C:C,"Not found",0),0)</f>
        <v>XP CASH IV FI RENDA FIXA SIMPLES</v>
      </c>
      <c r="H1615" t="str">
        <f>_xlfn.XLOOKUP(B1615,'de para'!A:A,'de para'!D:D,_xlfn.XLOOKUP('output XML'!B1615,'de para'!B:B,'de para'!D:D,"Not found",0),0)</f>
        <v>Caixa</v>
      </c>
      <c r="I1615" s="118">
        <v>44908</v>
      </c>
    </row>
    <row r="1616" spans="1:9" x14ac:dyDescent="0.3">
      <c r="A1616" s="119">
        <v>80</v>
      </c>
      <c r="B1616">
        <v>46328929000145</v>
      </c>
      <c r="C1616">
        <v>652134.43117490748</v>
      </c>
      <c r="D1616">
        <v>1.0473511900000001</v>
      </c>
      <c r="E1616">
        <v>622651.15789376001</v>
      </c>
      <c r="F1616" t="s">
        <v>15</v>
      </c>
      <c r="G1616" t="str">
        <f>_xlfn.XLOOKUP(B1616,'de para'!A:A,'de para'!C:C,_xlfn.XLOOKUP(B1616,'de para'!B:B,'de para'!C:C,"Not found",0),0)</f>
        <v>XP CASH IX FI RENDA FIXA SIMPLES</v>
      </c>
      <c r="H1616" t="str">
        <f>_xlfn.XLOOKUP(B1616,'de para'!A:A,'de para'!D:D,_xlfn.XLOOKUP('output XML'!B1616,'de para'!B:B,'de para'!D:D,"Not found",0),0)</f>
        <v>Caixa</v>
      </c>
      <c r="I1616" s="118">
        <v>44908</v>
      </c>
    </row>
    <row r="1617" spans="1:9" x14ac:dyDescent="0.3">
      <c r="A1617" s="119">
        <v>81</v>
      </c>
      <c r="B1617">
        <v>46098698000120</v>
      </c>
      <c r="C1617">
        <v>652134.44092311687</v>
      </c>
      <c r="D1617">
        <v>1.04727215</v>
      </c>
      <c r="E1617">
        <v>622698.16009440995</v>
      </c>
      <c r="F1617" t="s">
        <v>15</v>
      </c>
      <c r="G1617" t="str">
        <f>_xlfn.XLOOKUP(B1617,'de para'!A:A,'de para'!C:C,_xlfn.XLOOKUP(B1617,'de para'!B:B,'de para'!C:C,"Not found",0),0)</f>
        <v>XP CASH V FI RENDA FIXA SIMPLES</v>
      </c>
      <c r="H1617" t="str">
        <f>_xlfn.XLOOKUP(B1617,'de para'!A:A,'de para'!D:D,_xlfn.XLOOKUP('output XML'!B1617,'de para'!B:B,'de para'!D:D,"Not found",0),0)</f>
        <v>Caixa</v>
      </c>
      <c r="I1617" s="118">
        <v>44908</v>
      </c>
    </row>
    <row r="1618" spans="1:9" x14ac:dyDescent="0.3">
      <c r="A1618" s="119">
        <v>82</v>
      </c>
      <c r="B1618">
        <v>32319500000187</v>
      </c>
      <c r="C1618">
        <v>652134.43110232882</v>
      </c>
      <c r="D1618">
        <v>1.0473736300000001</v>
      </c>
      <c r="E1618">
        <v>622637.81751153001</v>
      </c>
      <c r="F1618" t="s">
        <v>15</v>
      </c>
      <c r="G1618" t="str">
        <f>_xlfn.XLOOKUP(B1618,'de para'!A:A,'de para'!C:C,_xlfn.XLOOKUP(B1618,'de para'!B:B,'de para'!C:C,"Not found",0),0)</f>
        <v>XP CASH VI FI RENDA FIXA SIMPLES</v>
      </c>
      <c r="H1618" t="str">
        <f>_xlfn.XLOOKUP(B1618,'de para'!A:A,'de para'!D:D,_xlfn.XLOOKUP('output XML'!B1618,'de para'!B:B,'de para'!D:D,"Not found",0),0)</f>
        <v>Caixa</v>
      </c>
      <c r="I1618" s="118">
        <v>44908</v>
      </c>
    </row>
    <row r="1619" spans="1:9" x14ac:dyDescent="0.3">
      <c r="A1619" s="119">
        <v>83</v>
      </c>
      <c r="B1619">
        <v>46328987000179</v>
      </c>
      <c r="C1619">
        <v>652134.43100758723</v>
      </c>
      <c r="D1619">
        <v>1.0473544699999999</v>
      </c>
      <c r="E1619">
        <v>622649.20777737</v>
      </c>
      <c r="F1619" t="s">
        <v>15</v>
      </c>
      <c r="G1619" t="str">
        <f>_xlfn.XLOOKUP(B1619,'de para'!A:A,'de para'!C:C,_xlfn.XLOOKUP(B1619,'de para'!B:B,'de para'!C:C,"Not found",0),0)</f>
        <v>XP CASH X FI RENDA FIXA SIMPLES I</v>
      </c>
      <c r="H1619" t="str">
        <f>_xlfn.XLOOKUP(B1619,'de para'!A:A,'de para'!D:D,_xlfn.XLOOKUP('output XML'!B1619,'de para'!B:B,'de para'!D:D,"Not found",0),0)</f>
        <v>Caixa</v>
      </c>
      <c r="I1619" s="118">
        <v>44908</v>
      </c>
    </row>
    <row r="1620" spans="1:9" x14ac:dyDescent="0.3">
      <c r="A1620" s="119">
        <v>84</v>
      </c>
      <c r="B1620">
        <v>45688636000106</v>
      </c>
      <c r="C1620">
        <v>652134.44032472174</v>
      </c>
      <c r="D1620">
        <v>1.0472838799999999</v>
      </c>
      <c r="E1620">
        <v>622691.18505358999</v>
      </c>
      <c r="F1620" t="s">
        <v>15</v>
      </c>
      <c r="G1620" t="str">
        <f>_xlfn.XLOOKUP(B1620,'de para'!A:A,'de para'!C:C,_xlfn.XLOOKUP(B1620,'de para'!B:B,'de para'!C:C,"Not found",0),0)</f>
        <v>XP CASH III FI RENDA FIXA SIMPLES</v>
      </c>
      <c r="H1620" t="str">
        <f>_xlfn.XLOOKUP(B1620,'de para'!A:A,'de para'!D:D,_xlfn.XLOOKUP('output XML'!B1620,'de para'!B:B,'de para'!D:D,"Not found",0),0)</f>
        <v>Caixa</v>
      </c>
      <c r="I1620" s="118">
        <v>44908</v>
      </c>
    </row>
    <row r="1621" spans="1:9" x14ac:dyDescent="0.3">
      <c r="A1621" s="119">
        <v>85</v>
      </c>
      <c r="B1621">
        <v>46328680000178</v>
      </c>
      <c r="C1621">
        <v>652134.43115960527</v>
      </c>
      <c r="D1621">
        <v>1.0473514900000001</v>
      </c>
      <c r="E1621">
        <v>622650.97952894995</v>
      </c>
      <c r="F1621" t="s">
        <v>15</v>
      </c>
      <c r="G1621" t="str">
        <f>_xlfn.XLOOKUP(B1621,'de para'!A:A,'de para'!C:C,_xlfn.XLOOKUP(B1621,'de para'!B:B,'de para'!C:C,"Not found",0),0)</f>
        <v>XP CASH VII FI RENDA FIXA SIMPLES</v>
      </c>
      <c r="H1621" t="str">
        <f>_xlfn.XLOOKUP(B1621,'de para'!A:A,'de para'!D:D,_xlfn.XLOOKUP('output XML'!B1621,'de para'!B:B,'de para'!D:D,"Not found",0),0)</f>
        <v>Caixa</v>
      </c>
      <c r="I1621" s="118">
        <v>44908</v>
      </c>
    </row>
    <row r="1622" spans="1:9" x14ac:dyDescent="0.3">
      <c r="A1622" s="119">
        <v>86</v>
      </c>
      <c r="B1622">
        <v>46328752000187</v>
      </c>
      <c r="C1622">
        <v>652134.431160621</v>
      </c>
      <c r="D1622">
        <v>1.04735147</v>
      </c>
      <c r="E1622">
        <v>622650.99141993001</v>
      </c>
      <c r="F1622" t="s">
        <v>15</v>
      </c>
      <c r="G1622" t="str">
        <f>_xlfn.XLOOKUP(B1622,'de para'!A:A,'de para'!C:C,_xlfn.XLOOKUP(B1622,'de para'!B:B,'de para'!C:C,"Not found",0),0)</f>
        <v>XP CASH VIII FI RENDA FIXA SIMPLES</v>
      </c>
      <c r="H1622" t="str">
        <f>_xlfn.XLOOKUP(B1622,'de para'!A:A,'de para'!D:D,_xlfn.XLOOKUP('output XML'!B1622,'de para'!B:B,'de para'!D:D,"Not found",0),0)</f>
        <v>Caixa</v>
      </c>
      <c r="I1622" s="118">
        <v>44908</v>
      </c>
    </row>
    <row r="1623" spans="1:9" x14ac:dyDescent="0.3">
      <c r="A1623" s="119">
        <v>0</v>
      </c>
      <c r="B1623" t="s">
        <v>3</v>
      </c>
      <c r="C1623">
        <v>194513.54</v>
      </c>
      <c r="D1623">
        <v>3890.270892</v>
      </c>
      <c r="E1623">
        <v>50</v>
      </c>
      <c r="F1623" t="s">
        <v>14</v>
      </c>
      <c r="G1623" t="str">
        <f>_xlfn.XLOOKUP(B1623,'de para'!A:A,'de para'!C:C,_xlfn.XLOOKUP(B1623,'de para'!B:B,'de para'!C:C,"Not found",0),0)</f>
        <v>NTN-B 760199 20350515</v>
      </c>
      <c r="H1623" t="str">
        <f>_xlfn.XLOOKUP(B1623,'de para'!A:A,'de para'!D:D,_xlfn.XLOOKUP('output XML'!B1623,'de para'!B:B,'de para'!D:D,"Not found",0),0)</f>
        <v>Inflação</v>
      </c>
      <c r="I1623" s="118">
        <v>44909</v>
      </c>
    </row>
    <row r="1624" spans="1:9" x14ac:dyDescent="0.3">
      <c r="A1624" s="119">
        <v>1</v>
      </c>
      <c r="B1624" t="s">
        <v>3</v>
      </c>
      <c r="C1624">
        <v>256757.88</v>
      </c>
      <c r="D1624">
        <v>3890.270892</v>
      </c>
      <c r="E1624">
        <v>66</v>
      </c>
      <c r="F1624" t="s">
        <v>14</v>
      </c>
      <c r="G1624" t="str">
        <f>_xlfn.XLOOKUP(B1624,'de para'!A:A,'de para'!C:C,_xlfn.XLOOKUP(B1624,'de para'!B:B,'de para'!C:C,"Not found",0),0)</f>
        <v>NTN-B 760199 20350515</v>
      </c>
      <c r="H1624" t="str">
        <f>_xlfn.XLOOKUP(B1624,'de para'!A:A,'de para'!D:D,_xlfn.XLOOKUP('output XML'!B1624,'de para'!B:B,'de para'!D:D,"Not found",0),0)</f>
        <v>Inflação</v>
      </c>
      <c r="I1624" s="118">
        <v>44909</v>
      </c>
    </row>
    <row r="1625" spans="1:9" x14ac:dyDescent="0.3">
      <c r="A1625" s="119">
        <v>2</v>
      </c>
      <c r="B1625" t="s">
        <v>3</v>
      </c>
      <c r="C1625">
        <v>1248776.96</v>
      </c>
      <c r="D1625">
        <v>3890.270892</v>
      </c>
      <c r="E1625">
        <v>321</v>
      </c>
      <c r="F1625" t="s">
        <v>14</v>
      </c>
      <c r="G1625" t="str">
        <f>_xlfn.XLOOKUP(B1625,'de para'!A:A,'de para'!C:C,_xlfn.XLOOKUP(B1625,'de para'!B:B,'de para'!C:C,"Not found",0),0)</f>
        <v>NTN-B 760199 20350515</v>
      </c>
      <c r="H1625" t="str">
        <f>_xlfn.XLOOKUP(B1625,'de para'!A:A,'de para'!D:D,_xlfn.XLOOKUP('output XML'!B1625,'de para'!B:B,'de para'!D:D,"Not found",0),0)</f>
        <v>Inflação</v>
      </c>
      <c r="I1625" s="118">
        <v>44909</v>
      </c>
    </row>
    <row r="1626" spans="1:9" x14ac:dyDescent="0.3">
      <c r="A1626" s="119">
        <v>3</v>
      </c>
      <c r="B1626" t="s">
        <v>5</v>
      </c>
      <c r="C1626">
        <v>175912.85</v>
      </c>
      <c r="D1626">
        <v>3998.0192219999999</v>
      </c>
      <c r="E1626">
        <v>44</v>
      </c>
      <c r="F1626" t="s">
        <v>14</v>
      </c>
      <c r="G1626" t="str">
        <f>_xlfn.XLOOKUP(B1626,'de para'!A:A,'de para'!C:C,_xlfn.XLOOKUP(B1626,'de para'!B:B,'de para'!C:C,"Not found",0),0)</f>
        <v>NTN-B 760199 20260815</v>
      </c>
      <c r="H1626" t="str">
        <f>_xlfn.XLOOKUP(B1626,'de para'!A:A,'de para'!D:D,_xlfn.XLOOKUP('output XML'!B1626,'de para'!B:B,'de para'!D:D,"Not found",0),0)</f>
        <v>Inflação</v>
      </c>
      <c r="I1626" s="118">
        <v>44909</v>
      </c>
    </row>
    <row r="1627" spans="1:9" x14ac:dyDescent="0.3">
      <c r="A1627" s="119">
        <v>4</v>
      </c>
      <c r="B1627" t="s">
        <v>5</v>
      </c>
      <c r="C1627">
        <v>275863.33</v>
      </c>
      <c r="D1627">
        <v>3998.0192219999999</v>
      </c>
      <c r="E1627">
        <v>69</v>
      </c>
      <c r="F1627" t="s">
        <v>14</v>
      </c>
      <c r="G1627" t="str">
        <f>_xlfn.XLOOKUP(B1627,'de para'!A:A,'de para'!C:C,_xlfn.XLOOKUP(B1627,'de para'!B:B,'de para'!C:C,"Not found",0),0)</f>
        <v>NTN-B 760199 20260815</v>
      </c>
      <c r="H1627" t="str">
        <f>_xlfn.XLOOKUP(B1627,'de para'!A:A,'de para'!D:D,_xlfn.XLOOKUP('output XML'!B1627,'de para'!B:B,'de para'!D:D,"Not found",0),0)</f>
        <v>Inflação</v>
      </c>
      <c r="I1627" s="118">
        <v>44909</v>
      </c>
    </row>
    <row r="1628" spans="1:9" x14ac:dyDescent="0.3">
      <c r="A1628" s="119">
        <v>5</v>
      </c>
      <c r="B1628" t="s">
        <v>5</v>
      </c>
      <c r="C1628">
        <v>31984.15</v>
      </c>
      <c r="D1628">
        <v>3998.0192219999999</v>
      </c>
      <c r="E1628">
        <v>8</v>
      </c>
      <c r="F1628" t="s">
        <v>14</v>
      </c>
      <c r="G1628" t="str">
        <f>_xlfn.XLOOKUP(B1628,'de para'!A:A,'de para'!C:C,_xlfn.XLOOKUP(B1628,'de para'!B:B,'de para'!C:C,"Not found",0),0)</f>
        <v>NTN-B 760199 20260815</v>
      </c>
      <c r="H1628" t="str">
        <f>_xlfn.XLOOKUP(B1628,'de para'!A:A,'de para'!D:D,_xlfn.XLOOKUP('output XML'!B1628,'de para'!B:B,'de para'!D:D,"Not found",0),0)</f>
        <v>Inflação</v>
      </c>
      <c r="I1628" s="118">
        <v>44909</v>
      </c>
    </row>
    <row r="1629" spans="1:9" x14ac:dyDescent="0.3">
      <c r="A1629" s="119">
        <v>6</v>
      </c>
      <c r="B1629" t="s">
        <v>5</v>
      </c>
      <c r="C1629">
        <v>691657.33</v>
      </c>
      <c r="D1629">
        <v>3998.0192219999999</v>
      </c>
      <c r="E1629">
        <v>173</v>
      </c>
      <c r="F1629" t="s">
        <v>14</v>
      </c>
      <c r="G1629" t="str">
        <f>_xlfn.XLOOKUP(B1629,'de para'!A:A,'de para'!C:C,_xlfn.XLOOKUP(B1629,'de para'!B:B,'de para'!C:C,"Not found",0),0)</f>
        <v>NTN-B 760199 20260815</v>
      </c>
      <c r="H1629" t="str">
        <f>_xlfn.XLOOKUP(B1629,'de para'!A:A,'de para'!D:D,_xlfn.XLOOKUP('output XML'!B1629,'de para'!B:B,'de para'!D:D,"Not found",0),0)</f>
        <v>Inflação</v>
      </c>
      <c r="I1629" s="118">
        <v>44909</v>
      </c>
    </row>
    <row r="1630" spans="1:9" x14ac:dyDescent="0.3">
      <c r="A1630" s="119">
        <v>7</v>
      </c>
      <c r="B1630" t="s">
        <v>3</v>
      </c>
      <c r="C1630">
        <v>1789524.61</v>
      </c>
      <c r="D1630">
        <v>3890.270892</v>
      </c>
      <c r="E1630">
        <v>460</v>
      </c>
      <c r="F1630" t="s">
        <v>15</v>
      </c>
      <c r="G1630" t="str">
        <f>_xlfn.XLOOKUP(B1630,'de para'!A:A,'de para'!C:C,_xlfn.XLOOKUP(B1630,'de para'!B:B,'de para'!C:C,"Not found",0),0)</f>
        <v>NTN-B 760199 20350515</v>
      </c>
      <c r="H1630" t="str">
        <f>_xlfn.XLOOKUP(B1630,'de para'!A:A,'de para'!D:D,_xlfn.XLOOKUP('output XML'!B1630,'de para'!B:B,'de para'!D:D,"Not found",0),0)</f>
        <v>Inflação</v>
      </c>
      <c r="I1630" s="118">
        <v>44909</v>
      </c>
    </row>
    <row r="1631" spans="1:9" x14ac:dyDescent="0.3">
      <c r="A1631" s="119">
        <v>8</v>
      </c>
      <c r="B1631" t="s">
        <v>4</v>
      </c>
      <c r="C1631">
        <v>1805673.76</v>
      </c>
      <c r="D1631">
        <v>3986.0347900000002</v>
      </c>
      <c r="E1631">
        <v>453</v>
      </c>
      <c r="F1631" t="s">
        <v>15</v>
      </c>
      <c r="G1631" t="str">
        <f>_xlfn.XLOOKUP(B1631,'de para'!A:A,'de para'!C:C,_xlfn.XLOOKUP(B1631,'de para'!B:B,'de para'!C:C,"Not found",0),0)</f>
        <v>NTN-B 760199 20300815</v>
      </c>
      <c r="H1631" t="str">
        <f>_xlfn.XLOOKUP(B1631,'de para'!A:A,'de para'!D:D,_xlfn.XLOOKUP('output XML'!B1631,'de para'!B:B,'de para'!D:D,"Not found",0),0)</f>
        <v>Inflação</v>
      </c>
      <c r="I1631" s="118">
        <v>44909</v>
      </c>
    </row>
    <row r="1632" spans="1:9" x14ac:dyDescent="0.3">
      <c r="A1632" s="119">
        <v>9</v>
      </c>
      <c r="B1632" t="s">
        <v>4</v>
      </c>
      <c r="C1632">
        <v>1745883.24</v>
      </c>
      <c r="D1632">
        <v>3986.0347900000002</v>
      </c>
      <c r="E1632">
        <v>438</v>
      </c>
      <c r="F1632" t="s">
        <v>15</v>
      </c>
      <c r="G1632" t="str">
        <f>_xlfn.XLOOKUP(B1632,'de para'!A:A,'de para'!C:C,_xlfn.XLOOKUP(B1632,'de para'!B:B,'de para'!C:C,"Not found",0),0)</f>
        <v>NTN-B 760199 20300815</v>
      </c>
      <c r="H1632" t="str">
        <f>_xlfn.XLOOKUP(B1632,'de para'!A:A,'de para'!D:D,_xlfn.XLOOKUP('output XML'!B1632,'de para'!B:B,'de para'!D:D,"Not found",0),0)</f>
        <v>Inflação</v>
      </c>
      <c r="I1632" s="118">
        <v>44909</v>
      </c>
    </row>
    <row r="1633" spans="1:9" x14ac:dyDescent="0.3">
      <c r="A1633" s="119">
        <v>10</v>
      </c>
      <c r="B1633" t="s">
        <v>3</v>
      </c>
      <c r="C1633">
        <v>723590.39</v>
      </c>
      <c r="D1633">
        <v>3890.270892</v>
      </c>
      <c r="E1633">
        <v>186</v>
      </c>
      <c r="F1633" t="s">
        <v>15</v>
      </c>
      <c r="G1633" t="str">
        <f>_xlfn.XLOOKUP(B1633,'de para'!A:A,'de para'!C:C,_xlfn.XLOOKUP(B1633,'de para'!B:B,'de para'!C:C,"Not found",0),0)</f>
        <v>NTN-B 760199 20350515</v>
      </c>
      <c r="H1633" t="str">
        <f>_xlfn.XLOOKUP(B1633,'de para'!A:A,'de para'!D:D,_xlfn.XLOOKUP('output XML'!B1633,'de para'!B:B,'de para'!D:D,"Not found",0),0)</f>
        <v>Inflação</v>
      </c>
      <c r="I1633" s="118">
        <v>44909</v>
      </c>
    </row>
    <row r="1634" spans="1:9" x14ac:dyDescent="0.3">
      <c r="A1634" s="119">
        <v>11</v>
      </c>
      <c r="B1634" t="s">
        <v>3</v>
      </c>
      <c r="C1634">
        <v>280099.5</v>
      </c>
      <c r="D1634">
        <v>3890.270892</v>
      </c>
      <c r="E1634">
        <v>72</v>
      </c>
      <c r="F1634" t="s">
        <v>15</v>
      </c>
      <c r="G1634" t="str">
        <f>_xlfn.XLOOKUP(B1634,'de para'!A:A,'de para'!C:C,_xlfn.XLOOKUP(B1634,'de para'!B:B,'de para'!C:C,"Not found",0),0)</f>
        <v>NTN-B 760199 20350515</v>
      </c>
      <c r="H1634" t="str">
        <f>_xlfn.XLOOKUP(B1634,'de para'!A:A,'de para'!D:D,_xlfn.XLOOKUP('output XML'!B1634,'de para'!B:B,'de para'!D:D,"Not found",0),0)</f>
        <v>Inflação</v>
      </c>
      <c r="I1634" s="118">
        <v>44909</v>
      </c>
    </row>
    <row r="1635" spans="1:9" x14ac:dyDescent="0.3">
      <c r="A1635" s="119">
        <v>12</v>
      </c>
      <c r="B1635" t="s">
        <v>3</v>
      </c>
      <c r="C1635">
        <v>38902.71</v>
      </c>
      <c r="D1635">
        <v>3890.270892</v>
      </c>
      <c r="E1635">
        <v>10</v>
      </c>
      <c r="F1635" t="s">
        <v>15</v>
      </c>
      <c r="G1635" t="str">
        <f>_xlfn.XLOOKUP(B1635,'de para'!A:A,'de para'!C:C,_xlfn.XLOOKUP(B1635,'de para'!B:B,'de para'!C:C,"Not found",0),0)</f>
        <v>NTN-B 760199 20350515</v>
      </c>
      <c r="H1635" t="str">
        <f>_xlfn.XLOOKUP(B1635,'de para'!A:A,'de para'!D:D,_xlfn.XLOOKUP('output XML'!B1635,'de para'!B:B,'de para'!D:D,"Not found",0),0)</f>
        <v>Inflação</v>
      </c>
      <c r="I1635" s="118">
        <v>44909</v>
      </c>
    </row>
    <row r="1636" spans="1:9" x14ac:dyDescent="0.3">
      <c r="A1636" s="119">
        <v>13</v>
      </c>
      <c r="B1636" t="s">
        <v>3</v>
      </c>
      <c r="C1636">
        <v>1999599.24</v>
      </c>
      <c r="D1636">
        <v>3890.270892</v>
      </c>
      <c r="E1636">
        <v>514</v>
      </c>
      <c r="F1636" t="s">
        <v>15</v>
      </c>
      <c r="G1636" t="str">
        <f>_xlfn.XLOOKUP(B1636,'de para'!A:A,'de para'!C:C,_xlfn.XLOOKUP(B1636,'de para'!B:B,'de para'!C:C,"Not found",0),0)</f>
        <v>NTN-B 760199 20350515</v>
      </c>
      <c r="H1636" t="str">
        <f>_xlfn.XLOOKUP(B1636,'de para'!A:A,'de para'!D:D,_xlfn.XLOOKUP('output XML'!B1636,'de para'!B:B,'de para'!D:D,"Not found",0),0)</f>
        <v>Inflação</v>
      </c>
      <c r="I1636" s="118">
        <v>44909</v>
      </c>
    </row>
    <row r="1637" spans="1:9" x14ac:dyDescent="0.3">
      <c r="A1637" s="119">
        <v>14</v>
      </c>
      <c r="B1637" t="s">
        <v>4</v>
      </c>
      <c r="C1637">
        <v>2511201.92</v>
      </c>
      <c r="D1637">
        <v>3986.0347900000002</v>
      </c>
      <c r="E1637">
        <v>630</v>
      </c>
      <c r="F1637" t="s">
        <v>15</v>
      </c>
      <c r="G1637" t="str">
        <f>_xlfn.XLOOKUP(B1637,'de para'!A:A,'de para'!C:C,_xlfn.XLOOKUP(B1637,'de para'!B:B,'de para'!C:C,"Not found",0),0)</f>
        <v>NTN-B 760199 20300815</v>
      </c>
      <c r="H1637" t="str">
        <f>_xlfn.XLOOKUP(B1637,'de para'!A:A,'de para'!D:D,_xlfn.XLOOKUP('output XML'!B1637,'de para'!B:B,'de para'!D:D,"Not found",0),0)</f>
        <v>Inflação</v>
      </c>
      <c r="I1637" s="118">
        <v>44909</v>
      </c>
    </row>
    <row r="1638" spans="1:9" x14ac:dyDescent="0.3">
      <c r="A1638" s="119">
        <v>15</v>
      </c>
      <c r="B1638" t="s">
        <v>3</v>
      </c>
      <c r="C1638">
        <v>1279899.1200000001</v>
      </c>
      <c r="D1638">
        <v>3890.270892</v>
      </c>
      <c r="E1638">
        <v>329</v>
      </c>
      <c r="F1638" t="s">
        <v>15</v>
      </c>
      <c r="G1638" t="str">
        <f>_xlfn.XLOOKUP(B1638,'de para'!A:A,'de para'!C:C,_xlfn.XLOOKUP(B1638,'de para'!B:B,'de para'!C:C,"Not found",0),0)</f>
        <v>NTN-B 760199 20350515</v>
      </c>
      <c r="H1638" t="str">
        <f>_xlfn.XLOOKUP(B1638,'de para'!A:A,'de para'!D:D,_xlfn.XLOOKUP('output XML'!B1638,'de para'!B:B,'de para'!D:D,"Not found",0),0)</f>
        <v>Inflação</v>
      </c>
      <c r="I1638" s="118">
        <v>44909</v>
      </c>
    </row>
    <row r="1639" spans="1:9" x14ac:dyDescent="0.3">
      <c r="A1639" s="119">
        <v>16</v>
      </c>
      <c r="B1639" t="s">
        <v>3</v>
      </c>
      <c r="C1639">
        <v>143940.01999999999</v>
      </c>
      <c r="D1639">
        <v>3890.270892</v>
      </c>
      <c r="E1639">
        <v>37</v>
      </c>
      <c r="F1639" t="s">
        <v>15</v>
      </c>
      <c r="G1639" t="str">
        <f>_xlfn.XLOOKUP(B1639,'de para'!A:A,'de para'!C:C,_xlfn.XLOOKUP(B1639,'de para'!B:B,'de para'!C:C,"Not found",0),0)</f>
        <v>NTN-B 760199 20350515</v>
      </c>
      <c r="H1639" t="str">
        <f>_xlfn.XLOOKUP(B1639,'de para'!A:A,'de para'!D:D,_xlfn.XLOOKUP('output XML'!B1639,'de para'!B:B,'de para'!D:D,"Not found",0),0)</f>
        <v>Inflação</v>
      </c>
      <c r="I1639" s="118">
        <v>44909</v>
      </c>
    </row>
    <row r="1640" spans="1:9" x14ac:dyDescent="0.3">
      <c r="A1640" s="119">
        <v>17</v>
      </c>
      <c r="B1640" t="s">
        <v>4</v>
      </c>
      <c r="C1640">
        <v>187343.64</v>
      </c>
      <c r="D1640">
        <v>3986.0347900000002</v>
      </c>
      <c r="E1640">
        <v>47</v>
      </c>
      <c r="F1640" t="s">
        <v>15</v>
      </c>
      <c r="G1640" t="str">
        <f>_xlfn.XLOOKUP(B1640,'de para'!A:A,'de para'!C:C,_xlfn.XLOOKUP(B1640,'de para'!B:B,'de para'!C:C,"Not found",0),0)</f>
        <v>NTN-B 760199 20300815</v>
      </c>
      <c r="H1640" t="str">
        <f>_xlfn.XLOOKUP(B1640,'de para'!A:A,'de para'!D:D,_xlfn.XLOOKUP('output XML'!B1640,'de para'!B:B,'de para'!D:D,"Not found",0),0)</f>
        <v>Inflação</v>
      </c>
      <c r="I1640" s="118">
        <v>44909</v>
      </c>
    </row>
    <row r="1641" spans="1:9" x14ac:dyDescent="0.3">
      <c r="A1641" s="119">
        <v>18</v>
      </c>
      <c r="B1641" t="s">
        <v>5</v>
      </c>
      <c r="C1641">
        <v>947530.56</v>
      </c>
      <c r="D1641">
        <v>3998.0192219999999</v>
      </c>
      <c r="E1641">
        <v>237</v>
      </c>
      <c r="F1641" t="s">
        <v>15</v>
      </c>
      <c r="G1641" t="str">
        <f>_xlfn.XLOOKUP(B1641,'de para'!A:A,'de para'!C:C,_xlfn.XLOOKUP(B1641,'de para'!B:B,'de para'!C:C,"Not found",0),0)</f>
        <v>NTN-B 760199 20260815</v>
      </c>
      <c r="H1641" t="str">
        <f>_xlfn.XLOOKUP(B1641,'de para'!A:A,'de para'!D:D,_xlfn.XLOOKUP('output XML'!B1641,'de para'!B:B,'de para'!D:D,"Not found",0),0)</f>
        <v>Inflação</v>
      </c>
      <c r="I1641" s="118">
        <v>44909</v>
      </c>
    </row>
    <row r="1642" spans="1:9" x14ac:dyDescent="0.3">
      <c r="A1642" s="119">
        <v>19</v>
      </c>
      <c r="B1642" t="s">
        <v>5</v>
      </c>
      <c r="C1642">
        <v>787609.79</v>
      </c>
      <c r="D1642">
        <v>3998.0192219999999</v>
      </c>
      <c r="E1642">
        <v>197</v>
      </c>
      <c r="F1642" t="s">
        <v>15</v>
      </c>
      <c r="G1642" t="str">
        <f>_xlfn.XLOOKUP(B1642,'de para'!A:A,'de para'!C:C,_xlfn.XLOOKUP(B1642,'de para'!B:B,'de para'!C:C,"Not found",0),0)</f>
        <v>NTN-B 760199 20260815</v>
      </c>
      <c r="H1642" t="str">
        <f>_xlfn.XLOOKUP(B1642,'de para'!A:A,'de para'!D:D,_xlfn.XLOOKUP('output XML'!B1642,'de para'!B:B,'de para'!D:D,"Not found",0),0)</f>
        <v>Inflação</v>
      </c>
      <c r="I1642" s="118">
        <v>44909</v>
      </c>
    </row>
    <row r="1643" spans="1:9" x14ac:dyDescent="0.3">
      <c r="A1643" s="119">
        <v>20</v>
      </c>
      <c r="B1643" t="s">
        <v>5</v>
      </c>
      <c r="C1643">
        <v>99950.48</v>
      </c>
      <c r="D1643">
        <v>3998.0192219999999</v>
      </c>
      <c r="E1643">
        <v>25</v>
      </c>
      <c r="F1643" t="s">
        <v>15</v>
      </c>
      <c r="G1643" t="str">
        <f>_xlfn.XLOOKUP(B1643,'de para'!A:A,'de para'!C:C,_xlfn.XLOOKUP(B1643,'de para'!B:B,'de para'!C:C,"Not found",0),0)</f>
        <v>NTN-B 760199 20260815</v>
      </c>
      <c r="H1643" t="str">
        <f>_xlfn.XLOOKUP(B1643,'de para'!A:A,'de para'!D:D,_xlfn.XLOOKUP('output XML'!B1643,'de para'!B:B,'de para'!D:D,"Not found",0),0)</f>
        <v>Inflação</v>
      </c>
      <c r="I1643" s="118">
        <v>44909</v>
      </c>
    </row>
    <row r="1644" spans="1:9" x14ac:dyDescent="0.3">
      <c r="A1644" s="119">
        <v>21</v>
      </c>
      <c r="B1644" t="s">
        <v>5</v>
      </c>
      <c r="C1644">
        <v>1299356.25</v>
      </c>
      <c r="D1644">
        <v>3998.0192219999999</v>
      </c>
      <c r="E1644">
        <v>325</v>
      </c>
      <c r="F1644" t="s">
        <v>15</v>
      </c>
      <c r="G1644" t="str">
        <f>_xlfn.XLOOKUP(B1644,'de para'!A:A,'de para'!C:C,_xlfn.XLOOKUP(B1644,'de para'!B:B,'de para'!C:C,"Not found",0),0)</f>
        <v>NTN-B 760199 20260815</v>
      </c>
      <c r="H1644" t="str">
        <f>_xlfn.XLOOKUP(B1644,'de para'!A:A,'de para'!D:D,_xlfn.XLOOKUP('output XML'!B1644,'de para'!B:B,'de para'!D:D,"Not found",0),0)</f>
        <v>Inflação</v>
      </c>
      <c r="I1644" s="118">
        <v>44909</v>
      </c>
    </row>
    <row r="1645" spans="1:9" x14ac:dyDescent="0.3">
      <c r="A1645" s="119">
        <v>22</v>
      </c>
      <c r="B1645" t="s">
        <v>6</v>
      </c>
      <c r="C1645">
        <v>1478878.48</v>
      </c>
      <c r="D1645">
        <v>985.91898748999995</v>
      </c>
      <c r="E1645">
        <v>1500</v>
      </c>
      <c r="F1645" t="s">
        <v>14</v>
      </c>
      <c r="G1645" t="str">
        <f>_xlfn.XLOOKUP(B1645,'de para'!A:A,'de para'!C:C,_xlfn.XLOOKUP(B1645,'de para'!B:B,'de para'!C:C,"Not found",0),0)</f>
        <v>IFPT11 - IFIN PARTICIPAÇÕES S.A. - 20330915 IPCA + 7.1000%</v>
      </c>
      <c r="H1645" t="str">
        <f>_xlfn.XLOOKUP(B1645,'de para'!A:A,'de para'!D:D,_xlfn.XLOOKUP('output XML'!B1645,'de para'!B:B,'de para'!D:D,"Not found",0),0)</f>
        <v>Inflação</v>
      </c>
      <c r="I1645" s="118">
        <v>44909</v>
      </c>
    </row>
    <row r="1646" spans="1:9" x14ac:dyDescent="0.3">
      <c r="A1646" s="119">
        <v>23</v>
      </c>
      <c r="B1646" t="s">
        <v>7</v>
      </c>
      <c r="C1646">
        <v>266484.21000000002</v>
      </c>
      <c r="D1646">
        <v>14.01</v>
      </c>
      <c r="E1646">
        <v>19021</v>
      </c>
      <c r="F1646" t="s">
        <v>14</v>
      </c>
      <c r="G1646" t="str">
        <f>_xlfn.XLOOKUP(B1646,'de para'!A:A,'de para'!C:C,_xlfn.XLOOKUP(B1646,'de para'!B:B,'de para'!C:C,"Not found",0),0)</f>
        <v>Bradesco PN</v>
      </c>
      <c r="H1646" t="str">
        <f>_xlfn.XLOOKUP(B1646,'de para'!A:A,'de para'!D:D,_xlfn.XLOOKUP('output XML'!B1646,'de para'!B:B,'de para'!D:D,"Not found",0),0)</f>
        <v>Ações</v>
      </c>
      <c r="I1646" s="118">
        <v>44909</v>
      </c>
    </row>
    <row r="1647" spans="1:9" x14ac:dyDescent="0.3">
      <c r="A1647" s="119">
        <v>24</v>
      </c>
      <c r="B1647" t="s">
        <v>143</v>
      </c>
      <c r="C1647">
        <v>7240330</v>
      </c>
      <c r="D1647">
        <v>100.7</v>
      </c>
      <c r="E1647">
        <v>71900</v>
      </c>
      <c r="F1647" t="s">
        <v>14</v>
      </c>
      <c r="G1647" t="str">
        <f>_xlfn.XLOOKUP(B1647,'de para'!A:A,'de para'!C:C,_xlfn.XLOOKUP(B1647,'de para'!B:B,'de para'!C:C,"Not found",0),0)</f>
        <v>BOVA11</v>
      </c>
      <c r="H1647" t="str">
        <f>_xlfn.XLOOKUP(B1647,'de para'!A:A,'de para'!D:D,_xlfn.XLOOKUP('output XML'!B1647,'de para'!B:B,'de para'!D:D,"Not found",0),0)</f>
        <v>Ações</v>
      </c>
      <c r="I1647" s="118">
        <v>44909</v>
      </c>
    </row>
    <row r="1648" spans="1:9" x14ac:dyDescent="0.3">
      <c r="A1648" s="119">
        <v>25</v>
      </c>
      <c r="B1648" t="s">
        <v>8</v>
      </c>
      <c r="C1648">
        <v>357287.14</v>
      </c>
      <c r="D1648">
        <v>10.57</v>
      </c>
      <c r="E1648">
        <v>33802</v>
      </c>
      <c r="F1648" t="s">
        <v>14</v>
      </c>
      <c r="G1648" t="str">
        <f>_xlfn.XLOOKUP(B1648,'de para'!A:A,'de para'!C:C,_xlfn.XLOOKUP(B1648,'de para'!B:B,'de para'!C:C,"Not found",0),0)</f>
        <v>CEMIG PN</v>
      </c>
      <c r="H1648" t="str">
        <f>_xlfn.XLOOKUP(B1648,'de para'!A:A,'de para'!D:D,_xlfn.XLOOKUP('output XML'!B1648,'de para'!B:B,'de para'!D:D,"Not found",0),0)</f>
        <v>Ações</v>
      </c>
      <c r="I1648" s="118">
        <v>44909</v>
      </c>
    </row>
    <row r="1649" spans="1:9" x14ac:dyDescent="0.3">
      <c r="A1649" s="119">
        <v>26</v>
      </c>
      <c r="B1649" t="s">
        <v>9</v>
      </c>
      <c r="C1649">
        <v>1154340</v>
      </c>
      <c r="D1649">
        <v>15.9</v>
      </c>
      <c r="E1649">
        <v>72600</v>
      </c>
      <c r="F1649" t="s">
        <v>14</v>
      </c>
      <c r="G1649" t="str">
        <f>_xlfn.XLOOKUP(B1649,'de para'!A:A,'de para'!C:C,_xlfn.XLOOKUP(B1649,'de para'!B:B,'de para'!C:C,"Not found",0),0)</f>
        <v>Cosan ON</v>
      </c>
      <c r="H1649" t="str">
        <f>_xlfn.XLOOKUP(B1649,'de para'!A:A,'de para'!D:D,_xlfn.XLOOKUP('output XML'!B1649,'de para'!B:B,'de para'!D:D,"Not found",0),0)</f>
        <v>Ações</v>
      </c>
      <c r="I1649" s="118">
        <v>44909</v>
      </c>
    </row>
    <row r="1650" spans="1:9" x14ac:dyDescent="0.3">
      <c r="A1650" s="119">
        <v>27</v>
      </c>
      <c r="B1650" t="s">
        <v>10</v>
      </c>
      <c r="C1650">
        <v>464810.26</v>
      </c>
      <c r="D1650">
        <v>7.99</v>
      </c>
      <c r="E1650">
        <v>58174</v>
      </c>
      <c r="F1650" t="s">
        <v>14</v>
      </c>
      <c r="G1650" t="str">
        <f>_xlfn.XLOOKUP(B1650,'de para'!A:A,'de para'!C:C,_xlfn.XLOOKUP(B1650,'de para'!B:B,'de para'!C:C,"Not found",0),0)</f>
        <v>Itau PN</v>
      </c>
      <c r="H1650" t="str">
        <f>_xlfn.XLOOKUP(B1650,'de para'!A:A,'de para'!D:D,_xlfn.XLOOKUP('output XML'!B1650,'de para'!B:B,'de para'!D:D,"Not found",0),0)</f>
        <v>Ações</v>
      </c>
      <c r="I1650" s="118">
        <v>44909</v>
      </c>
    </row>
    <row r="1651" spans="1:9" x14ac:dyDescent="0.3">
      <c r="A1651" s="119">
        <v>28</v>
      </c>
      <c r="B1651" t="s">
        <v>11</v>
      </c>
      <c r="C1651">
        <v>774208.2</v>
      </c>
      <c r="D1651">
        <v>21.47</v>
      </c>
      <c r="E1651">
        <v>36060</v>
      </c>
      <c r="F1651" t="s">
        <v>14</v>
      </c>
      <c r="G1651" t="str">
        <f>_xlfn.XLOOKUP(B1651,'de para'!A:A,'de para'!C:C,_xlfn.XLOOKUP(B1651,'de para'!B:B,'de para'!C:C,"Not found",0),0)</f>
        <v>Petrobras PN</v>
      </c>
      <c r="H1651" t="str">
        <f>_xlfn.XLOOKUP(B1651,'de para'!A:A,'de para'!D:D,_xlfn.XLOOKUP('output XML'!B1651,'de para'!B:B,'de para'!D:D,"Not found",0),0)</f>
        <v>Ações</v>
      </c>
      <c r="I1651" s="118">
        <v>44909</v>
      </c>
    </row>
    <row r="1652" spans="1:9" x14ac:dyDescent="0.3">
      <c r="A1652" s="119">
        <v>29</v>
      </c>
      <c r="B1652" t="s">
        <v>12</v>
      </c>
      <c r="C1652">
        <v>1650910</v>
      </c>
      <c r="D1652">
        <v>86.89</v>
      </c>
      <c r="E1652">
        <v>19000</v>
      </c>
      <c r="F1652" t="s">
        <v>14</v>
      </c>
      <c r="G1652" t="str">
        <f>_xlfn.XLOOKUP(B1652,'de para'!A:A,'de para'!C:C,_xlfn.XLOOKUP(B1652,'de para'!B:B,'de para'!C:C,"Not found",0),0)</f>
        <v>Vale ON</v>
      </c>
      <c r="H1652" t="str">
        <f>_xlfn.XLOOKUP(B1652,'de para'!A:A,'de para'!D:D,_xlfn.XLOOKUP('output XML'!B1652,'de para'!B:B,'de para'!D:D,"Not found",0),0)</f>
        <v>Ações</v>
      </c>
      <c r="I1652" s="118">
        <v>44909</v>
      </c>
    </row>
    <row r="1653" spans="1:9" x14ac:dyDescent="0.3">
      <c r="A1653" s="119">
        <v>30</v>
      </c>
      <c r="B1653" t="s">
        <v>143</v>
      </c>
      <c r="C1653">
        <v>580535.5</v>
      </c>
      <c r="D1653">
        <v>100.7</v>
      </c>
      <c r="E1653">
        <v>5765</v>
      </c>
      <c r="F1653" t="s">
        <v>14</v>
      </c>
      <c r="G1653" t="str">
        <f>_xlfn.XLOOKUP(B1653,'de para'!A:A,'de para'!C:C,_xlfn.XLOOKUP(B1653,'de para'!B:B,'de para'!C:C,"Not found",0),0)</f>
        <v>BOVA11</v>
      </c>
      <c r="H1653" t="str">
        <f>_xlfn.XLOOKUP(B1653,'de para'!A:A,'de para'!D:D,_xlfn.XLOOKUP('output XML'!B1653,'de para'!B:B,'de para'!D:D,"Not found",0),0)</f>
        <v>Ações</v>
      </c>
      <c r="I1653" s="118">
        <v>44909</v>
      </c>
    </row>
    <row r="1654" spans="1:9" x14ac:dyDescent="0.3">
      <c r="A1654" s="119">
        <v>31</v>
      </c>
      <c r="B1654" t="s">
        <v>143</v>
      </c>
      <c r="C1654">
        <v>90227.199999999997</v>
      </c>
      <c r="D1654">
        <v>100.7</v>
      </c>
      <c r="E1654">
        <v>896</v>
      </c>
      <c r="F1654" t="s">
        <v>14</v>
      </c>
      <c r="G1654" t="str">
        <f>_xlfn.XLOOKUP(B1654,'de para'!A:A,'de para'!C:C,_xlfn.XLOOKUP(B1654,'de para'!B:B,'de para'!C:C,"Not found",0),0)</f>
        <v>BOVA11</v>
      </c>
      <c r="H1654" t="str">
        <f>_xlfn.XLOOKUP(B1654,'de para'!A:A,'de para'!D:D,_xlfn.XLOOKUP('output XML'!B1654,'de para'!B:B,'de para'!D:D,"Not found",0),0)</f>
        <v>Ações</v>
      </c>
      <c r="I1654" s="118">
        <v>44909</v>
      </c>
    </row>
    <row r="1655" spans="1:9" x14ac:dyDescent="0.3">
      <c r="A1655" s="119">
        <v>32</v>
      </c>
      <c r="B1655" t="s">
        <v>143</v>
      </c>
      <c r="C1655">
        <v>43099.6</v>
      </c>
      <c r="D1655">
        <v>100.7</v>
      </c>
      <c r="E1655">
        <v>428</v>
      </c>
      <c r="F1655" t="s">
        <v>14</v>
      </c>
      <c r="G1655" t="str">
        <f>_xlfn.XLOOKUP(B1655,'de para'!A:A,'de para'!C:C,_xlfn.XLOOKUP(B1655,'de para'!B:B,'de para'!C:C,"Not found",0),0)</f>
        <v>BOVA11</v>
      </c>
      <c r="H1655" t="str">
        <f>_xlfn.XLOOKUP(B1655,'de para'!A:A,'de para'!D:D,_xlfn.XLOOKUP('output XML'!B1655,'de para'!B:B,'de para'!D:D,"Not found",0),0)</f>
        <v>Ações</v>
      </c>
      <c r="I1655" s="118">
        <v>44909</v>
      </c>
    </row>
    <row r="1656" spans="1:9" x14ac:dyDescent="0.3">
      <c r="A1656" s="119">
        <v>33</v>
      </c>
      <c r="B1656" t="s">
        <v>143</v>
      </c>
      <c r="C1656">
        <v>81567</v>
      </c>
      <c r="D1656">
        <v>100.7</v>
      </c>
      <c r="E1656">
        <v>810</v>
      </c>
      <c r="F1656" t="s">
        <v>14</v>
      </c>
      <c r="G1656" t="str">
        <f>_xlfn.XLOOKUP(B1656,'de para'!A:A,'de para'!C:C,_xlfn.XLOOKUP(B1656,'de para'!B:B,'de para'!C:C,"Not found",0),0)</f>
        <v>BOVA11</v>
      </c>
      <c r="H1656" t="str">
        <f>_xlfn.XLOOKUP(B1656,'de para'!A:A,'de para'!D:D,_xlfn.XLOOKUP('output XML'!B1656,'de para'!B:B,'de para'!D:D,"Not found",0),0)</f>
        <v>Ações</v>
      </c>
      <c r="I1656" s="118">
        <v>44909</v>
      </c>
    </row>
    <row r="1657" spans="1:9" x14ac:dyDescent="0.3">
      <c r="A1657" s="119">
        <v>34</v>
      </c>
      <c r="B1657" t="s">
        <v>143</v>
      </c>
      <c r="C1657">
        <v>151754.9</v>
      </c>
      <c r="D1657">
        <v>100.7</v>
      </c>
      <c r="E1657">
        <v>1507</v>
      </c>
      <c r="F1657" t="s">
        <v>14</v>
      </c>
      <c r="G1657" t="str">
        <f>_xlfn.XLOOKUP(B1657,'de para'!A:A,'de para'!C:C,_xlfn.XLOOKUP(B1657,'de para'!B:B,'de para'!C:C,"Not found",0),0)</f>
        <v>BOVA11</v>
      </c>
      <c r="H1657" t="str">
        <f>_xlfn.XLOOKUP(B1657,'de para'!A:A,'de para'!D:D,_xlfn.XLOOKUP('output XML'!B1657,'de para'!B:B,'de para'!D:D,"Not found",0),0)</f>
        <v>Ações</v>
      </c>
      <c r="I1657" s="118">
        <v>44909</v>
      </c>
    </row>
    <row r="1658" spans="1:9" x14ac:dyDescent="0.3">
      <c r="A1658" s="119">
        <v>35</v>
      </c>
      <c r="B1658" t="s">
        <v>143</v>
      </c>
      <c r="C1658">
        <v>694225.8</v>
      </c>
      <c r="D1658">
        <v>100.7</v>
      </c>
      <c r="E1658">
        <v>6894</v>
      </c>
      <c r="F1658" t="s">
        <v>14</v>
      </c>
      <c r="G1658" t="str">
        <f>_xlfn.XLOOKUP(B1658,'de para'!A:A,'de para'!C:C,_xlfn.XLOOKUP(B1658,'de para'!B:B,'de para'!C:C,"Not found",0),0)</f>
        <v>BOVA11</v>
      </c>
      <c r="H1658" t="str">
        <f>_xlfn.XLOOKUP(B1658,'de para'!A:A,'de para'!D:D,_xlfn.XLOOKUP('output XML'!B1658,'de para'!B:B,'de para'!D:D,"Not found",0),0)</f>
        <v>Ações</v>
      </c>
      <c r="I1658" s="118">
        <v>44909</v>
      </c>
    </row>
    <row r="1659" spans="1:9" x14ac:dyDescent="0.3">
      <c r="A1659" s="119">
        <v>36</v>
      </c>
      <c r="B1659" t="s">
        <v>13</v>
      </c>
      <c r="C1659">
        <v>1082.9100000000001</v>
      </c>
      <c r="D1659">
        <v>1082.9100000000001</v>
      </c>
      <c r="E1659">
        <v>1</v>
      </c>
      <c r="F1659" t="s">
        <v>14</v>
      </c>
      <c r="G1659" t="str">
        <f>_xlfn.XLOOKUP(B1659,'de para'!A:A,'de para'!C:C,_xlfn.XLOOKUP(B1659,'de para'!B:B,'de para'!C:C,"Not found",0),0)</f>
        <v>Fundo de caixa</v>
      </c>
      <c r="H1659" t="str">
        <f>_xlfn.XLOOKUP(B1659,'de para'!A:A,'de para'!D:D,_xlfn.XLOOKUP('output XML'!B1659,'de para'!B:B,'de para'!D:D,"Not found",0),0)</f>
        <v>Caixa</v>
      </c>
      <c r="I1659" s="118">
        <v>44909</v>
      </c>
    </row>
    <row r="1660" spans="1:9" x14ac:dyDescent="0.3">
      <c r="A1660" s="119">
        <v>37</v>
      </c>
      <c r="B1660" t="s">
        <v>13</v>
      </c>
      <c r="C1660">
        <v>1039.25</v>
      </c>
      <c r="D1660">
        <v>1039.25</v>
      </c>
      <c r="E1660">
        <v>1</v>
      </c>
      <c r="F1660" t="s">
        <v>15</v>
      </c>
      <c r="G1660" t="str">
        <f>_xlfn.XLOOKUP(B1660,'de para'!A:A,'de para'!C:C,_xlfn.XLOOKUP(B1660,'de para'!B:B,'de para'!C:C,"Not found",0),0)</f>
        <v>Fundo de caixa</v>
      </c>
      <c r="H1660" t="str">
        <f>_xlfn.XLOOKUP(B1660,'de para'!A:A,'de para'!D:D,_xlfn.XLOOKUP('output XML'!B1660,'de para'!B:B,'de para'!D:D,"Not found",0),0)</f>
        <v>Caixa</v>
      </c>
      <c r="I1660" s="118">
        <v>44909</v>
      </c>
    </row>
    <row r="1661" spans="1:9" x14ac:dyDescent="0.3">
      <c r="A1661" s="119">
        <v>38</v>
      </c>
      <c r="B1661">
        <v>25307212000147</v>
      </c>
      <c r="C1661">
        <v>1405673.3679581869</v>
      </c>
      <c r="D1661">
        <v>1.3134798999999999</v>
      </c>
      <c r="E1661">
        <v>1070190.2388899799</v>
      </c>
      <c r="F1661" t="s">
        <v>14</v>
      </c>
      <c r="G1661" t="str">
        <f>_xlfn.XLOOKUP(B1661,'de para'!A:A,'de para'!C:C,_xlfn.XLOOKUP(B1661,'de para'!B:B,'de para'!C:C,"Not found",0),0)</f>
        <v>CSHG ALLOCATION VELT 90 FIC AÇÕES</v>
      </c>
      <c r="H1661" t="str">
        <f>_xlfn.XLOOKUP(B1661,'de para'!A:A,'de para'!D:D,_xlfn.XLOOKUP('output XML'!B1661,'de para'!B:B,'de para'!D:D,"Not found",0),0)</f>
        <v>Ações</v>
      </c>
      <c r="I1661" s="118">
        <v>44909</v>
      </c>
    </row>
    <row r="1662" spans="1:9" x14ac:dyDescent="0.3">
      <c r="A1662" s="119">
        <v>39</v>
      </c>
      <c r="B1662">
        <v>19726267000199</v>
      </c>
      <c r="C1662">
        <v>2434350.9988045641</v>
      </c>
      <c r="D1662">
        <v>296.98901878999999</v>
      </c>
      <c r="E1662">
        <v>8196.7710749800008</v>
      </c>
      <c r="F1662" t="s">
        <v>14</v>
      </c>
      <c r="G1662" t="str">
        <f>_xlfn.XLOOKUP(B1662,'de para'!A:A,'de para'!C:C,_xlfn.XLOOKUP(B1662,'de para'!B:B,'de para'!C:C,"Not found",0),0)</f>
        <v>ATMOS AÇÕES II FIC</v>
      </c>
      <c r="H1662" t="str">
        <f>_xlfn.XLOOKUP(B1662,'de para'!A:A,'de para'!D:D,_xlfn.XLOOKUP('output XML'!B1662,'de para'!B:B,'de para'!D:D,"Not found",0),0)</f>
        <v>Ações</v>
      </c>
      <c r="I1662" s="118">
        <v>44909</v>
      </c>
    </row>
    <row r="1663" spans="1:9" x14ac:dyDescent="0.3">
      <c r="A1663" s="119">
        <v>40</v>
      </c>
      <c r="B1663">
        <v>11145320000156</v>
      </c>
      <c r="C1663">
        <v>3171300.7579889712</v>
      </c>
      <c r="D1663">
        <v>692.47222596999995</v>
      </c>
      <c r="E1663">
        <v>4579.6793561599998</v>
      </c>
      <c r="F1663" t="s">
        <v>14</v>
      </c>
      <c r="G1663" t="str">
        <f>_xlfn.XLOOKUP(B1663,'de para'!A:A,'de para'!C:C,_xlfn.XLOOKUP(B1663,'de para'!B:B,'de para'!C:C,"Not found",0),0)</f>
        <v>ATMOS AÇÕES FIC</v>
      </c>
      <c r="H1663" t="str">
        <f>_xlfn.XLOOKUP(B1663,'de para'!A:A,'de para'!D:D,_xlfn.XLOOKUP('output XML'!B1663,'de para'!B:B,'de para'!D:D,"Not found",0),0)</f>
        <v>Ações</v>
      </c>
      <c r="I1663" s="118">
        <v>44909</v>
      </c>
    </row>
    <row r="1664" spans="1:9" x14ac:dyDescent="0.3">
      <c r="A1664" s="119">
        <v>41</v>
      </c>
      <c r="B1664">
        <v>28075715000122</v>
      </c>
      <c r="C1664">
        <v>1818997.345294592</v>
      </c>
      <c r="D1664">
        <v>1.5685301</v>
      </c>
      <c r="E1664">
        <v>1159682.77898817</v>
      </c>
      <c r="F1664" t="s">
        <v>14</v>
      </c>
      <c r="G1664" t="str">
        <f>_xlfn.XLOOKUP(B1664,'de para'!A:A,'de para'!C:C,_xlfn.XLOOKUP(B1664,'de para'!B:B,'de para'!C:C,"Not found",0),0)</f>
        <v>CSHG ALLOCATION MILES VIRTUS FIC AÇÕES</v>
      </c>
      <c r="H1664" t="str">
        <f>_xlfn.XLOOKUP(B1664,'de para'!A:A,'de para'!D:D,_xlfn.XLOOKUP('output XML'!B1664,'de para'!B:B,'de para'!D:D,"Not found",0),0)</f>
        <v>Ações</v>
      </c>
      <c r="I1664" s="118">
        <v>44909</v>
      </c>
    </row>
    <row r="1665" spans="1:9" x14ac:dyDescent="0.3">
      <c r="A1665" s="119">
        <v>42</v>
      </c>
      <c r="B1665">
        <v>31608459000104</v>
      </c>
      <c r="C1665">
        <v>1522581.0798218651</v>
      </c>
      <c r="D1665">
        <v>1.3529556</v>
      </c>
      <c r="E1665">
        <v>1125374.01805489</v>
      </c>
      <c r="F1665" t="s">
        <v>14</v>
      </c>
      <c r="G1665" t="str">
        <f>_xlfn.XLOOKUP(B1665,'de para'!A:A,'de para'!C:C,_xlfn.XLOOKUP(B1665,'de para'!B:B,'de para'!C:C,"Not found",0),0)</f>
        <v>CSHG ALLOCATION RPS LONG BIAS SELECTION FUNDO DE INVESTIMENTO EM COTAS DE FUNDO DE INVESTIMENTO EM AÇÕES</v>
      </c>
      <c r="H1665" t="str">
        <f>_xlfn.XLOOKUP(B1665,'de para'!A:A,'de para'!D:D,_xlfn.XLOOKUP('output XML'!B1665,'de para'!B:B,'de para'!D:D,"Not found",0),0)</f>
        <v>Ações</v>
      </c>
      <c r="I1665" s="118">
        <v>44909</v>
      </c>
    </row>
    <row r="1666" spans="1:9" x14ac:dyDescent="0.3">
      <c r="A1666" s="119">
        <v>43</v>
      </c>
      <c r="B1666">
        <v>31666901000140</v>
      </c>
      <c r="C1666">
        <v>875782.63939731161</v>
      </c>
      <c r="D1666">
        <v>1.4291318</v>
      </c>
      <c r="E1666">
        <v>612807.46772083</v>
      </c>
      <c r="F1666" t="s">
        <v>14</v>
      </c>
      <c r="G1666" t="str">
        <f>_xlfn.XLOOKUP(B1666,'de para'!A:A,'de para'!C:C,_xlfn.XLOOKUP(B1666,'de para'!B:B,'de para'!C:C,"Not found",0),0)</f>
        <v>CSHG ALLOCATION TRUXT LONG BIAS II FUNDO DE INVESTIMENTO EM COTAS DE FUNDO DE INVESTIMENTO EM AÇÕES</v>
      </c>
      <c r="H1666" t="str">
        <f>_xlfn.XLOOKUP(B1666,'de para'!A:A,'de para'!D:D,_xlfn.XLOOKUP('output XML'!B1666,'de para'!B:B,'de para'!D:D,"Not found",0),0)</f>
        <v>Ações</v>
      </c>
      <c r="I1666" s="118">
        <v>44909</v>
      </c>
    </row>
    <row r="1667" spans="1:9" x14ac:dyDescent="0.3">
      <c r="A1667" s="119">
        <v>44</v>
      </c>
      <c r="B1667">
        <v>44769980000167</v>
      </c>
      <c r="C1667">
        <v>675303.78088000719</v>
      </c>
      <c r="D1667">
        <v>0.79478013000000003</v>
      </c>
      <c r="E1667">
        <v>849673.70897912001</v>
      </c>
      <c r="F1667" t="s">
        <v>14</v>
      </c>
      <c r="G1667" t="str">
        <f>_xlfn.XLOOKUP(B1667,'de para'!A:A,'de para'!C:C,_xlfn.XLOOKUP(B1667,'de para'!B:B,'de para'!C:C,"Not found",0),0)</f>
        <v>DCG ADVISORY FUNDO DE INVESTIMENTO EM COTAS DE FUNDOS DE INVESTIMENTO EM AÇÕES</v>
      </c>
      <c r="H1667" t="str">
        <f>_xlfn.XLOOKUP(B1667,'de para'!A:A,'de para'!D:D,_xlfn.XLOOKUP('output XML'!B1667,'de para'!B:B,'de para'!D:D,"Not found",0),0)</f>
        <v>Ações</v>
      </c>
      <c r="I1667" s="118">
        <v>44909</v>
      </c>
    </row>
    <row r="1668" spans="1:9" x14ac:dyDescent="0.3">
      <c r="A1668" s="119">
        <v>45</v>
      </c>
      <c r="B1668">
        <v>14781366000150</v>
      </c>
      <c r="C1668">
        <v>2813530.0946386</v>
      </c>
      <c r="D1668">
        <v>3.1337533999999998</v>
      </c>
      <c r="E1668">
        <v>897814.77209999994</v>
      </c>
      <c r="F1668" t="s">
        <v>14</v>
      </c>
      <c r="G1668" t="str">
        <f>_xlfn.XLOOKUP(B1668,'de para'!A:A,'de para'!C:C,_xlfn.XLOOKUP(B1668,'de para'!B:B,'de para'!C:C,"Not found",0),0)</f>
        <v>NUCLEO CSHG AÇÕES FUNDO DE INVESTIMENTO EM COTAS DE FUNDOS DE INVESTIMENTO DE AÇÕES</v>
      </c>
      <c r="H1668" t="str">
        <f>_xlfn.XLOOKUP(B1668,'de para'!A:A,'de para'!D:D,_xlfn.XLOOKUP('output XML'!B1668,'de para'!B:B,'de para'!D:D,"Not found",0),0)</f>
        <v>Ações</v>
      </c>
      <c r="I1668" s="118">
        <v>44909</v>
      </c>
    </row>
    <row r="1669" spans="1:9" x14ac:dyDescent="0.3">
      <c r="A1669" s="119">
        <v>46</v>
      </c>
      <c r="B1669">
        <v>10843445000197</v>
      </c>
      <c r="C1669">
        <v>582.13527744658541</v>
      </c>
      <c r="D1669">
        <v>2.5810444100000001</v>
      </c>
      <c r="E1669">
        <v>225.54252657999999</v>
      </c>
      <c r="F1669" t="s">
        <v>14</v>
      </c>
      <c r="G1669" t="str">
        <f>_xlfn.XLOOKUP(B1669,'de para'!A:A,'de para'!C:C,_xlfn.XLOOKUP(B1669,'de para'!B:B,'de para'!C:C,"Not found",0),0)</f>
        <v>XP REFERENCIADO FUNDO INVESTIMENTO REFERENCIADO DI</v>
      </c>
      <c r="H1669" t="str">
        <f>_xlfn.XLOOKUP(B1669,'de para'!A:A,'de para'!D:D,_xlfn.XLOOKUP('output XML'!B1669,'de para'!B:B,'de para'!D:D,"Not found",0),0)</f>
        <v>Caixa</v>
      </c>
      <c r="I1669" s="118">
        <v>44909</v>
      </c>
    </row>
    <row r="1670" spans="1:9" x14ac:dyDescent="0.3">
      <c r="A1670" s="119">
        <v>47</v>
      </c>
      <c r="B1670">
        <v>44162109000109</v>
      </c>
      <c r="C1670">
        <v>25403.117634005059</v>
      </c>
      <c r="D1670">
        <v>1.0478418300000001</v>
      </c>
      <c r="E1670">
        <v>24243.274993139999</v>
      </c>
      <c r="F1670" t="s">
        <v>14</v>
      </c>
      <c r="G1670" t="str">
        <f>_xlfn.XLOOKUP(B1670,'de para'!A:A,'de para'!C:C,_xlfn.XLOOKUP(B1670,'de para'!B:B,'de para'!C:C,"Not found",0),0)</f>
        <v>XP CASH I FI RENDA FIXA SIMPLES</v>
      </c>
      <c r="H1670" t="str">
        <f>_xlfn.XLOOKUP(B1670,'de para'!A:A,'de para'!D:D,_xlfn.XLOOKUP('output XML'!B1670,'de para'!B:B,'de para'!D:D,"Not found",0),0)</f>
        <v>Caixa</v>
      </c>
      <c r="I1670" s="118">
        <v>44909</v>
      </c>
    </row>
    <row r="1671" spans="1:9" x14ac:dyDescent="0.3">
      <c r="A1671" s="119">
        <v>48</v>
      </c>
      <c r="B1671">
        <v>45683352000127</v>
      </c>
      <c r="C1671">
        <v>25403.124116781499</v>
      </c>
      <c r="D1671">
        <v>1.0478592499999999</v>
      </c>
      <c r="E1671">
        <v>24242.878150650002</v>
      </c>
      <c r="F1671" t="s">
        <v>14</v>
      </c>
      <c r="G1671" t="str">
        <f>_xlfn.XLOOKUP(B1671,'de para'!A:A,'de para'!C:C,_xlfn.XLOOKUP(B1671,'de para'!B:B,'de para'!C:C,"Not found",0),0)</f>
        <v>XP CASH II FI RENDA FIXA SIMPLES</v>
      </c>
      <c r="H1671" t="str">
        <f>_xlfn.XLOOKUP(B1671,'de para'!A:A,'de para'!D:D,_xlfn.XLOOKUP('output XML'!B1671,'de para'!B:B,'de para'!D:D,"Not found",0),0)</f>
        <v>Caixa</v>
      </c>
      <c r="I1671" s="118">
        <v>44909</v>
      </c>
    </row>
    <row r="1672" spans="1:9" x14ac:dyDescent="0.3">
      <c r="A1672" s="119">
        <v>49</v>
      </c>
      <c r="B1672">
        <v>45688718000150</v>
      </c>
      <c r="C1672">
        <v>25403.117624540479</v>
      </c>
      <c r="D1672">
        <v>1.0478592200000001</v>
      </c>
      <c r="E1672">
        <v>24242.872649000001</v>
      </c>
      <c r="F1672" t="s">
        <v>14</v>
      </c>
      <c r="G1672" t="str">
        <f>_xlfn.XLOOKUP(B1672,'de para'!A:A,'de para'!C:C,_xlfn.XLOOKUP(B1672,'de para'!B:B,'de para'!C:C,"Not found",0),0)</f>
        <v>XP CASH IV FI RENDA FIXA SIMPLES</v>
      </c>
      <c r="H1672" t="str">
        <f>_xlfn.XLOOKUP(B1672,'de para'!A:A,'de para'!D:D,_xlfn.XLOOKUP('output XML'!B1672,'de para'!B:B,'de para'!D:D,"Not found",0),0)</f>
        <v>Caixa</v>
      </c>
      <c r="I1672" s="118">
        <v>44909</v>
      </c>
    </row>
    <row r="1673" spans="1:9" x14ac:dyDescent="0.3">
      <c r="A1673" s="119">
        <v>50</v>
      </c>
      <c r="B1673">
        <v>46328929000145</v>
      </c>
      <c r="C1673">
        <v>25403.11489263851</v>
      </c>
      <c r="D1673">
        <v>1.0478569200000001</v>
      </c>
      <c r="E1673">
        <v>24242.923253910001</v>
      </c>
      <c r="F1673" t="s">
        <v>14</v>
      </c>
      <c r="G1673" t="str">
        <f>_xlfn.XLOOKUP(B1673,'de para'!A:A,'de para'!C:C,_xlfn.XLOOKUP(B1673,'de para'!B:B,'de para'!C:C,"Not found",0),0)</f>
        <v>XP CASH IX FI RENDA FIXA SIMPLES</v>
      </c>
      <c r="H1673" t="str">
        <f>_xlfn.XLOOKUP(B1673,'de para'!A:A,'de para'!D:D,_xlfn.XLOOKUP('output XML'!B1673,'de para'!B:B,'de para'!D:D,"Not found",0),0)</f>
        <v>Caixa</v>
      </c>
      <c r="I1673" s="118">
        <v>44909</v>
      </c>
    </row>
    <row r="1674" spans="1:9" x14ac:dyDescent="0.3">
      <c r="A1674" s="119">
        <v>51</v>
      </c>
      <c r="B1674">
        <v>46098698000120</v>
      </c>
      <c r="C1674">
        <v>25403.117759461758</v>
      </c>
      <c r="D1674">
        <v>1.0477778499999999</v>
      </c>
      <c r="E1674">
        <v>24244.75546936</v>
      </c>
      <c r="F1674" t="s">
        <v>14</v>
      </c>
      <c r="G1674" t="str">
        <f>_xlfn.XLOOKUP(B1674,'de para'!A:A,'de para'!C:C,_xlfn.XLOOKUP(B1674,'de para'!B:B,'de para'!C:C,"Not found",0),0)</f>
        <v>XP CASH V FI RENDA FIXA SIMPLES</v>
      </c>
      <c r="H1674" t="str">
        <f>_xlfn.XLOOKUP(B1674,'de para'!A:A,'de para'!D:D,_xlfn.XLOOKUP('output XML'!B1674,'de para'!B:B,'de para'!D:D,"Not found",0),0)</f>
        <v>Caixa</v>
      </c>
      <c r="I1674" s="118">
        <v>44909</v>
      </c>
    </row>
    <row r="1675" spans="1:9" x14ac:dyDescent="0.3">
      <c r="A1675" s="119">
        <v>52</v>
      </c>
      <c r="B1675">
        <v>32319500000187</v>
      </c>
      <c r="C1675">
        <v>25403.115834204109</v>
      </c>
      <c r="D1675">
        <v>1.04787937</v>
      </c>
      <c r="E1675">
        <v>24242.404766690001</v>
      </c>
      <c r="F1675" t="s">
        <v>14</v>
      </c>
      <c r="G1675" t="str">
        <f>_xlfn.XLOOKUP(B1675,'de para'!A:A,'de para'!C:C,_xlfn.XLOOKUP(B1675,'de para'!B:B,'de para'!C:C,"Not found",0),0)</f>
        <v>XP CASH VI FI RENDA FIXA SIMPLES</v>
      </c>
      <c r="H1675" t="str">
        <f>_xlfn.XLOOKUP(B1675,'de para'!A:A,'de para'!D:D,_xlfn.XLOOKUP('output XML'!B1675,'de para'!B:B,'de para'!D:D,"Not found",0),0)</f>
        <v>Caixa</v>
      </c>
      <c r="I1675" s="118">
        <v>44909</v>
      </c>
    </row>
    <row r="1676" spans="1:9" x14ac:dyDescent="0.3">
      <c r="A1676" s="119">
        <v>53</v>
      </c>
      <c r="B1676">
        <v>46328987000179</v>
      </c>
      <c r="C1676">
        <v>25403.11733346805</v>
      </c>
      <c r="D1676">
        <v>1.0478602100000001</v>
      </c>
      <c r="E1676">
        <v>24242.849466979998</v>
      </c>
      <c r="F1676" t="s">
        <v>14</v>
      </c>
      <c r="G1676" t="str">
        <f>_xlfn.XLOOKUP(B1676,'de para'!A:A,'de para'!C:C,_xlfn.XLOOKUP(B1676,'de para'!B:B,'de para'!C:C,"Not found",0),0)</f>
        <v>XP CASH X FI RENDA FIXA SIMPLES I</v>
      </c>
      <c r="H1676" t="str">
        <f>_xlfn.XLOOKUP(B1676,'de para'!A:A,'de para'!D:D,_xlfn.XLOOKUP('output XML'!B1676,'de para'!B:B,'de para'!D:D,"Not found",0),0)</f>
        <v>Caixa</v>
      </c>
      <c r="I1676" s="118">
        <v>44909</v>
      </c>
    </row>
    <row r="1677" spans="1:9" x14ac:dyDescent="0.3">
      <c r="A1677" s="119">
        <v>54</v>
      </c>
      <c r="B1677">
        <v>45688636000106</v>
      </c>
      <c r="C1677">
        <v>25403.123063470968</v>
      </c>
      <c r="D1677">
        <v>1.04778959</v>
      </c>
      <c r="E1677">
        <v>24244.48888013</v>
      </c>
      <c r="F1677" t="s">
        <v>14</v>
      </c>
      <c r="G1677" t="str">
        <f>_xlfn.XLOOKUP(B1677,'de para'!A:A,'de para'!C:C,_xlfn.XLOOKUP(B1677,'de para'!B:B,'de para'!C:C,"Not found",0),0)</f>
        <v>XP CASH III FI RENDA FIXA SIMPLES</v>
      </c>
      <c r="H1677" t="str">
        <f>_xlfn.XLOOKUP(B1677,'de para'!A:A,'de para'!D:D,_xlfn.XLOOKUP('output XML'!B1677,'de para'!B:B,'de para'!D:D,"Not found",0),0)</f>
        <v>Caixa</v>
      </c>
      <c r="I1677" s="118">
        <v>44909</v>
      </c>
    </row>
    <row r="1678" spans="1:9" x14ac:dyDescent="0.3">
      <c r="A1678" s="119">
        <v>55</v>
      </c>
      <c r="B1678">
        <v>46328680000178</v>
      </c>
      <c r="C1678">
        <v>25403.10908841142</v>
      </c>
      <c r="D1678">
        <v>1.04785723</v>
      </c>
      <c r="E1678">
        <v>24242.910542699999</v>
      </c>
      <c r="F1678" t="s">
        <v>14</v>
      </c>
      <c r="G1678" t="str">
        <f>_xlfn.XLOOKUP(B1678,'de para'!A:A,'de para'!C:C,_xlfn.XLOOKUP(B1678,'de para'!B:B,'de para'!C:C,"Not found",0),0)</f>
        <v>XP CASH VII FI RENDA FIXA SIMPLES</v>
      </c>
      <c r="H1678" t="str">
        <f>_xlfn.XLOOKUP(B1678,'de para'!A:A,'de para'!D:D,_xlfn.XLOOKUP('output XML'!B1678,'de para'!B:B,'de para'!D:D,"Not found",0),0)</f>
        <v>Caixa</v>
      </c>
      <c r="I1678" s="118">
        <v>44909</v>
      </c>
    </row>
    <row r="1679" spans="1:9" x14ac:dyDescent="0.3">
      <c r="A1679" s="119">
        <v>56</v>
      </c>
      <c r="B1679">
        <v>46328752000187</v>
      </c>
      <c r="C1679">
        <v>25403.108030745199</v>
      </c>
      <c r="D1679">
        <v>1.0478571999999999</v>
      </c>
      <c r="E1679">
        <v>24242.910227410001</v>
      </c>
      <c r="F1679" t="s">
        <v>14</v>
      </c>
      <c r="G1679" t="str">
        <f>_xlfn.XLOOKUP(B1679,'de para'!A:A,'de para'!C:C,_xlfn.XLOOKUP(B1679,'de para'!B:B,'de para'!C:C,"Not found",0),0)</f>
        <v>XP CASH VIII FI RENDA FIXA SIMPLES</v>
      </c>
      <c r="H1679" t="str">
        <f>_xlfn.XLOOKUP(B1679,'de para'!A:A,'de para'!D:D,_xlfn.XLOOKUP('output XML'!B1679,'de para'!B:B,'de para'!D:D,"Not found",0),0)</f>
        <v>Caixa</v>
      </c>
      <c r="I1679" s="118">
        <v>44909</v>
      </c>
    </row>
    <row r="1680" spans="1:9" x14ac:dyDescent="0.3">
      <c r="A1680" s="119">
        <v>57</v>
      </c>
      <c r="B1680">
        <v>31366337000140</v>
      </c>
      <c r="C1680">
        <v>3046489.7049341132</v>
      </c>
      <c r="D1680">
        <v>2.0045772999999998</v>
      </c>
      <c r="E1680">
        <v>1519766.63854974</v>
      </c>
      <c r="F1680" t="s">
        <v>15</v>
      </c>
      <c r="G1680" t="str">
        <f>_xlfn.XLOOKUP(B1680,'de para'!A:A,'de para'!C:C,_xlfn.XLOOKUP(B1680,'de para'!B:B,'de para'!C:C,"Not found",0),0)</f>
        <v>051 SPA VISTA MULTIESTRATÉGIA FIC MULTIMERCADO</v>
      </c>
      <c r="H1680" t="str">
        <f>_xlfn.XLOOKUP(B1680,'de para'!A:A,'de para'!D:D,_xlfn.XLOOKUP('output XML'!B1680,'de para'!B:B,'de para'!D:D,"Not found",0),0)</f>
        <v>Multimercado</v>
      </c>
      <c r="I1680" s="118">
        <v>44909</v>
      </c>
    </row>
    <row r="1681" spans="1:9" x14ac:dyDescent="0.3">
      <c r="A1681" s="119">
        <v>58</v>
      </c>
      <c r="B1681">
        <v>18422272000145</v>
      </c>
      <c r="C1681">
        <v>106283.2698561439</v>
      </c>
      <c r="D1681">
        <v>3.2359583000000001</v>
      </c>
      <c r="E1681">
        <v>32844.449774319997</v>
      </c>
      <c r="F1681" t="s">
        <v>15</v>
      </c>
      <c r="G1681" t="str">
        <f>_xlfn.XLOOKUP(B1681,'de para'!A:A,'de para'!C:C,_xlfn.XLOOKUP(B1681,'de para'!B:B,'de para'!C:C,"Not found",0),0)</f>
        <v>ABSOLUTE VERTEX CSHG FIC MULTIMERCADO</v>
      </c>
      <c r="H1681" t="str">
        <f>_xlfn.XLOOKUP(B1681,'de para'!A:A,'de para'!D:D,_xlfn.XLOOKUP('output XML'!B1681,'de para'!B:B,'de para'!D:D,"Not found",0),0)</f>
        <v>Multimercado</v>
      </c>
      <c r="I1681" s="118">
        <v>44909</v>
      </c>
    </row>
    <row r="1682" spans="1:9" x14ac:dyDescent="0.3">
      <c r="A1682" s="119">
        <v>59</v>
      </c>
      <c r="B1682">
        <v>32683901000111</v>
      </c>
      <c r="C1682">
        <v>0</v>
      </c>
      <c r="D1682">
        <v>1.3710469000000001</v>
      </c>
      <c r="E1682">
        <v>0</v>
      </c>
      <c r="F1682" t="s">
        <v>15</v>
      </c>
      <c r="G1682" t="str">
        <f>_xlfn.XLOOKUP(B1682,'de para'!A:A,'de para'!C:C,_xlfn.XLOOKUP(B1682,'de para'!B:B,'de para'!C:C,"Not found",0),0)</f>
        <v>CSHG ALLOCATION ACE CAPITAL FIC MULTIMERCADO</v>
      </c>
      <c r="H1682" t="str">
        <f>_xlfn.XLOOKUP(B1682,'de para'!A:A,'de para'!D:D,_xlfn.XLOOKUP('output XML'!B1682,'de para'!B:B,'de para'!D:D,"Not found",0),0)</f>
        <v>Multimercado</v>
      </c>
      <c r="I1682" s="118">
        <v>44909</v>
      </c>
    </row>
    <row r="1683" spans="1:9" x14ac:dyDescent="0.3">
      <c r="A1683" s="119">
        <v>60</v>
      </c>
      <c r="B1683">
        <v>35700369000191</v>
      </c>
      <c r="C1683">
        <v>0</v>
      </c>
      <c r="D1683">
        <v>1.3540721</v>
      </c>
      <c r="E1683">
        <v>0</v>
      </c>
      <c r="F1683" t="s">
        <v>15</v>
      </c>
      <c r="G1683" t="str">
        <f>_xlfn.XLOOKUP(B1683,'de para'!A:A,'de para'!C:C,_xlfn.XLOOKUP(B1683,'de para'!B:B,'de para'!C:C,"Not found",0),0)</f>
        <v>CSHG ALLOCATION GENOA CAPITAL RADAR FIC MULTIMERCADO</v>
      </c>
      <c r="H1683" t="str">
        <f>_xlfn.XLOOKUP(B1683,'de para'!A:A,'de para'!D:D,_xlfn.XLOOKUP('output XML'!B1683,'de para'!B:B,'de para'!D:D,"Not found",0),0)</f>
        <v>Multimercado</v>
      </c>
      <c r="I1683" s="118">
        <v>44909</v>
      </c>
    </row>
    <row r="1684" spans="1:9" x14ac:dyDescent="0.3">
      <c r="A1684" s="119">
        <v>61</v>
      </c>
      <c r="B1684">
        <v>41000792000181</v>
      </c>
      <c r="C1684">
        <v>265305.00691566052</v>
      </c>
      <c r="D1684">
        <v>1.1805239000000001</v>
      </c>
      <c r="E1684">
        <v>224734.97310445001</v>
      </c>
      <c r="F1684" t="s">
        <v>15</v>
      </c>
      <c r="G1684" t="str">
        <f>_xlfn.XLOOKUP(B1684,'de para'!A:A,'de para'!C:C,_xlfn.XLOOKUP(B1684,'de para'!B:B,'de para'!C:C,"Not found",0),0)</f>
        <v>CSHG ALLOCATION GIANT ZARATHUSTRA FIC MULTIMERCADO</v>
      </c>
      <c r="H1684" t="str">
        <f>_xlfn.XLOOKUP(B1684,'de para'!A:A,'de para'!D:D,_xlfn.XLOOKUP('output XML'!B1684,'de para'!B:B,'de para'!D:D,"Not found",0),0)</f>
        <v>Multimercado</v>
      </c>
      <c r="I1684" s="118">
        <v>44909</v>
      </c>
    </row>
    <row r="1685" spans="1:9" x14ac:dyDescent="0.3">
      <c r="A1685" s="119">
        <v>62</v>
      </c>
      <c r="B1685">
        <v>28951307000197</v>
      </c>
      <c r="C1685">
        <v>4475363.321963897</v>
      </c>
      <c r="D1685">
        <v>1.8741490000000001</v>
      </c>
      <c r="E1685">
        <v>2387944.2466761698</v>
      </c>
      <c r="F1685" t="s">
        <v>15</v>
      </c>
      <c r="G1685" t="str">
        <f>_xlfn.XLOOKUP(B1685,'de para'!A:A,'de para'!C:C,_xlfn.XLOOKUP(B1685,'de para'!B:B,'de para'!C:C,"Not found",0),0)</f>
        <v>CSHG ALLOCATION RAPTOR L CSHG INVESTIMENTO NO EXTERIOR FIC MULTIMERCADO CRÉDITO PRIVADO</v>
      </c>
      <c r="H1685" t="str">
        <f>_xlfn.XLOOKUP(B1685,'de para'!A:A,'de para'!D:D,_xlfn.XLOOKUP('output XML'!B1685,'de para'!B:B,'de para'!D:D,"Not found",0),0)</f>
        <v>Multimercado</v>
      </c>
      <c r="I1685" s="118">
        <v>44909</v>
      </c>
    </row>
    <row r="1686" spans="1:9" x14ac:dyDescent="0.3">
      <c r="A1686" s="119">
        <v>63</v>
      </c>
      <c r="B1686">
        <v>36857756000107</v>
      </c>
      <c r="C1686">
        <v>1208327.045433904</v>
      </c>
      <c r="D1686">
        <v>1.1109407</v>
      </c>
      <c r="E1686">
        <v>1087661.1554819299</v>
      </c>
      <c r="F1686" t="s">
        <v>15</v>
      </c>
      <c r="G1686" t="str">
        <f>_xlfn.XLOOKUP(B1686,'de para'!A:A,'de para'!C:C,_xlfn.XLOOKUP(B1686,'de para'!B:B,'de para'!C:C,"Not found",0),0)</f>
        <v>CSHG ALLOCATION SHARP LONG BIASED CSHG FIC AÇÕES</v>
      </c>
      <c r="H1686" t="str">
        <f>_xlfn.XLOOKUP(B1686,'de para'!A:A,'de para'!D:D,_xlfn.XLOOKUP('output XML'!B1686,'de para'!B:B,'de para'!D:D,"Not found",0),0)</f>
        <v>Ações</v>
      </c>
      <c r="I1686" s="118">
        <v>44909</v>
      </c>
    </row>
    <row r="1687" spans="1:9" x14ac:dyDescent="0.3">
      <c r="A1687" s="119">
        <v>64</v>
      </c>
      <c r="B1687">
        <v>40319225000120</v>
      </c>
      <c r="C1687">
        <v>65553.027440383739</v>
      </c>
      <c r="D1687">
        <v>1.1442437999999999</v>
      </c>
      <c r="E1687">
        <v>57289.3883632</v>
      </c>
      <c r="F1687" t="s">
        <v>15</v>
      </c>
      <c r="G1687" t="str">
        <f>_xlfn.XLOOKUP(B1687,'de para'!A:A,'de para'!C:C,_xlfn.XLOOKUP(B1687,'de para'!B:B,'de para'!C:C,"Not found",0),0)</f>
        <v>CSHG GRIDS II FIC RENDA FIXA REFERENCIADO DI</v>
      </c>
      <c r="H1687" t="str">
        <f>_xlfn.XLOOKUP(B1687,'de para'!A:A,'de para'!D:D,_xlfn.XLOOKUP('output XML'!B1687,'de para'!B:B,'de para'!D:D,"Not found",0),0)</f>
        <v>Caixa</v>
      </c>
      <c r="I1687" s="118">
        <v>44909</v>
      </c>
    </row>
    <row r="1688" spans="1:9" x14ac:dyDescent="0.3">
      <c r="A1688" s="119">
        <v>65</v>
      </c>
      <c r="B1688">
        <v>40319218000128</v>
      </c>
      <c r="C1688">
        <v>287532.343139201</v>
      </c>
      <c r="D1688">
        <v>118.1161628</v>
      </c>
      <c r="E1688">
        <v>2434.3183551100001</v>
      </c>
      <c r="F1688" t="s">
        <v>15</v>
      </c>
      <c r="G1688" t="str">
        <f>_xlfn.XLOOKUP(B1688,'de para'!A:A,'de para'!C:C,_xlfn.XLOOKUP(B1688,'de para'!B:B,'de para'!C:C,"Not found",0),0)</f>
        <v>CSHG GRIDS II INVESTIMENTO NO EXTERIOR FI MULTIMERCADO CRÉDITO PRIVADO</v>
      </c>
      <c r="H1688" t="str">
        <f>_xlfn.XLOOKUP(B1688,'de para'!A:A,'de para'!D:D,_xlfn.XLOOKUP('output XML'!B1688,'de para'!B:B,'de para'!D:D,"Not found",0),0)</f>
        <v>Multimercado</v>
      </c>
      <c r="I1688" s="118">
        <v>44909</v>
      </c>
    </row>
    <row r="1689" spans="1:9" x14ac:dyDescent="0.3">
      <c r="A1689" s="119">
        <v>66</v>
      </c>
      <c r="B1689">
        <v>13000859000142</v>
      </c>
      <c r="C1689">
        <v>0</v>
      </c>
      <c r="D1689">
        <v>4.3323837999999997</v>
      </c>
      <c r="E1689">
        <v>0</v>
      </c>
      <c r="F1689" t="s">
        <v>15</v>
      </c>
      <c r="G1689" t="str">
        <f>_xlfn.XLOOKUP(B1689,'de para'!A:A,'de para'!C:C,_xlfn.XLOOKUP(B1689,'de para'!B:B,'de para'!C:C,"Not found",0),0)</f>
        <v>CSHG ALLOCATION IBIÚNA HEDGE STHG FIC MULTIMERCADO</v>
      </c>
      <c r="H1689" t="str">
        <f>_xlfn.XLOOKUP(B1689,'de para'!A:A,'de para'!D:D,_xlfn.XLOOKUP('output XML'!B1689,'de para'!B:B,'de para'!D:D,"Not found",0),0)</f>
        <v>Multimercado</v>
      </c>
      <c r="I1689" s="118">
        <v>44909</v>
      </c>
    </row>
    <row r="1690" spans="1:9" x14ac:dyDescent="0.3">
      <c r="A1690" s="119">
        <v>67</v>
      </c>
      <c r="B1690">
        <v>19009392000188</v>
      </c>
      <c r="C1690">
        <v>2016372.8059677179</v>
      </c>
      <c r="D1690">
        <v>4.7429249999999996</v>
      </c>
      <c r="E1690">
        <v>425132.76215999998</v>
      </c>
      <c r="F1690" t="s">
        <v>15</v>
      </c>
      <c r="G1690" t="str">
        <f>_xlfn.XLOOKUP(B1690,'de para'!A:A,'de para'!C:C,_xlfn.XLOOKUP(B1690,'de para'!B:B,'de para'!C:C,"Not found",0),0)</f>
        <v>CSHG ALLOCATION SPX RAPTOR CSHG INVESTIMENTO NO EXTERIOR FIC MULTIMERCADO CRÉDITO PRIVADO</v>
      </c>
      <c r="H1690" t="str">
        <f>_xlfn.XLOOKUP(B1690,'de para'!A:A,'de para'!D:D,_xlfn.XLOOKUP('output XML'!B1690,'de para'!B:B,'de para'!D:D,"Not found",0),0)</f>
        <v>Multimercado</v>
      </c>
      <c r="I1690" s="118">
        <v>44909</v>
      </c>
    </row>
    <row r="1691" spans="1:9" x14ac:dyDescent="0.3">
      <c r="A1691" s="119">
        <v>68</v>
      </c>
      <c r="B1691">
        <v>31608483000135</v>
      </c>
      <c r="C1691">
        <v>1820155.013310221</v>
      </c>
      <c r="D1691">
        <v>1.7579092999999999</v>
      </c>
      <c r="E1691">
        <v>1035408.94476764</v>
      </c>
      <c r="F1691" t="s">
        <v>15</v>
      </c>
      <c r="G1691" t="str">
        <f>_xlfn.XLOOKUP(B1691,'de para'!A:A,'de para'!C:C,_xlfn.XLOOKUP(B1691,'de para'!B:B,'de para'!C:C,"Not found",0),0)</f>
        <v>CSHG ALLOCATION SHARP LONG BIASED FIC AÇÕES</v>
      </c>
      <c r="H1691" t="str">
        <f>_xlfn.XLOOKUP(B1691,'de para'!A:A,'de para'!D:D,_xlfn.XLOOKUP('output XML'!B1691,'de para'!B:B,'de para'!D:D,"Not found",0),0)</f>
        <v>Ações</v>
      </c>
      <c r="I1691" s="118">
        <v>44909</v>
      </c>
    </row>
    <row r="1692" spans="1:9" x14ac:dyDescent="0.3">
      <c r="A1692" s="119">
        <v>69</v>
      </c>
      <c r="B1692">
        <v>29236579000178</v>
      </c>
      <c r="C1692">
        <v>0</v>
      </c>
      <c r="D1692">
        <v>1.7085994</v>
      </c>
      <c r="E1692">
        <v>0</v>
      </c>
      <c r="F1692" t="s">
        <v>15</v>
      </c>
      <c r="G1692" t="str">
        <f>_xlfn.XLOOKUP(B1692,'de para'!A:A,'de para'!C:C,_xlfn.XLOOKUP(B1692,'de para'!B:B,'de para'!C:C,"Not found",0),0)</f>
        <v>CSHG ALLOCATION LEGACY CAPITAL FIC MULTIMERCADO</v>
      </c>
      <c r="H1692" t="str">
        <f>_xlfn.XLOOKUP(B1692,'de para'!A:A,'de para'!D:D,_xlfn.XLOOKUP('output XML'!B1692,'de para'!B:B,'de para'!D:D,"Not found",0),0)</f>
        <v>Multimercado</v>
      </c>
      <c r="I1692" s="118">
        <v>44909</v>
      </c>
    </row>
    <row r="1693" spans="1:9" x14ac:dyDescent="0.3">
      <c r="A1693" s="119">
        <v>70</v>
      </c>
      <c r="B1693">
        <v>35819274000191</v>
      </c>
      <c r="C1693">
        <v>1169164.488175645</v>
      </c>
      <c r="D1693">
        <v>1.2616115999999999</v>
      </c>
      <c r="E1693">
        <v>926723.00110084994</v>
      </c>
      <c r="F1693" t="s">
        <v>15</v>
      </c>
      <c r="G1693" t="str">
        <f>_xlfn.XLOOKUP(B1693,'de para'!A:A,'de para'!C:C,_xlfn.XLOOKUP(B1693,'de para'!B:B,'de para'!C:C,"Not found",0),0)</f>
        <v>CSHG JIVE DISTRESSED ALLOCATION III FIC MULTIMERCADO CRÉDITO PRIVADO</v>
      </c>
      <c r="H1693" t="str">
        <f>_xlfn.XLOOKUP(B1693,'de para'!A:A,'de para'!D:D,_xlfn.XLOOKUP('output XML'!B1693,'de para'!B:B,'de para'!D:D,"Not found",0),0)</f>
        <v>Inflação</v>
      </c>
      <c r="I1693" s="118">
        <v>44909</v>
      </c>
    </row>
    <row r="1694" spans="1:9" x14ac:dyDescent="0.3">
      <c r="A1694" s="119">
        <v>71</v>
      </c>
      <c r="B1694">
        <v>31713505000127</v>
      </c>
      <c r="C1694">
        <v>656243.81580902205</v>
      </c>
      <c r="D1694">
        <v>2032.4115105999999</v>
      </c>
      <c r="E1694">
        <v>322.88924383</v>
      </c>
      <c r="F1694" t="s">
        <v>15</v>
      </c>
      <c r="G1694" t="str">
        <f>_xlfn.XLOOKUP(B1694,'de para'!A:A,'de para'!C:C,_xlfn.XLOOKUP(B1694,'de para'!B:B,'de para'!C:C,"Not found",0),0)</f>
        <v>CSHG PÁTRIA INF IV FI MULTIMERCADO</v>
      </c>
      <c r="H1694" t="str">
        <f>_xlfn.XLOOKUP(B1694,'de para'!A:A,'de para'!D:D,_xlfn.XLOOKUP('output XML'!B1694,'de para'!B:B,'de para'!D:D,"Not found",0),0)</f>
        <v>Ações</v>
      </c>
      <c r="I1694" s="118">
        <v>44909</v>
      </c>
    </row>
    <row r="1695" spans="1:9" x14ac:dyDescent="0.3">
      <c r="A1695" s="119">
        <v>72</v>
      </c>
      <c r="B1695">
        <v>31713585000110</v>
      </c>
      <c r="C1695">
        <v>67647.608041674481</v>
      </c>
      <c r="D1695">
        <v>1.1518824999999999</v>
      </c>
      <c r="E1695">
        <v>58727.87201965</v>
      </c>
      <c r="F1695" t="s">
        <v>15</v>
      </c>
      <c r="G1695" t="str">
        <f>_xlfn.XLOOKUP(B1695,'de para'!A:A,'de para'!C:C,_xlfn.XLOOKUP(B1695,'de para'!B:B,'de para'!C:C,"Not found",0),0)</f>
        <v>CSHG PÁTRIA INF IV FIC RENDA FIXA REFERENCIADO DI</v>
      </c>
      <c r="H1695" t="str">
        <f>_xlfn.XLOOKUP(B1695,'de para'!A:A,'de para'!D:D,_xlfn.XLOOKUP('output XML'!B1695,'de para'!B:B,'de para'!D:D,"Not found",0),0)</f>
        <v>Caixa</v>
      </c>
      <c r="I1695" s="118">
        <v>44909</v>
      </c>
    </row>
    <row r="1696" spans="1:9" x14ac:dyDescent="0.3">
      <c r="A1696" s="119">
        <v>73</v>
      </c>
      <c r="B1696">
        <v>42776581000106</v>
      </c>
      <c r="C1696">
        <v>1764381.121150509</v>
      </c>
      <c r="D1696">
        <v>1.1258552100000001</v>
      </c>
      <c r="E1696">
        <v>1567147.44976</v>
      </c>
      <c r="F1696" t="s">
        <v>15</v>
      </c>
      <c r="G1696" t="str">
        <f>_xlfn.XLOOKUP(B1696,'de para'!A:A,'de para'!C:C,_xlfn.XLOOKUP(B1696,'de para'!B:B,'de para'!C:C,"Not found",0),0)</f>
        <v>SELECTION CASH MASTER FUNDO DE INVESTIMENTO EM COTAS DE FUNDOS DE INVESTIMENTO RENDA FIXA CREDITO PRIVADO LONGO PRAZO</v>
      </c>
      <c r="H1696" t="str">
        <f>_xlfn.XLOOKUP(B1696,'de para'!A:A,'de para'!D:D,_xlfn.XLOOKUP('output XML'!B1696,'de para'!B:B,'de para'!D:D,"Not found",0),0)</f>
        <v>Caixa</v>
      </c>
      <c r="I1696" s="118">
        <v>44909</v>
      </c>
    </row>
    <row r="1697" spans="1:9" x14ac:dyDescent="0.3">
      <c r="A1697" s="119">
        <v>74</v>
      </c>
      <c r="B1697">
        <v>30654823000100</v>
      </c>
      <c r="C1697">
        <v>1942736.1865015719</v>
      </c>
      <c r="D1697">
        <v>1295.15745563</v>
      </c>
      <c r="E1697">
        <v>1500.0000023600001</v>
      </c>
      <c r="F1697" t="s">
        <v>15</v>
      </c>
      <c r="G1697" t="str">
        <f>_xlfn.XLOOKUP(B1697,'de para'!A:A,'de para'!C:C,_xlfn.XLOOKUP(B1697,'de para'!B:B,'de para'!C:C,"Not found",0),0)</f>
        <v>SPS II FEEDER B FI MULTIMERCADO CRÉDITO PRIVADO</v>
      </c>
      <c r="H1697" t="str">
        <f>_xlfn.XLOOKUP(B1697,'de para'!A:A,'de para'!D:D,_xlfn.XLOOKUP('output XML'!B1697,'de para'!B:B,'de para'!D:D,"Not found",0),0)</f>
        <v>Inflação</v>
      </c>
      <c r="I1697" s="118">
        <v>44909</v>
      </c>
    </row>
    <row r="1698" spans="1:9" x14ac:dyDescent="0.3">
      <c r="A1698" s="119">
        <v>75</v>
      </c>
      <c r="B1698">
        <v>10843445000197</v>
      </c>
      <c r="C1698">
        <v>158.28499658968329</v>
      </c>
      <c r="D1698">
        <v>2.5810444100000001</v>
      </c>
      <c r="E1698">
        <v>61.325948510000003</v>
      </c>
      <c r="F1698" t="s">
        <v>15</v>
      </c>
      <c r="G1698" t="str">
        <f>_xlfn.XLOOKUP(B1698,'de para'!A:A,'de para'!C:C,_xlfn.XLOOKUP(B1698,'de para'!B:B,'de para'!C:C,"Not found",0),0)</f>
        <v>XP REFERENCIADO FUNDO INVESTIMENTO REFERENCIADO DI</v>
      </c>
      <c r="H1698" t="str">
        <f>_xlfn.XLOOKUP(B1698,'de para'!A:A,'de para'!D:D,_xlfn.XLOOKUP('output XML'!B1698,'de para'!B:B,'de para'!D:D,"Not found",0),0)</f>
        <v>Caixa</v>
      </c>
      <c r="I1698" s="118">
        <v>44909</v>
      </c>
    </row>
    <row r="1699" spans="1:9" x14ac:dyDescent="0.3">
      <c r="A1699" s="119">
        <v>76</v>
      </c>
      <c r="B1699">
        <v>44162109000109</v>
      </c>
      <c r="C1699">
        <v>652439.33878905058</v>
      </c>
      <c r="D1699">
        <v>1.0478418300000001</v>
      </c>
      <c r="E1699">
        <v>622650.59487943002</v>
      </c>
      <c r="F1699" t="s">
        <v>15</v>
      </c>
      <c r="G1699" t="str">
        <f>_xlfn.XLOOKUP(B1699,'de para'!A:A,'de para'!C:C,_xlfn.XLOOKUP(B1699,'de para'!B:B,'de para'!C:C,"Not found",0),0)</f>
        <v>XP CASH I FI RENDA FIXA SIMPLES</v>
      </c>
      <c r="H1699" t="str">
        <f>_xlfn.XLOOKUP(B1699,'de para'!A:A,'de para'!D:D,_xlfn.XLOOKUP('output XML'!B1699,'de para'!B:B,'de para'!D:D,"Not found",0),0)</f>
        <v>Caixa</v>
      </c>
      <c r="I1699" s="118">
        <v>44909</v>
      </c>
    </row>
    <row r="1700" spans="1:9" x14ac:dyDescent="0.3">
      <c r="A1700" s="119">
        <v>77</v>
      </c>
      <c r="B1700">
        <v>45683352000127</v>
      </c>
      <c r="C1700">
        <v>652439.33400521823</v>
      </c>
      <c r="D1700">
        <v>1.0478592499999999</v>
      </c>
      <c r="E1700">
        <v>622640.23914015002</v>
      </c>
      <c r="F1700" t="s">
        <v>15</v>
      </c>
      <c r="G1700" t="str">
        <f>_xlfn.XLOOKUP(B1700,'de para'!A:A,'de para'!C:C,_xlfn.XLOOKUP(B1700,'de para'!B:B,'de para'!C:C,"Not found",0),0)</f>
        <v>XP CASH II FI RENDA FIXA SIMPLES</v>
      </c>
      <c r="H1700" t="str">
        <f>_xlfn.XLOOKUP(B1700,'de para'!A:A,'de para'!D:D,_xlfn.XLOOKUP('output XML'!B1700,'de para'!B:B,'de para'!D:D,"Not found",0),0)</f>
        <v>Caixa</v>
      </c>
      <c r="I1700" s="118">
        <v>44909</v>
      </c>
    </row>
    <row r="1701" spans="1:9" x14ac:dyDescent="0.3">
      <c r="A1701" s="119">
        <v>78</v>
      </c>
      <c r="B1701">
        <v>45688718000150</v>
      </c>
      <c r="C1701">
        <v>652439.33401985106</v>
      </c>
      <c r="D1701">
        <v>1.0478592200000001</v>
      </c>
      <c r="E1701">
        <v>622640.25698018004</v>
      </c>
      <c r="F1701" t="s">
        <v>15</v>
      </c>
      <c r="G1701" t="str">
        <f>_xlfn.XLOOKUP(B1701,'de para'!A:A,'de para'!C:C,_xlfn.XLOOKUP(B1701,'de para'!B:B,'de para'!C:C,"Not found",0),0)</f>
        <v>XP CASH IV FI RENDA FIXA SIMPLES</v>
      </c>
      <c r="H1701" t="str">
        <f>_xlfn.XLOOKUP(B1701,'de para'!A:A,'de para'!D:D,_xlfn.XLOOKUP('output XML'!B1701,'de para'!B:B,'de para'!D:D,"Not found",0),0)</f>
        <v>Caixa</v>
      </c>
      <c r="I1701" s="118">
        <v>44909</v>
      </c>
    </row>
    <row r="1702" spans="1:9" x14ac:dyDescent="0.3">
      <c r="A1702" s="119">
        <v>79</v>
      </c>
      <c r="B1702">
        <v>46328929000145</v>
      </c>
      <c r="C1702">
        <v>652439.32454498555</v>
      </c>
      <c r="D1702">
        <v>1.0478569200000001</v>
      </c>
      <c r="E1702">
        <v>622641.61460611003</v>
      </c>
      <c r="F1702" t="s">
        <v>15</v>
      </c>
      <c r="G1702" t="str">
        <f>_xlfn.XLOOKUP(B1702,'de para'!A:A,'de para'!C:C,_xlfn.XLOOKUP(B1702,'de para'!B:B,'de para'!C:C,"Not found",0),0)</f>
        <v>XP CASH IX FI RENDA FIXA SIMPLES</v>
      </c>
      <c r="H1702" t="str">
        <f>_xlfn.XLOOKUP(B1702,'de para'!A:A,'de para'!D:D,_xlfn.XLOOKUP('output XML'!B1702,'de para'!B:B,'de para'!D:D,"Not found",0),0)</f>
        <v>Caixa</v>
      </c>
      <c r="I1702" s="118">
        <v>44909</v>
      </c>
    </row>
    <row r="1703" spans="1:9" x14ac:dyDescent="0.3">
      <c r="A1703" s="119">
        <v>80</v>
      </c>
      <c r="B1703">
        <v>46098698000120</v>
      </c>
      <c r="C1703">
        <v>652439.3393826721</v>
      </c>
      <c r="D1703">
        <v>1.0477778499999999</v>
      </c>
      <c r="E1703">
        <v>622688.61608657998</v>
      </c>
      <c r="F1703" t="s">
        <v>15</v>
      </c>
      <c r="G1703" t="str">
        <f>_xlfn.XLOOKUP(B1703,'de para'!A:A,'de para'!C:C,_xlfn.XLOOKUP(B1703,'de para'!B:B,'de para'!C:C,"Not found",0),0)</f>
        <v>XP CASH V FI RENDA FIXA SIMPLES</v>
      </c>
      <c r="H1703" t="str">
        <f>_xlfn.XLOOKUP(B1703,'de para'!A:A,'de para'!D:D,_xlfn.XLOOKUP('output XML'!B1703,'de para'!B:B,'de para'!D:D,"Not found",0),0)</f>
        <v>Caixa</v>
      </c>
      <c r="I1703" s="118">
        <v>44909</v>
      </c>
    </row>
    <row r="1704" spans="1:9" x14ac:dyDescent="0.3">
      <c r="A1704" s="119">
        <v>81</v>
      </c>
      <c r="B1704">
        <v>32319500000187</v>
      </c>
      <c r="C1704">
        <v>652439.323952156</v>
      </c>
      <c r="D1704">
        <v>1.04787937</v>
      </c>
      <c r="E1704">
        <v>622628.27442834002</v>
      </c>
      <c r="F1704" t="s">
        <v>15</v>
      </c>
      <c r="G1704" t="str">
        <f>_xlfn.XLOOKUP(B1704,'de para'!A:A,'de para'!C:C,_xlfn.XLOOKUP(B1704,'de para'!B:B,'de para'!C:C,"Not found",0),0)</f>
        <v>XP CASH VI FI RENDA FIXA SIMPLES</v>
      </c>
      <c r="H1704" t="str">
        <f>_xlfn.XLOOKUP(B1704,'de para'!A:A,'de para'!D:D,_xlfn.XLOOKUP('output XML'!B1704,'de para'!B:B,'de para'!D:D,"Not found",0),0)</f>
        <v>Caixa</v>
      </c>
      <c r="I1704" s="118">
        <v>44909</v>
      </c>
    </row>
    <row r="1705" spans="1:9" x14ac:dyDescent="0.3">
      <c r="A1705" s="119">
        <v>82</v>
      </c>
      <c r="B1705">
        <v>46328987000179</v>
      </c>
      <c r="C1705">
        <v>652439.32961793197</v>
      </c>
      <c r="D1705">
        <v>1.0478602100000001</v>
      </c>
      <c r="E1705">
        <v>622639.66451968998</v>
      </c>
      <c r="F1705" t="s">
        <v>15</v>
      </c>
      <c r="G1705" t="str">
        <f>_xlfn.XLOOKUP(B1705,'de para'!A:A,'de para'!C:C,_xlfn.XLOOKUP(B1705,'de para'!B:B,'de para'!C:C,"Not found",0),0)</f>
        <v>XP CASH X FI RENDA FIXA SIMPLES I</v>
      </c>
      <c r="H1705" t="str">
        <f>_xlfn.XLOOKUP(B1705,'de para'!A:A,'de para'!D:D,_xlfn.XLOOKUP('output XML'!B1705,'de para'!B:B,'de para'!D:D,"Not found",0),0)</f>
        <v>Caixa</v>
      </c>
      <c r="I1705" s="118">
        <v>44909</v>
      </c>
    </row>
    <row r="1706" spans="1:9" x14ac:dyDescent="0.3">
      <c r="A1706" s="119">
        <v>83</v>
      </c>
      <c r="B1706">
        <v>45688636000106</v>
      </c>
      <c r="C1706">
        <v>652439.34148391464</v>
      </c>
      <c r="D1706">
        <v>1.04778959</v>
      </c>
      <c r="E1706">
        <v>622681.64115269994</v>
      </c>
      <c r="F1706" t="s">
        <v>15</v>
      </c>
      <c r="G1706" t="str">
        <f>_xlfn.XLOOKUP(B1706,'de para'!A:A,'de para'!C:C,_xlfn.XLOOKUP(B1706,'de para'!B:B,'de para'!C:C,"Not found",0),0)</f>
        <v>XP CASH III FI RENDA FIXA SIMPLES</v>
      </c>
      <c r="H1706" t="str">
        <f>_xlfn.XLOOKUP(B1706,'de para'!A:A,'de para'!D:D,_xlfn.XLOOKUP('output XML'!B1706,'de para'!B:B,'de para'!D:D,"Not found",0),0)</f>
        <v>Caixa</v>
      </c>
      <c r="I1706" s="118">
        <v>44909</v>
      </c>
    </row>
    <row r="1707" spans="1:9" x14ac:dyDescent="0.3">
      <c r="A1707" s="119">
        <v>84</v>
      </c>
      <c r="B1707">
        <v>46328680000178</v>
      </c>
      <c r="C1707">
        <v>652439.33066599572</v>
      </c>
      <c r="D1707">
        <v>1.04785723</v>
      </c>
      <c r="E1707">
        <v>622641.43624413002</v>
      </c>
      <c r="F1707" t="s">
        <v>15</v>
      </c>
      <c r="G1707" t="str">
        <f>_xlfn.XLOOKUP(B1707,'de para'!A:A,'de para'!C:C,_xlfn.XLOOKUP(B1707,'de para'!B:B,'de para'!C:C,"Not found",0),0)</f>
        <v>XP CASH VII FI RENDA FIXA SIMPLES</v>
      </c>
      <c r="H1707" t="str">
        <f>_xlfn.XLOOKUP(B1707,'de para'!A:A,'de para'!D:D,_xlfn.XLOOKUP('output XML'!B1707,'de para'!B:B,'de para'!D:D,"Not found",0),0)</f>
        <v>Caixa</v>
      </c>
      <c r="I1707" s="118">
        <v>44909</v>
      </c>
    </row>
    <row r="1708" spans="1:9" x14ac:dyDescent="0.3">
      <c r="A1708" s="119">
        <v>85</v>
      </c>
      <c r="B1708">
        <v>46328752000187</v>
      </c>
      <c r="C1708">
        <v>652439.32444650808</v>
      </c>
      <c r="D1708">
        <v>1.0478571999999999</v>
      </c>
      <c r="E1708">
        <v>622641.44813482999</v>
      </c>
      <c r="F1708" t="s">
        <v>15</v>
      </c>
      <c r="G1708" t="str">
        <f>_xlfn.XLOOKUP(B1708,'de para'!A:A,'de para'!C:C,_xlfn.XLOOKUP(B1708,'de para'!B:B,'de para'!C:C,"Not found",0),0)</f>
        <v>XP CASH VIII FI RENDA FIXA SIMPLES</v>
      </c>
      <c r="H1708" t="str">
        <f>_xlfn.XLOOKUP(B1708,'de para'!A:A,'de para'!D:D,_xlfn.XLOOKUP('output XML'!B1708,'de para'!B:B,'de para'!D:D,"Not found",0),0)</f>
        <v>Caixa</v>
      </c>
      <c r="I1708" s="118">
        <v>44909</v>
      </c>
    </row>
    <row r="1709" spans="1:9" x14ac:dyDescent="0.3">
      <c r="A1709" s="119">
        <v>0</v>
      </c>
      <c r="B1709" t="s">
        <v>3</v>
      </c>
      <c r="C1709">
        <v>195029.64</v>
      </c>
      <c r="D1709">
        <v>3900.5927809999998</v>
      </c>
      <c r="E1709">
        <v>50</v>
      </c>
      <c r="F1709" t="s">
        <v>14</v>
      </c>
      <c r="G1709" t="str">
        <f>_xlfn.XLOOKUP(B1709,'de para'!A:A,'de para'!C:C,_xlfn.XLOOKUP(B1709,'de para'!B:B,'de para'!C:C,"Not found",0),0)</f>
        <v>NTN-B 760199 20350515</v>
      </c>
      <c r="H1709" t="str">
        <f>_xlfn.XLOOKUP(B1709,'de para'!A:A,'de para'!D:D,_xlfn.XLOOKUP('output XML'!B1709,'de para'!B:B,'de para'!D:D,"Not found",0),0)</f>
        <v>Inflação</v>
      </c>
      <c r="I1709" s="118">
        <v>44910</v>
      </c>
    </row>
    <row r="1710" spans="1:9" x14ac:dyDescent="0.3">
      <c r="A1710" s="119">
        <v>1</v>
      </c>
      <c r="B1710" t="s">
        <v>3</v>
      </c>
      <c r="C1710">
        <v>257439.12</v>
      </c>
      <c r="D1710">
        <v>3900.5927809999998</v>
      </c>
      <c r="E1710">
        <v>66</v>
      </c>
      <c r="F1710" t="s">
        <v>14</v>
      </c>
      <c r="G1710" t="str">
        <f>_xlfn.XLOOKUP(B1710,'de para'!A:A,'de para'!C:C,_xlfn.XLOOKUP(B1710,'de para'!B:B,'de para'!C:C,"Not found",0),0)</f>
        <v>NTN-B 760199 20350515</v>
      </c>
      <c r="H1710" t="str">
        <f>_xlfn.XLOOKUP(B1710,'de para'!A:A,'de para'!D:D,_xlfn.XLOOKUP('output XML'!B1710,'de para'!B:B,'de para'!D:D,"Not found",0),0)</f>
        <v>Inflação</v>
      </c>
      <c r="I1710" s="118">
        <v>44910</v>
      </c>
    </row>
    <row r="1711" spans="1:9" x14ac:dyDescent="0.3">
      <c r="A1711" s="119">
        <v>2</v>
      </c>
      <c r="B1711" t="s">
        <v>3</v>
      </c>
      <c r="C1711">
        <v>1252090.28</v>
      </c>
      <c r="D1711">
        <v>3900.5927809999998</v>
      </c>
      <c r="E1711">
        <v>321</v>
      </c>
      <c r="F1711" t="s">
        <v>14</v>
      </c>
      <c r="G1711" t="str">
        <f>_xlfn.XLOOKUP(B1711,'de para'!A:A,'de para'!C:C,_xlfn.XLOOKUP(B1711,'de para'!B:B,'de para'!C:C,"Not found",0),0)</f>
        <v>NTN-B 760199 20350515</v>
      </c>
      <c r="H1711" t="str">
        <f>_xlfn.XLOOKUP(B1711,'de para'!A:A,'de para'!D:D,_xlfn.XLOOKUP('output XML'!B1711,'de para'!B:B,'de para'!D:D,"Not found",0),0)</f>
        <v>Inflação</v>
      </c>
      <c r="I1711" s="118">
        <v>44910</v>
      </c>
    </row>
    <row r="1712" spans="1:9" x14ac:dyDescent="0.3">
      <c r="A1712" s="119">
        <v>3</v>
      </c>
      <c r="B1712" t="s">
        <v>5</v>
      </c>
      <c r="C1712">
        <v>176312.35</v>
      </c>
      <c r="D1712">
        <v>4007.098872</v>
      </c>
      <c r="E1712">
        <v>44</v>
      </c>
      <c r="F1712" t="s">
        <v>14</v>
      </c>
      <c r="G1712" t="str">
        <f>_xlfn.XLOOKUP(B1712,'de para'!A:A,'de para'!C:C,_xlfn.XLOOKUP(B1712,'de para'!B:B,'de para'!C:C,"Not found",0),0)</f>
        <v>NTN-B 760199 20260815</v>
      </c>
      <c r="H1712" t="str">
        <f>_xlfn.XLOOKUP(B1712,'de para'!A:A,'de para'!D:D,_xlfn.XLOOKUP('output XML'!B1712,'de para'!B:B,'de para'!D:D,"Not found",0),0)</f>
        <v>Inflação</v>
      </c>
      <c r="I1712" s="118">
        <v>44910</v>
      </c>
    </row>
    <row r="1713" spans="1:9" x14ac:dyDescent="0.3">
      <c r="A1713" s="119">
        <v>4</v>
      </c>
      <c r="B1713" t="s">
        <v>5</v>
      </c>
      <c r="C1713">
        <v>276489.82</v>
      </c>
      <c r="D1713">
        <v>4007.098872</v>
      </c>
      <c r="E1713">
        <v>69</v>
      </c>
      <c r="F1713" t="s">
        <v>14</v>
      </c>
      <c r="G1713" t="str">
        <f>_xlfn.XLOOKUP(B1713,'de para'!A:A,'de para'!C:C,_xlfn.XLOOKUP(B1713,'de para'!B:B,'de para'!C:C,"Not found",0),0)</f>
        <v>NTN-B 760199 20260815</v>
      </c>
      <c r="H1713" t="str">
        <f>_xlfn.XLOOKUP(B1713,'de para'!A:A,'de para'!D:D,_xlfn.XLOOKUP('output XML'!B1713,'de para'!B:B,'de para'!D:D,"Not found",0),0)</f>
        <v>Inflação</v>
      </c>
      <c r="I1713" s="118">
        <v>44910</v>
      </c>
    </row>
    <row r="1714" spans="1:9" x14ac:dyDescent="0.3">
      <c r="A1714" s="119">
        <v>5</v>
      </c>
      <c r="B1714" t="s">
        <v>5</v>
      </c>
      <c r="C1714">
        <v>32056.79</v>
      </c>
      <c r="D1714">
        <v>4007.098872</v>
      </c>
      <c r="E1714">
        <v>8</v>
      </c>
      <c r="F1714" t="s">
        <v>14</v>
      </c>
      <c r="G1714" t="str">
        <f>_xlfn.XLOOKUP(B1714,'de para'!A:A,'de para'!C:C,_xlfn.XLOOKUP(B1714,'de para'!B:B,'de para'!C:C,"Not found",0),0)</f>
        <v>NTN-B 760199 20260815</v>
      </c>
      <c r="H1714" t="str">
        <f>_xlfn.XLOOKUP(B1714,'de para'!A:A,'de para'!D:D,_xlfn.XLOOKUP('output XML'!B1714,'de para'!B:B,'de para'!D:D,"Not found",0),0)</f>
        <v>Inflação</v>
      </c>
      <c r="I1714" s="118">
        <v>44910</v>
      </c>
    </row>
    <row r="1715" spans="1:9" x14ac:dyDescent="0.3">
      <c r="A1715" s="119">
        <v>6</v>
      </c>
      <c r="B1715" t="s">
        <v>5</v>
      </c>
      <c r="C1715">
        <v>693228.1</v>
      </c>
      <c r="D1715">
        <v>4007.098872</v>
      </c>
      <c r="E1715">
        <v>173</v>
      </c>
      <c r="F1715" t="s">
        <v>14</v>
      </c>
      <c r="G1715" t="str">
        <f>_xlfn.XLOOKUP(B1715,'de para'!A:A,'de para'!C:C,_xlfn.XLOOKUP(B1715,'de para'!B:B,'de para'!C:C,"Not found",0),0)</f>
        <v>NTN-B 760199 20260815</v>
      </c>
      <c r="H1715" t="str">
        <f>_xlfn.XLOOKUP(B1715,'de para'!A:A,'de para'!D:D,_xlfn.XLOOKUP('output XML'!B1715,'de para'!B:B,'de para'!D:D,"Not found",0),0)</f>
        <v>Inflação</v>
      </c>
      <c r="I1715" s="118">
        <v>44910</v>
      </c>
    </row>
    <row r="1716" spans="1:9" x14ac:dyDescent="0.3">
      <c r="A1716" s="119">
        <v>7</v>
      </c>
      <c r="B1716" t="s">
        <v>3</v>
      </c>
      <c r="C1716">
        <v>1794272.68</v>
      </c>
      <c r="D1716">
        <v>3900.5927809999998</v>
      </c>
      <c r="E1716">
        <v>460</v>
      </c>
      <c r="F1716" t="s">
        <v>15</v>
      </c>
      <c r="G1716" t="str">
        <f>_xlfn.XLOOKUP(B1716,'de para'!A:A,'de para'!C:C,_xlfn.XLOOKUP(B1716,'de para'!B:B,'de para'!C:C,"Not found",0),0)</f>
        <v>NTN-B 760199 20350515</v>
      </c>
      <c r="H1716" t="str">
        <f>_xlfn.XLOOKUP(B1716,'de para'!A:A,'de para'!D:D,_xlfn.XLOOKUP('output XML'!B1716,'de para'!B:B,'de para'!D:D,"Not found",0),0)</f>
        <v>Inflação</v>
      </c>
      <c r="I1716" s="118">
        <v>44910</v>
      </c>
    </row>
    <row r="1717" spans="1:9" x14ac:dyDescent="0.3">
      <c r="A1717" s="119">
        <v>8</v>
      </c>
      <c r="B1717" t="s">
        <v>4</v>
      </c>
      <c r="C1717">
        <v>1810240.69</v>
      </c>
      <c r="D1717">
        <v>3996.1163150000002</v>
      </c>
      <c r="E1717">
        <v>453</v>
      </c>
      <c r="F1717" t="s">
        <v>15</v>
      </c>
      <c r="G1717" t="str">
        <f>_xlfn.XLOOKUP(B1717,'de para'!A:A,'de para'!C:C,_xlfn.XLOOKUP(B1717,'de para'!B:B,'de para'!C:C,"Not found",0),0)</f>
        <v>NTN-B 760199 20300815</v>
      </c>
      <c r="H1717" t="str">
        <f>_xlfn.XLOOKUP(B1717,'de para'!A:A,'de para'!D:D,_xlfn.XLOOKUP('output XML'!B1717,'de para'!B:B,'de para'!D:D,"Not found",0),0)</f>
        <v>Inflação</v>
      </c>
      <c r="I1717" s="118">
        <v>44910</v>
      </c>
    </row>
    <row r="1718" spans="1:9" x14ac:dyDescent="0.3">
      <c r="A1718" s="119">
        <v>9</v>
      </c>
      <c r="B1718" t="s">
        <v>4</v>
      </c>
      <c r="C1718">
        <v>1750298.95</v>
      </c>
      <c r="D1718">
        <v>3996.1163150000002</v>
      </c>
      <c r="E1718">
        <v>438</v>
      </c>
      <c r="F1718" t="s">
        <v>15</v>
      </c>
      <c r="G1718" t="str">
        <f>_xlfn.XLOOKUP(B1718,'de para'!A:A,'de para'!C:C,_xlfn.XLOOKUP(B1718,'de para'!B:B,'de para'!C:C,"Not found",0),0)</f>
        <v>NTN-B 760199 20300815</v>
      </c>
      <c r="H1718" t="str">
        <f>_xlfn.XLOOKUP(B1718,'de para'!A:A,'de para'!D:D,_xlfn.XLOOKUP('output XML'!B1718,'de para'!B:B,'de para'!D:D,"Not found",0),0)</f>
        <v>Inflação</v>
      </c>
      <c r="I1718" s="118">
        <v>44910</v>
      </c>
    </row>
    <row r="1719" spans="1:9" x14ac:dyDescent="0.3">
      <c r="A1719" s="119">
        <v>10</v>
      </c>
      <c r="B1719" t="s">
        <v>3</v>
      </c>
      <c r="C1719">
        <v>725510.26</v>
      </c>
      <c r="D1719">
        <v>3900.5927809999998</v>
      </c>
      <c r="E1719">
        <v>186</v>
      </c>
      <c r="F1719" t="s">
        <v>15</v>
      </c>
      <c r="G1719" t="str">
        <f>_xlfn.XLOOKUP(B1719,'de para'!A:A,'de para'!C:C,_xlfn.XLOOKUP(B1719,'de para'!B:B,'de para'!C:C,"Not found",0),0)</f>
        <v>NTN-B 760199 20350515</v>
      </c>
      <c r="H1719" t="str">
        <f>_xlfn.XLOOKUP(B1719,'de para'!A:A,'de para'!D:D,_xlfn.XLOOKUP('output XML'!B1719,'de para'!B:B,'de para'!D:D,"Not found",0),0)</f>
        <v>Inflação</v>
      </c>
      <c r="I1719" s="118">
        <v>44910</v>
      </c>
    </row>
    <row r="1720" spans="1:9" x14ac:dyDescent="0.3">
      <c r="A1720" s="119">
        <v>11</v>
      </c>
      <c r="B1720" t="s">
        <v>3</v>
      </c>
      <c r="C1720">
        <v>280842.68</v>
      </c>
      <c r="D1720">
        <v>3900.5927809999998</v>
      </c>
      <c r="E1720">
        <v>72</v>
      </c>
      <c r="F1720" t="s">
        <v>15</v>
      </c>
      <c r="G1720" t="str">
        <f>_xlfn.XLOOKUP(B1720,'de para'!A:A,'de para'!C:C,_xlfn.XLOOKUP(B1720,'de para'!B:B,'de para'!C:C,"Not found",0),0)</f>
        <v>NTN-B 760199 20350515</v>
      </c>
      <c r="H1720" t="str">
        <f>_xlfn.XLOOKUP(B1720,'de para'!A:A,'de para'!D:D,_xlfn.XLOOKUP('output XML'!B1720,'de para'!B:B,'de para'!D:D,"Not found",0),0)</f>
        <v>Inflação</v>
      </c>
      <c r="I1720" s="118">
        <v>44910</v>
      </c>
    </row>
    <row r="1721" spans="1:9" x14ac:dyDescent="0.3">
      <c r="A1721" s="119">
        <v>12</v>
      </c>
      <c r="B1721" t="s">
        <v>3</v>
      </c>
      <c r="C1721">
        <v>39005.93</v>
      </c>
      <c r="D1721">
        <v>3900.5927809999998</v>
      </c>
      <c r="E1721">
        <v>10</v>
      </c>
      <c r="F1721" t="s">
        <v>15</v>
      </c>
      <c r="G1721" t="str">
        <f>_xlfn.XLOOKUP(B1721,'de para'!A:A,'de para'!C:C,_xlfn.XLOOKUP(B1721,'de para'!B:B,'de para'!C:C,"Not found",0),0)</f>
        <v>NTN-B 760199 20350515</v>
      </c>
      <c r="H1721" t="str">
        <f>_xlfn.XLOOKUP(B1721,'de para'!A:A,'de para'!D:D,_xlfn.XLOOKUP('output XML'!B1721,'de para'!B:B,'de para'!D:D,"Not found",0),0)</f>
        <v>Inflação</v>
      </c>
      <c r="I1721" s="118">
        <v>44910</v>
      </c>
    </row>
    <row r="1722" spans="1:9" x14ac:dyDescent="0.3">
      <c r="A1722" s="119">
        <v>13</v>
      </c>
      <c r="B1722" t="s">
        <v>3</v>
      </c>
      <c r="C1722">
        <v>2004904.69</v>
      </c>
      <c r="D1722">
        <v>3900.5927809999998</v>
      </c>
      <c r="E1722">
        <v>514</v>
      </c>
      <c r="F1722" t="s">
        <v>15</v>
      </c>
      <c r="G1722" t="str">
        <f>_xlfn.XLOOKUP(B1722,'de para'!A:A,'de para'!C:C,_xlfn.XLOOKUP(B1722,'de para'!B:B,'de para'!C:C,"Not found",0),0)</f>
        <v>NTN-B 760199 20350515</v>
      </c>
      <c r="H1722" t="str">
        <f>_xlfn.XLOOKUP(B1722,'de para'!A:A,'de para'!D:D,_xlfn.XLOOKUP('output XML'!B1722,'de para'!B:B,'de para'!D:D,"Not found",0),0)</f>
        <v>Inflação</v>
      </c>
      <c r="I1722" s="118">
        <v>44910</v>
      </c>
    </row>
    <row r="1723" spans="1:9" x14ac:dyDescent="0.3">
      <c r="A1723" s="119">
        <v>14</v>
      </c>
      <c r="B1723" t="s">
        <v>4</v>
      </c>
      <c r="C1723">
        <v>2517553.2799999998</v>
      </c>
      <c r="D1723">
        <v>3996.1163150000002</v>
      </c>
      <c r="E1723">
        <v>630</v>
      </c>
      <c r="F1723" t="s">
        <v>15</v>
      </c>
      <c r="G1723" t="str">
        <f>_xlfn.XLOOKUP(B1723,'de para'!A:A,'de para'!C:C,_xlfn.XLOOKUP(B1723,'de para'!B:B,'de para'!C:C,"Not found",0),0)</f>
        <v>NTN-B 760199 20300815</v>
      </c>
      <c r="H1723" t="str">
        <f>_xlfn.XLOOKUP(B1723,'de para'!A:A,'de para'!D:D,_xlfn.XLOOKUP('output XML'!B1723,'de para'!B:B,'de para'!D:D,"Not found",0),0)</f>
        <v>Inflação</v>
      </c>
      <c r="I1723" s="118">
        <v>44910</v>
      </c>
    </row>
    <row r="1724" spans="1:9" x14ac:dyDescent="0.3">
      <c r="A1724" s="119">
        <v>15</v>
      </c>
      <c r="B1724" t="s">
        <v>3</v>
      </c>
      <c r="C1724">
        <v>1283295.02</v>
      </c>
      <c r="D1724">
        <v>3900.5927809999998</v>
      </c>
      <c r="E1724">
        <v>329</v>
      </c>
      <c r="F1724" t="s">
        <v>15</v>
      </c>
      <c r="G1724" t="str">
        <f>_xlfn.XLOOKUP(B1724,'de para'!A:A,'de para'!C:C,_xlfn.XLOOKUP(B1724,'de para'!B:B,'de para'!C:C,"Not found",0),0)</f>
        <v>NTN-B 760199 20350515</v>
      </c>
      <c r="H1724" t="str">
        <f>_xlfn.XLOOKUP(B1724,'de para'!A:A,'de para'!D:D,_xlfn.XLOOKUP('output XML'!B1724,'de para'!B:B,'de para'!D:D,"Not found",0),0)</f>
        <v>Inflação</v>
      </c>
      <c r="I1724" s="118">
        <v>44910</v>
      </c>
    </row>
    <row r="1725" spans="1:9" x14ac:dyDescent="0.3">
      <c r="A1725" s="119">
        <v>16</v>
      </c>
      <c r="B1725" t="s">
        <v>3</v>
      </c>
      <c r="C1725">
        <v>144321.93</v>
      </c>
      <c r="D1725">
        <v>3900.5927809999998</v>
      </c>
      <c r="E1725">
        <v>37</v>
      </c>
      <c r="F1725" t="s">
        <v>15</v>
      </c>
      <c r="G1725" t="str">
        <f>_xlfn.XLOOKUP(B1725,'de para'!A:A,'de para'!C:C,_xlfn.XLOOKUP(B1725,'de para'!B:B,'de para'!C:C,"Not found",0),0)</f>
        <v>NTN-B 760199 20350515</v>
      </c>
      <c r="H1725" t="str">
        <f>_xlfn.XLOOKUP(B1725,'de para'!A:A,'de para'!D:D,_xlfn.XLOOKUP('output XML'!B1725,'de para'!B:B,'de para'!D:D,"Not found",0),0)</f>
        <v>Inflação</v>
      </c>
      <c r="I1725" s="118">
        <v>44910</v>
      </c>
    </row>
    <row r="1726" spans="1:9" x14ac:dyDescent="0.3">
      <c r="A1726" s="119">
        <v>17</v>
      </c>
      <c r="B1726" t="s">
        <v>4</v>
      </c>
      <c r="C1726">
        <v>187817.47</v>
      </c>
      <c r="D1726">
        <v>3996.1163150000002</v>
      </c>
      <c r="E1726">
        <v>47</v>
      </c>
      <c r="F1726" t="s">
        <v>15</v>
      </c>
      <c r="G1726" t="str">
        <f>_xlfn.XLOOKUP(B1726,'de para'!A:A,'de para'!C:C,_xlfn.XLOOKUP(B1726,'de para'!B:B,'de para'!C:C,"Not found",0),0)</f>
        <v>NTN-B 760199 20300815</v>
      </c>
      <c r="H1726" t="str">
        <f>_xlfn.XLOOKUP(B1726,'de para'!A:A,'de para'!D:D,_xlfn.XLOOKUP('output XML'!B1726,'de para'!B:B,'de para'!D:D,"Not found",0),0)</f>
        <v>Inflação</v>
      </c>
      <c r="I1726" s="118">
        <v>44910</v>
      </c>
    </row>
    <row r="1727" spans="1:9" x14ac:dyDescent="0.3">
      <c r="A1727" s="119">
        <v>18</v>
      </c>
      <c r="B1727" t="s">
        <v>5</v>
      </c>
      <c r="C1727">
        <v>949682.43</v>
      </c>
      <c r="D1727">
        <v>4007.098872</v>
      </c>
      <c r="E1727">
        <v>237</v>
      </c>
      <c r="F1727" t="s">
        <v>15</v>
      </c>
      <c r="G1727" t="str">
        <f>_xlfn.XLOOKUP(B1727,'de para'!A:A,'de para'!C:C,_xlfn.XLOOKUP(B1727,'de para'!B:B,'de para'!C:C,"Not found",0),0)</f>
        <v>NTN-B 760199 20260815</v>
      </c>
      <c r="H1727" t="str">
        <f>_xlfn.XLOOKUP(B1727,'de para'!A:A,'de para'!D:D,_xlfn.XLOOKUP('output XML'!B1727,'de para'!B:B,'de para'!D:D,"Not found",0),0)</f>
        <v>Inflação</v>
      </c>
      <c r="I1727" s="118">
        <v>44910</v>
      </c>
    </row>
    <row r="1728" spans="1:9" x14ac:dyDescent="0.3">
      <c r="A1728" s="119">
        <v>19</v>
      </c>
      <c r="B1728" t="s">
        <v>5</v>
      </c>
      <c r="C1728">
        <v>789398.48</v>
      </c>
      <c r="D1728">
        <v>4007.098872</v>
      </c>
      <c r="E1728">
        <v>197</v>
      </c>
      <c r="F1728" t="s">
        <v>15</v>
      </c>
      <c r="G1728" t="str">
        <f>_xlfn.XLOOKUP(B1728,'de para'!A:A,'de para'!C:C,_xlfn.XLOOKUP(B1728,'de para'!B:B,'de para'!C:C,"Not found",0),0)</f>
        <v>NTN-B 760199 20260815</v>
      </c>
      <c r="H1728" t="str">
        <f>_xlfn.XLOOKUP(B1728,'de para'!A:A,'de para'!D:D,_xlfn.XLOOKUP('output XML'!B1728,'de para'!B:B,'de para'!D:D,"Not found",0),0)</f>
        <v>Inflação</v>
      </c>
      <c r="I1728" s="118">
        <v>44910</v>
      </c>
    </row>
    <row r="1729" spans="1:9" x14ac:dyDescent="0.3">
      <c r="A1729" s="119">
        <v>20</v>
      </c>
      <c r="B1729" t="s">
        <v>5</v>
      </c>
      <c r="C1729">
        <v>100177.47</v>
      </c>
      <c r="D1729">
        <v>4007.098872</v>
      </c>
      <c r="E1729">
        <v>25</v>
      </c>
      <c r="F1729" t="s">
        <v>15</v>
      </c>
      <c r="G1729" t="str">
        <f>_xlfn.XLOOKUP(B1729,'de para'!A:A,'de para'!C:C,_xlfn.XLOOKUP(B1729,'de para'!B:B,'de para'!C:C,"Not found",0),0)</f>
        <v>NTN-B 760199 20260815</v>
      </c>
      <c r="H1729" t="str">
        <f>_xlfn.XLOOKUP(B1729,'de para'!A:A,'de para'!D:D,_xlfn.XLOOKUP('output XML'!B1729,'de para'!B:B,'de para'!D:D,"Not found",0),0)</f>
        <v>Inflação</v>
      </c>
      <c r="I1729" s="118">
        <v>44910</v>
      </c>
    </row>
    <row r="1730" spans="1:9" x14ac:dyDescent="0.3">
      <c r="A1730" s="119">
        <v>21</v>
      </c>
      <c r="B1730" t="s">
        <v>5</v>
      </c>
      <c r="C1730">
        <v>1302307.1299999999</v>
      </c>
      <c r="D1730">
        <v>4007.098872</v>
      </c>
      <c r="E1730">
        <v>325</v>
      </c>
      <c r="F1730" t="s">
        <v>15</v>
      </c>
      <c r="G1730" t="str">
        <f>_xlfn.XLOOKUP(B1730,'de para'!A:A,'de para'!C:C,_xlfn.XLOOKUP(B1730,'de para'!B:B,'de para'!C:C,"Not found",0),0)</f>
        <v>NTN-B 760199 20260815</v>
      </c>
      <c r="H1730" t="str">
        <f>_xlfn.XLOOKUP(B1730,'de para'!A:A,'de para'!D:D,_xlfn.XLOOKUP('output XML'!B1730,'de para'!B:B,'de para'!D:D,"Not found",0),0)</f>
        <v>Inflação</v>
      </c>
      <c r="I1730" s="118">
        <v>44910</v>
      </c>
    </row>
    <row r="1731" spans="1:9" x14ac:dyDescent="0.3">
      <c r="A1731" s="119">
        <v>22</v>
      </c>
      <c r="B1731" t="s">
        <v>6</v>
      </c>
      <c r="C1731">
        <v>1478420.56</v>
      </c>
      <c r="D1731">
        <v>985.61370411999997</v>
      </c>
      <c r="E1731">
        <v>1500</v>
      </c>
      <c r="F1731" t="s">
        <v>14</v>
      </c>
      <c r="G1731" t="str">
        <f>_xlfn.XLOOKUP(B1731,'de para'!A:A,'de para'!C:C,_xlfn.XLOOKUP(B1731,'de para'!B:B,'de para'!C:C,"Not found",0),0)</f>
        <v>IFPT11 - IFIN PARTICIPAÇÕES S.A. - 20330915 IPCA + 7.1000%</v>
      </c>
      <c r="H1731" t="str">
        <f>_xlfn.XLOOKUP(B1731,'de para'!A:A,'de para'!D:D,_xlfn.XLOOKUP('output XML'!B1731,'de para'!B:B,'de para'!D:D,"Not found",0),0)</f>
        <v>Inflação</v>
      </c>
      <c r="I1731" s="118">
        <v>44910</v>
      </c>
    </row>
    <row r="1732" spans="1:9" x14ac:dyDescent="0.3">
      <c r="A1732" s="119">
        <v>23</v>
      </c>
      <c r="B1732" t="s">
        <v>7</v>
      </c>
      <c r="C1732">
        <v>263250.64</v>
      </c>
      <c r="D1732">
        <v>13.84</v>
      </c>
      <c r="E1732">
        <v>19021</v>
      </c>
      <c r="F1732" t="s">
        <v>14</v>
      </c>
      <c r="G1732" t="str">
        <f>_xlfn.XLOOKUP(B1732,'de para'!A:A,'de para'!C:C,_xlfn.XLOOKUP(B1732,'de para'!B:B,'de para'!C:C,"Not found",0),0)</f>
        <v>Bradesco PN</v>
      </c>
      <c r="H1732" t="str">
        <f>_xlfn.XLOOKUP(B1732,'de para'!A:A,'de para'!D:D,_xlfn.XLOOKUP('output XML'!B1732,'de para'!B:B,'de para'!D:D,"Not found",0),0)</f>
        <v>Ações</v>
      </c>
      <c r="I1732" s="118">
        <v>44910</v>
      </c>
    </row>
    <row r="1733" spans="1:9" x14ac:dyDescent="0.3">
      <c r="A1733" s="119">
        <v>24</v>
      </c>
      <c r="B1733" t="s">
        <v>143</v>
      </c>
      <c r="C1733">
        <v>7225950</v>
      </c>
      <c r="D1733">
        <v>100.5</v>
      </c>
      <c r="E1733">
        <v>71900</v>
      </c>
      <c r="F1733" t="s">
        <v>14</v>
      </c>
      <c r="G1733" t="str">
        <f>_xlfn.XLOOKUP(B1733,'de para'!A:A,'de para'!C:C,_xlfn.XLOOKUP(B1733,'de para'!B:B,'de para'!C:C,"Not found",0),0)</f>
        <v>BOVA11</v>
      </c>
      <c r="H1733" t="str">
        <f>_xlfn.XLOOKUP(B1733,'de para'!A:A,'de para'!D:D,_xlfn.XLOOKUP('output XML'!B1733,'de para'!B:B,'de para'!D:D,"Not found",0),0)</f>
        <v>Ações</v>
      </c>
      <c r="I1733" s="118">
        <v>44910</v>
      </c>
    </row>
    <row r="1734" spans="1:9" x14ac:dyDescent="0.3">
      <c r="A1734" s="119">
        <v>25</v>
      </c>
      <c r="B1734" t="s">
        <v>8</v>
      </c>
      <c r="C1734">
        <v>359653.28</v>
      </c>
      <c r="D1734">
        <v>10.64</v>
      </c>
      <c r="E1734">
        <v>33802</v>
      </c>
      <c r="F1734" t="s">
        <v>14</v>
      </c>
      <c r="G1734" t="str">
        <f>_xlfn.XLOOKUP(B1734,'de para'!A:A,'de para'!C:C,_xlfn.XLOOKUP(B1734,'de para'!B:B,'de para'!C:C,"Not found",0),0)</f>
        <v>CEMIG PN</v>
      </c>
      <c r="H1734" t="str">
        <f>_xlfn.XLOOKUP(B1734,'de para'!A:A,'de para'!D:D,_xlfn.XLOOKUP('output XML'!B1734,'de para'!B:B,'de para'!D:D,"Not found",0),0)</f>
        <v>Ações</v>
      </c>
      <c r="I1734" s="118">
        <v>44910</v>
      </c>
    </row>
    <row r="1735" spans="1:9" x14ac:dyDescent="0.3">
      <c r="A1735" s="119">
        <v>26</v>
      </c>
      <c r="B1735" t="s">
        <v>9</v>
      </c>
      <c r="C1735">
        <v>1148532</v>
      </c>
      <c r="D1735">
        <v>15.82</v>
      </c>
      <c r="E1735">
        <v>72600</v>
      </c>
      <c r="F1735" t="s">
        <v>14</v>
      </c>
      <c r="G1735" t="str">
        <f>_xlfn.XLOOKUP(B1735,'de para'!A:A,'de para'!C:C,_xlfn.XLOOKUP(B1735,'de para'!B:B,'de para'!C:C,"Not found",0),0)</f>
        <v>Cosan ON</v>
      </c>
      <c r="H1735" t="str">
        <f>_xlfn.XLOOKUP(B1735,'de para'!A:A,'de para'!D:D,_xlfn.XLOOKUP('output XML'!B1735,'de para'!B:B,'de para'!D:D,"Not found",0),0)</f>
        <v>Ações</v>
      </c>
      <c r="I1735" s="118">
        <v>44910</v>
      </c>
    </row>
    <row r="1736" spans="1:9" x14ac:dyDescent="0.3">
      <c r="A1736" s="119">
        <v>27</v>
      </c>
      <c r="B1736" t="s">
        <v>10</v>
      </c>
      <c r="C1736">
        <v>464810.26</v>
      </c>
      <c r="D1736">
        <v>7.99</v>
      </c>
      <c r="E1736">
        <v>58174</v>
      </c>
      <c r="F1736" t="s">
        <v>14</v>
      </c>
      <c r="G1736" t="str">
        <f>_xlfn.XLOOKUP(B1736,'de para'!A:A,'de para'!C:C,_xlfn.XLOOKUP(B1736,'de para'!B:B,'de para'!C:C,"Not found",0),0)</f>
        <v>Itau PN</v>
      </c>
      <c r="H1736" t="str">
        <f>_xlfn.XLOOKUP(B1736,'de para'!A:A,'de para'!D:D,_xlfn.XLOOKUP('output XML'!B1736,'de para'!B:B,'de para'!D:D,"Not found",0),0)</f>
        <v>Ações</v>
      </c>
      <c r="I1736" s="118">
        <v>44910</v>
      </c>
    </row>
    <row r="1737" spans="1:9" x14ac:dyDescent="0.3">
      <c r="A1737" s="119">
        <v>28</v>
      </c>
      <c r="B1737" t="s">
        <v>11</v>
      </c>
      <c r="C1737">
        <v>794762.4</v>
      </c>
      <c r="D1737">
        <v>22.04</v>
      </c>
      <c r="E1737">
        <v>36060</v>
      </c>
      <c r="F1737" t="s">
        <v>14</v>
      </c>
      <c r="G1737" t="str">
        <f>_xlfn.XLOOKUP(B1737,'de para'!A:A,'de para'!C:C,_xlfn.XLOOKUP(B1737,'de para'!B:B,'de para'!C:C,"Not found",0),0)</f>
        <v>Petrobras PN</v>
      </c>
      <c r="H1737" t="str">
        <f>_xlfn.XLOOKUP(B1737,'de para'!A:A,'de para'!D:D,_xlfn.XLOOKUP('output XML'!B1737,'de para'!B:B,'de para'!D:D,"Not found",0),0)</f>
        <v>Ações</v>
      </c>
      <c r="I1737" s="118">
        <v>44910</v>
      </c>
    </row>
    <row r="1738" spans="1:9" x14ac:dyDescent="0.3">
      <c r="A1738" s="119">
        <v>29</v>
      </c>
      <c r="B1738" t="s">
        <v>12</v>
      </c>
      <c r="C1738">
        <v>1656230</v>
      </c>
      <c r="D1738">
        <v>87.17</v>
      </c>
      <c r="E1738">
        <v>19000</v>
      </c>
      <c r="F1738" t="s">
        <v>14</v>
      </c>
      <c r="G1738" t="str">
        <f>_xlfn.XLOOKUP(B1738,'de para'!A:A,'de para'!C:C,_xlfn.XLOOKUP(B1738,'de para'!B:B,'de para'!C:C,"Not found",0),0)</f>
        <v>Vale ON</v>
      </c>
      <c r="H1738" t="str">
        <f>_xlfn.XLOOKUP(B1738,'de para'!A:A,'de para'!D:D,_xlfn.XLOOKUP('output XML'!B1738,'de para'!B:B,'de para'!D:D,"Not found",0),0)</f>
        <v>Ações</v>
      </c>
      <c r="I1738" s="118">
        <v>44910</v>
      </c>
    </row>
    <row r="1739" spans="1:9" x14ac:dyDescent="0.3">
      <c r="A1739" s="119">
        <v>30</v>
      </c>
      <c r="B1739" t="s">
        <v>143</v>
      </c>
      <c r="C1739">
        <v>579382.5</v>
      </c>
      <c r="D1739">
        <v>100.5</v>
      </c>
      <c r="E1739">
        <v>5765</v>
      </c>
      <c r="F1739" t="s">
        <v>14</v>
      </c>
      <c r="G1739" t="str">
        <f>_xlfn.XLOOKUP(B1739,'de para'!A:A,'de para'!C:C,_xlfn.XLOOKUP(B1739,'de para'!B:B,'de para'!C:C,"Not found",0),0)</f>
        <v>BOVA11</v>
      </c>
      <c r="H1739" t="str">
        <f>_xlfn.XLOOKUP(B1739,'de para'!A:A,'de para'!D:D,_xlfn.XLOOKUP('output XML'!B1739,'de para'!B:B,'de para'!D:D,"Not found",0),0)</f>
        <v>Ações</v>
      </c>
      <c r="I1739" s="118">
        <v>44910</v>
      </c>
    </row>
    <row r="1740" spans="1:9" x14ac:dyDescent="0.3">
      <c r="A1740" s="119">
        <v>31</v>
      </c>
      <c r="B1740" t="s">
        <v>143</v>
      </c>
      <c r="C1740">
        <v>90048</v>
      </c>
      <c r="D1740">
        <v>100.5</v>
      </c>
      <c r="E1740">
        <v>896</v>
      </c>
      <c r="F1740" t="s">
        <v>14</v>
      </c>
      <c r="G1740" t="str">
        <f>_xlfn.XLOOKUP(B1740,'de para'!A:A,'de para'!C:C,_xlfn.XLOOKUP(B1740,'de para'!B:B,'de para'!C:C,"Not found",0),0)</f>
        <v>BOVA11</v>
      </c>
      <c r="H1740" t="str">
        <f>_xlfn.XLOOKUP(B1740,'de para'!A:A,'de para'!D:D,_xlfn.XLOOKUP('output XML'!B1740,'de para'!B:B,'de para'!D:D,"Not found",0),0)</f>
        <v>Ações</v>
      </c>
      <c r="I1740" s="118">
        <v>44910</v>
      </c>
    </row>
    <row r="1741" spans="1:9" x14ac:dyDescent="0.3">
      <c r="A1741" s="119">
        <v>32</v>
      </c>
      <c r="B1741" t="s">
        <v>143</v>
      </c>
      <c r="C1741">
        <v>43014</v>
      </c>
      <c r="D1741">
        <v>100.5</v>
      </c>
      <c r="E1741">
        <v>428</v>
      </c>
      <c r="F1741" t="s">
        <v>14</v>
      </c>
      <c r="G1741" t="str">
        <f>_xlfn.XLOOKUP(B1741,'de para'!A:A,'de para'!C:C,_xlfn.XLOOKUP(B1741,'de para'!B:B,'de para'!C:C,"Not found",0),0)</f>
        <v>BOVA11</v>
      </c>
      <c r="H1741" t="str">
        <f>_xlfn.XLOOKUP(B1741,'de para'!A:A,'de para'!D:D,_xlfn.XLOOKUP('output XML'!B1741,'de para'!B:B,'de para'!D:D,"Not found",0),0)</f>
        <v>Ações</v>
      </c>
      <c r="I1741" s="118">
        <v>44910</v>
      </c>
    </row>
    <row r="1742" spans="1:9" x14ac:dyDescent="0.3">
      <c r="A1742" s="119">
        <v>33</v>
      </c>
      <c r="B1742" t="s">
        <v>143</v>
      </c>
      <c r="C1742">
        <v>81405</v>
      </c>
      <c r="D1742">
        <v>100.5</v>
      </c>
      <c r="E1742">
        <v>810</v>
      </c>
      <c r="F1742" t="s">
        <v>14</v>
      </c>
      <c r="G1742" t="str">
        <f>_xlfn.XLOOKUP(B1742,'de para'!A:A,'de para'!C:C,_xlfn.XLOOKUP(B1742,'de para'!B:B,'de para'!C:C,"Not found",0),0)</f>
        <v>BOVA11</v>
      </c>
      <c r="H1742" t="str">
        <f>_xlfn.XLOOKUP(B1742,'de para'!A:A,'de para'!D:D,_xlfn.XLOOKUP('output XML'!B1742,'de para'!B:B,'de para'!D:D,"Not found",0),0)</f>
        <v>Ações</v>
      </c>
      <c r="I1742" s="118">
        <v>44910</v>
      </c>
    </row>
    <row r="1743" spans="1:9" x14ac:dyDescent="0.3">
      <c r="A1743" s="119">
        <v>34</v>
      </c>
      <c r="B1743" t="s">
        <v>143</v>
      </c>
      <c r="C1743">
        <v>151453.5</v>
      </c>
      <c r="D1743">
        <v>100.5</v>
      </c>
      <c r="E1743">
        <v>1507</v>
      </c>
      <c r="F1743" t="s">
        <v>14</v>
      </c>
      <c r="G1743" t="str">
        <f>_xlfn.XLOOKUP(B1743,'de para'!A:A,'de para'!C:C,_xlfn.XLOOKUP(B1743,'de para'!B:B,'de para'!C:C,"Not found",0),0)</f>
        <v>BOVA11</v>
      </c>
      <c r="H1743" t="str">
        <f>_xlfn.XLOOKUP(B1743,'de para'!A:A,'de para'!D:D,_xlfn.XLOOKUP('output XML'!B1743,'de para'!B:B,'de para'!D:D,"Not found",0),0)</f>
        <v>Ações</v>
      </c>
      <c r="I1743" s="118">
        <v>44910</v>
      </c>
    </row>
    <row r="1744" spans="1:9" x14ac:dyDescent="0.3">
      <c r="A1744" s="119">
        <v>35</v>
      </c>
      <c r="B1744" t="s">
        <v>143</v>
      </c>
      <c r="C1744">
        <v>692847</v>
      </c>
      <c r="D1744">
        <v>100.5</v>
      </c>
      <c r="E1744">
        <v>6894</v>
      </c>
      <c r="F1744" t="s">
        <v>14</v>
      </c>
      <c r="G1744" t="str">
        <f>_xlfn.XLOOKUP(B1744,'de para'!A:A,'de para'!C:C,_xlfn.XLOOKUP(B1744,'de para'!B:B,'de para'!C:C,"Not found",0),0)</f>
        <v>BOVA11</v>
      </c>
      <c r="H1744" t="str">
        <f>_xlfn.XLOOKUP(B1744,'de para'!A:A,'de para'!D:D,_xlfn.XLOOKUP('output XML'!B1744,'de para'!B:B,'de para'!D:D,"Not found",0),0)</f>
        <v>Ações</v>
      </c>
      <c r="I1744" s="118">
        <v>44910</v>
      </c>
    </row>
    <row r="1745" spans="1:9" x14ac:dyDescent="0.3">
      <c r="A1745" s="119">
        <v>36</v>
      </c>
      <c r="B1745" t="s">
        <v>13</v>
      </c>
      <c r="C1745">
        <v>0.14000000000000001</v>
      </c>
      <c r="D1745">
        <v>0.14000000000000001</v>
      </c>
      <c r="E1745">
        <v>1</v>
      </c>
      <c r="F1745" t="s">
        <v>14</v>
      </c>
      <c r="G1745" t="str">
        <f>_xlfn.XLOOKUP(B1745,'de para'!A:A,'de para'!C:C,_xlfn.XLOOKUP(B1745,'de para'!B:B,'de para'!C:C,"Not found",0),0)</f>
        <v>Fundo de caixa</v>
      </c>
      <c r="H1745" t="str">
        <f>_xlfn.XLOOKUP(B1745,'de para'!A:A,'de para'!D:D,_xlfn.XLOOKUP('output XML'!B1745,'de para'!B:B,'de para'!D:D,"Not found",0),0)</f>
        <v>Caixa</v>
      </c>
      <c r="I1745" s="118">
        <v>44910</v>
      </c>
    </row>
    <row r="1746" spans="1:9" x14ac:dyDescent="0.3">
      <c r="A1746" s="119">
        <v>37</v>
      </c>
      <c r="B1746" t="s">
        <v>13</v>
      </c>
      <c r="C1746">
        <v>0.42</v>
      </c>
      <c r="D1746">
        <v>0.42</v>
      </c>
      <c r="E1746">
        <v>1</v>
      </c>
      <c r="F1746" t="s">
        <v>15</v>
      </c>
      <c r="G1746" t="str">
        <f>_xlfn.XLOOKUP(B1746,'de para'!A:A,'de para'!C:C,_xlfn.XLOOKUP(B1746,'de para'!B:B,'de para'!C:C,"Not found",0),0)</f>
        <v>Fundo de caixa</v>
      </c>
      <c r="H1746" t="str">
        <f>_xlfn.XLOOKUP(B1746,'de para'!A:A,'de para'!D:D,_xlfn.XLOOKUP('output XML'!B1746,'de para'!B:B,'de para'!D:D,"Not found",0),0)</f>
        <v>Caixa</v>
      </c>
      <c r="I1746" s="118">
        <v>44910</v>
      </c>
    </row>
    <row r="1747" spans="1:9" x14ac:dyDescent="0.3">
      <c r="A1747" s="119">
        <v>38</v>
      </c>
      <c r="B1747">
        <v>25307212000147</v>
      </c>
      <c r="C1747">
        <v>1403315.8458809359</v>
      </c>
      <c r="D1747">
        <v>1.311277</v>
      </c>
      <c r="E1747">
        <v>1070190.2388899799</v>
      </c>
      <c r="F1747" t="s">
        <v>14</v>
      </c>
      <c r="G1747" t="str">
        <f>_xlfn.XLOOKUP(B1747,'de para'!A:A,'de para'!C:C,_xlfn.XLOOKUP(B1747,'de para'!B:B,'de para'!C:C,"Not found",0),0)</f>
        <v>CSHG ALLOCATION VELT 90 FIC AÇÕES</v>
      </c>
      <c r="H1747" t="str">
        <f>_xlfn.XLOOKUP(B1747,'de para'!A:A,'de para'!D:D,_xlfn.XLOOKUP('output XML'!B1747,'de para'!B:B,'de para'!D:D,"Not found",0),0)</f>
        <v>Ações</v>
      </c>
      <c r="I1747" s="118">
        <v>44910</v>
      </c>
    </row>
    <row r="1748" spans="1:9" x14ac:dyDescent="0.3">
      <c r="A1748" s="119">
        <v>39</v>
      </c>
      <c r="B1748">
        <v>19726267000199</v>
      </c>
      <c r="C1748">
        <v>2401516.0483943722</v>
      </c>
      <c r="D1748">
        <v>292.98317916000002</v>
      </c>
      <c r="E1748">
        <v>8196.7710749800008</v>
      </c>
      <c r="F1748" t="s">
        <v>14</v>
      </c>
      <c r="G1748" t="str">
        <f>_xlfn.XLOOKUP(B1748,'de para'!A:A,'de para'!C:C,_xlfn.XLOOKUP(B1748,'de para'!B:B,'de para'!C:C,"Not found",0),0)</f>
        <v>ATMOS AÇÕES II FIC</v>
      </c>
      <c r="H1748" t="str">
        <f>_xlfn.XLOOKUP(B1748,'de para'!A:A,'de para'!D:D,_xlfn.XLOOKUP('output XML'!B1748,'de para'!B:B,'de para'!D:D,"Not found",0),0)</f>
        <v>Ações</v>
      </c>
      <c r="I1748" s="118">
        <v>44910</v>
      </c>
    </row>
    <row r="1749" spans="1:9" x14ac:dyDescent="0.3">
      <c r="A1749" s="119">
        <v>40</v>
      </c>
      <c r="B1749">
        <v>11145320000156</v>
      </c>
      <c r="C1749">
        <v>3128454.3057501758</v>
      </c>
      <c r="D1749">
        <v>683.11645039999996</v>
      </c>
      <c r="E1749">
        <v>4579.6793561599998</v>
      </c>
      <c r="F1749" t="s">
        <v>14</v>
      </c>
      <c r="G1749" t="str">
        <f>_xlfn.XLOOKUP(B1749,'de para'!A:A,'de para'!C:C,_xlfn.XLOOKUP(B1749,'de para'!B:B,'de para'!C:C,"Not found",0),0)</f>
        <v>ATMOS AÇÕES FIC</v>
      </c>
      <c r="H1749" t="str">
        <f>_xlfn.XLOOKUP(B1749,'de para'!A:A,'de para'!D:D,_xlfn.XLOOKUP('output XML'!B1749,'de para'!B:B,'de para'!D:D,"Not found",0),0)</f>
        <v>Ações</v>
      </c>
      <c r="I1749" s="118">
        <v>44910</v>
      </c>
    </row>
    <row r="1750" spans="1:9" x14ac:dyDescent="0.3">
      <c r="A1750" s="119">
        <v>41</v>
      </c>
      <c r="B1750">
        <v>28075715000122</v>
      </c>
      <c r="C1750">
        <v>1810347.619350953</v>
      </c>
      <c r="D1750">
        <v>1.5610714000000001</v>
      </c>
      <c r="E1750">
        <v>1159682.77898817</v>
      </c>
      <c r="F1750" t="s">
        <v>14</v>
      </c>
      <c r="G1750" t="str">
        <f>_xlfn.XLOOKUP(B1750,'de para'!A:A,'de para'!C:C,_xlfn.XLOOKUP(B1750,'de para'!B:B,'de para'!C:C,"Not found",0),0)</f>
        <v>CSHG ALLOCATION MILES VIRTUS FIC AÇÕES</v>
      </c>
      <c r="H1750" t="str">
        <f>_xlfn.XLOOKUP(B1750,'de para'!A:A,'de para'!D:D,_xlfn.XLOOKUP('output XML'!B1750,'de para'!B:B,'de para'!D:D,"Not found",0),0)</f>
        <v>Ações</v>
      </c>
      <c r="I1750" s="118">
        <v>44910</v>
      </c>
    </row>
    <row r="1751" spans="1:9" x14ac:dyDescent="0.3">
      <c r="A1751" s="119">
        <v>42</v>
      </c>
      <c r="B1751">
        <v>31608459000104</v>
      </c>
      <c r="C1751">
        <v>1518227.232820814</v>
      </c>
      <c r="D1751">
        <v>1.3490868</v>
      </c>
      <c r="E1751">
        <v>1125374.01805489</v>
      </c>
      <c r="F1751" t="s">
        <v>14</v>
      </c>
      <c r="G1751" t="str">
        <f>_xlfn.XLOOKUP(B1751,'de para'!A:A,'de para'!C:C,_xlfn.XLOOKUP(B1751,'de para'!B:B,'de para'!C:C,"Not found",0),0)</f>
        <v>CSHG ALLOCATION RPS LONG BIAS SELECTION FUNDO DE INVESTIMENTO EM COTAS DE FUNDO DE INVESTIMENTO EM AÇÕES</v>
      </c>
      <c r="H1751" t="str">
        <f>_xlfn.XLOOKUP(B1751,'de para'!A:A,'de para'!D:D,_xlfn.XLOOKUP('output XML'!B1751,'de para'!B:B,'de para'!D:D,"Not found",0),0)</f>
        <v>Ações</v>
      </c>
      <c r="I1751" s="118">
        <v>44910</v>
      </c>
    </row>
    <row r="1752" spans="1:9" x14ac:dyDescent="0.3">
      <c r="A1752" s="119">
        <v>43</v>
      </c>
      <c r="B1752">
        <v>31666901000140</v>
      </c>
      <c r="C1752">
        <v>884740.59767970792</v>
      </c>
      <c r="D1752">
        <v>1.4437496999999999</v>
      </c>
      <c r="E1752">
        <v>612807.46772083</v>
      </c>
      <c r="F1752" t="s">
        <v>14</v>
      </c>
      <c r="G1752" t="str">
        <f>_xlfn.XLOOKUP(B1752,'de para'!A:A,'de para'!C:C,_xlfn.XLOOKUP(B1752,'de para'!B:B,'de para'!C:C,"Not found",0),0)</f>
        <v>CSHG ALLOCATION TRUXT LONG BIAS II FUNDO DE INVESTIMENTO EM COTAS DE FUNDO DE INVESTIMENTO EM AÇÕES</v>
      </c>
      <c r="H1752" t="str">
        <f>_xlfn.XLOOKUP(B1752,'de para'!A:A,'de para'!D:D,_xlfn.XLOOKUP('output XML'!B1752,'de para'!B:B,'de para'!D:D,"Not found",0),0)</f>
        <v>Ações</v>
      </c>
      <c r="I1752" s="118">
        <v>44910</v>
      </c>
    </row>
    <row r="1753" spans="1:9" x14ac:dyDescent="0.3">
      <c r="A1753" s="119">
        <v>44</v>
      </c>
      <c r="B1753">
        <v>44769980000167</v>
      </c>
      <c r="C1753">
        <v>670198.04058232915</v>
      </c>
      <c r="D1753">
        <v>0.78877107000000002</v>
      </c>
      <c r="E1753">
        <v>849673.70897912001</v>
      </c>
      <c r="F1753" t="s">
        <v>14</v>
      </c>
      <c r="G1753" t="str">
        <f>_xlfn.XLOOKUP(B1753,'de para'!A:A,'de para'!C:C,_xlfn.XLOOKUP(B1753,'de para'!B:B,'de para'!C:C,"Not found",0),0)</f>
        <v>DCG ADVISORY FUNDO DE INVESTIMENTO EM COTAS DE FUNDOS DE INVESTIMENTO EM AÇÕES</v>
      </c>
      <c r="H1753" t="str">
        <f>_xlfn.XLOOKUP(B1753,'de para'!A:A,'de para'!D:D,_xlfn.XLOOKUP('output XML'!B1753,'de para'!B:B,'de para'!D:D,"Not found",0),0)</f>
        <v>Ações</v>
      </c>
      <c r="I1753" s="118">
        <v>44910</v>
      </c>
    </row>
    <row r="1754" spans="1:9" x14ac:dyDescent="0.3">
      <c r="A1754" s="119">
        <v>45</v>
      </c>
      <c r="B1754">
        <v>14781366000150</v>
      </c>
      <c r="C1754">
        <v>2799783.0241926359</v>
      </c>
      <c r="D1754">
        <v>3.1184417</v>
      </c>
      <c r="E1754">
        <v>897814.77209999994</v>
      </c>
      <c r="F1754" t="s">
        <v>14</v>
      </c>
      <c r="G1754" t="str">
        <f>_xlfn.XLOOKUP(B1754,'de para'!A:A,'de para'!C:C,_xlfn.XLOOKUP(B1754,'de para'!B:B,'de para'!C:C,"Not found",0),0)</f>
        <v>NUCLEO CSHG AÇÕES FUNDO DE INVESTIMENTO EM COTAS DE FUNDOS DE INVESTIMENTO DE AÇÕES</v>
      </c>
      <c r="H1754" t="str">
        <f>_xlfn.XLOOKUP(B1754,'de para'!A:A,'de para'!D:D,_xlfn.XLOOKUP('output XML'!B1754,'de para'!B:B,'de para'!D:D,"Not found",0),0)</f>
        <v>Ações</v>
      </c>
      <c r="I1754" s="118">
        <v>44910</v>
      </c>
    </row>
    <row r="1755" spans="1:9" x14ac:dyDescent="0.3">
      <c r="A1755" s="119">
        <v>46</v>
      </c>
      <c r="B1755">
        <v>10843445000197</v>
      </c>
      <c r="C1755">
        <v>582.42911876106427</v>
      </c>
      <c r="D1755">
        <v>2.5823472299999999</v>
      </c>
      <c r="E1755">
        <v>225.54252657999999</v>
      </c>
      <c r="F1755" t="s">
        <v>14</v>
      </c>
      <c r="G1755" t="str">
        <f>_xlfn.XLOOKUP(B1755,'de para'!A:A,'de para'!C:C,_xlfn.XLOOKUP(B1755,'de para'!B:B,'de para'!C:C,"Not found",0),0)</f>
        <v>XP REFERENCIADO FUNDO INVESTIMENTO REFERENCIADO DI</v>
      </c>
      <c r="H1755" t="str">
        <f>_xlfn.XLOOKUP(B1755,'de para'!A:A,'de para'!D:D,_xlfn.XLOOKUP('output XML'!B1755,'de para'!B:B,'de para'!D:D,"Not found",0),0)</f>
        <v>Caixa</v>
      </c>
      <c r="I1755" s="118">
        <v>44910</v>
      </c>
    </row>
    <row r="1756" spans="1:9" x14ac:dyDescent="0.3">
      <c r="A1756" s="119">
        <v>47</v>
      </c>
      <c r="B1756">
        <v>44162109000109</v>
      </c>
      <c r="C1756">
        <v>58542.939999995448</v>
      </c>
      <c r="D1756">
        <v>1.0483459100000001</v>
      </c>
      <c r="E1756">
        <v>55843.151999319998</v>
      </c>
      <c r="F1756" t="s">
        <v>14</v>
      </c>
      <c r="G1756" t="str">
        <f>_xlfn.XLOOKUP(B1756,'de para'!A:A,'de para'!C:C,_xlfn.XLOOKUP(B1756,'de para'!B:B,'de para'!C:C,"Not found",0),0)</f>
        <v>XP CASH I FI RENDA FIXA SIMPLES</v>
      </c>
      <c r="H1756" t="str">
        <f>_xlfn.XLOOKUP(B1756,'de para'!A:A,'de para'!D:D,_xlfn.XLOOKUP('output XML'!B1756,'de para'!B:B,'de para'!D:D,"Not found",0),0)</f>
        <v>Caixa</v>
      </c>
      <c r="I1756" s="118">
        <v>44910</v>
      </c>
    </row>
    <row r="1757" spans="1:9" x14ac:dyDescent="0.3">
      <c r="A1757" s="119">
        <v>48</v>
      </c>
      <c r="B1757">
        <v>45683352000127</v>
      </c>
      <c r="C1757">
        <v>58542.946497458091</v>
      </c>
      <c r="D1757">
        <v>1.0483633400000001</v>
      </c>
      <c r="E1757">
        <v>55842.229753530002</v>
      </c>
      <c r="F1757" t="s">
        <v>14</v>
      </c>
      <c r="G1757" t="str">
        <f>_xlfn.XLOOKUP(B1757,'de para'!A:A,'de para'!C:C,_xlfn.XLOOKUP(B1757,'de para'!B:B,'de para'!C:C,"Not found",0),0)</f>
        <v>XP CASH II FI RENDA FIXA SIMPLES</v>
      </c>
      <c r="H1757" t="str">
        <f>_xlfn.XLOOKUP(B1757,'de para'!A:A,'de para'!D:D,_xlfn.XLOOKUP('output XML'!B1757,'de para'!B:B,'de para'!D:D,"Not found",0),0)</f>
        <v>Caixa</v>
      </c>
      <c r="I1757" s="118">
        <v>44910</v>
      </c>
    </row>
    <row r="1758" spans="1:9" x14ac:dyDescent="0.3">
      <c r="A1758" s="119">
        <v>49</v>
      </c>
      <c r="B1758">
        <v>45688718000150</v>
      </c>
      <c r="C1758">
        <v>58542.940000003029</v>
      </c>
      <c r="D1758">
        <v>1.04836331</v>
      </c>
      <c r="E1758">
        <v>55842.225153799998</v>
      </c>
      <c r="F1758" t="s">
        <v>14</v>
      </c>
      <c r="G1758" t="str">
        <f>_xlfn.XLOOKUP(B1758,'de para'!A:A,'de para'!C:C,_xlfn.XLOOKUP(B1758,'de para'!B:B,'de para'!C:C,"Not found",0),0)</f>
        <v>XP CASH IV FI RENDA FIXA SIMPLES</v>
      </c>
      <c r="H1758" t="str">
        <f>_xlfn.XLOOKUP(B1758,'de para'!A:A,'de para'!D:D,_xlfn.XLOOKUP('output XML'!B1758,'de para'!B:B,'de para'!D:D,"Not found",0),0)</f>
        <v>Caixa</v>
      </c>
      <c r="I1758" s="118">
        <v>44910</v>
      </c>
    </row>
    <row r="1759" spans="1:9" x14ac:dyDescent="0.3">
      <c r="A1759" s="119">
        <v>50</v>
      </c>
      <c r="B1759">
        <v>46328929000145</v>
      </c>
      <c r="C1759">
        <v>58542.935868507353</v>
      </c>
      <c r="D1759">
        <v>1.04836101</v>
      </c>
      <c r="E1759">
        <v>55842.343725190003</v>
      </c>
      <c r="F1759" t="s">
        <v>14</v>
      </c>
      <c r="G1759" t="str">
        <f>_xlfn.XLOOKUP(B1759,'de para'!A:A,'de para'!C:C,_xlfn.XLOOKUP(B1759,'de para'!B:B,'de para'!C:C,"Not found",0),0)</f>
        <v>XP CASH IX FI RENDA FIXA SIMPLES</v>
      </c>
      <c r="H1759" t="str">
        <f>_xlfn.XLOOKUP(B1759,'de para'!A:A,'de para'!D:D,_xlfn.XLOOKUP('output XML'!B1759,'de para'!B:B,'de para'!D:D,"Not found",0),0)</f>
        <v>Caixa</v>
      </c>
      <c r="I1759" s="118">
        <v>44910</v>
      </c>
    </row>
    <row r="1760" spans="1:9" x14ac:dyDescent="0.3">
      <c r="A1760" s="119">
        <v>51</v>
      </c>
      <c r="B1760">
        <v>46098698000120</v>
      </c>
      <c r="C1760">
        <v>58542.940000006973</v>
      </c>
      <c r="D1760">
        <v>1.0482819000000001</v>
      </c>
      <c r="E1760">
        <v>55846.561883789997</v>
      </c>
      <c r="F1760" t="s">
        <v>14</v>
      </c>
      <c r="G1760" t="str">
        <f>_xlfn.XLOOKUP(B1760,'de para'!A:A,'de para'!C:C,_xlfn.XLOOKUP(B1760,'de para'!B:B,'de para'!C:C,"Not found",0),0)</f>
        <v>XP CASH V FI RENDA FIXA SIMPLES</v>
      </c>
      <c r="H1760" t="str">
        <f>_xlfn.XLOOKUP(B1760,'de para'!A:A,'de para'!D:D,_xlfn.XLOOKUP('output XML'!B1760,'de para'!B:B,'de para'!D:D,"Not found",0),0)</f>
        <v>Caixa</v>
      </c>
      <c r="I1760" s="118">
        <v>44910</v>
      </c>
    </row>
    <row r="1761" spans="1:9" x14ac:dyDescent="0.3">
      <c r="A1761" s="119">
        <v>52</v>
      </c>
      <c r="B1761">
        <v>32319500000187</v>
      </c>
      <c r="C1761">
        <v>58542.934733565191</v>
      </c>
      <c r="D1761">
        <v>1.0483834700000001</v>
      </c>
      <c r="E1761">
        <v>55841.146306479997</v>
      </c>
      <c r="F1761" t="s">
        <v>14</v>
      </c>
      <c r="G1761" t="str">
        <f>_xlfn.XLOOKUP(B1761,'de para'!A:A,'de para'!C:C,_xlfn.XLOOKUP(B1761,'de para'!B:B,'de para'!C:C,"Not found",0),0)</f>
        <v>XP CASH VI FI RENDA FIXA SIMPLES</v>
      </c>
      <c r="H1761" t="str">
        <f>_xlfn.XLOOKUP(B1761,'de para'!A:A,'de para'!D:D,_xlfn.XLOOKUP('output XML'!B1761,'de para'!B:B,'de para'!D:D,"Not found",0),0)</f>
        <v>Caixa</v>
      </c>
      <c r="I1761" s="118">
        <v>44910</v>
      </c>
    </row>
    <row r="1762" spans="1:9" x14ac:dyDescent="0.3">
      <c r="A1762" s="119">
        <v>53</v>
      </c>
      <c r="B1762">
        <v>46328987000179</v>
      </c>
      <c r="C1762">
        <v>58542.935377229573</v>
      </c>
      <c r="D1762">
        <v>1.0483643</v>
      </c>
      <c r="E1762">
        <v>55842.168010900001</v>
      </c>
      <c r="F1762" t="s">
        <v>14</v>
      </c>
      <c r="G1762" t="str">
        <f>_xlfn.XLOOKUP(B1762,'de para'!A:A,'de para'!C:C,_xlfn.XLOOKUP(B1762,'de para'!B:B,'de para'!C:C,"Not found",0),0)</f>
        <v>XP CASH X FI RENDA FIXA SIMPLES I</v>
      </c>
      <c r="H1762" t="str">
        <f>_xlfn.XLOOKUP(B1762,'de para'!A:A,'de para'!D:D,_xlfn.XLOOKUP('output XML'!B1762,'de para'!B:B,'de para'!D:D,"Not found",0),0)</f>
        <v>Caixa</v>
      </c>
      <c r="I1762" s="118">
        <v>44910</v>
      </c>
    </row>
    <row r="1763" spans="1:9" x14ac:dyDescent="0.3">
      <c r="A1763" s="119">
        <v>54</v>
      </c>
      <c r="B1763">
        <v>45688636000106</v>
      </c>
      <c r="C1763">
        <v>58542.945399709919</v>
      </c>
      <c r="D1763">
        <v>1.04829364</v>
      </c>
      <c r="E1763">
        <v>55845.941600589998</v>
      </c>
      <c r="F1763" t="s">
        <v>14</v>
      </c>
      <c r="G1763" t="str">
        <f>_xlfn.XLOOKUP(B1763,'de para'!A:A,'de para'!C:C,_xlfn.XLOOKUP(B1763,'de para'!B:B,'de para'!C:C,"Not found",0),0)</f>
        <v>XP CASH III FI RENDA FIXA SIMPLES</v>
      </c>
      <c r="H1763" t="str">
        <f>_xlfn.XLOOKUP(B1763,'de para'!A:A,'de para'!D:D,_xlfn.XLOOKUP('output XML'!B1763,'de para'!B:B,'de para'!D:D,"Not found",0),0)</f>
        <v>Caixa</v>
      </c>
      <c r="I1763" s="118">
        <v>44910</v>
      </c>
    </row>
    <row r="1764" spans="1:9" x14ac:dyDescent="0.3">
      <c r="A1764" s="119">
        <v>55</v>
      </c>
      <c r="B1764">
        <v>46328680000178</v>
      </c>
      <c r="C1764">
        <v>58542.927649760823</v>
      </c>
      <c r="D1764">
        <v>1.0483613199999999</v>
      </c>
      <c r="E1764">
        <v>55842.31937302</v>
      </c>
      <c r="F1764" t="s">
        <v>14</v>
      </c>
      <c r="G1764" t="str">
        <f>_xlfn.XLOOKUP(B1764,'de para'!A:A,'de para'!C:C,_xlfn.XLOOKUP(B1764,'de para'!B:B,'de para'!C:C,"Not found",0),0)</f>
        <v>XP CASH VII FI RENDA FIXA SIMPLES</v>
      </c>
      <c r="H1764" t="str">
        <f>_xlfn.XLOOKUP(B1764,'de para'!A:A,'de para'!D:D,_xlfn.XLOOKUP('output XML'!B1764,'de para'!B:B,'de para'!D:D,"Not found",0),0)</f>
        <v>Caixa</v>
      </c>
      <c r="I1764" s="118">
        <v>44910</v>
      </c>
    </row>
    <row r="1765" spans="1:9" x14ac:dyDescent="0.3">
      <c r="A1765" s="119">
        <v>56</v>
      </c>
      <c r="B1765">
        <v>46328752000187</v>
      </c>
      <c r="C1765">
        <v>58542.926588540489</v>
      </c>
      <c r="D1765">
        <v>1.0483613000000001</v>
      </c>
      <c r="E1765">
        <v>55842.319426080001</v>
      </c>
      <c r="F1765" t="s">
        <v>14</v>
      </c>
      <c r="G1765" t="str">
        <f>_xlfn.XLOOKUP(B1765,'de para'!A:A,'de para'!C:C,_xlfn.XLOOKUP(B1765,'de para'!B:B,'de para'!C:C,"Not found",0),0)</f>
        <v>XP CASH VIII FI RENDA FIXA SIMPLES</v>
      </c>
      <c r="H1765" t="str">
        <f>_xlfn.XLOOKUP(B1765,'de para'!A:A,'de para'!D:D,_xlfn.XLOOKUP('output XML'!B1765,'de para'!B:B,'de para'!D:D,"Not found",0),0)</f>
        <v>Caixa</v>
      </c>
      <c r="I1765" s="118">
        <v>44910</v>
      </c>
    </row>
    <row r="1766" spans="1:9" x14ac:dyDescent="0.3">
      <c r="A1766" s="119">
        <v>57</v>
      </c>
      <c r="B1766">
        <v>31366337000140</v>
      </c>
      <c r="C1766">
        <v>3033441.2925288528</v>
      </c>
      <c r="D1766">
        <v>1.9959914999999999</v>
      </c>
      <c r="E1766">
        <v>1519766.63854974</v>
      </c>
      <c r="F1766" t="s">
        <v>15</v>
      </c>
      <c r="G1766" t="str">
        <f>_xlfn.XLOOKUP(B1766,'de para'!A:A,'de para'!C:C,_xlfn.XLOOKUP(B1766,'de para'!B:B,'de para'!C:C,"Not found",0),0)</f>
        <v>051 SPA VISTA MULTIESTRATÉGIA FIC MULTIMERCADO</v>
      </c>
      <c r="H1766" t="str">
        <f>_xlfn.XLOOKUP(B1766,'de para'!A:A,'de para'!D:D,_xlfn.XLOOKUP('output XML'!B1766,'de para'!B:B,'de para'!D:D,"Not found",0),0)</f>
        <v>Multimercado</v>
      </c>
      <c r="I1766" s="118">
        <v>44910</v>
      </c>
    </row>
    <row r="1767" spans="1:9" x14ac:dyDescent="0.3">
      <c r="A1767" s="119">
        <v>58</v>
      </c>
      <c r="B1767">
        <v>18422272000145</v>
      </c>
      <c r="C1767">
        <v>106216.4182630733</v>
      </c>
      <c r="D1767">
        <v>3.2339229</v>
      </c>
      <c r="E1767">
        <v>32844.449774319997</v>
      </c>
      <c r="F1767" t="s">
        <v>15</v>
      </c>
      <c r="G1767" t="str">
        <f>_xlfn.XLOOKUP(B1767,'de para'!A:A,'de para'!C:C,_xlfn.XLOOKUP(B1767,'de para'!B:B,'de para'!C:C,"Not found",0),0)</f>
        <v>ABSOLUTE VERTEX CSHG FIC MULTIMERCADO</v>
      </c>
      <c r="H1767" t="str">
        <f>_xlfn.XLOOKUP(B1767,'de para'!A:A,'de para'!D:D,_xlfn.XLOOKUP('output XML'!B1767,'de para'!B:B,'de para'!D:D,"Not found",0),0)</f>
        <v>Multimercado</v>
      </c>
      <c r="I1767" s="118">
        <v>44910</v>
      </c>
    </row>
    <row r="1768" spans="1:9" x14ac:dyDescent="0.3">
      <c r="A1768" s="119">
        <v>59</v>
      </c>
      <c r="B1768">
        <v>41000792000181</v>
      </c>
      <c r="C1768">
        <v>264631.04920481751</v>
      </c>
      <c r="D1768">
        <v>1.1775249999999999</v>
      </c>
      <c r="E1768">
        <v>224734.97310445001</v>
      </c>
      <c r="F1768" t="s">
        <v>15</v>
      </c>
      <c r="G1768" t="str">
        <f>_xlfn.XLOOKUP(B1768,'de para'!A:A,'de para'!C:C,_xlfn.XLOOKUP(B1768,'de para'!B:B,'de para'!C:C,"Not found",0),0)</f>
        <v>CSHG ALLOCATION GIANT ZARATHUSTRA FIC MULTIMERCADO</v>
      </c>
      <c r="H1768" t="str">
        <f>_xlfn.XLOOKUP(B1768,'de para'!A:A,'de para'!D:D,_xlfn.XLOOKUP('output XML'!B1768,'de para'!B:B,'de para'!D:D,"Not found",0),0)</f>
        <v>Multimercado</v>
      </c>
      <c r="I1768" s="118">
        <v>44910</v>
      </c>
    </row>
    <row r="1769" spans="1:9" x14ac:dyDescent="0.3">
      <c r="A1769" s="119">
        <v>60</v>
      </c>
      <c r="B1769">
        <v>28951307000197</v>
      </c>
      <c r="C1769">
        <v>4475367.8590579657</v>
      </c>
      <c r="D1769">
        <v>1.8741509000000001</v>
      </c>
      <c r="E1769">
        <v>2387944.2466761698</v>
      </c>
      <c r="F1769" t="s">
        <v>15</v>
      </c>
      <c r="G1769" t="str">
        <f>_xlfn.XLOOKUP(B1769,'de para'!A:A,'de para'!C:C,_xlfn.XLOOKUP(B1769,'de para'!B:B,'de para'!C:C,"Not found",0),0)</f>
        <v>CSHG ALLOCATION RAPTOR L CSHG INVESTIMENTO NO EXTERIOR FIC MULTIMERCADO CRÉDITO PRIVADO</v>
      </c>
      <c r="H1769" t="str">
        <f>_xlfn.XLOOKUP(B1769,'de para'!A:A,'de para'!D:D,_xlfn.XLOOKUP('output XML'!B1769,'de para'!B:B,'de para'!D:D,"Not found",0),0)</f>
        <v>Multimercado</v>
      </c>
      <c r="I1769" s="118">
        <v>44910</v>
      </c>
    </row>
    <row r="1770" spans="1:9" x14ac:dyDescent="0.3">
      <c r="A1770" s="119">
        <v>61</v>
      </c>
      <c r="B1770">
        <v>36857756000107</v>
      </c>
      <c r="C1770">
        <v>1204413.6405964801</v>
      </c>
      <c r="D1770">
        <v>1.1073427</v>
      </c>
      <c r="E1770">
        <v>1087661.1554819299</v>
      </c>
      <c r="F1770" t="s">
        <v>15</v>
      </c>
      <c r="G1770" t="str">
        <f>_xlfn.XLOOKUP(B1770,'de para'!A:A,'de para'!C:C,_xlfn.XLOOKUP(B1770,'de para'!B:B,'de para'!C:C,"Not found",0),0)</f>
        <v>CSHG ALLOCATION SHARP LONG BIASED CSHG FIC AÇÕES</v>
      </c>
      <c r="H1770" t="str">
        <f>_xlfn.XLOOKUP(B1770,'de para'!A:A,'de para'!D:D,_xlfn.XLOOKUP('output XML'!B1770,'de para'!B:B,'de para'!D:D,"Not found",0),0)</f>
        <v>Ações</v>
      </c>
      <c r="I1770" s="118">
        <v>44910</v>
      </c>
    </row>
    <row r="1771" spans="1:9" x14ac:dyDescent="0.3">
      <c r="A1771" s="119">
        <v>62</v>
      </c>
      <c r="B1771">
        <v>40319225000120</v>
      </c>
      <c r="C1771">
        <v>65585.252721338038</v>
      </c>
      <c r="D1771">
        <v>1.1448062999999999</v>
      </c>
      <c r="E1771">
        <v>57289.3883632</v>
      </c>
      <c r="F1771" t="s">
        <v>15</v>
      </c>
      <c r="G1771" t="str">
        <f>_xlfn.XLOOKUP(B1771,'de para'!A:A,'de para'!C:C,_xlfn.XLOOKUP(B1771,'de para'!B:B,'de para'!C:C,"Not found",0),0)</f>
        <v>CSHG GRIDS II FIC RENDA FIXA REFERENCIADO DI</v>
      </c>
      <c r="H1771" t="str">
        <f>_xlfn.XLOOKUP(B1771,'de para'!A:A,'de para'!D:D,_xlfn.XLOOKUP('output XML'!B1771,'de para'!B:B,'de para'!D:D,"Not found",0),0)</f>
        <v>Caixa</v>
      </c>
      <c r="I1771" s="118">
        <v>44910</v>
      </c>
    </row>
    <row r="1772" spans="1:9" x14ac:dyDescent="0.3">
      <c r="A1772" s="119">
        <v>63</v>
      </c>
      <c r="B1772">
        <v>40319218000128</v>
      </c>
      <c r="C1772">
        <v>287539.12636729749</v>
      </c>
      <c r="D1772">
        <v>118.1189493</v>
      </c>
      <c r="E1772">
        <v>2434.3183551100001</v>
      </c>
      <c r="F1772" t="s">
        <v>15</v>
      </c>
      <c r="G1772" t="str">
        <f>_xlfn.XLOOKUP(B1772,'de para'!A:A,'de para'!C:C,_xlfn.XLOOKUP(B1772,'de para'!B:B,'de para'!C:C,"Not found",0),0)</f>
        <v>CSHG GRIDS II INVESTIMENTO NO EXTERIOR FI MULTIMERCADO CRÉDITO PRIVADO</v>
      </c>
      <c r="H1772" t="str">
        <f>_xlfn.XLOOKUP(B1772,'de para'!A:A,'de para'!D:D,_xlfn.XLOOKUP('output XML'!B1772,'de para'!B:B,'de para'!D:D,"Not found",0),0)</f>
        <v>Multimercado</v>
      </c>
      <c r="I1772" s="118">
        <v>44910</v>
      </c>
    </row>
    <row r="1773" spans="1:9" x14ac:dyDescent="0.3">
      <c r="A1773" s="119">
        <v>64</v>
      </c>
      <c r="B1773">
        <v>19009392000188</v>
      </c>
      <c r="C1773">
        <v>2016384.157012468</v>
      </c>
      <c r="D1773">
        <v>4.7429516999999999</v>
      </c>
      <c r="E1773">
        <v>425132.76215999998</v>
      </c>
      <c r="F1773" t="s">
        <v>15</v>
      </c>
      <c r="G1773" t="str">
        <f>_xlfn.XLOOKUP(B1773,'de para'!A:A,'de para'!C:C,_xlfn.XLOOKUP(B1773,'de para'!B:B,'de para'!C:C,"Not found",0),0)</f>
        <v>CSHG ALLOCATION SPX RAPTOR CSHG INVESTIMENTO NO EXTERIOR FIC MULTIMERCADO CRÉDITO PRIVADO</v>
      </c>
      <c r="H1773" t="str">
        <f>_xlfn.XLOOKUP(B1773,'de para'!A:A,'de para'!D:D,_xlfn.XLOOKUP('output XML'!B1773,'de para'!B:B,'de para'!D:D,"Not found",0),0)</f>
        <v>Multimercado</v>
      </c>
      <c r="I1773" s="118">
        <v>44910</v>
      </c>
    </row>
    <row r="1774" spans="1:9" x14ac:dyDescent="0.3">
      <c r="A1774" s="119">
        <v>65</v>
      </c>
      <c r="B1774">
        <v>31608483000135</v>
      </c>
      <c r="C1774">
        <v>1814195.7171286109</v>
      </c>
      <c r="D1774">
        <v>1.7521538000000001</v>
      </c>
      <c r="E1774">
        <v>1035408.94476764</v>
      </c>
      <c r="F1774" t="s">
        <v>15</v>
      </c>
      <c r="G1774" t="str">
        <f>_xlfn.XLOOKUP(B1774,'de para'!A:A,'de para'!C:C,_xlfn.XLOOKUP(B1774,'de para'!B:B,'de para'!C:C,"Not found",0),0)</f>
        <v>CSHG ALLOCATION SHARP LONG BIASED FIC AÇÕES</v>
      </c>
      <c r="H1774" t="str">
        <f>_xlfn.XLOOKUP(B1774,'de para'!A:A,'de para'!D:D,_xlfn.XLOOKUP('output XML'!B1774,'de para'!B:B,'de para'!D:D,"Not found",0),0)</f>
        <v>Ações</v>
      </c>
      <c r="I1774" s="118">
        <v>44910</v>
      </c>
    </row>
    <row r="1775" spans="1:9" x14ac:dyDescent="0.3">
      <c r="A1775" s="119">
        <v>66</v>
      </c>
      <c r="B1775">
        <v>35819274000191</v>
      </c>
      <c r="C1775">
        <v>1169690.19033248</v>
      </c>
      <c r="D1775">
        <v>1.2621788700000001</v>
      </c>
      <c r="E1775">
        <v>926723.00110084994</v>
      </c>
      <c r="F1775" t="s">
        <v>15</v>
      </c>
      <c r="G1775" t="str">
        <f>_xlfn.XLOOKUP(B1775,'de para'!A:A,'de para'!C:C,_xlfn.XLOOKUP(B1775,'de para'!B:B,'de para'!C:C,"Not found",0),0)</f>
        <v>CSHG JIVE DISTRESSED ALLOCATION III FIC MULTIMERCADO CRÉDITO PRIVADO</v>
      </c>
      <c r="H1775" t="str">
        <f>_xlfn.XLOOKUP(B1775,'de para'!A:A,'de para'!D:D,_xlfn.XLOOKUP('output XML'!B1775,'de para'!B:B,'de para'!D:D,"Not found",0),0)</f>
        <v>Inflação</v>
      </c>
      <c r="I1775" s="118">
        <v>44910</v>
      </c>
    </row>
    <row r="1776" spans="1:9" x14ac:dyDescent="0.3">
      <c r="A1776" s="119">
        <v>67</v>
      </c>
      <c r="B1776">
        <v>31713505000127</v>
      </c>
      <c r="C1776">
        <v>656455.55249715468</v>
      </c>
      <c r="D1776">
        <v>2033.0672669999999</v>
      </c>
      <c r="E1776">
        <v>322.88924383</v>
      </c>
      <c r="F1776" t="s">
        <v>15</v>
      </c>
      <c r="G1776" t="str">
        <f>_xlfn.XLOOKUP(B1776,'de para'!A:A,'de para'!C:C,_xlfn.XLOOKUP(B1776,'de para'!B:B,'de para'!C:C,"Not found",0),0)</f>
        <v>CSHG PÁTRIA INF IV FI MULTIMERCADO</v>
      </c>
      <c r="H1776" t="str">
        <f>_xlfn.XLOOKUP(B1776,'de para'!A:A,'de para'!D:D,_xlfn.XLOOKUP('output XML'!B1776,'de para'!B:B,'de para'!D:D,"Not found",0),0)</f>
        <v>Ações</v>
      </c>
      <c r="I1776" s="118">
        <v>44910</v>
      </c>
    </row>
    <row r="1777" spans="1:9" x14ac:dyDescent="0.3">
      <c r="A1777" s="119">
        <v>68</v>
      </c>
      <c r="B1777">
        <v>31713585000110</v>
      </c>
      <c r="C1777">
        <v>67680.460413282271</v>
      </c>
      <c r="D1777">
        <v>1.1524418999999999</v>
      </c>
      <c r="E1777">
        <v>58727.87201965</v>
      </c>
      <c r="F1777" t="s">
        <v>15</v>
      </c>
      <c r="G1777" t="str">
        <f>_xlfn.XLOOKUP(B1777,'de para'!A:A,'de para'!C:C,_xlfn.XLOOKUP(B1777,'de para'!B:B,'de para'!C:C,"Not found",0),0)</f>
        <v>CSHG PÁTRIA INF IV FIC RENDA FIXA REFERENCIADO DI</v>
      </c>
      <c r="H1777" t="str">
        <f>_xlfn.XLOOKUP(B1777,'de para'!A:A,'de para'!D:D,_xlfn.XLOOKUP('output XML'!B1777,'de para'!B:B,'de para'!D:D,"Not found",0),0)</f>
        <v>Caixa</v>
      </c>
      <c r="I1777" s="118">
        <v>44910</v>
      </c>
    </row>
    <row r="1778" spans="1:9" x14ac:dyDescent="0.3">
      <c r="A1778" s="119">
        <v>69</v>
      </c>
      <c r="B1778">
        <v>42776581000106</v>
      </c>
      <c r="C1778">
        <v>1765097.370220948</v>
      </c>
      <c r="D1778">
        <v>1.12631225</v>
      </c>
      <c r="E1778">
        <v>1567147.44976</v>
      </c>
      <c r="F1778" t="s">
        <v>15</v>
      </c>
      <c r="G1778" t="str">
        <f>_xlfn.XLOOKUP(B1778,'de para'!A:A,'de para'!C:C,_xlfn.XLOOKUP(B1778,'de para'!B:B,'de para'!C:C,"Not found",0),0)</f>
        <v>SELECTION CASH MASTER FUNDO DE INVESTIMENTO EM COTAS DE FUNDOS DE INVESTIMENTO RENDA FIXA CREDITO PRIVADO LONGO PRAZO</v>
      </c>
      <c r="H1778" t="str">
        <f>_xlfn.XLOOKUP(B1778,'de para'!A:A,'de para'!D:D,_xlfn.XLOOKUP('output XML'!B1778,'de para'!B:B,'de para'!D:D,"Not found",0),0)</f>
        <v>Caixa</v>
      </c>
      <c r="I1778" s="118">
        <v>44910</v>
      </c>
    </row>
    <row r="1779" spans="1:9" x14ac:dyDescent="0.3">
      <c r="A1779" s="119">
        <v>70</v>
      </c>
      <c r="B1779">
        <v>30654823000100</v>
      </c>
      <c r="C1779">
        <v>1943817.921748274</v>
      </c>
      <c r="D1779">
        <v>1295.8786124600001</v>
      </c>
      <c r="E1779">
        <v>1500.0000023600001</v>
      </c>
      <c r="F1779" t="s">
        <v>15</v>
      </c>
      <c r="G1779" t="str">
        <f>_xlfn.XLOOKUP(B1779,'de para'!A:A,'de para'!C:C,_xlfn.XLOOKUP(B1779,'de para'!B:B,'de para'!C:C,"Not found",0),0)</f>
        <v>SPS II FEEDER B FI MULTIMERCADO CRÉDITO PRIVADO</v>
      </c>
      <c r="H1779" t="str">
        <f>_xlfn.XLOOKUP(B1779,'de para'!A:A,'de para'!D:D,_xlfn.XLOOKUP('output XML'!B1779,'de para'!B:B,'de para'!D:D,"Not found",0),0)</f>
        <v>Inflação</v>
      </c>
      <c r="I1779" s="118">
        <v>44910</v>
      </c>
    </row>
    <row r="1780" spans="1:9" x14ac:dyDescent="0.3">
      <c r="A1780" s="119">
        <v>71</v>
      </c>
      <c r="B1780">
        <v>10843445000197</v>
      </c>
      <c r="C1780">
        <v>158.36489326192111</v>
      </c>
      <c r="D1780">
        <v>2.5823472299999999</v>
      </c>
      <c r="E1780">
        <v>61.325948510000003</v>
      </c>
      <c r="F1780" t="s">
        <v>15</v>
      </c>
      <c r="G1780" t="str">
        <f>_xlfn.XLOOKUP(B1780,'de para'!A:A,'de para'!C:C,_xlfn.XLOOKUP(B1780,'de para'!B:B,'de para'!C:C,"Not found",0),0)</f>
        <v>XP REFERENCIADO FUNDO INVESTIMENTO REFERENCIADO DI</v>
      </c>
      <c r="H1780" t="str">
        <f>_xlfn.XLOOKUP(B1780,'de para'!A:A,'de para'!D:D,_xlfn.XLOOKUP('output XML'!B1780,'de para'!B:B,'de para'!D:D,"Not found",0),0)</f>
        <v>Caixa</v>
      </c>
      <c r="I1780" s="118">
        <v>44910</v>
      </c>
    </row>
    <row r="1781" spans="1:9" x14ac:dyDescent="0.3">
      <c r="A1781" s="119">
        <v>72</v>
      </c>
      <c r="B1781">
        <v>44162109000109</v>
      </c>
      <c r="C1781">
        <v>919781.80177549052</v>
      </c>
      <c r="D1781">
        <v>1.0483459100000001</v>
      </c>
      <c r="E1781">
        <v>877364.80201987003</v>
      </c>
      <c r="F1781" t="s">
        <v>15</v>
      </c>
      <c r="G1781" t="str">
        <f>_xlfn.XLOOKUP(B1781,'de para'!A:A,'de para'!C:C,_xlfn.XLOOKUP(B1781,'de para'!B:B,'de para'!C:C,"Not found",0),0)</f>
        <v>XP CASH I FI RENDA FIXA SIMPLES</v>
      </c>
      <c r="H1781" t="str">
        <f>_xlfn.XLOOKUP(B1781,'de para'!A:A,'de para'!D:D,_xlfn.XLOOKUP('output XML'!B1781,'de para'!B:B,'de para'!D:D,"Not found",0),0)</f>
        <v>Caixa</v>
      </c>
      <c r="I1781" s="118">
        <v>44910</v>
      </c>
    </row>
    <row r="1782" spans="1:9" x14ac:dyDescent="0.3">
      <c r="A1782" s="119">
        <v>73</v>
      </c>
      <c r="B1782">
        <v>45683352000127</v>
      </c>
      <c r="C1782">
        <v>919781.79746968043</v>
      </c>
      <c r="D1782">
        <v>1.0483633400000001</v>
      </c>
      <c r="E1782">
        <v>877350.21091988997</v>
      </c>
      <c r="F1782" t="s">
        <v>15</v>
      </c>
      <c r="G1782" t="str">
        <f>_xlfn.XLOOKUP(B1782,'de para'!A:A,'de para'!C:C,_xlfn.XLOOKUP(B1782,'de para'!B:B,'de para'!C:C,"Not found",0),0)</f>
        <v>XP CASH II FI RENDA FIXA SIMPLES</v>
      </c>
      <c r="H1782" t="str">
        <f>_xlfn.XLOOKUP(B1782,'de para'!A:A,'de para'!D:D,_xlfn.XLOOKUP('output XML'!B1782,'de para'!B:B,'de para'!D:D,"Not found",0),0)</f>
        <v>Caixa</v>
      </c>
      <c r="I1782" s="118">
        <v>44910</v>
      </c>
    </row>
    <row r="1783" spans="1:9" x14ac:dyDescent="0.3">
      <c r="A1783" s="119">
        <v>74</v>
      </c>
      <c r="B1783">
        <v>45688718000150</v>
      </c>
      <c r="C1783">
        <v>919781.79748866276</v>
      </c>
      <c r="D1783">
        <v>1.04836331</v>
      </c>
      <c r="E1783">
        <v>877350.23604428</v>
      </c>
      <c r="F1783" t="s">
        <v>15</v>
      </c>
      <c r="G1783" t="str">
        <f>_xlfn.XLOOKUP(B1783,'de para'!A:A,'de para'!C:C,_xlfn.XLOOKUP(B1783,'de para'!B:B,'de para'!C:C,"Not found",0),0)</f>
        <v>XP CASH IV FI RENDA FIXA SIMPLES</v>
      </c>
      <c r="H1783" t="str">
        <f>_xlfn.XLOOKUP(B1783,'de para'!A:A,'de para'!D:D,_xlfn.XLOOKUP('output XML'!B1783,'de para'!B:B,'de para'!D:D,"Not found",0),0)</f>
        <v>Caixa</v>
      </c>
      <c r="I1783" s="118">
        <v>44910</v>
      </c>
    </row>
    <row r="1784" spans="1:9" x14ac:dyDescent="0.3">
      <c r="A1784" s="119">
        <v>75</v>
      </c>
      <c r="B1784">
        <v>46328929000145</v>
      </c>
      <c r="C1784">
        <v>919781.78942991607</v>
      </c>
      <c r="D1784">
        <v>1.04836101</v>
      </c>
      <c r="E1784">
        <v>877352.15317662002</v>
      </c>
      <c r="F1784" t="s">
        <v>15</v>
      </c>
      <c r="G1784" t="str">
        <f>_xlfn.XLOOKUP(B1784,'de para'!A:A,'de para'!C:C,_xlfn.XLOOKUP(B1784,'de para'!B:B,'de para'!C:C,"Not found",0),0)</f>
        <v>XP CASH IX FI RENDA FIXA SIMPLES</v>
      </c>
      <c r="H1784" t="str">
        <f>_xlfn.XLOOKUP(B1784,'de para'!A:A,'de para'!D:D,_xlfn.XLOOKUP('output XML'!B1784,'de para'!B:B,'de para'!D:D,"Not found",0),0)</f>
        <v>Caixa</v>
      </c>
      <c r="I1784" s="118">
        <v>44910</v>
      </c>
    </row>
    <row r="1785" spans="1:9" x14ac:dyDescent="0.3">
      <c r="A1785" s="119">
        <v>76</v>
      </c>
      <c r="B1785">
        <v>46098698000120</v>
      </c>
      <c r="C1785">
        <v>919781.80263073114</v>
      </c>
      <c r="D1785">
        <v>1.0482819000000001</v>
      </c>
      <c r="E1785">
        <v>877418.37632676004</v>
      </c>
      <c r="F1785" t="s">
        <v>15</v>
      </c>
      <c r="G1785" t="str">
        <f>_xlfn.XLOOKUP(B1785,'de para'!A:A,'de para'!C:C,_xlfn.XLOOKUP(B1785,'de para'!B:B,'de para'!C:C,"Not found",0),0)</f>
        <v>XP CASH V FI RENDA FIXA SIMPLES</v>
      </c>
      <c r="H1785" t="str">
        <f>_xlfn.XLOOKUP(B1785,'de para'!A:A,'de para'!D:D,_xlfn.XLOOKUP('output XML'!B1785,'de para'!B:B,'de para'!D:D,"Not found",0),0)</f>
        <v>Caixa</v>
      </c>
      <c r="I1785" s="118">
        <v>44910</v>
      </c>
    </row>
    <row r="1786" spans="1:9" x14ac:dyDescent="0.3">
      <c r="A1786" s="119">
        <v>77</v>
      </c>
      <c r="B1786">
        <v>32319500000187</v>
      </c>
      <c r="C1786">
        <v>919781.78858649475</v>
      </c>
      <c r="D1786">
        <v>1.0483834700000001</v>
      </c>
      <c r="E1786">
        <v>877333.35645447997</v>
      </c>
      <c r="F1786" t="s">
        <v>15</v>
      </c>
      <c r="G1786" t="str">
        <f>_xlfn.XLOOKUP(B1786,'de para'!A:A,'de para'!C:C,_xlfn.XLOOKUP(B1786,'de para'!B:B,'de para'!C:C,"Not found",0),0)</f>
        <v>XP CASH VI FI RENDA FIXA SIMPLES</v>
      </c>
      <c r="H1786" t="str">
        <f>_xlfn.XLOOKUP(B1786,'de para'!A:A,'de para'!D:D,_xlfn.XLOOKUP('output XML'!B1786,'de para'!B:B,'de para'!D:D,"Not found",0),0)</f>
        <v>Caixa</v>
      </c>
      <c r="I1786" s="118">
        <v>44910</v>
      </c>
    </row>
    <row r="1787" spans="1:9" x14ac:dyDescent="0.3">
      <c r="A1787" s="119">
        <v>78</v>
      </c>
      <c r="B1787">
        <v>46328987000179</v>
      </c>
      <c r="C1787">
        <v>919781.79295524443</v>
      </c>
      <c r="D1787">
        <v>1.0483643</v>
      </c>
      <c r="E1787">
        <v>877349.40321341006</v>
      </c>
      <c r="F1787" t="s">
        <v>15</v>
      </c>
      <c r="G1787" t="str">
        <f>_xlfn.XLOOKUP(B1787,'de para'!A:A,'de para'!C:C,_xlfn.XLOOKUP(B1787,'de para'!B:B,'de para'!C:C,"Not found",0),0)</f>
        <v>XP CASH X FI RENDA FIXA SIMPLES I</v>
      </c>
      <c r="H1787" t="str">
        <f>_xlfn.XLOOKUP(B1787,'de para'!A:A,'de para'!D:D,_xlfn.XLOOKUP('output XML'!B1787,'de para'!B:B,'de para'!D:D,"Not found",0),0)</f>
        <v>Caixa</v>
      </c>
      <c r="I1787" s="118">
        <v>44910</v>
      </c>
    </row>
    <row r="1788" spans="1:9" x14ac:dyDescent="0.3">
      <c r="A1788" s="119">
        <v>79</v>
      </c>
      <c r="B1788">
        <v>45688636000106</v>
      </c>
      <c r="C1788">
        <v>919781.80195541913</v>
      </c>
      <c r="D1788">
        <v>1.04829364</v>
      </c>
      <c r="E1788">
        <v>877408.54934063996</v>
      </c>
      <c r="F1788" t="s">
        <v>15</v>
      </c>
      <c r="G1788" t="str">
        <f>_xlfn.XLOOKUP(B1788,'de para'!A:A,'de para'!C:C,_xlfn.XLOOKUP(B1788,'de para'!B:B,'de para'!C:C,"Not found",0),0)</f>
        <v>XP CASH III FI RENDA FIXA SIMPLES</v>
      </c>
      <c r="H1788" t="str">
        <f>_xlfn.XLOOKUP(B1788,'de para'!A:A,'de para'!D:D,_xlfn.XLOOKUP('output XML'!B1788,'de para'!B:B,'de para'!D:D,"Not found",0),0)</f>
        <v>Caixa</v>
      </c>
      <c r="I1788" s="118">
        <v>44910</v>
      </c>
    </row>
    <row r="1789" spans="1:9" x14ac:dyDescent="0.3">
      <c r="A1789" s="119">
        <v>80</v>
      </c>
      <c r="B1789">
        <v>46328680000178</v>
      </c>
      <c r="C1789">
        <v>919781.79443665012</v>
      </c>
      <c r="D1789">
        <v>1.0483613199999999</v>
      </c>
      <c r="E1789">
        <v>877351.89851972996</v>
      </c>
      <c r="F1789" t="s">
        <v>15</v>
      </c>
      <c r="G1789" t="str">
        <f>_xlfn.XLOOKUP(B1789,'de para'!A:A,'de para'!C:C,_xlfn.XLOOKUP(B1789,'de para'!B:B,'de para'!C:C,"Not found",0),0)</f>
        <v>XP CASH VII FI RENDA FIXA SIMPLES</v>
      </c>
      <c r="H1789" t="str">
        <f>_xlfn.XLOOKUP(B1789,'de para'!A:A,'de para'!D:D,_xlfn.XLOOKUP('output XML'!B1789,'de para'!B:B,'de para'!D:D,"Not found",0),0)</f>
        <v>Caixa</v>
      </c>
      <c r="I1789" s="118">
        <v>44910</v>
      </c>
    </row>
    <row r="1790" spans="1:9" x14ac:dyDescent="0.3">
      <c r="A1790" s="119">
        <v>81</v>
      </c>
      <c r="B1790">
        <v>46328752000187</v>
      </c>
      <c r="C1790">
        <v>919781.79444658186</v>
      </c>
      <c r="D1790">
        <v>1.0483613000000001</v>
      </c>
      <c r="E1790">
        <v>877351.91526678996</v>
      </c>
      <c r="F1790" t="s">
        <v>15</v>
      </c>
      <c r="G1790" t="str">
        <f>_xlfn.XLOOKUP(B1790,'de para'!A:A,'de para'!C:C,_xlfn.XLOOKUP(B1790,'de para'!B:B,'de para'!C:C,"Not found",0),0)</f>
        <v>XP CASH VIII FI RENDA FIXA SIMPLES</v>
      </c>
      <c r="H1790" t="str">
        <f>_xlfn.XLOOKUP(B1790,'de para'!A:A,'de para'!D:D,_xlfn.XLOOKUP('output XML'!B1790,'de para'!B:B,'de para'!D:D,"Not found",0),0)</f>
        <v>Caixa</v>
      </c>
      <c r="I1790" s="118">
        <v>44910</v>
      </c>
    </row>
    <row r="1791" spans="1:9" x14ac:dyDescent="0.3">
      <c r="A1791" s="12">
        <v>0</v>
      </c>
      <c r="B1791" t="s">
        <v>3</v>
      </c>
      <c r="C1791">
        <v>194249.79</v>
      </c>
      <c r="D1791">
        <v>3884.9957589999999</v>
      </c>
      <c r="E1791">
        <v>50</v>
      </c>
      <c r="F1791" t="s">
        <v>14</v>
      </c>
      <c r="G1791" t="str">
        <f>_xlfn.XLOOKUP(B1791,'de para'!A:A,'de para'!C:C,_xlfn.XLOOKUP(B1791,'de para'!B:B,'de para'!C:C,"Not found",0),0)</f>
        <v>NTN-B 760199 20350515</v>
      </c>
      <c r="H1791" t="str">
        <f>_xlfn.XLOOKUP(B1791,'de para'!A:A,'de para'!D:D,_xlfn.XLOOKUP('output XML'!B1791,'de para'!B:B,'de para'!D:D,"Not found",0),0)</f>
        <v>Inflação</v>
      </c>
      <c r="I1791" s="118">
        <v>44911</v>
      </c>
    </row>
    <row r="1792" spans="1:9" x14ac:dyDescent="0.3">
      <c r="A1792" s="12">
        <v>1</v>
      </c>
      <c r="B1792" t="s">
        <v>3</v>
      </c>
      <c r="C1792">
        <v>256409.72</v>
      </c>
      <c r="D1792">
        <v>3884.9957589999999</v>
      </c>
      <c r="E1792">
        <v>66</v>
      </c>
      <c r="F1792" t="s">
        <v>14</v>
      </c>
      <c r="G1792" t="str">
        <f>_xlfn.XLOOKUP(B1792,'de para'!A:A,'de para'!C:C,_xlfn.XLOOKUP(B1792,'de para'!B:B,'de para'!C:C,"Not found",0),0)</f>
        <v>NTN-B 760199 20350515</v>
      </c>
      <c r="H1792" t="str">
        <f>_xlfn.XLOOKUP(B1792,'de para'!A:A,'de para'!D:D,_xlfn.XLOOKUP('output XML'!B1792,'de para'!B:B,'de para'!D:D,"Not found",0),0)</f>
        <v>Inflação</v>
      </c>
      <c r="I1792" s="118">
        <v>44911</v>
      </c>
    </row>
    <row r="1793" spans="1:9" x14ac:dyDescent="0.3">
      <c r="A1793" s="12">
        <v>2</v>
      </c>
      <c r="B1793" t="s">
        <v>3</v>
      </c>
      <c r="C1793">
        <v>1247083.6399999999</v>
      </c>
      <c r="D1793">
        <v>3884.9957589999999</v>
      </c>
      <c r="E1793">
        <v>321</v>
      </c>
      <c r="F1793" t="s">
        <v>14</v>
      </c>
      <c r="G1793" t="str">
        <f>_xlfn.XLOOKUP(B1793,'de para'!A:A,'de para'!C:C,_xlfn.XLOOKUP(B1793,'de para'!B:B,'de para'!C:C,"Not found",0),0)</f>
        <v>NTN-B 760199 20350515</v>
      </c>
      <c r="H1793" t="str">
        <f>_xlfn.XLOOKUP(B1793,'de para'!A:A,'de para'!D:D,_xlfn.XLOOKUP('output XML'!B1793,'de para'!B:B,'de para'!D:D,"Not found",0),0)</f>
        <v>Inflação</v>
      </c>
      <c r="I1793" s="118">
        <v>44911</v>
      </c>
    </row>
    <row r="1794" spans="1:9" x14ac:dyDescent="0.3">
      <c r="A1794" s="12">
        <v>3</v>
      </c>
      <c r="B1794" t="s">
        <v>5</v>
      </c>
      <c r="C1794">
        <v>175761.59</v>
      </c>
      <c r="D1794">
        <v>3994.5816479999999</v>
      </c>
      <c r="E1794">
        <v>44</v>
      </c>
      <c r="F1794" t="s">
        <v>14</v>
      </c>
      <c r="G1794" t="str">
        <f>_xlfn.XLOOKUP(B1794,'de para'!A:A,'de para'!C:C,_xlfn.XLOOKUP(B1794,'de para'!B:B,'de para'!C:C,"Not found",0),0)</f>
        <v>NTN-B 760199 20260815</v>
      </c>
      <c r="H1794" t="str">
        <f>_xlfn.XLOOKUP(B1794,'de para'!A:A,'de para'!D:D,_xlfn.XLOOKUP('output XML'!B1794,'de para'!B:B,'de para'!D:D,"Not found",0),0)</f>
        <v>Inflação</v>
      </c>
      <c r="I1794" s="118">
        <v>44911</v>
      </c>
    </row>
    <row r="1795" spans="1:9" x14ac:dyDescent="0.3">
      <c r="A1795" s="12">
        <v>4</v>
      </c>
      <c r="B1795" t="s">
        <v>5</v>
      </c>
      <c r="C1795">
        <v>275626.13</v>
      </c>
      <c r="D1795">
        <v>3994.5816479999999</v>
      </c>
      <c r="E1795">
        <v>69</v>
      </c>
      <c r="F1795" t="s">
        <v>14</v>
      </c>
      <c r="G1795" t="str">
        <f>_xlfn.XLOOKUP(B1795,'de para'!A:A,'de para'!C:C,_xlfn.XLOOKUP(B1795,'de para'!B:B,'de para'!C:C,"Not found",0),0)</f>
        <v>NTN-B 760199 20260815</v>
      </c>
      <c r="H1795" t="str">
        <f>_xlfn.XLOOKUP(B1795,'de para'!A:A,'de para'!D:D,_xlfn.XLOOKUP('output XML'!B1795,'de para'!B:B,'de para'!D:D,"Not found",0),0)</f>
        <v>Inflação</v>
      </c>
      <c r="I1795" s="118">
        <v>44911</v>
      </c>
    </row>
    <row r="1796" spans="1:9" x14ac:dyDescent="0.3">
      <c r="A1796" s="12">
        <v>5</v>
      </c>
      <c r="B1796" t="s">
        <v>5</v>
      </c>
      <c r="C1796">
        <v>31956.65</v>
      </c>
      <c r="D1796">
        <v>3994.5816479999999</v>
      </c>
      <c r="E1796">
        <v>8</v>
      </c>
      <c r="F1796" t="s">
        <v>14</v>
      </c>
      <c r="G1796" t="str">
        <f>_xlfn.XLOOKUP(B1796,'de para'!A:A,'de para'!C:C,_xlfn.XLOOKUP(B1796,'de para'!B:B,'de para'!C:C,"Not found",0),0)</f>
        <v>NTN-B 760199 20260815</v>
      </c>
      <c r="H1796" t="str">
        <f>_xlfn.XLOOKUP(B1796,'de para'!A:A,'de para'!D:D,_xlfn.XLOOKUP('output XML'!B1796,'de para'!B:B,'de para'!D:D,"Not found",0),0)</f>
        <v>Inflação</v>
      </c>
      <c r="I1796" s="118">
        <v>44911</v>
      </c>
    </row>
    <row r="1797" spans="1:9" x14ac:dyDescent="0.3">
      <c r="A1797" s="12">
        <v>6</v>
      </c>
      <c r="B1797" t="s">
        <v>5</v>
      </c>
      <c r="C1797">
        <v>691062.63</v>
      </c>
      <c r="D1797">
        <v>3994.5816479999999</v>
      </c>
      <c r="E1797">
        <v>173</v>
      </c>
      <c r="F1797" t="s">
        <v>14</v>
      </c>
      <c r="G1797" t="str">
        <f>_xlfn.XLOOKUP(B1797,'de para'!A:A,'de para'!C:C,_xlfn.XLOOKUP(B1797,'de para'!B:B,'de para'!C:C,"Not found",0),0)</f>
        <v>NTN-B 760199 20260815</v>
      </c>
      <c r="H1797" t="str">
        <f>_xlfn.XLOOKUP(B1797,'de para'!A:A,'de para'!D:D,_xlfn.XLOOKUP('output XML'!B1797,'de para'!B:B,'de para'!D:D,"Not found",0),0)</f>
        <v>Inflação</v>
      </c>
      <c r="I1797" s="118">
        <v>44911</v>
      </c>
    </row>
    <row r="1798" spans="1:9" x14ac:dyDescent="0.3">
      <c r="A1798" s="12">
        <v>7</v>
      </c>
      <c r="B1798" t="s">
        <v>3</v>
      </c>
      <c r="C1798">
        <v>1787098.05</v>
      </c>
      <c r="D1798">
        <v>3884.9957589999999</v>
      </c>
      <c r="E1798">
        <v>460</v>
      </c>
      <c r="F1798" t="s">
        <v>15</v>
      </c>
      <c r="G1798" t="str">
        <f>_xlfn.XLOOKUP(B1798,'de para'!A:A,'de para'!C:C,_xlfn.XLOOKUP(B1798,'de para'!B:B,'de para'!C:C,"Not found",0),0)</f>
        <v>NTN-B 760199 20350515</v>
      </c>
      <c r="H1798" t="str">
        <f>_xlfn.XLOOKUP(B1798,'de para'!A:A,'de para'!D:D,_xlfn.XLOOKUP('output XML'!B1798,'de para'!B:B,'de para'!D:D,"Not found",0),0)</f>
        <v>Inflação</v>
      </c>
      <c r="I1798" s="118">
        <v>44911</v>
      </c>
    </row>
    <row r="1799" spans="1:9" x14ac:dyDescent="0.3">
      <c r="A1799" s="12">
        <v>8</v>
      </c>
      <c r="B1799" t="s">
        <v>4</v>
      </c>
      <c r="C1799">
        <v>1802331.96</v>
      </c>
      <c r="D1799">
        <v>3978.6577539999998</v>
      </c>
      <c r="E1799">
        <v>453</v>
      </c>
      <c r="F1799" t="s">
        <v>15</v>
      </c>
      <c r="G1799" t="str">
        <f>_xlfn.XLOOKUP(B1799,'de para'!A:A,'de para'!C:C,_xlfn.XLOOKUP(B1799,'de para'!B:B,'de para'!C:C,"Not found",0),0)</f>
        <v>NTN-B 760199 20300815</v>
      </c>
      <c r="H1799" t="str">
        <f>_xlfn.XLOOKUP(B1799,'de para'!A:A,'de para'!D:D,_xlfn.XLOOKUP('output XML'!B1799,'de para'!B:B,'de para'!D:D,"Not found",0),0)</f>
        <v>Inflação</v>
      </c>
      <c r="I1799" s="118">
        <v>44911</v>
      </c>
    </row>
    <row r="1800" spans="1:9" x14ac:dyDescent="0.3">
      <c r="A1800" s="12">
        <v>9</v>
      </c>
      <c r="B1800" t="s">
        <v>4</v>
      </c>
      <c r="C1800">
        <v>1742652.1</v>
      </c>
      <c r="D1800">
        <v>3978.6577539999998</v>
      </c>
      <c r="E1800">
        <v>438</v>
      </c>
      <c r="F1800" t="s">
        <v>15</v>
      </c>
      <c r="G1800" t="str">
        <f>_xlfn.XLOOKUP(B1800,'de para'!A:A,'de para'!C:C,_xlfn.XLOOKUP(B1800,'de para'!B:B,'de para'!C:C,"Not found",0),0)</f>
        <v>NTN-B 760199 20300815</v>
      </c>
      <c r="H1800" t="str">
        <f>_xlfn.XLOOKUP(B1800,'de para'!A:A,'de para'!D:D,_xlfn.XLOOKUP('output XML'!B1800,'de para'!B:B,'de para'!D:D,"Not found",0),0)</f>
        <v>Inflação</v>
      </c>
      <c r="I1800" s="118">
        <v>44911</v>
      </c>
    </row>
    <row r="1801" spans="1:9" x14ac:dyDescent="0.3">
      <c r="A1801" s="12">
        <v>10</v>
      </c>
      <c r="B1801" t="s">
        <v>3</v>
      </c>
      <c r="C1801">
        <v>722609.21</v>
      </c>
      <c r="D1801">
        <v>3884.9957589999999</v>
      </c>
      <c r="E1801">
        <v>186</v>
      </c>
      <c r="F1801" t="s">
        <v>15</v>
      </c>
      <c r="G1801" t="str">
        <f>_xlfn.XLOOKUP(B1801,'de para'!A:A,'de para'!C:C,_xlfn.XLOOKUP(B1801,'de para'!B:B,'de para'!C:C,"Not found",0),0)</f>
        <v>NTN-B 760199 20350515</v>
      </c>
      <c r="H1801" t="str">
        <f>_xlfn.XLOOKUP(B1801,'de para'!A:A,'de para'!D:D,_xlfn.XLOOKUP('output XML'!B1801,'de para'!B:B,'de para'!D:D,"Not found",0),0)</f>
        <v>Inflação</v>
      </c>
      <c r="I1801" s="118">
        <v>44911</v>
      </c>
    </row>
    <row r="1802" spans="1:9" x14ac:dyDescent="0.3">
      <c r="A1802" s="12">
        <v>11</v>
      </c>
      <c r="B1802" t="s">
        <v>3</v>
      </c>
      <c r="C1802">
        <v>279719.69</v>
      </c>
      <c r="D1802">
        <v>3884.9957589999999</v>
      </c>
      <c r="E1802">
        <v>72</v>
      </c>
      <c r="F1802" t="s">
        <v>15</v>
      </c>
      <c r="G1802" t="str">
        <f>_xlfn.XLOOKUP(B1802,'de para'!A:A,'de para'!C:C,_xlfn.XLOOKUP(B1802,'de para'!B:B,'de para'!C:C,"Not found",0),0)</f>
        <v>NTN-B 760199 20350515</v>
      </c>
      <c r="H1802" t="str">
        <f>_xlfn.XLOOKUP(B1802,'de para'!A:A,'de para'!D:D,_xlfn.XLOOKUP('output XML'!B1802,'de para'!B:B,'de para'!D:D,"Not found",0),0)</f>
        <v>Inflação</v>
      </c>
      <c r="I1802" s="118">
        <v>44911</v>
      </c>
    </row>
    <row r="1803" spans="1:9" x14ac:dyDescent="0.3">
      <c r="A1803" s="12">
        <v>12</v>
      </c>
      <c r="B1803" t="s">
        <v>3</v>
      </c>
      <c r="C1803">
        <v>38849.96</v>
      </c>
      <c r="D1803">
        <v>3884.9957589999999</v>
      </c>
      <c r="E1803">
        <v>10</v>
      </c>
      <c r="F1803" t="s">
        <v>15</v>
      </c>
      <c r="G1803" t="str">
        <f>_xlfn.XLOOKUP(B1803,'de para'!A:A,'de para'!C:C,_xlfn.XLOOKUP(B1803,'de para'!B:B,'de para'!C:C,"Not found",0),0)</f>
        <v>NTN-B 760199 20350515</v>
      </c>
      <c r="H1803" t="str">
        <f>_xlfn.XLOOKUP(B1803,'de para'!A:A,'de para'!D:D,_xlfn.XLOOKUP('output XML'!B1803,'de para'!B:B,'de para'!D:D,"Not found",0),0)</f>
        <v>Inflação</v>
      </c>
      <c r="I1803" s="118">
        <v>44911</v>
      </c>
    </row>
    <row r="1804" spans="1:9" x14ac:dyDescent="0.3">
      <c r="A1804" s="12">
        <v>13</v>
      </c>
      <c r="B1804" t="s">
        <v>3</v>
      </c>
      <c r="C1804">
        <v>1996887.82</v>
      </c>
      <c r="D1804">
        <v>3884.9957589999999</v>
      </c>
      <c r="E1804">
        <v>514</v>
      </c>
      <c r="F1804" t="s">
        <v>15</v>
      </c>
      <c r="G1804" t="str">
        <f>_xlfn.XLOOKUP(B1804,'de para'!A:A,'de para'!C:C,_xlfn.XLOOKUP(B1804,'de para'!B:B,'de para'!C:C,"Not found",0),0)</f>
        <v>NTN-B 760199 20350515</v>
      </c>
      <c r="H1804" t="str">
        <f>_xlfn.XLOOKUP(B1804,'de para'!A:A,'de para'!D:D,_xlfn.XLOOKUP('output XML'!B1804,'de para'!B:B,'de para'!D:D,"Not found",0),0)</f>
        <v>Inflação</v>
      </c>
      <c r="I1804" s="118">
        <v>44911</v>
      </c>
    </row>
    <row r="1805" spans="1:9" x14ac:dyDescent="0.3">
      <c r="A1805" s="12">
        <v>14</v>
      </c>
      <c r="B1805" t="s">
        <v>4</v>
      </c>
      <c r="C1805">
        <v>2506554.39</v>
      </c>
      <c r="D1805">
        <v>3978.6577539999998</v>
      </c>
      <c r="E1805">
        <v>630</v>
      </c>
      <c r="F1805" t="s">
        <v>15</v>
      </c>
      <c r="G1805" t="str">
        <f>_xlfn.XLOOKUP(B1805,'de para'!A:A,'de para'!C:C,_xlfn.XLOOKUP(B1805,'de para'!B:B,'de para'!C:C,"Not found",0),0)</f>
        <v>NTN-B 760199 20300815</v>
      </c>
      <c r="H1805" t="str">
        <f>_xlfn.XLOOKUP(B1805,'de para'!A:A,'de para'!D:D,_xlfn.XLOOKUP('output XML'!B1805,'de para'!B:B,'de para'!D:D,"Not found",0),0)</f>
        <v>Inflação</v>
      </c>
      <c r="I1805" s="118">
        <v>44911</v>
      </c>
    </row>
    <row r="1806" spans="1:9" x14ac:dyDescent="0.3">
      <c r="A1806" s="12">
        <v>15</v>
      </c>
      <c r="B1806" t="s">
        <v>3</v>
      </c>
      <c r="C1806">
        <v>1278163.6000000001</v>
      </c>
      <c r="D1806">
        <v>3884.9957589999999</v>
      </c>
      <c r="E1806">
        <v>329</v>
      </c>
      <c r="F1806" t="s">
        <v>15</v>
      </c>
      <c r="G1806" t="str">
        <f>_xlfn.XLOOKUP(B1806,'de para'!A:A,'de para'!C:C,_xlfn.XLOOKUP(B1806,'de para'!B:B,'de para'!C:C,"Not found",0),0)</f>
        <v>NTN-B 760199 20350515</v>
      </c>
      <c r="H1806" t="str">
        <f>_xlfn.XLOOKUP(B1806,'de para'!A:A,'de para'!D:D,_xlfn.XLOOKUP('output XML'!B1806,'de para'!B:B,'de para'!D:D,"Not found",0),0)</f>
        <v>Inflação</v>
      </c>
      <c r="I1806" s="118">
        <v>44911</v>
      </c>
    </row>
    <row r="1807" spans="1:9" x14ac:dyDescent="0.3">
      <c r="A1807" s="12">
        <v>16</v>
      </c>
      <c r="B1807" t="s">
        <v>3</v>
      </c>
      <c r="C1807">
        <v>143744.84</v>
      </c>
      <c r="D1807">
        <v>3884.9957589999999</v>
      </c>
      <c r="E1807">
        <v>37</v>
      </c>
      <c r="F1807" t="s">
        <v>15</v>
      </c>
      <c r="G1807" t="str">
        <f>_xlfn.XLOOKUP(B1807,'de para'!A:A,'de para'!C:C,_xlfn.XLOOKUP(B1807,'de para'!B:B,'de para'!C:C,"Not found",0),0)</f>
        <v>NTN-B 760199 20350515</v>
      </c>
      <c r="H1807" t="str">
        <f>_xlfn.XLOOKUP(B1807,'de para'!A:A,'de para'!D:D,_xlfn.XLOOKUP('output XML'!B1807,'de para'!B:B,'de para'!D:D,"Not found",0),0)</f>
        <v>Inflação</v>
      </c>
      <c r="I1807" s="118">
        <v>44911</v>
      </c>
    </row>
    <row r="1808" spans="1:9" x14ac:dyDescent="0.3">
      <c r="A1808" s="12">
        <v>17</v>
      </c>
      <c r="B1808" t="s">
        <v>4</v>
      </c>
      <c r="C1808">
        <v>186996.91</v>
      </c>
      <c r="D1808">
        <v>3978.6577539999998</v>
      </c>
      <c r="E1808">
        <v>47</v>
      </c>
      <c r="F1808" t="s">
        <v>15</v>
      </c>
      <c r="G1808" t="str">
        <f>_xlfn.XLOOKUP(B1808,'de para'!A:A,'de para'!C:C,_xlfn.XLOOKUP(B1808,'de para'!B:B,'de para'!C:C,"Not found",0),0)</f>
        <v>NTN-B 760199 20300815</v>
      </c>
      <c r="H1808" t="str">
        <f>_xlfn.XLOOKUP(B1808,'de para'!A:A,'de para'!D:D,_xlfn.XLOOKUP('output XML'!B1808,'de para'!B:B,'de para'!D:D,"Not found",0),0)</f>
        <v>Inflação</v>
      </c>
      <c r="I1808" s="118">
        <v>44911</v>
      </c>
    </row>
    <row r="1809" spans="1:9" x14ac:dyDescent="0.3">
      <c r="A1809" s="12">
        <v>18</v>
      </c>
      <c r="B1809" t="s">
        <v>5</v>
      </c>
      <c r="C1809">
        <v>946715.85</v>
      </c>
      <c r="D1809">
        <v>3994.5816479999999</v>
      </c>
      <c r="E1809">
        <v>237</v>
      </c>
      <c r="F1809" t="s">
        <v>15</v>
      </c>
      <c r="G1809" t="str">
        <f>_xlfn.XLOOKUP(B1809,'de para'!A:A,'de para'!C:C,_xlfn.XLOOKUP(B1809,'de para'!B:B,'de para'!C:C,"Not found",0),0)</f>
        <v>NTN-B 760199 20260815</v>
      </c>
      <c r="H1809" t="str">
        <f>_xlfn.XLOOKUP(B1809,'de para'!A:A,'de para'!D:D,_xlfn.XLOOKUP('output XML'!B1809,'de para'!B:B,'de para'!D:D,"Not found",0),0)</f>
        <v>Inflação</v>
      </c>
      <c r="I1809" s="118">
        <v>44911</v>
      </c>
    </row>
    <row r="1810" spans="1:9" x14ac:dyDescent="0.3">
      <c r="A1810" s="12">
        <v>19</v>
      </c>
      <c r="B1810" t="s">
        <v>5</v>
      </c>
      <c r="C1810">
        <v>786932.58</v>
      </c>
      <c r="D1810">
        <v>3994.5816479999999</v>
      </c>
      <c r="E1810">
        <v>197</v>
      </c>
      <c r="F1810" t="s">
        <v>15</v>
      </c>
      <c r="G1810" t="str">
        <f>_xlfn.XLOOKUP(B1810,'de para'!A:A,'de para'!C:C,_xlfn.XLOOKUP(B1810,'de para'!B:B,'de para'!C:C,"Not found",0),0)</f>
        <v>NTN-B 760199 20260815</v>
      </c>
      <c r="H1810" t="str">
        <f>_xlfn.XLOOKUP(B1810,'de para'!A:A,'de para'!D:D,_xlfn.XLOOKUP('output XML'!B1810,'de para'!B:B,'de para'!D:D,"Not found",0),0)</f>
        <v>Inflação</v>
      </c>
      <c r="I1810" s="118">
        <v>44911</v>
      </c>
    </row>
    <row r="1811" spans="1:9" x14ac:dyDescent="0.3">
      <c r="A1811" s="12">
        <v>20</v>
      </c>
      <c r="B1811" t="s">
        <v>5</v>
      </c>
      <c r="C1811">
        <v>99864.54</v>
      </c>
      <c r="D1811">
        <v>3994.5816479999999</v>
      </c>
      <c r="E1811">
        <v>25</v>
      </c>
      <c r="F1811" t="s">
        <v>15</v>
      </c>
      <c r="G1811" t="str">
        <f>_xlfn.XLOOKUP(B1811,'de para'!A:A,'de para'!C:C,_xlfn.XLOOKUP(B1811,'de para'!B:B,'de para'!C:C,"Not found",0),0)</f>
        <v>NTN-B 760199 20260815</v>
      </c>
      <c r="H1811" t="str">
        <f>_xlfn.XLOOKUP(B1811,'de para'!A:A,'de para'!D:D,_xlfn.XLOOKUP('output XML'!B1811,'de para'!B:B,'de para'!D:D,"Not found",0),0)</f>
        <v>Inflação</v>
      </c>
      <c r="I1811" s="118">
        <v>44911</v>
      </c>
    </row>
    <row r="1812" spans="1:9" x14ac:dyDescent="0.3">
      <c r="A1812" s="12">
        <v>21</v>
      </c>
      <c r="B1812" t="s">
        <v>5</v>
      </c>
      <c r="C1812">
        <v>1298239.04</v>
      </c>
      <c r="D1812">
        <v>3994.5816479999999</v>
      </c>
      <c r="E1812">
        <v>325</v>
      </c>
      <c r="F1812" t="s">
        <v>15</v>
      </c>
      <c r="G1812" t="str">
        <f>_xlfn.XLOOKUP(B1812,'de para'!A:A,'de para'!C:C,_xlfn.XLOOKUP(B1812,'de para'!B:B,'de para'!C:C,"Not found",0),0)</f>
        <v>NTN-B 760199 20260815</v>
      </c>
      <c r="H1812" t="str">
        <f>_xlfn.XLOOKUP(B1812,'de para'!A:A,'de para'!D:D,_xlfn.XLOOKUP('output XML'!B1812,'de para'!B:B,'de para'!D:D,"Not found",0),0)</f>
        <v>Inflação</v>
      </c>
      <c r="I1812" s="118">
        <v>44911</v>
      </c>
    </row>
    <row r="1813" spans="1:9" x14ac:dyDescent="0.3">
      <c r="A1813" s="12">
        <v>22</v>
      </c>
      <c r="B1813" t="s">
        <v>6</v>
      </c>
      <c r="C1813">
        <v>1470007.11</v>
      </c>
      <c r="D1813">
        <v>980.00473739999995</v>
      </c>
      <c r="E1813">
        <v>1500</v>
      </c>
      <c r="F1813" t="s">
        <v>14</v>
      </c>
      <c r="G1813" t="str">
        <f>_xlfn.XLOOKUP(B1813,'de para'!A:A,'de para'!C:C,_xlfn.XLOOKUP(B1813,'de para'!B:B,'de para'!C:C,"Not found",0),0)</f>
        <v>IFPT11 - IFIN PARTICIPAÇÕES S.A. - 20330915 IPCA + 7.1000%</v>
      </c>
      <c r="H1813" t="str">
        <f>_xlfn.XLOOKUP(B1813,'de para'!A:A,'de para'!D:D,_xlfn.XLOOKUP('output XML'!B1813,'de para'!B:B,'de para'!D:D,"Not found",0),0)</f>
        <v>Inflação</v>
      </c>
      <c r="I1813" s="118">
        <v>44911</v>
      </c>
    </row>
    <row r="1814" spans="1:9" x14ac:dyDescent="0.3">
      <c r="A1814" s="12">
        <v>23</v>
      </c>
      <c r="B1814" t="s">
        <v>7</v>
      </c>
      <c r="C1814">
        <v>262870.21999999997</v>
      </c>
      <c r="D1814">
        <v>13.82</v>
      </c>
      <c r="E1814">
        <v>19021</v>
      </c>
      <c r="F1814" t="s">
        <v>14</v>
      </c>
      <c r="G1814" t="str">
        <f>_xlfn.XLOOKUP(B1814,'de para'!A:A,'de para'!C:C,_xlfn.XLOOKUP(B1814,'de para'!B:B,'de para'!C:C,"Not found",0),0)</f>
        <v>Bradesco PN</v>
      </c>
      <c r="H1814" t="str">
        <f>_xlfn.XLOOKUP(B1814,'de para'!A:A,'de para'!D:D,_xlfn.XLOOKUP('output XML'!B1814,'de para'!B:B,'de para'!D:D,"Not found",0),0)</f>
        <v>Ações</v>
      </c>
      <c r="I1814" s="118">
        <v>44911</v>
      </c>
    </row>
    <row r="1815" spans="1:9" x14ac:dyDescent="0.3">
      <c r="A1815" s="12">
        <v>24</v>
      </c>
      <c r="B1815" t="s">
        <v>143</v>
      </c>
      <c r="C1815">
        <v>7146860</v>
      </c>
      <c r="D1815">
        <v>99.4</v>
      </c>
      <c r="E1815">
        <v>71900</v>
      </c>
      <c r="F1815" t="s">
        <v>14</v>
      </c>
      <c r="G1815" t="str">
        <f>_xlfn.XLOOKUP(B1815,'de para'!A:A,'de para'!C:C,_xlfn.XLOOKUP(B1815,'de para'!B:B,'de para'!C:C,"Not found",0),0)</f>
        <v>BOVA11</v>
      </c>
      <c r="H1815" t="str">
        <f>_xlfn.XLOOKUP(B1815,'de para'!A:A,'de para'!D:D,_xlfn.XLOOKUP('output XML'!B1815,'de para'!B:B,'de para'!D:D,"Not found",0),0)</f>
        <v>Ações</v>
      </c>
      <c r="I1815" s="118">
        <v>44911</v>
      </c>
    </row>
    <row r="1816" spans="1:9" x14ac:dyDescent="0.3">
      <c r="A1816" s="12">
        <v>25</v>
      </c>
      <c r="B1816" t="s">
        <v>8</v>
      </c>
      <c r="C1816">
        <v>370131.9</v>
      </c>
      <c r="D1816">
        <v>10.95</v>
      </c>
      <c r="E1816">
        <v>33802</v>
      </c>
      <c r="F1816" t="s">
        <v>14</v>
      </c>
      <c r="G1816" t="str">
        <f>_xlfn.XLOOKUP(B1816,'de para'!A:A,'de para'!C:C,_xlfn.XLOOKUP(B1816,'de para'!B:B,'de para'!C:C,"Not found",0),0)</f>
        <v>CEMIG PN</v>
      </c>
      <c r="H1816" t="str">
        <f>_xlfn.XLOOKUP(B1816,'de para'!A:A,'de para'!D:D,_xlfn.XLOOKUP('output XML'!B1816,'de para'!B:B,'de para'!D:D,"Not found",0),0)</f>
        <v>Ações</v>
      </c>
      <c r="I1816" s="118">
        <v>44911</v>
      </c>
    </row>
    <row r="1817" spans="1:9" x14ac:dyDescent="0.3">
      <c r="A1817" s="12">
        <v>26</v>
      </c>
      <c r="B1817" t="s">
        <v>9</v>
      </c>
      <c r="C1817">
        <v>1139820</v>
      </c>
      <c r="D1817">
        <v>15.7</v>
      </c>
      <c r="E1817">
        <v>72600</v>
      </c>
      <c r="F1817" t="s">
        <v>14</v>
      </c>
      <c r="G1817" t="str">
        <f>_xlfn.XLOOKUP(B1817,'de para'!A:A,'de para'!C:C,_xlfn.XLOOKUP(B1817,'de para'!B:B,'de para'!C:C,"Not found",0),0)</f>
        <v>Cosan ON</v>
      </c>
      <c r="H1817" t="str">
        <f>_xlfn.XLOOKUP(B1817,'de para'!A:A,'de para'!D:D,_xlfn.XLOOKUP('output XML'!B1817,'de para'!B:B,'de para'!D:D,"Not found",0),0)</f>
        <v>Ações</v>
      </c>
      <c r="I1817" s="118">
        <v>44911</v>
      </c>
    </row>
    <row r="1818" spans="1:9" x14ac:dyDescent="0.3">
      <c r="A1818" s="12">
        <v>27</v>
      </c>
      <c r="B1818" t="s">
        <v>10</v>
      </c>
      <c r="C1818">
        <v>468300.7</v>
      </c>
      <c r="D1818">
        <v>8.0500000000000007</v>
      </c>
      <c r="E1818">
        <v>58174</v>
      </c>
      <c r="F1818" t="s">
        <v>14</v>
      </c>
      <c r="G1818" t="str">
        <f>_xlfn.XLOOKUP(B1818,'de para'!A:A,'de para'!C:C,_xlfn.XLOOKUP(B1818,'de para'!B:B,'de para'!C:C,"Not found",0),0)</f>
        <v>Itau PN</v>
      </c>
      <c r="H1818" t="str">
        <f>_xlfn.XLOOKUP(B1818,'de para'!A:A,'de para'!D:D,_xlfn.XLOOKUP('output XML'!B1818,'de para'!B:B,'de para'!D:D,"Not found",0),0)</f>
        <v>Ações</v>
      </c>
      <c r="I1818" s="118">
        <v>44911</v>
      </c>
    </row>
    <row r="1819" spans="1:9" x14ac:dyDescent="0.3">
      <c r="A1819" s="12">
        <v>28</v>
      </c>
      <c r="B1819" t="s">
        <v>11</v>
      </c>
      <c r="C1819">
        <v>795123</v>
      </c>
      <c r="D1819">
        <v>22.05</v>
      </c>
      <c r="E1819">
        <v>36060</v>
      </c>
      <c r="F1819" t="s">
        <v>14</v>
      </c>
      <c r="G1819" t="str">
        <f>_xlfn.XLOOKUP(B1819,'de para'!A:A,'de para'!C:C,_xlfn.XLOOKUP(B1819,'de para'!B:B,'de para'!C:C,"Not found",0),0)</f>
        <v>Petrobras PN</v>
      </c>
      <c r="H1819" t="str">
        <f>_xlfn.XLOOKUP(B1819,'de para'!A:A,'de para'!D:D,_xlfn.XLOOKUP('output XML'!B1819,'de para'!B:B,'de para'!D:D,"Not found",0),0)</f>
        <v>Ações</v>
      </c>
      <c r="I1819" s="118">
        <v>44911</v>
      </c>
    </row>
    <row r="1820" spans="1:9" x14ac:dyDescent="0.3">
      <c r="A1820" s="12">
        <v>29</v>
      </c>
      <c r="B1820" t="s">
        <v>12</v>
      </c>
      <c r="C1820">
        <v>1627920</v>
      </c>
      <c r="D1820">
        <v>85.68</v>
      </c>
      <c r="E1820">
        <v>19000</v>
      </c>
      <c r="F1820" t="s">
        <v>14</v>
      </c>
      <c r="G1820" t="str">
        <f>_xlfn.XLOOKUP(B1820,'de para'!A:A,'de para'!C:C,_xlfn.XLOOKUP(B1820,'de para'!B:B,'de para'!C:C,"Not found",0),0)</f>
        <v>Vale ON</v>
      </c>
      <c r="H1820" t="str">
        <f>_xlfn.XLOOKUP(B1820,'de para'!A:A,'de para'!D:D,_xlfn.XLOOKUP('output XML'!B1820,'de para'!B:B,'de para'!D:D,"Not found",0),0)</f>
        <v>Ações</v>
      </c>
      <c r="I1820" s="118">
        <v>44911</v>
      </c>
    </row>
    <row r="1821" spans="1:9" x14ac:dyDescent="0.3">
      <c r="A1821" s="12">
        <v>30</v>
      </c>
      <c r="B1821" t="s">
        <v>143</v>
      </c>
      <c r="C1821">
        <v>573041</v>
      </c>
      <c r="D1821">
        <v>99.4</v>
      </c>
      <c r="E1821">
        <v>5765</v>
      </c>
      <c r="F1821" t="s">
        <v>14</v>
      </c>
      <c r="G1821" t="str">
        <f>_xlfn.XLOOKUP(B1821,'de para'!A:A,'de para'!C:C,_xlfn.XLOOKUP(B1821,'de para'!B:B,'de para'!C:C,"Not found",0),0)</f>
        <v>BOVA11</v>
      </c>
      <c r="H1821" t="str">
        <f>_xlfn.XLOOKUP(B1821,'de para'!A:A,'de para'!D:D,_xlfn.XLOOKUP('output XML'!B1821,'de para'!B:B,'de para'!D:D,"Not found",0),0)</f>
        <v>Ações</v>
      </c>
      <c r="I1821" s="118">
        <v>44911</v>
      </c>
    </row>
    <row r="1822" spans="1:9" x14ac:dyDescent="0.3">
      <c r="A1822" s="12">
        <v>31</v>
      </c>
      <c r="B1822" t="s">
        <v>143</v>
      </c>
      <c r="C1822">
        <v>89062.399999999994</v>
      </c>
      <c r="D1822">
        <v>99.4</v>
      </c>
      <c r="E1822">
        <v>896</v>
      </c>
      <c r="F1822" t="s">
        <v>14</v>
      </c>
      <c r="G1822" t="str">
        <f>_xlfn.XLOOKUP(B1822,'de para'!A:A,'de para'!C:C,_xlfn.XLOOKUP(B1822,'de para'!B:B,'de para'!C:C,"Not found",0),0)</f>
        <v>BOVA11</v>
      </c>
      <c r="H1822" t="str">
        <f>_xlfn.XLOOKUP(B1822,'de para'!A:A,'de para'!D:D,_xlfn.XLOOKUP('output XML'!B1822,'de para'!B:B,'de para'!D:D,"Not found",0),0)</f>
        <v>Ações</v>
      </c>
      <c r="I1822" s="118">
        <v>44911</v>
      </c>
    </row>
    <row r="1823" spans="1:9" x14ac:dyDescent="0.3">
      <c r="A1823" s="12">
        <v>32</v>
      </c>
      <c r="B1823" t="s">
        <v>143</v>
      </c>
      <c r="C1823">
        <v>42543.199999999997</v>
      </c>
      <c r="D1823">
        <v>99.4</v>
      </c>
      <c r="E1823">
        <v>428</v>
      </c>
      <c r="F1823" t="s">
        <v>14</v>
      </c>
      <c r="G1823" t="str">
        <f>_xlfn.XLOOKUP(B1823,'de para'!A:A,'de para'!C:C,_xlfn.XLOOKUP(B1823,'de para'!B:B,'de para'!C:C,"Not found",0),0)</f>
        <v>BOVA11</v>
      </c>
      <c r="H1823" t="str">
        <f>_xlfn.XLOOKUP(B1823,'de para'!A:A,'de para'!D:D,_xlfn.XLOOKUP('output XML'!B1823,'de para'!B:B,'de para'!D:D,"Not found",0),0)</f>
        <v>Ações</v>
      </c>
      <c r="I1823" s="118">
        <v>44911</v>
      </c>
    </row>
    <row r="1824" spans="1:9" x14ac:dyDescent="0.3">
      <c r="A1824" s="12">
        <v>33</v>
      </c>
      <c r="B1824" t="s">
        <v>143</v>
      </c>
      <c r="C1824">
        <v>80514</v>
      </c>
      <c r="D1824">
        <v>99.4</v>
      </c>
      <c r="E1824">
        <v>810</v>
      </c>
      <c r="F1824" t="s">
        <v>14</v>
      </c>
      <c r="G1824" t="str">
        <f>_xlfn.XLOOKUP(B1824,'de para'!A:A,'de para'!C:C,_xlfn.XLOOKUP(B1824,'de para'!B:B,'de para'!C:C,"Not found",0),0)</f>
        <v>BOVA11</v>
      </c>
      <c r="H1824" t="str">
        <f>_xlfn.XLOOKUP(B1824,'de para'!A:A,'de para'!D:D,_xlfn.XLOOKUP('output XML'!B1824,'de para'!B:B,'de para'!D:D,"Not found",0),0)</f>
        <v>Ações</v>
      </c>
      <c r="I1824" s="118">
        <v>44911</v>
      </c>
    </row>
    <row r="1825" spans="1:9" x14ac:dyDescent="0.3">
      <c r="A1825" s="12">
        <v>34</v>
      </c>
      <c r="B1825" t="s">
        <v>143</v>
      </c>
      <c r="C1825">
        <v>149795.79999999999</v>
      </c>
      <c r="D1825">
        <v>99.4</v>
      </c>
      <c r="E1825">
        <v>1507</v>
      </c>
      <c r="F1825" t="s">
        <v>14</v>
      </c>
      <c r="G1825" t="str">
        <f>_xlfn.XLOOKUP(B1825,'de para'!A:A,'de para'!C:C,_xlfn.XLOOKUP(B1825,'de para'!B:B,'de para'!C:C,"Not found",0),0)</f>
        <v>BOVA11</v>
      </c>
      <c r="H1825" t="str">
        <f>_xlfn.XLOOKUP(B1825,'de para'!A:A,'de para'!D:D,_xlfn.XLOOKUP('output XML'!B1825,'de para'!B:B,'de para'!D:D,"Not found",0),0)</f>
        <v>Ações</v>
      </c>
      <c r="I1825" s="118">
        <v>44911</v>
      </c>
    </row>
    <row r="1826" spans="1:9" x14ac:dyDescent="0.3">
      <c r="A1826" s="12">
        <v>35</v>
      </c>
      <c r="B1826" t="s">
        <v>143</v>
      </c>
      <c r="C1826">
        <v>685263.6</v>
      </c>
      <c r="D1826">
        <v>99.4</v>
      </c>
      <c r="E1826">
        <v>6894</v>
      </c>
      <c r="F1826" t="s">
        <v>14</v>
      </c>
      <c r="G1826" t="str">
        <f>_xlfn.XLOOKUP(B1826,'de para'!A:A,'de para'!C:C,_xlfn.XLOOKUP(B1826,'de para'!B:B,'de para'!C:C,"Not found",0),0)</f>
        <v>BOVA11</v>
      </c>
      <c r="H1826" t="str">
        <f>_xlfn.XLOOKUP(B1826,'de para'!A:A,'de para'!D:D,_xlfn.XLOOKUP('output XML'!B1826,'de para'!B:B,'de para'!D:D,"Not found",0),0)</f>
        <v>Ações</v>
      </c>
      <c r="I1826" s="118">
        <v>44911</v>
      </c>
    </row>
    <row r="1827" spans="1:9" x14ac:dyDescent="0.3">
      <c r="A1827" s="12">
        <v>36</v>
      </c>
      <c r="B1827" t="s">
        <v>13</v>
      </c>
      <c r="C1827">
        <v>1000.14</v>
      </c>
      <c r="D1827">
        <v>1000.14</v>
      </c>
      <c r="E1827">
        <v>1</v>
      </c>
      <c r="F1827" t="s">
        <v>14</v>
      </c>
      <c r="G1827" t="str">
        <f>_xlfn.XLOOKUP(B1827,'de para'!A:A,'de para'!C:C,_xlfn.XLOOKUP(B1827,'de para'!B:B,'de para'!C:C,"Not found",0),0)</f>
        <v>Fundo de caixa</v>
      </c>
      <c r="H1827" t="str">
        <f>_xlfn.XLOOKUP(B1827,'de para'!A:A,'de para'!D:D,_xlfn.XLOOKUP('output XML'!B1827,'de para'!B:B,'de para'!D:D,"Not found",0),0)</f>
        <v>Caixa</v>
      </c>
      <c r="I1827" s="118">
        <v>44911</v>
      </c>
    </row>
    <row r="1828" spans="1:9" x14ac:dyDescent="0.3">
      <c r="A1828" s="12">
        <v>37</v>
      </c>
      <c r="B1828" t="s">
        <v>13</v>
      </c>
      <c r="C1828">
        <v>1000.42</v>
      </c>
      <c r="D1828">
        <v>1000.42</v>
      </c>
      <c r="E1828">
        <v>1</v>
      </c>
      <c r="F1828" t="s">
        <v>15</v>
      </c>
      <c r="G1828" t="str">
        <f>_xlfn.XLOOKUP(B1828,'de para'!A:A,'de para'!C:C,_xlfn.XLOOKUP(B1828,'de para'!B:B,'de para'!C:C,"Not found",0),0)</f>
        <v>Fundo de caixa</v>
      </c>
      <c r="H1828" t="str">
        <f>_xlfn.XLOOKUP(B1828,'de para'!A:A,'de para'!D:D,_xlfn.XLOOKUP('output XML'!B1828,'de para'!B:B,'de para'!D:D,"Not found",0),0)</f>
        <v>Caixa</v>
      </c>
      <c r="I1828" s="118">
        <v>44911</v>
      </c>
    </row>
    <row r="1829" spans="1:9" x14ac:dyDescent="0.3">
      <c r="A1829" s="12">
        <v>38</v>
      </c>
      <c r="B1829">
        <v>25307212000147</v>
      </c>
      <c r="C1829">
        <v>536390.57321484934</v>
      </c>
      <c r="D1829">
        <v>1.2954618</v>
      </c>
      <c r="E1829">
        <v>414053.56237817998</v>
      </c>
      <c r="F1829" t="s">
        <v>14</v>
      </c>
      <c r="G1829" t="str">
        <f>_xlfn.XLOOKUP(B1829,'de para'!A:A,'de para'!C:C,_xlfn.XLOOKUP(B1829,'de para'!B:B,'de para'!C:C,"Not found",0),0)</f>
        <v>CSHG ALLOCATION VELT 90 FIC AÇÕES</v>
      </c>
      <c r="H1829" t="str">
        <f>_xlfn.XLOOKUP(B1829,'de para'!A:A,'de para'!D:D,_xlfn.XLOOKUP('output XML'!B1829,'de para'!B:B,'de para'!D:D,"Not found",0),0)</f>
        <v>Ações</v>
      </c>
      <c r="I1829" s="118">
        <v>44911</v>
      </c>
    </row>
    <row r="1830" spans="1:9" x14ac:dyDescent="0.3">
      <c r="A1830" s="12">
        <v>39</v>
      </c>
      <c r="B1830">
        <v>19726267000199</v>
      </c>
      <c r="C1830">
        <v>2381741.6477680262</v>
      </c>
      <c r="D1830">
        <v>290.57071693</v>
      </c>
      <c r="E1830">
        <v>8196.7710749800008</v>
      </c>
      <c r="F1830" t="s">
        <v>14</v>
      </c>
      <c r="G1830" t="str">
        <f>_xlfn.XLOOKUP(B1830,'de para'!A:A,'de para'!C:C,_xlfn.XLOOKUP(B1830,'de para'!B:B,'de para'!C:C,"Not found",0),0)</f>
        <v>ATMOS AÇÕES II FIC</v>
      </c>
      <c r="H1830" t="str">
        <f>_xlfn.XLOOKUP(B1830,'de para'!A:A,'de para'!D:D,_xlfn.XLOOKUP('output XML'!B1830,'de para'!B:B,'de para'!D:D,"Not found",0),0)</f>
        <v>Ações</v>
      </c>
      <c r="I1830" s="118">
        <v>44911</v>
      </c>
    </row>
    <row r="1831" spans="1:9" x14ac:dyDescent="0.3">
      <c r="A1831" s="12">
        <v>40</v>
      </c>
      <c r="B1831">
        <v>11145320000156</v>
      </c>
      <c r="C1831">
        <v>3102626.4049586579</v>
      </c>
      <c r="D1831">
        <v>677.47677592000002</v>
      </c>
      <c r="E1831">
        <v>4579.6793561599998</v>
      </c>
      <c r="F1831" t="s">
        <v>14</v>
      </c>
      <c r="G1831" t="str">
        <f>_xlfn.XLOOKUP(B1831,'de para'!A:A,'de para'!C:C,_xlfn.XLOOKUP(B1831,'de para'!B:B,'de para'!C:C,"Not found",0),0)</f>
        <v>ATMOS AÇÕES FIC</v>
      </c>
      <c r="H1831" t="str">
        <f>_xlfn.XLOOKUP(B1831,'de para'!A:A,'de para'!D:D,_xlfn.XLOOKUP('output XML'!B1831,'de para'!B:B,'de para'!D:D,"Not found",0),0)</f>
        <v>Ações</v>
      </c>
      <c r="I1831" s="118">
        <v>44911</v>
      </c>
    </row>
    <row r="1832" spans="1:9" x14ac:dyDescent="0.3">
      <c r="A1832" s="12">
        <v>41</v>
      </c>
      <c r="B1832">
        <v>28075715000122</v>
      </c>
      <c r="C1832">
        <v>1798262.797047673</v>
      </c>
      <c r="D1832">
        <v>1.5506506</v>
      </c>
      <c r="E1832">
        <v>1159682.77898817</v>
      </c>
      <c r="F1832" t="s">
        <v>14</v>
      </c>
      <c r="G1832" t="str">
        <f>_xlfn.XLOOKUP(B1832,'de para'!A:A,'de para'!C:C,_xlfn.XLOOKUP(B1832,'de para'!B:B,'de para'!C:C,"Not found",0),0)</f>
        <v>CSHG ALLOCATION MILES VIRTUS FIC AÇÕES</v>
      </c>
      <c r="H1832" t="str">
        <f>_xlfn.XLOOKUP(B1832,'de para'!A:A,'de para'!D:D,_xlfn.XLOOKUP('output XML'!B1832,'de para'!B:B,'de para'!D:D,"Not found",0),0)</f>
        <v>Ações</v>
      </c>
      <c r="I1832" s="118">
        <v>44911</v>
      </c>
    </row>
    <row r="1833" spans="1:9" x14ac:dyDescent="0.3">
      <c r="A1833" s="12">
        <v>42</v>
      </c>
      <c r="B1833">
        <v>31608459000104</v>
      </c>
      <c r="C1833">
        <v>1505443.321587916</v>
      </c>
      <c r="D1833">
        <v>1.3377270999999999</v>
      </c>
      <c r="E1833">
        <v>1125374.01805489</v>
      </c>
      <c r="F1833" t="s">
        <v>14</v>
      </c>
      <c r="G1833" t="str">
        <f>_xlfn.XLOOKUP(B1833,'de para'!A:A,'de para'!C:C,_xlfn.XLOOKUP(B1833,'de para'!B:B,'de para'!C:C,"Not found",0),0)</f>
        <v>CSHG ALLOCATION RPS LONG BIAS SELECTION FUNDO DE INVESTIMENTO EM COTAS DE FUNDO DE INVESTIMENTO EM AÇÕES</v>
      </c>
      <c r="H1833" t="str">
        <f>_xlfn.XLOOKUP(B1833,'de para'!A:A,'de para'!D:D,_xlfn.XLOOKUP('output XML'!B1833,'de para'!B:B,'de para'!D:D,"Not found",0),0)</f>
        <v>Ações</v>
      </c>
      <c r="I1833" s="118">
        <v>44911</v>
      </c>
    </row>
    <row r="1834" spans="1:9" x14ac:dyDescent="0.3">
      <c r="A1834" s="12">
        <v>43</v>
      </c>
      <c r="B1834">
        <v>31666901000140</v>
      </c>
      <c r="C1834">
        <v>881649.29040879023</v>
      </c>
      <c r="D1834">
        <v>1.4387052</v>
      </c>
      <c r="E1834">
        <v>612807.46772083</v>
      </c>
      <c r="F1834" t="s">
        <v>14</v>
      </c>
      <c r="G1834" t="str">
        <f>_xlfn.XLOOKUP(B1834,'de para'!A:A,'de para'!C:C,_xlfn.XLOOKUP(B1834,'de para'!B:B,'de para'!C:C,"Not found",0),0)</f>
        <v>CSHG ALLOCATION TRUXT LONG BIAS II FUNDO DE INVESTIMENTO EM COTAS DE FUNDO DE INVESTIMENTO EM AÇÕES</v>
      </c>
      <c r="H1834" t="str">
        <f>_xlfn.XLOOKUP(B1834,'de para'!A:A,'de para'!D:D,_xlfn.XLOOKUP('output XML'!B1834,'de para'!B:B,'de para'!D:D,"Not found",0),0)</f>
        <v>Ações</v>
      </c>
      <c r="I1834" s="118">
        <v>44911</v>
      </c>
    </row>
    <row r="1835" spans="1:9" x14ac:dyDescent="0.3">
      <c r="A1835" s="12">
        <v>44</v>
      </c>
      <c r="B1835">
        <v>44769980000167</v>
      </c>
      <c r="C1835">
        <v>661970.38665943453</v>
      </c>
      <c r="D1835">
        <v>0.77908776000000002</v>
      </c>
      <c r="E1835">
        <v>849673.70897912001</v>
      </c>
      <c r="F1835" t="s">
        <v>14</v>
      </c>
      <c r="G1835" t="str">
        <f>_xlfn.XLOOKUP(B1835,'de para'!A:A,'de para'!C:C,_xlfn.XLOOKUP(B1835,'de para'!B:B,'de para'!C:C,"Not found",0),0)</f>
        <v>DCG ADVISORY FUNDO DE INVESTIMENTO EM COTAS DE FUNDOS DE INVESTIMENTO EM AÇÕES</v>
      </c>
      <c r="H1835" t="str">
        <f>_xlfn.XLOOKUP(B1835,'de para'!A:A,'de para'!D:D,_xlfn.XLOOKUP('output XML'!B1835,'de para'!B:B,'de para'!D:D,"Not found",0),0)</f>
        <v>Ações</v>
      </c>
      <c r="I1835" s="118">
        <v>44911</v>
      </c>
    </row>
    <row r="1836" spans="1:9" x14ac:dyDescent="0.3">
      <c r="A1836" s="12">
        <v>45</v>
      </c>
      <c r="B1836">
        <v>14781366000150</v>
      </c>
      <c r="C1836">
        <v>2775805.1748556392</v>
      </c>
      <c r="D1836">
        <v>3.0917347999999998</v>
      </c>
      <c r="E1836">
        <v>897814.77209999994</v>
      </c>
      <c r="F1836" t="s">
        <v>14</v>
      </c>
      <c r="G1836" t="str">
        <f>_xlfn.XLOOKUP(B1836,'de para'!A:A,'de para'!C:C,_xlfn.XLOOKUP(B1836,'de para'!B:B,'de para'!C:C,"Not found",0),0)</f>
        <v>NUCLEO CSHG AÇÕES FUNDO DE INVESTIMENTO EM COTAS DE FUNDOS DE INVESTIMENTO DE AÇÕES</v>
      </c>
      <c r="H1836" t="str">
        <f>_xlfn.XLOOKUP(B1836,'de para'!A:A,'de para'!D:D,_xlfn.XLOOKUP('output XML'!B1836,'de para'!B:B,'de para'!D:D,"Not found",0),0)</f>
        <v>Ações</v>
      </c>
      <c r="I1836" s="118">
        <v>44911</v>
      </c>
    </row>
    <row r="1837" spans="1:9" x14ac:dyDescent="0.3">
      <c r="A1837" s="12">
        <v>46</v>
      </c>
      <c r="B1837">
        <v>10843445000197</v>
      </c>
      <c r="C1837">
        <v>582.72279994034943</v>
      </c>
      <c r="D1837">
        <v>2.58364934</v>
      </c>
      <c r="E1837">
        <v>225.54252657999999</v>
      </c>
      <c r="F1837" t="s">
        <v>14</v>
      </c>
      <c r="G1837" t="str">
        <f>_xlfn.XLOOKUP(B1837,'de para'!A:A,'de para'!C:C,_xlfn.XLOOKUP(B1837,'de para'!B:B,'de para'!C:C,"Not found",0),0)</f>
        <v>XP REFERENCIADO FUNDO INVESTIMENTO REFERENCIADO DI</v>
      </c>
      <c r="H1837" t="str">
        <f>_xlfn.XLOOKUP(B1837,'de para'!A:A,'de para'!D:D,_xlfn.XLOOKUP('output XML'!B1837,'de para'!B:B,'de para'!D:D,"Not found",0),0)</f>
        <v>Caixa</v>
      </c>
      <c r="I1837" s="118">
        <v>44911</v>
      </c>
    </row>
    <row r="1838" spans="1:9" x14ac:dyDescent="0.3">
      <c r="A1838" s="12">
        <v>47</v>
      </c>
      <c r="B1838">
        <v>44162109000109</v>
      </c>
      <c r="C1838">
        <v>58470.33776723039</v>
      </c>
      <c r="D1838">
        <v>1.04883653</v>
      </c>
      <c r="E1838">
        <v>55747.80825686</v>
      </c>
      <c r="F1838" t="s">
        <v>14</v>
      </c>
      <c r="G1838" t="str">
        <f>_xlfn.XLOOKUP(B1838,'de para'!A:A,'de para'!C:C,_xlfn.XLOOKUP(B1838,'de para'!B:B,'de para'!C:C,"Not found",0),0)</f>
        <v>XP CASH I FI RENDA FIXA SIMPLES</v>
      </c>
      <c r="H1838" t="str">
        <f>_xlfn.XLOOKUP(B1838,'de para'!A:A,'de para'!D:D,_xlfn.XLOOKUP('output XML'!B1838,'de para'!B:B,'de para'!D:D,"Not found",0),0)</f>
        <v>Caixa</v>
      </c>
      <c r="I1838" s="118">
        <v>44911</v>
      </c>
    </row>
    <row r="1839" spans="1:9" x14ac:dyDescent="0.3">
      <c r="A1839" s="12">
        <v>48</v>
      </c>
      <c r="B1839">
        <v>45683352000127</v>
      </c>
      <c r="C1839">
        <v>58470.416965545977</v>
      </c>
      <c r="D1839">
        <v>1.04885527</v>
      </c>
      <c r="E1839">
        <v>55746.887714589997</v>
      </c>
      <c r="F1839" t="s">
        <v>14</v>
      </c>
      <c r="G1839" t="str">
        <f>_xlfn.XLOOKUP(B1839,'de para'!A:A,'de para'!C:C,_xlfn.XLOOKUP(B1839,'de para'!B:B,'de para'!C:C,"Not found",0),0)</f>
        <v>XP CASH II FI RENDA FIXA SIMPLES</v>
      </c>
      <c r="H1839" t="str">
        <f>_xlfn.XLOOKUP(B1839,'de para'!A:A,'de para'!D:D,_xlfn.XLOOKUP('output XML'!B1839,'de para'!B:B,'de para'!D:D,"Not found",0),0)</f>
        <v>Caixa</v>
      </c>
      <c r="I1839" s="118">
        <v>44911</v>
      </c>
    </row>
    <row r="1840" spans="1:9" x14ac:dyDescent="0.3">
      <c r="A1840" s="12">
        <v>49</v>
      </c>
      <c r="B1840">
        <v>45688718000150</v>
      </c>
      <c r="C1840">
        <v>58470.411024248337</v>
      </c>
      <c r="D1840">
        <v>1.0488552499999999</v>
      </c>
      <c r="E1840">
        <v>55746.883113039999</v>
      </c>
      <c r="F1840" t="s">
        <v>14</v>
      </c>
      <c r="G1840" t="str">
        <f>_xlfn.XLOOKUP(B1840,'de para'!A:A,'de para'!C:C,_xlfn.XLOOKUP(B1840,'de para'!B:B,'de para'!C:C,"Not found",0),0)</f>
        <v>XP CASH IV FI RENDA FIXA SIMPLES</v>
      </c>
      <c r="H1840" t="str">
        <f>_xlfn.XLOOKUP(B1840,'de para'!A:A,'de para'!D:D,_xlfn.XLOOKUP('output XML'!B1840,'de para'!B:B,'de para'!D:D,"Not found",0),0)</f>
        <v>Caixa</v>
      </c>
      <c r="I1840" s="118">
        <v>44911</v>
      </c>
    </row>
    <row r="1841" spans="1:9" x14ac:dyDescent="0.3">
      <c r="A1841" s="12">
        <v>50</v>
      </c>
      <c r="B1841">
        <v>46328929000145</v>
      </c>
      <c r="C1841">
        <v>58470.406392661207</v>
      </c>
      <c r="D1841">
        <v>1.04885294</v>
      </c>
      <c r="E1841">
        <v>55747.00147445</v>
      </c>
      <c r="F1841" t="s">
        <v>14</v>
      </c>
      <c r="G1841" t="str">
        <f>_xlfn.XLOOKUP(B1841,'de para'!A:A,'de para'!C:C,_xlfn.XLOOKUP(B1841,'de para'!B:B,'de para'!C:C,"Not found",0),0)</f>
        <v>XP CASH IX FI RENDA FIXA SIMPLES</v>
      </c>
      <c r="H1841" t="str">
        <f>_xlfn.XLOOKUP(B1841,'de para'!A:A,'de para'!D:D,_xlfn.XLOOKUP('output XML'!B1841,'de para'!B:B,'de para'!D:D,"Not found",0),0)</f>
        <v>Caixa</v>
      </c>
      <c r="I1841" s="118">
        <v>44911</v>
      </c>
    </row>
    <row r="1842" spans="1:9" x14ac:dyDescent="0.3">
      <c r="A1842" s="12">
        <v>51</v>
      </c>
      <c r="B1842">
        <v>46098698000120</v>
      </c>
      <c r="C1842">
        <v>58470.410923795833</v>
      </c>
      <c r="D1842">
        <v>1.0487738</v>
      </c>
      <c r="E1842">
        <v>55751.212438559996</v>
      </c>
      <c r="F1842" t="s">
        <v>14</v>
      </c>
      <c r="G1842" t="str">
        <f>_xlfn.XLOOKUP(B1842,'de para'!A:A,'de para'!C:C,_xlfn.XLOOKUP(B1842,'de para'!B:B,'de para'!C:C,"Not found",0),0)</f>
        <v>XP CASH V FI RENDA FIXA SIMPLES</v>
      </c>
      <c r="H1842" t="str">
        <f>_xlfn.XLOOKUP(B1842,'de para'!A:A,'de para'!D:D,_xlfn.XLOOKUP('output XML'!B1842,'de para'!B:B,'de para'!D:D,"Not found",0),0)</f>
        <v>Caixa</v>
      </c>
      <c r="I1842" s="118">
        <v>44911</v>
      </c>
    </row>
    <row r="1843" spans="1:9" x14ac:dyDescent="0.3">
      <c r="A1843" s="12">
        <v>52</v>
      </c>
      <c r="B1843">
        <v>32319500000187</v>
      </c>
      <c r="C1843">
        <v>58470.405227082469</v>
      </c>
      <c r="D1843">
        <v>1.04887541</v>
      </c>
      <c r="E1843">
        <v>55745.806098250003</v>
      </c>
      <c r="F1843" t="s">
        <v>14</v>
      </c>
      <c r="G1843" t="str">
        <f>_xlfn.XLOOKUP(B1843,'de para'!A:A,'de para'!C:C,_xlfn.XLOOKUP(B1843,'de para'!B:B,'de para'!C:C,"Not found",0),0)</f>
        <v>XP CASH VI FI RENDA FIXA SIMPLES</v>
      </c>
      <c r="H1843" t="str">
        <f>_xlfn.XLOOKUP(B1843,'de para'!A:A,'de para'!D:D,_xlfn.XLOOKUP('output XML'!B1843,'de para'!B:B,'de para'!D:D,"Not found",0),0)</f>
        <v>Caixa</v>
      </c>
      <c r="I1843" s="118">
        <v>44911</v>
      </c>
    </row>
    <row r="1844" spans="1:9" x14ac:dyDescent="0.3">
      <c r="A1844" s="12">
        <v>53</v>
      </c>
      <c r="B1844">
        <v>46328987000179</v>
      </c>
      <c r="C1844">
        <v>58470.405814939237</v>
      </c>
      <c r="D1844">
        <v>1.0488562299999999</v>
      </c>
      <c r="E1844">
        <v>55746.826059220002</v>
      </c>
      <c r="F1844" t="s">
        <v>14</v>
      </c>
      <c r="G1844" t="str">
        <f>_xlfn.XLOOKUP(B1844,'de para'!A:A,'de para'!C:C,_xlfn.XLOOKUP(B1844,'de para'!B:B,'de para'!C:C,"Not found",0),0)</f>
        <v>XP CASH X FI RENDA FIXA SIMPLES I</v>
      </c>
      <c r="H1844" t="str">
        <f>_xlfn.XLOOKUP(B1844,'de para'!A:A,'de para'!D:D,_xlfn.XLOOKUP('output XML'!B1844,'de para'!B:B,'de para'!D:D,"Not found",0),0)</f>
        <v>Caixa</v>
      </c>
      <c r="I1844" s="118">
        <v>44911</v>
      </c>
    </row>
    <row r="1845" spans="1:9" x14ac:dyDescent="0.3">
      <c r="A1845" s="12">
        <v>54</v>
      </c>
      <c r="B1845">
        <v>45688636000106</v>
      </c>
      <c r="C1845">
        <v>58470.416018379263</v>
      </c>
      <c r="D1845">
        <v>1.0487855399999999</v>
      </c>
      <c r="E1845">
        <v>55750.593222689997</v>
      </c>
      <c r="F1845" t="s">
        <v>14</v>
      </c>
      <c r="G1845" t="str">
        <f>_xlfn.XLOOKUP(B1845,'de para'!A:A,'de para'!C:C,_xlfn.XLOOKUP(B1845,'de para'!B:B,'de para'!C:C,"Not found",0),0)</f>
        <v>XP CASH III FI RENDA FIXA SIMPLES</v>
      </c>
      <c r="H1845" t="str">
        <f>_xlfn.XLOOKUP(B1845,'de para'!A:A,'de para'!D:D,_xlfn.XLOOKUP('output XML'!B1845,'de para'!B:B,'de para'!D:D,"Not found",0),0)</f>
        <v>Caixa</v>
      </c>
      <c r="I1845" s="118">
        <v>44911</v>
      </c>
    </row>
    <row r="1846" spans="1:9" x14ac:dyDescent="0.3">
      <c r="A1846" s="12">
        <v>55</v>
      </c>
      <c r="B1846">
        <v>46328680000178</v>
      </c>
      <c r="C1846">
        <v>58470.39816192523</v>
      </c>
      <c r="D1846">
        <v>1.0488532500000001</v>
      </c>
      <c r="E1846">
        <v>55746.977150450002</v>
      </c>
      <c r="F1846" t="s">
        <v>14</v>
      </c>
      <c r="G1846" t="str">
        <f>_xlfn.XLOOKUP(B1846,'de para'!A:A,'de para'!C:C,_xlfn.XLOOKUP(B1846,'de para'!B:B,'de para'!C:C,"Not found",0),0)</f>
        <v>XP CASH VII FI RENDA FIXA SIMPLES</v>
      </c>
      <c r="H1846" t="str">
        <f>_xlfn.XLOOKUP(B1846,'de para'!A:A,'de para'!D:D,_xlfn.XLOOKUP('output XML'!B1846,'de para'!B:B,'de para'!D:D,"Not found",0),0)</f>
        <v>Caixa</v>
      </c>
      <c r="I1846" s="118">
        <v>44911</v>
      </c>
    </row>
    <row r="1847" spans="1:9" x14ac:dyDescent="0.3">
      <c r="A1847" s="12">
        <v>56</v>
      </c>
      <c r="B1847">
        <v>46328752000187</v>
      </c>
      <c r="C1847">
        <v>58470.397100739407</v>
      </c>
      <c r="D1847">
        <v>1.04885323</v>
      </c>
      <c r="E1847">
        <v>55746.9772017</v>
      </c>
      <c r="F1847" t="s">
        <v>14</v>
      </c>
      <c r="G1847" t="str">
        <f>_xlfn.XLOOKUP(B1847,'de para'!A:A,'de para'!C:C,_xlfn.XLOOKUP(B1847,'de para'!B:B,'de para'!C:C,"Not found",0),0)</f>
        <v>XP CASH VIII FI RENDA FIXA SIMPLES</v>
      </c>
      <c r="H1847" t="str">
        <f>_xlfn.XLOOKUP(B1847,'de para'!A:A,'de para'!D:D,_xlfn.XLOOKUP('output XML'!B1847,'de para'!B:B,'de para'!D:D,"Not found",0),0)</f>
        <v>Caixa</v>
      </c>
      <c r="I1847" s="118">
        <v>44911</v>
      </c>
    </row>
    <row r="1848" spans="1:9" x14ac:dyDescent="0.3">
      <c r="A1848" s="12">
        <v>57</v>
      </c>
      <c r="B1848">
        <v>31366337000140</v>
      </c>
      <c r="C1848">
        <v>2996036.6440442032</v>
      </c>
      <c r="D1848">
        <v>1.9713794</v>
      </c>
      <c r="E1848">
        <v>1519766.63854974</v>
      </c>
      <c r="F1848" t="s">
        <v>15</v>
      </c>
      <c r="G1848" t="str">
        <f>_xlfn.XLOOKUP(B1848,'de para'!A:A,'de para'!C:C,_xlfn.XLOOKUP(B1848,'de para'!B:B,'de para'!C:C,"Not found",0),0)</f>
        <v>051 SPA VISTA MULTIESTRATÉGIA FIC MULTIMERCADO</v>
      </c>
      <c r="H1848" t="str">
        <f>_xlfn.XLOOKUP(B1848,'de para'!A:A,'de para'!D:D,_xlfn.XLOOKUP('output XML'!B1848,'de para'!B:B,'de para'!D:D,"Not found",0),0)</f>
        <v>Multimercado</v>
      </c>
      <c r="I1848" s="118">
        <v>44911</v>
      </c>
    </row>
    <row r="1849" spans="1:9" x14ac:dyDescent="0.3">
      <c r="A1849" s="12">
        <v>58</v>
      </c>
      <c r="B1849">
        <v>18422272000145</v>
      </c>
      <c r="C1849">
        <v>106256.64942960181</v>
      </c>
      <c r="D1849">
        <v>3.2351478</v>
      </c>
      <c r="E1849">
        <v>32844.449774319997</v>
      </c>
      <c r="F1849" t="s">
        <v>15</v>
      </c>
      <c r="G1849" t="str">
        <f>_xlfn.XLOOKUP(B1849,'de para'!A:A,'de para'!C:C,_xlfn.XLOOKUP(B1849,'de para'!B:B,'de para'!C:C,"Not found",0),0)</f>
        <v>ABSOLUTE VERTEX CSHG FIC MULTIMERCADO</v>
      </c>
      <c r="H1849" t="str">
        <f>_xlfn.XLOOKUP(B1849,'de para'!A:A,'de para'!D:D,_xlfn.XLOOKUP('output XML'!B1849,'de para'!B:B,'de para'!D:D,"Not found",0),0)</f>
        <v>Multimercado</v>
      </c>
      <c r="I1849" s="118">
        <v>44911</v>
      </c>
    </row>
    <row r="1850" spans="1:9" x14ac:dyDescent="0.3">
      <c r="A1850" s="12">
        <v>59</v>
      </c>
      <c r="B1850">
        <v>41000792000181</v>
      </c>
      <c r="C1850">
        <v>264934.80099446548</v>
      </c>
      <c r="D1850">
        <v>1.1788765999999999</v>
      </c>
      <c r="E1850">
        <v>224734.97310445001</v>
      </c>
      <c r="F1850" t="s">
        <v>15</v>
      </c>
      <c r="G1850" t="str">
        <f>_xlfn.XLOOKUP(B1850,'de para'!A:A,'de para'!C:C,_xlfn.XLOOKUP(B1850,'de para'!B:B,'de para'!C:C,"Not found",0),0)</f>
        <v>CSHG ALLOCATION GIANT ZARATHUSTRA FIC MULTIMERCADO</v>
      </c>
      <c r="H1850" t="str">
        <f>_xlfn.XLOOKUP(B1850,'de para'!A:A,'de para'!D:D,_xlfn.XLOOKUP('output XML'!B1850,'de para'!B:B,'de para'!D:D,"Not found",0),0)</f>
        <v>Multimercado</v>
      </c>
      <c r="I1850" s="118">
        <v>44911</v>
      </c>
    </row>
    <row r="1851" spans="1:9" x14ac:dyDescent="0.3">
      <c r="A1851" s="12">
        <v>60</v>
      </c>
      <c r="B1851">
        <v>28951307000197</v>
      </c>
      <c r="C1851">
        <v>4475372.1573576098</v>
      </c>
      <c r="D1851">
        <v>1.8741527</v>
      </c>
      <c r="E1851">
        <v>2387944.2466761698</v>
      </c>
      <c r="F1851" t="s">
        <v>15</v>
      </c>
      <c r="G1851" t="str">
        <f>_xlfn.XLOOKUP(B1851,'de para'!A:A,'de para'!C:C,_xlfn.XLOOKUP(B1851,'de para'!B:B,'de para'!C:C,"Not found",0),0)</f>
        <v>CSHG ALLOCATION RAPTOR L CSHG INVESTIMENTO NO EXTERIOR FIC MULTIMERCADO CRÉDITO PRIVADO</v>
      </c>
      <c r="H1851" t="str">
        <f>_xlfn.XLOOKUP(B1851,'de para'!A:A,'de para'!D:D,_xlfn.XLOOKUP('output XML'!B1851,'de para'!B:B,'de para'!D:D,"Not found",0),0)</f>
        <v>Multimercado</v>
      </c>
      <c r="I1851" s="118">
        <v>44911</v>
      </c>
    </row>
    <row r="1852" spans="1:9" x14ac:dyDescent="0.3">
      <c r="A1852" s="12">
        <v>61</v>
      </c>
      <c r="B1852">
        <v>36857756000107</v>
      </c>
      <c r="C1852">
        <v>1202828.809526827</v>
      </c>
      <c r="D1852">
        <v>1.1058855999999999</v>
      </c>
      <c r="E1852">
        <v>1087661.1554819299</v>
      </c>
      <c r="F1852" t="s">
        <v>15</v>
      </c>
      <c r="G1852" t="str">
        <f>_xlfn.XLOOKUP(B1852,'de para'!A:A,'de para'!C:C,_xlfn.XLOOKUP(B1852,'de para'!B:B,'de para'!C:C,"Not found",0),0)</f>
        <v>CSHG ALLOCATION SHARP LONG BIASED CSHG FIC AÇÕES</v>
      </c>
      <c r="H1852" t="str">
        <f>_xlfn.XLOOKUP(B1852,'de para'!A:A,'de para'!D:D,_xlfn.XLOOKUP('output XML'!B1852,'de para'!B:B,'de para'!D:D,"Not found",0),0)</f>
        <v>Ações</v>
      </c>
      <c r="I1852" s="118">
        <v>44911</v>
      </c>
    </row>
    <row r="1853" spans="1:9" x14ac:dyDescent="0.3">
      <c r="A1853" s="12">
        <v>62</v>
      </c>
      <c r="B1853">
        <v>40319225000120</v>
      </c>
      <c r="C1853">
        <v>65617.787364989505</v>
      </c>
      <c r="D1853">
        <v>1.1453742</v>
      </c>
      <c r="E1853">
        <v>57289.3883632</v>
      </c>
      <c r="F1853" t="s">
        <v>15</v>
      </c>
      <c r="G1853" t="str">
        <f>_xlfn.XLOOKUP(B1853,'de para'!A:A,'de para'!C:C,_xlfn.XLOOKUP(B1853,'de para'!B:B,'de para'!C:C,"Not found",0),0)</f>
        <v>CSHG GRIDS II FIC RENDA FIXA REFERENCIADO DI</v>
      </c>
      <c r="H1853" t="str">
        <f>_xlfn.XLOOKUP(B1853,'de para'!A:A,'de para'!D:D,_xlfn.XLOOKUP('output XML'!B1853,'de para'!B:B,'de para'!D:D,"Not found",0),0)</f>
        <v>Caixa</v>
      </c>
      <c r="I1853" s="118">
        <v>44911</v>
      </c>
    </row>
    <row r="1854" spans="1:9" x14ac:dyDescent="0.3">
      <c r="A1854" s="12">
        <v>63</v>
      </c>
      <c r="B1854">
        <v>40319218000128</v>
      </c>
      <c r="C1854">
        <v>286422.45049594098</v>
      </c>
      <c r="D1854">
        <v>117.6602271</v>
      </c>
      <c r="E1854">
        <v>2434.3183551100001</v>
      </c>
      <c r="F1854" t="s">
        <v>15</v>
      </c>
      <c r="G1854" t="str">
        <f>_xlfn.XLOOKUP(B1854,'de para'!A:A,'de para'!C:C,_xlfn.XLOOKUP(B1854,'de para'!B:B,'de para'!C:C,"Not found",0),0)</f>
        <v>CSHG GRIDS II INVESTIMENTO NO EXTERIOR FI MULTIMERCADO CRÉDITO PRIVADO</v>
      </c>
      <c r="H1854" t="str">
        <f>_xlfn.XLOOKUP(B1854,'de para'!A:A,'de para'!D:D,_xlfn.XLOOKUP('output XML'!B1854,'de para'!B:B,'de para'!D:D,"Not found",0),0)</f>
        <v>Multimercado</v>
      </c>
      <c r="I1854" s="118">
        <v>44911</v>
      </c>
    </row>
    <row r="1855" spans="1:9" x14ac:dyDescent="0.3">
      <c r="A1855" s="12">
        <v>64</v>
      </c>
      <c r="B1855">
        <v>19009392000188</v>
      </c>
      <c r="C1855">
        <v>2016395.3805173889</v>
      </c>
      <c r="D1855">
        <v>4.7429781000000002</v>
      </c>
      <c r="E1855">
        <v>425132.76215999998</v>
      </c>
      <c r="F1855" t="s">
        <v>15</v>
      </c>
      <c r="G1855" t="str">
        <f>_xlfn.XLOOKUP(B1855,'de para'!A:A,'de para'!C:C,_xlfn.XLOOKUP(B1855,'de para'!B:B,'de para'!C:C,"Not found",0),0)</f>
        <v>CSHG ALLOCATION SPX RAPTOR CSHG INVESTIMENTO NO EXTERIOR FIC MULTIMERCADO CRÉDITO PRIVADO</v>
      </c>
      <c r="H1855" t="str">
        <f>_xlfn.XLOOKUP(B1855,'de para'!A:A,'de para'!D:D,_xlfn.XLOOKUP('output XML'!B1855,'de para'!B:B,'de para'!D:D,"Not found",0),0)</f>
        <v>Multimercado</v>
      </c>
      <c r="I1855" s="118">
        <v>44911</v>
      </c>
    </row>
    <row r="1856" spans="1:9" x14ac:dyDescent="0.3">
      <c r="A1856" s="12">
        <v>65</v>
      </c>
      <c r="B1856">
        <v>31608483000135</v>
      </c>
      <c r="C1856">
        <v>1811776.69121095</v>
      </c>
      <c r="D1856">
        <v>1.7498175</v>
      </c>
      <c r="E1856">
        <v>1035408.94476764</v>
      </c>
      <c r="F1856" t="s">
        <v>15</v>
      </c>
      <c r="G1856" t="str">
        <f>_xlfn.XLOOKUP(B1856,'de para'!A:A,'de para'!C:C,_xlfn.XLOOKUP(B1856,'de para'!B:B,'de para'!C:C,"Not found",0),0)</f>
        <v>CSHG ALLOCATION SHARP LONG BIASED FIC AÇÕES</v>
      </c>
      <c r="H1856" t="str">
        <f>_xlfn.XLOOKUP(B1856,'de para'!A:A,'de para'!D:D,_xlfn.XLOOKUP('output XML'!B1856,'de para'!B:B,'de para'!D:D,"Not found",0),0)</f>
        <v>Ações</v>
      </c>
      <c r="I1856" s="118">
        <v>44911</v>
      </c>
    </row>
    <row r="1857" spans="1:9" x14ac:dyDescent="0.3">
      <c r="A1857" s="12">
        <v>66</v>
      </c>
      <c r="B1857">
        <v>35819274000191</v>
      </c>
      <c r="C1857">
        <v>1169115.7240113269</v>
      </c>
      <c r="D1857">
        <v>1.26155898</v>
      </c>
      <c r="E1857">
        <v>926723.00110084994</v>
      </c>
      <c r="F1857" t="s">
        <v>15</v>
      </c>
      <c r="G1857" t="str">
        <f>_xlfn.XLOOKUP(B1857,'de para'!A:A,'de para'!C:C,_xlfn.XLOOKUP(B1857,'de para'!B:B,'de para'!C:C,"Not found",0),0)</f>
        <v>CSHG JIVE DISTRESSED ALLOCATION III FIC MULTIMERCADO CRÉDITO PRIVADO</v>
      </c>
      <c r="H1857" t="str">
        <f>_xlfn.XLOOKUP(B1857,'de para'!A:A,'de para'!D:D,_xlfn.XLOOKUP('output XML'!B1857,'de para'!B:B,'de para'!D:D,"Not found",0),0)</f>
        <v>Inflação</v>
      </c>
      <c r="I1857" s="118">
        <v>44911</v>
      </c>
    </row>
    <row r="1858" spans="1:9" x14ac:dyDescent="0.3">
      <c r="A1858" s="12">
        <v>67</v>
      </c>
      <c r="B1858">
        <v>31713505000127</v>
      </c>
      <c r="C1858">
        <v>655262.03525473981</v>
      </c>
      <c r="D1858">
        <v>2029.3708997000001</v>
      </c>
      <c r="E1858">
        <v>322.88924383</v>
      </c>
      <c r="F1858" t="s">
        <v>15</v>
      </c>
      <c r="G1858" t="str">
        <f>_xlfn.XLOOKUP(B1858,'de para'!A:A,'de para'!C:C,_xlfn.XLOOKUP(B1858,'de para'!B:B,'de para'!C:C,"Not found",0),0)</f>
        <v>CSHG PÁTRIA INF IV FI MULTIMERCADO</v>
      </c>
      <c r="H1858" t="str">
        <f>_xlfn.XLOOKUP(B1858,'de para'!A:A,'de para'!D:D,_xlfn.XLOOKUP('output XML'!B1858,'de para'!B:B,'de para'!D:D,"Not found",0),0)</f>
        <v>Ações</v>
      </c>
      <c r="I1858" s="118">
        <v>44911</v>
      </c>
    </row>
    <row r="1859" spans="1:9" x14ac:dyDescent="0.3">
      <c r="A1859" s="12">
        <v>68</v>
      </c>
      <c r="B1859">
        <v>31713585000110</v>
      </c>
      <c r="C1859">
        <v>67713.635788186177</v>
      </c>
      <c r="D1859">
        <v>1.1530068</v>
      </c>
      <c r="E1859">
        <v>58727.87201965</v>
      </c>
      <c r="F1859" t="s">
        <v>15</v>
      </c>
      <c r="G1859" t="str">
        <f>_xlfn.XLOOKUP(B1859,'de para'!A:A,'de para'!C:C,_xlfn.XLOOKUP(B1859,'de para'!B:B,'de para'!C:C,"Not found",0),0)</f>
        <v>CSHG PÁTRIA INF IV FIC RENDA FIXA REFERENCIADO DI</v>
      </c>
      <c r="H1859" t="str">
        <f>_xlfn.XLOOKUP(B1859,'de para'!A:A,'de para'!D:D,_xlfn.XLOOKUP('output XML'!B1859,'de para'!B:B,'de para'!D:D,"Not found",0),0)</f>
        <v>Caixa</v>
      </c>
      <c r="I1859" s="118">
        <v>44911</v>
      </c>
    </row>
    <row r="1860" spans="1:9" x14ac:dyDescent="0.3">
      <c r="A1860" s="12">
        <v>69</v>
      </c>
      <c r="B1860">
        <v>42776581000106</v>
      </c>
      <c r="C1860">
        <v>1765869.00228226</v>
      </c>
      <c r="D1860">
        <v>1.1268046300000001</v>
      </c>
      <c r="E1860">
        <v>1567147.44976</v>
      </c>
      <c r="F1860" t="s">
        <v>15</v>
      </c>
      <c r="G1860" t="str">
        <f>_xlfn.XLOOKUP(B1860,'de para'!A:A,'de para'!C:C,_xlfn.XLOOKUP(B1860,'de para'!B:B,'de para'!C:C,"Not found",0),0)</f>
        <v>SELECTION CASH MASTER FUNDO DE INVESTIMENTO EM COTAS DE FUNDOS DE INVESTIMENTO RENDA FIXA CREDITO PRIVADO LONGO PRAZO</v>
      </c>
      <c r="H1860" t="str">
        <f>_xlfn.XLOOKUP(B1860,'de para'!A:A,'de para'!D:D,_xlfn.XLOOKUP('output XML'!B1860,'de para'!B:B,'de para'!D:D,"Not found",0),0)</f>
        <v>Caixa</v>
      </c>
      <c r="I1860" s="118">
        <v>44911</v>
      </c>
    </row>
    <row r="1861" spans="1:9" x14ac:dyDescent="0.3">
      <c r="A1861" s="12">
        <v>70</v>
      </c>
      <c r="B1861">
        <v>30654823000100</v>
      </c>
      <c r="C1861">
        <v>2016070.597686951</v>
      </c>
      <c r="D1861">
        <v>1344.0470630100001</v>
      </c>
      <c r="E1861">
        <v>1500.0000023600001</v>
      </c>
      <c r="F1861" t="s">
        <v>15</v>
      </c>
      <c r="G1861" t="str">
        <f>_xlfn.XLOOKUP(B1861,'de para'!A:A,'de para'!C:C,_xlfn.XLOOKUP(B1861,'de para'!B:B,'de para'!C:C,"Not found",0),0)</f>
        <v>SPS II FEEDER B FI MULTIMERCADO CRÉDITO PRIVADO</v>
      </c>
      <c r="H1861" t="str">
        <f>_xlfn.XLOOKUP(B1861,'de para'!A:A,'de para'!D:D,_xlfn.XLOOKUP('output XML'!B1861,'de para'!B:B,'de para'!D:D,"Not found",0),0)</f>
        <v>Inflação</v>
      </c>
      <c r="I1861" s="118">
        <v>44911</v>
      </c>
    </row>
    <row r="1862" spans="1:9" x14ac:dyDescent="0.3">
      <c r="A1862" s="12">
        <v>71</v>
      </c>
      <c r="B1862">
        <v>10843445000197</v>
      </c>
      <c r="C1862">
        <v>158.44474639273551</v>
      </c>
      <c r="D1862">
        <v>2.58364934</v>
      </c>
      <c r="E1862">
        <v>61.325948510000003</v>
      </c>
      <c r="F1862" t="s">
        <v>15</v>
      </c>
      <c r="G1862" t="str">
        <f>_xlfn.XLOOKUP(B1862,'de para'!A:A,'de para'!C:C,_xlfn.XLOOKUP(B1862,'de para'!B:B,'de para'!C:C,"Not found",0),0)</f>
        <v>XP REFERENCIADO FUNDO INVESTIMENTO REFERENCIADO DI</v>
      </c>
      <c r="H1862" t="str">
        <f>_xlfn.XLOOKUP(B1862,'de para'!A:A,'de para'!D:D,_xlfn.XLOOKUP('output XML'!B1862,'de para'!B:B,'de para'!D:D,"Not found",0),0)</f>
        <v>Caixa</v>
      </c>
      <c r="I1862" s="118">
        <v>44911</v>
      </c>
    </row>
    <row r="1863" spans="1:9" x14ac:dyDescent="0.3">
      <c r="A1863" s="12">
        <v>72</v>
      </c>
      <c r="B1863">
        <v>44162109000109</v>
      </c>
      <c r="C1863">
        <v>920112.25449465844</v>
      </c>
      <c r="D1863">
        <v>1.04883653</v>
      </c>
      <c r="E1863">
        <v>877269.45827741001</v>
      </c>
      <c r="F1863" t="s">
        <v>15</v>
      </c>
      <c r="G1863" t="str">
        <f>_xlfn.XLOOKUP(B1863,'de para'!A:A,'de para'!C:C,_xlfn.XLOOKUP(B1863,'de para'!B:B,'de para'!C:C,"Not found",0),0)</f>
        <v>XP CASH I FI RENDA FIXA SIMPLES</v>
      </c>
      <c r="H1863" t="str">
        <f>_xlfn.XLOOKUP(B1863,'de para'!A:A,'de para'!D:D,_xlfn.XLOOKUP('output XML'!B1863,'de para'!B:B,'de para'!D:D,"Not found",0),0)</f>
        <v>Caixa</v>
      </c>
      <c r="I1863" s="118">
        <v>44911</v>
      </c>
    </row>
    <row r="1864" spans="1:9" x14ac:dyDescent="0.3">
      <c r="A1864" s="12">
        <v>73</v>
      </c>
      <c r="B1864">
        <v>45683352000127</v>
      </c>
      <c r="C1864">
        <v>920113.39235894347</v>
      </c>
      <c r="D1864">
        <v>1.04885527</v>
      </c>
      <c r="E1864">
        <v>877254.86888095003</v>
      </c>
      <c r="F1864" t="s">
        <v>15</v>
      </c>
      <c r="G1864" t="str">
        <f>_xlfn.XLOOKUP(B1864,'de para'!A:A,'de para'!C:C,_xlfn.XLOOKUP(B1864,'de para'!B:B,'de para'!C:C,"Not found",0),0)</f>
        <v>XP CASH II FI RENDA FIXA SIMPLES</v>
      </c>
      <c r="H1864" t="str">
        <f>_xlfn.XLOOKUP(B1864,'de para'!A:A,'de para'!D:D,_xlfn.XLOOKUP('output XML'!B1864,'de para'!B:B,'de para'!D:D,"Not found",0),0)</f>
        <v>Caixa</v>
      </c>
      <c r="I1864" s="118">
        <v>44911</v>
      </c>
    </row>
    <row r="1865" spans="1:9" x14ac:dyDescent="0.3">
      <c r="A1865" s="12">
        <v>74</v>
      </c>
      <c r="B1865">
        <v>45688718000150</v>
      </c>
      <c r="C1865">
        <v>920113.40116378537</v>
      </c>
      <c r="D1865">
        <v>1.0488552499999999</v>
      </c>
      <c r="E1865">
        <v>877254.89400352002</v>
      </c>
      <c r="F1865" t="s">
        <v>15</v>
      </c>
      <c r="G1865" t="str">
        <f>_xlfn.XLOOKUP(B1865,'de para'!A:A,'de para'!C:C,_xlfn.XLOOKUP(B1865,'de para'!B:B,'de para'!C:C,"Not found",0),0)</f>
        <v>XP CASH IV FI RENDA FIXA SIMPLES</v>
      </c>
      <c r="H1865" t="str">
        <f>_xlfn.XLOOKUP(B1865,'de para'!A:A,'de para'!D:D,_xlfn.XLOOKUP('output XML'!B1865,'de para'!B:B,'de para'!D:D,"Not found",0),0)</f>
        <v>Caixa</v>
      </c>
      <c r="I1865" s="118">
        <v>44911</v>
      </c>
    </row>
    <row r="1866" spans="1:9" x14ac:dyDescent="0.3">
      <c r="A1866" s="12">
        <v>75</v>
      </c>
      <c r="B1866">
        <v>46328929000145</v>
      </c>
      <c r="C1866">
        <v>920113.3852746333</v>
      </c>
      <c r="D1866">
        <v>1.04885294</v>
      </c>
      <c r="E1866">
        <v>877256.81092587998</v>
      </c>
      <c r="F1866" t="s">
        <v>15</v>
      </c>
      <c r="G1866" t="str">
        <f>_xlfn.XLOOKUP(B1866,'de para'!A:A,'de para'!C:C,_xlfn.XLOOKUP(B1866,'de para'!B:B,'de para'!C:C,"Not found",0),0)</f>
        <v>XP CASH IX FI RENDA FIXA SIMPLES</v>
      </c>
      <c r="H1866" t="str">
        <f>_xlfn.XLOOKUP(B1866,'de para'!A:A,'de para'!D:D,_xlfn.XLOOKUP('output XML'!B1866,'de para'!B:B,'de para'!D:D,"Not found",0),0)</f>
        <v>Caixa</v>
      </c>
      <c r="I1866" s="118">
        <v>44911</v>
      </c>
    </row>
    <row r="1867" spans="1:9" x14ac:dyDescent="0.3">
      <c r="A1867" s="12">
        <v>76</v>
      </c>
      <c r="B1867">
        <v>46098698000120</v>
      </c>
      <c r="C1867">
        <v>920113.40473004431</v>
      </c>
      <c r="D1867">
        <v>1.0487738</v>
      </c>
      <c r="E1867">
        <v>877323.02688152995</v>
      </c>
      <c r="F1867" t="s">
        <v>15</v>
      </c>
      <c r="G1867" t="str">
        <f>_xlfn.XLOOKUP(B1867,'de para'!A:A,'de para'!C:C,_xlfn.XLOOKUP(B1867,'de para'!B:B,'de para'!C:C,"Not found",0),0)</f>
        <v>XP CASH V FI RENDA FIXA SIMPLES</v>
      </c>
      <c r="H1867" t="str">
        <f>_xlfn.XLOOKUP(B1867,'de para'!A:A,'de para'!D:D,_xlfn.XLOOKUP('output XML'!B1867,'de para'!B:B,'de para'!D:D,"Not found",0),0)</f>
        <v>Caixa</v>
      </c>
      <c r="I1867" s="118">
        <v>44911</v>
      </c>
    </row>
    <row r="1868" spans="1:9" x14ac:dyDescent="0.3">
      <c r="A1868" s="12">
        <v>77</v>
      </c>
      <c r="B1868">
        <v>32319500000187</v>
      </c>
      <c r="C1868">
        <v>920113.38395787205</v>
      </c>
      <c r="D1868">
        <v>1.04887541</v>
      </c>
      <c r="E1868">
        <v>877238.01624625002</v>
      </c>
      <c r="F1868" t="s">
        <v>15</v>
      </c>
      <c r="G1868" t="str">
        <f>_xlfn.XLOOKUP(B1868,'de para'!A:A,'de para'!C:C,_xlfn.XLOOKUP(B1868,'de para'!B:B,'de para'!C:C,"Not found",0),0)</f>
        <v>XP CASH VI FI RENDA FIXA SIMPLES</v>
      </c>
      <c r="H1868" t="str">
        <f>_xlfn.XLOOKUP(B1868,'de para'!A:A,'de para'!D:D,_xlfn.XLOOKUP('output XML'!B1868,'de para'!B:B,'de para'!D:D,"Not found",0),0)</f>
        <v>Caixa</v>
      </c>
      <c r="I1868" s="118">
        <v>44911</v>
      </c>
    </row>
    <row r="1869" spans="1:9" x14ac:dyDescent="0.3">
      <c r="A1869" s="12">
        <v>78</v>
      </c>
      <c r="B1869">
        <v>46328987000179</v>
      </c>
      <c r="C1869">
        <v>920113.38744716719</v>
      </c>
      <c r="D1869">
        <v>1.0488562299999999</v>
      </c>
      <c r="E1869">
        <v>877254.06126173004</v>
      </c>
      <c r="F1869" t="s">
        <v>15</v>
      </c>
      <c r="G1869" t="str">
        <f>_xlfn.XLOOKUP(B1869,'de para'!A:A,'de para'!C:C,_xlfn.XLOOKUP(B1869,'de para'!B:B,'de para'!C:C,"Not found",0),0)</f>
        <v>XP CASH X FI RENDA FIXA SIMPLES I</v>
      </c>
      <c r="H1869" t="str">
        <f>_xlfn.XLOOKUP(B1869,'de para'!A:A,'de para'!D:D,_xlfn.XLOOKUP('output XML'!B1869,'de para'!B:B,'de para'!D:D,"Not found",0),0)</f>
        <v>Caixa</v>
      </c>
      <c r="I1869" s="118">
        <v>44911</v>
      </c>
    </row>
    <row r="1870" spans="1:9" x14ac:dyDescent="0.3">
      <c r="A1870" s="12">
        <v>79</v>
      </c>
      <c r="B1870">
        <v>45688636000106</v>
      </c>
      <c r="C1870">
        <v>920113.39922083565</v>
      </c>
      <c r="D1870">
        <v>1.0487855399999999</v>
      </c>
      <c r="E1870">
        <v>877313.20096274</v>
      </c>
      <c r="F1870" t="s">
        <v>15</v>
      </c>
      <c r="G1870" t="str">
        <f>_xlfn.XLOOKUP(B1870,'de para'!A:A,'de para'!C:C,_xlfn.XLOOKUP(B1870,'de para'!B:B,'de para'!C:C,"Not found",0),0)</f>
        <v>XP CASH III FI RENDA FIXA SIMPLES</v>
      </c>
      <c r="H1870" t="str">
        <f>_xlfn.XLOOKUP(B1870,'de para'!A:A,'de para'!D:D,_xlfn.XLOOKUP('output XML'!B1870,'de para'!B:B,'de para'!D:D,"Not found",0),0)</f>
        <v>Caixa</v>
      </c>
      <c r="I1870" s="118">
        <v>44911</v>
      </c>
    </row>
    <row r="1871" spans="1:9" x14ac:dyDescent="0.3">
      <c r="A1871" s="12">
        <v>80</v>
      </c>
      <c r="B1871">
        <v>46328680000178</v>
      </c>
      <c r="C1871">
        <v>920113.39015608432</v>
      </c>
      <c r="D1871">
        <v>1.0488532500000001</v>
      </c>
      <c r="E1871">
        <v>877256.55629715999</v>
      </c>
      <c r="F1871" t="s">
        <v>15</v>
      </c>
      <c r="G1871" t="str">
        <f>_xlfn.XLOOKUP(B1871,'de para'!A:A,'de para'!C:C,_xlfn.XLOOKUP(B1871,'de para'!B:B,'de para'!C:C,"Not found",0),0)</f>
        <v>XP CASH VII FI RENDA FIXA SIMPLES</v>
      </c>
      <c r="H1871" t="str">
        <f>_xlfn.XLOOKUP(B1871,'de para'!A:A,'de para'!D:D,_xlfn.XLOOKUP('output XML'!B1871,'de para'!B:B,'de para'!D:D,"Not found",0),0)</f>
        <v>Caixa</v>
      </c>
      <c r="I1871" s="118">
        <v>44911</v>
      </c>
    </row>
    <row r="1872" spans="1:9" x14ac:dyDescent="0.3">
      <c r="A1872" s="12">
        <v>81</v>
      </c>
      <c r="B1872">
        <v>46328752000187</v>
      </c>
      <c r="C1872">
        <v>920113.39017426257</v>
      </c>
      <c r="D1872">
        <v>1.04885323</v>
      </c>
      <c r="E1872">
        <v>877256.57304240996</v>
      </c>
      <c r="F1872" t="s">
        <v>15</v>
      </c>
      <c r="G1872" t="str">
        <f>_xlfn.XLOOKUP(B1872,'de para'!A:A,'de para'!C:C,_xlfn.XLOOKUP(B1872,'de para'!B:B,'de para'!C:C,"Not found",0),0)</f>
        <v>XP CASH VIII FI RENDA FIXA SIMPLES</v>
      </c>
      <c r="H1872" t="str">
        <f>_xlfn.XLOOKUP(B1872,'de para'!A:A,'de para'!D:D,_xlfn.XLOOKUP('output XML'!B1872,'de para'!B:B,'de para'!D:D,"Not found",0),0)</f>
        <v>Caixa</v>
      </c>
      <c r="I1872" s="118">
        <v>44911</v>
      </c>
    </row>
    <row r="1873" spans="1:9" x14ac:dyDescent="0.3">
      <c r="A1873" s="122">
        <v>0</v>
      </c>
      <c r="B1873" t="s">
        <v>3</v>
      </c>
      <c r="C1873">
        <v>194165.66</v>
      </c>
      <c r="D1873">
        <v>3883.313146</v>
      </c>
      <c r="E1873">
        <v>50</v>
      </c>
      <c r="F1873" t="s">
        <v>14</v>
      </c>
      <c r="G1873" t="str">
        <f>_xlfn.XLOOKUP(B1873,'de para'!A:A,'de para'!C:C,_xlfn.XLOOKUP(B1873,'de para'!B:B,'de para'!C:C,"Not found",0),0)</f>
        <v>NTN-B 760199 20350515</v>
      </c>
      <c r="H1873" t="str">
        <f>_xlfn.XLOOKUP(B1873,'de para'!A:A,'de para'!D:D,_xlfn.XLOOKUP('output XML'!B1873,'de para'!B:B,'de para'!D:D,"Not found",0),0)</f>
        <v>Inflação</v>
      </c>
      <c r="I1873" s="118">
        <v>44914</v>
      </c>
    </row>
    <row r="1874" spans="1:9" x14ac:dyDescent="0.3">
      <c r="A1874" s="122">
        <v>1</v>
      </c>
      <c r="B1874" t="s">
        <v>3</v>
      </c>
      <c r="C1874">
        <v>256298.67</v>
      </c>
      <c r="D1874">
        <v>3883.313146</v>
      </c>
      <c r="E1874">
        <v>66</v>
      </c>
      <c r="F1874" t="s">
        <v>14</v>
      </c>
      <c r="G1874" t="str">
        <f>_xlfn.XLOOKUP(B1874,'de para'!A:A,'de para'!C:C,_xlfn.XLOOKUP(B1874,'de para'!B:B,'de para'!C:C,"Not found",0),0)</f>
        <v>NTN-B 760199 20350515</v>
      </c>
      <c r="H1874" t="str">
        <f>_xlfn.XLOOKUP(B1874,'de para'!A:A,'de para'!D:D,_xlfn.XLOOKUP('output XML'!B1874,'de para'!B:B,'de para'!D:D,"Not found",0),0)</f>
        <v>Inflação</v>
      </c>
      <c r="I1874" s="118">
        <v>44914</v>
      </c>
    </row>
    <row r="1875" spans="1:9" x14ac:dyDescent="0.3">
      <c r="A1875" s="122">
        <v>2</v>
      </c>
      <c r="B1875" t="s">
        <v>3</v>
      </c>
      <c r="C1875">
        <v>1246543.52</v>
      </c>
      <c r="D1875">
        <v>3883.313146</v>
      </c>
      <c r="E1875">
        <v>321</v>
      </c>
      <c r="F1875" t="s">
        <v>14</v>
      </c>
      <c r="G1875" t="str">
        <f>_xlfn.XLOOKUP(B1875,'de para'!A:A,'de para'!C:C,_xlfn.XLOOKUP(B1875,'de para'!B:B,'de para'!C:C,"Not found",0),0)</f>
        <v>NTN-B 760199 20350515</v>
      </c>
      <c r="H1875" t="str">
        <f>_xlfn.XLOOKUP(B1875,'de para'!A:A,'de para'!D:D,_xlfn.XLOOKUP('output XML'!B1875,'de para'!B:B,'de para'!D:D,"Not found",0),0)</f>
        <v>Inflação</v>
      </c>
      <c r="I1875" s="118">
        <v>44914</v>
      </c>
    </row>
    <row r="1876" spans="1:9" x14ac:dyDescent="0.3">
      <c r="A1876" s="122">
        <v>3</v>
      </c>
      <c r="B1876" t="s">
        <v>5</v>
      </c>
      <c r="C1876">
        <v>175834.89</v>
      </c>
      <c r="D1876">
        <v>3996.2474900000002</v>
      </c>
      <c r="E1876">
        <v>44</v>
      </c>
      <c r="F1876" t="s">
        <v>14</v>
      </c>
      <c r="G1876" t="str">
        <f>_xlfn.XLOOKUP(B1876,'de para'!A:A,'de para'!C:C,_xlfn.XLOOKUP(B1876,'de para'!B:B,'de para'!C:C,"Not found",0),0)</f>
        <v>NTN-B 760199 20260815</v>
      </c>
      <c r="H1876" t="str">
        <f>_xlfn.XLOOKUP(B1876,'de para'!A:A,'de para'!D:D,_xlfn.XLOOKUP('output XML'!B1876,'de para'!B:B,'de para'!D:D,"Not found",0),0)</f>
        <v>Inflação</v>
      </c>
      <c r="I1876" s="118">
        <v>44914</v>
      </c>
    </row>
    <row r="1877" spans="1:9" x14ac:dyDescent="0.3">
      <c r="A1877" s="122">
        <v>4</v>
      </c>
      <c r="B1877" t="s">
        <v>5</v>
      </c>
      <c r="C1877">
        <v>275741.08</v>
      </c>
      <c r="D1877">
        <v>3996.2474900000002</v>
      </c>
      <c r="E1877">
        <v>69</v>
      </c>
      <c r="F1877" t="s">
        <v>14</v>
      </c>
      <c r="G1877" t="str">
        <f>_xlfn.XLOOKUP(B1877,'de para'!A:A,'de para'!C:C,_xlfn.XLOOKUP(B1877,'de para'!B:B,'de para'!C:C,"Not found",0),0)</f>
        <v>NTN-B 760199 20260815</v>
      </c>
      <c r="H1877" t="str">
        <f>_xlfn.XLOOKUP(B1877,'de para'!A:A,'de para'!D:D,_xlfn.XLOOKUP('output XML'!B1877,'de para'!B:B,'de para'!D:D,"Not found",0),0)</f>
        <v>Inflação</v>
      </c>
      <c r="I1877" s="118">
        <v>44914</v>
      </c>
    </row>
    <row r="1878" spans="1:9" x14ac:dyDescent="0.3">
      <c r="A1878" s="122">
        <v>5</v>
      </c>
      <c r="B1878" t="s">
        <v>5</v>
      </c>
      <c r="C1878">
        <v>31969.98</v>
      </c>
      <c r="D1878">
        <v>3996.2474900000002</v>
      </c>
      <c r="E1878">
        <v>8</v>
      </c>
      <c r="F1878" t="s">
        <v>14</v>
      </c>
      <c r="G1878" t="str">
        <f>_xlfn.XLOOKUP(B1878,'de para'!A:A,'de para'!C:C,_xlfn.XLOOKUP(B1878,'de para'!B:B,'de para'!C:C,"Not found",0),0)</f>
        <v>NTN-B 760199 20260815</v>
      </c>
      <c r="H1878" t="str">
        <f>_xlfn.XLOOKUP(B1878,'de para'!A:A,'de para'!D:D,_xlfn.XLOOKUP('output XML'!B1878,'de para'!B:B,'de para'!D:D,"Not found",0),0)</f>
        <v>Inflação</v>
      </c>
      <c r="I1878" s="118">
        <v>44914</v>
      </c>
    </row>
    <row r="1879" spans="1:9" x14ac:dyDescent="0.3">
      <c r="A1879" s="122">
        <v>6</v>
      </c>
      <c r="B1879" t="s">
        <v>5</v>
      </c>
      <c r="C1879">
        <v>691350.82</v>
      </c>
      <c r="D1879">
        <v>3996.2474900000002</v>
      </c>
      <c r="E1879">
        <v>173</v>
      </c>
      <c r="F1879" t="s">
        <v>14</v>
      </c>
      <c r="G1879" t="str">
        <f>_xlfn.XLOOKUP(B1879,'de para'!A:A,'de para'!C:C,_xlfn.XLOOKUP(B1879,'de para'!B:B,'de para'!C:C,"Not found",0),0)</f>
        <v>NTN-B 760199 20260815</v>
      </c>
      <c r="H1879" t="str">
        <f>_xlfn.XLOOKUP(B1879,'de para'!A:A,'de para'!D:D,_xlfn.XLOOKUP('output XML'!B1879,'de para'!B:B,'de para'!D:D,"Not found",0),0)</f>
        <v>Inflação</v>
      </c>
      <c r="I1879" s="118">
        <v>44914</v>
      </c>
    </row>
    <row r="1880" spans="1:9" x14ac:dyDescent="0.3">
      <c r="A1880" s="122">
        <v>7</v>
      </c>
      <c r="B1880" t="s">
        <v>3</v>
      </c>
      <c r="C1880">
        <v>1786324.05</v>
      </c>
      <c r="D1880">
        <v>3883.313146</v>
      </c>
      <c r="E1880">
        <v>460</v>
      </c>
      <c r="F1880" t="s">
        <v>15</v>
      </c>
      <c r="G1880" t="str">
        <f>_xlfn.XLOOKUP(B1880,'de para'!A:A,'de para'!C:C,_xlfn.XLOOKUP(B1880,'de para'!B:B,'de para'!C:C,"Not found",0),0)</f>
        <v>NTN-B 760199 20350515</v>
      </c>
      <c r="H1880" t="str">
        <f>_xlfn.XLOOKUP(B1880,'de para'!A:A,'de para'!D:D,_xlfn.XLOOKUP('output XML'!B1880,'de para'!B:B,'de para'!D:D,"Not found",0),0)</f>
        <v>Inflação</v>
      </c>
      <c r="I1880" s="118">
        <v>44914</v>
      </c>
    </row>
    <row r="1881" spans="1:9" x14ac:dyDescent="0.3">
      <c r="A1881" s="122">
        <v>8</v>
      </c>
      <c r="B1881" t="s">
        <v>4</v>
      </c>
      <c r="C1881">
        <v>1802376.8</v>
      </c>
      <c r="D1881">
        <v>3978.7567399999998</v>
      </c>
      <c r="E1881">
        <v>453</v>
      </c>
      <c r="F1881" t="s">
        <v>15</v>
      </c>
      <c r="G1881" t="str">
        <f>_xlfn.XLOOKUP(B1881,'de para'!A:A,'de para'!C:C,_xlfn.XLOOKUP(B1881,'de para'!B:B,'de para'!C:C,"Not found",0),0)</f>
        <v>NTN-B 760199 20300815</v>
      </c>
      <c r="H1881" t="str">
        <f>_xlfn.XLOOKUP(B1881,'de para'!A:A,'de para'!D:D,_xlfn.XLOOKUP('output XML'!B1881,'de para'!B:B,'de para'!D:D,"Not found",0),0)</f>
        <v>Inflação</v>
      </c>
      <c r="I1881" s="118">
        <v>44914</v>
      </c>
    </row>
    <row r="1882" spans="1:9" x14ac:dyDescent="0.3">
      <c r="A1882" s="122">
        <v>9</v>
      </c>
      <c r="B1882" t="s">
        <v>4</v>
      </c>
      <c r="C1882">
        <v>1742695.45</v>
      </c>
      <c r="D1882">
        <v>3978.7567399999998</v>
      </c>
      <c r="E1882">
        <v>438</v>
      </c>
      <c r="F1882" t="s">
        <v>15</v>
      </c>
      <c r="G1882" t="str">
        <f>_xlfn.XLOOKUP(B1882,'de para'!A:A,'de para'!C:C,_xlfn.XLOOKUP(B1882,'de para'!B:B,'de para'!C:C,"Not found",0),0)</f>
        <v>NTN-B 760199 20300815</v>
      </c>
      <c r="H1882" t="str">
        <f>_xlfn.XLOOKUP(B1882,'de para'!A:A,'de para'!D:D,_xlfn.XLOOKUP('output XML'!B1882,'de para'!B:B,'de para'!D:D,"Not found",0),0)</f>
        <v>Inflação</v>
      </c>
      <c r="I1882" s="118">
        <v>44914</v>
      </c>
    </row>
    <row r="1883" spans="1:9" x14ac:dyDescent="0.3">
      <c r="A1883" s="122">
        <v>10</v>
      </c>
      <c r="B1883" t="s">
        <v>3</v>
      </c>
      <c r="C1883">
        <v>722296.25</v>
      </c>
      <c r="D1883">
        <v>3883.313146</v>
      </c>
      <c r="E1883">
        <v>186</v>
      </c>
      <c r="F1883" t="s">
        <v>15</v>
      </c>
      <c r="G1883" t="str">
        <f>_xlfn.XLOOKUP(B1883,'de para'!A:A,'de para'!C:C,_xlfn.XLOOKUP(B1883,'de para'!B:B,'de para'!C:C,"Not found",0),0)</f>
        <v>NTN-B 760199 20350515</v>
      </c>
      <c r="H1883" t="str">
        <f>_xlfn.XLOOKUP(B1883,'de para'!A:A,'de para'!D:D,_xlfn.XLOOKUP('output XML'!B1883,'de para'!B:B,'de para'!D:D,"Not found",0),0)</f>
        <v>Inflação</v>
      </c>
      <c r="I1883" s="118">
        <v>44914</v>
      </c>
    </row>
    <row r="1884" spans="1:9" x14ac:dyDescent="0.3">
      <c r="A1884" s="122">
        <v>11</v>
      </c>
      <c r="B1884" t="s">
        <v>3</v>
      </c>
      <c r="C1884">
        <v>279598.55</v>
      </c>
      <c r="D1884">
        <v>3883.313146</v>
      </c>
      <c r="E1884">
        <v>72</v>
      </c>
      <c r="F1884" t="s">
        <v>15</v>
      </c>
      <c r="G1884" t="str">
        <f>_xlfn.XLOOKUP(B1884,'de para'!A:A,'de para'!C:C,_xlfn.XLOOKUP(B1884,'de para'!B:B,'de para'!C:C,"Not found",0),0)</f>
        <v>NTN-B 760199 20350515</v>
      </c>
      <c r="H1884" t="str">
        <f>_xlfn.XLOOKUP(B1884,'de para'!A:A,'de para'!D:D,_xlfn.XLOOKUP('output XML'!B1884,'de para'!B:B,'de para'!D:D,"Not found",0),0)</f>
        <v>Inflação</v>
      </c>
      <c r="I1884" s="118">
        <v>44914</v>
      </c>
    </row>
    <row r="1885" spans="1:9" x14ac:dyDescent="0.3">
      <c r="A1885" s="122">
        <v>12</v>
      </c>
      <c r="B1885" t="s">
        <v>3</v>
      </c>
      <c r="C1885">
        <v>38833.129999999997</v>
      </c>
      <c r="D1885">
        <v>3883.313146</v>
      </c>
      <c r="E1885">
        <v>10</v>
      </c>
      <c r="F1885" t="s">
        <v>15</v>
      </c>
      <c r="G1885" t="str">
        <f>_xlfn.XLOOKUP(B1885,'de para'!A:A,'de para'!C:C,_xlfn.XLOOKUP(B1885,'de para'!B:B,'de para'!C:C,"Not found",0),0)</f>
        <v>NTN-B 760199 20350515</v>
      </c>
      <c r="H1885" t="str">
        <f>_xlfn.XLOOKUP(B1885,'de para'!A:A,'de para'!D:D,_xlfn.XLOOKUP('output XML'!B1885,'de para'!B:B,'de para'!D:D,"Not found",0),0)</f>
        <v>Inflação</v>
      </c>
      <c r="I1885" s="118">
        <v>44914</v>
      </c>
    </row>
    <row r="1886" spans="1:9" x14ac:dyDescent="0.3">
      <c r="A1886" s="122">
        <v>13</v>
      </c>
      <c r="B1886" t="s">
        <v>3</v>
      </c>
      <c r="C1886">
        <v>1996022.96</v>
      </c>
      <c r="D1886">
        <v>3883.313146</v>
      </c>
      <c r="E1886">
        <v>514</v>
      </c>
      <c r="F1886" t="s">
        <v>15</v>
      </c>
      <c r="G1886" t="str">
        <f>_xlfn.XLOOKUP(B1886,'de para'!A:A,'de para'!C:C,_xlfn.XLOOKUP(B1886,'de para'!B:B,'de para'!C:C,"Not found",0),0)</f>
        <v>NTN-B 760199 20350515</v>
      </c>
      <c r="H1886" t="str">
        <f>_xlfn.XLOOKUP(B1886,'de para'!A:A,'de para'!D:D,_xlfn.XLOOKUP('output XML'!B1886,'de para'!B:B,'de para'!D:D,"Not found",0),0)</f>
        <v>Inflação</v>
      </c>
      <c r="I1886" s="118">
        <v>44914</v>
      </c>
    </row>
    <row r="1887" spans="1:9" x14ac:dyDescent="0.3">
      <c r="A1887" s="122">
        <v>14</v>
      </c>
      <c r="B1887" t="s">
        <v>4</v>
      </c>
      <c r="C1887">
        <v>2506616.75</v>
      </c>
      <c r="D1887">
        <v>3978.7567399999998</v>
      </c>
      <c r="E1887">
        <v>630</v>
      </c>
      <c r="F1887" t="s">
        <v>15</v>
      </c>
      <c r="G1887" t="str">
        <f>_xlfn.XLOOKUP(B1887,'de para'!A:A,'de para'!C:C,_xlfn.XLOOKUP(B1887,'de para'!B:B,'de para'!C:C,"Not found",0),0)</f>
        <v>NTN-B 760199 20300815</v>
      </c>
      <c r="H1887" t="str">
        <f>_xlfn.XLOOKUP(B1887,'de para'!A:A,'de para'!D:D,_xlfn.XLOOKUP('output XML'!B1887,'de para'!B:B,'de para'!D:D,"Not found",0),0)</f>
        <v>Inflação</v>
      </c>
      <c r="I1887" s="118">
        <v>44914</v>
      </c>
    </row>
    <row r="1888" spans="1:9" x14ac:dyDescent="0.3">
      <c r="A1888" s="122">
        <v>15</v>
      </c>
      <c r="B1888" t="s">
        <v>3</v>
      </c>
      <c r="C1888">
        <v>1277610.03</v>
      </c>
      <c r="D1888">
        <v>3883.313146</v>
      </c>
      <c r="E1888">
        <v>329</v>
      </c>
      <c r="F1888" t="s">
        <v>15</v>
      </c>
      <c r="G1888" t="str">
        <f>_xlfn.XLOOKUP(B1888,'de para'!A:A,'de para'!C:C,_xlfn.XLOOKUP(B1888,'de para'!B:B,'de para'!C:C,"Not found",0),0)</f>
        <v>NTN-B 760199 20350515</v>
      </c>
      <c r="H1888" t="str">
        <f>_xlfn.XLOOKUP(B1888,'de para'!A:A,'de para'!D:D,_xlfn.XLOOKUP('output XML'!B1888,'de para'!B:B,'de para'!D:D,"Not found",0),0)</f>
        <v>Inflação</v>
      </c>
      <c r="I1888" s="118">
        <v>44914</v>
      </c>
    </row>
    <row r="1889" spans="1:9" x14ac:dyDescent="0.3">
      <c r="A1889" s="122">
        <v>16</v>
      </c>
      <c r="B1889" t="s">
        <v>3</v>
      </c>
      <c r="C1889">
        <v>143682.59</v>
      </c>
      <c r="D1889">
        <v>3883.313146</v>
      </c>
      <c r="E1889">
        <v>37</v>
      </c>
      <c r="F1889" t="s">
        <v>15</v>
      </c>
      <c r="G1889" t="str">
        <f>_xlfn.XLOOKUP(B1889,'de para'!A:A,'de para'!C:C,_xlfn.XLOOKUP(B1889,'de para'!B:B,'de para'!C:C,"Not found",0),0)</f>
        <v>NTN-B 760199 20350515</v>
      </c>
      <c r="H1889" t="str">
        <f>_xlfn.XLOOKUP(B1889,'de para'!A:A,'de para'!D:D,_xlfn.XLOOKUP('output XML'!B1889,'de para'!B:B,'de para'!D:D,"Not found",0),0)</f>
        <v>Inflação</v>
      </c>
      <c r="I1889" s="118">
        <v>44914</v>
      </c>
    </row>
    <row r="1890" spans="1:9" x14ac:dyDescent="0.3">
      <c r="A1890" s="122">
        <v>17</v>
      </c>
      <c r="B1890" t="s">
        <v>4</v>
      </c>
      <c r="C1890">
        <v>187001.57</v>
      </c>
      <c r="D1890">
        <v>3978.7567399999998</v>
      </c>
      <c r="E1890">
        <v>47</v>
      </c>
      <c r="F1890" t="s">
        <v>15</v>
      </c>
      <c r="G1890" t="str">
        <f>_xlfn.XLOOKUP(B1890,'de para'!A:A,'de para'!C:C,_xlfn.XLOOKUP(B1890,'de para'!B:B,'de para'!C:C,"Not found",0),0)</f>
        <v>NTN-B 760199 20300815</v>
      </c>
      <c r="H1890" t="str">
        <f>_xlfn.XLOOKUP(B1890,'de para'!A:A,'de para'!D:D,_xlfn.XLOOKUP('output XML'!B1890,'de para'!B:B,'de para'!D:D,"Not found",0),0)</f>
        <v>Inflação</v>
      </c>
      <c r="I1890" s="118">
        <v>44914</v>
      </c>
    </row>
    <row r="1891" spans="1:9" x14ac:dyDescent="0.3">
      <c r="A1891" s="122">
        <v>18</v>
      </c>
      <c r="B1891" t="s">
        <v>5</v>
      </c>
      <c r="C1891">
        <v>947110.66</v>
      </c>
      <c r="D1891">
        <v>3996.2474900000002</v>
      </c>
      <c r="E1891">
        <v>237</v>
      </c>
      <c r="F1891" t="s">
        <v>15</v>
      </c>
      <c r="G1891" t="str">
        <f>_xlfn.XLOOKUP(B1891,'de para'!A:A,'de para'!C:C,_xlfn.XLOOKUP(B1891,'de para'!B:B,'de para'!C:C,"Not found",0),0)</f>
        <v>NTN-B 760199 20260815</v>
      </c>
      <c r="H1891" t="str">
        <f>_xlfn.XLOOKUP(B1891,'de para'!A:A,'de para'!D:D,_xlfn.XLOOKUP('output XML'!B1891,'de para'!B:B,'de para'!D:D,"Not found",0),0)</f>
        <v>Inflação</v>
      </c>
      <c r="I1891" s="118">
        <v>44914</v>
      </c>
    </row>
    <row r="1892" spans="1:9" x14ac:dyDescent="0.3">
      <c r="A1892" s="122">
        <v>19</v>
      </c>
      <c r="B1892" t="s">
        <v>5</v>
      </c>
      <c r="C1892">
        <v>787260.76</v>
      </c>
      <c r="D1892">
        <v>3996.2474900000002</v>
      </c>
      <c r="E1892">
        <v>197</v>
      </c>
      <c r="F1892" t="s">
        <v>15</v>
      </c>
      <c r="G1892" t="str">
        <f>_xlfn.XLOOKUP(B1892,'de para'!A:A,'de para'!C:C,_xlfn.XLOOKUP(B1892,'de para'!B:B,'de para'!C:C,"Not found",0),0)</f>
        <v>NTN-B 760199 20260815</v>
      </c>
      <c r="H1892" t="str">
        <f>_xlfn.XLOOKUP(B1892,'de para'!A:A,'de para'!D:D,_xlfn.XLOOKUP('output XML'!B1892,'de para'!B:B,'de para'!D:D,"Not found",0),0)</f>
        <v>Inflação</v>
      </c>
      <c r="I1892" s="118">
        <v>44914</v>
      </c>
    </row>
    <row r="1893" spans="1:9" x14ac:dyDescent="0.3">
      <c r="A1893" s="122">
        <v>20</v>
      </c>
      <c r="B1893" t="s">
        <v>5</v>
      </c>
      <c r="C1893">
        <v>99906.19</v>
      </c>
      <c r="D1893">
        <v>3996.2474900000002</v>
      </c>
      <c r="E1893">
        <v>25</v>
      </c>
      <c r="F1893" t="s">
        <v>15</v>
      </c>
      <c r="G1893" t="str">
        <f>_xlfn.XLOOKUP(B1893,'de para'!A:A,'de para'!C:C,_xlfn.XLOOKUP(B1893,'de para'!B:B,'de para'!C:C,"Not found",0),0)</f>
        <v>NTN-B 760199 20260815</v>
      </c>
      <c r="H1893" t="str">
        <f>_xlfn.XLOOKUP(B1893,'de para'!A:A,'de para'!D:D,_xlfn.XLOOKUP('output XML'!B1893,'de para'!B:B,'de para'!D:D,"Not found",0),0)</f>
        <v>Inflação</v>
      </c>
      <c r="I1893" s="118">
        <v>44914</v>
      </c>
    </row>
    <row r="1894" spans="1:9" x14ac:dyDescent="0.3">
      <c r="A1894" s="122">
        <v>21</v>
      </c>
      <c r="B1894" t="s">
        <v>5</v>
      </c>
      <c r="C1894">
        <v>1298780.43</v>
      </c>
      <c r="D1894">
        <v>3996.2474900000002</v>
      </c>
      <c r="E1894">
        <v>325</v>
      </c>
      <c r="F1894" t="s">
        <v>15</v>
      </c>
      <c r="G1894" t="str">
        <f>_xlfn.XLOOKUP(B1894,'de para'!A:A,'de para'!C:C,_xlfn.XLOOKUP(B1894,'de para'!B:B,'de para'!C:C,"Not found",0),0)</f>
        <v>NTN-B 760199 20260815</v>
      </c>
      <c r="H1894" t="str">
        <f>_xlfn.XLOOKUP(B1894,'de para'!A:A,'de para'!D:D,_xlfn.XLOOKUP('output XML'!B1894,'de para'!B:B,'de para'!D:D,"Not found",0),0)</f>
        <v>Inflação</v>
      </c>
      <c r="I1894" s="118">
        <v>44914</v>
      </c>
    </row>
    <row r="1895" spans="1:9" x14ac:dyDescent="0.3">
      <c r="A1895" s="122">
        <v>22</v>
      </c>
      <c r="B1895" t="s">
        <v>6</v>
      </c>
      <c r="C1895">
        <v>1469043.94</v>
      </c>
      <c r="D1895">
        <v>979.36262694000004</v>
      </c>
      <c r="E1895">
        <v>1500</v>
      </c>
      <c r="F1895" t="s">
        <v>14</v>
      </c>
      <c r="G1895" t="str">
        <f>_xlfn.XLOOKUP(B1895,'de para'!A:A,'de para'!C:C,_xlfn.XLOOKUP(B1895,'de para'!B:B,'de para'!C:C,"Not found",0),0)</f>
        <v>IFPT11 - IFIN PARTICIPAÇÕES S.A. - 20330915 IPCA + 7.1000%</v>
      </c>
      <c r="H1895" t="str">
        <f>_xlfn.XLOOKUP(B1895,'de para'!A:A,'de para'!D:D,_xlfn.XLOOKUP('output XML'!B1895,'de para'!B:B,'de para'!D:D,"Not found",0),0)</f>
        <v>Inflação</v>
      </c>
      <c r="I1895" s="118">
        <v>44914</v>
      </c>
    </row>
    <row r="1896" spans="1:9" x14ac:dyDescent="0.3">
      <c r="A1896" s="122">
        <v>23</v>
      </c>
      <c r="B1896" t="s">
        <v>7</v>
      </c>
      <c r="C1896">
        <v>270098.2</v>
      </c>
      <c r="D1896">
        <v>14.2</v>
      </c>
      <c r="E1896">
        <v>19021</v>
      </c>
      <c r="F1896" t="s">
        <v>14</v>
      </c>
      <c r="G1896" t="str">
        <f>_xlfn.XLOOKUP(B1896,'de para'!A:A,'de para'!C:C,_xlfn.XLOOKUP(B1896,'de para'!B:B,'de para'!C:C,"Not found",0),0)</f>
        <v>Bradesco PN</v>
      </c>
      <c r="H1896" t="str">
        <f>_xlfn.XLOOKUP(B1896,'de para'!A:A,'de para'!D:D,_xlfn.XLOOKUP('output XML'!B1896,'de para'!B:B,'de para'!D:D,"Not found",0),0)</f>
        <v>Ações</v>
      </c>
      <c r="I1896" s="118">
        <v>44914</v>
      </c>
    </row>
    <row r="1897" spans="1:9" x14ac:dyDescent="0.3">
      <c r="A1897" s="122">
        <v>24</v>
      </c>
      <c r="B1897" t="s">
        <v>143</v>
      </c>
      <c r="C1897">
        <v>1652331</v>
      </c>
      <c r="D1897">
        <v>101.37</v>
      </c>
      <c r="E1897">
        <v>16300</v>
      </c>
      <c r="F1897" t="s">
        <v>14</v>
      </c>
      <c r="G1897" t="str">
        <f>_xlfn.XLOOKUP(B1897,'de para'!A:A,'de para'!C:C,_xlfn.XLOOKUP(B1897,'de para'!B:B,'de para'!C:C,"Not found",0),0)</f>
        <v>BOVA11</v>
      </c>
      <c r="H1897" t="str">
        <f>_xlfn.XLOOKUP(B1897,'de para'!A:A,'de para'!D:D,_xlfn.XLOOKUP('output XML'!B1897,'de para'!B:B,'de para'!D:D,"Not found",0),0)</f>
        <v>Ações</v>
      </c>
      <c r="I1897" s="118">
        <v>44914</v>
      </c>
    </row>
    <row r="1898" spans="1:9" x14ac:dyDescent="0.3">
      <c r="A1898" s="122">
        <v>25</v>
      </c>
      <c r="B1898" t="s">
        <v>8</v>
      </c>
      <c r="C1898">
        <v>362357.44</v>
      </c>
      <c r="D1898">
        <v>10.72</v>
      </c>
      <c r="E1898">
        <v>33802</v>
      </c>
      <c r="F1898" t="s">
        <v>14</v>
      </c>
      <c r="G1898" t="str">
        <f>_xlfn.XLOOKUP(B1898,'de para'!A:A,'de para'!C:C,_xlfn.XLOOKUP(B1898,'de para'!B:B,'de para'!C:C,"Not found",0),0)</f>
        <v>CEMIG PN</v>
      </c>
      <c r="H1898" t="str">
        <f>_xlfn.XLOOKUP(B1898,'de para'!A:A,'de para'!D:D,_xlfn.XLOOKUP('output XML'!B1898,'de para'!B:B,'de para'!D:D,"Not found",0),0)</f>
        <v>Ações</v>
      </c>
      <c r="I1898" s="118">
        <v>44914</v>
      </c>
    </row>
    <row r="1899" spans="1:9" x14ac:dyDescent="0.3">
      <c r="A1899" s="122">
        <v>26</v>
      </c>
      <c r="B1899" t="s">
        <v>9</v>
      </c>
      <c r="C1899">
        <v>1175394</v>
      </c>
      <c r="D1899">
        <v>16.190000000000001</v>
      </c>
      <c r="E1899">
        <v>72600</v>
      </c>
      <c r="F1899" t="s">
        <v>14</v>
      </c>
      <c r="G1899" t="str">
        <f>_xlfn.XLOOKUP(B1899,'de para'!A:A,'de para'!C:C,_xlfn.XLOOKUP(B1899,'de para'!B:B,'de para'!C:C,"Not found",0),0)</f>
        <v>Cosan ON</v>
      </c>
      <c r="H1899" t="str">
        <f>_xlfn.XLOOKUP(B1899,'de para'!A:A,'de para'!D:D,_xlfn.XLOOKUP('output XML'!B1899,'de para'!B:B,'de para'!D:D,"Not found",0),0)</f>
        <v>Ações</v>
      </c>
      <c r="I1899" s="118">
        <v>44914</v>
      </c>
    </row>
    <row r="1900" spans="1:9" x14ac:dyDescent="0.3">
      <c r="A1900" s="122">
        <v>27</v>
      </c>
      <c r="B1900" t="s">
        <v>10</v>
      </c>
      <c r="C1900">
        <v>483425.94</v>
      </c>
      <c r="D1900">
        <v>8.31</v>
      </c>
      <c r="E1900">
        <v>58174</v>
      </c>
      <c r="F1900" t="s">
        <v>14</v>
      </c>
      <c r="G1900" t="str">
        <f>_xlfn.XLOOKUP(B1900,'de para'!A:A,'de para'!C:C,_xlfn.XLOOKUP(B1900,'de para'!B:B,'de para'!C:C,"Not found",0),0)</f>
        <v>Itau PN</v>
      </c>
      <c r="H1900" t="str">
        <f>_xlfn.XLOOKUP(B1900,'de para'!A:A,'de para'!D:D,_xlfn.XLOOKUP('output XML'!B1900,'de para'!B:B,'de para'!D:D,"Not found",0),0)</f>
        <v>Ações</v>
      </c>
      <c r="I1900" s="118">
        <v>44914</v>
      </c>
    </row>
    <row r="1901" spans="1:9" x14ac:dyDescent="0.3">
      <c r="A1901" s="122">
        <v>28</v>
      </c>
      <c r="B1901" t="s">
        <v>11</v>
      </c>
      <c r="C1901">
        <v>807022.8</v>
      </c>
      <c r="D1901">
        <v>22.38</v>
      </c>
      <c r="E1901">
        <v>36060</v>
      </c>
      <c r="F1901" t="s">
        <v>14</v>
      </c>
      <c r="G1901" t="str">
        <f>_xlfn.XLOOKUP(B1901,'de para'!A:A,'de para'!C:C,_xlfn.XLOOKUP(B1901,'de para'!B:B,'de para'!C:C,"Not found",0),0)</f>
        <v>Petrobras PN</v>
      </c>
      <c r="H1901" t="str">
        <f>_xlfn.XLOOKUP(B1901,'de para'!A:A,'de para'!D:D,_xlfn.XLOOKUP('output XML'!B1901,'de para'!B:B,'de para'!D:D,"Not found",0),0)</f>
        <v>Ações</v>
      </c>
      <c r="I1901" s="118">
        <v>44914</v>
      </c>
    </row>
    <row r="1902" spans="1:9" x14ac:dyDescent="0.3">
      <c r="A1902" s="122">
        <v>29</v>
      </c>
      <c r="B1902" t="s">
        <v>12</v>
      </c>
      <c r="C1902">
        <v>1622030</v>
      </c>
      <c r="D1902">
        <v>85.37</v>
      </c>
      <c r="E1902">
        <v>19000</v>
      </c>
      <c r="F1902" t="s">
        <v>14</v>
      </c>
      <c r="G1902" t="str">
        <f>_xlfn.XLOOKUP(B1902,'de para'!A:A,'de para'!C:C,_xlfn.XLOOKUP(B1902,'de para'!B:B,'de para'!C:C,"Not found",0),0)</f>
        <v>Vale ON</v>
      </c>
      <c r="H1902" t="str">
        <f>_xlfn.XLOOKUP(B1902,'de para'!A:A,'de para'!D:D,_xlfn.XLOOKUP('output XML'!B1902,'de para'!B:B,'de para'!D:D,"Not found",0),0)</f>
        <v>Ações</v>
      </c>
      <c r="I1902" s="118">
        <v>44914</v>
      </c>
    </row>
    <row r="1903" spans="1:9" x14ac:dyDescent="0.3">
      <c r="A1903" s="122">
        <v>30</v>
      </c>
      <c r="B1903" t="s">
        <v>143</v>
      </c>
      <c r="C1903">
        <v>584398.05000000005</v>
      </c>
      <c r="D1903">
        <v>101.37</v>
      </c>
      <c r="E1903">
        <v>5765</v>
      </c>
      <c r="F1903" t="s">
        <v>14</v>
      </c>
      <c r="G1903" t="str">
        <f>_xlfn.XLOOKUP(B1903,'de para'!A:A,'de para'!C:C,_xlfn.XLOOKUP(B1903,'de para'!B:B,'de para'!C:C,"Not found",0),0)</f>
        <v>BOVA11</v>
      </c>
      <c r="H1903" t="str">
        <f>_xlfn.XLOOKUP(B1903,'de para'!A:A,'de para'!D:D,_xlfn.XLOOKUP('output XML'!B1903,'de para'!B:B,'de para'!D:D,"Not found",0),0)</f>
        <v>Ações</v>
      </c>
      <c r="I1903" s="118">
        <v>44914</v>
      </c>
    </row>
    <row r="1904" spans="1:9" x14ac:dyDescent="0.3">
      <c r="A1904" s="122">
        <v>31</v>
      </c>
      <c r="B1904" t="s">
        <v>143</v>
      </c>
      <c r="C1904">
        <v>90827.520000000004</v>
      </c>
      <c r="D1904">
        <v>101.37</v>
      </c>
      <c r="E1904">
        <v>896</v>
      </c>
      <c r="F1904" t="s">
        <v>14</v>
      </c>
      <c r="G1904" t="str">
        <f>_xlfn.XLOOKUP(B1904,'de para'!A:A,'de para'!C:C,_xlfn.XLOOKUP(B1904,'de para'!B:B,'de para'!C:C,"Not found",0),0)</f>
        <v>BOVA11</v>
      </c>
      <c r="H1904" t="str">
        <f>_xlfn.XLOOKUP(B1904,'de para'!A:A,'de para'!D:D,_xlfn.XLOOKUP('output XML'!B1904,'de para'!B:B,'de para'!D:D,"Not found",0),0)</f>
        <v>Ações</v>
      </c>
      <c r="I1904" s="118">
        <v>44914</v>
      </c>
    </row>
    <row r="1905" spans="1:9" x14ac:dyDescent="0.3">
      <c r="A1905" s="122">
        <v>32</v>
      </c>
      <c r="B1905" t="s">
        <v>143</v>
      </c>
      <c r="C1905">
        <v>43386.36</v>
      </c>
      <c r="D1905">
        <v>101.37</v>
      </c>
      <c r="E1905">
        <v>428</v>
      </c>
      <c r="F1905" t="s">
        <v>14</v>
      </c>
      <c r="G1905" t="str">
        <f>_xlfn.XLOOKUP(B1905,'de para'!A:A,'de para'!C:C,_xlfn.XLOOKUP(B1905,'de para'!B:B,'de para'!C:C,"Not found",0),0)</f>
        <v>BOVA11</v>
      </c>
      <c r="H1905" t="str">
        <f>_xlfn.XLOOKUP(B1905,'de para'!A:A,'de para'!D:D,_xlfn.XLOOKUP('output XML'!B1905,'de para'!B:B,'de para'!D:D,"Not found",0),0)</f>
        <v>Ações</v>
      </c>
      <c r="I1905" s="118">
        <v>44914</v>
      </c>
    </row>
    <row r="1906" spans="1:9" x14ac:dyDescent="0.3">
      <c r="A1906" s="122">
        <v>33</v>
      </c>
      <c r="B1906" t="s">
        <v>143</v>
      </c>
      <c r="C1906">
        <v>82109.7</v>
      </c>
      <c r="D1906">
        <v>101.37</v>
      </c>
      <c r="E1906">
        <v>810</v>
      </c>
      <c r="F1906" t="s">
        <v>14</v>
      </c>
      <c r="G1906" t="str">
        <f>_xlfn.XLOOKUP(B1906,'de para'!A:A,'de para'!C:C,_xlfn.XLOOKUP(B1906,'de para'!B:B,'de para'!C:C,"Not found",0),0)</f>
        <v>BOVA11</v>
      </c>
      <c r="H1906" t="str">
        <f>_xlfn.XLOOKUP(B1906,'de para'!A:A,'de para'!D:D,_xlfn.XLOOKUP('output XML'!B1906,'de para'!B:B,'de para'!D:D,"Not found",0),0)</f>
        <v>Ações</v>
      </c>
      <c r="I1906" s="118">
        <v>44914</v>
      </c>
    </row>
    <row r="1907" spans="1:9" x14ac:dyDescent="0.3">
      <c r="A1907" s="122">
        <v>34</v>
      </c>
      <c r="B1907" t="s">
        <v>143</v>
      </c>
      <c r="C1907">
        <v>152764.59</v>
      </c>
      <c r="D1907">
        <v>101.37</v>
      </c>
      <c r="E1907">
        <v>1507</v>
      </c>
      <c r="F1907" t="s">
        <v>14</v>
      </c>
      <c r="G1907" t="str">
        <f>_xlfn.XLOOKUP(B1907,'de para'!A:A,'de para'!C:C,_xlfn.XLOOKUP(B1907,'de para'!B:B,'de para'!C:C,"Not found",0),0)</f>
        <v>BOVA11</v>
      </c>
      <c r="H1907" t="str">
        <f>_xlfn.XLOOKUP(B1907,'de para'!A:A,'de para'!D:D,_xlfn.XLOOKUP('output XML'!B1907,'de para'!B:B,'de para'!D:D,"Not found",0),0)</f>
        <v>Ações</v>
      </c>
      <c r="I1907" s="118">
        <v>44914</v>
      </c>
    </row>
    <row r="1908" spans="1:9" x14ac:dyDescent="0.3">
      <c r="A1908" s="122">
        <v>35</v>
      </c>
      <c r="B1908" t="s">
        <v>143</v>
      </c>
      <c r="C1908">
        <v>698844.78</v>
      </c>
      <c r="D1908">
        <v>101.37</v>
      </c>
      <c r="E1908">
        <v>6894</v>
      </c>
      <c r="F1908" t="s">
        <v>14</v>
      </c>
      <c r="G1908" t="str">
        <f>_xlfn.XLOOKUP(B1908,'de para'!A:A,'de para'!C:C,_xlfn.XLOOKUP(B1908,'de para'!B:B,'de para'!C:C,"Not found",0),0)</f>
        <v>BOVA11</v>
      </c>
      <c r="H1908" t="str">
        <f>_xlfn.XLOOKUP(B1908,'de para'!A:A,'de para'!D:D,_xlfn.XLOOKUP('output XML'!B1908,'de para'!B:B,'de para'!D:D,"Not found",0),0)</f>
        <v>Ações</v>
      </c>
      <c r="I1908" s="118">
        <v>44914</v>
      </c>
    </row>
    <row r="1909" spans="1:9" x14ac:dyDescent="0.3">
      <c r="A1909" s="122">
        <v>36</v>
      </c>
      <c r="B1909" t="s">
        <v>13</v>
      </c>
      <c r="C1909">
        <v>1000.14</v>
      </c>
      <c r="D1909">
        <v>1000.14</v>
      </c>
      <c r="E1909">
        <v>1</v>
      </c>
      <c r="F1909" t="s">
        <v>14</v>
      </c>
      <c r="G1909" t="str">
        <f>_xlfn.XLOOKUP(B1909,'de para'!A:A,'de para'!C:C,_xlfn.XLOOKUP(B1909,'de para'!B:B,'de para'!C:C,"Not found",0),0)</f>
        <v>Fundo de caixa</v>
      </c>
      <c r="H1909" t="str">
        <f>_xlfn.XLOOKUP(B1909,'de para'!A:A,'de para'!D:D,_xlfn.XLOOKUP('output XML'!B1909,'de para'!B:B,'de para'!D:D,"Not found",0),0)</f>
        <v>Caixa</v>
      </c>
      <c r="I1909" s="118">
        <v>44914</v>
      </c>
    </row>
    <row r="1910" spans="1:9" x14ac:dyDescent="0.3">
      <c r="A1910" s="122">
        <v>37</v>
      </c>
      <c r="B1910" t="s">
        <v>13</v>
      </c>
      <c r="C1910">
        <v>1000.42</v>
      </c>
      <c r="D1910">
        <v>1000.42</v>
      </c>
      <c r="E1910">
        <v>1</v>
      </c>
      <c r="F1910" t="s">
        <v>15</v>
      </c>
      <c r="G1910" t="str">
        <f>_xlfn.XLOOKUP(B1910,'de para'!A:A,'de para'!C:C,_xlfn.XLOOKUP(B1910,'de para'!B:B,'de para'!C:C,"Not found",0),0)</f>
        <v>Fundo de caixa</v>
      </c>
      <c r="H1910" t="str">
        <f>_xlfn.XLOOKUP(B1910,'de para'!A:A,'de para'!D:D,_xlfn.XLOOKUP('output XML'!B1910,'de para'!B:B,'de para'!D:D,"Not found",0),0)</f>
        <v>Caixa</v>
      </c>
      <c r="I1910" s="118">
        <v>44914</v>
      </c>
    </row>
    <row r="1911" spans="1:9" x14ac:dyDescent="0.3">
      <c r="A1911" s="122">
        <v>38</v>
      </c>
      <c r="B1911">
        <v>25307212000147</v>
      </c>
      <c r="C1911">
        <v>547991.0704666425</v>
      </c>
      <c r="D1911">
        <v>1.3234786999999999</v>
      </c>
      <c r="E1911">
        <v>414053.56237817998</v>
      </c>
      <c r="F1911" t="s">
        <v>14</v>
      </c>
      <c r="G1911" t="str">
        <f>_xlfn.XLOOKUP(B1911,'de para'!A:A,'de para'!C:C,_xlfn.XLOOKUP(B1911,'de para'!B:B,'de para'!C:C,"Not found",0),0)</f>
        <v>CSHG ALLOCATION VELT 90 FIC AÇÕES</v>
      </c>
      <c r="H1911" t="str">
        <f>_xlfn.XLOOKUP(B1911,'de para'!A:A,'de para'!D:D,_xlfn.XLOOKUP('output XML'!B1911,'de para'!B:B,'de para'!D:D,"Not found",0),0)</f>
        <v>Ações</v>
      </c>
      <c r="I1911" s="118">
        <v>44914</v>
      </c>
    </row>
    <row r="1912" spans="1:9" x14ac:dyDescent="0.3">
      <c r="A1912" s="122">
        <v>39</v>
      </c>
      <c r="B1912">
        <v>19726267000199</v>
      </c>
      <c r="C1912">
        <v>2418128.9582695798</v>
      </c>
      <c r="D1912">
        <v>295.00994186000003</v>
      </c>
      <c r="E1912">
        <v>8196.7710749800008</v>
      </c>
      <c r="F1912" t="s">
        <v>14</v>
      </c>
      <c r="G1912" t="str">
        <f>_xlfn.XLOOKUP(B1912,'de para'!A:A,'de para'!C:C,_xlfn.XLOOKUP(B1912,'de para'!B:B,'de para'!C:C,"Not found",0),0)</f>
        <v>ATMOS AÇÕES II FIC</v>
      </c>
      <c r="H1912" t="str">
        <f>_xlfn.XLOOKUP(B1912,'de para'!A:A,'de para'!D:D,_xlfn.XLOOKUP('output XML'!B1912,'de para'!B:B,'de para'!D:D,"Not found",0),0)</f>
        <v>Ações</v>
      </c>
      <c r="I1912" s="118">
        <v>44914</v>
      </c>
    </row>
    <row r="1913" spans="1:9" x14ac:dyDescent="0.3">
      <c r="A1913" s="122">
        <v>40</v>
      </c>
      <c r="B1913">
        <v>11145320000156</v>
      </c>
      <c r="C1913">
        <v>3149976.8773654508</v>
      </c>
      <c r="D1913">
        <v>687.81603085999996</v>
      </c>
      <c r="E1913">
        <v>4579.6793561599998</v>
      </c>
      <c r="F1913" t="s">
        <v>14</v>
      </c>
      <c r="G1913" t="str">
        <f>_xlfn.XLOOKUP(B1913,'de para'!A:A,'de para'!C:C,_xlfn.XLOOKUP(B1913,'de para'!B:B,'de para'!C:C,"Not found",0),0)</f>
        <v>ATMOS AÇÕES FIC</v>
      </c>
      <c r="H1913" t="str">
        <f>_xlfn.XLOOKUP(B1913,'de para'!A:A,'de para'!D:D,_xlfn.XLOOKUP('output XML'!B1913,'de para'!B:B,'de para'!D:D,"Not found",0),0)</f>
        <v>Ações</v>
      </c>
      <c r="I1913" s="118">
        <v>44914</v>
      </c>
    </row>
    <row r="1914" spans="1:9" x14ac:dyDescent="0.3">
      <c r="A1914" s="122">
        <v>41</v>
      </c>
      <c r="B1914">
        <v>28075715000122</v>
      </c>
      <c r="C1914">
        <v>1822303.948802321</v>
      </c>
      <c r="D1914">
        <v>1.5713813999999999</v>
      </c>
      <c r="E1914">
        <v>1159682.77898817</v>
      </c>
      <c r="F1914" t="s">
        <v>14</v>
      </c>
      <c r="G1914" t="str">
        <f>_xlfn.XLOOKUP(B1914,'de para'!A:A,'de para'!C:C,_xlfn.XLOOKUP(B1914,'de para'!B:B,'de para'!C:C,"Not found",0),0)</f>
        <v>CSHG ALLOCATION MILES VIRTUS FIC AÇÕES</v>
      </c>
      <c r="H1914" t="str">
        <f>_xlfn.XLOOKUP(B1914,'de para'!A:A,'de para'!D:D,_xlfn.XLOOKUP('output XML'!B1914,'de para'!B:B,'de para'!D:D,"Not found",0),0)</f>
        <v>Ações</v>
      </c>
      <c r="I1914" s="118">
        <v>44914</v>
      </c>
    </row>
    <row r="1915" spans="1:9" x14ac:dyDescent="0.3">
      <c r="A1915" s="122">
        <v>42</v>
      </c>
      <c r="B1915">
        <v>31608459000104</v>
      </c>
      <c r="C1915">
        <v>1521128.8971889659</v>
      </c>
      <c r="D1915">
        <v>1.3516652</v>
      </c>
      <c r="E1915">
        <v>1125374.01805489</v>
      </c>
      <c r="F1915" t="s">
        <v>14</v>
      </c>
      <c r="G1915" t="str">
        <f>_xlfn.XLOOKUP(B1915,'de para'!A:A,'de para'!C:C,_xlfn.XLOOKUP(B1915,'de para'!B:B,'de para'!C:C,"Not found",0),0)</f>
        <v>CSHG ALLOCATION RPS LONG BIAS SELECTION FUNDO DE INVESTIMENTO EM COTAS DE FUNDO DE INVESTIMENTO EM AÇÕES</v>
      </c>
      <c r="H1915" t="str">
        <f>_xlfn.XLOOKUP(B1915,'de para'!A:A,'de para'!D:D,_xlfn.XLOOKUP('output XML'!B1915,'de para'!B:B,'de para'!D:D,"Not found",0),0)</f>
        <v>Ações</v>
      </c>
      <c r="I1915" s="118">
        <v>44914</v>
      </c>
    </row>
    <row r="1916" spans="1:9" x14ac:dyDescent="0.3">
      <c r="A1916" s="122">
        <v>43</v>
      </c>
      <c r="B1916">
        <v>31666901000140</v>
      </c>
      <c r="C1916">
        <v>900662.31618304353</v>
      </c>
      <c r="D1916">
        <v>1.4697313000000001</v>
      </c>
      <c r="E1916">
        <v>612807.46772083</v>
      </c>
      <c r="F1916" t="s">
        <v>14</v>
      </c>
      <c r="G1916" t="str">
        <f>_xlfn.XLOOKUP(B1916,'de para'!A:A,'de para'!C:C,_xlfn.XLOOKUP(B1916,'de para'!B:B,'de para'!C:C,"Not found",0),0)</f>
        <v>CSHG ALLOCATION TRUXT LONG BIAS II FUNDO DE INVESTIMENTO EM COTAS DE FUNDO DE INVESTIMENTO EM AÇÕES</v>
      </c>
      <c r="H1916" t="str">
        <f>_xlfn.XLOOKUP(B1916,'de para'!A:A,'de para'!D:D,_xlfn.XLOOKUP('output XML'!B1916,'de para'!B:B,'de para'!D:D,"Not found",0),0)</f>
        <v>Ações</v>
      </c>
      <c r="I1916" s="118">
        <v>44914</v>
      </c>
    </row>
    <row r="1917" spans="1:9" x14ac:dyDescent="0.3">
      <c r="A1917" s="122">
        <v>44</v>
      </c>
      <c r="B1917">
        <v>44769980000167</v>
      </c>
      <c r="C1917">
        <v>681693.28468784469</v>
      </c>
      <c r="D1917">
        <v>0.80230007999999997</v>
      </c>
      <c r="E1917">
        <v>849673.70897912001</v>
      </c>
      <c r="F1917" t="s">
        <v>14</v>
      </c>
      <c r="G1917" t="str">
        <f>_xlfn.XLOOKUP(B1917,'de para'!A:A,'de para'!C:C,_xlfn.XLOOKUP(B1917,'de para'!B:B,'de para'!C:C,"Not found",0),0)</f>
        <v>DCG ADVISORY FUNDO DE INVESTIMENTO EM COTAS DE FUNDOS DE INVESTIMENTO EM AÇÕES</v>
      </c>
      <c r="H1917" t="str">
        <f>_xlfn.XLOOKUP(B1917,'de para'!A:A,'de para'!D:D,_xlfn.XLOOKUP('output XML'!B1917,'de para'!B:B,'de para'!D:D,"Not found",0),0)</f>
        <v>Ações</v>
      </c>
      <c r="I1917" s="118">
        <v>44914</v>
      </c>
    </row>
    <row r="1918" spans="1:9" x14ac:dyDescent="0.3">
      <c r="A1918" s="122">
        <v>45</v>
      </c>
      <c r="B1918">
        <v>14781366000150</v>
      </c>
      <c r="C1918">
        <v>1760447.189729203</v>
      </c>
      <c r="D1918">
        <v>3.1581649999999999</v>
      </c>
      <c r="E1918">
        <v>557427.23693321995</v>
      </c>
      <c r="F1918" t="s">
        <v>14</v>
      </c>
      <c r="G1918" t="str">
        <f>_xlfn.XLOOKUP(B1918,'de para'!A:A,'de para'!C:C,_xlfn.XLOOKUP(B1918,'de para'!B:B,'de para'!C:C,"Not found",0),0)</f>
        <v>NUCLEO CSHG AÇÕES FUNDO DE INVESTIMENTO EM COTAS DE FUNDOS DE INVESTIMENTO DE AÇÕES</v>
      </c>
      <c r="H1918" t="str">
        <f>_xlfn.XLOOKUP(B1918,'de para'!A:A,'de para'!D:D,_xlfn.XLOOKUP('output XML'!B1918,'de para'!B:B,'de para'!D:D,"Not found",0),0)</f>
        <v>Ações</v>
      </c>
      <c r="I1918" s="118">
        <v>44914</v>
      </c>
    </row>
    <row r="1919" spans="1:9" x14ac:dyDescent="0.3">
      <c r="A1919" s="122">
        <v>46</v>
      </c>
      <c r="B1919">
        <v>10843445000197</v>
      </c>
      <c r="C1919">
        <v>583.0148504471673</v>
      </c>
      <c r="D1919">
        <v>2.5849442200000001</v>
      </c>
      <c r="E1919">
        <v>225.54252657999999</v>
      </c>
      <c r="F1919" t="s">
        <v>14</v>
      </c>
      <c r="G1919" t="str">
        <f>_xlfn.XLOOKUP(B1919,'de para'!A:A,'de para'!C:C,_xlfn.XLOOKUP(B1919,'de para'!B:B,'de para'!C:C,"Not found",0),0)</f>
        <v>XP REFERENCIADO FUNDO INVESTIMENTO REFERENCIADO DI</v>
      </c>
      <c r="H1919" t="str">
        <f>_xlfn.XLOOKUP(B1919,'de para'!A:A,'de para'!D:D,_xlfn.XLOOKUP('output XML'!B1919,'de para'!B:B,'de para'!D:D,"Not found",0),0)</f>
        <v>Caixa</v>
      </c>
      <c r="I1919" s="118">
        <v>44914</v>
      </c>
    </row>
    <row r="1920" spans="1:9" x14ac:dyDescent="0.3">
      <c r="A1920" s="122">
        <v>47</v>
      </c>
      <c r="B1920">
        <v>44162109000109</v>
      </c>
      <c r="C1920">
        <v>58498.454731802827</v>
      </c>
      <c r="D1920">
        <v>1.0493408900000001</v>
      </c>
      <c r="E1920">
        <v>55747.80825686</v>
      </c>
      <c r="F1920" t="s">
        <v>14</v>
      </c>
      <c r="G1920" t="str">
        <f>_xlfn.XLOOKUP(B1920,'de para'!A:A,'de para'!C:C,_xlfn.XLOOKUP(B1920,'de para'!B:B,'de para'!C:C,"Not found",0),0)</f>
        <v>XP CASH I FI RENDA FIXA SIMPLES</v>
      </c>
      <c r="H1920" t="str">
        <f>_xlfn.XLOOKUP(B1920,'de para'!A:A,'de para'!D:D,_xlfn.XLOOKUP('output XML'!B1920,'de para'!B:B,'de para'!D:D,"Not found",0),0)</f>
        <v>Caixa</v>
      </c>
      <c r="I1920" s="118">
        <v>44914</v>
      </c>
    </row>
    <row r="1921" spans="1:9" x14ac:dyDescent="0.3">
      <c r="A1921" s="122">
        <v>48</v>
      </c>
      <c r="B1921">
        <v>45683352000127</v>
      </c>
      <c r="C1921">
        <v>58498.455977659789</v>
      </c>
      <c r="D1921">
        <v>1.0493582400000001</v>
      </c>
      <c r="E1921">
        <v>55746.887714589997</v>
      </c>
      <c r="F1921" t="s">
        <v>14</v>
      </c>
      <c r="G1921" t="str">
        <f>_xlfn.XLOOKUP(B1921,'de para'!A:A,'de para'!C:C,_xlfn.XLOOKUP(B1921,'de para'!B:B,'de para'!C:C,"Not found",0),0)</f>
        <v>XP CASH II FI RENDA FIXA SIMPLES</v>
      </c>
      <c r="H1921" t="str">
        <f>_xlfn.XLOOKUP(B1921,'de para'!A:A,'de para'!D:D,_xlfn.XLOOKUP('output XML'!B1921,'de para'!B:B,'de para'!D:D,"Not found",0),0)</f>
        <v>Caixa</v>
      </c>
      <c r="I1921" s="118">
        <v>44914</v>
      </c>
    </row>
    <row r="1922" spans="1:9" x14ac:dyDescent="0.3">
      <c r="A1922" s="122">
        <v>49</v>
      </c>
      <c r="B1922">
        <v>45688718000150</v>
      </c>
      <c r="C1922">
        <v>58498.449476578877</v>
      </c>
      <c r="D1922">
        <v>1.0493582100000001</v>
      </c>
      <c r="E1922">
        <v>55746.883113039999</v>
      </c>
      <c r="F1922" t="s">
        <v>14</v>
      </c>
      <c r="G1922" t="str">
        <f>_xlfn.XLOOKUP(B1922,'de para'!A:A,'de para'!C:C,_xlfn.XLOOKUP(B1922,'de para'!B:B,'de para'!C:C,"Not found",0),0)</f>
        <v>XP CASH IV FI RENDA FIXA SIMPLES</v>
      </c>
      <c r="H1922" t="str">
        <f>_xlfn.XLOOKUP(B1922,'de para'!A:A,'de para'!D:D,_xlfn.XLOOKUP('output XML'!B1922,'de para'!B:B,'de para'!D:D,"Not found",0),0)</f>
        <v>Caixa</v>
      </c>
      <c r="I1922" s="118">
        <v>44914</v>
      </c>
    </row>
    <row r="1923" spans="1:9" x14ac:dyDescent="0.3">
      <c r="A1923" s="122">
        <v>50</v>
      </c>
      <c r="B1923">
        <v>46328929000145</v>
      </c>
      <c r="C1923">
        <v>58498.444904522803</v>
      </c>
      <c r="D1923">
        <v>1.0493558999999999</v>
      </c>
      <c r="E1923">
        <v>55747.00147445</v>
      </c>
      <c r="F1923" t="s">
        <v>14</v>
      </c>
      <c r="G1923" t="str">
        <f>_xlfn.XLOOKUP(B1923,'de para'!A:A,'de para'!C:C,_xlfn.XLOOKUP(B1923,'de para'!B:B,'de para'!C:C,"Not found",0),0)</f>
        <v>XP CASH IX FI RENDA FIXA SIMPLES</v>
      </c>
      <c r="H1923" t="str">
        <f>_xlfn.XLOOKUP(B1923,'de para'!A:A,'de para'!D:D,_xlfn.XLOOKUP('output XML'!B1923,'de para'!B:B,'de para'!D:D,"Not found",0),0)</f>
        <v>Caixa</v>
      </c>
      <c r="I1923" s="118">
        <v>44914</v>
      </c>
    </row>
    <row r="1924" spans="1:9" x14ac:dyDescent="0.3">
      <c r="A1924" s="122">
        <v>51</v>
      </c>
      <c r="B1924">
        <v>46098698000120</v>
      </c>
      <c r="C1924">
        <v>58498.449323555433</v>
      </c>
      <c r="D1924">
        <v>1.0492767199999999</v>
      </c>
      <c r="E1924">
        <v>55751.212438559996</v>
      </c>
      <c r="F1924" t="s">
        <v>14</v>
      </c>
      <c r="G1924" t="str">
        <f>_xlfn.XLOOKUP(B1924,'de para'!A:A,'de para'!C:C,_xlfn.XLOOKUP(B1924,'de para'!B:B,'de para'!C:C,"Not found",0),0)</f>
        <v>XP CASH V FI RENDA FIXA SIMPLES</v>
      </c>
      <c r="H1924" t="str">
        <f>_xlfn.XLOOKUP(B1924,'de para'!A:A,'de para'!D:D,_xlfn.XLOOKUP('output XML'!B1924,'de para'!B:B,'de para'!D:D,"Not found",0),0)</f>
        <v>Caixa</v>
      </c>
      <c r="I1924" s="118">
        <v>44914</v>
      </c>
    </row>
    <row r="1925" spans="1:9" x14ac:dyDescent="0.3">
      <c r="A1925" s="122">
        <v>52</v>
      </c>
      <c r="B1925">
        <v>32319500000187</v>
      </c>
      <c r="C1925">
        <v>58498.444252633773</v>
      </c>
      <c r="D1925">
        <v>1.04937839</v>
      </c>
      <c r="E1925">
        <v>55745.806098250003</v>
      </c>
      <c r="F1925" t="s">
        <v>14</v>
      </c>
      <c r="G1925" t="str">
        <f>_xlfn.XLOOKUP(B1925,'de para'!A:A,'de para'!C:C,_xlfn.XLOOKUP(B1925,'de para'!B:B,'de para'!C:C,"Not found",0),0)</f>
        <v>XP CASH VI FI RENDA FIXA SIMPLES</v>
      </c>
      <c r="H1925" t="str">
        <f>_xlfn.XLOOKUP(B1925,'de para'!A:A,'de para'!D:D,_xlfn.XLOOKUP('output XML'!B1925,'de para'!B:B,'de para'!D:D,"Not found",0),0)</f>
        <v>Caixa</v>
      </c>
      <c r="I1925" s="118">
        <v>44914</v>
      </c>
    </row>
    <row r="1926" spans="1:9" x14ac:dyDescent="0.3">
      <c r="A1926" s="122">
        <v>53</v>
      </c>
      <c r="B1926">
        <v>46328987000179</v>
      </c>
      <c r="C1926">
        <v>58498.444796042248</v>
      </c>
      <c r="D1926">
        <v>1.0493592</v>
      </c>
      <c r="E1926">
        <v>55746.826059220002</v>
      </c>
      <c r="F1926" t="s">
        <v>14</v>
      </c>
      <c r="G1926" t="str">
        <f>_xlfn.XLOOKUP(B1926,'de para'!A:A,'de para'!C:C,_xlfn.XLOOKUP(B1926,'de para'!B:B,'de para'!C:C,"Not found",0),0)</f>
        <v>XP CASH X FI RENDA FIXA SIMPLES I</v>
      </c>
      <c r="H1926" t="str">
        <f>_xlfn.XLOOKUP(B1926,'de para'!A:A,'de para'!D:D,_xlfn.XLOOKUP('output XML'!B1926,'de para'!B:B,'de para'!D:D,"Not found",0),0)</f>
        <v>Caixa</v>
      </c>
      <c r="I1926" s="118">
        <v>44914</v>
      </c>
    </row>
    <row r="1927" spans="1:9" x14ac:dyDescent="0.3">
      <c r="A1927" s="122">
        <v>54</v>
      </c>
      <c r="B1927">
        <v>45688636000106</v>
      </c>
      <c r="C1927">
        <v>58498.455221734694</v>
      </c>
      <c r="D1927">
        <v>1.04928848</v>
      </c>
      <c r="E1927">
        <v>55750.593222689997</v>
      </c>
      <c r="F1927" t="s">
        <v>14</v>
      </c>
      <c r="G1927" t="str">
        <f>_xlfn.XLOOKUP(B1927,'de para'!A:A,'de para'!C:C,_xlfn.XLOOKUP(B1927,'de para'!B:B,'de para'!C:C,"Not found",0),0)</f>
        <v>XP CASH III FI RENDA FIXA SIMPLES</v>
      </c>
      <c r="H1927" t="str">
        <f>_xlfn.XLOOKUP(B1927,'de para'!A:A,'de para'!D:D,_xlfn.XLOOKUP('output XML'!B1927,'de para'!B:B,'de para'!D:D,"Not found",0),0)</f>
        <v>Caixa</v>
      </c>
      <c r="I1927" s="118">
        <v>44914</v>
      </c>
    </row>
    <row r="1928" spans="1:9" x14ac:dyDescent="0.3">
      <c r="A1928" s="122">
        <v>55</v>
      </c>
      <c r="B1928">
        <v>46328680000178</v>
      </c>
      <c r="C1928">
        <v>58498.436661552812</v>
      </c>
      <c r="D1928">
        <v>1.04935621</v>
      </c>
      <c r="E1928">
        <v>55746.977150450002</v>
      </c>
      <c r="F1928" t="s">
        <v>14</v>
      </c>
      <c r="G1928" t="str">
        <f>_xlfn.XLOOKUP(B1928,'de para'!A:A,'de para'!C:C,_xlfn.XLOOKUP(B1928,'de para'!B:B,'de para'!C:C,"Not found",0),0)</f>
        <v>XP CASH VII FI RENDA FIXA SIMPLES</v>
      </c>
      <c r="H1928" t="str">
        <f>_xlfn.XLOOKUP(B1928,'de para'!A:A,'de para'!D:D,_xlfn.XLOOKUP('output XML'!B1928,'de para'!B:B,'de para'!D:D,"Not found",0),0)</f>
        <v>Caixa</v>
      </c>
      <c r="I1928" s="118">
        <v>44914</v>
      </c>
    </row>
    <row r="1929" spans="1:9" x14ac:dyDescent="0.3">
      <c r="A1929" s="122">
        <v>56</v>
      </c>
      <c r="B1929">
        <v>46328752000187</v>
      </c>
      <c r="C1929">
        <v>58498.435600392768</v>
      </c>
      <c r="D1929">
        <v>1.0493561899999999</v>
      </c>
      <c r="E1929">
        <v>55746.9772017</v>
      </c>
      <c r="F1929" t="s">
        <v>14</v>
      </c>
      <c r="G1929" t="str">
        <f>_xlfn.XLOOKUP(B1929,'de para'!A:A,'de para'!C:C,_xlfn.XLOOKUP(B1929,'de para'!B:B,'de para'!C:C,"Not found",0),0)</f>
        <v>XP CASH VIII FI RENDA FIXA SIMPLES</v>
      </c>
      <c r="H1929" t="str">
        <f>_xlfn.XLOOKUP(B1929,'de para'!A:A,'de para'!D:D,_xlfn.XLOOKUP('output XML'!B1929,'de para'!B:B,'de para'!D:D,"Not found",0),0)</f>
        <v>Caixa</v>
      </c>
      <c r="I1929" s="118">
        <v>44914</v>
      </c>
    </row>
    <row r="1930" spans="1:9" x14ac:dyDescent="0.3">
      <c r="A1930" s="122">
        <v>57</v>
      </c>
      <c r="B1930">
        <v>31366337000140</v>
      </c>
      <c r="C1930">
        <v>2997157.775893461</v>
      </c>
      <c r="D1930">
        <v>1.9721171</v>
      </c>
      <c r="E1930">
        <v>1519766.63854974</v>
      </c>
      <c r="F1930" t="s">
        <v>15</v>
      </c>
      <c r="G1930" t="str">
        <f>_xlfn.XLOOKUP(B1930,'de para'!A:A,'de para'!C:C,_xlfn.XLOOKUP(B1930,'de para'!B:B,'de para'!C:C,"Not found",0),0)</f>
        <v>051 SPA VISTA MULTIESTRATÉGIA FIC MULTIMERCADO</v>
      </c>
      <c r="H1930" t="str">
        <f>_xlfn.XLOOKUP(B1930,'de para'!A:A,'de para'!D:D,_xlfn.XLOOKUP('output XML'!B1930,'de para'!B:B,'de para'!D:D,"Not found",0),0)</f>
        <v>Multimercado</v>
      </c>
      <c r="I1930" s="118">
        <v>44914</v>
      </c>
    </row>
    <row r="1931" spans="1:9" x14ac:dyDescent="0.3">
      <c r="A1931" s="122">
        <v>58</v>
      </c>
      <c r="B1931">
        <v>18422272000145</v>
      </c>
      <c r="C1931">
        <v>106336.4384514386</v>
      </c>
      <c r="D1931">
        <v>3.2375771000000002</v>
      </c>
      <c r="E1931">
        <v>32844.449774319997</v>
      </c>
      <c r="F1931" t="s">
        <v>15</v>
      </c>
      <c r="G1931" t="str">
        <f>_xlfn.XLOOKUP(B1931,'de para'!A:A,'de para'!C:C,_xlfn.XLOOKUP(B1931,'de para'!B:B,'de para'!C:C,"Not found",0),0)</f>
        <v>ABSOLUTE VERTEX CSHG FIC MULTIMERCADO</v>
      </c>
      <c r="H1931" t="str">
        <f>_xlfn.XLOOKUP(B1931,'de para'!A:A,'de para'!D:D,_xlfn.XLOOKUP('output XML'!B1931,'de para'!B:B,'de para'!D:D,"Not found",0),0)</f>
        <v>Multimercado</v>
      </c>
      <c r="I1931" s="118">
        <v>44914</v>
      </c>
    </row>
    <row r="1932" spans="1:9" x14ac:dyDescent="0.3">
      <c r="A1932" s="122">
        <v>59</v>
      </c>
      <c r="B1932">
        <v>41000792000181</v>
      </c>
      <c r="C1932">
        <v>265177.20013645588</v>
      </c>
      <c r="D1932">
        <v>1.1799552</v>
      </c>
      <c r="E1932">
        <v>224734.97310445001</v>
      </c>
      <c r="F1932" t="s">
        <v>15</v>
      </c>
      <c r="G1932" t="str">
        <f>_xlfn.XLOOKUP(B1932,'de para'!A:A,'de para'!C:C,_xlfn.XLOOKUP(B1932,'de para'!B:B,'de para'!C:C,"Not found",0),0)</f>
        <v>CSHG ALLOCATION GIANT ZARATHUSTRA FIC MULTIMERCADO</v>
      </c>
      <c r="H1932" t="str">
        <f>_xlfn.XLOOKUP(B1932,'de para'!A:A,'de para'!D:D,_xlfn.XLOOKUP('output XML'!B1932,'de para'!B:B,'de para'!D:D,"Not found",0),0)</f>
        <v>Multimercado</v>
      </c>
      <c r="I1932" s="118">
        <v>44914</v>
      </c>
    </row>
    <row r="1933" spans="1:9" x14ac:dyDescent="0.3">
      <c r="A1933" s="122">
        <v>60</v>
      </c>
      <c r="B1933">
        <v>28951307000197</v>
      </c>
      <c r="C1933">
        <v>4475376.9332461031</v>
      </c>
      <c r="D1933">
        <v>1.8741547000000001</v>
      </c>
      <c r="E1933">
        <v>2387944.2466761698</v>
      </c>
      <c r="F1933" t="s">
        <v>15</v>
      </c>
      <c r="G1933" t="str">
        <f>_xlfn.XLOOKUP(B1933,'de para'!A:A,'de para'!C:C,_xlfn.XLOOKUP(B1933,'de para'!B:B,'de para'!C:C,"Not found",0),0)</f>
        <v>CSHG ALLOCATION RAPTOR L CSHG INVESTIMENTO NO EXTERIOR FIC MULTIMERCADO CRÉDITO PRIVADO</v>
      </c>
      <c r="H1933" t="str">
        <f>_xlfn.XLOOKUP(B1933,'de para'!A:A,'de para'!D:D,_xlfn.XLOOKUP('output XML'!B1933,'de para'!B:B,'de para'!D:D,"Not found",0),0)</f>
        <v>Multimercado</v>
      </c>
      <c r="I1933" s="118">
        <v>44914</v>
      </c>
    </row>
    <row r="1934" spans="1:9" x14ac:dyDescent="0.3">
      <c r="A1934" s="122">
        <v>61</v>
      </c>
      <c r="B1934">
        <v>36857756000107</v>
      </c>
      <c r="C1934">
        <v>1217028.4434438751</v>
      </c>
      <c r="D1934">
        <v>1.1189408000000001</v>
      </c>
      <c r="E1934">
        <v>1087661.1554819299</v>
      </c>
      <c r="F1934" t="s">
        <v>15</v>
      </c>
      <c r="G1934" t="str">
        <f>_xlfn.XLOOKUP(B1934,'de para'!A:A,'de para'!C:C,_xlfn.XLOOKUP(B1934,'de para'!B:B,'de para'!C:C,"Not found",0),0)</f>
        <v>CSHG ALLOCATION SHARP LONG BIASED CSHG FIC AÇÕES</v>
      </c>
      <c r="H1934" t="str">
        <f>_xlfn.XLOOKUP(B1934,'de para'!A:A,'de para'!D:D,_xlfn.XLOOKUP('output XML'!B1934,'de para'!B:B,'de para'!D:D,"Not found",0),0)</f>
        <v>Ações</v>
      </c>
      <c r="I1934" s="118">
        <v>44914</v>
      </c>
    </row>
    <row r="1935" spans="1:9" x14ac:dyDescent="0.3">
      <c r="A1935" s="122">
        <v>62</v>
      </c>
      <c r="B1935">
        <v>40319225000120</v>
      </c>
      <c r="C1935">
        <v>65650.528250439078</v>
      </c>
      <c r="D1935">
        <v>1.1459457</v>
      </c>
      <c r="E1935">
        <v>57289.3883632</v>
      </c>
      <c r="F1935" t="s">
        <v>15</v>
      </c>
      <c r="G1935" t="str">
        <f>_xlfn.XLOOKUP(B1935,'de para'!A:A,'de para'!C:C,_xlfn.XLOOKUP(B1935,'de para'!B:B,'de para'!C:C,"Not found",0),0)</f>
        <v>CSHG GRIDS II FIC RENDA FIXA REFERENCIADO DI</v>
      </c>
      <c r="H1935" t="str">
        <f>_xlfn.XLOOKUP(B1935,'de para'!A:A,'de para'!D:D,_xlfn.XLOOKUP('output XML'!B1935,'de para'!B:B,'de para'!D:D,"Not found",0),0)</f>
        <v>Caixa</v>
      </c>
      <c r="I1935" s="118">
        <v>44914</v>
      </c>
    </row>
    <row r="1936" spans="1:9" x14ac:dyDescent="0.3">
      <c r="A1936" s="122">
        <v>63</v>
      </c>
      <c r="B1936">
        <v>40319218000128</v>
      </c>
      <c r="C1936">
        <v>287014.94995139202</v>
      </c>
      <c r="D1936">
        <v>117.9036215</v>
      </c>
      <c r="E1936">
        <v>2434.3183551100001</v>
      </c>
      <c r="F1936" t="s">
        <v>15</v>
      </c>
      <c r="G1936" t="str">
        <f>_xlfn.XLOOKUP(B1936,'de para'!A:A,'de para'!C:C,_xlfn.XLOOKUP(B1936,'de para'!B:B,'de para'!C:C,"Not found",0),0)</f>
        <v>CSHG GRIDS II INVESTIMENTO NO EXTERIOR FI MULTIMERCADO CRÉDITO PRIVADO</v>
      </c>
      <c r="H1936" t="str">
        <f>_xlfn.XLOOKUP(B1936,'de para'!A:A,'de para'!D:D,_xlfn.XLOOKUP('output XML'!B1936,'de para'!B:B,'de para'!D:D,"Not found",0),0)</f>
        <v>Multimercado</v>
      </c>
      <c r="I1936" s="118">
        <v>44914</v>
      </c>
    </row>
    <row r="1937" spans="1:9" x14ac:dyDescent="0.3">
      <c r="A1937" s="122">
        <v>64</v>
      </c>
      <c r="B1937">
        <v>19009392000188</v>
      </c>
      <c r="C1937">
        <v>2016406.816588691</v>
      </c>
      <c r="D1937">
        <v>4.7430050000000001</v>
      </c>
      <c r="E1937">
        <v>425132.76215999998</v>
      </c>
      <c r="F1937" t="s">
        <v>15</v>
      </c>
      <c r="G1937" t="str">
        <f>_xlfn.XLOOKUP(B1937,'de para'!A:A,'de para'!C:C,_xlfn.XLOOKUP(B1937,'de para'!B:B,'de para'!C:C,"Not found",0),0)</f>
        <v>CSHG ALLOCATION SPX RAPTOR CSHG INVESTIMENTO NO EXTERIOR FIC MULTIMERCADO CRÉDITO PRIVADO</v>
      </c>
      <c r="H1937" t="str">
        <f>_xlfn.XLOOKUP(B1937,'de para'!A:A,'de para'!D:D,_xlfn.XLOOKUP('output XML'!B1937,'de para'!B:B,'de para'!D:D,"Not found",0),0)</f>
        <v>Multimercado</v>
      </c>
      <c r="I1937" s="118">
        <v>44914</v>
      </c>
    </row>
    <row r="1938" spans="1:9" x14ac:dyDescent="0.3">
      <c r="A1938" s="122">
        <v>65</v>
      </c>
      <c r="B1938">
        <v>31608483000135</v>
      </c>
      <c r="C1938">
        <v>1213355.9596515379</v>
      </c>
      <c r="D1938">
        <v>1.7706588000000001</v>
      </c>
      <c r="E1938">
        <v>685256.78671212005</v>
      </c>
      <c r="F1938" t="s">
        <v>15</v>
      </c>
      <c r="G1938" t="str">
        <f>_xlfn.XLOOKUP(B1938,'de para'!A:A,'de para'!C:C,_xlfn.XLOOKUP(B1938,'de para'!B:B,'de para'!C:C,"Not found",0),0)</f>
        <v>CSHG ALLOCATION SHARP LONG BIASED FIC AÇÕES</v>
      </c>
      <c r="H1938" t="str">
        <f>_xlfn.XLOOKUP(B1938,'de para'!A:A,'de para'!D:D,_xlfn.XLOOKUP('output XML'!B1938,'de para'!B:B,'de para'!D:D,"Not found",0),0)</f>
        <v>Ações</v>
      </c>
      <c r="I1938" s="118">
        <v>44914</v>
      </c>
    </row>
    <row r="1939" spans="1:9" x14ac:dyDescent="0.3">
      <c r="A1939" s="122">
        <v>66</v>
      </c>
      <c r="B1939">
        <v>35819274000191</v>
      </c>
      <c r="C1939">
        <v>1168787.9235513781</v>
      </c>
      <c r="D1939">
        <v>1.2612052600000001</v>
      </c>
      <c r="E1939">
        <v>926723.00110084994</v>
      </c>
      <c r="F1939" t="s">
        <v>15</v>
      </c>
      <c r="G1939" t="str">
        <f>_xlfn.XLOOKUP(B1939,'de para'!A:A,'de para'!C:C,_xlfn.XLOOKUP(B1939,'de para'!B:B,'de para'!C:C,"Not found",0),0)</f>
        <v>CSHG JIVE DISTRESSED ALLOCATION III FIC MULTIMERCADO CRÉDITO PRIVADO</v>
      </c>
      <c r="H1939" t="str">
        <f>_xlfn.XLOOKUP(B1939,'de para'!A:A,'de para'!D:D,_xlfn.XLOOKUP('output XML'!B1939,'de para'!B:B,'de para'!D:D,"Not found",0),0)</f>
        <v>Inflação</v>
      </c>
      <c r="I1939" s="118">
        <v>44914</v>
      </c>
    </row>
    <row r="1940" spans="1:9" x14ac:dyDescent="0.3">
      <c r="A1940" s="122">
        <v>67</v>
      </c>
      <c r="B1940">
        <v>31713505000127</v>
      </c>
      <c r="C1940">
        <v>655212.2288462338</v>
      </c>
      <c r="D1940">
        <v>2029.2166474000001</v>
      </c>
      <c r="E1940">
        <v>322.88924383</v>
      </c>
      <c r="F1940" t="s">
        <v>15</v>
      </c>
      <c r="G1940" t="str">
        <f>_xlfn.XLOOKUP(B1940,'de para'!A:A,'de para'!C:C,_xlfn.XLOOKUP(B1940,'de para'!B:B,'de para'!C:C,"Not found",0),0)</f>
        <v>CSHG PÁTRIA INF IV FI MULTIMERCADO</v>
      </c>
      <c r="H1940" t="str">
        <f>_xlfn.XLOOKUP(B1940,'de para'!A:A,'de para'!D:D,_xlfn.XLOOKUP('output XML'!B1940,'de para'!B:B,'de para'!D:D,"Not found",0),0)</f>
        <v>Ações</v>
      </c>
      <c r="I1940" s="118">
        <v>44914</v>
      </c>
    </row>
    <row r="1941" spans="1:9" x14ac:dyDescent="0.3">
      <c r="A1941" s="122">
        <v>68</v>
      </c>
      <c r="B1941">
        <v>31713585000110</v>
      </c>
      <c r="C1941">
        <v>67747.051947365369</v>
      </c>
      <c r="D1941">
        <v>1.1535758</v>
      </c>
      <c r="E1941">
        <v>58727.87201965</v>
      </c>
      <c r="F1941" t="s">
        <v>15</v>
      </c>
      <c r="G1941" t="str">
        <f>_xlfn.XLOOKUP(B1941,'de para'!A:A,'de para'!C:C,_xlfn.XLOOKUP(B1941,'de para'!B:B,'de para'!C:C,"Not found",0),0)</f>
        <v>CSHG PÁTRIA INF IV FIC RENDA FIXA REFERENCIADO DI</v>
      </c>
      <c r="H1941" t="str">
        <f>_xlfn.XLOOKUP(B1941,'de para'!A:A,'de para'!D:D,_xlfn.XLOOKUP('output XML'!B1941,'de para'!B:B,'de para'!D:D,"Not found",0),0)</f>
        <v>Caixa</v>
      </c>
      <c r="I1941" s="118">
        <v>44914</v>
      </c>
    </row>
    <row r="1942" spans="1:9" x14ac:dyDescent="0.3">
      <c r="A1942" s="122">
        <v>69</v>
      </c>
      <c r="B1942">
        <v>42776581000106</v>
      </c>
      <c r="C1942">
        <v>1766655.71030204</v>
      </c>
      <c r="D1942">
        <v>1.1273066300000001</v>
      </c>
      <c r="E1942">
        <v>1567147.44976</v>
      </c>
      <c r="F1942" t="s">
        <v>15</v>
      </c>
      <c r="G1942" t="str">
        <f>_xlfn.XLOOKUP(B1942,'de para'!A:A,'de para'!C:C,_xlfn.XLOOKUP(B1942,'de para'!B:B,'de para'!C:C,"Not found",0),0)</f>
        <v>SELECTION CASH MASTER FUNDO DE INVESTIMENTO EM COTAS DE FUNDOS DE INVESTIMENTO RENDA FIXA CREDITO PRIVADO LONGO PRAZO</v>
      </c>
      <c r="H1942" t="str">
        <f>_xlfn.XLOOKUP(B1942,'de para'!A:A,'de para'!D:D,_xlfn.XLOOKUP('output XML'!B1942,'de para'!B:B,'de para'!D:D,"Not found",0),0)</f>
        <v>Caixa</v>
      </c>
      <c r="I1942" s="118">
        <v>44914</v>
      </c>
    </row>
    <row r="1943" spans="1:9" x14ac:dyDescent="0.3">
      <c r="A1943" s="122">
        <v>70</v>
      </c>
      <c r="B1943">
        <v>30654823000100</v>
      </c>
      <c r="C1943">
        <v>2021456.4226354251</v>
      </c>
      <c r="D1943">
        <v>1347.63761297</v>
      </c>
      <c r="E1943">
        <v>1500.0000023600001</v>
      </c>
      <c r="F1943" t="s">
        <v>15</v>
      </c>
      <c r="G1943" t="str">
        <f>_xlfn.XLOOKUP(B1943,'de para'!A:A,'de para'!C:C,_xlfn.XLOOKUP(B1943,'de para'!B:B,'de para'!C:C,"Not found",0),0)</f>
        <v>SPS II FEEDER B FI MULTIMERCADO CRÉDITO PRIVADO</v>
      </c>
      <c r="H1943" t="str">
        <f>_xlfn.XLOOKUP(B1943,'de para'!A:A,'de para'!D:D,_xlfn.XLOOKUP('output XML'!B1943,'de para'!B:B,'de para'!D:D,"Not found",0),0)</f>
        <v>Inflação</v>
      </c>
      <c r="I1943" s="118">
        <v>44914</v>
      </c>
    </row>
    <row r="1944" spans="1:9" x14ac:dyDescent="0.3">
      <c r="A1944" s="122">
        <v>71</v>
      </c>
      <c r="B1944">
        <v>10843445000197</v>
      </c>
      <c r="C1944">
        <v>158.52415613694211</v>
      </c>
      <c r="D1944">
        <v>2.5849442200000001</v>
      </c>
      <c r="E1944">
        <v>61.325948510000003</v>
      </c>
      <c r="F1944" t="s">
        <v>15</v>
      </c>
      <c r="G1944" t="str">
        <f>_xlfn.XLOOKUP(B1944,'de para'!A:A,'de para'!C:C,_xlfn.XLOOKUP(B1944,'de para'!B:B,'de para'!C:C,"Not found",0),0)</f>
        <v>XP REFERENCIADO FUNDO INVESTIMENTO REFERENCIADO DI</v>
      </c>
      <c r="H1944" t="str">
        <f>_xlfn.XLOOKUP(B1944,'de para'!A:A,'de para'!D:D,_xlfn.XLOOKUP('output XML'!B1944,'de para'!B:B,'de para'!D:D,"Not found",0),0)</f>
        <v>Caixa</v>
      </c>
      <c r="I1944" s="118">
        <v>44914</v>
      </c>
    </row>
    <row r="1945" spans="1:9" x14ac:dyDescent="0.3">
      <c r="A1945" s="122">
        <v>72</v>
      </c>
      <c r="B1945">
        <v>44162109000109</v>
      </c>
      <c r="C1945">
        <v>920554.7141186354</v>
      </c>
      <c r="D1945">
        <v>1.0493408900000001</v>
      </c>
      <c r="E1945">
        <v>877269.45827741001</v>
      </c>
      <c r="F1945" t="s">
        <v>15</v>
      </c>
      <c r="G1945" t="str">
        <f>_xlfn.XLOOKUP(B1945,'de para'!A:A,'de para'!C:C,_xlfn.XLOOKUP(B1945,'de para'!B:B,'de para'!C:C,"Not found",0),0)</f>
        <v>XP CASH I FI RENDA FIXA SIMPLES</v>
      </c>
      <c r="H1945" t="str">
        <f>_xlfn.XLOOKUP(B1945,'de para'!A:A,'de para'!D:D,_xlfn.XLOOKUP('output XML'!B1945,'de para'!B:B,'de para'!D:D,"Not found",0),0)</f>
        <v>Caixa</v>
      </c>
      <c r="I1945" s="118">
        <v>44914</v>
      </c>
    </row>
    <row r="1946" spans="1:9" x14ac:dyDescent="0.3">
      <c r="A1946" s="122">
        <v>73</v>
      </c>
      <c r="B1946">
        <v>45683352000127</v>
      </c>
      <c r="C1946">
        <v>920554.62524034455</v>
      </c>
      <c r="D1946">
        <v>1.0493582400000001</v>
      </c>
      <c r="E1946">
        <v>877254.86888095003</v>
      </c>
      <c r="F1946" t="s">
        <v>15</v>
      </c>
      <c r="G1946" t="str">
        <f>_xlfn.XLOOKUP(B1946,'de para'!A:A,'de para'!C:C,_xlfn.XLOOKUP(B1946,'de para'!B:B,'de para'!C:C,"Not found",0),0)</f>
        <v>XP CASH II FI RENDA FIXA SIMPLES</v>
      </c>
      <c r="H1946" t="str">
        <f>_xlfn.XLOOKUP(B1946,'de para'!A:A,'de para'!D:D,_xlfn.XLOOKUP('output XML'!B1946,'de para'!B:B,'de para'!D:D,"Not found",0),0)</f>
        <v>Caixa</v>
      </c>
      <c r="I1946" s="118">
        <v>44914</v>
      </c>
    </row>
    <row r="1947" spans="1:9" x14ac:dyDescent="0.3">
      <c r="A1947" s="122">
        <v>74</v>
      </c>
      <c r="B1947">
        <v>45688718000150</v>
      </c>
      <c r="C1947">
        <v>920554.62528527353</v>
      </c>
      <c r="D1947">
        <v>1.0493582100000001</v>
      </c>
      <c r="E1947">
        <v>877254.89400352002</v>
      </c>
      <c r="F1947" t="s">
        <v>15</v>
      </c>
      <c r="G1947" t="str">
        <f>_xlfn.XLOOKUP(B1947,'de para'!A:A,'de para'!C:C,_xlfn.XLOOKUP(B1947,'de para'!B:B,'de para'!C:C,"Not found",0),0)</f>
        <v>XP CASH IV FI RENDA FIXA SIMPLES</v>
      </c>
      <c r="H1947" t="str">
        <f>_xlfn.XLOOKUP(B1947,'de para'!A:A,'de para'!D:D,_xlfn.XLOOKUP('output XML'!B1947,'de para'!B:B,'de para'!D:D,"Not found",0),0)</f>
        <v>Caixa</v>
      </c>
      <c r="I1947" s="118">
        <v>44914</v>
      </c>
    </row>
    <row r="1948" spans="1:9" x14ac:dyDescent="0.3">
      <c r="A1948" s="122">
        <v>75</v>
      </c>
      <c r="B1948">
        <v>46328929000145</v>
      </c>
      <c r="C1948">
        <v>920554.61036025651</v>
      </c>
      <c r="D1948">
        <v>1.0493558999999999</v>
      </c>
      <c r="E1948">
        <v>877256.81092587998</v>
      </c>
      <c r="F1948" t="s">
        <v>15</v>
      </c>
      <c r="G1948" t="str">
        <f>_xlfn.XLOOKUP(B1948,'de para'!A:A,'de para'!C:C,_xlfn.XLOOKUP(B1948,'de para'!B:B,'de para'!C:C,"Not found",0),0)</f>
        <v>XP CASH IX FI RENDA FIXA SIMPLES</v>
      </c>
      <c r="H1948" t="str">
        <f>_xlfn.XLOOKUP(B1948,'de para'!A:A,'de para'!D:D,_xlfn.XLOOKUP('output XML'!B1948,'de para'!B:B,'de para'!D:D,"Not found",0),0)</f>
        <v>Caixa</v>
      </c>
      <c r="I1948" s="118">
        <v>44914</v>
      </c>
    </row>
    <row r="1949" spans="1:9" x14ac:dyDescent="0.3">
      <c r="A1949" s="122">
        <v>76</v>
      </c>
      <c r="B1949">
        <v>46098698000120</v>
      </c>
      <c r="C1949">
        <v>920554.62802672351</v>
      </c>
      <c r="D1949">
        <v>1.0492767199999999</v>
      </c>
      <c r="E1949">
        <v>877323.02688152995</v>
      </c>
      <c r="F1949" t="s">
        <v>15</v>
      </c>
      <c r="G1949" t="str">
        <f>_xlfn.XLOOKUP(B1949,'de para'!A:A,'de para'!C:C,_xlfn.XLOOKUP(B1949,'de para'!B:B,'de para'!C:C,"Not found",0),0)</f>
        <v>XP CASH V FI RENDA FIXA SIMPLES</v>
      </c>
      <c r="H1949" t="str">
        <f>_xlfn.XLOOKUP(B1949,'de para'!A:A,'de para'!D:D,_xlfn.XLOOKUP('output XML'!B1949,'de para'!B:B,'de para'!D:D,"Not found",0),0)</f>
        <v>Caixa</v>
      </c>
      <c r="I1949" s="118">
        <v>44914</v>
      </c>
    </row>
    <row r="1950" spans="1:9" x14ac:dyDescent="0.3">
      <c r="A1950" s="122">
        <v>77</v>
      </c>
      <c r="B1950">
        <v>32319500000187</v>
      </c>
      <c r="C1950">
        <v>920554.61713528365</v>
      </c>
      <c r="D1950">
        <v>1.04937839</v>
      </c>
      <c r="E1950">
        <v>877238.01624625002</v>
      </c>
      <c r="F1950" t="s">
        <v>15</v>
      </c>
      <c r="G1950" t="str">
        <f>_xlfn.XLOOKUP(B1950,'de para'!A:A,'de para'!C:C,_xlfn.XLOOKUP(B1950,'de para'!B:B,'de para'!C:C,"Not found",0),0)</f>
        <v>XP CASH VI FI RENDA FIXA SIMPLES</v>
      </c>
      <c r="H1950" t="str">
        <f>_xlfn.XLOOKUP(B1950,'de para'!A:A,'de para'!D:D,_xlfn.XLOOKUP('output XML'!B1950,'de para'!B:B,'de para'!D:D,"Not found",0),0)</f>
        <v>Caixa</v>
      </c>
      <c r="I1950" s="118">
        <v>44914</v>
      </c>
    </row>
    <row r="1951" spans="1:9" x14ac:dyDescent="0.3">
      <c r="A1951" s="122">
        <v>78</v>
      </c>
      <c r="B1951">
        <v>46328987000179</v>
      </c>
      <c r="C1951">
        <v>920554.61992236006</v>
      </c>
      <c r="D1951">
        <v>1.0493592</v>
      </c>
      <c r="E1951">
        <v>877254.06126173004</v>
      </c>
      <c r="F1951" t="s">
        <v>15</v>
      </c>
      <c r="G1951" t="str">
        <f>_xlfn.XLOOKUP(B1951,'de para'!A:A,'de para'!C:C,_xlfn.XLOOKUP(B1951,'de para'!B:B,'de para'!C:C,"Not found",0),0)</f>
        <v>XP CASH X FI RENDA FIXA SIMPLES I</v>
      </c>
      <c r="H1951" t="str">
        <f>_xlfn.XLOOKUP(B1951,'de para'!A:A,'de para'!D:D,_xlfn.XLOOKUP('output XML'!B1951,'de para'!B:B,'de para'!D:D,"Not found",0),0)</f>
        <v>Caixa</v>
      </c>
      <c r="I1951" s="118">
        <v>44914</v>
      </c>
    </row>
    <row r="1952" spans="1:9" x14ac:dyDescent="0.3">
      <c r="A1952" s="122">
        <v>79</v>
      </c>
      <c r="B1952">
        <v>45688636000106</v>
      </c>
      <c r="C1952">
        <v>920554.63512212795</v>
      </c>
      <c r="D1952">
        <v>1.04928848</v>
      </c>
      <c r="E1952">
        <v>877313.20096274</v>
      </c>
      <c r="F1952" t="s">
        <v>15</v>
      </c>
      <c r="G1952" t="str">
        <f>_xlfn.XLOOKUP(B1952,'de para'!A:A,'de para'!C:C,_xlfn.XLOOKUP(B1952,'de para'!B:B,'de para'!C:C,"Not found",0),0)</f>
        <v>XP CASH III FI RENDA FIXA SIMPLES</v>
      </c>
      <c r="H1952" t="str">
        <f>_xlfn.XLOOKUP(B1952,'de para'!A:A,'de para'!D:D,_xlfn.XLOOKUP('output XML'!B1952,'de para'!B:B,'de para'!D:D,"Not found",0),0)</f>
        <v>Caixa</v>
      </c>
      <c r="I1952" s="118">
        <v>44914</v>
      </c>
    </row>
    <row r="1953" spans="1:9" x14ac:dyDescent="0.3">
      <c r="A1953" s="122">
        <v>80</v>
      </c>
      <c r="B1953">
        <v>46328680000178</v>
      </c>
      <c r="C1953">
        <v>920554.61511363939</v>
      </c>
      <c r="D1953">
        <v>1.04935621</v>
      </c>
      <c r="E1953">
        <v>877256.55629715999</v>
      </c>
      <c r="F1953" t="s">
        <v>15</v>
      </c>
      <c r="G1953" t="str">
        <f>_xlfn.XLOOKUP(B1953,'de para'!A:A,'de para'!C:C,_xlfn.XLOOKUP(B1953,'de para'!B:B,'de para'!C:C,"Not found",0),0)</f>
        <v>XP CASH VII FI RENDA FIXA SIMPLES</v>
      </c>
      <c r="H1953" t="str">
        <f>_xlfn.XLOOKUP(B1953,'de para'!A:A,'de para'!D:D,_xlfn.XLOOKUP('output XML'!B1953,'de para'!B:B,'de para'!D:D,"Not found",0),0)</f>
        <v>Caixa</v>
      </c>
      <c r="I1953" s="118">
        <v>44914</v>
      </c>
    </row>
    <row r="1954" spans="1:9" x14ac:dyDescent="0.3">
      <c r="A1954" s="122">
        <v>81</v>
      </c>
      <c r="B1954">
        <v>46328752000187</v>
      </c>
      <c r="C1954">
        <v>920554.61514023994</v>
      </c>
      <c r="D1954">
        <v>1.0493561899999999</v>
      </c>
      <c r="E1954">
        <v>877256.57304240996</v>
      </c>
      <c r="F1954" t="s">
        <v>15</v>
      </c>
      <c r="G1954" t="str">
        <f>_xlfn.XLOOKUP(B1954,'de para'!A:A,'de para'!C:C,_xlfn.XLOOKUP(B1954,'de para'!B:B,'de para'!C:C,"Not found",0),0)</f>
        <v>XP CASH VIII FI RENDA FIXA SIMPLES</v>
      </c>
      <c r="H1954" t="str">
        <f>_xlfn.XLOOKUP(B1954,'de para'!A:A,'de para'!D:D,_xlfn.XLOOKUP('output XML'!B1954,'de para'!B:B,'de para'!D:D,"Not found",0),0)</f>
        <v>Caixa</v>
      </c>
      <c r="I1954" s="118">
        <v>44914</v>
      </c>
    </row>
    <row r="1955" spans="1:9" x14ac:dyDescent="0.3">
      <c r="A1955" s="12">
        <v>0</v>
      </c>
      <c r="B1955" t="s">
        <v>3</v>
      </c>
      <c r="C1955">
        <v>194165.66</v>
      </c>
      <c r="D1955">
        <v>3883.313146</v>
      </c>
      <c r="E1955">
        <v>50</v>
      </c>
      <c r="F1955" t="s">
        <v>14</v>
      </c>
      <c r="G1955" t="str">
        <f>_xlfn.XLOOKUP(B1955,'de para'!A:A,'de para'!C:C,_xlfn.XLOOKUP(B1955,'de para'!B:B,'de para'!C:C,"Not found",0),0)</f>
        <v>NTN-B 760199 20350515</v>
      </c>
      <c r="H1955" t="str">
        <f>_xlfn.XLOOKUP(B1955,'de para'!A:A,'de para'!D:D,_xlfn.XLOOKUP('output XML'!B1955,'de para'!B:B,'de para'!D:D,"Not found",0),0)</f>
        <v>Inflação</v>
      </c>
      <c r="I1955" s="118">
        <v>44915</v>
      </c>
    </row>
    <row r="1956" spans="1:9" x14ac:dyDescent="0.3">
      <c r="A1956" s="12">
        <v>1</v>
      </c>
      <c r="B1956" t="s">
        <v>3</v>
      </c>
      <c r="C1956">
        <v>256298.67</v>
      </c>
      <c r="D1956">
        <v>3883.313146</v>
      </c>
      <c r="E1956">
        <v>66</v>
      </c>
      <c r="F1956" t="s">
        <v>14</v>
      </c>
      <c r="G1956" t="str">
        <f>_xlfn.XLOOKUP(B1956,'de para'!A:A,'de para'!C:C,_xlfn.XLOOKUP(B1956,'de para'!B:B,'de para'!C:C,"Not found",0),0)</f>
        <v>NTN-B 760199 20350515</v>
      </c>
      <c r="H1956" t="str">
        <f>_xlfn.XLOOKUP(B1956,'de para'!A:A,'de para'!D:D,_xlfn.XLOOKUP('output XML'!B1956,'de para'!B:B,'de para'!D:D,"Not found",0),0)</f>
        <v>Inflação</v>
      </c>
      <c r="I1956" s="118">
        <v>44915</v>
      </c>
    </row>
    <row r="1957" spans="1:9" x14ac:dyDescent="0.3">
      <c r="A1957" s="12">
        <v>2</v>
      </c>
      <c r="B1957" t="s">
        <v>3</v>
      </c>
      <c r="C1957">
        <v>1246543.52</v>
      </c>
      <c r="D1957">
        <v>3883.313146</v>
      </c>
      <c r="E1957">
        <v>321</v>
      </c>
      <c r="F1957" t="s">
        <v>14</v>
      </c>
      <c r="G1957" t="str">
        <f>_xlfn.XLOOKUP(B1957,'de para'!A:A,'de para'!C:C,_xlfn.XLOOKUP(B1957,'de para'!B:B,'de para'!C:C,"Not found",0),0)</f>
        <v>NTN-B 760199 20350515</v>
      </c>
      <c r="H1957" t="str">
        <f>_xlfn.XLOOKUP(B1957,'de para'!A:A,'de para'!D:D,_xlfn.XLOOKUP('output XML'!B1957,'de para'!B:B,'de para'!D:D,"Not found",0),0)</f>
        <v>Inflação</v>
      </c>
      <c r="I1957" s="118">
        <v>44915</v>
      </c>
    </row>
    <row r="1958" spans="1:9" x14ac:dyDescent="0.3">
      <c r="A1958" s="12">
        <v>3</v>
      </c>
      <c r="B1958" t="s">
        <v>5</v>
      </c>
      <c r="C1958">
        <v>175834.89</v>
      </c>
      <c r="D1958">
        <v>3996.2474900000002</v>
      </c>
      <c r="E1958">
        <v>44</v>
      </c>
      <c r="F1958" t="s">
        <v>14</v>
      </c>
      <c r="G1958" t="str">
        <f>_xlfn.XLOOKUP(B1958,'de para'!A:A,'de para'!C:C,_xlfn.XLOOKUP(B1958,'de para'!B:B,'de para'!C:C,"Not found",0),0)</f>
        <v>NTN-B 760199 20260815</v>
      </c>
      <c r="H1958" t="str">
        <f>_xlfn.XLOOKUP(B1958,'de para'!A:A,'de para'!D:D,_xlfn.XLOOKUP('output XML'!B1958,'de para'!B:B,'de para'!D:D,"Not found",0),0)</f>
        <v>Inflação</v>
      </c>
      <c r="I1958" s="118">
        <v>44915</v>
      </c>
    </row>
    <row r="1959" spans="1:9" x14ac:dyDescent="0.3">
      <c r="A1959" s="12">
        <v>4</v>
      </c>
      <c r="B1959" t="s">
        <v>5</v>
      </c>
      <c r="C1959">
        <v>275741.08</v>
      </c>
      <c r="D1959">
        <v>3996.2474900000002</v>
      </c>
      <c r="E1959">
        <v>69</v>
      </c>
      <c r="F1959" t="s">
        <v>14</v>
      </c>
      <c r="G1959" t="str">
        <f>_xlfn.XLOOKUP(B1959,'de para'!A:A,'de para'!C:C,_xlfn.XLOOKUP(B1959,'de para'!B:B,'de para'!C:C,"Not found",0),0)</f>
        <v>NTN-B 760199 20260815</v>
      </c>
      <c r="H1959" t="str">
        <f>_xlfn.XLOOKUP(B1959,'de para'!A:A,'de para'!D:D,_xlfn.XLOOKUP('output XML'!B1959,'de para'!B:B,'de para'!D:D,"Not found",0),0)</f>
        <v>Inflação</v>
      </c>
      <c r="I1959" s="118">
        <v>44915</v>
      </c>
    </row>
    <row r="1960" spans="1:9" x14ac:dyDescent="0.3">
      <c r="A1960" s="12">
        <v>5</v>
      </c>
      <c r="B1960" t="s">
        <v>5</v>
      </c>
      <c r="C1960">
        <v>31969.98</v>
      </c>
      <c r="D1960">
        <v>3996.2474900000002</v>
      </c>
      <c r="E1960">
        <v>8</v>
      </c>
      <c r="F1960" t="s">
        <v>14</v>
      </c>
      <c r="G1960" t="str">
        <f>_xlfn.XLOOKUP(B1960,'de para'!A:A,'de para'!C:C,_xlfn.XLOOKUP(B1960,'de para'!B:B,'de para'!C:C,"Not found",0),0)</f>
        <v>NTN-B 760199 20260815</v>
      </c>
      <c r="H1960" t="str">
        <f>_xlfn.XLOOKUP(B1960,'de para'!A:A,'de para'!D:D,_xlfn.XLOOKUP('output XML'!B1960,'de para'!B:B,'de para'!D:D,"Not found",0),0)</f>
        <v>Inflação</v>
      </c>
      <c r="I1960" s="118">
        <v>44915</v>
      </c>
    </row>
    <row r="1961" spans="1:9" x14ac:dyDescent="0.3">
      <c r="A1961" s="12">
        <v>6</v>
      </c>
      <c r="B1961" t="s">
        <v>5</v>
      </c>
      <c r="C1961">
        <v>691350.82</v>
      </c>
      <c r="D1961">
        <v>3996.2474900000002</v>
      </c>
      <c r="E1961">
        <v>173</v>
      </c>
      <c r="F1961" t="s">
        <v>14</v>
      </c>
      <c r="G1961" t="str">
        <f>_xlfn.XLOOKUP(B1961,'de para'!A:A,'de para'!C:C,_xlfn.XLOOKUP(B1961,'de para'!B:B,'de para'!C:C,"Not found",0),0)</f>
        <v>NTN-B 760199 20260815</v>
      </c>
      <c r="H1961" t="str">
        <f>_xlfn.XLOOKUP(B1961,'de para'!A:A,'de para'!D:D,_xlfn.XLOOKUP('output XML'!B1961,'de para'!B:B,'de para'!D:D,"Not found",0),0)</f>
        <v>Inflação</v>
      </c>
      <c r="I1961" s="118">
        <v>44915</v>
      </c>
    </row>
    <row r="1962" spans="1:9" x14ac:dyDescent="0.3">
      <c r="A1962" s="12">
        <v>7</v>
      </c>
      <c r="B1962" t="s">
        <v>3</v>
      </c>
      <c r="C1962">
        <v>1797733.99</v>
      </c>
      <c r="D1962">
        <v>3908.1173760000001</v>
      </c>
      <c r="E1962">
        <v>460</v>
      </c>
      <c r="F1962" t="s">
        <v>15</v>
      </c>
      <c r="G1962" t="str">
        <f>_xlfn.XLOOKUP(B1962,'de para'!A:A,'de para'!C:C,_xlfn.XLOOKUP(B1962,'de para'!B:B,'de para'!C:C,"Not found",0),0)</f>
        <v>NTN-B 760199 20350515</v>
      </c>
      <c r="H1962" t="str">
        <f>_xlfn.XLOOKUP(B1962,'de para'!A:A,'de para'!D:D,_xlfn.XLOOKUP('output XML'!B1962,'de para'!B:B,'de para'!D:D,"Not found",0),0)</f>
        <v>Inflação</v>
      </c>
      <c r="I1962" s="118">
        <v>44915</v>
      </c>
    </row>
    <row r="1963" spans="1:9" x14ac:dyDescent="0.3">
      <c r="A1963" s="12">
        <v>8</v>
      </c>
      <c r="B1963" t="s">
        <v>4</v>
      </c>
      <c r="C1963">
        <v>1814852.35</v>
      </c>
      <c r="D1963">
        <v>4006.2965709999999</v>
      </c>
      <c r="E1963">
        <v>453</v>
      </c>
      <c r="F1963" t="s">
        <v>15</v>
      </c>
      <c r="G1963" t="str">
        <f>_xlfn.XLOOKUP(B1963,'de para'!A:A,'de para'!C:C,_xlfn.XLOOKUP(B1963,'de para'!B:B,'de para'!C:C,"Not found",0),0)</f>
        <v>NTN-B 760199 20300815</v>
      </c>
      <c r="H1963" t="str">
        <f>_xlfn.XLOOKUP(B1963,'de para'!A:A,'de para'!D:D,_xlfn.XLOOKUP('output XML'!B1963,'de para'!B:B,'de para'!D:D,"Not found",0),0)</f>
        <v>Inflação</v>
      </c>
      <c r="I1963" s="118">
        <v>44915</v>
      </c>
    </row>
    <row r="1964" spans="1:9" x14ac:dyDescent="0.3">
      <c r="A1964" s="12">
        <v>9</v>
      </c>
      <c r="B1964" t="s">
        <v>4</v>
      </c>
      <c r="C1964">
        <v>1754757.9</v>
      </c>
      <c r="D1964">
        <v>4006.2965709999999</v>
      </c>
      <c r="E1964">
        <v>438</v>
      </c>
      <c r="F1964" t="s">
        <v>15</v>
      </c>
      <c r="G1964" t="str">
        <f>_xlfn.XLOOKUP(B1964,'de para'!A:A,'de para'!C:C,_xlfn.XLOOKUP(B1964,'de para'!B:B,'de para'!C:C,"Not found",0),0)</f>
        <v>NTN-B 760199 20300815</v>
      </c>
      <c r="H1964" t="str">
        <f>_xlfn.XLOOKUP(B1964,'de para'!A:A,'de para'!D:D,_xlfn.XLOOKUP('output XML'!B1964,'de para'!B:B,'de para'!D:D,"Not found",0),0)</f>
        <v>Inflação</v>
      </c>
      <c r="I1964" s="118">
        <v>44915</v>
      </c>
    </row>
    <row r="1965" spans="1:9" x14ac:dyDescent="0.3">
      <c r="A1965" s="12">
        <v>10</v>
      </c>
      <c r="B1965" t="s">
        <v>3</v>
      </c>
      <c r="C1965">
        <v>726909.83</v>
      </c>
      <c r="D1965">
        <v>3908.1173760000001</v>
      </c>
      <c r="E1965">
        <v>186</v>
      </c>
      <c r="F1965" t="s">
        <v>15</v>
      </c>
      <c r="G1965" t="str">
        <f>_xlfn.XLOOKUP(B1965,'de para'!A:A,'de para'!C:C,_xlfn.XLOOKUP(B1965,'de para'!B:B,'de para'!C:C,"Not found",0),0)</f>
        <v>NTN-B 760199 20350515</v>
      </c>
      <c r="H1965" t="str">
        <f>_xlfn.XLOOKUP(B1965,'de para'!A:A,'de para'!D:D,_xlfn.XLOOKUP('output XML'!B1965,'de para'!B:B,'de para'!D:D,"Not found",0),0)</f>
        <v>Inflação</v>
      </c>
      <c r="I1965" s="118">
        <v>44915</v>
      </c>
    </row>
    <row r="1966" spans="1:9" x14ac:dyDescent="0.3">
      <c r="A1966" s="12">
        <v>11</v>
      </c>
      <c r="B1966" t="s">
        <v>3</v>
      </c>
      <c r="C1966">
        <v>281384.45</v>
      </c>
      <c r="D1966">
        <v>3908.1173760000001</v>
      </c>
      <c r="E1966">
        <v>72</v>
      </c>
      <c r="F1966" t="s">
        <v>15</v>
      </c>
      <c r="G1966" t="str">
        <f>_xlfn.XLOOKUP(B1966,'de para'!A:A,'de para'!C:C,_xlfn.XLOOKUP(B1966,'de para'!B:B,'de para'!C:C,"Not found",0),0)</f>
        <v>NTN-B 760199 20350515</v>
      </c>
      <c r="H1966" t="str">
        <f>_xlfn.XLOOKUP(B1966,'de para'!A:A,'de para'!D:D,_xlfn.XLOOKUP('output XML'!B1966,'de para'!B:B,'de para'!D:D,"Not found",0),0)</f>
        <v>Inflação</v>
      </c>
      <c r="I1966" s="118">
        <v>44915</v>
      </c>
    </row>
    <row r="1967" spans="1:9" x14ac:dyDescent="0.3">
      <c r="A1967" s="12">
        <v>12</v>
      </c>
      <c r="B1967" t="s">
        <v>3</v>
      </c>
      <c r="C1967">
        <v>39081.17</v>
      </c>
      <c r="D1967">
        <v>3908.1173760000001</v>
      </c>
      <c r="E1967">
        <v>10</v>
      </c>
      <c r="F1967" t="s">
        <v>15</v>
      </c>
      <c r="G1967" t="str">
        <f>_xlfn.XLOOKUP(B1967,'de para'!A:A,'de para'!C:C,_xlfn.XLOOKUP(B1967,'de para'!B:B,'de para'!C:C,"Not found",0),0)</f>
        <v>NTN-B 760199 20350515</v>
      </c>
      <c r="H1967" t="str">
        <f>_xlfn.XLOOKUP(B1967,'de para'!A:A,'de para'!D:D,_xlfn.XLOOKUP('output XML'!B1967,'de para'!B:B,'de para'!D:D,"Not found",0),0)</f>
        <v>Inflação</v>
      </c>
      <c r="I1967" s="118">
        <v>44915</v>
      </c>
    </row>
    <row r="1968" spans="1:9" x14ac:dyDescent="0.3">
      <c r="A1968" s="12">
        <v>13</v>
      </c>
      <c r="B1968" t="s">
        <v>3</v>
      </c>
      <c r="C1968">
        <v>2008772.33</v>
      </c>
      <c r="D1968">
        <v>3908.1173760000001</v>
      </c>
      <c r="E1968">
        <v>514</v>
      </c>
      <c r="F1968" t="s">
        <v>15</v>
      </c>
      <c r="G1968" t="str">
        <f>_xlfn.XLOOKUP(B1968,'de para'!A:A,'de para'!C:C,_xlfn.XLOOKUP(B1968,'de para'!B:B,'de para'!C:C,"Not found",0),0)</f>
        <v>NTN-B 760199 20350515</v>
      </c>
      <c r="H1968" t="str">
        <f>_xlfn.XLOOKUP(B1968,'de para'!A:A,'de para'!D:D,_xlfn.XLOOKUP('output XML'!B1968,'de para'!B:B,'de para'!D:D,"Not found",0),0)</f>
        <v>Inflação</v>
      </c>
      <c r="I1968" s="118">
        <v>44915</v>
      </c>
    </row>
    <row r="1969" spans="1:9" x14ac:dyDescent="0.3">
      <c r="A1969" s="12">
        <v>14</v>
      </c>
      <c r="B1969" t="s">
        <v>4</v>
      </c>
      <c r="C1969">
        <v>2523966.84</v>
      </c>
      <c r="D1969">
        <v>4006.2965709999999</v>
      </c>
      <c r="E1969">
        <v>630</v>
      </c>
      <c r="F1969" t="s">
        <v>15</v>
      </c>
      <c r="G1969" t="str">
        <f>_xlfn.XLOOKUP(B1969,'de para'!A:A,'de para'!C:C,_xlfn.XLOOKUP(B1969,'de para'!B:B,'de para'!C:C,"Not found",0),0)</f>
        <v>NTN-B 760199 20300815</v>
      </c>
      <c r="H1969" t="str">
        <f>_xlfn.XLOOKUP(B1969,'de para'!A:A,'de para'!D:D,_xlfn.XLOOKUP('output XML'!B1969,'de para'!B:B,'de para'!D:D,"Not found",0),0)</f>
        <v>Inflação</v>
      </c>
      <c r="I1969" s="118">
        <v>44915</v>
      </c>
    </row>
    <row r="1970" spans="1:9" x14ac:dyDescent="0.3">
      <c r="A1970" s="12">
        <v>15</v>
      </c>
      <c r="B1970" t="s">
        <v>3</v>
      </c>
      <c r="C1970">
        <v>1285770.6200000001</v>
      </c>
      <c r="D1970">
        <v>3908.1173760000001</v>
      </c>
      <c r="E1970">
        <v>329</v>
      </c>
      <c r="F1970" t="s">
        <v>15</v>
      </c>
      <c r="G1970" t="str">
        <f>_xlfn.XLOOKUP(B1970,'de para'!A:A,'de para'!C:C,_xlfn.XLOOKUP(B1970,'de para'!B:B,'de para'!C:C,"Not found",0),0)</f>
        <v>NTN-B 760199 20350515</v>
      </c>
      <c r="H1970" t="str">
        <f>_xlfn.XLOOKUP(B1970,'de para'!A:A,'de para'!D:D,_xlfn.XLOOKUP('output XML'!B1970,'de para'!B:B,'de para'!D:D,"Not found",0),0)</f>
        <v>Inflação</v>
      </c>
      <c r="I1970" s="118">
        <v>44915</v>
      </c>
    </row>
    <row r="1971" spans="1:9" x14ac:dyDescent="0.3">
      <c r="A1971" s="12">
        <v>16</v>
      </c>
      <c r="B1971" t="s">
        <v>3</v>
      </c>
      <c r="C1971">
        <v>144600.34</v>
      </c>
      <c r="D1971">
        <v>3908.1173760000001</v>
      </c>
      <c r="E1971">
        <v>37</v>
      </c>
      <c r="F1971" t="s">
        <v>15</v>
      </c>
      <c r="G1971" t="str">
        <f>_xlfn.XLOOKUP(B1971,'de para'!A:A,'de para'!C:C,_xlfn.XLOOKUP(B1971,'de para'!B:B,'de para'!C:C,"Not found",0),0)</f>
        <v>NTN-B 760199 20350515</v>
      </c>
      <c r="H1971" t="str">
        <f>_xlfn.XLOOKUP(B1971,'de para'!A:A,'de para'!D:D,_xlfn.XLOOKUP('output XML'!B1971,'de para'!B:B,'de para'!D:D,"Not found",0),0)</f>
        <v>Inflação</v>
      </c>
      <c r="I1971" s="118">
        <v>44915</v>
      </c>
    </row>
    <row r="1972" spans="1:9" x14ac:dyDescent="0.3">
      <c r="A1972" s="12">
        <v>17</v>
      </c>
      <c r="B1972" t="s">
        <v>4</v>
      </c>
      <c r="C1972">
        <v>188295.94</v>
      </c>
      <c r="D1972">
        <v>4006.2965709999999</v>
      </c>
      <c r="E1972">
        <v>47</v>
      </c>
      <c r="F1972" t="s">
        <v>15</v>
      </c>
      <c r="G1972" t="str">
        <f>_xlfn.XLOOKUP(B1972,'de para'!A:A,'de para'!C:C,_xlfn.XLOOKUP(B1972,'de para'!B:B,'de para'!C:C,"Not found",0),0)</f>
        <v>NTN-B 760199 20300815</v>
      </c>
      <c r="H1972" t="str">
        <f>_xlfn.XLOOKUP(B1972,'de para'!A:A,'de para'!D:D,_xlfn.XLOOKUP('output XML'!B1972,'de para'!B:B,'de para'!D:D,"Not found",0),0)</f>
        <v>Inflação</v>
      </c>
      <c r="I1972" s="118">
        <v>44915</v>
      </c>
    </row>
    <row r="1973" spans="1:9" x14ac:dyDescent="0.3">
      <c r="A1973" s="12">
        <v>18</v>
      </c>
      <c r="B1973" t="s">
        <v>5</v>
      </c>
      <c r="C1973">
        <v>952749.25</v>
      </c>
      <c r="D1973">
        <v>4020.0390259999999</v>
      </c>
      <c r="E1973">
        <v>237</v>
      </c>
      <c r="F1973" t="s">
        <v>15</v>
      </c>
      <c r="G1973" t="str">
        <f>_xlfn.XLOOKUP(B1973,'de para'!A:A,'de para'!C:C,_xlfn.XLOOKUP(B1973,'de para'!B:B,'de para'!C:C,"Not found",0),0)</f>
        <v>NTN-B 760199 20260815</v>
      </c>
      <c r="H1973" t="str">
        <f>_xlfn.XLOOKUP(B1973,'de para'!A:A,'de para'!D:D,_xlfn.XLOOKUP('output XML'!B1973,'de para'!B:B,'de para'!D:D,"Not found",0),0)</f>
        <v>Inflação</v>
      </c>
      <c r="I1973" s="118">
        <v>44915</v>
      </c>
    </row>
    <row r="1974" spans="1:9" x14ac:dyDescent="0.3">
      <c r="A1974" s="12">
        <v>19</v>
      </c>
      <c r="B1974" t="s">
        <v>5</v>
      </c>
      <c r="C1974">
        <v>791947.69</v>
      </c>
      <c r="D1974">
        <v>4020.0390259999999</v>
      </c>
      <c r="E1974">
        <v>197</v>
      </c>
      <c r="F1974" t="s">
        <v>15</v>
      </c>
      <c r="G1974" t="str">
        <f>_xlfn.XLOOKUP(B1974,'de para'!A:A,'de para'!C:C,_xlfn.XLOOKUP(B1974,'de para'!B:B,'de para'!C:C,"Not found",0),0)</f>
        <v>NTN-B 760199 20260815</v>
      </c>
      <c r="H1974" t="str">
        <f>_xlfn.XLOOKUP(B1974,'de para'!A:A,'de para'!D:D,_xlfn.XLOOKUP('output XML'!B1974,'de para'!B:B,'de para'!D:D,"Not found",0),0)</f>
        <v>Inflação</v>
      </c>
      <c r="I1974" s="118">
        <v>44915</v>
      </c>
    </row>
    <row r="1975" spans="1:9" x14ac:dyDescent="0.3">
      <c r="A1975" s="12">
        <v>20</v>
      </c>
      <c r="B1975" t="s">
        <v>5</v>
      </c>
      <c r="C1975">
        <v>100500.98</v>
      </c>
      <c r="D1975">
        <v>4020.0390259999999</v>
      </c>
      <c r="E1975">
        <v>25</v>
      </c>
      <c r="F1975" t="s">
        <v>15</v>
      </c>
      <c r="G1975" t="str">
        <f>_xlfn.XLOOKUP(B1975,'de para'!A:A,'de para'!C:C,_xlfn.XLOOKUP(B1975,'de para'!B:B,'de para'!C:C,"Not found",0),0)</f>
        <v>NTN-B 760199 20260815</v>
      </c>
      <c r="H1975" t="str">
        <f>_xlfn.XLOOKUP(B1975,'de para'!A:A,'de para'!D:D,_xlfn.XLOOKUP('output XML'!B1975,'de para'!B:B,'de para'!D:D,"Not found",0),0)</f>
        <v>Inflação</v>
      </c>
      <c r="I1975" s="118">
        <v>44915</v>
      </c>
    </row>
    <row r="1976" spans="1:9" x14ac:dyDescent="0.3">
      <c r="A1976" s="12">
        <v>21</v>
      </c>
      <c r="B1976" t="s">
        <v>5</v>
      </c>
      <c r="C1976">
        <v>1306512.68</v>
      </c>
      <c r="D1976">
        <v>4020.0390259999999</v>
      </c>
      <c r="E1976">
        <v>325</v>
      </c>
      <c r="F1976" t="s">
        <v>15</v>
      </c>
      <c r="G1976" t="str">
        <f>_xlfn.XLOOKUP(B1976,'de para'!A:A,'de para'!C:C,_xlfn.XLOOKUP(B1976,'de para'!B:B,'de para'!C:C,"Not found",0),0)</f>
        <v>NTN-B 760199 20260815</v>
      </c>
      <c r="H1976" t="str">
        <f>_xlfn.XLOOKUP(B1976,'de para'!A:A,'de para'!D:D,_xlfn.XLOOKUP('output XML'!B1976,'de para'!B:B,'de para'!D:D,"Not found",0),0)</f>
        <v>Inflação</v>
      </c>
      <c r="I1976" s="118">
        <v>44915</v>
      </c>
    </row>
    <row r="1977" spans="1:9" x14ac:dyDescent="0.3">
      <c r="A1977" s="12">
        <v>22</v>
      </c>
      <c r="B1977" t="s">
        <v>6</v>
      </c>
      <c r="C1977">
        <v>1469043.94</v>
      </c>
      <c r="D1977">
        <v>979.36262694000004</v>
      </c>
      <c r="E1977">
        <v>1500</v>
      </c>
      <c r="F1977" t="s">
        <v>14</v>
      </c>
      <c r="G1977" t="str">
        <f>_xlfn.XLOOKUP(B1977,'de para'!A:A,'de para'!C:C,_xlfn.XLOOKUP(B1977,'de para'!B:B,'de para'!C:C,"Not found",0),0)</f>
        <v>IFPT11 - IFIN PARTICIPAÇÕES S.A. - 20330915 IPCA + 7.1000%</v>
      </c>
      <c r="H1977" t="str">
        <f>_xlfn.XLOOKUP(B1977,'de para'!A:A,'de para'!D:D,_xlfn.XLOOKUP('output XML'!B1977,'de para'!B:B,'de para'!D:D,"Not found",0),0)</f>
        <v>Inflação</v>
      </c>
      <c r="I1977" s="118">
        <v>44915</v>
      </c>
    </row>
    <row r="1978" spans="1:9" x14ac:dyDescent="0.3">
      <c r="A1978" s="12">
        <v>23</v>
      </c>
      <c r="B1978" t="s">
        <v>7</v>
      </c>
      <c r="C1978">
        <v>270098.2</v>
      </c>
      <c r="D1978">
        <v>14.2</v>
      </c>
      <c r="E1978">
        <v>19021</v>
      </c>
      <c r="F1978" t="s">
        <v>14</v>
      </c>
      <c r="G1978" t="str">
        <f>_xlfn.XLOOKUP(B1978,'de para'!A:A,'de para'!C:C,_xlfn.XLOOKUP(B1978,'de para'!B:B,'de para'!C:C,"Not found",0),0)</f>
        <v>Bradesco PN</v>
      </c>
      <c r="H1978" t="str">
        <f>_xlfn.XLOOKUP(B1978,'de para'!A:A,'de para'!D:D,_xlfn.XLOOKUP('output XML'!B1978,'de para'!B:B,'de para'!D:D,"Not found",0),0)</f>
        <v>Ações</v>
      </c>
      <c r="I1978" s="118">
        <v>44915</v>
      </c>
    </row>
    <row r="1979" spans="1:9" x14ac:dyDescent="0.3">
      <c r="A1979" s="12">
        <v>24</v>
      </c>
      <c r="B1979" t="s">
        <v>143</v>
      </c>
      <c r="C1979">
        <v>1652331</v>
      </c>
      <c r="D1979">
        <v>101.37</v>
      </c>
      <c r="E1979">
        <v>16300</v>
      </c>
      <c r="F1979" t="s">
        <v>14</v>
      </c>
      <c r="G1979" t="str">
        <f>_xlfn.XLOOKUP(B1979,'de para'!A:A,'de para'!C:C,_xlfn.XLOOKUP(B1979,'de para'!B:B,'de para'!C:C,"Not found",0),0)</f>
        <v>BOVA11</v>
      </c>
      <c r="H1979" t="str">
        <f>_xlfn.XLOOKUP(B1979,'de para'!A:A,'de para'!D:D,_xlfn.XLOOKUP('output XML'!B1979,'de para'!B:B,'de para'!D:D,"Not found",0),0)</f>
        <v>Ações</v>
      </c>
      <c r="I1979" s="118">
        <v>44915</v>
      </c>
    </row>
    <row r="1980" spans="1:9" x14ac:dyDescent="0.3">
      <c r="A1980" s="12">
        <v>25</v>
      </c>
      <c r="B1980" t="s">
        <v>8</v>
      </c>
      <c r="C1980">
        <v>362357.44</v>
      </c>
      <c r="D1980">
        <v>10.72</v>
      </c>
      <c r="E1980">
        <v>33802</v>
      </c>
      <c r="F1980" t="s">
        <v>14</v>
      </c>
      <c r="G1980" t="str">
        <f>_xlfn.XLOOKUP(B1980,'de para'!A:A,'de para'!C:C,_xlfn.XLOOKUP(B1980,'de para'!B:B,'de para'!C:C,"Not found",0),0)</f>
        <v>CEMIG PN</v>
      </c>
      <c r="H1980" t="str">
        <f>_xlfn.XLOOKUP(B1980,'de para'!A:A,'de para'!D:D,_xlfn.XLOOKUP('output XML'!B1980,'de para'!B:B,'de para'!D:D,"Not found",0),0)</f>
        <v>Ações</v>
      </c>
      <c r="I1980" s="118">
        <v>44915</v>
      </c>
    </row>
    <row r="1981" spans="1:9" x14ac:dyDescent="0.3">
      <c r="A1981" s="12">
        <v>26</v>
      </c>
      <c r="B1981" t="s">
        <v>9</v>
      </c>
      <c r="C1981">
        <v>1175394</v>
      </c>
      <c r="D1981">
        <v>16.190000000000001</v>
      </c>
      <c r="E1981">
        <v>72600</v>
      </c>
      <c r="F1981" t="s">
        <v>14</v>
      </c>
      <c r="G1981" t="str">
        <f>_xlfn.XLOOKUP(B1981,'de para'!A:A,'de para'!C:C,_xlfn.XLOOKUP(B1981,'de para'!B:B,'de para'!C:C,"Not found",0),0)</f>
        <v>Cosan ON</v>
      </c>
      <c r="H1981" t="str">
        <f>_xlfn.XLOOKUP(B1981,'de para'!A:A,'de para'!D:D,_xlfn.XLOOKUP('output XML'!B1981,'de para'!B:B,'de para'!D:D,"Not found",0),0)</f>
        <v>Ações</v>
      </c>
      <c r="I1981" s="118">
        <v>44915</v>
      </c>
    </row>
    <row r="1982" spans="1:9" x14ac:dyDescent="0.3">
      <c r="A1982" s="12">
        <v>27</v>
      </c>
      <c r="B1982" t="s">
        <v>10</v>
      </c>
      <c r="C1982">
        <v>483425.94</v>
      </c>
      <c r="D1982">
        <v>8.31</v>
      </c>
      <c r="E1982">
        <v>58174</v>
      </c>
      <c r="F1982" t="s">
        <v>14</v>
      </c>
      <c r="G1982" t="str">
        <f>_xlfn.XLOOKUP(B1982,'de para'!A:A,'de para'!C:C,_xlfn.XLOOKUP(B1982,'de para'!B:B,'de para'!C:C,"Not found",0),0)</f>
        <v>Itau PN</v>
      </c>
      <c r="H1982" t="str">
        <f>_xlfn.XLOOKUP(B1982,'de para'!A:A,'de para'!D:D,_xlfn.XLOOKUP('output XML'!B1982,'de para'!B:B,'de para'!D:D,"Not found",0),0)</f>
        <v>Ações</v>
      </c>
      <c r="I1982" s="118">
        <v>44915</v>
      </c>
    </row>
    <row r="1983" spans="1:9" x14ac:dyDescent="0.3">
      <c r="A1983" s="12">
        <v>28</v>
      </c>
      <c r="B1983" t="s">
        <v>11</v>
      </c>
      <c r="C1983">
        <v>807022.8</v>
      </c>
      <c r="D1983">
        <v>22.38</v>
      </c>
      <c r="E1983">
        <v>36060</v>
      </c>
      <c r="F1983" t="s">
        <v>14</v>
      </c>
      <c r="G1983" t="str">
        <f>_xlfn.XLOOKUP(B1983,'de para'!A:A,'de para'!C:C,_xlfn.XLOOKUP(B1983,'de para'!B:B,'de para'!C:C,"Not found",0),0)</f>
        <v>Petrobras PN</v>
      </c>
      <c r="H1983" t="str">
        <f>_xlfn.XLOOKUP(B1983,'de para'!A:A,'de para'!D:D,_xlfn.XLOOKUP('output XML'!B1983,'de para'!B:B,'de para'!D:D,"Not found",0),0)</f>
        <v>Ações</v>
      </c>
      <c r="I1983" s="118">
        <v>44915</v>
      </c>
    </row>
    <row r="1984" spans="1:9" x14ac:dyDescent="0.3">
      <c r="A1984" s="12">
        <v>29</v>
      </c>
      <c r="B1984" t="s">
        <v>12</v>
      </c>
      <c r="C1984">
        <v>1622030</v>
      </c>
      <c r="D1984">
        <v>85.37</v>
      </c>
      <c r="E1984">
        <v>19000</v>
      </c>
      <c r="F1984" t="s">
        <v>14</v>
      </c>
      <c r="G1984" t="str">
        <f>_xlfn.XLOOKUP(B1984,'de para'!A:A,'de para'!C:C,_xlfn.XLOOKUP(B1984,'de para'!B:B,'de para'!C:C,"Not found",0),0)</f>
        <v>Vale ON</v>
      </c>
      <c r="H1984" t="str">
        <f>_xlfn.XLOOKUP(B1984,'de para'!A:A,'de para'!D:D,_xlfn.XLOOKUP('output XML'!B1984,'de para'!B:B,'de para'!D:D,"Not found",0),0)</f>
        <v>Ações</v>
      </c>
      <c r="I1984" s="118">
        <v>44915</v>
      </c>
    </row>
    <row r="1985" spans="1:9" x14ac:dyDescent="0.3">
      <c r="A1985" s="12">
        <v>30</v>
      </c>
      <c r="B1985" t="s">
        <v>143</v>
      </c>
      <c r="C1985">
        <v>584398.05000000005</v>
      </c>
      <c r="D1985">
        <v>101.37</v>
      </c>
      <c r="E1985">
        <v>5765</v>
      </c>
      <c r="F1985" t="s">
        <v>14</v>
      </c>
      <c r="G1985" t="str">
        <f>_xlfn.XLOOKUP(B1985,'de para'!A:A,'de para'!C:C,_xlfn.XLOOKUP(B1985,'de para'!B:B,'de para'!C:C,"Not found",0),0)</f>
        <v>BOVA11</v>
      </c>
      <c r="H1985" t="str">
        <f>_xlfn.XLOOKUP(B1985,'de para'!A:A,'de para'!D:D,_xlfn.XLOOKUP('output XML'!B1985,'de para'!B:B,'de para'!D:D,"Not found",0),0)</f>
        <v>Ações</v>
      </c>
      <c r="I1985" s="118">
        <v>44915</v>
      </c>
    </row>
    <row r="1986" spans="1:9" x14ac:dyDescent="0.3">
      <c r="A1986" s="12">
        <v>31</v>
      </c>
      <c r="B1986" t="s">
        <v>143</v>
      </c>
      <c r="C1986">
        <v>90827.520000000004</v>
      </c>
      <c r="D1986">
        <v>101.37</v>
      </c>
      <c r="E1986">
        <v>896</v>
      </c>
      <c r="F1986" t="s">
        <v>14</v>
      </c>
      <c r="G1986" t="str">
        <f>_xlfn.XLOOKUP(B1986,'de para'!A:A,'de para'!C:C,_xlfn.XLOOKUP(B1986,'de para'!B:B,'de para'!C:C,"Not found",0),0)</f>
        <v>BOVA11</v>
      </c>
      <c r="H1986" t="str">
        <f>_xlfn.XLOOKUP(B1986,'de para'!A:A,'de para'!D:D,_xlfn.XLOOKUP('output XML'!B1986,'de para'!B:B,'de para'!D:D,"Not found",0),0)</f>
        <v>Ações</v>
      </c>
      <c r="I1986" s="118">
        <v>44915</v>
      </c>
    </row>
    <row r="1987" spans="1:9" x14ac:dyDescent="0.3">
      <c r="A1987" s="12">
        <v>32</v>
      </c>
      <c r="B1987" t="s">
        <v>143</v>
      </c>
      <c r="C1987">
        <v>43386.36</v>
      </c>
      <c r="D1987">
        <v>101.37</v>
      </c>
      <c r="E1987">
        <v>428</v>
      </c>
      <c r="F1987" t="s">
        <v>14</v>
      </c>
      <c r="G1987" t="str">
        <f>_xlfn.XLOOKUP(B1987,'de para'!A:A,'de para'!C:C,_xlfn.XLOOKUP(B1987,'de para'!B:B,'de para'!C:C,"Not found",0),0)</f>
        <v>BOVA11</v>
      </c>
      <c r="H1987" t="str">
        <f>_xlfn.XLOOKUP(B1987,'de para'!A:A,'de para'!D:D,_xlfn.XLOOKUP('output XML'!B1987,'de para'!B:B,'de para'!D:D,"Not found",0),0)</f>
        <v>Ações</v>
      </c>
      <c r="I1987" s="118">
        <v>44915</v>
      </c>
    </row>
    <row r="1988" spans="1:9" x14ac:dyDescent="0.3">
      <c r="A1988" s="12">
        <v>33</v>
      </c>
      <c r="B1988" t="s">
        <v>143</v>
      </c>
      <c r="C1988">
        <v>82109.7</v>
      </c>
      <c r="D1988">
        <v>101.37</v>
      </c>
      <c r="E1988">
        <v>810</v>
      </c>
      <c r="F1988" t="s">
        <v>14</v>
      </c>
      <c r="G1988" t="str">
        <f>_xlfn.XLOOKUP(B1988,'de para'!A:A,'de para'!C:C,_xlfn.XLOOKUP(B1988,'de para'!B:B,'de para'!C:C,"Not found",0),0)</f>
        <v>BOVA11</v>
      </c>
      <c r="H1988" t="str">
        <f>_xlfn.XLOOKUP(B1988,'de para'!A:A,'de para'!D:D,_xlfn.XLOOKUP('output XML'!B1988,'de para'!B:B,'de para'!D:D,"Not found",0),0)</f>
        <v>Ações</v>
      </c>
      <c r="I1988" s="118">
        <v>44915</v>
      </c>
    </row>
    <row r="1989" spans="1:9" x14ac:dyDescent="0.3">
      <c r="A1989" s="12">
        <v>34</v>
      </c>
      <c r="B1989" t="s">
        <v>143</v>
      </c>
      <c r="C1989">
        <v>152764.59</v>
      </c>
      <c r="D1989">
        <v>101.37</v>
      </c>
      <c r="E1989">
        <v>1507</v>
      </c>
      <c r="F1989" t="s">
        <v>14</v>
      </c>
      <c r="G1989" t="str">
        <f>_xlfn.XLOOKUP(B1989,'de para'!A:A,'de para'!C:C,_xlfn.XLOOKUP(B1989,'de para'!B:B,'de para'!C:C,"Not found",0),0)</f>
        <v>BOVA11</v>
      </c>
      <c r="H1989" t="str">
        <f>_xlfn.XLOOKUP(B1989,'de para'!A:A,'de para'!D:D,_xlfn.XLOOKUP('output XML'!B1989,'de para'!B:B,'de para'!D:D,"Not found",0),0)</f>
        <v>Ações</v>
      </c>
      <c r="I1989" s="118">
        <v>44915</v>
      </c>
    </row>
    <row r="1990" spans="1:9" x14ac:dyDescent="0.3">
      <c r="A1990" s="12">
        <v>35</v>
      </c>
      <c r="B1990" t="s">
        <v>143</v>
      </c>
      <c r="C1990">
        <v>698844.78</v>
      </c>
      <c r="D1990">
        <v>101.37</v>
      </c>
      <c r="E1990">
        <v>6894</v>
      </c>
      <c r="F1990" t="s">
        <v>14</v>
      </c>
      <c r="G1990" t="str">
        <f>_xlfn.XLOOKUP(B1990,'de para'!A:A,'de para'!C:C,_xlfn.XLOOKUP(B1990,'de para'!B:B,'de para'!C:C,"Not found",0),0)</f>
        <v>BOVA11</v>
      </c>
      <c r="H1990" t="str">
        <f>_xlfn.XLOOKUP(B1990,'de para'!A:A,'de para'!D:D,_xlfn.XLOOKUP('output XML'!B1990,'de para'!B:B,'de para'!D:D,"Not found",0),0)</f>
        <v>Ações</v>
      </c>
      <c r="I1990" s="118">
        <v>44915</v>
      </c>
    </row>
    <row r="1991" spans="1:9" x14ac:dyDescent="0.3">
      <c r="A1991" s="12">
        <v>36</v>
      </c>
      <c r="B1991" t="s">
        <v>13</v>
      </c>
      <c r="C1991">
        <v>1000.14</v>
      </c>
      <c r="D1991">
        <v>1000.14</v>
      </c>
      <c r="E1991">
        <v>1</v>
      </c>
      <c r="F1991" t="s">
        <v>14</v>
      </c>
      <c r="G1991" t="str">
        <f>_xlfn.XLOOKUP(B1991,'de para'!A:A,'de para'!C:C,_xlfn.XLOOKUP(B1991,'de para'!B:B,'de para'!C:C,"Not found",0),0)</f>
        <v>Fundo de caixa</v>
      </c>
      <c r="H1991" t="str">
        <f>_xlfn.XLOOKUP(B1991,'de para'!A:A,'de para'!D:D,_xlfn.XLOOKUP('output XML'!B1991,'de para'!B:B,'de para'!D:D,"Not found",0),0)</f>
        <v>Caixa</v>
      </c>
      <c r="I1991" s="118">
        <v>44915</v>
      </c>
    </row>
    <row r="1992" spans="1:9" x14ac:dyDescent="0.3">
      <c r="A1992" s="12">
        <v>37</v>
      </c>
      <c r="B1992" t="s">
        <v>13</v>
      </c>
      <c r="C1992">
        <v>1060.42</v>
      </c>
      <c r="D1992">
        <v>1060.42</v>
      </c>
      <c r="E1992">
        <v>1</v>
      </c>
      <c r="F1992" t="s">
        <v>15</v>
      </c>
      <c r="G1992" t="str">
        <f>_xlfn.XLOOKUP(B1992,'de para'!A:A,'de para'!C:C,_xlfn.XLOOKUP(B1992,'de para'!B:B,'de para'!C:C,"Not found",0),0)</f>
        <v>Fundo de caixa</v>
      </c>
      <c r="H1992" t="str">
        <f>_xlfn.XLOOKUP(B1992,'de para'!A:A,'de para'!D:D,_xlfn.XLOOKUP('output XML'!B1992,'de para'!B:B,'de para'!D:D,"Not found",0),0)</f>
        <v>Caixa</v>
      </c>
      <c r="I1992" s="118">
        <v>44915</v>
      </c>
    </row>
    <row r="1993" spans="1:9" x14ac:dyDescent="0.3">
      <c r="A1993" s="12">
        <v>38</v>
      </c>
      <c r="B1993">
        <v>25307212000147</v>
      </c>
      <c r="C1993">
        <v>547991.0704666425</v>
      </c>
      <c r="D1993">
        <v>1.3234786999999999</v>
      </c>
      <c r="E1993">
        <v>414053.56237817998</v>
      </c>
      <c r="F1993" t="s">
        <v>14</v>
      </c>
      <c r="G1993" t="str">
        <f>_xlfn.XLOOKUP(B1993,'de para'!A:A,'de para'!C:C,_xlfn.XLOOKUP(B1993,'de para'!B:B,'de para'!C:C,"Not found",0),0)</f>
        <v>CSHG ALLOCATION VELT 90 FIC AÇÕES</v>
      </c>
      <c r="H1993" t="str">
        <f>_xlfn.XLOOKUP(B1993,'de para'!A:A,'de para'!D:D,_xlfn.XLOOKUP('output XML'!B1993,'de para'!B:B,'de para'!D:D,"Not found",0),0)</f>
        <v>Ações</v>
      </c>
      <c r="I1993" s="118">
        <v>44915</v>
      </c>
    </row>
    <row r="1994" spans="1:9" x14ac:dyDescent="0.3">
      <c r="A1994" s="12">
        <v>39</v>
      </c>
      <c r="B1994">
        <v>19726267000199</v>
      </c>
      <c r="C1994">
        <v>2418128.9582695798</v>
      </c>
      <c r="D1994">
        <v>295.00994186000003</v>
      </c>
      <c r="E1994">
        <v>8196.7710749800008</v>
      </c>
      <c r="F1994" t="s">
        <v>14</v>
      </c>
      <c r="G1994" t="str">
        <f>_xlfn.XLOOKUP(B1994,'de para'!A:A,'de para'!C:C,_xlfn.XLOOKUP(B1994,'de para'!B:B,'de para'!C:C,"Not found",0),0)</f>
        <v>ATMOS AÇÕES II FIC</v>
      </c>
      <c r="H1994" t="str">
        <f>_xlfn.XLOOKUP(B1994,'de para'!A:A,'de para'!D:D,_xlfn.XLOOKUP('output XML'!B1994,'de para'!B:B,'de para'!D:D,"Not found",0),0)</f>
        <v>Ações</v>
      </c>
      <c r="I1994" s="118">
        <v>44915</v>
      </c>
    </row>
    <row r="1995" spans="1:9" x14ac:dyDescent="0.3">
      <c r="A1995" s="12">
        <v>40</v>
      </c>
      <c r="B1995">
        <v>11145320000156</v>
      </c>
      <c r="C1995">
        <v>3149976.8773654508</v>
      </c>
      <c r="D1995">
        <v>687.81603085999996</v>
      </c>
      <c r="E1995">
        <v>4579.6793561599998</v>
      </c>
      <c r="F1995" t="s">
        <v>14</v>
      </c>
      <c r="G1995" t="str">
        <f>_xlfn.XLOOKUP(B1995,'de para'!A:A,'de para'!C:C,_xlfn.XLOOKUP(B1995,'de para'!B:B,'de para'!C:C,"Not found",0),0)</f>
        <v>ATMOS AÇÕES FIC</v>
      </c>
      <c r="H1995" t="str">
        <f>_xlfn.XLOOKUP(B1995,'de para'!A:A,'de para'!D:D,_xlfn.XLOOKUP('output XML'!B1995,'de para'!B:B,'de para'!D:D,"Not found",0),0)</f>
        <v>Ações</v>
      </c>
      <c r="I1995" s="118">
        <v>44915</v>
      </c>
    </row>
    <row r="1996" spans="1:9" x14ac:dyDescent="0.3">
      <c r="A1996" s="12">
        <v>41</v>
      </c>
      <c r="B1996">
        <v>28075715000122</v>
      </c>
      <c r="C1996">
        <v>1822303.948802321</v>
      </c>
      <c r="D1996">
        <v>1.5713813999999999</v>
      </c>
      <c r="E1996">
        <v>1159682.77898817</v>
      </c>
      <c r="F1996" t="s">
        <v>14</v>
      </c>
      <c r="G1996" t="str">
        <f>_xlfn.XLOOKUP(B1996,'de para'!A:A,'de para'!C:C,_xlfn.XLOOKUP(B1996,'de para'!B:B,'de para'!C:C,"Not found",0),0)</f>
        <v>CSHG ALLOCATION MILES VIRTUS FIC AÇÕES</v>
      </c>
      <c r="H1996" t="str">
        <f>_xlfn.XLOOKUP(B1996,'de para'!A:A,'de para'!D:D,_xlfn.XLOOKUP('output XML'!B1996,'de para'!B:B,'de para'!D:D,"Not found",0),0)</f>
        <v>Ações</v>
      </c>
      <c r="I1996" s="118">
        <v>44915</v>
      </c>
    </row>
    <row r="1997" spans="1:9" x14ac:dyDescent="0.3">
      <c r="A1997" s="12">
        <v>42</v>
      </c>
      <c r="B1997">
        <v>31608459000104</v>
      </c>
      <c r="C1997">
        <v>1521128.8971889659</v>
      </c>
      <c r="D1997">
        <v>1.3516652</v>
      </c>
      <c r="E1997">
        <v>1125374.01805489</v>
      </c>
      <c r="F1997" t="s">
        <v>14</v>
      </c>
      <c r="G1997" t="str">
        <f>_xlfn.XLOOKUP(B1997,'de para'!A:A,'de para'!C:C,_xlfn.XLOOKUP(B1997,'de para'!B:B,'de para'!C:C,"Not found",0),0)</f>
        <v>CSHG ALLOCATION RPS LONG BIAS SELECTION FUNDO DE INVESTIMENTO EM COTAS DE FUNDO DE INVESTIMENTO EM AÇÕES</v>
      </c>
      <c r="H1997" t="str">
        <f>_xlfn.XLOOKUP(B1997,'de para'!A:A,'de para'!D:D,_xlfn.XLOOKUP('output XML'!B1997,'de para'!B:B,'de para'!D:D,"Not found",0),0)</f>
        <v>Ações</v>
      </c>
      <c r="I1997" s="118">
        <v>44915</v>
      </c>
    </row>
    <row r="1998" spans="1:9" x14ac:dyDescent="0.3">
      <c r="A1998" s="12">
        <v>43</v>
      </c>
      <c r="B1998">
        <v>31666901000140</v>
      </c>
      <c r="C1998">
        <v>900662.31618304353</v>
      </c>
      <c r="D1998">
        <v>1.4697313000000001</v>
      </c>
      <c r="E1998">
        <v>612807.46772083</v>
      </c>
      <c r="F1998" t="s">
        <v>14</v>
      </c>
      <c r="G1998" t="str">
        <f>_xlfn.XLOOKUP(B1998,'de para'!A:A,'de para'!C:C,_xlfn.XLOOKUP(B1998,'de para'!B:B,'de para'!C:C,"Not found",0),0)</f>
        <v>CSHG ALLOCATION TRUXT LONG BIAS II FUNDO DE INVESTIMENTO EM COTAS DE FUNDO DE INVESTIMENTO EM AÇÕES</v>
      </c>
      <c r="H1998" t="str">
        <f>_xlfn.XLOOKUP(B1998,'de para'!A:A,'de para'!D:D,_xlfn.XLOOKUP('output XML'!B1998,'de para'!B:B,'de para'!D:D,"Not found",0),0)</f>
        <v>Ações</v>
      </c>
      <c r="I1998" s="118">
        <v>44915</v>
      </c>
    </row>
    <row r="1999" spans="1:9" x14ac:dyDescent="0.3">
      <c r="A1999" s="12">
        <v>44</v>
      </c>
      <c r="B1999">
        <v>44769980000167</v>
      </c>
      <c r="C1999">
        <v>681693.28468784469</v>
      </c>
      <c r="D1999">
        <v>0.80230007999999997</v>
      </c>
      <c r="E1999">
        <v>849673.70897912001</v>
      </c>
      <c r="F1999" t="s">
        <v>14</v>
      </c>
      <c r="G1999" t="str">
        <f>_xlfn.XLOOKUP(B1999,'de para'!A:A,'de para'!C:C,_xlfn.XLOOKUP(B1999,'de para'!B:B,'de para'!C:C,"Not found",0),0)</f>
        <v>DCG ADVISORY FUNDO DE INVESTIMENTO EM COTAS DE FUNDOS DE INVESTIMENTO EM AÇÕES</v>
      </c>
      <c r="H1999" t="str">
        <f>_xlfn.XLOOKUP(B1999,'de para'!A:A,'de para'!D:D,_xlfn.XLOOKUP('output XML'!B1999,'de para'!B:B,'de para'!D:D,"Not found",0),0)</f>
        <v>Ações</v>
      </c>
      <c r="I1999" s="118">
        <v>44915</v>
      </c>
    </row>
    <row r="2000" spans="1:9" x14ac:dyDescent="0.3">
      <c r="A2000" s="12">
        <v>45</v>
      </c>
      <c r="B2000">
        <v>14781366000150</v>
      </c>
      <c r="C2000">
        <v>1760447.189729203</v>
      </c>
      <c r="D2000">
        <v>3.1581649999999999</v>
      </c>
      <c r="E2000">
        <v>557427.23693321995</v>
      </c>
      <c r="F2000" t="s">
        <v>14</v>
      </c>
      <c r="G2000" t="str">
        <f>_xlfn.XLOOKUP(B2000,'de para'!A:A,'de para'!C:C,_xlfn.XLOOKUP(B2000,'de para'!B:B,'de para'!C:C,"Not found",0),0)</f>
        <v>NUCLEO CSHG AÇÕES FUNDO DE INVESTIMENTO EM COTAS DE FUNDOS DE INVESTIMENTO DE AÇÕES</v>
      </c>
      <c r="H2000" t="str">
        <f>_xlfn.XLOOKUP(B2000,'de para'!A:A,'de para'!D:D,_xlfn.XLOOKUP('output XML'!B2000,'de para'!B:B,'de para'!D:D,"Not found",0),0)</f>
        <v>Ações</v>
      </c>
      <c r="I2000" s="118">
        <v>44915</v>
      </c>
    </row>
    <row r="2001" spans="1:9" x14ac:dyDescent="0.3">
      <c r="A2001" s="12">
        <v>46</v>
      </c>
      <c r="B2001">
        <v>10843445000197</v>
      </c>
      <c r="C2001">
        <v>583.0148504471673</v>
      </c>
      <c r="D2001">
        <v>2.5849442200000001</v>
      </c>
      <c r="E2001">
        <v>225.54252657999999</v>
      </c>
      <c r="F2001" t="s">
        <v>14</v>
      </c>
      <c r="G2001" t="str">
        <f>_xlfn.XLOOKUP(B2001,'de para'!A:A,'de para'!C:C,_xlfn.XLOOKUP(B2001,'de para'!B:B,'de para'!C:C,"Not found",0),0)</f>
        <v>XP REFERENCIADO FUNDO INVESTIMENTO REFERENCIADO DI</v>
      </c>
      <c r="H2001" t="str">
        <f>_xlfn.XLOOKUP(B2001,'de para'!A:A,'de para'!D:D,_xlfn.XLOOKUP('output XML'!B2001,'de para'!B:B,'de para'!D:D,"Not found",0),0)</f>
        <v>Caixa</v>
      </c>
      <c r="I2001" s="118">
        <v>44915</v>
      </c>
    </row>
    <row r="2002" spans="1:9" x14ac:dyDescent="0.3">
      <c r="A2002" s="12">
        <v>47</v>
      </c>
      <c r="B2002">
        <v>44162109000109</v>
      </c>
      <c r="C2002">
        <v>58498.454731802827</v>
      </c>
      <c r="D2002">
        <v>1.0493408900000001</v>
      </c>
      <c r="E2002">
        <v>55747.80825686</v>
      </c>
      <c r="F2002" t="s">
        <v>14</v>
      </c>
      <c r="G2002" t="str">
        <f>_xlfn.XLOOKUP(B2002,'de para'!A:A,'de para'!C:C,_xlfn.XLOOKUP(B2002,'de para'!B:B,'de para'!C:C,"Not found",0),0)</f>
        <v>XP CASH I FI RENDA FIXA SIMPLES</v>
      </c>
      <c r="H2002" t="str">
        <f>_xlfn.XLOOKUP(B2002,'de para'!A:A,'de para'!D:D,_xlfn.XLOOKUP('output XML'!B2002,'de para'!B:B,'de para'!D:D,"Not found",0),0)</f>
        <v>Caixa</v>
      </c>
      <c r="I2002" s="118">
        <v>44915</v>
      </c>
    </row>
    <row r="2003" spans="1:9" x14ac:dyDescent="0.3">
      <c r="A2003" s="12">
        <v>48</v>
      </c>
      <c r="B2003">
        <v>45683352000127</v>
      </c>
      <c r="C2003">
        <v>58498.455977659789</v>
      </c>
      <c r="D2003">
        <v>1.0493582400000001</v>
      </c>
      <c r="E2003">
        <v>55746.887714589997</v>
      </c>
      <c r="F2003" t="s">
        <v>14</v>
      </c>
      <c r="G2003" t="str">
        <f>_xlfn.XLOOKUP(B2003,'de para'!A:A,'de para'!C:C,_xlfn.XLOOKUP(B2003,'de para'!B:B,'de para'!C:C,"Not found",0),0)</f>
        <v>XP CASH II FI RENDA FIXA SIMPLES</v>
      </c>
      <c r="H2003" t="str">
        <f>_xlfn.XLOOKUP(B2003,'de para'!A:A,'de para'!D:D,_xlfn.XLOOKUP('output XML'!B2003,'de para'!B:B,'de para'!D:D,"Not found",0),0)</f>
        <v>Caixa</v>
      </c>
      <c r="I2003" s="118">
        <v>44915</v>
      </c>
    </row>
    <row r="2004" spans="1:9" x14ac:dyDescent="0.3">
      <c r="A2004" s="12">
        <v>49</v>
      </c>
      <c r="B2004">
        <v>45688718000150</v>
      </c>
      <c r="C2004">
        <v>58498.449476578877</v>
      </c>
      <c r="D2004">
        <v>1.0493582100000001</v>
      </c>
      <c r="E2004">
        <v>55746.883113039999</v>
      </c>
      <c r="F2004" t="s">
        <v>14</v>
      </c>
      <c r="G2004" t="str">
        <f>_xlfn.XLOOKUP(B2004,'de para'!A:A,'de para'!C:C,_xlfn.XLOOKUP(B2004,'de para'!B:B,'de para'!C:C,"Not found",0),0)</f>
        <v>XP CASH IV FI RENDA FIXA SIMPLES</v>
      </c>
      <c r="H2004" t="str">
        <f>_xlfn.XLOOKUP(B2004,'de para'!A:A,'de para'!D:D,_xlfn.XLOOKUP('output XML'!B2004,'de para'!B:B,'de para'!D:D,"Not found",0),0)</f>
        <v>Caixa</v>
      </c>
      <c r="I2004" s="118">
        <v>44915</v>
      </c>
    </row>
    <row r="2005" spans="1:9" x14ac:dyDescent="0.3">
      <c r="A2005" s="12">
        <v>50</v>
      </c>
      <c r="B2005">
        <v>46328929000145</v>
      </c>
      <c r="C2005">
        <v>58498.444904522803</v>
      </c>
      <c r="D2005">
        <v>1.0493558999999999</v>
      </c>
      <c r="E2005">
        <v>55747.00147445</v>
      </c>
      <c r="F2005" t="s">
        <v>14</v>
      </c>
      <c r="G2005" t="str">
        <f>_xlfn.XLOOKUP(B2005,'de para'!A:A,'de para'!C:C,_xlfn.XLOOKUP(B2005,'de para'!B:B,'de para'!C:C,"Not found",0),0)</f>
        <v>XP CASH IX FI RENDA FIXA SIMPLES</v>
      </c>
      <c r="H2005" t="str">
        <f>_xlfn.XLOOKUP(B2005,'de para'!A:A,'de para'!D:D,_xlfn.XLOOKUP('output XML'!B2005,'de para'!B:B,'de para'!D:D,"Not found",0),0)</f>
        <v>Caixa</v>
      </c>
      <c r="I2005" s="118">
        <v>44915</v>
      </c>
    </row>
    <row r="2006" spans="1:9" x14ac:dyDescent="0.3">
      <c r="A2006" s="12">
        <v>51</v>
      </c>
      <c r="B2006">
        <v>46098698000120</v>
      </c>
      <c r="C2006">
        <v>58498.449323555433</v>
      </c>
      <c r="D2006">
        <v>1.0492767199999999</v>
      </c>
      <c r="E2006">
        <v>55751.212438559996</v>
      </c>
      <c r="F2006" t="s">
        <v>14</v>
      </c>
      <c r="G2006" t="str">
        <f>_xlfn.XLOOKUP(B2006,'de para'!A:A,'de para'!C:C,_xlfn.XLOOKUP(B2006,'de para'!B:B,'de para'!C:C,"Not found",0),0)</f>
        <v>XP CASH V FI RENDA FIXA SIMPLES</v>
      </c>
      <c r="H2006" t="str">
        <f>_xlfn.XLOOKUP(B2006,'de para'!A:A,'de para'!D:D,_xlfn.XLOOKUP('output XML'!B2006,'de para'!B:B,'de para'!D:D,"Not found",0),0)</f>
        <v>Caixa</v>
      </c>
      <c r="I2006" s="118">
        <v>44915</v>
      </c>
    </row>
    <row r="2007" spans="1:9" x14ac:dyDescent="0.3">
      <c r="A2007" s="12">
        <v>52</v>
      </c>
      <c r="B2007">
        <v>32319500000187</v>
      </c>
      <c r="C2007">
        <v>58498.444252633773</v>
      </c>
      <c r="D2007">
        <v>1.04937839</v>
      </c>
      <c r="E2007">
        <v>55745.806098250003</v>
      </c>
      <c r="F2007" t="s">
        <v>14</v>
      </c>
      <c r="G2007" t="str">
        <f>_xlfn.XLOOKUP(B2007,'de para'!A:A,'de para'!C:C,_xlfn.XLOOKUP(B2007,'de para'!B:B,'de para'!C:C,"Not found",0),0)</f>
        <v>XP CASH VI FI RENDA FIXA SIMPLES</v>
      </c>
      <c r="H2007" t="str">
        <f>_xlfn.XLOOKUP(B2007,'de para'!A:A,'de para'!D:D,_xlfn.XLOOKUP('output XML'!B2007,'de para'!B:B,'de para'!D:D,"Not found",0),0)</f>
        <v>Caixa</v>
      </c>
      <c r="I2007" s="118">
        <v>44915</v>
      </c>
    </row>
    <row r="2008" spans="1:9" x14ac:dyDescent="0.3">
      <c r="A2008" s="12">
        <v>53</v>
      </c>
      <c r="B2008">
        <v>46328987000179</v>
      </c>
      <c r="C2008">
        <v>58498.444796042248</v>
      </c>
      <c r="D2008">
        <v>1.0493592</v>
      </c>
      <c r="E2008">
        <v>55746.826059220002</v>
      </c>
      <c r="F2008" t="s">
        <v>14</v>
      </c>
      <c r="G2008" t="str">
        <f>_xlfn.XLOOKUP(B2008,'de para'!A:A,'de para'!C:C,_xlfn.XLOOKUP(B2008,'de para'!B:B,'de para'!C:C,"Not found",0),0)</f>
        <v>XP CASH X FI RENDA FIXA SIMPLES I</v>
      </c>
      <c r="H2008" t="str">
        <f>_xlfn.XLOOKUP(B2008,'de para'!A:A,'de para'!D:D,_xlfn.XLOOKUP('output XML'!B2008,'de para'!B:B,'de para'!D:D,"Not found",0),0)</f>
        <v>Caixa</v>
      </c>
      <c r="I2008" s="118">
        <v>44915</v>
      </c>
    </row>
    <row r="2009" spans="1:9" x14ac:dyDescent="0.3">
      <c r="A2009" s="12">
        <v>54</v>
      </c>
      <c r="B2009">
        <v>45688636000106</v>
      </c>
      <c r="C2009">
        <v>58498.455221734694</v>
      </c>
      <c r="D2009">
        <v>1.04928848</v>
      </c>
      <c r="E2009">
        <v>55750.593222689997</v>
      </c>
      <c r="F2009" t="s">
        <v>14</v>
      </c>
      <c r="G2009" t="str">
        <f>_xlfn.XLOOKUP(B2009,'de para'!A:A,'de para'!C:C,_xlfn.XLOOKUP(B2009,'de para'!B:B,'de para'!C:C,"Not found",0),0)</f>
        <v>XP CASH III FI RENDA FIXA SIMPLES</v>
      </c>
      <c r="H2009" t="str">
        <f>_xlfn.XLOOKUP(B2009,'de para'!A:A,'de para'!D:D,_xlfn.XLOOKUP('output XML'!B2009,'de para'!B:B,'de para'!D:D,"Not found",0),0)</f>
        <v>Caixa</v>
      </c>
      <c r="I2009" s="118">
        <v>44915</v>
      </c>
    </row>
    <row r="2010" spans="1:9" x14ac:dyDescent="0.3">
      <c r="A2010" s="12">
        <v>55</v>
      </c>
      <c r="B2010">
        <v>46328680000178</v>
      </c>
      <c r="C2010">
        <v>58498.436661552812</v>
      </c>
      <c r="D2010">
        <v>1.04935621</v>
      </c>
      <c r="E2010">
        <v>55746.977150450002</v>
      </c>
      <c r="F2010" t="s">
        <v>14</v>
      </c>
      <c r="G2010" t="str">
        <f>_xlfn.XLOOKUP(B2010,'de para'!A:A,'de para'!C:C,_xlfn.XLOOKUP(B2010,'de para'!B:B,'de para'!C:C,"Not found",0),0)</f>
        <v>XP CASH VII FI RENDA FIXA SIMPLES</v>
      </c>
      <c r="H2010" t="str">
        <f>_xlfn.XLOOKUP(B2010,'de para'!A:A,'de para'!D:D,_xlfn.XLOOKUP('output XML'!B2010,'de para'!B:B,'de para'!D:D,"Not found",0),0)</f>
        <v>Caixa</v>
      </c>
      <c r="I2010" s="118">
        <v>44915</v>
      </c>
    </row>
    <row r="2011" spans="1:9" x14ac:dyDescent="0.3">
      <c r="A2011" s="12">
        <v>56</v>
      </c>
      <c r="B2011">
        <v>46328752000187</v>
      </c>
      <c r="C2011">
        <v>58498.435600392768</v>
      </c>
      <c r="D2011">
        <v>1.0493561899999999</v>
      </c>
      <c r="E2011">
        <v>55746.9772017</v>
      </c>
      <c r="F2011" t="s">
        <v>14</v>
      </c>
      <c r="G2011" t="str">
        <f>_xlfn.XLOOKUP(B2011,'de para'!A:A,'de para'!C:C,_xlfn.XLOOKUP(B2011,'de para'!B:B,'de para'!C:C,"Not found",0),0)</f>
        <v>XP CASH VIII FI RENDA FIXA SIMPLES</v>
      </c>
      <c r="H2011" t="str">
        <f>_xlfn.XLOOKUP(B2011,'de para'!A:A,'de para'!D:D,_xlfn.XLOOKUP('output XML'!B2011,'de para'!B:B,'de para'!D:D,"Not found",0),0)</f>
        <v>Caixa</v>
      </c>
      <c r="I2011" s="118">
        <v>44915</v>
      </c>
    </row>
    <row r="2012" spans="1:9" x14ac:dyDescent="0.3">
      <c r="A2012" s="12">
        <v>57</v>
      </c>
      <c r="B2012">
        <v>31366337000140</v>
      </c>
      <c r="C2012">
        <v>3049174.068747784</v>
      </c>
      <c r="D2012">
        <v>2.0063436000000001</v>
      </c>
      <c r="E2012">
        <v>1519766.63854974</v>
      </c>
      <c r="F2012" t="s">
        <v>15</v>
      </c>
      <c r="G2012" t="str">
        <f>_xlfn.XLOOKUP(B2012,'de para'!A:A,'de para'!C:C,_xlfn.XLOOKUP(B2012,'de para'!B:B,'de para'!C:C,"Not found",0),0)</f>
        <v>051 SPA VISTA MULTIESTRATÉGIA FIC MULTIMERCADO</v>
      </c>
      <c r="H2012" t="str">
        <f>_xlfn.XLOOKUP(B2012,'de para'!A:A,'de para'!D:D,_xlfn.XLOOKUP('output XML'!B2012,'de para'!B:B,'de para'!D:D,"Not found",0),0)</f>
        <v>Multimercado</v>
      </c>
      <c r="I2012" s="118">
        <v>44915</v>
      </c>
    </row>
    <row r="2013" spans="1:9" x14ac:dyDescent="0.3">
      <c r="A2013" s="12">
        <v>58</v>
      </c>
      <c r="B2013">
        <v>18422272000145</v>
      </c>
      <c r="C2013">
        <v>106447.90922952769</v>
      </c>
      <c r="D2013">
        <v>3.240971</v>
      </c>
      <c r="E2013">
        <v>32844.449774319997</v>
      </c>
      <c r="F2013" t="s">
        <v>15</v>
      </c>
      <c r="G2013" t="str">
        <f>_xlfn.XLOOKUP(B2013,'de para'!A:A,'de para'!C:C,_xlfn.XLOOKUP(B2013,'de para'!B:B,'de para'!C:C,"Not found",0),0)</f>
        <v>ABSOLUTE VERTEX CSHG FIC MULTIMERCADO</v>
      </c>
      <c r="H2013" t="str">
        <f>_xlfn.XLOOKUP(B2013,'de para'!A:A,'de para'!D:D,_xlfn.XLOOKUP('output XML'!B2013,'de para'!B:B,'de para'!D:D,"Not found",0),0)</f>
        <v>Multimercado</v>
      </c>
      <c r="I2013" s="118">
        <v>44915</v>
      </c>
    </row>
    <row r="2014" spans="1:9" x14ac:dyDescent="0.3">
      <c r="A2014" s="12">
        <v>59</v>
      </c>
      <c r="B2014">
        <v>41000792000181</v>
      </c>
      <c r="C2014">
        <v>265891.22809300339</v>
      </c>
      <c r="D2014">
        <v>1.1831324000000001</v>
      </c>
      <c r="E2014">
        <v>224734.97310445001</v>
      </c>
      <c r="F2014" t="s">
        <v>15</v>
      </c>
      <c r="G2014" t="str">
        <f>_xlfn.XLOOKUP(B2014,'de para'!A:A,'de para'!C:C,_xlfn.XLOOKUP(B2014,'de para'!B:B,'de para'!C:C,"Not found",0),0)</f>
        <v>CSHG ALLOCATION GIANT ZARATHUSTRA FIC MULTIMERCADO</v>
      </c>
      <c r="H2014" t="str">
        <f>_xlfn.XLOOKUP(B2014,'de para'!A:A,'de para'!D:D,_xlfn.XLOOKUP('output XML'!B2014,'de para'!B:B,'de para'!D:D,"Not found",0),0)</f>
        <v>Multimercado</v>
      </c>
      <c r="I2014" s="118">
        <v>44915</v>
      </c>
    </row>
    <row r="2015" spans="1:9" x14ac:dyDescent="0.3">
      <c r="A2015" s="12">
        <v>60</v>
      </c>
      <c r="B2015">
        <v>28951307000197</v>
      </c>
      <c r="C2015">
        <v>4475381.2315457473</v>
      </c>
      <c r="D2015">
        <v>1.8741565</v>
      </c>
      <c r="E2015">
        <v>2387944.2466761698</v>
      </c>
      <c r="F2015" t="s">
        <v>15</v>
      </c>
      <c r="G2015" t="str">
        <f>_xlfn.XLOOKUP(B2015,'de para'!A:A,'de para'!C:C,_xlfn.XLOOKUP(B2015,'de para'!B:B,'de para'!C:C,"Not found",0),0)</f>
        <v>CSHG ALLOCATION RAPTOR L CSHG INVESTIMENTO NO EXTERIOR FIC MULTIMERCADO CRÉDITO PRIVADO</v>
      </c>
      <c r="H2015" t="str">
        <f>_xlfn.XLOOKUP(B2015,'de para'!A:A,'de para'!D:D,_xlfn.XLOOKUP('output XML'!B2015,'de para'!B:B,'de para'!D:D,"Not found",0),0)</f>
        <v>Multimercado</v>
      </c>
      <c r="I2015" s="118">
        <v>44915</v>
      </c>
    </row>
    <row r="2016" spans="1:9" x14ac:dyDescent="0.3">
      <c r="A2016" s="12">
        <v>61</v>
      </c>
      <c r="B2016">
        <v>36857756000107</v>
      </c>
      <c r="C2016">
        <v>1227860.6784235509</v>
      </c>
      <c r="D2016">
        <v>1.1289</v>
      </c>
      <c r="E2016">
        <v>1087661.1554819299</v>
      </c>
      <c r="F2016" t="s">
        <v>15</v>
      </c>
      <c r="G2016" t="str">
        <f>_xlfn.XLOOKUP(B2016,'de para'!A:A,'de para'!C:C,_xlfn.XLOOKUP(B2016,'de para'!B:B,'de para'!C:C,"Not found",0),0)</f>
        <v>CSHG ALLOCATION SHARP LONG BIASED CSHG FIC AÇÕES</v>
      </c>
      <c r="H2016" t="str">
        <f>_xlfn.XLOOKUP(B2016,'de para'!A:A,'de para'!D:D,_xlfn.XLOOKUP('output XML'!B2016,'de para'!B:B,'de para'!D:D,"Not found",0),0)</f>
        <v>Ações</v>
      </c>
      <c r="I2016" s="118">
        <v>44915</v>
      </c>
    </row>
    <row r="2017" spans="1:9" x14ac:dyDescent="0.3">
      <c r="A2017" s="12">
        <v>62</v>
      </c>
      <c r="B2017">
        <v>40319225000120</v>
      </c>
      <c r="C2017">
        <v>65682.724886699187</v>
      </c>
      <c r="D2017">
        <v>1.1465076999999999</v>
      </c>
      <c r="E2017">
        <v>57289.3883632</v>
      </c>
      <c r="F2017" t="s">
        <v>15</v>
      </c>
      <c r="G2017" t="str">
        <f>_xlfn.XLOOKUP(B2017,'de para'!A:A,'de para'!C:C,_xlfn.XLOOKUP(B2017,'de para'!B:B,'de para'!C:C,"Not found",0),0)</f>
        <v>CSHG GRIDS II FIC RENDA FIXA REFERENCIADO DI</v>
      </c>
      <c r="H2017" t="str">
        <f>_xlfn.XLOOKUP(B2017,'de para'!A:A,'de para'!D:D,_xlfn.XLOOKUP('output XML'!B2017,'de para'!B:B,'de para'!D:D,"Not found",0),0)</f>
        <v>Caixa</v>
      </c>
      <c r="I2017" s="118">
        <v>44915</v>
      </c>
    </row>
    <row r="2018" spans="1:9" x14ac:dyDescent="0.3">
      <c r="A2018" s="12">
        <v>63</v>
      </c>
      <c r="B2018">
        <v>40319218000128</v>
      </c>
      <c r="C2018">
        <v>282096.46911226021</v>
      </c>
      <c r="D2018">
        <v>115.8831459</v>
      </c>
      <c r="E2018">
        <v>2434.3183551100001</v>
      </c>
      <c r="F2018" t="s">
        <v>15</v>
      </c>
      <c r="G2018" t="str">
        <f>_xlfn.XLOOKUP(B2018,'de para'!A:A,'de para'!C:C,_xlfn.XLOOKUP(B2018,'de para'!B:B,'de para'!C:C,"Not found",0),0)</f>
        <v>CSHG GRIDS II INVESTIMENTO NO EXTERIOR FI MULTIMERCADO CRÉDITO PRIVADO</v>
      </c>
      <c r="H2018" t="str">
        <f>_xlfn.XLOOKUP(B2018,'de para'!A:A,'de para'!D:D,_xlfn.XLOOKUP('output XML'!B2018,'de para'!B:B,'de para'!D:D,"Not found",0),0)</f>
        <v>Multimercado</v>
      </c>
      <c r="I2018" s="118">
        <v>44915</v>
      </c>
    </row>
    <row r="2019" spans="1:9" x14ac:dyDescent="0.3">
      <c r="A2019" s="12">
        <v>64</v>
      </c>
      <c r="B2019">
        <v>19009392000188</v>
      </c>
      <c r="C2019">
        <v>2016417.8700405071</v>
      </c>
      <c r="D2019">
        <v>4.7430310000000002</v>
      </c>
      <c r="E2019">
        <v>425132.76215999998</v>
      </c>
      <c r="F2019" t="s">
        <v>15</v>
      </c>
      <c r="G2019" t="str">
        <f>_xlfn.XLOOKUP(B2019,'de para'!A:A,'de para'!C:C,_xlfn.XLOOKUP(B2019,'de para'!B:B,'de para'!C:C,"Not found",0),0)</f>
        <v>CSHG ALLOCATION SPX RAPTOR CSHG INVESTIMENTO NO EXTERIOR FIC MULTIMERCADO CRÉDITO PRIVADO</v>
      </c>
      <c r="H2019" t="str">
        <f>_xlfn.XLOOKUP(B2019,'de para'!A:A,'de para'!D:D,_xlfn.XLOOKUP('output XML'!B2019,'de para'!B:B,'de para'!D:D,"Not found",0),0)</f>
        <v>Multimercado</v>
      </c>
      <c r="I2019" s="118">
        <v>44915</v>
      </c>
    </row>
    <row r="2020" spans="1:9" x14ac:dyDescent="0.3">
      <c r="A2020" s="12">
        <v>65</v>
      </c>
      <c r="B2020">
        <v>31608483000135</v>
      </c>
      <c r="C2020">
        <v>1224253.803907657</v>
      </c>
      <c r="D2020">
        <v>1.7865621</v>
      </c>
      <c r="E2020">
        <v>685256.78671212005</v>
      </c>
      <c r="F2020" t="s">
        <v>15</v>
      </c>
      <c r="G2020" t="str">
        <f>_xlfn.XLOOKUP(B2020,'de para'!A:A,'de para'!C:C,_xlfn.XLOOKUP(B2020,'de para'!B:B,'de para'!C:C,"Not found",0),0)</f>
        <v>CSHG ALLOCATION SHARP LONG BIASED FIC AÇÕES</v>
      </c>
      <c r="H2020" t="str">
        <f>_xlfn.XLOOKUP(B2020,'de para'!A:A,'de para'!D:D,_xlfn.XLOOKUP('output XML'!B2020,'de para'!B:B,'de para'!D:D,"Not found",0),0)</f>
        <v>Ações</v>
      </c>
      <c r="I2020" s="118">
        <v>44915</v>
      </c>
    </row>
    <row r="2021" spans="1:9" x14ac:dyDescent="0.3">
      <c r="A2021" s="12">
        <v>66</v>
      </c>
      <c r="B2021">
        <v>35819274000191</v>
      </c>
      <c r="C2021">
        <v>1169587.0367952271</v>
      </c>
      <c r="D2021">
        <v>1.26206756</v>
      </c>
      <c r="E2021">
        <v>926723.00110084994</v>
      </c>
      <c r="F2021" t="s">
        <v>15</v>
      </c>
      <c r="G2021" t="str">
        <f>_xlfn.XLOOKUP(B2021,'de para'!A:A,'de para'!C:C,_xlfn.XLOOKUP(B2021,'de para'!B:B,'de para'!C:C,"Not found",0),0)</f>
        <v>CSHG JIVE DISTRESSED ALLOCATION III FIC MULTIMERCADO CRÉDITO PRIVADO</v>
      </c>
      <c r="H2021" t="str">
        <f>_xlfn.XLOOKUP(B2021,'de para'!A:A,'de para'!D:D,_xlfn.XLOOKUP('output XML'!B2021,'de para'!B:B,'de para'!D:D,"Not found",0),0)</f>
        <v>Inflação</v>
      </c>
      <c r="I2021" s="118">
        <v>44915</v>
      </c>
    </row>
    <row r="2022" spans="1:9" x14ac:dyDescent="0.3">
      <c r="A2022" s="12">
        <v>67</v>
      </c>
      <c r="B2022">
        <v>31713505000127</v>
      </c>
      <c r="C2022">
        <v>653062.25528521906</v>
      </c>
      <c r="D2022">
        <v>2022.5580993000001</v>
      </c>
      <c r="E2022">
        <v>322.88924383</v>
      </c>
      <c r="F2022" t="s">
        <v>15</v>
      </c>
      <c r="G2022" t="str">
        <f>_xlfn.XLOOKUP(B2022,'de para'!A:A,'de para'!C:C,_xlfn.XLOOKUP(B2022,'de para'!B:B,'de para'!C:C,"Not found",0),0)</f>
        <v>CSHG PÁTRIA INF IV FI MULTIMERCADO</v>
      </c>
      <c r="H2022" t="str">
        <f>_xlfn.XLOOKUP(B2022,'de para'!A:A,'de para'!D:D,_xlfn.XLOOKUP('output XML'!B2022,'de para'!B:B,'de para'!D:D,"Not found",0),0)</f>
        <v>Ações</v>
      </c>
      <c r="I2022" s="118">
        <v>44915</v>
      </c>
    </row>
    <row r="2023" spans="1:9" x14ac:dyDescent="0.3">
      <c r="A2023" s="12">
        <v>68</v>
      </c>
      <c r="B2023">
        <v>31713585000110</v>
      </c>
      <c r="C2023">
        <v>67779.880827824352</v>
      </c>
      <c r="D2023">
        <v>1.1541348</v>
      </c>
      <c r="E2023">
        <v>58727.87201965</v>
      </c>
      <c r="F2023" t="s">
        <v>15</v>
      </c>
      <c r="G2023" t="str">
        <f>_xlfn.XLOOKUP(B2023,'de para'!A:A,'de para'!C:C,_xlfn.XLOOKUP(B2023,'de para'!B:B,'de para'!C:C,"Not found",0),0)</f>
        <v>CSHG PÁTRIA INF IV FIC RENDA FIXA REFERENCIADO DI</v>
      </c>
      <c r="H2023" t="str">
        <f>_xlfn.XLOOKUP(B2023,'de para'!A:A,'de para'!D:D,_xlfn.XLOOKUP('output XML'!B2023,'de para'!B:B,'de para'!D:D,"Not found",0),0)</f>
        <v>Caixa</v>
      </c>
      <c r="I2023" s="118">
        <v>44915</v>
      </c>
    </row>
    <row r="2024" spans="1:9" x14ac:dyDescent="0.3">
      <c r="A2024" s="12">
        <v>69</v>
      </c>
      <c r="B2024">
        <v>42776581000106</v>
      </c>
      <c r="C2024">
        <v>1767916.7468404381</v>
      </c>
      <c r="D2024">
        <v>1.1281113</v>
      </c>
      <c r="E2024">
        <v>1567147.44976</v>
      </c>
      <c r="F2024" t="s">
        <v>15</v>
      </c>
      <c r="G2024" t="str">
        <f>_xlfn.XLOOKUP(B2024,'de para'!A:A,'de para'!C:C,_xlfn.XLOOKUP(B2024,'de para'!B:B,'de para'!C:C,"Not found",0),0)</f>
        <v>SELECTION CASH MASTER FUNDO DE INVESTIMENTO EM COTAS DE FUNDOS DE INVESTIMENTO RENDA FIXA CREDITO PRIVADO LONGO PRAZO</v>
      </c>
      <c r="H2024" t="str">
        <f>_xlfn.XLOOKUP(B2024,'de para'!A:A,'de para'!D:D,_xlfn.XLOOKUP('output XML'!B2024,'de para'!B:B,'de para'!D:D,"Not found",0),0)</f>
        <v>Caixa</v>
      </c>
      <c r="I2024" s="118">
        <v>44915</v>
      </c>
    </row>
    <row r="2025" spans="1:9" x14ac:dyDescent="0.3">
      <c r="A2025" s="12">
        <v>70</v>
      </c>
      <c r="B2025">
        <v>30654823000100</v>
      </c>
      <c r="C2025">
        <v>2021533.159335545</v>
      </c>
      <c r="D2025">
        <v>1347.68877077</v>
      </c>
      <c r="E2025">
        <v>1500.0000023600001</v>
      </c>
      <c r="F2025" t="s">
        <v>15</v>
      </c>
      <c r="G2025" t="str">
        <f>_xlfn.XLOOKUP(B2025,'de para'!A:A,'de para'!C:C,_xlfn.XLOOKUP(B2025,'de para'!B:B,'de para'!C:C,"Not found",0),0)</f>
        <v>SPS II FEEDER B FI MULTIMERCADO CRÉDITO PRIVADO</v>
      </c>
      <c r="H2025" t="str">
        <f>_xlfn.XLOOKUP(B2025,'de para'!A:A,'de para'!D:D,_xlfn.XLOOKUP('output XML'!B2025,'de para'!B:B,'de para'!D:D,"Not found",0),0)</f>
        <v>Inflação</v>
      </c>
      <c r="I2025" s="118">
        <v>44915</v>
      </c>
    </row>
    <row r="2026" spans="1:9" x14ac:dyDescent="0.3">
      <c r="A2026" s="12">
        <v>71</v>
      </c>
      <c r="B2026">
        <v>10843445000197</v>
      </c>
      <c r="C2026">
        <v>158.60250064942309</v>
      </c>
      <c r="D2026">
        <v>2.5862217300000001</v>
      </c>
      <c r="E2026">
        <v>61.325948510000003</v>
      </c>
      <c r="F2026" t="s">
        <v>15</v>
      </c>
      <c r="G2026" t="str">
        <f>_xlfn.XLOOKUP(B2026,'de para'!A:A,'de para'!C:C,_xlfn.XLOOKUP(B2026,'de para'!B:B,'de para'!C:C,"Not found",0),0)</f>
        <v>XP REFERENCIADO FUNDO INVESTIMENTO REFERENCIADO DI</v>
      </c>
      <c r="H2026" t="str">
        <f>_xlfn.XLOOKUP(B2026,'de para'!A:A,'de para'!D:D,_xlfn.XLOOKUP('output XML'!B2026,'de para'!B:B,'de para'!D:D,"Not found",0),0)</f>
        <v>Caixa</v>
      </c>
      <c r="I2026" s="118">
        <v>44915</v>
      </c>
    </row>
    <row r="2027" spans="1:9" x14ac:dyDescent="0.3">
      <c r="A2027" s="12">
        <v>72</v>
      </c>
      <c r="B2027">
        <v>44162109000109</v>
      </c>
      <c r="C2027">
        <v>920932.06716254016</v>
      </c>
      <c r="D2027">
        <v>1.04982803</v>
      </c>
      <c r="E2027">
        <v>877221.83142942004</v>
      </c>
      <c r="F2027" t="s">
        <v>15</v>
      </c>
      <c r="G2027" t="str">
        <f>_xlfn.XLOOKUP(B2027,'de para'!A:A,'de para'!C:C,_xlfn.XLOOKUP(B2027,'de para'!B:B,'de para'!C:C,"Not found",0),0)</f>
        <v>XP CASH I FI RENDA FIXA SIMPLES</v>
      </c>
      <c r="H2027" t="str">
        <f>_xlfn.XLOOKUP(B2027,'de para'!A:A,'de para'!D:D,_xlfn.XLOOKUP('output XML'!B2027,'de para'!B:B,'de para'!D:D,"Not found",0),0)</f>
        <v>Caixa</v>
      </c>
      <c r="I2027" s="118">
        <v>44915</v>
      </c>
    </row>
    <row r="2028" spans="1:9" x14ac:dyDescent="0.3">
      <c r="A2028" s="12">
        <v>73</v>
      </c>
      <c r="B2028">
        <v>45683352000127</v>
      </c>
      <c r="C2028">
        <v>920931.97117716772</v>
      </c>
      <c r="D2028">
        <v>1.0498453800000001</v>
      </c>
      <c r="E2028">
        <v>877207.24282004999</v>
      </c>
      <c r="F2028" t="s">
        <v>15</v>
      </c>
      <c r="G2028" t="str">
        <f>_xlfn.XLOOKUP(B2028,'de para'!A:A,'de para'!C:C,_xlfn.XLOOKUP(B2028,'de para'!B:B,'de para'!C:C,"Not found",0),0)</f>
        <v>XP CASH II FI RENDA FIXA SIMPLES</v>
      </c>
      <c r="H2028" t="str">
        <f>_xlfn.XLOOKUP(B2028,'de para'!A:A,'de para'!D:D,_xlfn.XLOOKUP('output XML'!B2028,'de para'!B:B,'de para'!D:D,"Not found",0),0)</f>
        <v>Caixa</v>
      </c>
      <c r="I2028" s="118">
        <v>44915</v>
      </c>
    </row>
    <row r="2029" spans="1:9" x14ac:dyDescent="0.3">
      <c r="A2029" s="12">
        <v>74</v>
      </c>
      <c r="B2029">
        <v>45688718000150</v>
      </c>
      <c r="C2029">
        <v>920931.97123433591</v>
      </c>
      <c r="D2029">
        <v>1.04984535</v>
      </c>
      <c r="E2029">
        <v>877207.26794126001</v>
      </c>
      <c r="F2029" t="s">
        <v>15</v>
      </c>
      <c r="G2029" t="str">
        <f>_xlfn.XLOOKUP(B2029,'de para'!A:A,'de para'!C:C,_xlfn.XLOOKUP(B2029,'de para'!B:B,'de para'!C:C,"Not found",0),0)</f>
        <v>XP CASH IV FI RENDA FIXA SIMPLES</v>
      </c>
      <c r="H2029" t="str">
        <f>_xlfn.XLOOKUP(B2029,'de para'!A:A,'de para'!D:D,_xlfn.XLOOKUP('output XML'!B2029,'de para'!B:B,'de para'!D:D,"Not found",0),0)</f>
        <v>Caixa</v>
      </c>
      <c r="I2029" s="118">
        <v>44915</v>
      </c>
    </row>
    <row r="2030" spans="1:9" x14ac:dyDescent="0.3">
      <c r="A2030" s="12">
        <v>75</v>
      </c>
      <c r="B2030">
        <v>46328929000145</v>
      </c>
      <c r="C2030">
        <v>920931.95724313182</v>
      </c>
      <c r="D2030">
        <v>1.0498430400000001</v>
      </c>
      <c r="E2030">
        <v>877209.18475883</v>
      </c>
      <c r="F2030" t="s">
        <v>15</v>
      </c>
      <c r="G2030" t="str">
        <f>_xlfn.XLOOKUP(B2030,'de para'!A:A,'de para'!C:C,_xlfn.XLOOKUP(B2030,'de para'!B:B,'de para'!C:C,"Not found",0),0)</f>
        <v>XP CASH IX FI RENDA FIXA SIMPLES</v>
      </c>
      <c r="H2030" t="str">
        <f>_xlfn.XLOOKUP(B2030,'de para'!A:A,'de para'!D:D,_xlfn.XLOOKUP('output XML'!B2030,'de para'!B:B,'de para'!D:D,"Not found",0),0)</f>
        <v>Caixa</v>
      </c>
      <c r="I2030" s="118">
        <v>44915</v>
      </c>
    </row>
    <row r="2031" spans="1:9" x14ac:dyDescent="0.3">
      <c r="A2031" s="12">
        <v>76</v>
      </c>
      <c r="B2031">
        <v>46098698000120</v>
      </c>
      <c r="C2031">
        <v>920931.9720731175</v>
      </c>
      <c r="D2031">
        <v>1.0497638199999999</v>
      </c>
      <c r="E2031">
        <v>877275.39712038997</v>
      </c>
      <c r="F2031" t="s">
        <v>15</v>
      </c>
      <c r="G2031" t="str">
        <f>_xlfn.XLOOKUP(B2031,'de para'!A:A,'de para'!C:C,_xlfn.XLOOKUP(B2031,'de para'!B:B,'de para'!C:C,"Not found",0),0)</f>
        <v>XP CASH V FI RENDA FIXA SIMPLES</v>
      </c>
      <c r="H2031" t="str">
        <f>_xlfn.XLOOKUP(B2031,'de para'!A:A,'de para'!D:D,_xlfn.XLOOKUP('output XML'!B2031,'de para'!B:B,'de para'!D:D,"Not found",0),0)</f>
        <v>Caixa</v>
      </c>
      <c r="I2031" s="118">
        <v>44915</v>
      </c>
    </row>
    <row r="2032" spans="1:9" x14ac:dyDescent="0.3">
      <c r="A2032" s="12">
        <v>77</v>
      </c>
      <c r="B2032">
        <v>32319500000187</v>
      </c>
      <c r="C2032">
        <v>920931.96363489726</v>
      </c>
      <c r="D2032">
        <v>1.0498655400000001</v>
      </c>
      <c r="E2032">
        <v>877190.39109989</v>
      </c>
      <c r="F2032" t="s">
        <v>15</v>
      </c>
      <c r="G2032" t="str">
        <f>_xlfn.XLOOKUP(B2032,'de para'!A:A,'de para'!C:C,_xlfn.XLOOKUP(B2032,'de para'!B:B,'de para'!C:C,"Not found",0),0)</f>
        <v>XP CASH VI FI RENDA FIXA SIMPLES</v>
      </c>
      <c r="H2032" t="str">
        <f>_xlfn.XLOOKUP(B2032,'de para'!A:A,'de para'!D:D,_xlfn.XLOOKUP('output XML'!B2032,'de para'!B:B,'de para'!D:D,"Not found",0),0)</f>
        <v>Caixa</v>
      </c>
      <c r="I2032" s="118">
        <v>44915</v>
      </c>
    </row>
    <row r="2033" spans="1:9" x14ac:dyDescent="0.3">
      <c r="A2033" s="12">
        <v>78</v>
      </c>
      <c r="B2033">
        <v>46328987000179</v>
      </c>
      <c r="C2033">
        <v>920931.96546575939</v>
      </c>
      <c r="D2033">
        <v>1.04984634</v>
      </c>
      <c r="E2033">
        <v>877206.43524438003</v>
      </c>
      <c r="F2033" t="s">
        <v>15</v>
      </c>
      <c r="G2033" t="str">
        <f>_xlfn.XLOOKUP(B2033,'de para'!A:A,'de para'!C:C,_xlfn.XLOOKUP(B2033,'de para'!B:B,'de para'!C:C,"Not found",0),0)</f>
        <v>XP CASH X FI RENDA FIXA SIMPLES I</v>
      </c>
      <c r="H2033" t="str">
        <f>_xlfn.XLOOKUP(B2033,'de para'!A:A,'de para'!D:D,_xlfn.XLOOKUP('output XML'!B2033,'de para'!B:B,'de para'!D:D,"Not found",0),0)</f>
        <v>Caixa</v>
      </c>
      <c r="I2033" s="118">
        <v>44915</v>
      </c>
    </row>
    <row r="2034" spans="1:9" x14ac:dyDescent="0.3">
      <c r="A2034" s="12">
        <v>79</v>
      </c>
      <c r="B2034">
        <v>45688636000106</v>
      </c>
      <c r="C2034">
        <v>920931.9743823196</v>
      </c>
      <c r="D2034">
        <v>1.0497755799999999</v>
      </c>
      <c r="E2034">
        <v>877265.57173516997</v>
      </c>
      <c r="F2034" t="s">
        <v>15</v>
      </c>
      <c r="G2034" t="str">
        <f>_xlfn.XLOOKUP(B2034,'de para'!A:A,'de para'!C:C,_xlfn.XLOOKUP(B2034,'de para'!B:B,'de para'!C:C,"Not found",0),0)</f>
        <v>XP CASH III FI RENDA FIXA SIMPLES</v>
      </c>
      <c r="H2034" t="str">
        <f>_xlfn.XLOOKUP(B2034,'de para'!A:A,'de para'!D:D,_xlfn.XLOOKUP('output XML'!B2034,'de para'!B:B,'de para'!D:D,"Not found",0),0)</f>
        <v>Caixa</v>
      </c>
      <c r="I2034" s="118">
        <v>44915</v>
      </c>
    </row>
    <row r="2035" spans="1:9" x14ac:dyDescent="0.3">
      <c r="A2035" s="12">
        <v>80</v>
      </c>
      <c r="B2035">
        <v>46328680000178</v>
      </c>
      <c r="C2035">
        <v>920931.96187247138</v>
      </c>
      <c r="D2035">
        <v>1.04984335</v>
      </c>
      <c r="E2035">
        <v>877208.93014416995</v>
      </c>
      <c r="F2035" t="s">
        <v>15</v>
      </c>
      <c r="G2035" t="str">
        <f>_xlfn.XLOOKUP(B2035,'de para'!A:A,'de para'!C:C,_xlfn.XLOOKUP(B2035,'de para'!B:B,'de para'!C:C,"Not found",0),0)</f>
        <v>XP CASH VII FI RENDA FIXA SIMPLES</v>
      </c>
      <c r="H2035" t="str">
        <f>_xlfn.XLOOKUP(B2035,'de para'!A:A,'de para'!D:D,_xlfn.XLOOKUP('output XML'!B2035,'de para'!B:B,'de para'!D:D,"Not found",0),0)</f>
        <v>Caixa</v>
      </c>
      <c r="I2035" s="118">
        <v>44915</v>
      </c>
    </row>
    <row r="2036" spans="1:9" x14ac:dyDescent="0.3">
      <c r="A2036" s="12">
        <v>81</v>
      </c>
      <c r="B2036">
        <v>46328752000187</v>
      </c>
      <c r="C2036">
        <v>920931.96190723707</v>
      </c>
      <c r="D2036">
        <v>1.0498433300000001</v>
      </c>
      <c r="E2036">
        <v>877208.94688852003</v>
      </c>
      <c r="F2036" t="s">
        <v>15</v>
      </c>
      <c r="G2036" t="str">
        <f>_xlfn.XLOOKUP(B2036,'de para'!A:A,'de para'!C:C,_xlfn.XLOOKUP(B2036,'de para'!B:B,'de para'!C:C,"Not found",0),0)</f>
        <v>XP CASH VIII FI RENDA FIXA SIMPLES</v>
      </c>
      <c r="H2036" t="str">
        <f>_xlfn.XLOOKUP(B2036,'de para'!A:A,'de para'!D:D,_xlfn.XLOOKUP('output XML'!B2036,'de para'!B:B,'de para'!D:D,"Not found",0),0)</f>
        <v>Caixa</v>
      </c>
      <c r="I2036" s="118">
        <v>44915</v>
      </c>
    </row>
    <row r="2037" spans="1:9" x14ac:dyDescent="0.3">
      <c r="A2037" s="12">
        <v>0</v>
      </c>
      <c r="B2037" t="s">
        <v>3</v>
      </c>
      <c r="C2037">
        <v>195307.8</v>
      </c>
      <c r="D2037">
        <v>3906.155992</v>
      </c>
      <c r="E2037">
        <v>50</v>
      </c>
      <c r="F2037" t="s">
        <v>14</v>
      </c>
      <c r="G2037" t="str">
        <f>_xlfn.XLOOKUP(B2037,'de para'!A:A,'de para'!C:C,_xlfn.XLOOKUP(B2037,'de para'!B:B,'de para'!C:C,"Not found",0),0)</f>
        <v>NTN-B 760199 20350515</v>
      </c>
      <c r="H2037" t="str">
        <f>_xlfn.XLOOKUP(B2037,'de para'!A:A,'de para'!D:D,_xlfn.XLOOKUP('output XML'!B2037,'de para'!B:B,'de para'!D:D,"Not found",0),0)</f>
        <v>Inflação</v>
      </c>
      <c r="I2037" s="118">
        <v>44916</v>
      </c>
    </row>
    <row r="2038" spans="1:9" x14ac:dyDescent="0.3">
      <c r="A2038" s="12">
        <v>1</v>
      </c>
      <c r="B2038" t="s">
        <v>3</v>
      </c>
      <c r="C2038">
        <v>257806.3</v>
      </c>
      <c r="D2038">
        <v>3906.155992</v>
      </c>
      <c r="E2038">
        <v>66</v>
      </c>
      <c r="F2038" t="s">
        <v>14</v>
      </c>
      <c r="G2038" t="str">
        <f>_xlfn.XLOOKUP(B2038,'de para'!A:A,'de para'!C:C,_xlfn.XLOOKUP(B2038,'de para'!B:B,'de para'!C:C,"Not found",0),0)</f>
        <v>NTN-B 760199 20350515</v>
      </c>
      <c r="H2038" t="str">
        <f>_xlfn.XLOOKUP(B2038,'de para'!A:A,'de para'!D:D,_xlfn.XLOOKUP('output XML'!B2038,'de para'!B:B,'de para'!D:D,"Not found",0),0)</f>
        <v>Inflação</v>
      </c>
      <c r="I2038" s="118">
        <v>44916</v>
      </c>
    </row>
    <row r="2039" spans="1:9" x14ac:dyDescent="0.3">
      <c r="A2039" s="12">
        <v>2</v>
      </c>
      <c r="B2039" t="s">
        <v>3</v>
      </c>
      <c r="C2039">
        <v>1253876.07</v>
      </c>
      <c r="D2039">
        <v>3906.155992</v>
      </c>
      <c r="E2039">
        <v>321</v>
      </c>
      <c r="F2039" t="s">
        <v>14</v>
      </c>
      <c r="G2039" t="str">
        <f>_xlfn.XLOOKUP(B2039,'de para'!A:A,'de para'!C:C,_xlfn.XLOOKUP(B2039,'de para'!B:B,'de para'!C:C,"Not found",0),0)</f>
        <v>NTN-B 760199 20350515</v>
      </c>
      <c r="H2039" t="str">
        <f>_xlfn.XLOOKUP(B2039,'de para'!A:A,'de para'!D:D,_xlfn.XLOOKUP('output XML'!B2039,'de para'!B:B,'de para'!D:D,"Not found",0),0)</f>
        <v>Inflação</v>
      </c>
      <c r="I2039" s="118">
        <v>44916</v>
      </c>
    </row>
    <row r="2040" spans="1:9" x14ac:dyDescent="0.3">
      <c r="A2040" s="12">
        <v>3</v>
      </c>
      <c r="B2040" t="s">
        <v>5</v>
      </c>
      <c r="C2040">
        <v>176830.52</v>
      </c>
      <c r="D2040">
        <v>4018.8754140000001</v>
      </c>
      <c r="E2040">
        <v>44</v>
      </c>
      <c r="F2040" t="s">
        <v>14</v>
      </c>
      <c r="G2040" t="str">
        <f>_xlfn.XLOOKUP(B2040,'de para'!A:A,'de para'!C:C,_xlfn.XLOOKUP(B2040,'de para'!B:B,'de para'!C:C,"Not found",0),0)</f>
        <v>NTN-B 760199 20260815</v>
      </c>
      <c r="H2040" t="str">
        <f>_xlfn.XLOOKUP(B2040,'de para'!A:A,'de para'!D:D,_xlfn.XLOOKUP('output XML'!B2040,'de para'!B:B,'de para'!D:D,"Not found",0),0)</f>
        <v>Inflação</v>
      </c>
      <c r="I2040" s="118">
        <v>44916</v>
      </c>
    </row>
    <row r="2041" spans="1:9" x14ac:dyDescent="0.3">
      <c r="A2041" s="12">
        <v>4</v>
      </c>
      <c r="B2041" t="s">
        <v>5</v>
      </c>
      <c r="C2041">
        <v>277302.40000000002</v>
      </c>
      <c r="D2041">
        <v>4018.8754140000001</v>
      </c>
      <c r="E2041">
        <v>69</v>
      </c>
      <c r="F2041" t="s">
        <v>14</v>
      </c>
      <c r="G2041" t="str">
        <f>_xlfn.XLOOKUP(B2041,'de para'!A:A,'de para'!C:C,_xlfn.XLOOKUP(B2041,'de para'!B:B,'de para'!C:C,"Not found",0),0)</f>
        <v>NTN-B 760199 20260815</v>
      </c>
      <c r="H2041" t="str">
        <f>_xlfn.XLOOKUP(B2041,'de para'!A:A,'de para'!D:D,_xlfn.XLOOKUP('output XML'!B2041,'de para'!B:B,'de para'!D:D,"Not found",0),0)</f>
        <v>Inflação</v>
      </c>
      <c r="I2041" s="118">
        <v>44916</v>
      </c>
    </row>
    <row r="2042" spans="1:9" x14ac:dyDescent="0.3">
      <c r="A2042" s="12">
        <v>5</v>
      </c>
      <c r="B2042" t="s">
        <v>5</v>
      </c>
      <c r="C2042">
        <v>32151</v>
      </c>
      <c r="D2042">
        <v>4018.8754140000001</v>
      </c>
      <c r="E2042">
        <v>8</v>
      </c>
      <c r="F2042" t="s">
        <v>14</v>
      </c>
      <c r="G2042" t="str">
        <f>_xlfn.XLOOKUP(B2042,'de para'!A:A,'de para'!C:C,_xlfn.XLOOKUP(B2042,'de para'!B:B,'de para'!C:C,"Not found",0),0)</f>
        <v>NTN-B 760199 20260815</v>
      </c>
      <c r="H2042" t="str">
        <f>_xlfn.XLOOKUP(B2042,'de para'!A:A,'de para'!D:D,_xlfn.XLOOKUP('output XML'!B2042,'de para'!B:B,'de para'!D:D,"Not found",0),0)</f>
        <v>Inflação</v>
      </c>
      <c r="I2042" s="118">
        <v>44916</v>
      </c>
    </row>
    <row r="2043" spans="1:9" x14ac:dyDescent="0.3">
      <c r="A2043" s="12">
        <v>6</v>
      </c>
      <c r="B2043" t="s">
        <v>5</v>
      </c>
      <c r="C2043">
        <v>695265.45</v>
      </c>
      <c r="D2043">
        <v>4018.8754140000001</v>
      </c>
      <c r="E2043">
        <v>173</v>
      </c>
      <c r="F2043" t="s">
        <v>14</v>
      </c>
      <c r="G2043" t="str">
        <f>_xlfn.XLOOKUP(B2043,'de para'!A:A,'de para'!C:C,_xlfn.XLOOKUP(B2043,'de para'!B:B,'de para'!C:C,"Not found",0),0)</f>
        <v>NTN-B 760199 20260815</v>
      </c>
      <c r="H2043" t="str">
        <f>_xlfn.XLOOKUP(B2043,'de para'!A:A,'de para'!D:D,_xlfn.XLOOKUP('output XML'!B2043,'de para'!B:B,'de para'!D:D,"Not found",0),0)</f>
        <v>Inflação</v>
      </c>
      <c r="I2043" s="118">
        <v>44916</v>
      </c>
    </row>
    <row r="2044" spans="1:9" x14ac:dyDescent="0.3">
      <c r="A2044" s="12">
        <v>7</v>
      </c>
      <c r="B2044" t="s">
        <v>3</v>
      </c>
      <c r="C2044">
        <v>1796831.76</v>
      </c>
      <c r="D2044">
        <v>3906.155992</v>
      </c>
      <c r="E2044">
        <v>460</v>
      </c>
      <c r="F2044" t="s">
        <v>15</v>
      </c>
      <c r="G2044" t="str">
        <f>_xlfn.XLOOKUP(B2044,'de para'!A:A,'de para'!C:C,_xlfn.XLOOKUP(B2044,'de para'!B:B,'de para'!C:C,"Not found",0),0)</f>
        <v>NTN-B 760199 20350515</v>
      </c>
      <c r="H2044" t="str">
        <f>_xlfn.XLOOKUP(B2044,'de para'!A:A,'de para'!D:D,_xlfn.XLOOKUP('output XML'!B2044,'de para'!B:B,'de para'!D:D,"Not found",0),0)</f>
        <v>Inflação</v>
      </c>
      <c r="I2044" s="118">
        <v>44916</v>
      </c>
    </row>
    <row r="2045" spans="1:9" x14ac:dyDescent="0.3">
      <c r="A2045" s="12">
        <v>8</v>
      </c>
      <c r="B2045" t="s">
        <v>4</v>
      </c>
      <c r="C2045">
        <v>1814182.73</v>
      </c>
      <c r="D2045">
        <v>4004.8183949999998</v>
      </c>
      <c r="E2045">
        <v>453</v>
      </c>
      <c r="F2045" t="s">
        <v>15</v>
      </c>
      <c r="G2045" t="str">
        <f>_xlfn.XLOOKUP(B2045,'de para'!A:A,'de para'!C:C,_xlfn.XLOOKUP(B2045,'de para'!B:B,'de para'!C:C,"Not found",0),0)</f>
        <v>NTN-B 760199 20300815</v>
      </c>
      <c r="H2045" t="str">
        <f>_xlfn.XLOOKUP(B2045,'de para'!A:A,'de para'!D:D,_xlfn.XLOOKUP('output XML'!B2045,'de para'!B:B,'de para'!D:D,"Not found",0),0)</f>
        <v>Inflação</v>
      </c>
      <c r="I2045" s="118">
        <v>44916</v>
      </c>
    </row>
    <row r="2046" spans="1:9" x14ac:dyDescent="0.3">
      <c r="A2046" s="12">
        <v>9</v>
      </c>
      <c r="B2046" t="s">
        <v>4</v>
      </c>
      <c r="C2046">
        <v>1754110.46</v>
      </c>
      <c r="D2046">
        <v>4004.8183949999998</v>
      </c>
      <c r="E2046">
        <v>438</v>
      </c>
      <c r="F2046" t="s">
        <v>15</v>
      </c>
      <c r="G2046" t="str">
        <f>_xlfn.XLOOKUP(B2046,'de para'!A:A,'de para'!C:C,_xlfn.XLOOKUP(B2046,'de para'!B:B,'de para'!C:C,"Not found",0),0)</f>
        <v>NTN-B 760199 20300815</v>
      </c>
      <c r="H2046" t="str">
        <f>_xlfn.XLOOKUP(B2046,'de para'!A:A,'de para'!D:D,_xlfn.XLOOKUP('output XML'!B2046,'de para'!B:B,'de para'!D:D,"Not found",0),0)</f>
        <v>Inflação</v>
      </c>
      <c r="I2046" s="118">
        <v>44916</v>
      </c>
    </row>
    <row r="2047" spans="1:9" x14ac:dyDescent="0.3">
      <c r="A2047" s="12">
        <v>10</v>
      </c>
      <c r="B2047" t="s">
        <v>3</v>
      </c>
      <c r="C2047">
        <v>726545.01</v>
      </c>
      <c r="D2047">
        <v>3906.155992</v>
      </c>
      <c r="E2047">
        <v>186</v>
      </c>
      <c r="F2047" t="s">
        <v>15</v>
      </c>
      <c r="G2047" t="str">
        <f>_xlfn.XLOOKUP(B2047,'de para'!A:A,'de para'!C:C,_xlfn.XLOOKUP(B2047,'de para'!B:B,'de para'!C:C,"Not found",0),0)</f>
        <v>NTN-B 760199 20350515</v>
      </c>
      <c r="H2047" t="str">
        <f>_xlfn.XLOOKUP(B2047,'de para'!A:A,'de para'!D:D,_xlfn.XLOOKUP('output XML'!B2047,'de para'!B:B,'de para'!D:D,"Not found",0),0)</f>
        <v>Inflação</v>
      </c>
      <c r="I2047" s="118">
        <v>44916</v>
      </c>
    </row>
    <row r="2048" spans="1:9" x14ac:dyDescent="0.3">
      <c r="A2048" s="12">
        <v>11</v>
      </c>
      <c r="B2048" t="s">
        <v>3</v>
      </c>
      <c r="C2048">
        <v>281243.23</v>
      </c>
      <c r="D2048">
        <v>3906.155992</v>
      </c>
      <c r="E2048">
        <v>72</v>
      </c>
      <c r="F2048" t="s">
        <v>15</v>
      </c>
      <c r="G2048" t="str">
        <f>_xlfn.XLOOKUP(B2048,'de para'!A:A,'de para'!C:C,_xlfn.XLOOKUP(B2048,'de para'!B:B,'de para'!C:C,"Not found",0),0)</f>
        <v>NTN-B 760199 20350515</v>
      </c>
      <c r="H2048" t="str">
        <f>_xlfn.XLOOKUP(B2048,'de para'!A:A,'de para'!D:D,_xlfn.XLOOKUP('output XML'!B2048,'de para'!B:B,'de para'!D:D,"Not found",0),0)</f>
        <v>Inflação</v>
      </c>
      <c r="I2048" s="118">
        <v>44916</v>
      </c>
    </row>
    <row r="2049" spans="1:9" x14ac:dyDescent="0.3">
      <c r="A2049" s="12">
        <v>12</v>
      </c>
      <c r="B2049" t="s">
        <v>3</v>
      </c>
      <c r="C2049">
        <v>39061.56</v>
      </c>
      <c r="D2049">
        <v>3906.155992</v>
      </c>
      <c r="E2049">
        <v>10</v>
      </c>
      <c r="F2049" t="s">
        <v>15</v>
      </c>
      <c r="G2049" t="str">
        <f>_xlfn.XLOOKUP(B2049,'de para'!A:A,'de para'!C:C,_xlfn.XLOOKUP(B2049,'de para'!B:B,'de para'!C:C,"Not found",0),0)</f>
        <v>NTN-B 760199 20350515</v>
      </c>
      <c r="H2049" t="str">
        <f>_xlfn.XLOOKUP(B2049,'de para'!A:A,'de para'!D:D,_xlfn.XLOOKUP('output XML'!B2049,'de para'!B:B,'de para'!D:D,"Not found",0),0)</f>
        <v>Inflação</v>
      </c>
      <c r="I2049" s="118">
        <v>44916</v>
      </c>
    </row>
    <row r="2050" spans="1:9" x14ac:dyDescent="0.3">
      <c r="A2050" s="12">
        <v>13</v>
      </c>
      <c r="B2050" t="s">
        <v>3</v>
      </c>
      <c r="C2050">
        <v>2007764.18</v>
      </c>
      <c r="D2050">
        <v>3906.155992</v>
      </c>
      <c r="E2050">
        <v>514</v>
      </c>
      <c r="F2050" t="s">
        <v>15</v>
      </c>
      <c r="G2050" t="str">
        <f>_xlfn.XLOOKUP(B2050,'de para'!A:A,'de para'!C:C,_xlfn.XLOOKUP(B2050,'de para'!B:B,'de para'!C:C,"Not found",0),0)</f>
        <v>NTN-B 760199 20350515</v>
      </c>
      <c r="H2050" t="str">
        <f>_xlfn.XLOOKUP(B2050,'de para'!A:A,'de para'!D:D,_xlfn.XLOOKUP('output XML'!B2050,'de para'!B:B,'de para'!D:D,"Not found",0),0)</f>
        <v>Inflação</v>
      </c>
      <c r="I2050" s="118">
        <v>44916</v>
      </c>
    </row>
    <row r="2051" spans="1:9" x14ac:dyDescent="0.3">
      <c r="A2051" s="12">
        <v>14</v>
      </c>
      <c r="B2051" t="s">
        <v>4</v>
      </c>
      <c r="C2051">
        <v>2523035.59</v>
      </c>
      <c r="D2051">
        <v>4004.8183949999998</v>
      </c>
      <c r="E2051">
        <v>630</v>
      </c>
      <c r="F2051" t="s">
        <v>15</v>
      </c>
      <c r="G2051" t="str">
        <f>_xlfn.XLOOKUP(B2051,'de para'!A:A,'de para'!C:C,_xlfn.XLOOKUP(B2051,'de para'!B:B,'de para'!C:C,"Not found",0),0)</f>
        <v>NTN-B 760199 20300815</v>
      </c>
      <c r="H2051" t="str">
        <f>_xlfn.XLOOKUP(B2051,'de para'!A:A,'de para'!D:D,_xlfn.XLOOKUP('output XML'!B2051,'de para'!B:B,'de para'!D:D,"Not found",0),0)</f>
        <v>Inflação</v>
      </c>
      <c r="I2051" s="118">
        <v>44916</v>
      </c>
    </row>
    <row r="2052" spans="1:9" x14ac:dyDescent="0.3">
      <c r="A2052" s="12">
        <v>15</v>
      </c>
      <c r="B2052" t="s">
        <v>3</v>
      </c>
      <c r="C2052">
        <v>1285125.32</v>
      </c>
      <c r="D2052">
        <v>3906.155992</v>
      </c>
      <c r="E2052">
        <v>329</v>
      </c>
      <c r="F2052" t="s">
        <v>15</v>
      </c>
      <c r="G2052" t="str">
        <f>_xlfn.XLOOKUP(B2052,'de para'!A:A,'de para'!C:C,_xlfn.XLOOKUP(B2052,'de para'!B:B,'de para'!C:C,"Not found",0),0)</f>
        <v>NTN-B 760199 20350515</v>
      </c>
      <c r="H2052" t="str">
        <f>_xlfn.XLOOKUP(B2052,'de para'!A:A,'de para'!D:D,_xlfn.XLOOKUP('output XML'!B2052,'de para'!B:B,'de para'!D:D,"Not found",0),0)</f>
        <v>Inflação</v>
      </c>
      <c r="I2052" s="118">
        <v>44916</v>
      </c>
    </row>
    <row r="2053" spans="1:9" x14ac:dyDescent="0.3">
      <c r="A2053" s="12">
        <v>16</v>
      </c>
      <c r="B2053" t="s">
        <v>3</v>
      </c>
      <c r="C2053">
        <v>144527.76999999999</v>
      </c>
      <c r="D2053">
        <v>3906.155992</v>
      </c>
      <c r="E2053">
        <v>37</v>
      </c>
      <c r="F2053" t="s">
        <v>15</v>
      </c>
      <c r="G2053" t="str">
        <f>_xlfn.XLOOKUP(B2053,'de para'!A:A,'de para'!C:C,_xlfn.XLOOKUP(B2053,'de para'!B:B,'de para'!C:C,"Not found",0),0)</f>
        <v>NTN-B 760199 20350515</v>
      </c>
      <c r="H2053" t="str">
        <f>_xlfn.XLOOKUP(B2053,'de para'!A:A,'de para'!D:D,_xlfn.XLOOKUP('output XML'!B2053,'de para'!B:B,'de para'!D:D,"Not found",0),0)</f>
        <v>Inflação</v>
      </c>
      <c r="I2053" s="118">
        <v>44916</v>
      </c>
    </row>
    <row r="2054" spans="1:9" x14ac:dyDescent="0.3">
      <c r="A2054" s="12">
        <v>17</v>
      </c>
      <c r="B2054" t="s">
        <v>4</v>
      </c>
      <c r="C2054">
        <v>188226.46</v>
      </c>
      <c r="D2054">
        <v>4004.8183949999998</v>
      </c>
      <c r="E2054">
        <v>47</v>
      </c>
      <c r="F2054" t="s">
        <v>15</v>
      </c>
      <c r="G2054" t="str">
        <f>_xlfn.XLOOKUP(B2054,'de para'!A:A,'de para'!C:C,_xlfn.XLOOKUP(B2054,'de para'!B:B,'de para'!C:C,"Not found",0),0)</f>
        <v>NTN-B 760199 20300815</v>
      </c>
      <c r="H2054" t="str">
        <f>_xlfn.XLOOKUP(B2054,'de para'!A:A,'de para'!D:D,_xlfn.XLOOKUP('output XML'!B2054,'de para'!B:B,'de para'!D:D,"Not found",0),0)</f>
        <v>Inflação</v>
      </c>
      <c r="I2054" s="118">
        <v>44916</v>
      </c>
    </row>
    <row r="2055" spans="1:9" x14ac:dyDescent="0.3">
      <c r="A2055" s="12">
        <v>18</v>
      </c>
      <c r="B2055" t="s">
        <v>5</v>
      </c>
      <c r="C2055">
        <v>952473.47</v>
      </c>
      <c r="D2055">
        <v>4018.8754140000001</v>
      </c>
      <c r="E2055">
        <v>237</v>
      </c>
      <c r="F2055" t="s">
        <v>15</v>
      </c>
      <c r="G2055" t="str">
        <f>_xlfn.XLOOKUP(B2055,'de para'!A:A,'de para'!C:C,_xlfn.XLOOKUP(B2055,'de para'!B:B,'de para'!C:C,"Not found",0),0)</f>
        <v>NTN-B 760199 20260815</v>
      </c>
      <c r="H2055" t="str">
        <f>_xlfn.XLOOKUP(B2055,'de para'!A:A,'de para'!D:D,_xlfn.XLOOKUP('output XML'!B2055,'de para'!B:B,'de para'!D:D,"Not found",0),0)</f>
        <v>Inflação</v>
      </c>
      <c r="I2055" s="118">
        <v>44916</v>
      </c>
    </row>
    <row r="2056" spans="1:9" x14ac:dyDescent="0.3">
      <c r="A2056" s="12">
        <v>19</v>
      </c>
      <c r="B2056" t="s">
        <v>5</v>
      </c>
      <c r="C2056">
        <v>791718.46</v>
      </c>
      <c r="D2056">
        <v>4018.8754140000001</v>
      </c>
      <c r="E2056">
        <v>197</v>
      </c>
      <c r="F2056" t="s">
        <v>15</v>
      </c>
      <c r="G2056" t="str">
        <f>_xlfn.XLOOKUP(B2056,'de para'!A:A,'de para'!C:C,_xlfn.XLOOKUP(B2056,'de para'!B:B,'de para'!C:C,"Not found",0),0)</f>
        <v>NTN-B 760199 20260815</v>
      </c>
      <c r="H2056" t="str">
        <f>_xlfn.XLOOKUP(B2056,'de para'!A:A,'de para'!D:D,_xlfn.XLOOKUP('output XML'!B2056,'de para'!B:B,'de para'!D:D,"Not found",0),0)</f>
        <v>Inflação</v>
      </c>
      <c r="I2056" s="118">
        <v>44916</v>
      </c>
    </row>
    <row r="2057" spans="1:9" x14ac:dyDescent="0.3">
      <c r="A2057" s="12">
        <v>20</v>
      </c>
      <c r="B2057" t="s">
        <v>5</v>
      </c>
      <c r="C2057">
        <v>100471.89</v>
      </c>
      <c r="D2057">
        <v>4018.8754140000001</v>
      </c>
      <c r="E2057">
        <v>25</v>
      </c>
      <c r="F2057" t="s">
        <v>15</v>
      </c>
      <c r="G2057" t="str">
        <f>_xlfn.XLOOKUP(B2057,'de para'!A:A,'de para'!C:C,_xlfn.XLOOKUP(B2057,'de para'!B:B,'de para'!C:C,"Not found",0),0)</f>
        <v>NTN-B 760199 20260815</v>
      </c>
      <c r="H2057" t="str">
        <f>_xlfn.XLOOKUP(B2057,'de para'!A:A,'de para'!D:D,_xlfn.XLOOKUP('output XML'!B2057,'de para'!B:B,'de para'!D:D,"Not found",0),0)</f>
        <v>Inflação</v>
      </c>
      <c r="I2057" s="118">
        <v>44916</v>
      </c>
    </row>
    <row r="2058" spans="1:9" x14ac:dyDescent="0.3">
      <c r="A2058" s="12">
        <v>21</v>
      </c>
      <c r="B2058" t="s">
        <v>5</v>
      </c>
      <c r="C2058">
        <v>1306134.51</v>
      </c>
      <c r="D2058">
        <v>4018.8754140000001</v>
      </c>
      <c r="E2058">
        <v>325</v>
      </c>
      <c r="F2058" t="s">
        <v>15</v>
      </c>
      <c r="G2058" t="str">
        <f>_xlfn.XLOOKUP(B2058,'de para'!A:A,'de para'!C:C,_xlfn.XLOOKUP(B2058,'de para'!B:B,'de para'!C:C,"Not found",0),0)</f>
        <v>NTN-B 760199 20260815</v>
      </c>
      <c r="H2058" t="str">
        <f>_xlfn.XLOOKUP(B2058,'de para'!A:A,'de para'!D:D,_xlfn.XLOOKUP('output XML'!B2058,'de para'!B:B,'de para'!D:D,"Not found",0),0)</f>
        <v>Inflação</v>
      </c>
      <c r="I2058" s="118">
        <v>44916</v>
      </c>
    </row>
    <row r="2059" spans="1:9" x14ac:dyDescent="0.3">
      <c r="A2059" s="12">
        <v>22</v>
      </c>
      <c r="B2059" t="s">
        <v>6</v>
      </c>
      <c r="C2059">
        <v>1484601.98</v>
      </c>
      <c r="D2059">
        <v>989.73465658999999</v>
      </c>
      <c r="E2059">
        <v>1500</v>
      </c>
      <c r="F2059" t="s">
        <v>14</v>
      </c>
      <c r="G2059" t="str">
        <f>_xlfn.XLOOKUP(B2059,'de para'!A:A,'de para'!C:C,_xlfn.XLOOKUP(B2059,'de para'!B:B,'de para'!C:C,"Not found",0),0)</f>
        <v>IFPT11 - IFIN PARTICIPAÇÕES S.A. - 20330915 IPCA + 7.1000%</v>
      </c>
      <c r="H2059" t="str">
        <f>_xlfn.XLOOKUP(B2059,'de para'!A:A,'de para'!D:D,_xlfn.XLOOKUP('output XML'!B2059,'de para'!B:B,'de para'!D:D,"Not found",0),0)</f>
        <v>Inflação</v>
      </c>
      <c r="I2059" s="118">
        <v>44916</v>
      </c>
    </row>
    <row r="2060" spans="1:9" x14ac:dyDescent="0.3">
      <c r="A2060" s="12">
        <v>23</v>
      </c>
      <c r="B2060" t="s">
        <v>7</v>
      </c>
      <c r="C2060">
        <v>282081.43</v>
      </c>
      <c r="D2060">
        <v>14.83</v>
      </c>
      <c r="E2060">
        <v>19021</v>
      </c>
      <c r="F2060" t="s">
        <v>14</v>
      </c>
      <c r="G2060" t="str">
        <f>_xlfn.XLOOKUP(B2060,'de para'!A:A,'de para'!C:C,_xlfn.XLOOKUP(B2060,'de para'!B:B,'de para'!C:C,"Not found",0),0)</f>
        <v>Bradesco PN</v>
      </c>
      <c r="H2060" t="str">
        <f>_xlfn.XLOOKUP(B2060,'de para'!A:A,'de para'!D:D,_xlfn.XLOOKUP('output XML'!B2060,'de para'!B:B,'de para'!D:D,"Not found",0),0)</f>
        <v>Ações</v>
      </c>
      <c r="I2060" s="118">
        <v>44916</v>
      </c>
    </row>
    <row r="2061" spans="1:9" x14ac:dyDescent="0.3">
      <c r="A2061" s="12">
        <v>24</v>
      </c>
      <c r="B2061" t="s">
        <v>143</v>
      </c>
      <c r="C2061">
        <v>1693081</v>
      </c>
      <c r="D2061">
        <v>103.87</v>
      </c>
      <c r="E2061">
        <v>16300</v>
      </c>
      <c r="F2061" t="s">
        <v>14</v>
      </c>
      <c r="G2061" t="str">
        <f>_xlfn.XLOOKUP(B2061,'de para'!A:A,'de para'!C:C,_xlfn.XLOOKUP(B2061,'de para'!B:B,'de para'!C:C,"Not found",0),0)</f>
        <v>BOVA11</v>
      </c>
      <c r="H2061" t="str">
        <f>_xlfn.XLOOKUP(B2061,'de para'!A:A,'de para'!D:D,_xlfn.XLOOKUP('output XML'!B2061,'de para'!B:B,'de para'!D:D,"Not found",0),0)</f>
        <v>Ações</v>
      </c>
      <c r="I2061" s="118">
        <v>44916</v>
      </c>
    </row>
    <row r="2062" spans="1:9" x14ac:dyDescent="0.3">
      <c r="A2062" s="12">
        <v>25</v>
      </c>
      <c r="B2062" t="s">
        <v>8</v>
      </c>
      <c r="C2062">
        <v>373174.08</v>
      </c>
      <c r="D2062">
        <v>11.04</v>
      </c>
      <c r="E2062">
        <v>33802</v>
      </c>
      <c r="F2062" t="s">
        <v>14</v>
      </c>
      <c r="G2062" t="str">
        <f>_xlfn.XLOOKUP(B2062,'de para'!A:A,'de para'!C:C,_xlfn.XLOOKUP(B2062,'de para'!B:B,'de para'!C:C,"Not found",0),0)</f>
        <v>CEMIG PN</v>
      </c>
      <c r="H2062" t="str">
        <f>_xlfn.XLOOKUP(B2062,'de para'!A:A,'de para'!D:D,_xlfn.XLOOKUP('output XML'!B2062,'de para'!B:B,'de para'!D:D,"Not found",0),0)</f>
        <v>Ações</v>
      </c>
      <c r="I2062" s="118">
        <v>44916</v>
      </c>
    </row>
    <row r="2063" spans="1:9" x14ac:dyDescent="0.3">
      <c r="A2063" s="12">
        <v>26</v>
      </c>
      <c r="B2063" t="s">
        <v>9</v>
      </c>
      <c r="C2063">
        <v>1220406</v>
      </c>
      <c r="D2063">
        <v>16.809999999999999</v>
      </c>
      <c r="E2063">
        <v>72600</v>
      </c>
      <c r="F2063" t="s">
        <v>14</v>
      </c>
      <c r="G2063" t="str">
        <f>_xlfn.XLOOKUP(B2063,'de para'!A:A,'de para'!C:C,_xlfn.XLOOKUP(B2063,'de para'!B:B,'de para'!C:C,"Not found",0),0)</f>
        <v>Cosan ON</v>
      </c>
      <c r="H2063" t="str">
        <f>_xlfn.XLOOKUP(B2063,'de para'!A:A,'de para'!D:D,_xlfn.XLOOKUP('output XML'!B2063,'de para'!B:B,'de para'!D:D,"Not found",0),0)</f>
        <v>Ações</v>
      </c>
      <c r="I2063" s="118">
        <v>44916</v>
      </c>
    </row>
    <row r="2064" spans="1:9" x14ac:dyDescent="0.3">
      <c r="A2064" s="12">
        <v>27</v>
      </c>
      <c r="B2064" t="s">
        <v>10</v>
      </c>
      <c r="C2064">
        <v>488661.6</v>
      </c>
      <c r="D2064">
        <v>8.4</v>
      </c>
      <c r="E2064">
        <v>58174</v>
      </c>
      <c r="F2064" t="s">
        <v>14</v>
      </c>
      <c r="G2064" t="str">
        <f>_xlfn.XLOOKUP(B2064,'de para'!A:A,'de para'!C:C,_xlfn.XLOOKUP(B2064,'de para'!B:B,'de para'!C:C,"Not found",0),0)</f>
        <v>Itau PN</v>
      </c>
      <c r="H2064" t="str">
        <f>_xlfn.XLOOKUP(B2064,'de para'!A:A,'de para'!D:D,_xlfn.XLOOKUP('output XML'!B2064,'de para'!B:B,'de para'!D:D,"Not found",0),0)</f>
        <v>Ações</v>
      </c>
      <c r="I2064" s="118">
        <v>44916</v>
      </c>
    </row>
    <row r="2065" spans="1:9" x14ac:dyDescent="0.3">
      <c r="A2065" s="12">
        <v>28</v>
      </c>
      <c r="B2065" t="s">
        <v>11</v>
      </c>
      <c r="C2065">
        <v>849934.2</v>
      </c>
      <c r="D2065">
        <v>23.57</v>
      </c>
      <c r="E2065">
        <v>36060</v>
      </c>
      <c r="F2065" t="s">
        <v>14</v>
      </c>
      <c r="G2065" t="str">
        <f>_xlfn.XLOOKUP(B2065,'de para'!A:A,'de para'!C:C,_xlfn.XLOOKUP(B2065,'de para'!B:B,'de para'!C:C,"Not found",0),0)</f>
        <v>Petrobras PN</v>
      </c>
      <c r="H2065" t="str">
        <f>_xlfn.XLOOKUP(B2065,'de para'!A:A,'de para'!D:D,_xlfn.XLOOKUP('output XML'!B2065,'de para'!B:B,'de para'!D:D,"Not found",0),0)</f>
        <v>Ações</v>
      </c>
      <c r="I2065" s="118">
        <v>44916</v>
      </c>
    </row>
    <row r="2066" spans="1:9" x14ac:dyDescent="0.3">
      <c r="A2066" s="12">
        <v>29</v>
      </c>
      <c r="B2066" t="s">
        <v>12</v>
      </c>
      <c r="C2066">
        <v>1638560</v>
      </c>
      <c r="D2066">
        <v>86.24</v>
      </c>
      <c r="E2066">
        <v>19000</v>
      </c>
      <c r="F2066" t="s">
        <v>14</v>
      </c>
      <c r="G2066" t="str">
        <f>_xlfn.XLOOKUP(B2066,'de para'!A:A,'de para'!C:C,_xlfn.XLOOKUP(B2066,'de para'!B:B,'de para'!C:C,"Not found",0),0)</f>
        <v>Vale ON</v>
      </c>
      <c r="H2066" t="str">
        <f>_xlfn.XLOOKUP(B2066,'de para'!A:A,'de para'!D:D,_xlfn.XLOOKUP('output XML'!B2066,'de para'!B:B,'de para'!D:D,"Not found",0),0)</f>
        <v>Ações</v>
      </c>
      <c r="I2066" s="118">
        <v>44916</v>
      </c>
    </row>
    <row r="2067" spans="1:9" x14ac:dyDescent="0.3">
      <c r="A2067" s="12">
        <v>30</v>
      </c>
      <c r="B2067" t="s">
        <v>143</v>
      </c>
      <c r="C2067">
        <v>598810.55000000005</v>
      </c>
      <c r="D2067">
        <v>103.87</v>
      </c>
      <c r="E2067">
        <v>5765</v>
      </c>
      <c r="F2067" t="s">
        <v>14</v>
      </c>
      <c r="G2067" t="str">
        <f>_xlfn.XLOOKUP(B2067,'de para'!A:A,'de para'!C:C,_xlfn.XLOOKUP(B2067,'de para'!B:B,'de para'!C:C,"Not found",0),0)</f>
        <v>BOVA11</v>
      </c>
      <c r="H2067" t="str">
        <f>_xlfn.XLOOKUP(B2067,'de para'!A:A,'de para'!D:D,_xlfn.XLOOKUP('output XML'!B2067,'de para'!B:B,'de para'!D:D,"Not found",0),0)</f>
        <v>Ações</v>
      </c>
      <c r="I2067" s="118">
        <v>44916</v>
      </c>
    </row>
    <row r="2068" spans="1:9" x14ac:dyDescent="0.3">
      <c r="A2068" s="12">
        <v>31</v>
      </c>
      <c r="B2068" t="s">
        <v>143</v>
      </c>
      <c r="C2068">
        <v>93067.520000000004</v>
      </c>
      <c r="D2068">
        <v>103.87</v>
      </c>
      <c r="E2068">
        <v>896</v>
      </c>
      <c r="F2068" t="s">
        <v>14</v>
      </c>
      <c r="G2068" t="str">
        <f>_xlfn.XLOOKUP(B2068,'de para'!A:A,'de para'!C:C,_xlfn.XLOOKUP(B2068,'de para'!B:B,'de para'!C:C,"Not found",0),0)</f>
        <v>BOVA11</v>
      </c>
      <c r="H2068" t="str">
        <f>_xlfn.XLOOKUP(B2068,'de para'!A:A,'de para'!D:D,_xlfn.XLOOKUP('output XML'!B2068,'de para'!B:B,'de para'!D:D,"Not found",0),0)</f>
        <v>Ações</v>
      </c>
      <c r="I2068" s="118">
        <v>44916</v>
      </c>
    </row>
    <row r="2069" spans="1:9" x14ac:dyDescent="0.3">
      <c r="A2069" s="12">
        <v>32</v>
      </c>
      <c r="B2069" t="s">
        <v>143</v>
      </c>
      <c r="C2069">
        <v>44456.36</v>
      </c>
      <c r="D2069">
        <v>103.87</v>
      </c>
      <c r="E2069">
        <v>428</v>
      </c>
      <c r="F2069" t="s">
        <v>14</v>
      </c>
      <c r="G2069" t="str">
        <f>_xlfn.XLOOKUP(B2069,'de para'!A:A,'de para'!C:C,_xlfn.XLOOKUP(B2069,'de para'!B:B,'de para'!C:C,"Not found",0),0)</f>
        <v>BOVA11</v>
      </c>
      <c r="H2069" t="str">
        <f>_xlfn.XLOOKUP(B2069,'de para'!A:A,'de para'!D:D,_xlfn.XLOOKUP('output XML'!B2069,'de para'!B:B,'de para'!D:D,"Not found",0),0)</f>
        <v>Ações</v>
      </c>
      <c r="I2069" s="118">
        <v>44916</v>
      </c>
    </row>
    <row r="2070" spans="1:9" x14ac:dyDescent="0.3">
      <c r="A2070" s="12">
        <v>33</v>
      </c>
      <c r="B2070" t="s">
        <v>143</v>
      </c>
      <c r="C2070">
        <v>84134.7</v>
      </c>
      <c r="D2070">
        <v>103.87</v>
      </c>
      <c r="E2070">
        <v>810</v>
      </c>
      <c r="F2070" t="s">
        <v>14</v>
      </c>
      <c r="G2070" t="str">
        <f>_xlfn.XLOOKUP(B2070,'de para'!A:A,'de para'!C:C,_xlfn.XLOOKUP(B2070,'de para'!B:B,'de para'!C:C,"Not found",0),0)</f>
        <v>BOVA11</v>
      </c>
      <c r="H2070" t="str">
        <f>_xlfn.XLOOKUP(B2070,'de para'!A:A,'de para'!D:D,_xlfn.XLOOKUP('output XML'!B2070,'de para'!B:B,'de para'!D:D,"Not found",0),0)</f>
        <v>Ações</v>
      </c>
      <c r="I2070" s="118">
        <v>44916</v>
      </c>
    </row>
    <row r="2071" spans="1:9" x14ac:dyDescent="0.3">
      <c r="A2071" s="12">
        <v>34</v>
      </c>
      <c r="B2071" t="s">
        <v>143</v>
      </c>
      <c r="C2071">
        <v>156532.09</v>
      </c>
      <c r="D2071">
        <v>103.87</v>
      </c>
      <c r="E2071">
        <v>1507</v>
      </c>
      <c r="F2071" t="s">
        <v>14</v>
      </c>
      <c r="G2071" t="str">
        <f>_xlfn.XLOOKUP(B2071,'de para'!A:A,'de para'!C:C,_xlfn.XLOOKUP(B2071,'de para'!B:B,'de para'!C:C,"Not found",0),0)</f>
        <v>BOVA11</v>
      </c>
      <c r="H2071" t="str">
        <f>_xlfn.XLOOKUP(B2071,'de para'!A:A,'de para'!D:D,_xlfn.XLOOKUP('output XML'!B2071,'de para'!B:B,'de para'!D:D,"Not found",0),0)</f>
        <v>Ações</v>
      </c>
      <c r="I2071" s="118">
        <v>44916</v>
      </c>
    </row>
    <row r="2072" spans="1:9" x14ac:dyDescent="0.3">
      <c r="A2072" s="12">
        <v>35</v>
      </c>
      <c r="B2072" t="s">
        <v>143</v>
      </c>
      <c r="C2072">
        <v>716079.78</v>
      </c>
      <c r="D2072">
        <v>103.87</v>
      </c>
      <c r="E2072">
        <v>6894</v>
      </c>
      <c r="F2072" t="s">
        <v>14</v>
      </c>
      <c r="G2072" t="str">
        <f>_xlfn.XLOOKUP(B2072,'de para'!A:A,'de para'!C:C,_xlfn.XLOOKUP(B2072,'de para'!B:B,'de para'!C:C,"Not found",0),0)</f>
        <v>BOVA11</v>
      </c>
      <c r="H2072" t="str">
        <f>_xlfn.XLOOKUP(B2072,'de para'!A:A,'de para'!D:D,_xlfn.XLOOKUP('output XML'!B2072,'de para'!B:B,'de para'!D:D,"Not found",0),0)</f>
        <v>Ações</v>
      </c>
      <c r="I2072" s="118">
        <v>44916</v>
      </c>
    </row>
    <row r="2073" spans="1:9" x14ac:dyDescent="0.3">
      <c r="A2073" s="12">
        <v>36</v>
      </c>
      <c r="B2073" t="s">
        <v>13</v>
      </c>
      <c r="C2073">
        <v>0.57999999999999996</v>
      </c>
      <c r="D2073">
        <v>0.57999999999999996</v>
      </c>
      <c r="E2073">
        <v>1</v>
      </c>
      <c r="F2073" t="s">
        <v>14</v>
      </c>
      <c r="G2073" t="str">
        <f>_xlfn.XLOOKUP(B2073,'de para'!A:A,'de para'!C:C,_xlfn.XLOOKUP(B2073,'de para'!B:B,'de para'!C:C,"Not found",0),0)</f>
        <v>Fundo de caixa</v>
      </c>
      <c r="H2073" t="str">
        <f>_xlfn.XLOOKUP(B2073,'de para'!A:A,'de para'!D:D,_xlfn.XLOOKUP('output XML'!B2073,'de para'!B:B,'de para'!D:D,"Not found",0),0)</f>
        <v>Caixa</v>
      </c>
      <c r="I2073" s="118">
        <v>44916</v>
      </c>
    </row>
    <row r="2074" spans="1:9" x14ac:dyDescent="0.3">
      <c r="A2074" s="12">
        <v>37</v>
      </c>
      <c r="B2074" t="s">
        <v>13</v>
      </c>
      <c r="C2074">
        <v>591.91</v>
      </c>
      <c r="D2074">
        <v>591.91</v>
      </c>
      <c r="E2074">
        <v>1</v>
      </c>
      <c r="F2074" t="s">
        <v>15</v>
      </c>
      <c r="G2074" t="str">
        <f>_xlfn.XLOOKUP(B2074,'de para'!A:A,'de para'!C:C,_xlfn.XLOOKUP(B2074,'de para'!B:B,'de para'!C:C,"Not found",0),0)</f>
        <v>Fundo de caixa</v>
      </c>
      <c r="H2074" t="str">
        <f>_xlfn.XLOOKUP(B2074,'de para'!A:A,'de para'!D:D,_xlfn.XLOOKUP('output XML'!B2074,'de para'!B:B,'de para'!D:D,"Not found",0),0)</f>
        <v>Caixa</v>
      </c>
      <c r="I2074" s="118">
        <v>44916</v>
      </c>
    </row>
    <row r="2075" spans="1:9" x14ac:dyDescent="0.3">
      <c r="A2075" s="12">
        <v>38</v>
      </c>
      <c r="B2075">
        <v>19726267000199</v>
      </c>
      <c r="C2075">
        <v>2466879.6560437409</v>
      </c>
      <c r="D2075">
        <v>300.95749088000002</v>
      </c>
      <c r="E2075">
        <v>8196.7710749800008</v>
      </c>
      <c r="F2075" t="s">
        <v>14</v>
      </c>
      <c r="G2075" t="str">
        <f>_xlfn.XLOOKUP(B2075,'de para'!A:A,'de para'!C:C,_xlfn.XLOOKUP(B2075,'de para'!B:B,'de para'!C:C,"Not found",0),0)</f>
        <v>ATMOS AÇÕES II FIC</v>
      </c>
      <c r="H2075" t="str">
        <f>_xlfn.XLOOKUP(B2075,'de para'!A:A,'de para'!D:D,_xlfn.XLOOKUP('output XML'!B2075,'de para'!B:B,'de para'!D:D,"Not found",0),0)</f>
        <v>Ações</v>
      </c>
      <c r="I2075" s="118">
        <v>44916</v>
      </c>
    </row>
    <row r="2076" spans="1:9" x14ac:dyDescent="0.3">
      <c r="A2076" s="12">
        <v>39</v>
      </c>
      <c r="B2076">
        <v>11145320000156</v>
      </c>
      <c r="C2076">
        <v>3213375.1814377559</v>
      </c>
      <c r="D2076">
        <v>701.6594245</v>
      </c>
      <c r="E2076">
        <v>4579.6793561599998</v>
      </c>
      <c r="F2076" t="s">
        <v>14</v>
      </c>
      <c r="G2076" t="str">
        <f>_xlfn.XLOOKUP(B2076,'de para'!A:A,'de para'!C:C,_xlfn.XLOOKUP(B2076,'de para'!B:B,'de para'!C:C,"Not found",0),0)</f>
        <v>ATMOS AÇÕES FIC</v>
      </c>
      <c r="H2076" t="str">
        <f>_xlfn.XLOOKUP(B2076,'de para'!A:A,'de para'!D:D,_xlfn.XLOOKUP('output XML'!B2076,'de para'!B:B,'de para'!D:D,"Not found",0),0)</f>
        <v>Ações</v>
      </c>
      <c r="I2076" s="118">
        <v>44916</v>
      </c>
    </row>
    <row r="2077" spans="1:9" x14ac:dyDescent="0.3">
      <c r="A2077" s="12">
        <v>40</v>
      </c>
      <c r="B2077">
        <v>28075715000122</v>
      </c>
      <c r="C2077">
        <v>1854850.909867736</v>
      </c>
      <c r="D2077">
        <v>1.5994467999999999</v>
      </c>
      <c r="E2077">
        <v>1159682.77898817</v>
      </c>
      <c r="F2077" t="s">
        <v>14</v>
      </c>
      <c r="G2077" t="str">
        <f>_xlfn.XLOOKUP(B2077,'de para'!A:A,'de para'!C:C,_xlfn.XLOOKUP(B2077,'de para'!B:B,'de para'!C:C,"Not found",0),0)</f>
        <v>CSHG ALLOCATION MILES VIRTUS FIC AÇÕES</v>
      </c>
      <c r="H2077" t="str">
        <f>_xlfn.XLOOKUP(B2077,'de para'!A:A,'de para'!D:D,_xlfn.XLOOKUP('output XML'!B2077,'de para'!B:B,'de para'!D:D,"Not found",0),0)</f>
        <v>Ações</v>
      </c>
      <c r="I2077" s="118">
        <v>44916</v>
      </c>
    </row>
    <row r="2078" spans="1:9" x14ac:dyDescent="0.3">
      <c r="A2078" s="12">
        <v>41</v>
      </c>
      <c r="B2078">
        <v>31608459000104</v>
      </c>
      <c r="C2078">
        <v>1547488.195201661</v>
      </c>
      <c r="D2078">
        <v>1.3750879</v>
      </c>
      <c r="E2078">
        <v>1125374.01805489</v>
      </c>
      <c r="F2078" t="s">
        <v>14</v>
      </c>
      <c r="G2078" t="str">
        <f>_xlfn.XLOOKUP(B2078,'de para'!A:A,'de para'!C:C,_xlfn.XLOOKUP(B2078,'de para'!B:B,'de para'!C:C,"Not found",0),0)</f>
        <v>CSHG ALLOCATION RPS LONG BIAS SELECTION FUNDO DE INVESTIMENTO EM COTAS DE FUNDO DE INVESTIMENTO EM AÇÕES</v>
      </c>
      <c r="H2078" t="str">
        <f>_xlfn.XLOOKUP(B2078,'de para'!A:A,'de para'!D:D,_xlfn.XLOOKUP('output XML'!B2078,'de para'!B:B,'de para'!D:D,"Not found",0),0)</f>
        <v>Ações</v>
      </c>
      <c r="I2078" s="118">
        <v>44916</v>
      </c>
    </row>
    <row r="2079" spans="1:9" x14ac:dyDescent="0.3">
      <c r="A2079" s="12">
        <v>42</v>
      </c>
      <c r="B2079">
        <v>31666901000140</v>
      </c>
      <c r="C2079">
        <v>916849.25775840867</v>
      </c>
      <c r="D2079">
        <v>1.4961457</v>
      </c>
      <c r="E2079">
        <v>612807.46772083</v>
      </c>
      <c r="F2079" t="s">
        <v>14</v>
      </c>
      <c r="G2079" t="str">
        <f>_xlfn.XLOOKUP(B2079,'de para'!A:A,'de para'!C:C,_xlfn.XLOOKUP(B2079,'de para'!B:B,'de para'!C:C,"Not found",0),0)</f>
        <v>CSHG ALLOCATION TRUXT LONG BIAS II FUNDO DE INVESTIMENTO EM COTAS DE FUNDO DE INVESTIMENTO EM AÇÕES</v>
      </c>
      <c r="H2079" t="str">
        <f>_xlfn.XLOOKUP(B2079,'de para'!A:A,'de para'!D:D,_xlfn.XLOOKUP('output XML'!B2079,'de para'!B:B,'de para'!D:D,"Not found",0),0)</f>
        <v>Ações</v>
      </c>
      <c r="I2079" s="118">
        <v>44916</v>
      </c>
    </row>
    <row r="2080" spans="1:9" x14ac:dyDescent="0.3">
      <c r="A2080" s="12">
        <v>43</v>
      </c>
      <c r="B2080">
        <v>44769980000167</v>
      </c>
      <c r="C2080">
        <v>703179.13670806738</v>
      </c>
      <c r="D2080">
        <v>0.82758726000000005</v>
      </c>
      <c r="E2080">
        <v>849673.70897912001</v>
      </c>
      <c r="F2080" t="s">
        <v>14</v>
      </c>
      <c r="G2080" t="str">
        <f>_xlfn.XLOOKUP(B2080,'de para'!A:A,'de para'!C:C,_xlfn.XLOOKUP(B2080,'de para'!B:B,'de para'!C:C,"Not found",0),0)</f>
        <v>DCG ADVISORY FUNDO DE INVESTIMENTO EM COTAS DE FUNDOS DE INVESTIMENTO EM AÇÕES</v>
      </c>
      <c r="H2080" t="str">
        <f>_xlfn.XLOOKUP(B2080,'de para'!A:A,'de para'!D:D,_xlfn.XLOOKUP('output XML'!B2080,'de para'!B:B,'de para'!D:D,"Not found",0),0)</f>
        <v>Ações</v>
      </c>
      <c r="I2080" s="118">
        <v>44916</v>
      </c>
    </row>
    <row r="2081" spans="1:9" x14ac:dyDescent="0.3">
      <c r="A2081" s="12">
        <v>44</v>
      </c>
      <c r="B2081">
        <v>47700200000110</v>
      </c>
      <c r="C2081">
        <v>7000000</v>
      </c>
      <c r="D2081">
        <v>1</v>
      </c>
      <c r="E2081">
        <v>7000000</v>
      </c>
      <c r="F2081" t="s">
        <v>14</v>
      </c>
      <c r="G2081" t="str">
        <f>_xlfn.XLOOKUP(B2081,'de para'!A:A,'de para'!C:C,_xlfn.XLOOKUP(B2081,'de para'!B:B,'de para'!C:C,"Not found",0),0)</f>
        <v>ETRNTY EVO FIC FIM</v>
      </c>
      <c r="H2081" t="str">
        <f>_xlfn.XLOOKUP(B2081,'de para'!A:A,'de para'!D:D,_xlfn.XLOOKUP('output XML'!B2081,'de para'!B:B,'de para'!D:D,"Not found",0),0)</f>
        <v>Ações</v>
      </c>
      <c r="I2081" s="118">
        <v>44916</v>
      </c>
    </row>
    <row r="2082" spans="1:9" x14ac:dyDescent="0.3">
      <c r="A2082" s="12">
        <v>45</v>
      </c>
      <c r="B2082">
        <v>14781366000150</v>
      </c>
      <c r="C2082">
        <v>1824457.5069725469</v>
      </c>
      <c r="D2082">
        <v>3.2729967000000002</v>
      </c>
      <c r="E2082">
        <v>557427.23693321995</v>
      </c>
      <c r="F2082" t="s">
        <v>14</v>
      </c>
      <c r="G2082" t="str">
        <f>_xlfn.XLOOKUP(B2082,'de para'!A:A,'de para'!C:C,_xlfn.XLOOKUP(B2082,'de para'!B:B,'de para'!C:C,"Not found",0),0)</f>
        <v>NUCLEO CSHG AÇÕES FUNDO DE INVESTIMENTO EM COTAS DE FUNDOS DE INVESTIMENTO DE AÇÕES</v>
      </c>
      <c r="H2082" t="str">
        <f>_xlfn.XLOOKUP(B2082,'de para'!A:A,'de para'!D:D,_xlfn.XLOOKUP('output XML'!B2082,'de para'!B:B,'de para'!D:D,"Not found",0),0)</f>
        <v>Ações</v>
      </c>
      <c r="I2082" s="118">
        <v>44916</v>
      </c>
    </row>
    <row r="2083" spans="1:9" x14ac:dyDescent="0.3">
      <c r="A2083" s="12">
        <v>46</v>
      </c>
      <c r="B2083">
        <v>10843445000197</v>
      </c>
      <c r="C2083">
        <v>583.60198275236041</v>
      </c>
      <c r="D2083">
        <v>2.5875474199999999</v>
      </c>
      <c r="E2083">
        <v>225.54252657999999</v>
      </c>
      <c r="F2083" t="s">
        <v>14</v>
      </c>
      <c r="G2083" t="str">
        <f>_xlfn.XLOOKUP(B2083,'de para'!A:A,'de para'!C:C,_xlfn.XLOOKUP(B2083,'de para'!B:B,'de para'!C:C,"Not found",0),0)</f>
        <v>XP REFERENCIADO FUNDO INVESTIMENTO REFERENCIADO DI</v>
      </c>
      <c r="H2083" t="str">
        <f>_xlfn.XLOOKUP(B2083,'de para'!A:A,'de para'!D:D,_xlfn.XLOOKUP('output XML'!B2083,'de para'!B:B,'de para'!D:D,"Not found",0),0)</f>
        <v>Caixa</v>
      </c>
      <c r="I2083" s="118">
        <v>44916</v>
      </c>
    </row>
    <row r="2084" spans="1:9" x14ac:dyDescent="0.3">
      <c r="A2084" s="12">
        <v>47</v>
      </c>
      <c r="B2084">
        <v>44162109000109</v>
      </c>
      <c r="C2084">
        <v>119670.77000000721</v>
      </c>
      <c r="D2084">
        <v>1.0503137499999999</v>
      </c>
      <c r="E2084">
        <v>113938.11611055001</v>
      </c>
      <c r="F2084" t="s">
        <v>14</v>
      </c>
      <c r="G2084" t="str">
        <f>_xlfn.XLOOKUP(B2084,'de para'!A:A,'de para'!C:C,_xlfn.XLOOKUP(B2084,'de para'!B:B,'de para'!C:C,"Not found",0),0)</f>
        <v>XP CASH I FI RENDA FIXA SIMPLES</v>
      </c>
      <c r="H2084" t="str">
        <f>_xlfn.XLOOKUP(B2084,'de para'!A:A,'de para'!D:D,_xlfn.XLOOKUP('output XML'!B2084,'de para'!B:B,'de para'!D:D,"Not found",0),0)</f>
        <v>Caixa</v>
      </c>
      <c r="I2084" s="118">
        <v>44916</v>
      </c>
    </row>
    <row r="2085" spans="1:9" x14ac:dyDescent="0.3">
      <c r="A2085" s="12">
        <v>48</v>
      </c>
      <c r="B2085">
        <v>45683352000127</v>
      </c>
      <c r="C2085">
        <v>119670.7665096673</v>
      </c>
      <c r="D2085">
        <v>1.0503311099999999</v>
      </c>
      <c r="E2085">
        <v>113936.22960445999</v>
      </c>
      <c r="F2085" t="s">
        <v>14</v>
      </c>
      <c r="G2085" t="str">
        <f>_xlfn.XLOOKUP(B2085,'de para'!A:A,'de para'!C:C,_xlfn.XLOOKUP(B2085,'de para'!B:B,'de para'!C:C,"Not found",0),0)</f>
        <v>XP CASH II FI RENDA FIXA SIMPLES</v>
      </c>
      <c r="H2085" t="str">
        <f>_xlfn.XLOOKUP(B2085,'de para'!A:A,'de para'!D:D,_xlfn.XLOOKUP('output XML'!B2085,'de para'!B:B,'de para'!D:D,"Not found",0),0)</f>
        <v>Caixa</v>
      </c>
      <c r="I2085" s="118">
        <v>44916</v>
      </c>
    </row>
    <row r="2086" spans="1:9" x14ac:dyDescent="0.3">
      <c r="A2086" s="12">
        <v>49</v>
      </c>
      <c r="B2086">
        <v>45688718000150</v>
      </c>
      <c r="C2086">
        <v>119670.7651970163</v>
      </c>
      <c r="D2086">
        <v>1.05033109</v>
      </c>
      <c r="E2086">
        <v>113936.23052424</v>
      </c>
      <c r="F2086" t="s">
        <v>14</v>
      </c>
      <c r="G2086" t="str">
        <f>_xlfn.XLOOKUP(B2086,'de para'!A:A,'de para'!C:C,_xlfn.XLOOKUP(B2086,'de para'!B:B,'de para'!C:C,"Not found",0),0)</f>
        <v>XP CASH IV FI RENDA FIXA SIMPLES</v>
      </c>
      <c r="H2086" t="str">
        <f>_xlfn.XLOOKUP(B2086,'de para'!A:A,'de para'!D:D,_xlfn.XLOOKUP('output XML'!B2086,'de para'!B:B,'de para'!D:D,"Not found",0),0)</f>
        <v>Caixa</v>
      </c>
      <c r="I2086" s="118">
        <v>44916</v>
      </c>
    </row>
    <row r="2087" spans="1:9" x14ac:dyDescent="0.3">
      <c r="A2087" s="12">
        <v>50</v>
      </c>
      <c r="B2087">
        <v>46328929000145</v>
      </c>
      <c r="C2087">
        <v>119670.7558795247</v>
      </c>
      <c r="D2087">
        <v>1.0503287699999999</v>
      </c>
      <c r="E2087">
        <v>113936.47331923</v>
      </c>
      <c r="F2087" t="s">
        <v>14</v>
      </c>
      <c r="G2087" t="str">
        <f>_xlfn.XLOOKUP(B2087,'de para'!A:A,'de para'!C:C,_xlfn.XLOOKUP(B2087,'de para'!B:B,'de para'!C:C,"Not found",0),0)</f>
        <v>XP CASH IX FI RENDA FIXA SIMPLES</v>
      </c>
      <c r="H2087" t="str">
        <f>_xlfn.XLOOKUP(B2087,'de para'!A:A,'de para'!D:D,_xlfn.XLOOKUP('output XML'!B2087,'de para'!B:B,'de para'!D:D,"Not found",0),0)</f>
        <v>Caixa</v>
      </c>
      <c r="I2087" s="118">
        <v>44916</v>
      </c>
    </row>
    <row r="2088" spans="1:9" x14ac:dyDescent="0.3">
      <c r="A2088" s="12">
        <v>51</v>
      </c>
      <c r="B2088">
        <v>46098698000120</v>
      </c>
      <c r="C2088">
        <v>119670.7599999988</v>
      </c>
      <c r="D2088">
        <v>1.0502495199999999</v>
      </c>
      <c r="E2088">
        <v>113945.07469044</v>
      </c>
      <c r="F2088" t="s">
        <v>14</v>
      </c>
      <c r="G2088" t="str">
        <f>_xlfn.XLOOKUP(B2088,'de para'!A:A,'de para'!C:C,_xlfn.XLOOKUP(B2088,'de para'!B:B,'de para'!C:C,"Not found",0),0)</f>
        <v>XP CASH V FI RENDA FIXA SIMPLES</v>
      </c>
      <c r="H2088" t="str">
        <f>_xlfn.XLOOKUP(B2088,'de para'!A:A,'de para'!D:D,_xlfn.XLOOKUP('output XML'!B2088,'de para'!B:B,'de para'!D:D,"Not found",0),0)</f>
        <v>Caixa</v>
      </c>
      <c r="I2088" s="118">
        <v>44916</v>
      </c>
    </row>
    <row r="2089" spans="1:9" x14ac:dyDescent="0.3">
      <c r="A2089" s="12">
        <v>52</v>
      </c>
      <c r="B2089">
        <v>32319500000187</v>
      </c>
      <c r="C2089">
        <v>119670.76004394831</v>
      </c>
      <c r="D2089">
        <v>1.05035129</v>
      </c>
      <c r="E2089">
        <v>113934.03443523</v>
      </c>
      <c r="F2089" t="s">
        <v>14</v>
      </c>
      <c r="G2089" t="str">
        <f>_xlfn.XLOOKUP(B2089,'de para'!A:A,'de para'!C:C,_xlfn.XLOOKUP(B2089,'de para'!B:B,'de para'!C:C,"Not found",0),0)</f>
        <v>XP CASH VI FI RENDA FIXA SIMPLES</v>
      </c>
      <c r="H2089" t="str">
        <f>_xlfn.XLOOKUP(B2089,'de para'!A:A,'de para'!D:D,_xlfn.XLOOKUP('output XML'!B2089,'de para'!B:B,'de para'!D:D,"Not found",0),0)</f>
        <v>Caixa</v>
      </c>
      <c r="I2089" s="118">
        <v>44916</v>
      </c>
    </row>
    <row r="2090" spans="1:9" x14ac:dyDescent="0.3">
      <c r="A2090" s="12">
        <v>53</v>
      </c>
      <c r="B2090">
        <v>46328987000179</v>
      </c>
      <c r="C2090">
        <v>119670.76045835319</v>
      </c>
      <c r="D2090">
        <v>1.05033208</v>
      </c>
      <c r="E2090">
        <v>113936.11862102999</v>
      </c>
      <c r="F2090" t="s">
        <v>14</v>
      </c>
      <c r="G2090" t="str">
        <f>_xlfn.XLOOKUP(B2090,'de para'!A:A,'de para'!C:C,_xlfn.XLOOKUP(B2090,'de para'!B:B,'de para'!C:C,"Not found",0),0)</f>
        <v>XP CASH X FI RENDA FIXA SIMPLES I</v>
      </c>
      <c r="H2090" t="str">
        <f>_xlfn.XLOOKUP(B2090,'de para'!A:A,'de para'!D:D,_xlfn.XLOOKUP('output XML'!B2090,'de para'!B:B,'de para'!D:D,"Not found",0),0)</f>
        <v>Caixa</v>
      </c>
      <c r="I2090" s="118">
        <v>44916</v>
      </c>
    </row>
    <row r="2091" spans="1:9" x14ac:dyDescent="0.3">
      <c r="A2091" s="12">
        <v>54</v>
      </c>
      <c r="B2091">
        <v>45688636000106</v>
      </c>
      <c r="C2091">
        <v>119670.7706621791</v>
      </c>
      <c r="D2091">
        <v>1.0502612899999999</v>
      </c>
      <c r="E2091">
        <v>113943.80789010999</v>
      </c>
      <c r="F2091" t="s">
        <v>14</v>
      </c>
      <c r="G2091" t="str">
        <f>_xlfn.XLOOKUP(B2091,'de para'!A:A,'de para'!C:C,_xlfn.XLOOKUP(B2091,'de para'!B:B,'de para'!C:C,"Not found",0),0)</f>
        <v>XP CASH III FI RENDA FIXA SIMPLES</v>
      </c>
      <c r="H2091" t="str">
        <f>_xlfn.XLOOKUP(B2091,'de para'!A:A,'de para'!D:D,_xlfn.XLOOKUP('output XML'!B2091,'de para'!B:B,'de para'!D:D,"Not found",0),0)</f>
        <v>Caixa</v>
      </c>
      <c r="I2091" s="118">
        <v>44916</v>
      </c>
    </row>
    <row r="2092" spans="1:9" x14ac:dyDescent="0.3">
      <c r="A2092" s="12">
        <v>55</v>
      </c>
      <c r="B2092">
        <v>46328680000178</v>
      </c>
      <c r="C2092">
        <v>119670.7476453616</v>
      </c>
      <c r="D2092">
        <v>1.05032909</v>
      </c>
      <c r="E2092">
        <v>113936.43076701</v>
      </c>
      <c r="F2092" t="s">
        <v>14</v>
      </c>
      <c r="G2092" t="str">
        <f>_xlfn.XLOOKUP(B2092,'de para'!A:A,'de para'!C:C,_xlfn.XLOOKUP(B2092,'de para'!B:B,'de para'!C:C,"Not found",0),0)</f>
        <v>XP CASH VII FI RENDA FIXA SIMPLES</v>
      </c>
      <c r="H2092" t="str">
        <f>_xlfn.XLOOKUP(B2092,'de para'!A:A,'de para'!D:D,_xlfn.XLOOKUP('output XML'!B2092,'de para'!B:B,'de para'!D:D,"Not found",0),0)</f>
        <v>Caixa</v>
      </c>
      <c r="I2092" s="118">
        <v>44916</v>
      </c>
    </row>
    <row r="2093" spans="1:9" x14ac:dyDescent="0.3">
      <c r="A2093" s="12">
        <v>56</v>
      </c>
      <c r="B2093">
        <v>46328752000187</v>
      </c>
      <c r="C2093">
        <v>119670.7465821473</v>
      </c>
      <c r="D2093">
        <v>1.0503290700000001</v>
      </c>
      <c r="E2093">
        <v>113936.43192428</v>
      </c>
      <c r="F2093" t="s">
        <v>14</v>
      </c>
      <c r="G2093" t="str">
        <f>_xlfn.XLOOKUP(B2093,'de para'!A:A,'de para'!C:C,_xlfn.XLOOKUP(B2093,'de para'!B:B,'de para'!C:C,"Not found",0),0)</f>
        <v>XP CASH VIII FI RENDA FIXA SIMPLES</v>
      </c>
      <c r="H2093" t="str">
        <f>_xlfn.XLOOKUP(B2093,'de para'!A:A,'de para'!D:D,_xlfn.XLOOKUP('output XML'!B2093,'de para'!B:B,'de para'!D:D,"Not found",0),0)</f>
        <v>Caixa</v>
      </c>
      <c r="I2093" s="118">
        <v>44916</v>
      </c>
    </row>
    <row r="2094" spans="1:9" x14ac:dyDescent="0.3">
      <c r="A2094" s="12">
        <v>57</v>
      </c>
      <c r="B2094">
        <v>31366337000140</v>
      </c>
      <c r="C2094">
        <v>3071848.0751349628</v>
      </c>
      <c r="D2094">
        <v>2.0212629999999998</v>
      </c>
      <c r="E2094">
        <v>1519766.63854974</v>
      </c>
      <c r="F2094" t="s">
        <v>15</v>
      </c>
      <c r="G2094" t="str">
        <f>_xlfn.XLOOKUP(B2094,'de para'!A:A,'de para'!C:C,_xlfn.XLOOKUP(B2094,'de para'!B:B,'de para'!C:C,"Not found",0),0)</f>
        <v>051 SPA VISTA MULTIESTRATÉGIA FIC MULTIMERCADO</v>
      </c>
      <c r="H2094" t="str">
        <f>_xlfn.XLOOKUP(B2094,'de para'!A:A,'de para'!D:D,_xlfn.XLOOKUP('output XML'!B2094,'de para'!B:B,'de para'!D:D,"Not found",0),0)</f>
        <v>Multimercado</v>
      </c>
      <c r="I2094" s="118">
        <v>44916</v>
      </c>
    </row>
    <row r="2095" spans="1:9" x14ac:dyDescent="0.3">
      <c r="A2095" s="12">
        <v>58</v>
      </c>
      <c r="B2095">
        <v>18422272000145</v>
      </c>
      <c r="C2095">
        <v>106473.7216826053</v>
      </c>
      <c r="D2095">
        <v>3.2417568999999999</v>
      </c>
      <c r="E2095">
        <v>32844.449774319997</v>
      </c>
      <c r="F2095" t="s">
        <v>15</v>
      </c>
      <c r="G2095" t="str">
        <f>_xlfn.XLOOKUP(B2095,'de para'!A:A,'de para'!C:C,_xlfn.XLOOKUP(B2095,'de para'!B:B,'de para'!C:C,"Not found",0),0)</f>
        <v>ABSOLUTE VERTEX CSHG FIC MULTIMERCADO</v>
      </c>
      <c r="H2095" t="str">
        <f>_xlfn.XLOOKUP(B2095,'de para'!A:A,'de para'!D:D,_xlfn.XLOOKUP('output XML'!B2095,'de para'!B:B,'de para'!D:D,"Not found",0),0)</f>
        <v>Multimercado</v>
      </c>
      <c r="I2095" s="118">
        <v>44916</v>
      </c>
    </row>
    <row r="2096" spans="1:9" x14ac:dyDescent="0.3">
      <c r="A2096" s="12">
        <v>59</v>
      </c>
      <c r="B2096">
        <v>41000792000181</v>
      </c>
      <c r="C2096">
        <v>266602.37944189511</v>
      </c>
      <c r="D2096">
        <v>1.1862968</v>
      </c>
      <c r="E2096">
        <v>224734.97310445001</v>
      </c>
      <c r="F2096" t="s">
        <v>15</v>
      </c>
      <c r="G2096" t="str">
        <f>_xlfn.XLOOKUP(B2096,'de para'!A:A,'de para'!C:C,_xlfn.XLOOKUP(B2096,'de para'!B:B,'de para'!C:C,"Not found",0),0)</f>
        <v>CSHG ALLOCATION GIANT ZARATHUSTRA FIC MULTIMERCADO</v>
      </c>
      <c r="H2096" t="str">
        <f>_xlfn.XLOOKUP(B2096,'de para'!A:A,'de para'!D:D,_xlfn.XLOOKUP('output XML'!B2096,'de para'!B:B,'de para'!D:D,"Not found",0),0)</f>
        <v>Multimercado</v>
      </c>
      <c r="I2096" s="118">
        <v>44916</v>
      </c>
    </row>
    <row r="2097" spans="1:9" x14ac:dyDescent="0.3">
      <c r="A2097" s="12">
        <v>60</v>
      </c>
      <c r="B2097">
        <v>28951307000197</v>
      </c>
      <c r="C2097">
        <v>4475385.5298453895</v>
      </c>
      <c r="D2097">
        <v>1.8741582999999999</v>
      </c>
      <c r="E2097">
        <v>2387944.2466761698</v>
      </c>
      <c r="F2097" t="s">
        <v>15</v>
      </c>
      <c r="G2097" t="str">
        <f>_xlfn.XLOOKUP(B2097,'de para'!A:A,'de para'!C:C,_xlfn.XLOOKUP(B2097,'de para'!B:B,'de para'!C:C,"Not found",0),0)</f>
        <v>CSHG ALLOCATION RAPTOR L CSHG INVESTIMENTO NO EXTERIOR FIC MULTIMERCADO CRÉDITO PRIVADO</v>
      </c>
      <c r="H2097" t="str">
        <f>_xlfn.XLOOKUP(B2097,'de para'!A:A,'de para'!D:D,_xlfn.XLOOKUP('output XML'!B2097,'de para'!B:B,'de para'!D:D,"Not found",0),0)</f>
        <v>Multimercado</v>
      </c>
      <c r="I2097" s="118">
        <v>44916</v>
      </c>
    </row>
    <row r="2098" spans="1:9" x14ac:dyDescent="0.3">
      <c r="A2098" s="12">
        <v>61</v>
      </c>
      <c r="B2098">
        <v>36857756000107</v>
      </c>
      <c r="C2098">
        <v>1234589.059097477</v>
      </c>
      <c r="D2098">
        <v>1.1350861000000001</v>
      </c>
      <c r="E2098">
        <v>1087661.1554819299</v>
      </c>
      <c r="F2098" t="s">
        <v>15</v>
      </c>
      <c r="G2098" t="str">
        <f>_xlfn.XLOOKUP(B2098,'de para'!A:A,'de para'!C:C,_xlfn.XLOOKUP(B2098,'de para'!B:B,'de para'!C:C,"Not found",0),0)</f>
        <v>CSHG ALLOCATION SHARP LONG BIASED CSHG FIC AÇÕES</v>
      </c>
      <c r="H2098" t="str">
        <f>_xlfn.XLOOKUP(B2098,'de para'!A:A,'de para'!D:D,_xlfn.XLOOKUP('output XML'!B2098,'de para'!B:B,'de para'!D:D,"Not found",0),0)</f>
        <v>Ações</v>
      </c>
      <c r="I2098" s="118">
        <v>44916</v>
      </c>
    </row>
    <row r="2099" spans="1:9" x14ac:dyDescent="0.3">
      <c r="A2099" s="12">
        <v>62</v>
      </c>
      <c r="B2099">
        <v>40319225000120</v>
      </c>
      <c r="C2099">
        <v>65715.265259289503</v>
      </c>
      <c r="D2099">
        <v>1.1470757</v>
      </c>
      <c r="E2099">
        <v>57289.3883632</v>
      </c>
      <c r="F2099" t="s">
        <v>15</v>
      </c>
      <c r="G2099" t="str">
        <f>_xlfn.XLOOKUP(B2099,'de para'!A:A,'de para'!C:C,_xlfn.XLOOKUP(B2099,'de para'!B:B,'de para'!C:C,"Not found",0),0)</f>
        <v>CSHG GRIDS II FIC RENDA FIXA REFERENCIADO DI</v>
      </c>
      <c r="H2099" t="str">
        <f>_xlfn.XLOOKUP(B2099,'de para'!A:A,'de para'!D:D,_xlfn.XLOOKUP('output XML'!B2099,'de para'!B:B,'de para'!D:D,"Not found",0),0)</f>
        <v>Caixa</v>
      </c>
      <c r="I2099" s="118">
        <v>44916</v>
      </c>
    </row>
    <row r="2100" spans="1:9" x14ac:dyDescent="0.3">
      <c r="A2100" s="12">
        <v>63</v>
      </c>
      <c r="B2100">
        <v>40319218000128</v>
      </c>
      <c r="C2100">
        <v>0</v>
      </c>
      <c r="D2100">
        <v>115.7153319</v>
      </c>
      <c r="E2100">
        <v>0</v>
      </c>
      <c r="F2100" t="s">
        <v>15</v>
      </c>
      <c r="G2100" t="str">
        <f>_xlfn.XLOOKUP(B2100,'de para'!A:A,'de para'!C:C,_xlfn.XLOOKUP(B2100,'de para'!B:B,'de para'!C:C,"Not found",0),0)</f>
        <v>CSHG GRIDS II INVESTIMENTO NO EXTERIOR FI MULTIMERCADO CRÉDITO PRIVADO</v>
      </c>
      <c r="H2100" t="str">
        <f>_xlfn.XLOOKUP(B2100,'de para'!A:A,'de para'!D:D,_xlfn.XLOOKUP('output XML'!B2100,'de para'!B:B,'de para'!D:D,"Not found",0),0)</f>
        <v>Multimercado</v>
      </c>
      <c r="I2100" s="118">
        <v>44916</v>
      </c>
    </row>
    <row r="2101" spans="1:9" x14ac:dyDescent="0.3">
      <c r="A2101" s="12">
        <v>64</v>
      </c>
      <c r="B2101">
        <v>19009392000188</v>
      </c>
      <c r="C2101">
        <v>2016428.9660055989</v>
      </c>
      <c r="D2101">
        <v>4.7430570999999997</v>
      </c>
      <c r="E2101">
        <v>425132.76215999998</v>
      </c>
      <c r="F2101" t="s">
        <v>15</v>
      </c>
      <c r="G2101" t="str">
        <f>_xlfn.XLOOKUP(B2101,'de para'!A:A,'de para'!C:C,_xlfn.XLOOKUP(B2101,'de para'!B:B,'de para'!C:C,"Not found",0),0)</f>
        <v>CSHG ALLOCATION SPX RAPTOR CSHG INVESTIMENTO NO EXTERIOR FIC MULTIMERCADO CRÉDITO PRIVADO</v>
      </c>
      <c r="H2101" t="str">
        <f>_xlfn.XLOOKUP(B2101,'de para'!A:A,'de para'!D:D,_xlfn.XLOOKUP('output XML'!B2101,'de para'!B:B,'de para'!D:D,"Not found",0),0)</f>
        <v>Multimercado</v>
      </c>
      <c r="I2101" s="118">
        <v>44916</v>
      </c>
    </row>
    <row r="2102" spans="1:9" x14ac:dyDescent="0.3">
      <c r="A2102" s="12">
        <v>65</v>
      </c>
      <c r="B2102">
        <v>31608483000135</v>
      </c>
      <c r="C2102">
        <v>1231020.4405737249</v>
      </c>
      <c r="D2102">
        <v>1.7964367000000001</v>
      </c>
      <c r="E2102">
        <v>685256.78671212005</v>
      </c>
      <c r="F2102" t="s">
        <v>15</v>
      </c>
      <c r="G2102" t="str">
        <f>_xlfn.XLOOKUP(B2102,'de para'!A:A,'de para'!C:C,_xlfn.XLOOKUP(B2102,'de para'!B:B,'de para'!C:C,"Not found",0),0)</f>
        <v>CSHG ALLOCATION SHARP LONG BIASED FIC AÇÕES</v>
      </c>
      <c r="H2102" t="str">
        <f>_xlfn.XLOOKUP(B2102,'de para'!A:A,'de para'!D:D,_xlfn.XLOOKUP('output XML'!B2102,'de para'!B:B,'de para'!D:D,"Not found",0),0)</f>
        <v>Ações</v>
      </c>
      <c r="I2102" s="118">
        <v>44916</v>
      </c>
    </row>
    <row r="2103" spans="1:9" x14ac:dyDescent="0.3">
      <c r="A2103" s="12">
        <v>66</v>
      </c>
      <c r="B2103">
        <v>47716356000190</v>
      </c>
      <c r="C2103">
        <v>9000000</v>
      </c>
      <c r="D2103">
        <v>1</v>
      </c>
      <c r="E2103">
        <v>9000000</v>
      </c>
      <c r="F2103" t="s">
        <v>15</v>
      </c>
      <c r="G2103" t="str">
        <f>_xlfn.XLOOKUP(B2103,'de para'!A:A,'de para'!C:C,_xlfn.XLOOKUP(B2103,'de para'!B:B,'de para'!C:C,"Not found",0),0)</f>
        <v>ETRNTY ÉON MM MASTER FIC FIM</v>
      </c>
      <c r="H2103" t="str">
        <f>_xlfn.XLOOKUP(B2103,'de para'!A:A,'de para'!D:D,_xlfn.XLOOKUP('output XML'!B2103,'de para'!B:B,'de para'!D:D,"Not found",0),0)</f>
        <v>Multimercado</v>
      </c>
      <c r="I2103" s="118">
        <v>44916</v>
      </c>
    </row>
    <row r="2104" spans="1:9" x14ac:dyDescent="0.3">
      <c r="A2104" s="12">
        <v>67</v>
      </c>
      <c r="B2104">
        <v>35819274000191</v>
      </c>
      <c r="C2104">
        <v>1168675.5120513439</v>
      </c>
      <c r="D2104">
        <v>1.2610839599999999</v>
      </c>
      <c r="E2104">
        <v>926723.00110084994</v>
      </c>
      <c r="F2104" t="s">
        <v>15</v>
      </c>
      <c r="G2104" t="str">
        <f>_xlfn.XLOOKUP(B2104,'de para'!A:A,'de para'!C:C,_xlfn.XLOOKUP(B2104,'de para'!B:B,'de para'!C:C,"Not found",0),0)</f>
        <v>CSHG JIVE DISTRESSED ALLOCATION III FIC MULTIMERCADO CRÉDITO PRIVADO</v>
      </c>
      <c r="H2104" t="str">
        <f>_xlfn.XLOOKUP(B2104,'de para'!A:A,'de para'!D:D,_xlfn.XLOOKUP('output XML'!B2104,'de para'!B:B,'de para'!D:D,"Not found",0),0)</f>
        <v>Inflação</v>
      </c>
      <c r="I2104" s="118">
        <v>44916</v>
      </c>
    </row>
    <row r="2105" spans="1:9" x14ac:dyDescent="0.3">
      <c r="A2105" s="12">
        <v>68</v>
      </c>
      <c r="B2105">
        <v>31713505000127</v>
      </c>
      <c r="C2105">
        <v>652480.22033280786</v>
      </c>
      <c r="D2105">
        <v>2020.7555153999999</v>
      </c>
      <c r="E2105">
        <v>322.88924383</v>
      </c>
      <c r="F2105" t="s">
        <v>15</v>
      </c>
      <c r="G2105" t="str">
        <f>_xlfn.XLOOKUP(B2105,'de para'!A:A,'de para'!C:C,_xlfn.XLOOKUP(B2105,'de para'!B:B,'de para'!C:C,"Not found",0),0)</f>
        <v>CSHG PÁTRIA INF IV FI MULTIMERCADO</v>
      </c>
      <c r="H2105" t="str">
        <f>_xlfn.XLOOKUP(B2105,'de para'!A:A,'de para'!D:D,_xlfn.XLOOKUP('output XML'!B2105,'de para'!B:B,'de para'!D:D,"Not found",0),0)</f>
        <v>Ações</v>
      </c>
      <c r="I2105" s="118">
        <v>44916</v>
      </c>
    </row>
    <row r="2106" spans="1:9" x14ac:dyDescent="0.3">
      <c r="A2106" s="12">
        <v>69</v>
      </c>
      <c r="B2106">
        <v>31713585000110</v>
      </c>
      <c r="C2106">
        <v>67812.979856494625</v>
      </c>
      <c r="D2106">
        <v>1.1546984</v>
      </c>
      <c r="E2106">
        <v>58727.87201965</v>
      </c>
      <c r="F2106" t="s">
        <v>15</v>
      </c>
      <c r="G2106" t="str">
        <f>_xlfn.XLOOKUP(B2106,'de para'!A:A,'de para'!C:C,_xlfn.XLOOKUP(B2106,'de para'!B:B,'de para'!C:C,"Not found",0),0)</f>
        <v>CSHG PÁTRIA INF IV FIC RENDA FIXA REFERENCIADO DI</v>
      </c>
      <c r="H2106" t="str">
        <f>_xlfn.XLOOKUP(B2106,'de para'!A:A,'de para'!D:D,_xlfn.XLOOKUP('output XML'!B2106,'de para'!B:B,'de para'!D:D,"Not found",0),0)</f>
        <v>Caixa</v>
      </c>
      <c r="I2106" s="118">
        <v>44916</v>
      </c>
    </row>
    <row r="2107" spans="1:9" x14ac:dyDescent="0.3">
      <c r="A2107" s="12">
        <v>70</v>
      </c>
      <c r="B2107">
        <v>42776581000106</v>
      </c>
      <c r="C2107">
        <v>1768853.3054993639</v>
      </c>
      <c r="D2107">
        <v>1.12870892</v>
      </c>
      <c r="E2107">
        <v>1567147.44976</v>
      </c>
      <c r="F2107" t="s">
        <v>15</v>
      </c>
      <c r="G2107" t="str">
        <f>_xlfn.XLOOKUP(B2107,'de para'!A:A,'de para'!C:C,_xlfn.XLOOKUP(B2107,'de para'!B:B,'de para'!C:C,"Not found",0),0)</f>
        <v>SELECTION CASH MASTER FUNDO DE INVESTIMENTO EM COTAS DE FUNDOS DE INVESTIMENTO RENDA FIXA CREDITO PRIVADO LONGO PRAZO</v>
      </c>
      <c r="H2107" t="str">
        <f>_xlfn.XLOOKUP(B2107,'de para'!A:A,'de para'!D:D,_xlfn.XLOOKUP('output XML'!B2107,'de para'!B:B,'de para'!D:D,"Not found",0),0)</f>
        <v>Caixa</v>
      </c>
      <c r="I2107" s="118">
        <v>44916</v>
      </c>
    </row>
    <row r="2108" spans="1:9" x14ac:dyDescent="0.3">
      <c r="A2108" s="12">
        <v>71</v>
      </c>
      <c r="B2108">
        <v>30654823000100</v>
      </c>
      <c r="C2108">
        <v>2022638.450027284</v>
      </c>
      <c r="D2108">
        <v>1348.4256312299999</v>
      </c>
      <c r="E2108">
        <v>1500.0000023600001</v>
      </c>
      <c r="F2108" t="s">
        <v>15</v>
      </c>
      <c r="G2108" t="str">
        <f>_xlfn.XLOOKUP(B2108,'de para'!A:A,'de para'!C:C,_xlfn.XLOOKUP(B2108,'de para'!B:B,'de para'!C:C,"Not found",0),0)</f>
        <v>SPS II FEEDER B FI MULTIMERCADO CRÉDITO PRIVADO</v>
      </c>
      <c r="H2108" t="str">
        <f>_xlfn.XLOOKUP(B2108,'de para'!A:A,'de para'!D:D,_xlfn.XLOOKUP('output XML'!B2108,'de para'!B:B,'de para'!D:D,"Not found",0),0)</f>
        <v>Inflação</v>
      </c>
      <c r="I2108" s="118">
        <v>44916</v>
      </c>
    </row>
    <row r="2109" spans="1:9" x14ac:dyDescent="0.3">
      <c r="A2109" s="12">
        <v>72</v>
      </c>
      <c r="B2109">
        <v>10843445000197</v>
      </c>
      <c r="C2109">
        <v>158.68379984610331</v>
      </c>
      <c r="D2109">
        <v>2.5875474199999999</v>
      </c>
      <c r="E2109">
        <v>61.325948510000003</v>
      </c>
      <c r="F2109" t="s">
        <v>15</v>
      </c>
      <c r="G2109" t="str">
        <f>_xlfn.XLOOKUP(B2109,'de para'!A:A,'de para'!C:C,_xlfn.XLOOKUP(B2109,'de para'!B:B,'de para'!C:C,"Not found",0),0)</f>
        <v>XP REFERENCIADO FUNDO INVESTIMENTO REFERENCIADO DI</v>
      </c>
      <c r="H2109" t="str">
        <f>_xlfn.XLOOKUP(B2109,'de para'!A:A,'de para'!D:D,_xlfn.XLOOKUP('output XML'!B2109,'de para'!B:B,'de para'!D:D,"Not found",0),0)</f>
        <v>Caixa</v>
      </c>
      <c r="I2109" s="118">
        <v>44916</v>
      </c>
    </row>
    <row r="2110" spans="1:9" x14ac:dyDescent="0.3">
      <c r="A2110" s="12">
        <v>73</v>
      </c>
      <c r="B2110">
        <v>44162109000109</v>
      </c>
      <c r="C2110">
        <v>83364.150030272984</v>
      </c>
      <c r="D2110">
        <v>1.0503137499999999</v>
      </c>
      <c r="E2110">
        <v>79370.711875640001</v>
      </c>
      <c r="F2110" t="s">
        <v>15</v>
      </c>
      <c r="G2110" t="str">
        <f>_xlfn.XLOOKUP(B2110,'de para'!A:A,'de para'!C:C,_xlfn.XLOOKUP(B2110,'de para'!B:B,'de para'!C:C,"Not found",0),0)</f>
        <v>XP CASH I FI RENDA FIXA SIMPLES</v>
      </c>
      <c r="H2110" t="str">
        <f>_xlfn.XLOOKUP(B2110,'de para'!A:A,'de para'!D:D,_xlfn.XLOOKUP('output XML'!B2110,'de para'!B:B,'de para'!D:D,"Not found",0),0)</f>
        <v>Caixa</v>
      </c>
      <c r="I2110" s="118">
        <v>44916</v>
      </c>
    </row>
    <row r="2111" spans="1:9" x14ac:dyDescent="0.3">
      <c r="A2111" s="12">
        <v>74</v>
      </c>
      <c r="B2111">
        <v>45683352000127</v>
      </c>
      <c r="C2111">
        <v>83364.055207792233</v>
      </c>
      <c r="D2111">
        <v>1.0503311099999999</v>
      </c>
      <c r="E2111">
        <v>79369.309748230007</v>
      </c>
      <c r="F2111" t="s">
        <v>15</v>
      </c>
      <c r="G2111" t="str">
        <f>_xlfn.XLOOKUP(B2111,'de para'!A:A,'de para'!C:C,_xlfn.XLOOKUP(B2111,'de para'!B:B,'de para'!C:C,"Not found",0),0)</f>
        <v>XP CASH II FI RENDA FIXA SIMPLES</v>
      </c>
      <c r="H2111" t="str">
        <f>_xlfn.XLOOKUP(B2111,'de para'!A:A,'de para'!D:D,_xlfn.XLOOKUP('output XML'!B2111,'de para'!B:B,'de para'!D:D,"Not found",0),0)</f>
        <v>Caixa</v>
      </c>
      <c r="I2111" s="118">
        <v>44916</v>
      </c>
    </row>
    <row r="2112" spans="1:9" x14ac:dyDescent="0.3">
      <c r="A2112" s="12">
        <v>75</v>
      </c>
      <c r="B2112">
        <v>45688718000150</v>
      </c>
      <c r="C2112">
        <v>83364.066078152027</v>
      </c>
      <c r="D2112">
        <v>1.05033109</v>
      </c>
      <c r="E2112">
        <v>79369.321609010003</v>
      </c>
      <c r="F2112" t="s">
        <v>15</v>
      </c>
      <c r="G2112" t="str">
        <f>_xlfn.XLOOKUP(B2112,'de para'!A:A,'de para'!C:C,_xlfn.XLOOKUP(B2112,'de para'!B:B,'de para'!C:C,"Not found",0),0)</f>
        <v>XP CASH IV FI RENDA FIXA SIMPLES</v>
      </c>
      <c r="H2112" t="str">
        <f>_xlfn.XLOOKUP(B2112,'de para'!A:A,'de para'!D:D,_xlfn.XLOOKUP('output XML'!B2112,'de para'!B:B,'de para'!D:D,"Not found",0),0)</f>
        <v>Caixa</v>
      </c>
      <c r="I2112" s="118">
        <v>44916</v>
      </c>
    </row>
    <row r="2113" spans="1:9" x14ac:dyDescent="0.3">
      <c r="A2113" s="12">
        <v>76</v>
      </c>
      <c r="B2113">
        <v>46328929000145</v>
      </c>
      <c r="C2113">
        <v>83364.040697091026</v>
      </c>
      <c r="D2113">
        <v>1.0503287699999999</v>
      </c>
      <c r="E2113">
        <v>79369.472757650001</v>
      </c>
      <c r="F2113" t="s">
        <v>15</v>
      </c>
      <c r="G2113" t="str">
        <f>_xlfn.XLOOKUP(B2113,'de para'!A:A,'de para'!C:C,_xlfn.XLOOKUP(B2113,'de para'!B:B,'de para'!C:C,"Not found",0),0)</f>
        <v>XP CASH IX FI RENDA FIXA SIMPLES</v>
      </c>
      <c r="H2113" t="str">
        <f>_xlfn.XLOOKUP(B2113,'de para'!A:A,'de para'!D:D,_xlfn.XLOOKUP('output XML'!B2113,'de para'!B:B,'de para'!D:D,"Not found",0),0)</f>
        <v>Caixa</v>
      </c>
      <c r="I2113" s="118">
        <v>44916</v>
      </c>
    </row>
    <row r="2114" spans="1:9" x14ac:dyDescent="0.3">
      <c r="A2114" s="12">
        <v>77</v>
      </c>
      <c r="B2114">
        <v>46098698000120</v>
      </c>
      <c r="C2114">
        <v>83364.064733490392</v>
      </c>
      <c r="D2114">
        <v>1.0502495199999999</v>
      </c>
      <c r="E2114">
        <v>79375.484726230003</v>
      </c>
      <c r="F2114" t="s">
        <v>15</v>
      </c>
      <c r="G2114" t="str">
        <f>_xlfn.XLOOKUP(B2114,'de para'!A:A,'de para'!C:C,_xlfn.XLOOKUP(B2114,'de para'!B:B,'de para'!C:C,"Not found",0),0)</f>
        <v>XP CASH V FI RENDA FIXA SIMPLES</v>
      </c>
      <c r="H2114" t="str">
        <f>_xlfn.XLOOKUP(B2114,'de para'!A:A,'de para'!D:D,_xlfn.XLOOKUP('output XML'!B2114,'de para'!B:B,'de para'!D:D,"Not found",0),0)</f>
        <v>Caixa</v>
      </c>
      <c r="I2114" s="118">
        <v>44916</v>
      </c>
    </row>
    <row r="2115" spans="1:9" x14ac:dyDescent="0.3">
      <c r="A2115" s="12">
        <v>78</v>
      </c>
      <c r="B2115">
        <v>32319500000187</v>
      </c>
      <c r="C2115">
        <v>83364.062234098979</v>
      </c>
      <c r="D2115">
        <v>1.05035129</v>
      </c>
      <c r="E2115">
        <v>79367.791545340006</v>
      </c>
      <c r="F2115" t="s">
        <v>15</v>
      </c>
      <c r="G2115" t="str">
        <f>_xlfn.XLOOKUP(B2115,'de para'!A:A,'de para'!C:C,_xlfn.XLOOKUP(B2115,'de para'!B:B,'de para'!C:C,"Not found",0),0)</f>
        <v>XP CASH VI FI RENDA FIXA SIMPLES</v>
      </c>
      <c r="H2115" t="str">
        <f>_xlfn.XLOOKUP(B2115,'de para'!A:A,'de para'!D:D,_xlfn.XLOOKUP('output XML'!B2115,'de para'!B:B,'de para'!D:D,"Not found",0),0)</f>
        <v>Caixa</v>
      </c>
      <c r="I2115" s="118">
        <v>44916</v>
      </c>
    </row>
    <row r="2116" spans="1:9" x14ac:dyDescent="0.3">
      <c r="A2116" s="12">
        <v>79</v>
      </c>
      <c r="B2116">
        <v>46328987000179</v>
      </c>
      <c r="C2116">
        <v>83364.06188799064</v>
      </c>
      <c r="D2116">
        <v>1.05033208</v>
      </c>
      <c r="E2116">
        <v>79369.24280937</v>
      </c>
      <c r="F2116" t="s">
        <v>15</v>
      </c>
      <c r="G2116" t="str">
        <f>_xlfn.XLOOKUP(B2116,'de para'!A:A,'de para'!C:C,_xlfn.XLOOKUP(B2116,'de para'!B:B,'de para'!C:C,"Not found",0),0)</f>
        <v>XP CASH X FI RENDA FIXA SIMPLES I</v>
      </c>
      <c r="H2116" t="str">
        <f>_xlfn.XLOOKUP(B2116,'de para'!A:A,'de para'!D:D,_xlfn.XLOOKUP('output XML'!B2116,'de para'!B:B,'de para'!D:D,"Not found",0),0)</f>
        <v>Caixa</v>
      </c>
      <c r="I2116" s="118">
        <v>44916</v>
      </c>
    </row>
    <row r="2117" spans="1:9" x14ac:dyDescent="0.3">
      <c r="A2117" s="12">
        <v>80</v>
      </c>
      <c r="B2117">
        <v>45688636000106</v>
      </c>
      <c r="C2117">
        <v>83364.072114470473</v>
      </c>
      <c r="D2117">
        <v>1.0502612899999999</v>
      </c>
      <c r="E2117">
        <v>79374.602213959995</v>
      </c>
      <c r="F2117" t="s">
        <v>15</v>
      </c>
      <c r="G2117" t="str">
        <f>_xlfn.XLOOKUP(B2117,'de para'!A:A,'de para'!C:C,_xlfn.XLOOKUP(B2117,'de para'!B:B,'de para'!C:C,"Not found",0),0)</f>
        <v>XP CASH III FI RENDA FIXA SIMPLES</v>
      </c>
      <c r="H2117" t="str">
        <f>_xlfn.XLOOKUP(B2117,'de para'!A:A,'de para'!D:D,_xlfn.XLOOKUP('output XML'!B2117,'de para'!B:B,'de para'!D:D,"Not found",0),0)</f>
        <v>Caixa</v>
      </c>
      <c r="I2117" s="118">
        <v>44916</v>
      </c>
    </row>
    <row r="2118" spans="1:9" x14ac:dyDescent="0.3">
      <c r="A2118" s="12">
        <v>81</v>
      </c>
      <c r="B2118">
        <v>46328680000178</v>
      </c>
      <c r="C2118">
        <v>83364.061508398634</v>
      </c>
      <c r="D2118">
        <v>1.05032909</v>
      </c>
      <c r="E2118">
        <v>79369.468390520007</v>
      </c>
      <c r="F2118" t="s">
        <v>15</v>
      </c>
      <c r="G2118" t="str">
        <f>_xlfn.XLOOKUP(B2118,'de para'!A:A,'de para'!C:C,_xlfn.XLOOKUP(B2118,'de para'!B:B,'de para'!C:C,"Not found",0),0)</f>
        <v>XP CASH VII FI RENDA FIXA SIMPLES</v>
      </c>
      <c r="H2118" t="str">
        <f>_xlfn.XLOOKUP(B2118,'de para'!A:A,'de para'!D:D,_xlfn.XLOOKUP('output XML'!B2118,'de para'!B:B,'de para'!D:D,"Not found",0),0)</f>
        <v>Caixa</v>
      </c>
      <c r="I2118" s="118">
        <v>44916</v>
      </c>
    </row>
    <row r="2119" spans="1:9" x14ac:dyDescent="0.3">
      <c r="A2119" s="12">
        <v>82</v>
      </c>
      <c r="B2119">
        <v>46328752000187</v>
      </c>
      <c r="C2119">
        <v>83364.061511627617</v>
      </c>
      <c r="D2119">
        <v>1.0503290700000001</v>
      </c>
      <c r="E2119">
        <v>79369.469904919999</v>
      </c>
      <c r="F2119" t="s">
        <v>15</v>
      </c>
      <c r="G2119" t="str">
        <f>_xlfn.XLOOKUP(B2119,'de para'!A:A,'de para'!C:C,_xlfn.XLOOKUP(B2119,'de para'!B:B,'de para'!C:C,"Not found",0),0)</f>
        <v>XP CASH VIII FI RENDA FIXA SIMPLES</v>
      </c>
      <c r="H2119" t="str">
        <f>_xlfn.XLOOKUP(B2119,'de para'!A:A,'de para'!D:D,_xlfn.XLOOKUP('output XML'!B2119,'de para'!B:B,'de para'!D:D,"Not found",0),0)</f>
        <v>Caixa</v>
      </c>
      <c r="I2119" s="118">
        <v>44916</v>
      </c>
    </row>
    <row r="2120" spans="1:9" x14ac:dyDescent="0.3">
      <c r="A2120" s="12">
        <v>0</v>
      </c>
      <c r="B2120" t="s">
        <v>3</v>
      </c>
      <c r="C2120">
        <v>196350.19</v>
      </c>
      <c r="D2120">
        <v>3927.0038330000002</v>
      </c>
      <c r="E2120">
        <v>50</v>
      </c>
      <c r="F2120" t="s">
        <v>14</v>
      </c>
      <c r="G2120" t="str">
        <f>_xlfn.XLOOKUP(B2120,'de para'!A:A,'de para'!C:C,_xlfn.XLOOKUP(B2120,'de para'!B:B,'de para'!C:C,"Not found",0),0)</f>
        <v>NTN-B 760199 20350515</v>
      </c>
      <c r="H2120" t="str">
        <f>_xlfn.XLOOKUP(B2120,'de para'!A:A,'de para'!D:D,_xlfn.XLOOKUP('output XML'!B2120,'de para'!B:B,'de para'!D:D,"Not found",0),0)</f>
        <v>Inflação</v>
      </c>
      <c r="I2120" s="118">
        <v>44917</v>
      </c>
    </row>
    <row r="2121" spans="1:9" x14ac:dyDescent="0.3">
      <c r="A2121" s="12">
        <v>1</v>
      </c>
      <c r="B2121" t="s">
        <v>3</v>
      </c>
      <c r="C2121">
        <v>259182.25</v>
      </c>
      <c r="D2121">
        <v>3927.0038330000002</v>
      </c>
      <c r="E2121">
        <v>66</v>
      </c>
      <c r="F2121" t="s">
        <v>14</v>
      </c>
      <c r="G2121" t="str">
        <f>_xlfn.XLOOKUP(B2121,'de para'!A:A,'de para'!C:C,_xlfn.XLOOKUP(B2121,'de para'!B:B,'de para'!C:C,"Not found",0),0)</f>
        <v>NTN-B 760199 20350515</v>
      </c>
      <c r="H2121" t="str">
        <f>_xlfn.XLOOKUP(B2121,'de para'!A:A,'de para'!D:D,_xlfn.XLOOKUP('output XML'!B2121,'de para'!B:B,'de para'!D:D,"Not found",0),0)</f>
        <v>Inflação</v>
      </c>
      <c r="I2121" s="118">
        <v>44917</v>
      </c>
    </row>
    <row r="2122" spans="1:9" x14ac:dyDescent="0.3">
      <c r="A2122" s="12">
        <v>2</v>
      </c>
      <c r="B2122" t="s">
        <v>3</v>
      </c>
      <c r="C2122">
        <v>1260568.23</v>
      </c>
      <c r="D2122">
        <v>3927.0038330000002</v>
      </c>
      <c r="E2122">
        <v>321</v>
      </c>
      <c r="F2122" t="s">
        <v>14</v>
      </c>
      <c r="G2122" t="str">
        <f>_xlfn.XLOOKUP(B2122,'de para'!A:A,'de para'!C:C,_xlfn.XLOOKUP(B2122,'de para'!B:B,'de para'!C:C,"Not found",0),0)</f>
        <v>NTN-B 760199 20350515</v>
      </c>
      <c r="H2122" t="str">
        <f>_xlfn.XLOOKUP(B2122,'de para'!A:A,'de para'!D:D,_xlfn.XLOOKUP('output XML'!B2122,'de para'!B:B,'de para'!D:D,"Not found",0),0)</f>
        <v>Inflação</v>
      </c>
      <c r="I2122" s="118">
        <v>44917</v>
      </c>
    </row>
    <row r="2123" spans="1:9" x14ac:dyDescent="0.3">
      <c r="A2123" s="12">
        <v>3</v>
      </c>
      <c r="B2123" t="s">
        <v>5</v>
      </c>
      <c r="C2123">
        <v>176951.33</v>
      </c>
      <c r="D2123">
        <v>4021.6211060000001</v>
      </c>
      <c r="E2123">
        <v>44</v>
      </c>
      <c r="F2123" t="s">
        <v>14</v>
      </c>
      <c r="G2123" t="str">
        <f>_xlfn.XLOOKUP(B2123,'de para'!A:A,'de para'!C:C,_xlfn.XLOOKUP(B2123,'de para'!B:B,'de para'!C:C,"Not found",0),0)</f>
        <v>NTN-B 760199 20260815</v>
      </c>
      <c r="H2123" t="str">
        <f>_xlfn.XLOOKUP(B2123,'de para'!A:A,'de para'!D:D,_xlfn.XLOOKUP('output XML'!B2123,'de para'!B:B,'de para'!D:D,"Not found",0),0)</f>
        <v>Inflação</v>
      </c>
      <c r="I2123" s="118">
        <v>44917</v>
      </c>
    </row>
    <row r="2124" spans="1:9" x14ac:dyDescent="0.3">
      <c r="A2124" s="12">
        <v>4</v>
      </c>
      <c r="B2124" t="s">
        <v>5</v>
      </c>
      <c r="C2124">
        <v>277491.86</v>
      </c>
      <c r="D2124">
        <v>4021.6211060000001</v>
      </c>
      <c r="E2124">
        <v>69</v>
      </c>
      <c r="F2124" t="s">
        <v>14</v>
      </c>
      <c r="G2124" t="str">
        <f>_xlfn.XLOOKUP(B2124,'de para'!A:A,'de para'!C:C,_xlfn.XLOOKUP(B2124,'de para'!B:B,'de para'!C:C,"Not found",0),0)</f>
        <v>NTN-B 760199 20260815</v>
      </c>
      <c r="H2124" t="str">
        <f>_xlfn.XLOOKUP(B2124,'de para'!A:A,'de para'!D:D,_xlfn.XLOOKUP('output XML'!B2124,'de para'!B:B,'de para'!D:D,"Not found",0),0)</f>
        <v>Inflação</v>
      </c>
      <c r="I2124" s="118">
        <v>44917</v>
      </c>
    </row>
    <row r="2125" spans="1:9" x14ac:dyDescent="0.3">
      <c r="A2125" s="12">
        <v>5</v>
      </c>
      <c r="B2125" t="s">
        <v>5</v>
      </c>
      <c r="C2125">
        <v>32172.97</v>
      </c>
      <c r="D2125">
        <v>4021.6211060000001</v>
      </c>
      <c r="E2125">
        <v>8</v>
      </c>
      <c r="F2125" t="s">
        <v>14</v>
      </c>
      <c r="G2125" t="str">
        <f>_xlfn.XLOOKUP(B2125,'de para'!A:A,'de para'!C:C,_xlfn.XLOOKUP(B2125,'de para'!B:B,'de para'!C:C,"Not found",0),0)</f>
        <v>NTN-B 760199 20260815</v>
      </c>
      <c r="H2125" t="str">
        <f>_xlfn.XLOOKUP(B2125,'de para'!A:A,'de para'!D:D,_xlfn.XLOOKUP('output XML'!B2125,'de para'!B:B,'de para'!D:D,"Not found",0),0)</f>
        <v>Inflação</v>
      </c>
      <c r="I2125" s="118">
        <v>44917</v>
      </c>
    </row>
    <row r="2126" spans="1:9" x14ac:dyDescent="0.3">
      <c r="A2126" s="12">
        <v>6</v>
      </c>
      <c r="B2126" t="s">
        <v>5</v>
      </c>
      <c r="C2126">
        <v>695740.45</v>
      </c>
      <c r="D2126">
        <v>4021.6211060000001</v>
      </c>
      <c r="E2126">
        <v>173</v>
      </c>
      <c r="F2126" t="s">
        <v>14</v>
      </c>
      <c r="G2126" t="str">
        <f>_xlfn.XLOOKUP(B2126,'de para'!A:A,'de para'!C:C,_xlfn.XLOOKUP(B2126,'de para'!B:B,'de para'!C:C,"Not found",0),0)</f>
        <v>NTN-B 760199 20260815</v>
      </c>
      <c r="H2126" t="str">
        <f>_xlfn.XLOOKUP(B2126,'de para'!A:A,'de para'!D:D,_xlfn.XLOOKUP('output XML'!B2126,'de para'!B:B,'de para'!D:D,"Not found",0),0)</f>
        <v>Inflação</v>
      </c>
      <c r="I2126" s="118">
        <v>44917</v>
      </c>
    </row>
    <row r="2127" spans="1:9" x14ac:dyDescent="0.3">
      <c r="A2127" s="12">
        <v>7</v>
      </c>
      <c r="B2127" t="s">
        <v>6</v>
      </c>
      <c r="C2127">
        <v>1498060.39</v>
      </c>
      <c r="D2127">
        <v>998.70692538000003</v>
      </c>
      <c r="E2127">
        <v>1500</v>
      </c>
      <c r="F2127" t="s">
        <v>14</v>
      </c>
      <c r="G2127" t="str">
        <f>_xlfn.XLOOKUP(B2127,'de para'!A:A,'de para'!C:C,_xlfn.XLOOKUP(B2127,'de para'!B:B,'de para'!C:C,"Not found",0),0)</f>
        <v>IFPT11 - IFIN PARTICIPAÇÕES S.A. - 20330915 IPCA + 7.1000%</v>
      </c>
      <c r="H2127" t="str">
        <f>_xlfn.XLOOKUP(B2127,'de para'!A:A,'de para'!D:D,_xlfn.XLOOKUP('output XML'!B2127,'de para'!B:B,'de para'!D:D,"Not found",0),0)</f>
        <v>Inflação</v>
      </c>
      <c r="I2127" s="118">
        <v>44917</v>
      </c>
    </row>
    <row r="2128" spans="1:9" x14ac:dyDescent="0.3">
      <c r="A2128" s="12">
        <v>8</v>
      </c>
      <c r="B2128" t="s">
        <v>7</v>
      </c>
      <c r="C2128">
        <v>283032.48</v>
      </c>
      <c r="D2128">
        <v>14.88</v>
      </c>
      <c r="E2128">
        <v>19021</v>
      </c>
      <c r="F2128" t="s">
        <v>14</v>
      </c>
      <c r="G2128" t="str">
        <f>_xlfn.XLOOKUP(B2128,'de para'!A:A,'de para'!C:C,_xlfn.XLOOKUP(B2128,'de para'!B:B,'de para'!C:C,"Not found",0),0)</f>
        <v>Bradesco PN</v>
      </c>
      <c r="H2128" t="str">
        <f>_xlfn.XLOOKUP(B2128,'de para'!A:A,'de para'!D:D,_xlfn.XLOOKUP('output XML'!B2128,'de para'!B:B,'de para'!D:D,"Not found",0),0)</f>
        <v>Ações</v>
      </c>
      <c r="I2128" s="118">
        <v>44917</v>
      </c>
    </row>
    <row r="2129" spans="1:9" x14ac:dyDescent="0.3">
      <c r="A2129" s="12">
        <v>9</v>
      </c>
      <c r="B2129" t="s">
        <v>143</v>
      </c>
      <c r="C2129">
        <v>1694059</v>
      </c>
      <c r="D2129">
        <v>103.93</v>
      </c>
      <c r="E2129">
        <v>16300</v>
      </c>
      <c r="F2129" t="s">
        <v>14</v>
      </c>
      <c r="G2129" t="str">
        <f>_xlfn.XLOOKUP(B2129,'de para'!A:A,'de para'!C:C,_xlfn.XLOOKUP(B2129,'de para'!B:B,'de para'!C:C,"Not found",0),0)</f>
        <v>BOVA11</v>
      </c>
      <c r="H2129" t="str">
        <f>_xlfn.XLOOKUP(B2129,'de para'!A:A,'de para'!D:D,_xlfn.XLOOKUP('output XML'!B2129,'de para'!B:B,'de para'!D:D,"Not found",0),0)</f>
        <v>Ações</v>
      </c>
      <c r="I2129" s="118">
        <v>44917</v>
      </c>
    </row>
    <row r="2130" spans="1:9" x14ac:dyDescent="0.3">
      <c r="A2130" s="12">
        <v>10</v>
      </c>
      <c r="B2130" t="s">
        <v>8</v>
      </c>
      <c r="C2130">
        <v>370807.94</v>
      </c>
      <c r="D2130">
        <v>10.97</v>
      </c>
      <c r="E2130">
        <v>33802</v>
      </c>
      <c r="F2130" t="s">
        <v>14</v>
      </c>
      <c r="G2130" t="str">
        <f>_xlfn.XLOOKUP(B2130,'de para'!A:A,'de para'!C:C,_xlfn.XLOOKUP(B2130,'de para'!B:B,'de para'!C:C,"Not found",0),0)</f>
        <v>CEMIG PN</v>
      </c>
      <c r="H2130" t="str">
        <f>_xlfn.XLOOKUP(B2130,'de para'!A:A,'de para'!D:D,_xlfn.XLOOKUP('output XML'!B2130,'de para'!B:B,'de para'!D:D,"Not found",0),0)</f>
        <v>Ações</v>
      </c>
      <c r="I2130" s="118">
        <v>44917</v>
      </c>
    </row>
    <row r="2131" spans="1:9" x14ac:dyDescent="0.3">
      <c r="A2131" s="12">
        <v>11</v>
      </c>
      <c r="B2131" t="s">
        <v>9</v>
      </c>
      <c r="C2131">
        <v>1211694</v>
      </c>
      <c r="D2131">
        <v>16.690000000000001</v>
      </c>
      <c r="E2131">
        <v>72600</v>
      </c>
      <c r="F2131" t="s">
        <v>14</v>
      </c>
      <c r="G2131" t="str">
        <f>_xlfn.XLOOKUP(B2131,'de para'!A:A,'de para'!C:C,_xlfn.XLOOKUP(B2131,'de para'!B:B,'de para'!C:C,"Not found",0),0)</f>
        <v>Cosan ON</v>
      </c>
      <c r="H2131" t="str">
        <f>_xlfn.XLOOKUP(B2131,'de para'!A:A,'de para'!D:D,_xlfn.XLOOKUP('output XML'!B2131,'de para'!B:B,'de para'!D:D,"Not found",0),0)</f>
        <v>Ações</v>
      </c>
      <c r="I2131" s="118">
        <v>44917</v>
      </c>
    </row>
    <row r="2132" spans="1:9" x14ac:dyDescent="0.3">
      <c r="A2132" s="12">
        <v>12</v>
      </c>
      <c r="B2132" t="s">
        <v>10</v>
      </c>
      <c r="C2132">
        <v>490988.56</v>
      </c>
      <c r="D2132">
        <v>8.44</v>
      </c>
      <c r="E2132">
        <v>58174</v>
      </c>
      <c r="F2132" t="s">
        <v>14</v>
      </c>
      <c r="G2132" t="str">
        <f>_xlfn.XLOOKUP(B2132,'de para'!A:A,'de para'!C:C,_xlfn.XLOOKUP(B2132,'de para'!B:B,'de para'!C:C,"Not found",0),0)</f>
        <v>Itau PN</v>
      </c>
      <c r="H2132" t="str">
        <f>_xlfn.XLOOKUP(B2132,'de para'!A:A,'de para'!D:D,_xlfn.XLOOKUP('output XML'!B2132,'de para'!B:B,'de para'!D:D,"Not found",0),0)</f>
        <v>Ações</v>
      </c>
      <c r="I2132" s="118">
        <v>44917</v>
      </c>
    </row>
    <row r="2133" spans="1:9" x14ac:dyDescent="0.3">
      <c r="A2133" s="12">
        <v>13</v>
      </c>
      <c r="B2133" t="s">
        <v>11</v>
      </c>
      <c r="C2133">
        <v>865079.4</v>
      </c>
      <c r="D2133">
        <v>23.99</v>
      </c>
      <c r="E2133">
        <v>36060</v>
      </c>
      <c r="F2133" t="s">
        <v>14</v>
      </c>
      <c r="G2133" t="str">
        <f>_xlfn.XLOOKUP(B2133,'de para'!A:A,'de para'!C:C,_xlfn.XLOOKUP(B2133,'de para'!B:B,'de para'!C:C,"Not found",0),0)</f>
        <v>Petrobras PN</v>
      </c>
      <c r="H2133" t="str">
        <f>_xlfn.XLOOKUP(B2133,'de para'!A:A,'de para'!D:D,_xlfn.XLOOKUP('output XML'!B2133,'de para'!B:B,'de para'!D:D,"Not found",0),0)</f>
        <v>Ações</v>
      </c>
      <c r="I2133" s="118">
        <v>44917</v>
      </c>
    </row>
    <row r="2134" spans="1:9" x14ac:dyDescent="0.3">
      <c r="A2134" s="12">
        <v>14</v>
      </c>
      <c r="B2134" t="s">
        <v>12</v>
      </c>
      <c r="C2134">
        <v>1629250</v>
      </c>
      <c r="D2134">
        <v>85.75</v>
      </c>
      <c r="E2134">
        <v>19000</v>
      </c>
      <c r="F2134" t="s">
        <v>14</v>
      </c>
      <c r="G2134" t="str">
        <f>_xlfn.XLOOKUP(B2134,'de para'!A:A,'de para'!C:C,_xlfn.XLOOKUP(B2134,'de para'!B:B,'de para'!C:C,"Not found",0),0)</f>
        <v>Vale ON</v>
      </c>
      <c r="H2134" t="str">
        <f>_xlfn.XLOOKUP(B2134,'de para'!A:A,'de para'!D:D,_xlfn.XLOOKUP('output XML'!B2134,'de para'!B:B,'de para'!D:D,"Not found",0),0)</f>
        <v>Ações</v>
      </c>
      <c r="I2134" s="118">
        <v>44917</v>
      </c>
    </row>
    <row r="2135" spans="1:9" x14ac:dyDescent="0.3">
      <c r="A2135" s="12">
        <v>15</v>
      </c>
      <c r="B2135" t="s">
        <v>143</v>
      </c>
      <c r="C2135">
        <v>599156.44999999995</v>
      </c>
      <c r="D2135">
        <v>103.93</v>
      </c>
      <c r="E2135">
        <v>5765</v>
      </c>
      <c r="F2135" t="s">
        <v>14</v>
      </c>
      <c r="G2135" t="str">
        <f>_xlfn.XLOOKUP(B2135,'de para'!A:A,'de para'!C:C,_xlfn.XLOOKUP(B2135,'de para'!B:B,'de para'!C:C,"Not found",0),0)</f>
        <v>BOVA11</v>
      </c>
      <c r="H2135" t="str">
        <f>_xlfn.XLOOKUP(B2135,'de para'!A:A,'de para'!D:D,_xlfn.XLOOKUP('output XML'!B2135,'de para'!B:B,'de para'!D:D,"Not found",0),0)</f>
        <v>Ações</v>
      </c>
      <c r="I2135" s="118">
        <v>44917</v>
      </c>
    </row>
    <row r="2136" spans="1:9" x14ac:dyDescent="0.3">
      <c r="A2136" s="12">
        <v>16</v>
      </c>
      <c r="B2136" t="s">
        <v>143</v>
      </c>
      <c r="C2136">
        <v>93121.279999999999</v>
      </c>
      <c r="D2136">
        <v>103.93</v>
      </c>
      <c r="E2136">
        <v>896</v>
      </c>
      <c r="F2136" t="s">
        <v>14</v>
      </c>
      <c r="G2136" t="str">
        <f>_xlfn.XLOOKUP(B2136,'de para'!A:A,'de para'!C:C,_xlfn.XLOOKUP(B2136,'de para'!B:B,'de para'!C:C,"Not found",0),0)</f>
        <v>BOVA11</v>
      </c>
      <c r="H2136" t="str">
        <f>_xlfn.XLOOKUP(B2136,'de para'!A:A,'de para'!D:D,_xlfn.XLOOKUP('output XML'!B2136,'de para'!B:B,'de para'!D:D,"Not found",0),0)</f>
        <v>Ações</v>
      </c>
      <c r="I2136" s="118">
        <v>44917</v>
      </c>
    </row>
    <row r="2137" spans="1:9" x14ac:dyDescent="0.3">
      <c r="A2137" s="12">
        <v>17</v>
      </c>
      <c r="B2137" t="s">
        <v>143</v>
      </c>
      <c r="C2137">
        <v>44482.04</v>
      </c>
      <c r="D2137">
        <v>103.93</v>
      </c>
      <c r="E2137">
        <v>428</v>
      </c>
      <c r="F2137" t="s">
        <v>14</v>
      </c>
      <c r="G2137" t="str">
        <f>_xlfn.XLOOKUP(B2137,'de para'!A:A,'de para'!C:C,_xlfn.XLOOKUP(B2137,'de para'!B:B,'de para'!C:C,"Not found",0),0)</f>
        <v>BOVA11</v>
      </c>
      <c r="H2137" t="str">
        <f>_xlfn.XLOOKUP(B2137,'de para'!A:A,'de para'!D:D,_xlfn.XLOOKUP('output XML'!B2137,'de para'!B:B,'de para'!D:D,"Not found",0),0)</f>
        <v>Ações</v>
      </c>
      <c r="I2137" s="118">
        <v>44917</v>
      </c>
    </row>
    <row r="2138" spans="1:9" x14ac:dyDescent="0.3">
      <c r="A2138" s="12">
        <v>18</v>
      </c>
      <c r="B2138" t="s">
        <v>143</v>
      </c>
      <c r="C2138">
        <v>84183.3</v>
      </c>
      <c r="D2138">
        <v>103.93</v>
      </c>
      <c r="E2138">
        <v>810</v>
      </c>
      <c r="F2138" t="s">
        <v>14</v>
      </c>
      <c r="G2138" t="str">
        <f>_xlfn.XLOOKUP(B2138,'de para'!A:A,'de para'!C:C,_xlfn.XLOOKUP(B2138,'de para'!B:B,'de para'!C:C,"Not found",0),0)</f>
        <v>BOVA11</v>
      </c>
      <c r="H2138" t="str">
        <f>_xlfn.XLOOKUP(B2138,'de para'!A:A,'de para'!D:D,_xlfn.XLOOKUP('output XML'!B2138,'de para'!B:B,'de para'!D:D,"Not found",0),0)</f>
        <v>Ações</v>
      </c>
      <c r="I2138" s="118">
        <v>44917</v>
      </c>
    </row>
    <row r="2139" spans="1:9" x14ac:dyDescent="0.3">
      <c r="A2139" s="12">
        <v>19</v>
      </c>
      <c r="B2139" t="s">
        <v>143</v>
      </c>
      <c r="C2139">
        <v>156622.51</v>
      </c>
      <c r="D2139">
        <v>103.93</v>
      </c>
      <c r="E2139">
        <v>1507</v>
      </c>
      <c r="F2139" t="s">
        <v>14</v>
      </c>
      <c r="G2139" t="str">
        <f>_xlfn.XLOOKUP(B2139,'de para'!A:A,'de para'!C:C,_xlfn.XLOOKUP(B2139,'de para'!B:B,'de para'!C:C,"Not found",0),0)</f>
        <v>BOVA11</v>
      </c>
      <c r="H2139" t="str">
        <f>_xlfn.XLOOKUP(B2139,'de para'!A:A,'de para'!D:D,_xlfn.XLOOKUP('output XML'!B2139,'de para'!B:B,'de para'!D:D,"Not found",0),0)</f>
        <v>Ações</v>
      </c>
      <c r="I2139" s="118">
        <v>44917</v>
      </c>
    </row>
    <row r="2140" spans="1:9" x14ac:dyDescent="0.3">
      <c r="A2140" s="12">
        <v>20</v>
      </c>
      <c r="B2140" t="s">
        <v>143</v>
      </c>
      <c r="C2140">
        <v>716493.42</v>
      </c>
      <c r="D2140">
        <v>103.93</v>
      </c>
      <c r="E2140">
        <v>6894</v>
      </c>
      <c r="F2140" t="s">
        <v>14</v>
      </c>
      <c r="G2140" t="str">
        <f>_xlfn.XLOOKUP(B2140,'de para'!A:A,'de para'!C:C,_xlfn.XLOOKUP(B2140,'de para'!B:B,'de para'!C:C,"Not found",0),0)</f>
        <v>BOVA11</v>
      </c>
      <c r="H2140" t="str">
        <f>_xlfn.XLOOKUP(B2140,'de para'!A:A,'de para'!D:D,_xlfn.XLOOKUP('output XML'!B2140,'de para'!B:B,'de para'!D:D,"Not found",0),0)</f>
        <v>Ações</v>
      </c>
      <c r="I2140" s="118">
        <v>44917</v>
      </c>
    </row>
    <row r="2141" spans="1:9" x14ac:dyDescent="0.3">
      <c r="A2141" s="12">
        <v>21</v>
      </c>
      <c r="B2141" t="s">
        <v>13</v>
      </c>
      <c r="C2141">
        <v>1062.31</v>
      </c>
      <c r="D2141">
        <v>1062.31</v>
      </c>
      <c r="E2141">
        <v>1</v>
      </c>
      <c r="F2141" t="s">
        <v>14</v>
      </c>
      <c r="G2141" t="str">
        <f>_xlfn.XLOOKUP(B2141,'de para'!A:A,'de para'!C:C,_xlfn.XLOOKUP(B2141,'de para'!B:B,'de para'!C:C,"Not found",0),0)</f>
        <v>Fundo de caixa</v>
      </c>
      <c r="H2141" t="str">
        <f>_xlfn.XLOOKUP(B2141,'de para'!A:A,'de para'!D:D,_xlfn.XLOOKUP('output XML'!B2141,'de para'!B:B,'de para'!D:D,"Not found",0),0)</f>
        <v>Caixa</v>
      </c>
      <c r="I2141" s="118">
        <v>44917</v>
      </c>
    </row>
    <row r="2142" spans="1:9" x14ac:dyDescent="0.3">
      <c r="A2142" s="12">
        <v>22</v>
      </c>
      <c r="B2142">
        <v>19726267000199</v>
      </c>
      <c r="C2142">
        <v>2442749.7602042099</v>
      </c>
      <c r="D2142">
        <v>298.01366145999998</v>
      </c>
      <c r="E2142">
        <v>8196.7710749800008</v>
      </c>
      <c r="F2142" t="s">
        <v>14</v>
      </c>
      <c r="G2142" t="str">
        <f>_xlfn.XLOOKUP(B2142,'de para'!A:A,'de para'!C:C,_xlfn.XLOOKUP(B2142,'de para'!B:B,'de para'!C:C,"Not found",0),0)</f>
        <v>ATMOS AÇÕES II FIC</v>
      </c>
      <c r="H2142" t="str">
        <f>_xlfn.XLOOKUP(B2142,'de para'!A:A,'de para'!D:D,_xlfn.XLOOKUP('output XML'!B2142,'de para'!B:B,'de para'!D:D,"Not found",0),0)</f>
        <v>Ações</v>
      </c>
      <c r="I2142" s="118">
        <v>44917</v>
      </c>
    </row>
    <row r="2143" spans="1:9" x14ac:dyDescent="0.3">
      <c r="A2143" s="12">
        <v>23</v>
      </c>
      <c r="B2143">
        <v>11145320000156</v>
      </c>
      <c r="C2143">
        <v>3181872.194242225</v>
      </c>
      <c r="D2143">
        <v>694.78056143000003</v>
      </c>
      <c r="E2143">
        <v>4579.6793561599998</v>
      </c>
      <c r="F2143" t="s">
        <v>14</v>
      </c>
      <c r="G2143" t="str">
        <f>_xlfn.XLOOKUP(B2143,'de para'!A:A,'de para'!C:C,_xlfn.XLOOKUP(B2143,'de para'!B:B,'de para'!C:C,"Not found",0),0)</f>
        <v>ATMOS AÇÕES FIC</v>
      </c>
      <c r="H2143" t="str">
        <f>_xlfn.XLOOKUP(B2143,'de para'!A:A,'de para'!D:D,_xlfn.XLOOKUP('output XML'!B2143,'de para'!B:B,'de para'!D:D,"Not found",0),0)</f>
        <v>Ações</v>
      </c>
      <c r="I2143" s="118">
        <v>44917</v>
      </c>
    </row>
    <row r="2144" spans="1:9" x14ac:dyDescent="0.3">
      <c r="A2144" s="12">
        <v>24</v>
      </c>
      <c r="B2144">
        <v>28075715000122</v>
      </c>
      <c r="C2144">
        <v>1851005.2858043329</v>
      </c>
      <c r="D2144">
        <v>1.5961307</v>
      </c>
      <c r="E2144">
        <v>1159682.77898817</v>
      </c>
      <c r="F2144" t="s">
        <v>14</v>
      </c>
      <c r="G2144" t="str">
        <f>_xlfn.XLOOKUP(B2144,'de para'!A:A,'de para'!C:C,_xlfn.XLOOKUP(B2144,'de para'!B:B,'de para'!C:C,"Not found",0),0)</f>
        <v>CSHG ALLOCATION MILES VIRTUS FIC AÇÕES</v>
      </c>
      <c r="H2144" t="str">
        <f>_xlfn.XLOOKUP(B2144,'de para'!A:A,'de para'!D:D,_xlfn.XLOOKUP('output XML'!B2144,'de para'!B:B,'de para'!D:D,"Not found",0),0)</f>
        <v>Ações</v>
      </c>
      <c r="I2144" s="118">
        <v>44917</v>
      </c>
    </row>
    <row r="2145" spans="1:9" x14ac:dyDescent="0.3">
      <c r="A2145" s="12">
        <v>25</v>
      </c>
      <c r="B2145">
        <v>31608459000104</v>
      </c>
      <c r="C2145">
        <v>1553522.563223873</v>
      </c>
      <c r="D2145">
        <v>1.38045</v>
      </c>
      <c r="E2145">
        <v>1125374.01805489</v>
      </c>
      <c r="F2145" t="s">
        <v>14</v>
      </c>
      <c r="G2145" t="str">
        <f>_xlfn.XLOOKUP(B2145,'de para'!A:A,'de para'!C:C,_xlfn.XLOOKUP(B2145,'de para'!B:B,'de para'!C:C,"Not found",0),0)</f>
        <v>CSHG ALLOCATION RPS LONG BIAS SELECTION FUNDO DE INVESTIMENTO EM COTAS DE FUNDO DE INVESTIMENTO EM AÇÕES</v>
      </c>
      <c r="H2145" t="str">
        <f>_xlfn.XLOOKUP(B2145,'de para'!A:A,'de para'!D:D,_xlfn.XLOOKUP('output XML'!B2145,'de para'!B:B,'de para'!D:D,"Not found",0),0)</f>
        <v>Ações</v>
      </c>
      <c r="I2145" s="118">
        <v>44917</v>
      </c>
    </row>
    <row r="2146" spans="1:9" x14ac:dyDescent="0.3">
      <c r="A2146" s="12">
        <v>26</v>
      </c>
      <c r="B2146">
        <v>31666901000140</v>
      </c>
      <c r="C2146">
        <v>918110.35424623138</v>
      </c>
      <c r="D2146">
        <v>1.4982036000000001</v>
      </c>
      <c r="E2146">
        <v>612807.46772083</v>
      </c>
      <c r="F2146" t="s">
        <v>14</v>
      </c>
      <c r="G2146" t="str">
        <f>_xlfn.XLOOKUP(B2146,'de para'!A:A,'de para'!C:C,_xlfn.XLOOKUP(B2146,'de para'!B:B,'de para'!C:C,"Not found",0),0)</f>
        <v>CSHG ALLOCATION TRUXT LONG BIAS II FUNDO DE INVESTIMENTO EM COTAS DE FUNDO DE INVESTIMENTO EM AÇÕES</v>
      </c>
      <c r="H2146" t="str">
        <f>_xlfn.XLOOKUP(B2146,'de para'!A:A,'de para'!D:D,_xlfn.XLOOKUP('output XML'!B2146,'de para'!B:B,'de para'!D:D,"Not found",0),0)</f>
        <v>Ações</v>
      </c>
      <c r="I2146" s="118">
        <v>44917</v>
      </c>
    </row>
    <row r="2147" spans="1:9" x14ac:dyDescent="0.3">
      <c r="A2147" s="12">
        <v>27</v>
      </c>
      <c r="B2147">
        <v>44769980000167</v>
      </c>
      <c r="C2147">
        <v>699809.60267384304</v>
      </c>
      <c r="D2147">
        <v>0.82362157999999996</v>
      </c>
      <c r="E2147">
        <v>849673.70897912001</v>
      </c>
      <c r="F2147" t="s">
        <v>14</v>
      </c>
      <c r="G2147" t="str">
        <f>_xlfn.XLOOKUP(B2147,'de para'!A:A,'de para'!C:C,_xlfn.XLOOKUP(B2147,'de para'!B:B,'de para'!C:C,"Not found",0),0)</f>
        <v>DCG ADVISORY FUNDO DE INVESTIMENTO EM COTAS DE FUNDOS DE INVESTIMENTO EM AÇÕES</v>
      </c>
      <c r="H2147" t="str">
        <f>_xlfn.XLOOKUP(B2147,'de para'!A:A,'de para'!D:D,_xlfn.XLOOKUP('output XML'!B2147,'de para'!B:B,'de para'!D:D,"Not found",0),0)</f>
        <v>Ações</v>
      </c>
      <c r="I2147" s="118">
        <v>44917</v>
      </c>
    </row>
    <row r="2148" spans="1:9" x14ac:dyDescent="0.3">
      <c r="A2148" s="12">
        <v>28</v>
      </c>
      <c r="B2148">
        <v>47700200000110</v>
      </c>
      <c r="C2148">
        <v>7003362.8000000007</v>
      </c>
      <c r="D2148">
        <v>1.0004804</v>
      </c>
      <c r="E2148">
        <v>7000000</v>
      </c>
      <c r="F2148" t="s">
        <v>14</v>
      </c>
      <c r="G2148" t="str">
        <f>_xlfn.XLOOKUP(B2148,'de para'!A:A,'de para'!C:C,_xlfn.XLOOKUP(B2148,'de para'!B:B,'de para'!C:C,"Not found",0),0)</f>
        <v>ETRNTY EVO FIC FIM</v>
      </c>
      <c r="H2148" t="str">
        <f>_xlfn.XLOOKUP(B2148,'de para'!A:A,'de para'!D:D,_xlfn.XLOOKUP('output XML'!B2148,'de para'!B:B,'de para'!D:D,"Not found",0),0)</f>
        <v>Ações</v>
      </c>
      <c r="I2148" s="118">
        <v>44917</v>
      </c>
    </row>
    <row r="2149" spans="1:9" x14ac:dyDescent="0.3">
      <c r="A2149" s="12">
        <v>29</v>
      </c>
      <c r="B2149">
        <v>14781366000150</v>
      </c>
      <c r="C2149">
        <v>750760.9948233969</v>
      </c>
      <c r="D2149">
        <v>3.2753350999999999</v>
      </c>
      <c r="E2149">
        <v>229216.54484250999</v>
      </c>
      <c r="F2149" t="s">
        <v>14</v>
      </c>
      <c r="G2149" t="str">
        <f>_xlfn.XLOOKUP(B2149,'de para'!A:A,'de para'!C:C,_xlfn.XLOOKUP(B2149,'de para'!B:B,'de para'!C:C,"Not found",0),0)</f>
        <v>NUCLEO CSHG AÇÕES FUNDO DE INVESTIMENTO EM COTAS DE FUNDOS DE INVESTIMENTO DE AÇÕES</v>
      </c>
      <c r="H2149" t="str">
        <f>_xlfn.XLOOKUP(B2149,'de para'!A:A,'de para'!D:D,_xlfn.XLOOKUP('output XML'!B2149,'de para'!B:B,'de para'!D:D,"Not found",0),0)</f>
        <v>Ações</v>
      </c>
      <c r="I2149" s="118">
        <v>44917</v>
      </c>
    </row>
    <row r="2150" spans="1:9" x14ac:dyDescent="0.3">
      <c r="A2150" s="12">
        <v>30</v>
      </c>
      <c r="B2150">
        <v>10843445000197</v>
      </c>
      <c r="C2150">
        <v>583.90627119667045</v>
      </c>
      <c r="D2150">
        <v>2.5888965599999998</v>
      </c>
      <c r="E2150">
        <v>225.54252657999999</v>
      </c>
      <c r="F2150" t="s">
        <v>14</v>
      </c>
      <c r="G2150" t="str">
        <f>_xlfn.XLOOKUP(B2150,'de para'!A:A,'de para'!C:C,_xlfn.XLOOKUP(B2150,'de para'!B:B,'de para'!C:C,"Not found",0),0)</f>
        <v>XP REFERENCIADO FUNDO INVESTIMENTO REFERENCIADO DI</v>
      </c>
      <c r="H2150" t="str">
        <f>_xlfn.XLOOKUP(B2150,'de para'!A:A,'de para'!D:D,_xlfn.XLOOKUP('output XML'!B2150,'de para'!B:B,'de para'!D:D,"Not found",0),0)</f>
        <v>Caixa</v>
      </c>
      <c r="I2150" s="118">
        <v>44917</v>
      </c>
    </row>
    <row r="2151" spans="1:9" x14ac:dyDescent="0.3">
      <c r="A2151" s="12">
        <v>31</v>
      </c>
      <c r="B2151">
        <v>44162109000109</v>
      </c>
      <c r="C2151">
        <v>175549.23962305501</v>
      </c>
      <c r="D2151">
        <v>1.05082692</v>
      </c>
      <c r="E2151">
        <v>167058.18654041999</v>
      </c>
      <c r="F2151" t="s">
        <v>14</v>
      </c>
      <c r="G2151" t="str">
        <f>_xlfn.XLOOKUP(B2151,'de para'!A:A,'de para'!C:C,_xlfn.XLOOKUP(B2151,'de para'!B:B,'de para'!C:C,"Not found",0),0)</f>
        <v>XP CASH I FI RENDA FIXA SIMPLES</v>
      </c>
      <c r="H2151" t="str">
        <f>_xlfn.XLOOKUP(B2151,'de para'!A:A,'de para'!D:D,_xlfn.XLOOKUP('output XML'!B2151,'de para'!B:B,'de para'!D:D,"Not found",0),0)</f>
        <v>Caixa</v>
      </c>
      <c r="I2151" s="118">
        <v>44917</v>
      </c>
    </row>
    <row r="2152" spans="1:9" x14ac:dyDescent="0.3">
      <c r="A2152" s="12">
        <v>32</v>
      </c>
      <c r="B2152">
        <v>45683352000127</v>
      </c>
      <c r="C2152">
        <v>175549.23630397671</v>
      </c>
      <c r="D2152">
        <v>1.0508442899999999</v>
      </c>
      <c r="E2152">
        <v>167055.42198262</v>
      </c>
      <c r="F2152" t="s">
        <v>14</v>
      </c>
      <c r="G2152" t="str">
        <f>_xlfn.XLOOKUP(B2152,'de para'!A:A,'de para'!C:C,_xlfn.XLOOKUP(B2152,'de para'!B:B,'de para'!C:C,"Not found",0),0)</f>
        <v>XP CASH II FI RENDA FIXA SIMPLES</v>
      </c>
      <c r="H2152" t="str">
        <f>_xlfn.XLOOKUP(B2152,'de para'!A:A,'de para'!D:D,_xlfn.XLOOKUP('output XML'!B2152,'de para'!B:B,'de para'!D:D,"Not found",0),0)</f>
        <v>Caixa</v>
      </c>
      <c r="I2152" s="118">
        <v>44917</v>
      </c>
    </row>
    <row r="2153" spans="1:9" x14ac:dyDescent="0.3">
      <c r="A2153" s="12">
        <v>33</v>
      </c>
      <c r="B2153">
        <v>45688718000150</v>
      </c>
      <c r="C2153">
        <v>175549.23385243339</v>
      </c>
      <c r="D2153">
        <v>1.0508442600000001</v>
      </c>
      <c r="E2153">
        <v>167055.42441887001</v>
      </c>
      <c r="F2153" t="s">
        <v>14</v>
      </c>
      <c r="G2153" t="str">
        <f>_xlfn.XLOOKUP(B2153,'de para'!A:A,'de para'!C:C,_xlfn.XLOOKUP(B2153,'de para'!B:B,'de para'!C:C,"Not found",0),0)</f>
        <v>XP CASH IV FI RENDA FIXA SIMPLES</v>
      </c>
      <c r="H2153" t="str">
        <f>_xlfn.XLOOKUP(B2153,'de para'!A:A,'de para'!D:D,_xlfn.XLOOKUP('output XML'!B2153,'de para'!B:B,'de para'!D:D,"Not found",0),0)</f>
        <v>Caixa</v>
      </c>
      <c r="I2153" s="118">
        <v>44917</v>
      </c>
    </row>
    <row r="2154" spans="1:9" x14ac:dyDescent="0.3">
      <c r="A2154" s="12">
        <v>34</v>
      </c>
      <c r="B2154">
        <v>46328929000145</v>
      </c>
      <c r="C2154">
        <v>175549.22465953929</v>
      </c>
      <c r="D2154">
        <v>1.05084194</v>
      </c>
      <c r="E2154">
        <v>167055.78448795</v>
      </c>
      <c r="F2154" t="s">
        <v>14</v>
      </c>
      <c r="G2154" t="str">
        <f>_xlfn.XLOOKUP(B2154,'de para'!A:A,'de para'!C:C,_xlfn.XLOOKUP(B2154,'de para'!B:B,'de para'!C:C,"Not found",0),0)</f>
        <v>XP CASH IX FI RENDA FIXA SIMPLES</v>
      </c>
      <c r="H2154" t="str">
        <f>_xlfn.XLOOKUP(B2154,'de para'!A:A,'de para'!D:D,_xlfn.XLOOKUP('output XML'!B2154,'de para'!B:B,'de para'!D:D,"Not found",0),0)</f>
        <v>Caixa</v>
      </c>
      <c r="I2154" s="118">
        <v>44917</v>
      </c>
    </row>
    <row r="2155" spans="1:9" x14ac:dyDescent="0.3">
      <c r="A2155" s="12">
        <v>35</v>
      </c>
      <c r="B2155">
        <v>46098698000120</v>
      </c>
      <c r="C2155">
        <v>175549.2297756171</v>
      </c>
      <c r="D2155">
        <v>1.05076266</v>
      </c>
      <c r="E2155">
        <v>167068.39370901999</v>
      </c>
      <c r="F2155" t="s">
        <v>14</v>
      </c>
      <c r="G2155" t="str">
        <f>_xlfn.XLOOKUP(B2155,'de para'!A:A,'de para'!C:C,_xlfn.XLOOKUP(B2155,'de para'!B:B,'de para'!C:C,"Not found",0),0)</f>
        <v>XP CASH V FI RENDA FIXA SIMPLES</v>
      </c>
      <c r="H2155" t="str">
        <f>_xlfn.XLOOKUP(B2155,'de para'!A:A,'de para'!D:D,_xlfn.XLOOKUP('output XML'!B2155,'de para'!B:B,'de para'!D:D,"Not found",0),0)</f>
        <v>Caixa</v>
      </c>
      <c r="I2155" s="118">
        <v>44917</v>
      </c>
    </row>
    <row r="2156" spans="1:9" x14ac:dyDescent="0.3">
      <c r="A2156" s="12">
        <v>36</v>
      </c>
      <c r="B2156">
        <v>32319500000187</v>
      </c>
      <c r="C2156">
        <v>175549.2287117377</v>
      </c>
      <c r="D2156">
        <v>1.0508644700000001</v>
      </c>
      <c r="E2156">
        <v>167052.20675292</v>
      </c>
      <c r="F2156" t="s">
        <v>14</v>
      </c>
      <c r="G2156" t="str">
        <f>_xlfn.XLOOKUP(B2156,'de para'!A:A,'de para'!C:C,_xlfn.XLOOKUP(B2156,'de para'!B:B,'de para'!C:C,"Not found",0),0)</f>
        <v>XP CASH VI FI RENDA FIXA SIMPLES</v>
      </c>
      <c r="H2156" t="str">
        <f>_xlfn.XLOOKUP(B2156,'de para'!A:A,'de para'!D:D,_xlfn.XLOOKUP('output XML'!B2156,'de para'!B:B,'de para'!D:D,"Not found",0),0)</f>
        <v>Caixa</v>
      </c>
      <c r="I2156" s="118">
        <v>44917</v>
      </c>
    </row>
    <row r="2157" spans="1:9" x14ac:dyDescent="0.3">
      <c r="A2157" s="12">
        <v>37</v>
      </c>
      <c r="B2157">
        <v>46328987000179</v>
      </c>
      <c r="C2157">
        <v>175549.22905634111</v>
      </c>
      <c r="D2157">
        <v>1.0508452500000001</v>
      </c>
      <c r="E2157">
        <v>167055.26247213001</v>
      </c>
      <c r="F2157" t="s">
        <v>14</v>
      </c>
      <c r="G2157" t="str">
        <f>_xlfn.XLOOKUP(B2157,'de para'!A:A,'de para'!C:C,_xlfn.XLOOKUP(B2157,'de para'!B:B,'de para'!C:C,"Not found",0),0)</f>
        <v>XP CASH X FI RENDA FIXA SIMPLES I</v>
      </c>
      <c r="H2157" t="str">
        <f>_xlfn.XLOOKUP(B2157,'de para'!A:A,'de para'!D:D,_xlfn.XLOOKUP('output XML'!B2157,'de para'!B:B,'de para'!D:D,"Not found",0),0)</f>
        <v>Caixa</v>
      </c>
      <c r="I2157" s="118">
        <v>44917</v>
      </c>
    </row>
    <row r="2158" spans="1:9" x14ac:dyDescent="0.3">
      <c r="A2158" s="12">
        <v>38</v>
      </c>
      <c r="B2158">
        <v>45688636000106</v>
      </c>
      <c r="C2158">
        <v>175549.2397877622</v>
      </c>
      <c r="D2158">
        <v>1.0507744299999999</v>
      </c>
      <c r="E2158">
        <v>167066.53186046999</v>
      </c>
      <c r="F2158" t="s">
        <v>14</v>
      </c>
      <c r="G2158" t="str">
        <f>_xlfn.XLOOKUP(B2158,'de para'!A:A,'de para'!C:C,_xlfn.XLOOKUP(B2158,'de para'!B:B,'de para'!C:C,"Not found",0),0)</f>
        <v>XP CASH III FI RENDA FIXA SIMPLES</v>
      </c>
      <c r="H2158" t="str">
        <f>_xlfn.XLOOKUP(B2158,'de para'!A:A,'de para'!D:D,_xlfn.XLOOKUP('output XML'!B2158,'de para'!B:B,'de para'!D:D,"Not found",0),0)</f>
        <v>Caixa</v>
      </c>
      <c r="I2158" s="118">
        <v>44917</v>
      </c>
    </row>
    <row r="2159" spans="1:9" x14ac:dyDescent="0.3">
      <c r="A2159" s="12">
        <v>39</v>
      </c>
      <c r="B2159">
        <v>46328680000178</v>
      </c>
      <c r="C2159">
        <v>175549.21640354709</v>
      </c>
      <c r="D2159">
        <v>1.05084226</v>
      </c>
      <c r="E2159">
        <v>167055.72575997</v>
      </c>
      <c r="F2159" t="s">
        <v>14</v>
      </c>
      <c r="G2159" t="str">
        <f>_xlfn.XLOOKUP(B2159,'de para'!A:A,'de para'!C:C,_xlfn.XLOOKUP(B2159,'de para'!B:B,'de para'!C:C,"Not found",0),0)</f>
        <v>XP CASH VII FI RENDA FIXA SIMPLES</v>
      </c>
      <c r="H2159" t="str">
        <f>_xlfn.XLOOKUP(B2159,'de para'!A:A,'de para'!D:D,_xlfn.XLOOKUP('output XML'!B2159,'de para'!B:B,'de para'!D:D,"Not found",0),0)</f>
        <v>Caixa</v>
      </c>
      <c r="I2159" s="118">
        <v>44917</v>
      </c>
    </row>
    <row r="2160" spans="1:9" x14ac:dyDescent="0.3">
      <c r="A2160" s="12">
        <v>40</v>
      </c>
      <c r="B2160">
        <v>46328752000187</v>
      </c>
      <c r="C2160">
        <v>175549.21534091071</v>
      </c>
      <c r="D2160">
        <v>1.0508422399999999</v>
      </c>
      <c r="E2160">
        <v>167055.72792820999</v>
      </c>
      <c r="F2160" t="s">
        <v>14</v>
      </c>
      <c r="G2160" t="str">
        <f>_xlfn.XLOOKUP(B2160,'de para'!A:A,'de para'!C:C,_xlfn.XLOOKUP(B2160,'de para'!B:B,'de para'!C:C,"Not found",0),0)</f>
        <v>XP CASH VIII FI RENDA FIXA SIMPLES</v>
      </c>
      <c r="H2160" t="str">
        <f>_xlfn.XLOOKUP(B2160,'de para'!A:A,'de para'!D:D,_xlfn.XLOOKUP('output XML'!B2160,'de para'!B:B,'de para'!D:D,"Not found",0),0)</f>
        <v>Caixa</v>
      </c>
      <c r="I2160" s="118">
        <v>44917</v>
      </c>
    </row>
    <row r="2161" spans="1:9" x14ac:dyDescent="0.3">
      <c r="A2161" s="125">
        <v>0</v>
      </c>
      <c r="B2161" t="s">
        <v>3</v>
      </c>
      <c r="C2161">
        <v>197613.99</v>
      </c>
      <c r="D2161">
        <v>3952.2797850000002</v>
      </c>
      <c r="E2161">
        <v>50</v>
      </c>
      <c r="F2161" t="s">
        <v>14</v>
      </c>
      <c r="G2161" t="str">
        <f>_xlfn.XLOOKUP(B2161,'de para'!A:A,'de para'!C:C,_xlfn.XLOOKUP(B2161,'de para'!B:B,'de para'!C:C,"Not found",0),0)</f>
        <v>NTN-B 760199 20350515</v>
      </c>
      <c r="H2161" t="str">
        <f>_xlfn.XLOOKUP(B2161,'de para'!A:A,'de para'!D:D,_xlfn.XLOOKUP('output XML'!B2161,'de para'!B:B,'de para'!D:D,"Not found",0),0)</f>
        <v>Inflação</v>
      </c>
      <c r="I2161" s="118">
        <v>44918</v>
      </c>
    </row>
    <row r="2162" spans="1:9" x14ac:dyDescent="0.3">
      <c r="A2162" s="125">
        <v>1</v>
      </c>
      <c r="B2162" t="s">
        <v>3</v>
      </c>
      <c r="C2162">
        <v>260850.47</v>
      </c>
      <c r="D2162">
        <v>3952.2797850000002</v>
      </c>
      <c r="E2162">
        <v>66</v>
      </c>
      <c r="F2162" t="s">
        <v>14</v>
      </c>
      <c r="G2162" t="str">
        <f>_xlfn.XLOOKUP(B2162,'de para'!A:A,'de para'!C:C,_xlfn.XLOOKUP(B2162,'de para'!B:B,'de para'!C:C,"Not found",0),0)</f>
        <v>NTN-B 760199 20350515</v>
      </c>
      <c r="H2162" t="str">
        <f>_xlfn.XLOOKUP(B2162,'de para'!A:A,'de para'!D:D,_xlfn.XLOOKUP('output XML'!B2162,'de para'!B:B,'de para'!D:D,"Not found",0),0)</f>
        <v>Inflação</v>
      </c>
      <c r="I2162" s="118">
        <v>44918</v>
      </c>
    </row>
    <row r="2163" spans="1:9" x14ac:dyDescent="0.3">
      <c r="A2163" s="125">
        <v>2</v>
      </c>
      <c r="B2163" t="s">
        <v>3</v>
      </c>
      <c r="C2163">
        <v>1268681.81</v>
      </c>
      <c r="D2163">
        <v>3952.2797850000002</v>
      </c>
      <c r="E2163">
        <v>321</v>
      </c>
      <c r="F2163" t="s">
        <v>14</v>
      </c>
      <c r="G2163" t="str">
        <f>_xlfn.XLOOKUP(B2163,'de para'!A:A,'de para'!C:C,_xlfn.XLOOKUP(B2163,'de para'!B:B,'de para'!C:C,"Not found",0),0)</f>
        <v>NTN-B 760199 20350515</v>
      </c>
      <c r="H2163" t="str">
        <f>_xlfn.XLOOKUP(B2163,'de para'!A:A,'de para'!D:D,_xlfn.XLOOKUP('output XML'!B2163,'de para'!B:B,'de para'!D:D,"Not found",0),0)</f>
        <v>Inflação</v>
      </c>
      <c r="I2163" s="118">
        <v>44918</v>
      </c>
    </row>
    <row r="2164" spans="1:9" x14ac:dyDescent="0.3">
      <c r="A2164" s="125">
        <v>3</v>
      </c>
      <c r="B2164" t="s">
        <v>5</v>
      </c>
      <c r="C2164">
        <v>177588.1</v>
      </c>
      <c r="D2164">
        <v>4036.0932630000002</v>
      </c>
      <c r="E2164">
        <v>44</v>
      </c>
      <c r="F2164" t="s">
        <v>14</v>
      </c>
      <c r="G2164" t="str">
        <f>_xlfn.XLOOKUP(B2164,'de para'!A:A,'de para'!C:C,_xlfn.XLOOKUP(B2164,'de para'!B:B,'de para'!C:C,"Not found",0),0)</f>
        <v>NTN-B 760199 20260815</v>
      </c>
      <c r="H2164" t="str">
        <f>_xlfn.XLOOKUP(B2164,'de para'!A:A,'de para'!D:D,_xlfn.XLOOKUP('output XML'!B2164,'de para'!B:B,'de para'!D:D,"Not found",0),0)</f>
        <v>Inflação</v>
      </c>
      <c r="I2164" s="118">
        <v>44918</v>
      </c>
    </row>
    <row r="2165" spans="1:9" x14ac:dyDescent="0.3">
      <c r="A2165" s="125">
        <v>4</v>
      </c>
      <c r="B2165" t="s">
        <v>5</v>
      </c>
      <c r="C2165">
        <v>278490.44</v>
      </c>
      <c r="D2165">
        <v>4036.0932630000002</v>
      </c>
      <c r="E2165">
        <v>69</v>
      </c>
      <c r="F2165" t="s">
        <v>14</v>
      </c>
      <c r="G2165" t="str">
        <f>_xlfn.XLOOKUP(B2165,'de para'!A:A,'de para'!C:C,_xlfn.XLOOKUP(B2165,'de para'!B:B,'de para'!C:C,"Not found",0),0)</f>
        <v>NTN-B 760199 20260815</v>
      </c>
      <c r="H2165" t="str">
        <f>_xlfn.XLOOKUP(B2165,'de para'!A:A,'de para'!D:D,_xlfn.XLOOKUP('output XML'!B2165,'de para'!B:B,'de para'!D:D,"Not found",0),0)</f>
        <v>Inflação</v>
      </c>
      <c r="I2165" s="118">
        <v>44918</v>
      </c>
    </row>
    <row r="2166" spans="1:9" x14ac:dyDescent="0.3">
      <c r="A2166" s="125">
        <v>5</v>
      </c>
      <c r="B2166" t="s">
        <v>5</v>
      </c>
      <c r="C2166">
        <v>32288.75</v>
      </c>
      <c r="D2166">
        <v>4036.0932630000002</v>
      </c>
      <c r="E2166">
        <v>8</v>
      </c>
      <c r="F2166" t="s">
        <v>14</v>
      </c>
      <c r="G2166" t="str">
        <f>_xlfn.XLOOKUP(B2166,'de para'!A:A,'de para'!C:C,_xlfn.XLOOKUP(B2166,'de para'!B:B,'de para'!C:C,"Not found",0),0)</f>
        <v>NTN-B 760199 20260815</v>
      </c>
      <c r="H2166" t="str">
        <f>_xlfn.XLOOKUP(B2166,'de para'!A:A,'de para'!D:D,_xlfn.XLOOKUP('output XML'!B2166,'de para'!B:B,'de para'!D:D,"Not found",0),0)</f>
        <v>Inflação</v>
      </c>
      <c r="I2166" s="118">
        <v>44918</v>
      </c>
    </row>
    <row r="2167" spans="1:9" x14ac:dyDescent="0.3">
      <c r="A2167" s="125">
        <v>6</v>
      </c>
      <c r="B2167" t="s">
        <v>5</v>
      </c>
      <c r="C2167">
        <v>698244.13</v>
      </c>
      <c r="D2167">
        <v>4036.0932630000002</v>
      </c>
      <c r="E2167">
        <v>173</v>
      </c>
      <c r="F2167" t="s">
        <v>14</v>
      </c>
      <c r="G2167" t="str">
        <f>_xlfn.XLOOKUP(B2167,'de para'!A:A,'de para'!C:C,_xlfn.XLOOKUP(B2167,'de para'!B:B,'de para'!C:C,"Not found",0),0)</f>
        <v>NTN-B 760199 20260815</v>
      </c>
      <c r="H2167" t="str">
        <f>_xlfn.XLOOKUP(B2167,'de para'!A:A,'de para'!D:D,_xlfn.XLOOKUP('output XML'!B2167,'de para'!B:B,'de para'!D:D,"Not found",0),0)</f>
        <v>Inflação</v>
      </c>
      <c r="I2167" s="118">
        <v>44918</v>
      </c>
    </row>
    <row r="2168" spans="1:9" x14ac:dyDescent="0.3">
      <c r="A2168" s="125">
        <v>7</v>
      </c>
      <c r="B2168" t="s">
        <v>3</v>
      </c>
      <c r="C2168">
        <v>1818048.7</v>
      </c>
      <c r="D2168">
        <v>3952.2797850000002</v>
      </c>
      <c r="E2168">
        <v>460</v>
      </c>
      <c r="F2168" t="s">
        <v>15</v>
      </c>
      <c r="G2168" t="str">
        <f>_xlfn.XLOOKUP(B2168,'de para'!A:A,'de para'!C:C,_xlfn.XLOOKUP(B2168,'de para'!B:B,'de para'!C:C,"Not found",0),0)</f>
        <v>NTN-B 760199 20350515</v>
      </c>
      <c r="H2168" t="str">
        <f>_xlfn.XLOOKUP(B2168,'de para'!A:A,'de para'!D:D,_xlfn.XLOOKUP('output XML'!B2168,'de para'!B:B,'de para'!D:D,"Not found",0),0)</f>
        <v>Inflação</v>
      </c>
      <c r="I2168" s="118">
        <v>44918</v>
      </c>
    </row>
    <row r="2169" spans="1:9" x14ac:dyDescent="0.3">
      <c r="A2169" s="125">
        <v>8</v>
      </c>
      <c r="B2169" t="s">
        <v>4</v>
      </c>
      <c r="C2169">
        <v>1828366.52</v>
      </c>
      <c r="D2169">
        <v>4036.1291809999998</v>
      </c>
      <c r="E2169">
        <v>453</v>
      </c>
      <c r="F2169" t="s">
        <v>15</v>
      </c>
      <c r="G2169" t="str">
        <f>_xlfn.XLOOKUP(B2169,'de para'!A:A,'de para'!C:C,_xlfn.XLOOKUP(B2169,'de para'!B:B,'de para'!C:C,"Not found",0),0)</f>
        <v>NTN-B 760199 20300815</v>
      </c>
      <c r="H2169" t="str">
        <f>_xlfn.XLOOKUP(B2169,'de para'!A:A,'de para'!D:D,_xlfn.XLOOKUP('output XML'!B2169,'de para'!B:B,'de para'!D:D,"Not found",0),0)</f>
        <v>Inflação</v>
      </c>
      <c r="I2169" s="118">
        <v>44918</v>
      </c>
    </row>
    <row r="2170" spans="1:9" x14ac:dyDescent="0.3">
      <c r="A2170" s="125">
        <v>9</v>
      </c>
      <c r="B2170" t="s">
        <v>4</v>
      </c>
      <c r="C2170">
        <v>1767824.58</v>
      </c>
      <c r="D2170">
        <v>4036.1291809999998</v>
      </c>
      <c r="E2170">
        <v>438</v>
      </c>
      <c r="F2170" t="s">
        <v>15</v>
      </c>
      <c r="G2170" t="str">
        <f>_xlfn.XLOOKUP(B2170,'de para'!A:A,'de para'!C:C,_xlfn.XLOOKUP(B2170,'de para'!B:B,'de para'!C:C,"Not found",0),0)</f>
        <v>NTN-B 760199 20300815</v>
      </c>
      <c r="H2170" t="str">
        <f>_xlfn.XLOOKUP(B2170,'de para'!A:A,'de para'!D:D,_xlfn.XLOOKUP('output XML'!B2170,'de para'!B:B,'de para'!D:D,"Not found",0),0)</f>
        <v>Inflação</v>
      </c>
      <c r="I2170" s="118">
        <v>44918</v>
      </c>
    </row>
    <row r="2171" spans="1:9" x14ac:dyDescent="0.3">
      <c r="A2171" s="125">
        <v>10</v>
      </c>
      <c r="B2171" t="s">
        <v>3</v>
      </c>
      <c r="C2171">
        <v>735124.04</v>
      </c>
      <c r="D2171">
        <v>3952.2797850000002</v>
      </c>
      <c r="E2171">
        <v>186</v>
      </c>
      <c r="F2171" t="s">
        <v>15</v>
      </c>
      <c r="G2171" t="str">
        <f>_xlfn.XLOOKUP(B2171,'de para'!A:A,'de para'!C:C,_xlfn.XLOOKUP(B2171,'de para'!B:B,'de para'!C:C,"Not found",0),0)</f>
        <v>NTN-B 760199 20350515</v>
      </c>
      <c r="H2171" t="str">
        <f>_xlfn.XLOOKUP(B2171,'de para'!A:A,'de para'!D:D,_xlfn.XLOOKUP('output XML'!B2171,'de para'!B:B,'de para'!D:D,"Not found",0),0)</f>
        <v>Inflação</v>
      </c>
      <c r="I2171" s="118">
        <v>44918</v>
      </c>
    </row>
    <row r="2172" spans="1:9" x14ac:dyDescent="0.3">
      <c r="A2172" s="125">
        <v>11</v>
      </c>
      <c r="B2172" t="s">
        <v>3</v>
      </c>
      <c r="C2172">
        <v>284564.14</v>
      </c>
      <c r="D2172">
        <v>3952.2797850000002</v>
      </c>
      <c r="E2172">
        <v>72</v>
      </c>
      <c r="F2172" t="s">
        <v>15</v>
      </c>
      <c r="G2172" t="str">
        <f>_xlfn.XLOOKUP(B2172,'de para'!A:A,'de para'!C:C,_xlfn.XLOOKUP(B2172,'de para'!B:B,'de para'!C:C,"Not found",0),0)</f>
        <v>NTN-B 760199 20350515</v>
      </c>
      <c r="H2172" t="str">
        <f>_xlfn.XLOOKUP(B2172,'de para'!A:A,'de para'!D:D,_xlfn.XLOOKUP('output XML'!B2172,'de para'!B:B,'de para'!D:D,"Not found",0),0)</f>
        <v>Inflação</v>
      </c>
      <c r="I2172" s="118">
        <v>44918</v>
      </c>
    </row>
    <row r="2173" spans="1:9" x14ac:dyDescent="0.3">
      <c r="A2173" s="125">
        <v>12</v>
      </c>
      <c r="B2173" t="s">
        <v>3</v>
      </c>
      <c r="C2173">
        <v>39522.800000000003</v>
      </c>
      <c r="D2173">
        <v>3952.2797850000002</v>
      </c>
      <c r="E2173">
        <v>10</v>
      </c>
      <c r="F2173" t="s">
        <v>15</v>
      </c>
      <c r="G2173" t="str">
        <f>_xlfn.XLOOKUP(B2173,'de para'!A:A,'de para'!C:C,_xlfn.XLOOKUP(B2173,'de para'!B:B,'de para'!C:C,"Not found",0),0)</f>
        <v>NTN-B 760199 20350515</v>
      </c>
      <c r="H2173" t="str">
        <f>_xlfn.XLOOKUP(B2173,'de para'!A:A,'de para'!D:D,_xlfn.XLOOKUP('output XML'!B2173,'de para'!B:B,'de para'!D:D,"Not found",0),0)</f>
        <v>Inflação</v>
      </c>
      <c r="I2173" s="118">
        <v>44918</v>
      </c>
    </row>
    <row r="2174" spans="1:9" x14ac:dyDescent="0.3">
      <c r="A2174" s="125">
        <v>13</v>
      </c>
      <c r="B2174" t="s">
        <v>3</v>
      </c>
      <c r="C2174">
        <v>2031471.81</v>
      </c>
      <c r="D2174">
        <v>3952.2797850000002</v>
      </c>
      <c r="E2174">
        <v>514</v>
      </c>
      <c r="F2174" t="s">
        <v>15</v>
      </c>
      <c r="G2174" t="str">
        <f>_xlfn.XLOOKUP(B2174,'de para'!A:A,'de para'!C:C,_xlfn.XLOOKUP(B2174,'de para'!B:B,'de para'!C:C,"Not found",0),0)</f>
        <v>NTN-B 760199 20350515</v>
      </c>
      <c r="H2174" t="str">
        <f>_xlfn.XLOOKUP(B2174,'de para'!A:A,'de para'!D:D,_xlfn.XLOOKUP('output XML'!B2174,'de para'!B:B,'de para'!D:D,"Not found",0),0)</f>
        <v>Inflação</v>
      </c>
      <c r="I2174" s="118">
        <v>44918</v>
      </c>
    </row>
    <row r="2175" spans="1:9" x14ac:dyDescent="0.3">
      <c r="A2175" s="125">
        <v>14</v>
      </c>
      <c r="B2175" t="s">
        <v>4</v>
      </c>
      <c r="C2175">
        <v>2542761.38</v>
      </c>
      <c r="D2175">
        <v>4036.1291809999998</v>
      </c>
      <c r="E2175">
        <v>630</v>
      </c>
      <c r="F2175" t="s">
        <v>15</v>
      </c>
      <c r="G2175" t="str">
        <f>_xlfn.XLOOKUP(B2175,'de para'!A:A,'de para'!C:C,_xlfn.XLOOKUP(B2175,'de para'!B:B,'de para'!C:C,"Not found",0),0)</f>
        <v>NTN-B 760199 20300815</v>
      </c>
      <c r="H2175" t="str">
        <f>_xlfn.XLOOKUP(B2175,'de para'!A:A,'de para'!D:D,_xlfn.XLOOKUP('output XML'!B2175,'de para'!B:B,'de para'!D:D,"Not found",0),0)</f>
        <v>Inflação</v>
      </c>
      <c r="I2175" s="118">
        <v>44918</v>
      </c>
    </row>
    <row r="2176" spans="1:9" x14ac:dyDescent="0.3">
      <c r="A2176" s="125">
        <v>15</v>
      </c>
      <c r="B2176" t="s">
        <v>3</v>
      </c>
      <c r="C2176">
        <v>1300300.05</v>
      </c>
      <c r="D2176">
        <v>3952.2797850000002</v>
      </c>
      <c r="E2176">
        <v>329</v>
      </c>
      <c r="F2176" t="s">
        <v>15</v>
      </c>
      <c r="G2176" t="str">
        <f>_xlfn.XLOOKUP(B2176,'de para'!A:A,'de para'!C:C,_xlfn.XLOOKUP(B2176,'de para'!B:B,'de para'!C:C,"Not found",0),0)</f>
        <v>NTN-B 760199 20350515</v>
      </c>
      <c r="H2176" t="str">
        <f>_xlfn.XLOOKUP(B2176,'de para'!A:A,'de para'!D:D,_xlfn.XLOOKUP('output XML'!B2176,'de para'!B:B,'de para'!D:D,"Not found",0),0)</f>
        <v>Inflação</v>
      </c>
      <c r="I2176" s="118">
        <v>44918</v>
      </c>
    </row>
    <row r="2177" spans="1:9" x14ac:dyDescent="0.3">
      <c r="A2177" s="125">
        <v>16</v>
      </c>
      <c r="B2177" t="s">
        <v>3</v>
      </c>
      <c r="C2177">
        <v>146234.35</v>
      </c>
      <c r="D2177">
        <v>3952.2797850000002</v>
      </c>
      <c r="E2177">
        <v>37</v>
      </c>
      <c r="F2177" t="s">
        <v>15</v>
      </c>
      <c r="G2177" t="str">
        <f>_xlfn.XLOOKUP(B2177,'de para'!A:A,'de para'!C:C,_xlfn.XLOOKUP(B2177,'de para'!B:B,'de para'!C:C,"Not found",0),0)</f>
        <v>NTN-B 760199 20350515</v>
      </c>
      <c r="H2177" t="str">
        <f>_xlfn.XLOOKUP(B2177,'de para'!A:A,'de para'!D:D,_xlfn.XLOOKUP('output XML'!B2177,'de para'!B:B,'de para'!D:D,"Not found",0),0)</f>
        <v>Inflação</v>
      </c>
      <c r="I2177" s="118">
        <v>44918</v>
      </c>
    </row>
    <row r="2178" spans="1:9" x14ac:dyDescent="0.3">
      <c r="A2178" s="125">
        <v>17</v>
      </c>
      <c r="B2178" t="s">
        <v>4</v>
      </c>
      <c r="C2178">
        <v>189698.07</v>
      </c>
      <c r="D2178">
        <v>4036.1291809999998</v>
      </c>
      <c r="E2178">
        <v>47</v>
      </c>
      <c r="F2178" t="s">
        <v>15</v>
      </c>
      <c r="G2178" t="str">
        <f>_xlfn.XLOOKUP(B2178,'de para'!A:A,'de para'!C:C,_xlfn.XLOOKUP(B2178,'de para'!B:B,'de para'!C:C,"Not found",0),0)</f>
        <v>NTN-B 760199 20300815</v>
      </c>
      <c r="H2178" t="str">
        <f>_xlfn.XLOOKUP(B2178,'de para'!A:A,'de para'!D:D,_xlfn.XLOOKUP('output XML'!B2178,'de para'!B:B,'de para'!D:D,"Not found",0),0)</f>
        <v>Inflação</v>
      </c>
      <c r="I2178" s="118">
        <v>44918</v>
      </c>
    </row>
    <row r="2179" spans="1:9" x14ac:dyDescent="0.3">
      <c r="A2179" s="125">
        <v>18</v>
      </c>
      <c r="B2179" t="s">
        <v>5</v>
      </c>
      <c r="C2179">
        <v>956554.1</v>
      </c>
      <c r="D2179">
        <v>4036.0932630000002</v>
      </c>
      <c r="E2179">
        <v>237</v>
      </c>
      <c r="F2179" t="s">
        <v>15</v>
      </c>
      <c r="G2179" t="str">
        <f>_xlfn.XLOOKUP(B2179,'de para'!A:A,'de para'!C:C,_xlfn.XLOOKUP(B2179,'de para'!B:B,'de para'!C:C,"Not found",0),0)</f>
        <v>NTN-B 760199 20260815</v>
      </c>
      <c r="H2179" t="str">
        <f>_xlfn.XLOOKUP(B2179,'de para'!A:A,'de para'!D:D,_xlfn.XLOOKUP('output XML'!B2179,'de para'!B:B,'de para'!D:D,"Not found",0),0)</f>
        <v>Inflação</v>
      </c>
      <c r="I2179" s="118">
        <v>44918</v>
      </c>
    </row>
    <row r="2180" spans="1:9" x14ac:dyDescent="0.3">
      <c r="A2180" s="125">
        <v>19</v>
      </c>
      <c r="B2180" t="s">
        <v>5</v>
      </c>
      <c r="C2180">
        <v>795110.37</v>
      </c>
      <c r="D2180">
        <v>4036.0932630000002</v>
      </c>
      <c r="E2180">
        <v>197</v>
      </c>
      <c r="F2180" t="s">
        <v>15</v>
      </c>
      <c r="G2180" t="str">
        <f>_xlfn.XLOOKUP(B2180,'de para'!A:A,'de para'!C:C,_xlfn.XLOOKUP(B2180,'de para'!B:B,'de para'!C:C,"Not found",0),0)</f>
        <v>NTN-B 760199 20260815</v>
      </c>
      <c r="H2180" t="str">
        <f>_xlfn.XLOOKUP(B2180,'de para'!A:A,'de para'!D:D,_xlfn.XLOOKUP('output XML'!B2180,'de para'!B:B,'de para'!D:D,"Not found",0),0)</f>
        <v>Inflação</v>
      </c>
      <c r="I2180" s="118">
        <v>44918</v>
      </c>
    </row>
    <row r="2181" spans="1:9" x14ac:dyDescent="0.3">
      <c r="A2181" s="125">
        <v>20</v>
      </c>
      <c r="B2181" t="s">
        <v>5</v>
      </c>
      <c r="C2181">
        <v>100902.33</v>
      </c>
      <c r="D2181">
        <v>4036.0932630000002</v>
      </c>
      <c r="E2181">
        <v>25</v>
      </c>
      <c r="F2181" t="s">
        <v>15</v>
      </c>
      <c r="G2181" t="str">
        <f>_xlfn.XLOOKUP(B2181,'de para'!A:A,'de para'!C:C,_xlfn.XLOOKUP(B2181,'de para'!B:B,'de para'!C:C,"Not found",0),0)</f>
        <v>NTN-B 760199 20260815</v>
      </c>
      <c r="H2181" t="str">
        <f>_xlfn.XLOOKUP(B2181,'de para'!A:A,'de para'!D:D,_xlfn.XLOOKUP('output XML'!B2181,'de para'!B:B,'de para'!D:D,"Not found",0),0)</f>
        <v>Inflação</v>
      </c>
      <c r="I2181" s="118">
        <v>44918</v>
      </c>
    </row>
    <row r="2182" spans="1:9" x14ac:dyDescent="0.3">
      <c r="A2182" s="125">
        <v>21</v>
      </c>
      <c r="B2182" t="s">
        <v>5</v>
      </c>
      <c r="C2182">
        <v>1311730.31</v>
      </c>
      <c r="D2182">
        <v>4036.0932630000002</v>
      </c>
      <c r="E2182">
        <v>325</v>
      </c>
      <c r="F2182" t="s">
        <v>15</v>
      </c>
      <c r="G2182" t="str">
        <f>_xlfn.XLOOKUP(B2182,'de para'!A:A,'de para'!C:C,_xlfn.XLOOKUP(B2182,'de para'!B:B,'de para'!C:C,"Not found",0),0)</f>
        <v>NTN-B 760199 20260815</v>
      </c>
      <c r="H2182" t="str">
        <f>_xlfn.XLOOKUP(B2182,'de para'!A:A,'de para'!D:D,_xlfn.XLOOKUP('output XML'!B2182,'de para'!B:B,'de para'!D:D,"Not found",0),0)</f>
        <v>Inflação</v>
      </c>
      <c r="I2182" s="118">
        <v>44918</v>
      </c>
    </row>
    <row r="2183" spans="1:9" x14ac:dyDescent="0.3">
      <c r="A2183" s="125">
        <v>22</v>
      </c>
      <c r="B2183" t="s">
        <v>6</v>
      </c>
      <c r="C2183">
        <v>1509283.46</v>
      </c>
      <c r="D2183">
        <v>1006.18897341</v>
      </c>
      <c r="E2183">
        <v>1500</v>
      </c>
      <c r="F2183" t="s">
        <v>14</v>
      </c>
      <c r="G2183" t="str">
        <f>_xlfn.XLOOKUP(B2183,'de para'!A:A,'de para'!C:C,_xlfn.XLOOKUP(B2183,'de para'!B:B,'de para'!C:C,"Not found",0),0)</f>
        <v>IFPT11 - IFIN PARTICIPAÇÕES S.A. - 20330915 IPCA + 7.1000%</v>
      </c>
      <c r="H2183" t="str">
        <f>_xlfn.XLOOKUP(B2183,'de para'!A:A,'de para'!D:D,_xlfn.XLOOKUP('output XML'!B2183,'de para'!B:B,'de para'!D:D,"Not found",0),0)</f>
        <v>Inflação</v>
      </c>
      <c r="I2183" s="118">
        <v>44918</v>
      </c>
    </row>
    <row r="2184" spans="1:9" x14ac:dyDescent="0.3">
      <c r="A2184" s="125">
        <v>23</v>
      </c>
      <c r="B2184" t="s">
        <v>7</v>
      </c>
      <c r="C2184">
        <v>287977.94</v>
      </c>
      <c r="D2184">
        <v>15.14</v>
      </c>
      <c r="E2184">
        <v>19021</v>
      </c>
      <c r="F2184" t="s">
        <v>14</v>
      </c>
      <c r="G2184" t="str">
        <f>_xlfn.XLOOKUP(B2184,'de para'!A:A,'de para'!C:C,_xlfn.XLOOKUP(B2184,'de para'!B:B,'de para'!C:C,"Not found",0),0)</f>
        <v>Bradesco PN</v>
      </c>
      <c r="H2184" t="str">
        <f>_xlfn.XLOOKUP(B2184,'de para'!A:A,'de para'!D:D,_xlfn.XLOOKUP('output XML'!B2184,'de para'!B:B,'de para'!D:D,"Not found",0),0)</f>
        <v>Ações</v>
      </c>
      <c r="I2184" s="118">
        <v>44918</v>
      </c>
    </row>
    <row r="2185" spans="1:9" x14ac:dyDescent="0.3">
      <c r="A2185" s="125">
        <v>24</v>
      </c>
      <c r="B2185" t="s">
        <v>143</v>
      </c>
      <c r="C2185">
        <v>1727800</v>
      </c>
      <c r="D2185">
        <v>106</v>
      </c>
      <c r="E2185">
        <v>16300</v>
      </c>
      <c r="F2185" t="s">
        <v>14</v>
      </c>
      <c r="G2185" t="str">
        <f>_xlfn.XLOOKUP(B2185,'de para'!A:A,'de para'!C:C,_xlfn.XLOOKUP(B2185,'de para'!B:B,'de para'!C:C,"Not found",0),0)</f>
        <v>BOVA11</v>
      </c>
      <c r="H2185" t="str">
        <f>_xlfn.XLOOKUP(B2185,'de para'!A:A,'de para'!D:D,_xlfn.XLOOKUP('output XML'!B2185,'de para'!B:B,'de para'!D:D,"Not found",0),0)</f>
        <v>Ações</v>
      </c>
      <c r="I2185" s="118">
        <v>44918</v>
      </c>
    </row>
    <row r="2186" spans="1:9" x14ac:dyDescent="0.3">
      <c r="A2186" s="125">
        <v>25</v>
      </c>
      <c r="B2186" t="s">
        <v>8</v>
      </c>
      <c r="C2186">
        <v>375540.22</v>
      </c>
      <c r="D2186">
        <v>11.11</v>
      </c>
      <c r="E2186">
        <v>33802</v>
      </c>
      <c r="F2186" t="s">
        <v>14</v>
      </c>
      <c r="G2186" t="str">
        <f>_xlfn.XLOOKUP(B2186,'de para'!A:A,'de para'!C:C,_xlfn.XLOOKUP(B2186,'de para'!B:B,'de para'!C:C,"Not found",0),0)</f>
        <v>CEMIG PN</v>
      </c>
      <c r="H2186" t="str">
        <f>_xlfn.XLOOKUP(B2186,'de para'!A:A,'de para'!D:D,_xlfn.XLOOKUP('output XML'!B2186,'de para'!B:B,'de para'!D:D,"Not found",0),0)</f>
        <v>Ações</v>
      </c>
      <c r="I2186" s="118">
        <v>44918</v>
      </c>
    </row>
    <row r="2187" spans="1:9" x14ac:dyDescent="0.3">
      <c r="A2187" s="125">
        <v>26</v>
      </c>
      <c r="B2187" t="s">
        <v>9</v>
      </c>
      <c r="C2187">
        <v>1255254</v>
      </c>
      <c r="D2187">
        <v>17.29</v>
      </c>
      <c r="E2187">
        <v>72600</v>
      </c>
      <c r="F2187" t="s">
        <v>14</v>
      </c>
      <c r="G2187" t="str">
        <f>_xlfn.XLOOKUP(B2187,'de para'!A:A,'de para'!C:C,_xlfn.XLOOKUP(B2187,'de para'!B:B,'de para'!C:C,"Not found",0),0)</f>
        <v>Cosan ON</v>
      </c>
      <c r="H2187" t="str">
        <f>_xlfn.XLOOKUP(B2187,'de para'!A:A,'de para'!D:D,_xlfn.XLOOKUP('output XML'!B2187,'de para'!B:B,'de para'!D:D,"Not found",0),0)</f>
        <v>Ações</v>
      </c>
      <c r="I2187" s="118">
        <v>44918</v>
      </c>
    </row>
    <row r="2188" spans="1:9" x14ac:dyDescent="0.3">
      <c r="A2188" s="125">
        <v>27</v>
      </c>
      <c r="B2188" t="s">
        <v>10</v>
      </c>
      <c r="C2188">
        <v>499132.92</v>
      </c>
      <c r="D2188">
        <v>8.58</v>
      </c>
      <c r="E2188">
        <v>58174</v>
      </c>
      <c r="F2188" t="s">
        <v>14</v>
      </c>
      <c r="G2188" t="str">
        <f>_xlfn.XLOOKUP(B2188,'de para'!A:A,'de para'!C:C,_xlfn.XLOOKUP(B2188,'de para'!B:B,'de para'!C:C,"Not found",0),0)</f>
        <v>Itau PN</v>
      </c>
      <c r="H2188" t="str">
        <f>_xlfn.XLOOKUP(B2188,'de para'!A:A,'de para'!D:D,_xlfn.XLOOKUP('output XML'!B2188,'de para'!B:B,'de para'!D:D,"Not found",0),0)</f>
        <v>Ações</v>
      </c>
      <c r="I2188" s="118">
        <v>44918</v>
      </c>
    </row>
    <row r="2189" spans="1:9" x14ac:dyDescent="0.3">
      <c r="A2189" s="125">
        <v>28</v>
      </c>
      <c r="B2189" t="s">
        <v>11</v>
      </c>
      <c r="C2189">
        <v>905827.2</v>
      </c>
      <c r="D2189">
        <v>25.12</v>
      </c>
      <c r="E2189">
        <v>36060</v>
      </c>
      <c r="F2189" t="s">
        <v>14</v>
      </c>
      <c r="G2189" t="str">
        <f>_xlfn.XLOOKUP(B2189,'de para'!A:A,'de para'!C:C,_xlfn.XLOOKUP(B2189,'de para'!B:B,'de para'!C:C,"Not found",0),0)</f>
        <v>Petrobras PN</v>
      </c>
      <c r="H2189" t="str">
        <f>_xlfn.XLOOKUP(B2189,'de para'!A:A,'de para'!D:D,_xlfn.XLOOKUP('output XML'!B2189,'de para'!B:B,'de para'!D:D,"Not found",0),0)</f>
        <v>Ações</v>
      </c>
      <c r="I2189" s="118">
        <v>44918</v>
      </c>
    </row>
    <row r="2190" spans="1:9" x14ac:dyDescent="0.3">
      <c r="A2190" s="125">
        <v>29</v>
      </c>
      <c r="B2190" t="s">
        <v>12</v>
      </c>
      <c r="C2190">
        <v>1640080</v>
      </c>
      <c r="D2190">
        <v>86.32</v>
      </c>
      <c r="E2190">
        <v>19000</v>
      </c>
      <c r="F2190" t="s">
        <v>14</v>
      </c>
      <c r="G2190" t="str">
        <f>_xlfn.XLOOKUP(B2190,'de para'!A:A,'de para'!C:C,_xlfn.XLOOKUP(B2190,'de para'!B:B,'de para'!C:C,"Not found",0),0)</f>
        <v>Vale ON</v>
      </c>
      <c r="H2190" t="str">
        <f>_xlfn.XLOOKUP(B2190,'de para'!A:A,'de para'!D:D,_xlfn.XLOOKUP('output XML'!B2190,'de para'!B:B,'de para'!D:D,"Not found",0),0)</f>
        <v>Ações</v>
      </c>
      <c r="I2190" s="118">
        <v>44918</v>
      </c>
    </row>
    <row r="2191" spans="1:9" x14ac:dyDescent="0.3">
      <c r="A2191" s="125">
        <v>30</v>
      </c>
      <c r="B2191" t="s">
        <v>143</v>
      </c>
      <c r="C2191">
        <v>611090</v>
      </c>
      <c r="D2191">
        <v>106</v>
      </c>
      <c r="E2191">
        <v>5765</v>
      </c>
      <c r="F2191" t="s">
        <v>14</v>
      </c>
      <c r="G2191" t="str">
        <f>_xlfn.XLOOKUP(B2191,'de para'!A:A,'de para'!C:C,_xlfn.XLOOKUP(B2191,'de para'!B:B,'de para'!C:C,"Not found",0),0)</f>
        <v>BOVA11</v>
      </c>
      <c r="H2191" t="str">
        <f>_xlfn.XLOOKUP(B2191,'de para'!A:A,'de para'!D:D,_xlfn.XLOOKUP('output XML'!B2191,'de para'!B:B,'de para'!D:D,"Not found",0),0)</f>
        <v>Ações</v>
      </c>
      <c r="I2191" s="118">
        <v>44918</v>
      </c>
    </row>
    <row r="2192" spans="1:9" x14ac:dyDescent="0.3">
      <c r="A2192" s="125">
        <v>31</v>
      </c>
      <c r="B2192" t="s">
        <v>143</v>
      </c>
      <c r="C2192">
        <v>94976</v>
      </c>
      <c r="D2192">
        <v>106</v>
      </c>
      <c r="E2192">
        <v>896</v>
      </c>
      <c r="F2192" t="s">
        <v>14</v>
      </c>
      <c r="G2192" t="str">
        <f>_xlfn.XLOOKUP(B2192,'de para'!A:A,'de para'!C:C,_xlfn.XLOOKUP(B2192,'de para'!B:B,'de para'!C:C,"Not found",0),0)</f>
        <v>BOVA11</v>
      </c>
      <c r="H2192" t="str">
        <f>_xlfn.XLOOKUP(B2192,'de para'!A:A,'de para'!D:D,_xlfn.XLOOKUP('output XML'!B2192,'de para'!B:B,'de para'!D:D,"Not found",0),0)</f>
        <v>Ações</v>
      </c>
      <c r="I2192" s="118">
        <v>44918</v>
      </c>
    </row>
    <row r="2193" spans="1:9" x14ac:dyDescent="0.3">
      <c r="A2193" s="125">
        <v>32</v>
      </c>
      <c r="B2193" t="s">
        <v>143</v>
      </c>
      <c r="C2193">
        <v>45368</v>
      </c>
      <c r="D2193">
        <v>106</v>
      </c>
      <c r="E2193">
        <v>428</v>
      </c>
      <c r="F2193" t="s">
        <v>14</v>
      </c>
      <c r="G2193" t="str">
        <f>_xlfn.XLOOKUP(B2193,'de para'!A:A,'de para'!C:C,_xlfn.XLOOKUP(B2193,'de para'!B:B,'de para'!C:C,"Not found",0),0)</f>
        <v>BOVA11</v>
      </c>
      <c r="H2193" t="str">
        <f>_xlfn.XLOOKUP(B2193,'de para'!A:A,'de para'!D:D,_xlfn.XLOOKUP('output XML'!B2193,'de para'!B:B,'de para'!D:D,"Not found",0),0)</f>
        <v>Ações</v>
      </c>
      <c r="I2193" s="118">
        <v>44918</v>
      </c>
    </row>
    <row r="2194" spans="1:9" x14ac:dyDescent="0.3">
      <c r="A2194" s="125">
        <v>33</v>
      </c>
      <c r="B2194" t="s">
        <v>143</v>
      </c>
      <c r="C2194">
        <v>85860</v>
      </c>
      <c r="D2194">
        <v>106</v>
      </c>
      <c r="E2194">
        <v>810</v>
      </c>
      <c r="F2194" t="s">
        <v>14</v>
      </c>
      <c r="G2194" t="str">
        <f>_xlfn.XLOOKUP(B2194,'de para'!A:A,'de para'!C:C,_xlfn.XLOOKUP(B2194,'de para'!B:B,'de para'!C:C,"Not found",0),0)</f>
        <v>BOVA11</v>
      </c>
      <c r="H2194" t="str">
        <f>_xlfn.XLOOKUP(B2194,'de para'!A:A,'de para'!D:D,_xlfn.XLOOKUP('output XML'!B2194,'de para'!B:B,'de para'!D:D,"Not found",0),0)</f>
        <v>Ações</v>
      </c>
      <c r="I2194" s="118">
        <v>44918</v>
      </c>
    </row>
    <row r="2195" spans="1:9" x14ac:dyDescent="0.3">
      <c r="A2195" s="125">
        <v>34</v>
      </c>
      <c r="B2195" t="s">
        <v>143</v>
      </c>
      <c r="C2195">
        <v>159742</v>
      </c>
      <c r="D2195">
        <v>106</v>
      </c>
      <c r="E2195">
        <v>1507</v>
      </c>
      <c r="F2195" t="s">
        <v>14</v>
      </c>
      <c r="G2195" t="str">
        <f>_xlfn.XLOOKUP(B2195,'de para'!A:A,'de para'!C:C,_xlfn.XLOOKUP(B2195,'de para'!B:B,'de para'!C:C,"Not found",0),0)</f>
        <v>BOVA11</v>
      </c>
      <c r="H2195" t="str">
        <f>_xlfn.XLOOKUP(B2195,'de para'!A:A,'de para'!D:D,_xlfn.XLOOKUP('output XML'!B2195,'de para'!B:B,'de para'!D:D,"Not found",0),0)</f>
        <v>Ações</v>
      </c>
      <c r="I2195" s="118">
        <v>44918</v>
      </c>
    </row>
    <row r="2196" spans="1:9" x14ac:dyDescent="0.3">
      <c r="A2196" s="125">
        <v>35</v>
      </c>
      <c r="B2196" t="s">
        <v>143</v>
      </c>
      <c r="C2196">
        <v>730764</v>
      </c>
      <c r="D2196">
        <v>106</v>
      </c>
      <c r="E2196">
        <v>6894</v>
      </c>
      <c r="F2196" t="s">
        <v>14</v>
      </c>
      <c r="G2196" t="str">
        <f>_xlfn.XLOOKUP(B2196,'de para'!A:A,'de para'!C:C,_xlfn.XLOOKUP(B2196,'de para'!B:B,'de para'!C:C,"Not found",0),0)</f>
        <v>BOVA11</v>
      </c>
      <c r="H2196" t="str">
        <f>_xlfn.XLOOKUP(B2196,'de para'!A:A,'de para'!D:D,_xlfn.XLOOKUP('output XML'!B2196,'de para'!B:B,'de para'!D:D,"Not found",0),0)</f>
        <v>Ações</v>
      </c>
      <c r="I2196" s="118">
        <v>44918</v>
      </c>
    </row>
    <row r="2197" spans="1:9" x14ac:dyDescent="0.3">
      <c r="A2197" s="125">
        <v>36</v>
      </c>
      <c r="B2197" t="s">
        <v>13</v>
      </c>
      <c r="C2197">
        <v>1062.31</v>
      </c>
      <c r="D2197">
        <v>1062.31</v>
      </c>
      <c r="E2197">
        <v>1</v>
      </c>
      <c r="F2197" t="s">
        <v>14</v>
      </c>
      <c r="G2197" t="str">
        <f>_xlfn.XLOOKUP(B2197,'de para'!A:A,'de para'!C:C,_xlfn.XLOOKUP(B2197,'de para'!B:B,'de para'!C:C,"Not found",0),0)</f>
        <v>Fundo de caixa</v>
      </c>
      <c r="H2197" t="str">
        <f>_xlfn.XLOOKUP(B2197,'de para'!A:A,'de para'!D:D,_xlfn.XLOOKUP('output XML'!B2197,'de para'!B:B,'de para'!D:D,"Not found",0),0)</f>
        <v>Caixa</v>
      </c>
      <c r="I2197" s="118">
        <v>44918</v>
      </c>
    </row>
    <row r="2198" spans="1:9" x14ac:dyDescent="0.3">
      <c r="A2198" s="125">
        <v>37</v>
      </c>
      <c r="B2198" t="s">
        <v>13</v>
      </c>
      <c r="C2198">
        <v>0.42</v>
      </c>
      <c r="D2198">
        <v>0.42</v>
      </c>
      <c r="E2198">
        <v>1</v>
      </c>
      <c r="F2198" t="s">
        <v>15</v>
      </c>
      <c r="G2198" t="str">
        <f>_xlfn.XLOOKUP(B2198,'de para'!A:A,'de para'!C:C,_xlfn.XLOOKUP(B2198,'de para'!B:B,'de para'!C:C,"Not found",0),0)</f>
        <v>Fundo de caixa</v>
      </c>
      <c r="H2198" t="str">
        <f>_xlfn.XLOOKUP(B2198,'de para'!A:A,'de para'!D:D,_xlfn.XLOOKUP('output XML'!B2198,'de para'!B:B,'de para'!D:D,"Not found",0),0)</f>
        <v>Caixa</v>
      </c>
      <c r="I2198" s="118">
        <v>44918</v>
      </c>
    </row>
    <row r="2199" spans="1:9" x14ac:dyDescent="0.3">
      <c r="A2199" s="125">
        <v>38</v>
      </c>
      <c r="B2199">
        <v>19726267000199</v>
      </c>
      <c r="C2199">
        <v>2494595.299718319</v>
      </c>
      <c r="D2199">
        <v>304.33877888000001</v>
      </c>
      <c r="E2199">
        <v>8196.7710749800008</v>
      </c>
      <c r="F2199" t="s">
        <v>14</v>
      </c>
      <c r="G2199" t="str">
        <f>_xlfn.XLOOKUP(B2199,'de para'!A:A,'de para'!C:C,_xlfn.XLOOKUP(B2199,'de para'!B:B,'de para'!C:C,"Not found",0),0)</f>
        <v>ATMOS AÇÕES II FIC</v>
      </c>
      <c r="H2199" t="str">
        <f>_xlfn.XLOOKUP(B2199,'de para'!A:A,'de para'!D:D,_xlfn.XLOOKUP('output XML'!B2199,'de para'!B:B,'de para'!D:D,"Not found",0),0)</f>
        <v>Ações</v>
      </c>
      <c r="I2199" s="118">
        <v>44918</v>
      </c>
    </row>
    <row r="2200" spans="1:9" x14ac:dyDescent="0.3">
      <c r="A2200" s="125">
        <v>39</v>
      </c>
      <c r="B2200">
        <v>11145320000156</v>
      </c>
      <c r="C2200">
        <v>3249364.069986864</v>
      </c>
      <c r="D2200">
        <v>709.51781058999995</v>
      </c>
      <c r="E2200">
        <v>4579.6793561599998</v>
      </c>
      <c r="F2200" t="s">
        <v>14</v>
      </c>
      <c r="G2200" t="str">
        <f>_xlfn.XLOOKUP(B2200,'de para'!A:A,'de para'!C:C,_xlfn.XLOOKUP(B2200,'de para'!B:B,'de para'!C:C,"Not found",0),0)</f>
        <v>ATMOS AÇÕES FIC</v>
      </c>
      <c r="H2200" t="str">
        <f>_xlfn.XLOOKUP(B2200,'de para'!A:A,'de para'!D:D,_xlfn.XLOOKUP('output XML'!B2200,'de para'!B:B,'de para'!D:D,"Not found",0),0)</f>
        <v>Ações</v>
      </c>
      <c r="I2200" s="118">
        <v>44918</v>
      </c>
    </row>
    <row r="2201" spans="1:9" x14ac:dyDescent="0.3">
      <c r="A2201" s="125">
        <v>40</v>
      </c>
      <c r="B2201">
        <v>28075715000122</v>
      </c>
      <c r="C2201">
        <v>1890029.5390635079</v>
      </c>
      <c r="D2201">
        <v>1.6297815</v>
      </c>
      <c r="E2201">
        <v>1159682.77898817</v>
      </c>
      <c r="F2201" t="s">
        <v>14</v>
      </c>
      <c r="G2201" t="str">
        <f>_xlfn.XLOOKUP(B2201,'de para'!A:A,'de para'!C:C,_xlfn.XLOOKUP(B2201,'de para'!B:B,'de para'!C:C,"Not found",0),0)</f>
        <v>CSHG ALLOCATION MILES VIRTUS FIC AÇÕES</v>
      </c>
      <c r="H2201" t="str">
        <f>_xlfn.XLOOKUP(B2201,'de para'!A:A,'de para'!D:D,_xlfn.XLOOKUP('output XML'!B2201,'de para'!B:B,'de para'!D:D,"Not found",0),0)</f>
        <v>Ações</v>
      </c>
      <c r="I2201" s="118">
        <v>44918</v>
      </c>
    </row>
    <row r="2202" spans="1:9" x14ac:dyDescent="0.3">
      <c r="A2202" s="125">
        <v>41</v>
      </c>
      <c r="B2202">
        <v>31608459000104</v>
      </c>
      <c r="C2202">
        <v>1585763.0658549219</v>
      </c>
      <c r="D2202">
        <v>1.4090986999999999</v>
      </c>
      <c r="E2202">
        <v>1125374.01805489</v>
      </c>
      <c r="F2202" t="s">
        <v>14</v>
      </c>
      <c r="G2202" t="str">
        <f>_xlfn.XLOOKUP(B2202,'de para'!A:A,'de para'!C:C,_xlfn.XLOOKUP(B2202,'de para'!B:B,'de para'!C:C,"Not found",0),0)</f>
        <v>CSHG ALLOCATION RPS LONG BIAS SELECTION FUNDO DE INVESTIMENTO EM COTAS DE FUNDO DE INVESTIMENTO EM AÇÕES</v>
      </c>
      <c r="H2202" t="str">
        <f>_xlfn.XLOOKUP(B2202,'de para'!A:A,'de para'!D:D,_xlfn.XLOOKUP('output XML'!B2202,'de para'!B:B,'de para'!D:D,"Not found",0),0)</f>
        <v>Ações</v>
      </c>
      <c r="I2202" s="118">
        <v>44918</v>
      </c>
    </row>
    <row r="2203" spans="1:9" x14ac:dyDescent="0.3">
      <c r="A2203" s="125">
        <v>42</v>
      </c>
      <c r="B2203">
        <v>31666901000140</v>
      </c>
      <c r="C2203">
        <v>939191.42138180207</v>
      </c>
      <c r="D2203">
        <v>1.5326044000000001</v>
      </c>
      <c r="E2203">
        <v>612807.46772083</v>
      </c>
      <c r="F2203" t="s">
        <v>14</v>
      </c>
      <c r="G2203" t="str">
        <f>_xlfn.XLOOKUP(B2203,'de para'!A:A,'de para'!C:C,_xlfn.XLOOKUP(B2203,'de para'!B:B,'de para'!C:C,"Not found",0),0)</f>
        <v>CSHG ALLOCATION TRUXT LONG BIAS II FUNDO DE INVESTIMENTO EM COTAS DE FUNDO DE INVESTIMENTO EM AÇÕES</v>
      </c>
      <c r="H2203" t="str">
        <f>_xlfn.XLOOKUP(B2203,'de para'!A:A,'de para'!D:D,_xlfn.XLOOKUP('output XML'!B2203,'de para'!B:B,'de para'!D:D,"Not found",0),0)</f>
        <v>Ações</v>
      </c>
      <c r="I2203" s="118">
        <v>44918</v>
      </c>
    </row>
    <row r="2204" spans="1:9" x14ac:dyDescent="0.3">
      <c r="A2204" s="125">
        <v>43</v>
      </c>
      <c r="B2204">
        <v>44769980000167</v>
      </c>
      <c r="C2204">
        <v>713873.52085918467</v>
      </c>
      <c r="D2204">
        <v>0.84017372000000001</v>
      </c>
      <c r="E2204">
        <v>849673.70897912001</v>
      </c>
      <c r="F2204" t="s">
        <v>14</v>
      </c>
      <c r="G2204" t="str">
        <f>_xlfn.XLOOKUP(B2204,'de para'!A:A,'de para'!C:C,_xlfn.XLOOKUP(B2204,'de para'!B:B,'de para'!C:C,"Not found",0),0)</f>
        <v>DCG ADVISORY FUNDO DE INVESTIMENTO EM COTAS DE FUNDOS DE INVESTIMENTO EM AÇÕES</v>
      </c>
      <c r="H2204" t="str">
        <f>_xlfn.XLOOKUP(B2204,'de para'!A:A,'de para'!D:D,_xlfn.XLOOKUP('output XML'!B2204,'de para'!B:B,'de para'!D:D,"Not found",0),0)</f>
        <v>Ações</v>
      </c>
      <c r="I2204" s="118">
        <v>44918</v>
      </c>
    </row>
    <row r="2205" spans="1:9" x14ac:dyDescent="0.3">
      <c r="A2205" s="125">
        <v>44</v>
      </c>
      <c r="B2205">
        <v>47700200000110</v>
      </c>
      <c r="C2205">
        <v>7044429.7699999996</v>
      </c>
      <c r="D2205">
        <v>1.0063471100000001</v>
      </c>
      <c r="E2205">
        <v>7000000</v>
      </c>
      <c r="F2205" t="s">
        <v>14</v>
      </c>
      <c r="G2205" t="str">
        <f>_xlfn.XLOOKUP(B2205,'de para'!A:A,'de para'!C:C,_xlfn.XLOOKUP(B2205,'de para'!B:B,'de para'!C:C,"Not found",0),0)</f>
        <v>ETRNTY EVO FIC FIM</v>
      </c>
      <c r="H2205" t="str">
        <f>_xlfn.XLOOKUP(B2205,'de para'!A:A,'de para'!D:D,_xlfn.XLOOKUP('output XML'!B2205,'de para'!B:B,'de para'!D:D,"Not found",0),0)</f>
        <v>Ações</v>
      </c>
      <c r="I2205" s="118">
        <v>44918</v>
      </c>
    </row>
    <row r="2206" spans="1:9" x14ac:dyDescent="0.3">
      <c r="A2206" s="125">
        <v>45</v>
      </c>
      <c r="B2206">
        <v>14781366000150</v>
      </c>
      <c r="C2206">
        <v>765605.83760365029</v>
      </c>
      <c r="D2206">
        <v>3.3400984999999999</v>
      </c>
      <c r="E2206">
        <v>229216.54484250999</v>
      </c>
      <c r="F2206" t="s">
        <v>14</v>
      </c>
      <c r="G2206" t="str">
        <f>_xlfn.XLOOKUP(B2206,'de para'!A:A,'de para'!C:C,_xlfn.XLOOKUP(B2206,'de para'!B:B,'de para'!C:C,"Not found",0),0)</f>
        <v>NUCLEO CSHG AÇÕES FUNDO DE INVESTIMENTO EM COTAS DE FUNDOS DE INVESTIMENTO DE AÇÕES</v>
      </c>
      <c r="H2206" t="str">
        <f>_xlfn.XLOOKUP(B2206,'de para'!A:A,'de para'!D:D,_xlfn.XLOOKUP('output XML'!B2206,'de para'!B:B,'de para'!D:D,"Not found",0),0)</f>
        <v>Ações</v>
      </c>
      <c r="I2206" s="118">
        <v>44918</v>
      </c>
    </row>
    <row r="2207" spans="1:9" x14ac:dyDescent="0.3">
      <c r="A2207" s="125">
        <v>46</v>
      </c>
      <c r="B2207">
        <v>10843445000197</v>
      </c>
      <c r="C2207">
        <v>584.2151561976724</v>
      </c>
      <c r="D2207">
        <v>2.5902660800000001</v>
      </c>
      <c r="E2207">
        <v>225.54252657999999</v>
      </c>
      <c r="F2207" t="s">
        <v>14</v>
      </c>
      <c r="G2207" t="str">
        <f>_xlfn.XLOOKUP(B2207,'de para'!A:A,'de para'!C:C,_xlfn.XLOOKUP(B2207,'de para'!B:B,'de para'!C:C,"Not found",0),0)</f>
        <v>XP REFERENCIADO FUNDO INVESTIMENTO REFERENCIADO DI</v>
      </c>
      <c r="H2207" t="str">
        <f>_xlfn.XLOOKUP(B2207,'de para'!A:A,'de para'!D:D,_xlfn.XLOOKUP('output XML'!B2207,'de para'!B:B,'de para'!D:D,"Not found",0),0)</f>
        <v>Caixa</v>
      </c>
      <c r="I2207" s="118">
        <v>44918</v>
      </c>
    </row>
    <row r="2208" spans="1:9" x14ac:dyDescent="0.3">
      <c r="A2208" s="125">
        <v>47</v>
      </c>
      <c r="B2208">
        <v>44162109000109</v>
      </c>
      <c r="C2208">
        <v>175637.46806311261</v>
      </c>
      <c r="D2208">
        <v>1.05135505</v>
      </c>
      <c r="E2208">
        <v>167058.18654041999</v>
      </c>
      <c r="F2208" t="s">
        <v>14</v>
      </c>
      <c r="G2208" t="str">
        <f>_xlfn.XLOOKUP(B2208,'de para'!A:A,'de para'!C:C,_xlfn.XLOOKUP(B2208,'de para'!B:B,'de para'!C:C,"Not found",0),0)</f>
        <v>XP CASH I FI RENDA FIXA SIMPLES</v>
      </c>
      <c r="H2208" t="str">
        <f>_xlfn.XLOOKUP(B2208,'de para'!A:A,'de para'!D:D,_xlfn.XLOOKUP('output XML'!B2208,'de para'!B:B,'de para'!D:D,"Not found",0),0)</f>
        <v>Caixa</v>
      </c>
      <c r="I2208" s="118">
        <v>44918</v>
      </c>
    </row>
    <row r="2209" spans="1:9" x14ac:dyDescent="0.3">
      <c r="A2209" s="125">
        <v>48</v>
      </c>
      <c r="B2209">
        <v>45683352000127</v>
      </c>
      <c r="C2209">
        <v>175637.46495454261</v>
      </c>
      <c r="D2209">
        <v>1.05137243</v>
      </c>
      <c r="E2209">
        <v>167055.42198262</v>
      </c>
      <c r="F2209" t="s">
        <v>14</v>
      </c>
      <c r="G2209" t="str">
        <f>_xlfn.XLOOKUP(B2209,'de para'!A:A,'de para'!C:C,_xlfn.XLOOKUP(B2209,'de para'!B:B,'de para'!C:C,"Not found",0),0)</f>
        <v>XP CASH II FI RENDA FIXA SIMPLES</v>
      </c>
      <c r="H2209" t="str">
        <f>_xlfn.XLOOKUP(B2209,'de para'!A:A,'de para'!D:D,_xlfn.XLOOKUP('output XML'!B2209,'de para'!B:B,'de para'!D:D,"Not found",0),0)</f>
        <v>Caixa</v>
      </c>
      <c r="I2209" s="118">
        <v>44918</v>
      </c>
    </row>
    <row r="2210" spans="1:9" x14ac:dyDescent="0.3">
      <c r="A2210" s="125">
        <v>49</v>
      </c>
      <c r="B2210">
        <v>45688718000150</v>
      </c>
      <c r="C2210">
        <v>175637.462504286</v>
      </c>
      <c r="D2210">
        <v>1.0513724</v>
      </c>
      <c r="E2210">
        <v>167055.42441887001</v>
      </c>
      <c r="F2210" t="s">
        <v>14</v>
      </c>
      <c r="G2210" t="str">
        <f>_xlfn.XLOOKUP(B2210,'de para'!A:A,'de para'!C:C,_xlfn.XLOOKUP(B2210,'de para'!B:B,'de para'!C:C,"Not found",0),0)</f>
        <v>XP CASH IV FI RENDA FIXA SIMPLES</v>
      </c>
      <c r="H2210" t="str">
        <f>_xlfn.XLOOKUP(B2210,'de para'!A:A,'de para'!D:D,_xlfn.XLOOKUP('output XML'!B2210,'de para'!B:B,'de para'!D:D,"Not found",0),0)</f>
        <v>Caixa</v>
      </c>
      <c r="I2210" s="118">
        <v>44918</v>
      </c>
    </row>
    <row r="2211" spans="1:9" x14ac:dyDescent="0.3">
      <c r="A2211" s="125">
        <v>50</v>
      </c>
      <c r="B2211">
        <v>46328929000145</v>
      </c>
      <c r="C2211">
        <v>175637.4535015588</v>
      </c>
      <c r="D2211">
        <v>1.0513700800000001</v>
      </c>
      <c r="E2211">
        <v>167055.78448795</v>
      </c>
      <c r="F2211" t="s">
        <v>14</v>
      </c>
      <c r="G2211" t="str">
        <f>_xlfn.XLOOKUP(B2211,'de para'!A:A,'de para'!C:C,_xlfn.XLOOKUP(B2211,'de para'!B:B,'de para'!C:C,"Not found",0),0)</f>
        <v>XP CASH IX FI RENDA FIXA SIMPLES</v>
      </c>
      <c r="H2211" t="str">
        <f>_xlfn.XLOOKUP(B2211,'de para'!A:A,'de para'!D:D,_xlfn.XLOOKUP('output XML'!B2211,'de para'!B:B,'de para'!D:D,"Not found",0),0)</f>
        <v>Caixa</v>
      </c>
      <c r="I2211" s="118">
        <v>44918</v>
      </c>
    </row>
    <row r="2212" spans="1:9" x14ac:dyDescent="0.3">
      <c r="A2212" s="125">
        <v>51</v>
      </c>
      <c r="B2212">
        <v>46098698000120</v>
      </c>
      <c r="C2212">
        <v>175637.45859433489</v>
      </c>
      <c r="D2212">
        <v>1.0512907600000001</v>
      </c>
      <c r="E2212">
        <v>167068.39370901999</v>
      </c>
      <c r="F2212" t="s">
        <v>14</v>
      </c>
      <c r="G2212" t="str">
        <f>_xlfn.XLOOKUP(B2212,'de para'!A:A,'de para'!C:C,_xlfn.XLOOKUP(B2212,'de para'!B:B,'de para'!C:C,"Not found",0),0)</f>
        <v>XP CASH V FI RENDA FIXA SIMPLES</v>
      </c>
      <c r="H2212" t="str">
        <f>_xlfn.XLOOKUP(B2212,'de para'!A:A,'de para'!D:D,_xlfn.XLOOKUP('output XML'!B2212,'de para'!B:B,'de para'!D:D,"Not found",0),0)</f>
        <v>Caixa</v>
      </c>
      <c r="I2212" s="118">
        <v>44918</v>
      </c>
    </row>
    <row r="2213" spans="1:9" x14ac:dyDescent="0.3">
      <c r="A2213" s="125">
        <v>52</v>
      </c>
      <c r="B2213">
        <v>32319500000187</v>
      </c>
      <c r="C2213">
        <v>175637.4573347343</v>
      </c>
      <c r="D2213">
        <v>1.0513926200000001</v>
      </c>
      <c r="E2213">
        <v>167052.20675292</v>
      </c>
      <c r="F2213" t="s">
        <v>14</v>
      </c>
      <c r="G2213" t="str">
        <f>_xlfn.XLOOKUP(B2213,'de para'!A:A,'de para'!C:C,_xlfn.XLOOKUP(B2213,'de para'!B:B,'de para'!C:C,"Not found",0),0)</f>
        <v>XP CASH VI FI RENDA FIXA SIMPLES</v>
      </c>
      <c r="H2213" t="str">
        <f>_xlfn.XLOOKUP(B2213,'de para'!A:A,'de para'!D:D,_xlfn.XLOOKUP('output XML'!B2213,'de para'!B:B,'de para'!D:D,"Not found",0),0)</f>
        <v>Caixa</v>
      </c>
      <c r="I2213" s="118">
        <v>44918</v>
      </c>
    </row>
    <row r="2214" spans="1:9" x14ac:dyDescent="0.3">
      <c r="A2214" s="125">
        <v>53</v>
      </c>
      <c r="B2214">
        <v>46328987000179</v>
      </c>
      <c r="C2214">
        <v>175637.45762266309</v>
      </c>
      <c r="D2214">
        <v>1.05137339</v>
      </c>
      <c r="E2214">
        <v>167055.26247213001</v>
      </c>
      <c r="F2214" t="s">
        <v>14</v>
      </c>
      <c r="G2214" t="str">
        <f>_xlfn.XLOOKUP(B2214,'de para'!A:A,'de para'!C:C,_xlfn.XLOOKUP(B2214,'de para'!B:B,'de para'!C:C,"Not found",0),0)</f>
        <v>XP CASH X FI RENDA FIXA SIMPLES I</v>
      </c>
      <c r="H2214" t="str">
        <f>_xlfn.XLOOKUP(B2214,'de para'!A:A,'de para'!D:D,_xlfn.XLOOKUP('output XML'!B2214,'de para'!B:B,'de para'!D:D,"Not found",0),0)</f>
        <v>Caixa</v>
      </c>
      <c r="I2214" s="118">
        <v>44918</v>
      </c>
    </row>
    <row r="2215" spans="1:9" x14ac:dyDescent="0.3">
      <c r="A2215" s="125">
        <v>54</v>
      </c>
      <c r="B2215">
        <v>45688636000106</v>
      </c>
      <c r="C2215">
        <v>175637.4676232377</v>
      </c>
      <c r="D2215">
        <v>1.0513025300000001</v>
      </c>
      <c r="E2215">
        <v>167066.53186046999</v>
      </c>
      <c r="F2215" t="s">
        <v>14</v>
      </c>
      <c r="G2215" t="str">
        <f>_xlfn.XLOOKUP(B2215,'de para'!A:A,'de para'!C:C,_xlfn.XLOOKUP(B2215,'de para'!B:B,'de para'!C:C,"Not found",0),0)</f>
        <v>XP CASH III FI RENDA FIXA SIMPLES</v>
      </c>
      <c r="H2215" t="str">
        <f>_xlfn.XLOOKUP(B2215,'de para'!A:A,'de para'!D:D,_xlfn.XLOOKUP('output XML'!B2215,'de para'!B:B,'de para'!D:D,"Not found",0),0)</f>
        <v>Caixa</v>
      </c>
      <c r="I2215" s="118">
        <v>44918</v>
      </c>
    </row>
    <row r="2216" spans="1:9" x14ac:dyDescent="0.3">
      <c r="A2216" s="125">
        <v>55</v>
      </c>
      <c r="B2216">
        <v>46328680000178</v>
      </c>
      <c r="C2216">
        <v>175637.44521455001</v>
      </c>
      <c r="D2216">
        <v>1.0513703999999999</v>
      </c>
      <c r="E2216">
        <v>167055.72575997</v>
      </c>
      <c r="F2216" t="s">
        <v>14</v>
      </c>
      <c r="G2216" t="str">
        <f>_xlfn.XLOOKUP(B2216,'de para'!A:A,'de para'!C:C,_xlfn.XLOOKUP(B2216,'de para'!B:B,'de para'!C:C,"Not found",0),0)</f>
        <v>XP CASH VII FI RENDA FIXA SIMPLES</v>
      </c>
      <c r="H2216" t="str">
        <f>_xlfn.XLOOKUP(B2216,'de para'!A:A,'de para'!D:D,_xlfn.XLOOKUP('output XML'!B2216,'de para'!B:B,'de para'!D:D,"Not found",0),0)</f>
        <v>Caixa</v>
      </c>
      <c r="I2216" s="118">
        <v>44918</v>
      </c>
    </row>
    <row r="2217" spans="1:9" x14ac:dyDescent="0.3">
      <c r="A2217" s="125">
        <v>56</v>
      </c>
      <c r="B2217">
        <v>46328752000187</v>
      </c>
      <c r="C2217">
        <v>175637.44415305881</v>
      </c>
      <c r="D2217">
        <v>1.05137038</v>
      </c>
      <c r="E2217">
        <v>167055.72792820999</v>
      </c>
      <c r="F2217" t="s">
        <v>14</v>
      </c>
      <c r="G2217" t="str">
        <f>_xlfn.XLOOKUP(B2217,'de para'!A:A,'de para'!C:C,_xlfn.XLOOKUP(B2217,'de para'!B:B,'de para'!C:C,"Not found",0),0)</f>
        <v>XP CASH VIII FI RENDA FIXA SIMPLES</v>
      </c>
      <c r="H2217" t="str">
        <f>_xlfn.XLOOKUP(B2217,'de para'!A:A,'de para'!D:D,_xlfn.XLOOKUP('output XML'!B2217,'de para'!B:B,'de para'!D:D,"Not found",0),0)</f>
        <v>Caixa</v>
      </c>
      <c r="I2217" s="118">
        <v>44918</v>
      </c>
    </row>
    <row r="2218" spans="1:9" x14ac:dyDescent="0.3">
      <c r="A2218" s="125">
        <v>57</v>
      </c>
      <c r="B2218">
        <v>31366337000140</v>
      </c>
      <c r="C2218">
        <v>3132011.9889152148</v>
      </c>
      <c r="D2218">
        <v>2.0608506000000002</v>
      </c>
      <c r="E2218">
        <v>1519766.63854974</v>
      </c>
      <c r="F2218" t="s">
        <v>15</v>
      </c>
      <c r="G2218" t="str">
        <f>_xlfn.XLOOKUP(B2218,'de para'!A:A,'de para'!C:C,_xlfn.XLOOKUP(B2218,'de para'!B:B,'de para'!C:C,"Not found",0),0)</f>
        <v>051 SPA VISTA MULTIESTRATÉGIA FIC MULTIMERCADO</v>
      </c>
      <c r="H2218" t="str">
        <f>_xlfn.XLOOKUP(B2218,'de para'!A:A,'de para'!D:D,_xlfn.XLOOKUP('output XML'!B2218,'de para'!B:B,'de para'!D:D,"Not found",0),0)</f>
        <v>Multimercado</v>
      </c>
      <c r="I2218" s="118">
        <v>44918</v>
      </c>
    </row>
    <row r="2219" spans="1:9" x14ac:dyDescent="0.3">
      <c r="A2219" s="125">
        <v>58</v>
      </c>
      <c r="B2219">
        <v>18422272000145</v>
      </c>
      <c r="C2219">
        <v>106746.83313581369</v>
      </c>
      <c r="D2219">
        <v>3.2500722</v>
      </c>
      <c r="E2219">
        <v>32844.449774319997</v>
      </c>
      <c r="F2219" t="s">
        <v>15</v>
      </c>
      <c r="G2219" t="str">
        <f>_xlfn.XLOOKUP(B2219,'de para'!A:A,'de para'!C:C,_xlfn.XLOOKUP(B2219,'de para'!B:B,'de para'!C:C,"Not found",0),0)</f>
        <v>ABSOLUTE VERTEX CSHG FIC MULTIMERCADO</v>
      </c>
      <c r="H2219" t="str">
        <f>_xlfn.XLOOKUP(B2219,'de para'!A:A,'de para'!D:D,_xlfn.XLOOKUP('output XML'!B2219,'de para'!B:B,'de para'!D:D,"Not found",0),0)</f>
        <v>Multimercado</v>
      </c>
      <c r="I2219" s="118">
        <v>44918</v>
      </c>
    </row>
    <row r="2220" spans="1:9" x14ac:dyDescent="0.3">
      <c r="A2220" s="125">
        <v>59</v>
      </c>
      <c r="B2220">
        <v>41000792000181</v>
      </c>
      <c r="C2220">
        <v>6461.6372383786511</v>
      </c>
      <c r="D2220">
        <v>1.1876728999999999</v>
      </c>
      <c r="E2220">
        <v>5440.5865776500004</v>
      </c>
      <c r="F2220" t="s">
        <v>15</v>
      </c>
      <c r="G2220" t="str">
        <f>_xlfn.XLOOKUP(B2220,'de para'!A:A,'de para'!C:C,_xlfn.XLOOKUP(B2220,'de para'!B:B,'de para'!C:C,"Not found",0),0)</f>
        <v>CSHG ALLOCATION GIANT ZARATHUSTRA FIC MULTIMERCADO</v>
      </c>
      <c r="H2220" t="str">
        <f>_xlfn.XLOOKUP(B2220,'de para'!A:A,'de para'!D:D,_xlfn.XLOOKUP('output XML'!B2220,'de para'!B:B,'de para'!D:D,"Not found",0),0)</f>
        <v>Multimercado</v>
      </c>
      <c r="I2220" s="118">
        <v>44918</v>
      </c>
    </row>
    <row r="2221" spans="1:9" x14ac:dyDescent="0.3">
      <c r="A2221" s="125">
        <v>60</v>
      </c>
      <c r="B2221">
        <v>28951307000197</v>
      </c>
      <c r="C2221">
        <v>4475395.081622378</v>
      </c>
      <c r="D2221">
        <v>1.8741623000000001</v>
      </c>
      <c r="E2221">
        <v>2387944.2466761698</v>
      </c>
      <c r="F2221" t="s">
        <v>15</v>
      </c>
      <c r="G2221" t="str">
        <f>_xlfn.XLOOKUP(B2221,'de para'!A:A,'de para'!C:C,_xlfn.XLOOKUP(B2221,'de para'!B:B,'de para'!C:C,"Not found",0),0)</f>
        <v>CSHG ALLOCATION RAPTOR L CSHG INVESTIMENTO NO EXTERIOR FIC MULTIMERCADO CRÉDITO PRIVADO</v>
      </c>
      <c r="H2221" t="str">
        <f>_xlfn.XLOOKUP(B2221,'de para'!A:A,'de para'!D:D,_xlfn.XLOOKUP('output XML'!B2221,'de para'!B:B,'de para'!D:D,"Not found",0),0)</f>
        <v>Multimercado</v>
      </c>
      <c r="I2221" s="118">
        <v>44918</v>
      </c>
    </row>
    <row r="2222" spans="1:9" x14ac:dyDescent="0.3">
      <c r="A2222" s="125">
        <v>61</v>
      </c>
      <c r="B2222">
        <v>36857756000107</v>
      </c>
      <c r="C2222">
        <v>1243943.706397431</v>
      </c>
      <c r="D2222">
        <v>1.1436868</v>
      </c>
      <c r="E2222">
        <v>1087661.1554819299</v>
      </c>
      <c r="F2222" t="s">
        <v>15</v>
      </c>
      <c r="G2222" t="str">
        <f>_xlfn.XLOOKUP(B2222,'de para'!A:A,'de para'!C:C,_xlfn.XLOOKUP(B2222,'de para'!B:B,'de para'!C:C,"Not found",0),0)</f>
        <v>CSHG ALLOCATION SHARP LONG BIASED CSHG FIC AÇÕES</v>
      </c>
      <c r="H2222" t="str">
        <f>_xlfn.XLOOKUP(B2222,'de para'!A:A,'de para'!D:D,_xlfn.XLOOKUP('output XML'!B2222,'de para'!B:B,'de para'!D:D,"Not found",0),0)</f>
        <v>Ações</v>
      </c>
      <c r="I2222" s="118">
        <v>44918</v>
      </c>
    </row>
    <row r="2223" spans="1:9" x14ac:dyDescent="0.3">
      <c r="A2223" s="125">
        <v>62</v>
      </c>
      <c r="B2223">
        <v>40319225000120</v>
      </c>
      <c r="C2223">
        <v>65783.044334662001</v>
      </c>
      <c r="D2223">
        <v>1.1482588</v>
      </c>
      <c r="E2223">
        <v>57289.3883632</v>
      </c>
      <c r="F2223" t="s">
        <v>15</v>
      </c>
      <c r="G2223" t="str">
        <f>_xlfn.XLOOKUP(B2223,'de para'!A:A,'de para'!C:C,_xlfn.XLOOKUP(B2223,'de para'!B:B,'de para'!C:C,"Not found",0),0)</f>
        <v>CSHG GRIDS II FIC RENDA FIXA REFERENCIADO DI</v>
      </c>
      <c r="H2223" t="str">
        <f>_xlfn.XLOOKUP(B2223,'de para'!A:A,'de para'!D:D,_xlfn.XLOOKUP('output XML'!B2223,'de para'!B:B,'de para'!D:D,"Not found",0),0)</f>
        <v>Caixa</v>
      </c>
      <c r="I2223" s="118">
        <v>44918</v>
      </c>
    </row>
    <row r="2224" spans="1:9" x14ac:dyDescent="0.3">
      <c r="A2224" s="125">
        <v>63</v>
      </c>
      <c r="B2224">
        <v>40319218000128</v>
      </c>
      <c r="C2224">
        <v>279907.38666599413</v>
      </c>
      <c r="D2224">
        <v>114.983887</v>
      </c>
      <c r="E2224">
        <v>2434.3183551100001</v>
      </c>
      <c r="F2224" t="s">
        <v>15</v>
      </c>
      <c r="G2224" t="str">
        <f>_xlfn.XLOOKUP(B2224,'de para'!A:A,'de para'!C:C,_xlfn.XLOOKUP(B2224,'de para'!B:B,'de para'!C:C,"Not found",0),0)</f>
        <v>CSHG GRIDS II INVESTIMENTO NO EXTERIOR FI MULTIMERCADO CRÉDITO PRIVADO</v>
      </c>
      <c r="H2224" t="str">
        <f>_xlfn.XLOOKUP(B2224,'de para'!A:A,'de para'!D:D,_xlfn.XLOOKUP('output XML'!B2224,'de para'!B:B,'de para'!D:D,"Not found",0),0)</f>
        <v>Multimercado</v>
      </c>
      <c r="I2224" s="118">
        <v>44918</v>
      </c>
    </row>
    <row r="2225" spans="1:9" x14ac:dyDescent="0.3">
      <c r="A2225" s="125">
        <v>64</v>
      </c>
      <c r="B2225">
        <v>19009392000188</v>
      </c>
      <c r="C2225">
        <v>2016452.6459004511</v>
      </c>
      <c r="D2225">
        <v>4.7431127999999996</v>
      </c>
      <c r="E2225">
        <v>425132.76215999998</v>
      </c>
      <c r="F2225" t="s">
        <v>15</v>
      </c>
      <c r="G2225" t="str">
        <f>_xlfn.XLOOKUP(B2225,'de para'!A:A,'de para'!C:C,_xlfn.XLOOKUP(B2225,'de para'!B:B,'de para'!C:C,"Not found",0),0)</f>
        <v>CSHG ALLOCATION SPX RAPTOR CSHG INVESTIMENTO NO EXTERIOR FIC MULTIMERCADO CRÉDITO PRIVADO</v>
      </c>
      <c r="H2225" t="str">
        <f>_xlfn.XLOOKUP(B2225,'de para'!A:A,'de para'!D:D,_xlfn.XLOOKUP('output XML'!B2225,'de para'!B:B,'de para'!D:D,"Not found",0),0)</f>
        <v>Multimercado</v>
      </c>
      <c r="I2225" s="118">
        <v>44918</v>
      </c>
    </row>
    <row r="2226" spans="1:9" x14ac:dyDescent="0.3">
      <c r="A2226" s="125">
        <v>65</v>
      </c>
      <c r="B2226">
        <v>31608483000135</v>
      </c>
      <c r="C2226">
        <v>1240426.1381767781</v>
      </c>
      <c r="D2226">
        <v>1.8101624999999999</v>
      </c>
      <c r="E2226">
        <v>685256.78671212005</v>
      </c>
      <c r="F2226" t="s">
        <v>15</v>
      </c>
      <c r="G2226" t="str">
        <f>_xlfn.XLOOKUP(B2226,'de para'!A:A,'de para'!C:C,_xlfn.XLOOKUP(B2226,'de para'!B:B,'de para'!C:C,"Not found",0),0)</f>
        <v>CSHG ALLOCATION SHARP LONG BIASED FIC AÇÕES</v>
      </c>
      <c r="H2226" t="str">
        <f>_xlfn.XLOOKUP(B2226,'de para'!A:A,'de para'!D:D,_xlfn.XLOOKUP('output XML'!B2226,'de para'!B:B,'de para'!D:D,"Not found",0),0)</f>
        <v>Ações</v>
      </c>
      <c r="I2226" s="118">
        <v>44918</v>
      </c>
    </row>
    <row r="2227" spans="1:9" x14ac:dyDescent="0.3">
      <c r="A2227" s="125">
        <v>66</v>
      </c>
      <c r="B2227">
        <v>47716356000190</v>
      </c>
      <c r="C2227">
        <v>9401455.7600000035</v>
      </c>
      <c r="D2227">
        <v>1.00100064</v>
      </c>
      <c r="E2227">
        <v>9392057.6913916897</v>
      </c>
      <c r="F2227" t="s">
        <v>15</v>
      </c>
      <c r="G2227" t="str">
        <f>_xlfn.XLOOKUP(B2227,'de para'!A:A,'de para'!C:C,_xlfn.XLOOKUP(B2227,'de para'!B:B,'de para'!C:C,"Not found",0),0)</f>
        <v>ETRNTY ÉON MM MASTER FIC FIM</v>
      </c>
      <c r="H2227" t="str">
        <f>_xlfn.XLOOKUP(B2227,'de para'!A:A,'de para'!D:D,_xlfn.XLOOKUP('output XML'!B2227,'de para'!B:B,'de para'!D:D,"Not found",0),0)</f>
        <v>Multimercado</v>
      </c>
      <c r="I2227" s="118">
        <v>44918</v>
      </c>
    </row>
    <row r="2228" spans="1:9" x14ac:dyDescent="0.3">
      <c r="A2228" s="125">
        <v>67</v>
      </c>
      <c r="B2228">
        <v>35819274000191</v>
      </c>
      <c r="C2228">
        <v>1169340.7138215341</v>
      </c>
      <c r="D2228">
        <v>1.26180176</v>
      </c>
      <c r="E2228">
        <v>926723.00110084994</v>
      </c>
      <c r="F2228" t="s">
        <v>15</v>
      </c>
      <c r="G2228" t="str">
        <f>_xlfn.XLOOKUP(B2228,'de para'!A:A,'de para'!C:C,_xlfn.XLOOKUP(B2228,'de para'!B:B,'de para'!C:C,"Not found",0),0)</f>
        <v>CSHG JIVE DISTRESSED ALLOCATION III FIC MULTIMERCADO CRÉDITO PRIVADO</v>
      </c>
      <c r="H2228" t="str">
        <f>_xlfn.XLOOKUP(B2228,'de para'!A:A,'de para'!D:D,_xlfn.XLOOKUP('output XML'!B2228,'de para'!B:B,'de para'!D:D,"Not found",0),0)</f>
        <v>Inflação</v>
      </c>
      <c r="I2228" s="118">
        <v>44918</v>
      </c>
    </row>
    <row r="2229" spans="1:9" x14ac:dyDescent="0.3">
      <c r="A2229" s="125">
        <v>68</v>
      </c>
      <c r="B2229">
        <v>31713505000127</v>
      </c>
      <c r="C2229">
        <v>654005.26643112791</v>
      </c>
      <c r="D2229">
        <v>2025.4786399</v>
      </c>
      <c r="E2229">
        <v>322.88924383</v>
      </c>
      <c r="F2229" t="s">
        <v>15</v>
      </c>
      <c r="G2229" t="str">
        <f>_xlfn.XLOOKUP(B2229,'de para'!A:A,'de para'!C:C,_xlfn.XLOOKUP(B2229,'de para'!B:B,'de para'!C:C,"Not found",0),0)</f>
        <v>CSHG PÁTRIA INF IV FI MULTIMERCADO</v>
      </c>
      <c r="H2229" t="str">
        <f>_xlfn.XLOOKUP(B2229,'de para'!A:A,'de para'!D:D,_xlfn.XLOOKUP('output XML'!B2229,'de para'!B:B,'de para'!D:D,"Not found",0),0)</f>
        <v>Ações</v>
      </c>
      <c r="I2229" s="118">
        <v>44918</v>
      </c>
    </row>
    <row r="2230" spans="1:9" x14ac:dyDescent="0.3">
      <c r="A2230" s="125">
        <v>69</v>
      </c>
      <c r="B2230">
        <v>31713585000110</v>
      </c>
      <c r="C2230">
        <v>67882.120180223355</v>
      </c>
      <c r="D2230">
        <v>1.1558757</v>
      </c>
      <c r="E2230">
        <v>58727.87201965</v>
      </c>
      <c r="F2230" t="s">
        <v>15</v>
      </c>
      <c r="G2230" t="str">
        <f>_xlfn.XLOOKUP(B2230,'de para'!A:A,'de para'!C:C,_xlfn.XLOOKUP(B2230,'de para'!B:B,'de para'!C:C,"Not found",0),0)</f>
        <v>CSHG PÁTRIA INF IV FIC RENDA FIXA REFERENCIADO DI</v>
      </c>
      <c r="H2230" t="str">
        <f>_xlfn.XLOOKUP(B2230,'de para'!A:A,'de para'!D:D,_xlfn.XLOOKUP('output XML'!B2230,'de para'!B:B,'de para'!D:D,"Not found",0),0)</f>
        <v>Caixa</v>
      </c>
      <c r="I2230" s="118">
        <v>44918</v>
      </c>
    </row>
    <row r="2231" spans="1:9" x14ac:dyDescent="0.3">
      <c r="A2231" s="125">
        <v>70</v>
      </c>
      <c r="B2231">
        <v>42776581000106</v>
      </c>
      <c r="C2231">
        <v>1770855.7908391929</v>
      </c>
      <c r="D2231">
        <v>1.1299867100000001</v>
      </c>
      <c r="E2231">
        <v>1567147.44976</v>
      </c>
      <c r="F2231" t="s">
        <v>15</v>
      </c>
      <c r="G2231" t="str">
        <f>_xlfn.XLOOKUP(B2231,'de para'!A:A,'de para'!C:C,_xlfn.XLOOKUP(B2231,'de para'!B:B,'de para'!C:C,"Not found",0),0)</f>
        <v>SELECTION CASH MASTER FUNDO DE INVESTIMENTO EM COTAS DE FUNDOS DE INVESTIMENTO RENDA FIXA CREDITO PRIVADO LONGO PRAZO</v>
      </c>
      <c r="H2231" t="str">
        <f>_xlfn.XLOOKUP(B2231,'de para'!A:A,'de para'!D:D,_xlfn.XLOOKUP('output XML'!B2231,'de para'!B:B,'de para'!D:D,"Not found",0),0)</f>
        <v>Caixa</v>
      </c>
      <c r="I2231" s="118">
        <v>44918</v>
      </c>
    </row>
    <row r="2232" spans="1:9" x14ac:dyDescent="0.3">
      <c r="A2232" s="125">
        <v>71</v>
      </c>
      <c r="B2232">
        <v>30654823000100</v>
      </c>
      <c r="C2232">
        <v>2024823.879815723</v>
      </c>
      <c r="D2232">
        <v>1349.8825844200001</v>
      </c>
      <c r="E2232">
        <v>1500.0000023600001</v>
      </c>
      <c r="F2232" t="s">
        <v>15</v>
      </c>
      <c r="G2232" t="str">
        <f>_xlfn.XLOOKUP(B2232,'de para'!A:A,'de para'!C:C,_xlfn.XLOOKUP(B2232,'de para'!B:B,'de para'!C:C,"Not found",0),0)</f>
        <v>SPS II FEEDER B FI MULTIMERCADO CRÉDITO PRIVADO</v>
      </c>
      <c r="H2232" t="str">
        <f>_xlfn.XLOOKUP(B2232,'de para'!A:A,'de para'!D:D,_xlfn.XLOOKUP('output XML'!B2232,'de para'!B:B,'de para'!D:D,"Not found",0),0)</f>
        <v>Inflação</v>
      </c>
      <c r="I2232" s="118">
        <v>44918</v>
      </c>
    </row>
    <row r="2233" spans="1:9" x14ac:dyDescent="0.3">
      <c r="A2233" s="125">
        <v>72</v>
      </c>
      <c r="B2233">
        <v>10843445000197</v>
      </c>
      <c r="C2233">
        <v>90856.804154346028</v>
      </c>
      <c r="D2233">
        <v>2.5902660800000001</v>
      </c>
      <c r="E2233">
        <v>35076.24365538</v>
      </c>
      <c r="F2233" t="s">
        <v>15</v>
      </c>
      <c r="G2233" t="str">
        <f>_xlfn.XLOOKUP(B2233,'de para'!A:A,'de para'!C:C,_xlfn.XLOOKUP(B2233,'de para'!B:B,'de para'!C:C,"Not found",0),0)</f>
        <v>XP REFERENCIADO FUNDO INVESTIMENTO REFERENCIADO DI</v>
      </c>
      <c r="H2233" t="str">
        <f>_xlfn.XLOOKUP(B2233,'de para'!A:A,'de para'!D:D,_xlfn.XLOOKUP('output XML'!B2233,'de para'!B:B,'de para'!D:D,"Not found",0),0)</f>
        <v>Caixa</v>
      </c>
      <c r="I2233" s="118">
        <v>44918</v>
      </c>
    </row>
    <row r="2234" spans="1:9" x14ac:dyDescent="0.3">
      <c r="A2234" s="125">
        <v>73</v>
      </c>
      <c r="B2234">
        <v>44162109000109</v>
      </c>
      <c r="C2234">
        <v>35212.519999994343</v>
      </c>
      <c r="D2234">
        <v>1.05135505</v>
      </c>
      <c r="E2234">
        <v>33492.510451150003</v>
      </c>
      <c r="F2234" t="s">
        <v>15</v>
      </c>
      <c r="G2234" t="str">
        <f>_xlfn.XLOOKUP(B2234,'de para'!A:A,'de para'!C:C,_xlfn.XLOOKUP(B2234,'de para'!B:B,'de para'!C:C,"Not found",0),0)</f>
        <v>XP CASH I FI RENDA FIXA SIMPLES</v>
      </c>
      <c r="H2234" t="str">
        <f>_xlfn.XLOOKUP(B2234,'de para'!A:A,'de para'!D:D,_xlfn.XLOOKUP('output XML'!B2234,'de para'!B:B,'de para'!D:D,"Not found",0),0)</f>
        <v>Caixa</v>
      </c>
      <c r="I2234" s="118">
        <v>44918</v>
      </c>
    </row>
    <row r="2235" spans="1:9" x14ac:dyDescent="0.3">
      <c r="A2235" s="125">
        <v>74</v>
      </c>
      <c r="B2235">
        <v>45683352000127</v>
      </c>
      <c r="C2235">
        <v>35212.42402007903</v>
      </c>
      <c r="D2235">
        <v>1.05137243</v>
      </c>
      <c r="E2235">
        <v>33491.865503909998</v>
      </c>
      <c r="F2235" t="s">
        <v>15</v>
      </c>
      <c r="G2235" t="str">
        <f>_xlfn.XLOOKUP(B2235,'de para'!A:A,'de para'!C:C,_xlfn.XLOOKUP(B2235,'de para'!B:B,'de para'!C:C,"Not found",0),0)</f>
        <v>XP CASH II FI RENDA FIXA SIMPLES</v>
      </c>
      <c r="H2235" t="str">
        <f>_xlfn.XLOOKUP(B2235,'de para'!A:A,'de para'!D:D,_xlfn.XLOOKUP('output XML'!B2235,'de para'!B:B,'de para'!D:D,"Not found",0),0)</f>
        <v>Caixa</v>
      </c>
      <c r="I2235" s="118">
        <v>44918</v>
      </c>
    </row>
    <row r="2236" spans="1:9" x14ac:dyDescent="0.3">
      <c r="A2236" s="125">
        <v>75</v>
      </c>
      <c r="B2236">
        <v>45688718000150</v>
      </c>
      <c r="C2236">
        <v>35212.434024169866</v>
      </c>
      <c r="D2236">
        <v>1.0513724</v>
      </c>
      <c r="E2236">
        <v>33491.875974839997</v>
      </c>
      <c r="F2236" t="s">
        <v>15</v>
      </c>
      <c r="G2236" t="str">
        <f>_xlfn.XLOOKUP(B2236,'de para'!A:A,'de para'!C:C,_xlfn.XLOOKUP(B2236,'de para'!B:B,'de para'!C:C,"Not found",0),0)</f>
        <v>XP CASH IV FI RENDA FIXA SIMPLES</v>
      </c>
      <c r="H2236" t="str">
        <f>_xlfn.XLOOKUP(B2236,'de para'!A:A,'de para'!D:D,_xlfn.XLOOKUP('output XML'!B2236,'de para'!B:B,'de para'!D:D,"Not found",0),0)</f>
        <v>Caixa</v>
      </c>
      <c r="I2236" s="118">
        <v>44918</v>
      </c>
    </row>
    <row r="2237" spans="1:9" x14ac:dyDescent="0.3">
      <c r="A2237" s="125">
        <v>76</v>
      </c>
      <c r="B2237">
        <v>46328929000145</v>
      </c>
      <c r="C2237">
        <v>35212.4099999916</v>
      </c>
      <c r="D2237">
        <v>1.0513700800000001</v>
      </c>
      <c r="E2237">
        <v>33491.92702915</v>
      </c>
      <c r="F2237" t="s">
        <v>15</v>
      </c>
      <c r="G2237" t="str">
        <f>_xlfn.XLOOKUP(B2237,'de para'!A:A,'de para'!C:C,_xlfn.XLOOKUP(B2237,'de para'!B:B,'de para'!C:C,"Not found",0),0)</f>
        <v>XP CASH IX FI RENDA FIXA SIMPLES</v>
      </c>
      <c r="H2237" t="str">
        <f>_xlfn.XLOOKUP(B2237,'de para'!A:A,'de para'!D:D,_xlfn.XLOOKUP('output XML'!B2237,'de para'!B:B,'de para'!D:D,"Not found",0),0)</f>
        <v>Caixa</v>
      </c>
      <c r="I2237" s="118">
        <v>44918</v>
      </c>
    </row>
    <row r="2238" spans="1:9" x14ac:dyDescent="0.3">
      <c r="A2238" s="125">
        <v>77</v>
      </c>
      <c r="B2238">
        <v>46098698000120</v>
      </c>
      <c r="C2238">
        <v>35212.433298489828</v>
      </c>
      <c r="D2238">
        <v>1.0512907600000001</v>
      </c>
      <c r="E2238">
        <v>33494.476160420003</v>
      </c>
      <c r="F2238" t="s">
        <v>15</v>
      </c>
      <c r="G2238" t="str">
        <f>_xlfn.XLOOKUP(B2238,'de para'!A:A,'de para'!C:C,_xlfn.XLOOKUP(B2238,'de para'!B:B,'de para'!C:C,"Not found",0),0)</f>
        <v>XP CASH V FI RENDA FIXA SIMPLES</v>
      </c>
      <c r="H2238" t="str">
        <f>_xlfn.XLOOKUP(B2238,'de para'!A:A,'de para'!D:D,_xlfn.XLOOKUP('output XML'!B2238,'de para'!B:B,'de para'!D:D,"Not found",0),0)</f>
        <v>Caixa</v>
      </c>
      <c r="I2238" s="118">
        <v>44918</v>
      </c>
    </row>
    <row r="2239" spans="1:9" x14ac:dyDescent="0.3">
      <c r="A2239" s="125">
        <v>78</v>
      </c>
      <c r="B2239">
        <v>32319500000187</v>
      </c>
      <c r="C2239">
        <v>35212.429999998873</v>
      </c>
      <c r="D2239">
        <v>1.0513926200000001</v>
      </c>
      <c r="E2239">
        <v>33491.228043809999</v>
      </c>
      <c r="F2239" t="s">
        <v>15</v>
      </c>
      <c r="G2239" t="str">
        <f>_xlfn.XLOOKUP(B2239,'de para'!A:A,'de para'!C:C,_xlfn.XLOOKUP(B2239,'de para'!B:B,'de para'!C:C,"Not found",0),0)</f>
        <v>XP CASH VI FI RENDA FIXA SIMPLES</v>
      </c>
      <c r="H2239" t="str">
        <f>_xlfn.XLOOKUP(B2239,'de para'!A:A,'de para'!D:D,_xlfn.XLOOKUP('output XML'!B2239,'de para'!B:B,'de para'!D:D,"Not found",0),0)</f>
        <v>Caixa</v>
      </c>
      <c r="I2239" s="118">
        <v>44918</v>
      </c>
    </row>
    <row r="2240" spans="1:9" x14ac:dyDescent="0.3">
      <c r="A2240" s="125">
        <v>79</v>
      </c>
      <c r="B2240">
        <v>46328987000179</v>
      </c>
      <c r="C2240">
        <v>35212.430000011569</v>
      </c>
      <c r="D2240">
        <v>1.05137339</v>
      </c>
      <c r="E2240">
        <v>33491.84061051</v>
      </c>
      <c r="F2240" t="s">
        <v>15</v>
      </c>
      <c r="G2240" t="str">
        <f>_xlfn.XLOOKUP(B2240,'de para'!A:A,'de para'!C:C,_xlfn.XLOOKUP(B2240,'de para'!B:B,'de para'!C:C,"Not found",0),0)</f>
        <v>XP CASH X FI RENDA FIXA SIMPLES I</v>
      </c>
      <c r="H2240" t="str">
        <f>_xlfn.XLOOKUP(B2240,'de para'!A:A,'de para'!D:D,_xlfn.XLOOKUP('output XML'!B2240,'de para'!B:B,'de para'!D:D,"Not found",0),0)</f>
        <v>Caixa</v>
      </c>
      <c r="I2240" s="118">
        <v>44918</v>
      </c>
    </row>
    <row r="2241" spans="1:9" x14ac:dyDescent="0.3">
      <c r="A2241" s="125">
        <v>80</v>
      </c>
      <c r="B2241">
        <v>45688636000106</v>
      </c>
      <c r="C2241">
        <v>35212.44000000594</v>
      </c>
      <c r="D2241">
        <v>1.0513025300000001</v>
      </c>
      <c r="E2241">
        <v>33494.107542960002</v>
      </c>
      <c r="F2241" t="s">
        <v>15</v>
      </c>
      <c r="G2241" t="str">
        <f>_xlfn.XLOOKUP(B2241,'de para'!A:A,'de para'!C:C,_xlfn.XLOOKUP(B2241,'de para'!B:B,'de para'!C:C,"Not found",0),0)</f>
        <v>XP CASH III FI RENDA FIXA SIMPLES</v>
      </c>
      <c r="H2241" t="str">
        <f>_xlfn.XLOOKUP(B2241,'de para'!A:A,'de para'!D:D,_xlfn.XLOOKUP('output XML'!B2241,'de para'!B:B,'de para'!D:D,"Not found",0),0)</f>
        <v>Caixa</v>
      </c>
      <c r="I2241" s="118">
        <v>44918</v>
      </c>
    </row>
    <row r="2242" spans="1:9" x14ac:dyDescent="0.3">
      <c r="A2242" s="125">
        <v>81</v>
      </c>
      <c r="B2242">
        <v>46328680000178</v>
      </c>
      <c r="C2242">
        <v>35212.429999999556</v>
      </c>
      <c r="D2242">
        <v>1.0513703999999999</v>
      </c>
      <c r="E2242">
        <v>33491.935858190001</v>
      </c>
      <c r="F2242" t="s">
        <v>15</v>
      </c>
      <c r="G2242" t="str">
        <f>_xlfn.XLOOKUP(B2242,'de para'!A:A,'de para'!C:C,_xlfn.XLOOKUP(B2242,'de para'!B:B,'de para'!C:C,"Not found",0),0)</f>
        <v>XP CASH VII FI RENDA FIXA SIMPLES</v>
      </c>
      <c r="H2242" t="str">
        <f>_xlfn.XLOOKUP(B2242,'de para'!A:A,'de para'!D:D,_xlfn.XLOOKUP('output XML'!B2242,'de para'!B:B,'de para'!D:D,"Not found",0),0)</f>
        <v>Caixa</v>
      </c>
      <c r="I2242" s="118">
        <v>44918</v>
      </c>
    </row>
    <row r="2243" spans="1:9" x14ac:dyDescent="0.3">
      <c r="A2243" s="125">
        <v>82</v>
      </c>
      <c r="B2243">
        <v>46328752000187</v>
      </c>
      <c r="C2243">
        <v>35212.429999999433</v>
      </c>
      <c r="D2243">
        <v>1.05137038</v>
      </c>
      <c r="E2243">
        <v>33491.936495299997</v>
      </c>
      <c r="F2243" t="s">
        <v>15</v>
      </c>
      <c r="G2243" t="str">
        <f>_xlfn.XLOOKUP(B2243,'de para'!A:A,'de para'!C:C,_xlfn.XLOOKUP(B2243,'de para'!B:B,'de para'!C:C,"Not found",0),0)</f>
        <v>XP CASH VIII FI RENDA FIXA SIMPLES</v>
      </c>
      <c r="H2243" t="str">
        <f>_xlfn.XLOOKUP(B2243,'de para'!A:A,'de para'!D:D,_xlfn.XLOOKUP('output XML'!B2243,'de para'!B:B,'de para'!D:D,"Not found",0),0)</f>
        <v>Caixa</v>
      </c>
      <c r="I2243" s="118">
        <v>44918</v>
      </c>
    </row>
    <row r="2244" spans="1:9" x14ac:dyDescent="0.3">
      <c r="A2244" s="125">
        <v>0</v>
      </c>
      <c r="B2244" t="s">
        <v>5</v>
      </c>
      <c r="C2244">
        <v>698499.47</v>
      </c>
      <c r="D2244">
        <v>4037.5691999999999</v>
      </c>
      <c r="E2244">
        <v>173</v>
      </c>
      <c r="F2244" t="s">
        <v>14</v>
      </c>
      <c r="G2244" t="str">
        <f>_xlfn.XLOOKUP(B2244,'de para'!A:A,'de para'!C:C,_xlfn.XLOOKUP(B2244,'de para'!B:B,'de para'!C:C,"Not found",0),0)</f>
        <v>NTN-B 760199 20260815</v>
      </c>
      <c r="H2244" t="str">
        <f>_xlfn.XLOOKUP(B2244,'de para'!A:A,'de para'!D:D,_xlfn.XLOOKUP('output XML'!B2244,'de para'!B:B,'de para'!D:D,"Not found",0),0)</f>
        <v>Inflação</v>
      </c>
      <c r="I2244" s="118">
        <v>44921</v>
      </c>
    </row>
    <row r="2245" spans="1:9" x14ac:dyDescent="0.3">
      <c r="A2245" s="125">
        <v>1</v>
      </c>
      <c r="B2245" t="s">
        <v>3</v>
      </c>
      <c r="C2245">
        <v>1269939.18</v>
      </c>
      <c r="D2245">
        <v>3956.196829</v>
      </c>
      <c r="E2245">
        <v>321</v>
      </c>
      <c r="F2245" t="s">
        <v>14</v>
      </c>
      <c r="G2245" t="str">
        <f>_xlfn.XLOOKUP(B2245,'de para'!A:A,'de para'!C:C,_xlfn.XLOOKUP(B2245,'de para'!B:B,'de para'!C:C,"Not found",0),0)</f>
        <v>NTN-B 760199 20350515</v>
      </c>
      <c r="H2245" t="str">
        <f>_xlfn.XLOOKUP(B2245,'de para'!A:A,'de para'!D:D,_xlfn.XLOOKUP('output XML'!B2245,'de para'!B:B,'de para'!D:D,"Not found",0),0)</f>
        <v>Inflação</v>
      </c>
      <c r="I2245" s="118">
        <v>44921</v>
      </c>
    </row>
    <row r="2246" spans="1:9" x14ac:dyDescent="0.3">
      <c r="A2246" s="125">
        <v>2</v>
      </c>
      <c r="B2246" t="s">
        <v>3</v>
      </c>
      <c r="C2246">
        <v>261108.99</v>
      </c>
      <c r="D2246">
        <v>3956.196829</v>
      </c>
      <c r="E2246">
        <v>66</v>
      </c>
      <c r="F2246" t="s">
        <v>14</v>
      </c>
      <c r="G2246" t="str">
        <f>_xlfn.XLOOKUP(B2246,'de para'!A:A,'de para'!C:C,_xlfn.XLOOKUP(B2246,'de para'!B:B,'de para'!C:C,"Not found",0),0)</f>
        <v>NTN-B 760199 20350515</v>
      </c>
      <c r="H2246" t="str">
        <f>_xlfn.XLOOKUP(B2246,'de para'!A:A,'de para'!D:D,_xlfn.XLOOKUP('output XML'!B2246,'de para'!B:B,'de para'!D:D,"Not found",0),0)</f>
        <v>Inflação</v>
      </c>
      <c r="I2246" s="118">
        <v>44921</v>
      </c>
    </row>
    <row r="2247" spans="1:9" x14ac:dyDescent="0.3">
      <c r="A2247" s="125">
        <v>3</v>
      </c>
      <c r="B2247" t="s">
        <v>5</v>
      </c>
      <c r="C2247">
        <v>177653.04</v>
      </c>
      <c r="D2247">
        <v>4037.5691999999999</v>
      </c>
      <c r="E2247">
        <v>44</v>
      </c>
      <c r="F2247" t="s">
        <v>14</v>
      </c>
      <c r="G2247" t="str">
        <f>_xlfn.XLOOKUP(B2247,'de para'!A:A,'de para'!C:C,_xlfn.XLOOKUP(B2247,'de para'!B:B,'de para'!C:C,"Not found",0),0)</f>
        <v>NTN-B 760199 20260815</v>
      </c>
      <c r="H2247" t="str">
        <f>_xlfn.XLOOKUP(B2247,'de para'!A:A,'de para'!D:D,_xlfn.XLOOKUP('output XML'!B2247,'de para'!B:B,'de para'!D:D,"Not found",0),0)</f>
        <v>Inflação</v>
      </c>
      <c r="I2247" s="118">
        <v>44921</v>
      </c>
    </row>
    <row r="2248" spans="1:9" x14ac:dyDescent="0.3">
      <c r="A2248" s="125">
        <v>4</v>
      </c>
      <c r="B2248" t="s">
        <v>5</v>
      </c>
      <c r="C2248">
        <v>278592.27</v>
      </c>
      <c r="D2248">
        <v>4037.5691999999999</v>
      </c>
      <c r="E2248">
        <v>69</v>
      </c>
      <c r="F2248" t="s">
        <v>14</v>
      </c>
      <c r="G2248" t="str">
        <f>_xlfn.XLOOKUP(B2248,'de para'!A:A,'de para'!C:C,_xlfn.XLOOKUP(B2248,'de para'!B:B,'de para'!C:C,"Not found",0),0)</f>
        <v>NTN-B 760199 20260815</v>
      </c>
      <c r="H2248" t="str">
        <f>_xlfn.XLOOKUP(B2248,'de para'!A:A,'de para'!D:D,_xlfn.XLOOKUP('output XML'!B2248,'de para'!B:B,'de para'!D:D,"Not found",0),0)</f>
        <v>Inflação</v>
      </c>
      <c r="I2248" s="118">
        <v>44921</v>
      </c>
    </row>
    <row r="2249" spans="1:9" x14ac:dyDescent="0.3">
      <c r="A2249" s="125">
        <v>5</v>
      </c>
      <c r="B2249" t="s">
        <v>3</v>
      </c>
      <c r="C2249">
        <v>197809.84</v>
      </c>
      <c r="D2249">
        <v>3956.196829</v>
      </c>
      <c r="E2249">
        <v>50</v>
      </c>
      <c r="F2249" t="s">
        <v>14</v>
      </c>
      <c r="G2249" t="str">
        <f>_xlfn.XLOOKUP(B2249,'de para'!A:A,'de para'!C:C,_xlfn.XLOOKUP(B2249,'de para'!B:B,'de para'!C:C,"Not found",0),0)</f>
        <v>NTN-B 760199 20350515</v>
      </c>
      <c r="H2249" t="str">
        <f>_xlfn.XLOOKUP(B2249,'de para'!A:A,'de para'!D:D,_xlfn.XLOOKUP('output XML'!B2249,'de para'!B:B,'de para'!D:D,"Not found",0),0)</f>
        <v>Inflação</v>
      </c>
      <c r="I2249" s="118">
        <v>44921</v>
      </c>
    </row>
    <row r="2250" spans="1:9" x14ac:dyDescent="0.3">
      <c r="A2250" s="125">
        <v>6</v>
      </c>
      <c r="B2250" t="s">
        <v>5</v>
      </c>
      <c r="C2250">
        <v>32300.55</v>
      </c>
      <c r="D2250">
        <v>4037.5691999999999</v>
      </c>
      <c r="E2250">
        <v>8</v>
      </c>
      <c r="F2250" t="s">
        <v>14</v>
      </c>
      <c r="G2250" t="str">
        <f>_xlfn.XLOOKUP(B2250,'de para'!A:A,'de para'!C:C,_xlfn.XLOOKUP(B2250,'de para'!B:B,'de para'!C:C,"Not found",0),0)</f>
        <v>NTN-B 760199 20260815</v>
      </c>
      <c r="H2250" t="str">
        <f>_xlfn.XLOOKUP(B2250,'de para'!A:A,'de para'!D:D,_xlfn.XLOOKUP('output XML'!B2250,'de para'!B:B,'de para'!D:D,"Not found",0),0)</f>
        <v>Inflação</v>
      </c>
      <c r="I2250" s="118">
        <v>44921</v>
      </c>
    </row>
    <row r="2251" spans="1:9" x14ac:dyDescent="0.3">
      <c r="A2251" s="125">
        <v>7</v>
      </c>
      <c r="B2251" t="s">
        <v>6</v>
      </c>
      <c r="C2251">
        <v>1509601.92</v>
      </c>
      <c r="D2251">
        <v>1006.40127894</v>
      </c>
      <c r="E2251">
        <v>1500</v>
      </c>
      <c r="F2251" t="s">
        <v>14</v>
      </c>
      <c r="G2251" t="str">
        <f>_xlfn.XLOOKUP(B2251,'de para'!A:A,'de para'!C:C,_xlfn.XLOOKUP(B2251,'de para'!B:B,'de para'!C:C,"Not found",0),0)</f>
        <v>IFPT11 - IFIN PARTICIPAÇÕES S.A. - 20330915 IPCA + 7.1000%</v>
      </c>
      <c r="H2251" t="str">
        <f>_xlfn.XLOOKUP(B2251,'de para'!A:A,'de para'!D:D,_xlfn.XLOOKUP('output XML'!B2251,'de para'!B:B,'de para'!D:D,"Not found",0),0)</f>
        <v>Inflação</v>
      </c>
      <c r="I2251" s="118">
        <v>44921</v>
      </c>
    </row>
    <row r="2252" spans="1:9" x14ac:dyDescent="0.3">
      <c r="A2252" s="125">
        <v>8</v>
      </c>
      <c r="B2252" t="s">
        <v>10</v>
      </c>
      <c r="C2252">
        <v>492733.78</v>
      </c>
      <c r="D2252">
        <v>8.4700000000000006</v>
      </c>
      <c r="E2252">
        <v>58174</v>
      </c>
      <c r="F2252" t="s">
        <v>14</v>
      </c>
      <c r="G2252" t="str">
        <f>_xlfn.XLOOKUP(B2252,'de para'!A:A,'de para'!C:C,_xlfn.XLOOKUP(B2252,'de para'!B:B,'de para'!C:C,"Not found",0),0)</f>
        <v>Itau PN</v>
      </c>
      <c r="H2252" t="str">
        <f>_xlfn.XLOOKUP(B2252,'de para'!A:A,'de para'!D:D,_xlfn.XLOOKUP('output XML'!B2252,'de para'!B:B,'de para'!D:D,"Not found",0),0)</f>
        <v>Ações</v>
      </c>
      <c r="I2252" s="118">
        <v>44921</v>
      </c>
    </row>
    <row r="2253" spans="1:9" x14ac:dyDescent="0.3">
      <c r="A2253" s="125">
        <v>9</v>
      </c>
      <c r="B2253" t="s">
        <v>8</v>
      </c>
      <c r="C2253">
        <v>370469.92</v>
      </c>
      <c r="D2253">
        <v>10.96</v>
      </c>
      <c r="E2253">
        <v>33802</v>
      </c>
      <c r="F2253" t="s">
        <v>14</v>
      </c>
      <c r="G2253" t="str">
        <f>_xlfn.XLOOKUP(B2253,'de para'!A:A,'de para'!C:C,_xlfn.XLOOKUP(B2253,'de para'!B:B,'de para'!C:C,"Not found",0),0)</f>
        <v>CEMIG PN</v>
      </c>
      <c r="H2253" t="str">
        <f>_xlfn.XLOOKUP(B2253,'de para'!A:A,'de para'!D:D,_xlfn.XLOOKUP('output XML'!B2253,'de para'!B:B,'de para'!D:D,"Not found",0),0)</f>
        <v>Ações</v>
      </c>
      <c r="I2253" s="118">
        <v>44921</v>
      </c>
    </row>
    <row r="2254" spans="1:9" x14ac:dyDescent="0.3">
      <c r="A2254" s="125">
        <v>10</v>
      </c>
      <c r="B2254" t="s">
        <v>143</v>
      </c>
      <c r="C2254">
        <v>1713945</v>
      </c>
      <c r="D2254">
        <v>105.15</v>
      </c>
      <c r="E2254">
        <v>16300</v>
      </c>
      <c r="F2254" t="s">
        <v>14</v>
      </c>
      <c r="G2254" t="str">
        <f>_xlfn.XLOOKUP(B2254,'de para'!A:A,'de para'!C:C,_xlfn.XLOOKUP(B2254,'de para'!B:B,'de para'!C:C,"Not found",0),0)</f>
        <v>BOVA11</v>
      </c>
      <c r="H2254" t="str">
        <f>_xlfn.XLOOKUP(B2254,'de para'!A:A,'de para'!D:D,_xlfn.XLOOKUP('output XML'!B2254,'de para'!B:B,'de para'!D:D,"Not found",0),0)</f>
        <v>Ações</v>
      </c>
      <c r="I2254" s="118">
        <v>44921</v>
      </c>
    </row>
    <row r="2255" spans="1:9" x14ac:dyDescent="0.3">
      <c r="A2255" s="125">
        <v>11</v>
      </c>
      <c r="B2255" t="s">
        <v>11</v>
      </c>
      <c r="C2255">
        <v>899336.4</v>
      </c>
      <c r="D2255">
        <v>24.94</v>
      </c>
      <c r="E2255">
        <v>36060</v>
      </c>
      <c r="F2255" t="s">
        <v>14</v>
      </c>
      <c r="G2255" t="str">
        <f>_xlfn.XLOOKUP(B2255,'de para'!A:A,'de para'!C:C,_xlfn.XLOOKUP(B2255,'de para'!B:B,'de para'!C:C,"Not found",0),0)</f>
        <v>Petrobras PN</v>
      </c>
      <c r="H2255" t="str">
        <f>_xlfn.XLOOKUP(B2255,'de para'!A:A,'de para'!D:D,_xlfn.XLOOKUP('output XML'!B2255,'de para'!B:B,'de para'!D:D,"Not found",0),0)</f>
        <v>Ações</v>
      </c>
      <c r="I2255" s="118">
        <v>44921</v>
      </c>
    </row>
    <row r="2256" spans="1:9" x14ac:dyDescent="0.3">
      <c r="A2256" s="125">
        <v>12</v>
      </c>
      <c r="B2256" t="s">
        <v>12</v>
      </c>
      <c r="C2256">
        <v>1655090</v>
      </c>
      <c r="D2256">
        <v>87.11</v>
      </c>
      <c r="E2256">
        <v>19000</v>
      </c>
      <c r="F2256" t="s">
        <v>14</v>
      </c>
      <c r="G2256" t="str">
        <f>_xlfn.XLOOKUP(B2256,'de para'!A:A,'de para'!C:C,_xlfn.XLOOKUP(B2256,'de para'!B:B,'de para'!C:C,"Not found",0),0)</f>
        <v>Vale ON</v>
      </c>
      <c r="H2256" t="str">
        <f>_xlfn.XLOOKUP(B2256,'de para'!A:A,'de para'!D:D,_xlfn.XLOOKUP('output XML'!B2256,'de para'!B:B,'de para'!D:D,"Not found",0),0)</f>
        <v>Ações</v>
      </c>
      <c r="I2256" s="118">
        <v>44921</v>
      </c>
    </row>
    <row r="2257" spans="1:9" x14ac:dyDescent="0.3">
      <c r="A2257" s="125">
        <v>13</v>
      </c>
      <c r="B2257" t="s">
        <v>7</v>
      </c>
      <c r="C2257">
        <v>281130.38</v>
      </c>
      <c r="D2257">
        <v>14.78</v>
      </c>
      <c r="E2257">
        <v>19021</v>
      </c>
      <c r="F2257" t="s">
        <v>14</v>
      </c>
      <c r="G2257" t="str">
        <f>_xlfn.XLOOKUP(B2257,'de para'!A:A,'de para'!C:C,_xlfn.XLOOKUP(B2257,'de para'!B:B,'de para'!C:C,"Not found",0),0)</f>
        <v>Bradesco PN</v>
      </c>
      <c r="H2257" t="str">
        <f>_xlfn.XLOOKUP(B2257,'de para'!A:A,'de para'!D:D,_xlfn.XLOOKUP('output XML'!B2257,'de para'!B:B,'de para'!D:D,"Not found",0),0)</f>
        <v>Ações</v>
      </c>
      <c r="I2257" s="118">
        <v>44921</v>
      </c>
    </row>
    <row r="2258" spans="1:9" x14ac:dyDescent="0.3">
      <c r="A2258" s="125">
        <v>14</v>
      </c>
      <c r="B2258" t="s">
        <v>9</v>
      </c>
      <c r="C2258">
        <v>1217502</v>
      </c>
      <c r="D2258">
        <v>16.77</v>
      </c>
      <c r="E2258">
        <v>72600</v>
      </c>
      <c r="F2258" t="s">
        <v>14</v>
      </c>
      <c r="G2258" t="str">
        <f>_xlfn.XLOOKUP(B2258,'de para'!A:A,'de para'!C:C,_xlfn.XLOOKUP(B2258,'de para'!B:B,'de para'!C:C,"Not found",0),0)</f>
        <v>Cosan ON</v>
      </c>
      <c r="H2258" t="str">
        <f>_xlfn.XLOOKUP(B2258,'de para'!A:A,'de para'!D:D,_xlfn.XLOOKUP('output XML'!B2258,'de para'!B:B,'de para'!D:D,"Not found",0),0)</f>
        <v>Ações</v>
      </c>
      <c r="I2258" s="118">
        <v>44921</v>
      </c>
    </row>
    <row r="2259" spans="1:9" x14ac:dyDescent="0.3">
      <c r="A2259" s="125">
        <v>15</v>
      </c>
      <c r="B2259" t="s">
        <v>143</v>
      </c>
      <c r="C2259">
        <v>85171.5</v>
      </c>
      <c r="D2259">
        <v>105.15</v>
      </c>
      <c r="E2259">
        <v>810</v>
      </c>
      <c r="F2259" t="s">
        <v>14</v>
      </c>
      <c r="G2259" t="str">
        <f>_xlfn.XLOOKUP(B2259,'de para'!A:A,'de para'!C:C,_xlfn.XLOOKUP(B2259,'de para'!B:B,'de para'!C:C,"Not found",0),0)</f>
        <v>BOVA11</v>
      </c>
      <c r="H2259" t="str">
        <f>_xlfn.XLOOKUP(B2259,'de para'!A:A,'de para'!D:D,_xlfn.XLOOKUP('output XML'!B2259,'de para'!B:B,'de para'!D:D,"Not found",0),0)</f>
        <v>Ações</v>
      </c>
      <c r="I2259" s="118">
        <v>44921</v>
      </c>
    </row>
    <row r="2260" spans="1:9" x14ac:dyDescent="0.3">
      <c r="A2260" s="125">
        <v>16</v>
      </c>
      <c r="B2260" t="s">
        <v>143</v>
      </c>
      <c r="C2260">
        <v>158461.04999999999</v>
      </c>
      <c r="D2260">
        <v>105.15</v>
      </c>
      <c r="E2260">
        <v>1507</v>
      </c>
      <c r="F2260" t="s">
        <v>14</v>
      </c>
      <c r="G2260" t="str">
        <f>_xlfn.XLOOKUP(B2260,'de para'!A:A,'de para'!C:C,_xlfn.XLOOKUP(B2260,'de para'!B:B,'de para'!C:C,"Not found",0),0)</f>
        <v>BOVA11</v>
      </c>
      <c r="H2260" t="str">
        <f>_xlfn.XLOOKUP(B2260,'de para'!A:A,'de para'!D:D,_xlfn.XLOOKUP('output XML'!B2260,'de para'!B:B,'de para'!D:D,"Not found",0),0)</f>
        <v>Ações</v>
      </c>
      <c r="I2260" s="118">
        <v>44921</v>
      </c>
    </row>
    <row r="2261" spans="1:9" x14ac:dyDescent="0.3">
      <c r="A2261" s="125">
        <v>17</v>
      </c>
      <c r="B2261" t="s">
        <v>143</v>
      </c>
      <c r="C2261">
        <v>724904.1</v>
      </c>
      <c r="D2261">
        <v>105.15</v>
      </c>
      <c r="E2261">
        <v>6894</v>
      </c>
      <c r="F2261" t="s">
        <v>14</v>
      </c>
      <c r="G2261" t="str">
        <f>_xlfn.XLOOKUP(B2261,'de para'!A:A,'de para'!C:C,_xlfn.XLOOKUP(B2261,'de para'!B:B,'de para'!C:C,"Not found",0),0)</f>
        <v>BOVA11</v>
      </c>
      <c r="H2261" t="str">
        <f>_xlfn.XLOOKUP(B2261,'de para'!A:A,'de para'!D:D,_xlfn.XLOOKUP('output XML'!B2261,'de para'!B:B,'de para'!D:D,"Not found",0),0)</f>
        <v>Ações</v>
      </c>
      <c r="I2261" s="118">
        <v>44921</v>
      </c>
    </row>
    <row r="2262" spans="1:9" x14ac:dyDescent="0.3">
      <c r="A2262" s="125">
        <v>18</v>
      </c>
      <c r="B2262" t="s">
        <v>143</v>
      </c>
      <c r="C2262">
        <v>606189.75</v>
      </c>
      <c r="D2262">
        <v>105.15</v>
      </c>
      <c r="E2262">
        <v>5765</v>
      </c>
      <c r="F2262" t="s">
        <v>14</v>
      </c>
      <c r="G2262" t="str">
        <f>_xlfn.XLOOKUP(B2262,'de para'!A:A,'de para'!C:C,_xlfn.XLOOKUP(B2262,'de para'!B:B,'de para'!C:C,"Not found",0),0)</f>
        <v>BOVA11</v>
      </c>
      <c r="H2262" t="str">
        <f>_xlfn.XLOOKUP(B2262,'de para'!A:A,'de para'!D:D,_xlfn.XLOOKUP('output XML'!B2262,'de para'!B:B,'de para'!D:D,"Not found",0),0)</f>
        <v>Ações</v>
      </c>
      <c r="I2262" s="118">
        <v>44921</v>
      </c>
    </row>
    <row r="2263" spans="1:9" x14ac:dyDescent="0.3">
      <c r="A2263" s="125">
        <v>19</v>
      </c>
      <c r="B2263" t="s">
        <v>143</v>
      </c>
      <c r="C2263">
        <v>94214.399999999994</v>
      </c>
      <c r="D2263">
        <v>105.15</v>
      </c>
      <c r="E2263">
        <v>896</v>
      </c>
      <c r="F2263" t="s">
        <v>14</v>
      </c>
      <c r="G2263" t="str">
        <f>_xlfn.XLOOKUP(B2263,'de para'!A:A,'de para'!C:C,_xlfn.XLOOKUP(B2263,'de para'!B:B,'de para'!C:C,"Not found",0),0)</f>
        <v>BOVA11</v>
      </c>
      <c r="H2263" t="str">
        <f>_xlfn.XLOOKUP(B2263,'de para'!A:A,'de para'!D:D,_xlfn.XLOOKUP('output XML'!B2263,'de para'!B:B,'de para'!D:D,"Not found",0),0)</f>
        <v>Ações</v>
      </c>
      <c r="I2263" s="118">
        <v>44921</v>
      </c>
    </row>
    <row r="2264" spans="1:9" x14ac:dyDescent="0.3">
      <c r="A2264" s="125">
        <v>20</v>
      </c>
      <c r="B2264" t="s">
        <v>143</v>
      </c>
      <c r="C2264">
        <v>45004.2</v>
      </c>
      <c r="D2264">
        <v>105.15</v>
      </c>
      <c r="E2264">
        <v>428</v>
      </c>
      <c r="F2264" t="s">
        <v>14</v>
      </c>
      <c r="G2264" t="str">
        <f>_xlfn.XLOOKUP(B2264,'de para'!A:A,'de para'!C:C,_xlfn.XLOOKUP(B2264,'de para'!B:B,'de para'!C:C,"Not found",0),0)</f>
        <v>BOVA11</v>
      </c>
      <c r="H2264" t="str">
        <f>_xlfn.XLOOKUP(B2264,'de para'!A:A,'de para'!D:D,_xlfn.XLOOKUP('output XML'!B2264,'de para'!B:B,'de para'!D:D,"Not found",0),0)</f>
        <v>Ações</v>
      </c>
      <c r="I2264" s="118">
        <v>44921</v>
      </c>
    </row>
    <row r="2265" spans="1:9" x14ac:dyDescent="0.3">
      <c r="A2265" s="125">
        <v>21</v>
      </c>
      <c r="B2265" t="s">
        <v>13</v>
      </c>
      <c r="C2265">
        <v>62.31</v>
      </c>
      <c r="D2265">
        <v>62.31</v>
      </c>
      <c r="E2265">
        <v>1</v>
      </c>
      <c r="F2265" t="s">
        <v>14</v>
      </c>
      <c r="G2265" t="str">
        <f>_xlfn.XLOOKUP(B2265,'de para'!A:A,'de para'!C:C,_xlfn.XLOOKUP(B2265,'de para'!B:B,'de para'!C:C,"Not found",0),0)</f>
        <v>Fundo de caixa</v>
      </c>
      <c r="H2265" t="str">
        <f>_xlfn.XLOOKUP(B2265,'de para'!A:A,'de para'!D:D,_xlfn.XLOOKUP('output XML'!B2265,'de para'!B:B,'de para'!D:D,"Not found",0),0)</f>
        <v>Caixa</v>
      </c>
      <c r="I2265" s="118">
        <v>44921</v>
      </c>
    </row>
    <row r="2266" spans="1:9" x14ac:dyDescent="0.3">
      <c r="A2266" s="125">
        <v>22</v>
      </c>
      <c r="B2266">
        <v>45688718000150</v>
      </c>
      <c r="C2266">
        <v>283325.68781503401</v>
      </c>
      <c r="D2266">
        <v>1.05190052</v>
      </c>
      <c r="E2266">
        <v>269346.46616110997</v>
      </c>
      <c r="F2266" t="s">
        <v>14</v>
      </c>
      <c r="G2266" t="str">
        <f>_xlfn.XLOOKUP(B2266,'de para'!A:A,'de para'!C:C,_xlfn.XLOOKUP(B2266,'de para'!B:B,'de para'!C:C,"Not found",0),0)</f>
        <v>XP CASH IV FI RENDA FIXA SIMPLES</v>
      </c>
      <c r="H2266" t="str">
        <f>_xlfn.XLOOKUP(B2266,'de para'!A:A,'de para'!D:D,_xlfn.XLOOKUP('output XML'!B2266,'de para'!B:B,'de para'!D:D,"Not found",0),0)</f>
        <v>Caixa</v>
      </c>
      <c r="I2266" s="118">
        <v>44921</v>
      </c>
    </row>
    <row r="2267" spans="1:9" x14ac:dyDescent="0.3">
      <c r="A2267" s="125">
        <v>23</v>
      </c>
      <c r="B2267">
        <v>11145320000156</v>
      </c>
      <c r="C2267">
        <v>3214739.245299743</v>
      </c>
      <c r="D2267">
        <v>701.95727589000001</v>
      </c>
      <c r="E2267">
        <v>4579.6793561599998</v>
      </c>
      <c r="F2267" t="s">
        <v>14</v>
      </c>
      <c r="G2267" t="str">
        <f>_xlfn.XLOOKUP(B2267,'de para'!A:A,'de para'!C:C,_xlfn.XLOOKUP(B2267,'de para'!B:B,'de para'!C:C,"Not found",0),0)</f>
        <v>ATMOS AÇÕES FIC</v>
      </c>
      <c r="H2267" t="str">
        <f>_xlfn.XLOOKUP(B2267,'de para'!A:A,'de para'!D:D,_xlfn.XLOOKUP('output XML'!B2267,'de para'!B:B,'de para'!D:D,"Not found",0),0)</f>
        <v>Ações</v>
      </c>
      <c r="I2267" s="118">
        <v>44921</v>
      </c>
    </row>
    <row r="2268" spans="1:9" x14ac:dyDescent="0.3">
      <c r="A2268" s="125">
        <v>24</v>
      </c>
      <c r="B2268">
        <v>45683352000127</v>
      </c>
      <c r="C2268">
        <v>283325.69026400469</v>
      </c>
      <c r="D2268">
        <v>1.05190055</v>
      </c>
      <c r="E2268">
        <v>269346.46080753999</v>
      </c>
      <c r="F2268" t="s">
        <v>14</v>
      </c>
      <c r="G2268" t="str">
        <f>_xlfn.XLOOKUP(B2268,'de para'!A:A,'de para'!C:C,_xlfn.XLOOKUP(B2268,'de para'!B:B,'de para'!C:C,"Not found",0),0)</f>
        <v>XP CASH II FI RENDA FIXA SIMPLES</v>
      </c>
      <c r="H2268" t="str">
        <f>_xlfn.XLOOKUP(B2268,'de para'!A:A,'de para'!D:D,_xlfn.XLOOKUP('output XML'!B2268,'de para'!B:B,'de para'!D:D,"Not found",0),0)</f>
        <v>Caixa</v>
      </c>
      <c r="I2268" s="118">
        <v>44921</v>
      </c>
    </row>
    <row r="2269" spans="1:9" x14ac:dyDescent="0.3">
      <c r="A2269" s="125">
        <v>25</v>
      </c>
      <c r="B2269">
        <v>46328987000179</v>
      </c>
      <c r="C2269">
        <v>283325.6828478789</v>
      </c>
      <c r="D2269">
        <v>1.05190151</v>
      </c>
      <c r="E2269">
        <v>269346.20794286998</v>
      </c>
      <c r="F2269" t="s">
        <v>14</v>
      </c>
      <c r="G2269" t="str">
        <f>_xlfn.XLOOKUP(B2269,'de para'!A:A,'de para'!C:C,_xlfn.XLOOKUP(B2269,'de para'!B:B,'de para'!C:C,"Not found",0),0)</f>
        <v>XP CASH X FI RENDA FIXA SIMPLES I</v>
      </c>
      <c r="H2269" t="str">
        <f>_xlfn.XLOOKUP(B2269,'de para'!A:A,'de para'!D:D,_xlfn.XLOOKUP('output XML'!B2269,'de para'!B:B,'de para'!D:D,"Not found",0),0)</f>
        <v>Caixa</v>
      </c>
      <c r="I2269" s="118">
        <v>44921</v>
      </c>
    </row>
    <row r="2270" spans="1:9" x14ac:dyDescent="0.3">
      <c r="A2270" s="125">
        <v>26</v>
      </c>
      <c r="B2270">
        <v>46328752000187</v>
      </c>
      <c r="C2270">
        <v>283325.66795353452</v>
      </c>
      <c r="D2270">
        <v>1.0518984899999999</v>
      </c>
      <c r="E2270">
        <v>269346.9670762</v>
      </c>
      <c r="F2270" t="s">
        <v>14</v>
      </c>
      <c r="G2270" t="str">
        <f>_xlfn.XLOOKUP(B2270,'de para'!A:A,'de para'!C:C,_xlfn.XLOOKUP(B2270,'de para'!B:B,'de para'!C:C,"Not found",0),0)</f>
        <v>XP CASH VIII FI RENDA FIXA SIMPLES</v>
      </c>
      <c r="H2270" t="str">
        <f>_xlfn.XLOOKUP(B2270,'de para'!A:A,'de para'!D:D,_xlfn.XLOOKUP('output XML'!B2270,'de para'!B:B,'de para'!D:D,"Not found",0),0)</f>
        <v>Caixa</v>
      </c>
      <c r="I2270" s="118">
        <v>44921</v>
      </c>
    </row>
    <row r="2271" spans="1:9" x14ac:dyDescent="0.3">
      <c r="A2271" s="125">
        <v>27</v>
      </c>
      <c r="B2271">
        <v>44769980000167</v>
      </c>
      <c r="C2271">
        <v>703838.56847360602</v>
      </c>
      <c r="D2271">
        <v>0.82836335999999999</v>
      </c>
      <c r="E2271">
        <v>849673.70897912001</v>
      </c>
      <c r="F2271" t="s">
        <v>14</v>
      </c>
      <c r="G2271" t="str">
        <f>_xlfn.XLOOKUP(B2271,'de para'!A:A,'de para'!C:C,_xlfn.XLOOKUP(B2271,'de para'!B:B,'de para'!C:C,"Not found",0),0)</f>
        <v>DCG ADVISORY FUNDO DE INVESTIMENTO EM COTAS DE FUNDOS DE INVESTIMENTO EM AÇÕES</v>
      </c>
      <c r="H2271" t="str">
        <f>_xlfn.XLOOKUP(B2271,'de para'!A:A,'de para'!D:D,_xlfn.XLOOKUP('output XML'!B2271,'de para'!B:B,'de para'!D:D,"Not found",0),0)</f>
        <v>Ações</v>
      </c>
      <c r="I2271" s="118">
        <v>44921</v>
      </c>
    </row>
    <row r="2272" spans="1:9" x14ac:dyDescent="0.3">
      <c r="A2272" s="125">
        <v>28</v>
      </c>
      <c r="B2272">
        <v>10843445000197</v>
      </c>
      <c r="C2272">
        <v>584.51734258563476</v>
      </c>
      <c r="D2272">
        <v>2.5916058999999998</v>
      </c>
      <c r="E2272">
        <v>225.54252657999999</v>
      </c>
      <c r="F2272" t="s">
        <v>14</v>
      </c>
      <c r="G2272" t="str">
        <f>_xlfn.XLOOKUP(B2272,'de para'!A:A,'de para'!C:C,_xlfn.XLOOKUP(B2272,'de para'!B:B,'de para'!C:C,"Not found",0),0)</f>
        <v>XP REFERENCIADO FUNDO INVESTIMENTO REFERENCIADO DI</v>
      </c>
      <c r="H2272" t="str">
        <f>_xlfn.XLOOKUP(B2272,'de para'!A:A,'de para'!D:D,_xlfn.XLOOKUP('output XML'!B2272,'de para'!B:B,'de para'!D:D,"Not found",0),0)</f>
        <v>Caixa</v>
      </c>
      <c r="I2272" s="118">
        <v>44921</v>
      </c>
    </row>
    <row r="2273" spans="1:9" x14ac:dyDescent="0.3">
      <c r="A2273" s="125">
        <v>29</v>
      </c>
      <c r="B2273">
        <v>46098698000120</v>
      </c>
      <c r="C2273">
        <v>283325.68240099901</v>
      </c>
      <c r="D2273">
        <v>1.05181883</v>
      </c>
      <c r="E2273">
        <v>269367.37993271998</v>
      </c>
      <c r="F2273" t="s">
        <v>14</v>
      </c>
      <c r="G2273" t="str">
        <f>_xlfn.XLOOKUP(B2273,'de para'!A:A,'de para'!C:C,_xlfn.XLOOKUP(B2273,'de para'!B:B,'de para'!C:C,"Not found",0),0)</f>
        <v>XP CASH V FI RENDA FIXA SIMPLES</v>
      </c>
      <c r="H2273" t="str">
        <f>_xlfn.XLOOKUP(B2273,'de para'!A:A,'de para'!D:D,_xlfn.XLOOKUP('output XML'!B2273,'de para'!B:B,'de para'!D:D,"Not found",0),0)</f>
        <v>Caixa</v>
      </c>
      <c r="I2273" s="118">
        <v>44921</v>
      </c>
    </row>
    <row r="2274" spans="1:9" x14ac:dyDescent="0.3">
      <c r="A2274" s="125">
        <v>30</v>
      </c>
      <c r="B2274">
        <v>32319500000187</v>
      </c>
      <c r="C2274">
        <v>283325.68261668773</v>
      </c>
      <c r="D2274">
        <v>1.0519207500000001</v>
      </c>
      <c r="E2274">
        <v>269341.28128633997</v>
      </c>
      <c r="F2274" t="s">
        <v>14</v>
      </c>
      <c r="G2274" t="str">
        <f>_xlfn.XLOOKUP(B2274,'de para'!A:A,'de para'!C:C,_xlfn.XLOOKUP(B2274,'de para'!B:B,'de para'!C:C,"Not found",0),0)</f>
        <v>XP CASH VI FI RENDA FIXA SIMPLES</v>
      </c>
      <c r="H2274" t="str">
        <f>_xlfn.XLOOKUP(B2274,'de para'!A:A,'de para'!D:D,_xlfn.XLOOKUP('output XML'!B2274,'de para'!B:B,'de para'!D:D,"Not found",0),0)</f>
        <v>Caixa</v>
      </c>
      <c r="I2274" s="118">
        <v>44921</v>
      </c>
    </row>
    <row r="2275" spans="1:9" x14ac:dyDescent="0.3">
      <c r="A2275" s="125">
        <v>31</v>
      </c>
      <c r="B2275">
        <v>44162109000109</v>
      </c>
      <c r="C2275">
        <v>283325.69316200411</v>
      </c>
      <c r="D2275">
        <v>1.05188316</v>
      </c>
      <c r="E2275">
        <v>269350.91646680998</v>
      </c>
      <c r="F2275" t="s">
        <v>14</v>
      </c>
      <c r="G2275" t="str">
        <f>_xlfn.XLOOKUP(B2275,'de para'!A:A,'de para'!C:C,_xlfn.XLOOKUP(B2275,'de para'!B:B,'de para'!C:C,"Not found",0),0)</f>
        <v>XP CASH I FI RENDA FIXA SIMPLES</v>
      </c>
      <c r="H2275" t="str">
        <f>_xlfn.XLOOKUP(B2275,'de para'!A:A,'de para'!D:D,_xlfn.XLOOKUP('output XML'!B2275,'de para'!B:B,'de para'!D:D,"Not found",0),0)</f>
        <v>Caixa</v>
      </c>
      <c r="I2275" s="118">
        <v>44921</v>
      </c>
    </row>
    <row r="2276" spans="1:9" x14ac:dyDescent="0.3">
      <c r="A2276" s="125">
        <v>32</v>
      </c>
      <c r="B2276">
        <v>31608459000104</v>
      </c>
      <c r="C2276">
        <v>1582159.6182491099</v>
      </c>
      <c r="D2276">
        <v>1.4058967</v>
      </c>
      <c r="E2276">
        <v>1125374.01805489</v>
      </c>
      <c r="F2276" t="s">
        <v>14</v>
      </c>
      <c r="G2276" t="str">
        <f>_xlfn.XLOOKUP(B2276,'de para'!A:A,'de para'!C:C,_xlfn.XLOOKUP(B2276,'de para'!B:B,'de para'!C:C,"Not found",0),0)</f>
        <v>CSHG ALLOCATION RPS LONG BIAS SELECTION FUNDO DE INVESTIMENTO EM COTAS DE FUNDO DE INVESTIMENTO EM AÇÕES</v>
      </c>
      <c r="H2276" t="str">
        <f>_xlfn.XLOOKUP(B2276,'de para'!A:A,'de para'!D:D,_xlfn.XLOOKUP('output XML'!B2276,'de para'!B:B,'de para'!D:D,"Not found",0),0)</f>
        <v>Ações</v>
      </c>
      <c r="I2276" s="118">
        <v>44921</v>
      </c>
    </row>
    <row r="2277" spans="1:9" x14ac:dyDescent="0.3">
      <c r="A2277" s="125">
        <v>33</v>
      </c>
      <c r="B2277">
        <v>31666901000140</v>
      </c>
      <c r="C2277">
        <v>928086.06317101838</v>
      </c>
      <c r="D2277">
        <v>1.5144823000000001</v>
      </c>
      <c r="E2277">
        <v>612807.46772083</v>
      </c>
      <c r="F2277" t="s">
        <v>14</v>
      </c>
      <c r="G2277" t="str">
        <f>_xlfn.XLOOKUP(B2277,'de para'!A:A,'de para'!C:C,_xlfn.XLOOKUP(B2277,'de para'!B:B,'de para'!C:C,"Not found",0),0)</f>
        <v>CSHG ALLOCATION TRUXT LONG BIAS II FUNDO DE INVESTIMENTO EM COTAS DE FUNDO DE INVESTIMENTO EM AÇÕES</v>
      </c>
      <c r="H2277" t="str">
        <f>_xlfn.XLOOKUP(B2277,'de para'!A:A,'de para'!D:D,_xlfn.XLOOKUP('output XML'!B2277,'de para'!B:B,'de para'!D:D,"Not found",0),0)</f>
        <v>Ações</v>
      </c>
      <c r="I2277" s="118">
        <v>44921</v>
      </c>
    </row>
    <row r="2278" spans="1:9" x14ac:dyDescent="0.3">
      <c r="A2278" s="125">
        <v>34</v>
      </c>
      <c r="B2278">
        <v>47700200000110</v>
      </c>
      <c r="C2278">
        <v>6968946.8799999999</v>
      </c>
      <c r="D2278">
        <v>0.99556383999999998</v>
      </c>
      <c r="E2278">
        <v>7000000</v>
      </c>
      <c r="F2278" t="s">
        <v>14</v>
      </c>
      <c r="G2278" t="str">
        <f>_xlfn.XLOOKUP(B2278,'de para'!A:A,'de para'!C:C,_xlfn.XLOOKUP(B2278,'de para'!B:B,'de para'!C:C,"Not found",0),0)</f>
        <v>ETRNTY EVO FIC FIM</v>
      </c>
      <c r="H2278" t="str">
        <f>_xlfn.XLOOKUP(B2278,'de para'!A:A,'de para'!D:D,_xlfn.XLOOKUP('output XML'!B2278,'de para'!B:B,'de para'!D:D,"Not found",0),0)</f>
        <v>Ações</v>
      </c>
      <c r="I2278" s="118">
        <v>44921</v>
      </c>
    </row>
    <row r="2279" spans="1:9" x14ac:dyDescent="0.3">
      <c r="A2279" s="125">
        <v>35</v>
      </c>
      <c r="B2279">
        <v>14781366000150</v>
      </c>
      <c r="C2279">
        <v>755217.46873153397</v>
      </c>
      <c r="D2279">
        <v>3.2947772999999998</v>
      </c>
      <c r="E2279">
        <v>229216.54484250999</v>
      </c>
      <c r="F2279" t="s">
        <v>14</v>
      </c>
      <c r="G2279" t="str">
        <f>_xlfn.XLOOKUP(B2279,'de para'!A:A,'de para'!C:C,_xlfn.XLOOKUP(B2279,'de para'!B:B,'de para'!C:C,"Not found",0),0)</f>
        <v>NUCLEO CSHG AÇÕES FUNDO DE INVESTIMENTO EM COTAS DE FUNDOS DE INVESTIMENTO DE AÇÕES</v>
      </c>
      <c r="H2279" t="str">
        <f>_xlfn.XLOOKUP(B2279,'de para'!A:A,'de para'!D:D,_xlfn.XLOOKUP('output XML'!B2279,'de para'!B:B,'de para'!D:D,"Not found",0),0)</f>
        <v>Ações</v>
      </c>
      <c r="I2279" s="118">
        <v>44921</v>
      </c>
    </row>
    <row r="2280" spans="1:9" x14ac:dyDescent="0.3">
      <c r="A2280" s="125">
        <v>36</v>
      </c>
      <c r="B2280">
        <v>46328929000145</v>
      </c>
      <c r="C2280">
        <v>283325.67733190552</v>
      </c>
      <c r="D2280">
        <v>1.05189819</v>
      </c>
      <c r="E2280">
        <v>269347.05280926998</v>
      </c>
      <c r="F2280" t="s">
        <v>14</v>
      </c>
      <c r="G2280" t="str">
        <f>_xlfn.XLOOKUP(B2280,'de para'!A:A,'de para'!C:C,_xlfn.XLOOKUP(B2280,'de para'!B:B,'de para'!C:C,"Not found",0),0)</f>
        <v>XP CASH IX FI RENDA FIXA SIMPLES</v>
      </c>
      <c r="H2280" t="str">
        <f>_xlfn.XLOOKUP(B2280,'de para'!A:A,'de para'!D:D,_xlfn.XLOOKUP('output XML'!B2280,'de para'!B:B,'de para'!D:D,"Not found",0),0)</f>
        <v>Caixa</v>
      </c>
      <c r="I2280" s="118">
        <v>44921</v>
      </c>
    </row>
    <row r="2281" spans="1:9" x14ac:dyDescent="0.3">
      <c r="A2281" s="125">
        <v>37</v>
      </c>
      <c r="B2281">
        <v>45688636000106</v>
      </c>
      <c r="C2281">
        <v>283325.69378804701</v>
      </c>
      <c r="D2281">
        <v>1.05183062</v>
      </c>
      <c r="E2281">
        <v>269364.37141185999</v>
      </c>
      <c r="F2281" t="s">
        <v>14</v>
      </c>
      <c r="G2281" t="str">
        <f>_xlfn.XLOOKUP(B2281,'de para'!A:A,'de para'!C:C,_xlfn.XLOOKUP(B2281,'de para'!B:B,'de para'!C:C,"Not found",0),0)</f>
        <v>XP CASH III FI RENDA FIXA SIMPLES</v>
      </c>
      <c r="H2281" t="str">
        <f>_xlfn.XLOOKUP(B2281,'de para'!A:A,'de para'!D:D,_xlfn.XLOOKUP('output XML'!B2281,'de para'!B:B,'de para'!D:D,"Not found",0),0)</f>
        <v>Caixa</v>
      </c>
      <c r="I2281" s="118">
        <v>44921</v>
      </c>
    </row>
    <row r="2282" spans="1:9" x14ac:dyDescent="0.3">
      <c r="A2282" s="125">
        <v>38</v>
      </c>
      <c r="B2282">
        <v>19726267000199</v>
      </c>
      <c r="C2282">
        <v>2468070.0201558201</v>
      </c>
      <c r="D2282">
        <v>301.10271441999998</v>
      </c>
      <c r="E2282">
        <v>8196.7710749800008</v>
      </c>
      <c r="F2282" t="s">
        <v>14</v>
      </c>
      <c r="G2282" t="str">
        <f>_xlfn.XLOOKUP(B2282,'de para'!A:A,'de para'!C:C,_xlfn.XLOOKUP(B2282,'de para'!B:B,'de para'!C:C,"Not found",0),0)</f>
        <v>ATMOS AÇÕES II FIC</v>
      </c>
      <c r="H2282" t="str">
        <f>_xlfn.XLOOKUP(B2282,'de para'!A:A,'de para'!D:D,_xlfn.XLOOKUP('output XML'!B2282,'de para'!B:B,'de para'!D:D,"Not found",0),0)</f>
        <v>Ações</v>
      </c>
      <c r="I2282" s="118">
        <v>44921</v>
      </c>
    </row>
    <row r="2283" spans="1:9" x14ac:dyDescent="0.3">
      <c r="A2283" s="125">
        <v>39</v>
      </c>
      <c r="B2283">
        <v>28075715000122</v>
      </c>
      <c r="C2283">
        <v>1870428.8126696059</v>
      </c>
      <c r="D2283">
        <v>1.6128796999999999</v>
      </c>
      <c r="E2283">
        <v>1159682.77898817</v>
      </c>
      <c r="F2283" t="s">
        <v>14</v>
      </c>
      <c r="G2283" t="str">
        <f>_xlfn.XLOOKUP(B2283,'de para'!A:A,'de para'!C:C,_xlfn.XLOOKUP(B2283,'de para'!B:B,'de para'!C:C,"Not found",0),0)</f>
        <v>CSHG ALLOCATION MILES VIRTUS FIC AÇÕES</v>
      </c>
      <c r="H2283" t="str">
        <f>_xlfn.XLOOKUP(B2283,'de para'!A:A,'de para'!D:D,_xlfn.XLOOKUP('output XML'!B2283,'de para'!B:B,'de para'!D:D,"Not found",0),0)</f>
        <v>Ações</v>
      </c>
      <c r="I2283" s="118">
        <v>44921</v>
      </c>
    </row>
    <row r="2284" spans="1:9" x14ac:dyDescent="0.3">
      <c r="A2284" s="125">
        <v>40</v>
      </c>
      <c r="B2284">
        <v>46328680000178</v>
      </c>
      <c r="C2284">
        <v>283325.67068443989</v>
      </c>
      <c r="D2284">
        <v>1.0518985199999999</v>
      </c>
      <c r="E2284">
        <v>269346.96199063002</v>
      </c>
      <c r="F2284" t="s">
        <v>14</v>
      </c>
      <c r="G2284" t="str">
        <f>_xlfn.XLOOKUP(B2284,'de para'!A:A,'de para'!C:C,_xlfn.XLOOKUP(B2284,'de para'!B:B,'de para'!C:C,"Not found",0),0)</f>
        <v>XP CASH VII FI RENDA FIXA SIMPLES</v>
      </c>
      <c r="H2284" t="str">
        <f>_xlfn.XLOOKUP(B2284,'de para'!A:A,'de para'!D:D,_xlfn.XLOOKUP('output XML'!B2284,'de para'!B:B,'de para'!D:D,"Not found",0),0)</f>
        <v>Caixa</v>
      </c>
      <c r="I2284" s="118">
        <v>44921</v>
      </c>
    </row>
    <row r="2285" spans="1:9" x14ac:dyDescent="0.3">
      <c r="A2285" s="125">
        <v>0</v>
      </c>
      <c r="B2285" t="s">
        <v>3</v>
      </c>
      <c r="C2285">
        <v>199867.43</v>
      </c>
      <c r="D2285">
        <v>3997.3485890000002</v>
      </c>
      <c r="E2285">
        <v>50</v>
      </c>
      <c r="F2285" t="s">
        <v>14</v>
      </c>
      <c r="G2285" t="str">
        <f>_xlfn.XLOOKUP(B2285,'de para'!A:A,'de para'!C:C,_xlfn.XLOOKUP(B2285,'de para'!B:B,'de para'!C:C,"Not found",0),0)</f>
        <v>NTN-B 760199 20350515</v>
      </c>
      <c r="H2285" t="str">
        <f>_xlfn.XLOOKUP(B2285,'de para'!A:A,'de para'!D:D,_xlfn.XLOOKUP('output XML'!B2285,'de para'!B:B,'de para'!D:D,"Not found",0),0)</f>
        <v>Inflação</v>
      </c>
      <c r="I2285" s="118">
        <v>44923</v>
      </c>
    </row>
    <row r="2286" spans="1:9" x14ac:dyDescent="0.3">
      <c r="A2286" s="125">
        <v>1</v>
      </c>
      <c r="B2286" t="s">
        <v>3</v>
      </c>
      <c r="C2286">
        <v>263825.01</v>
      </c>
      <c r="D2286">
        <v>3997.3485890000002</v>
      </c>
      <c r="E2286">
        <v>66</v>
      </c>
      <c r="F2286" t="s">
        <v>14</v>
      </c>
      <c r="G2286" t="str">
        <f>_xlfn.XLOOKUP(B2286,'de para'!A:A,'de para'!C:C,_xlfn.XLOOKUP(B2286,'de para'!B:B,'de para'!C:C,"Not found",0),0)</f>
        <v>NTN-B 760199 20350515</v>
      </c>
      <c r="H2286" t="str">
        <f>_xlfn.XLOOKUP(B2286,'de para'!A:A,'de para'!D:D,_xlfn.XLOOKUP('output XML'!B2286,'de para'!B:B,'de para'!D:D,"Not found",0),0)</f>
        <v>Inflação</v>
      </c>
      <c r="I2286" s="118">
        <v>44923</v>
      </c>
    </row>
    <row r="2287" spans="1:9" x14ac:dyDescent="0.3">
      <c r="A2287" s="125">
        <v>2</v>
      </c>
      <c r="B2287" t="s">
        <v>3</v>
      </c>
      <c r="C2287">
        <v>1283148.8999999999</v>
      </c>
      <c r="D2287">
        <v>3997.3485890000002</v>
      </c>
      <c r="E2287">
        <v>321</v>
      </c>
      <c r="F2287" t="s">
        <v>14</v>
      </c>
      <c r="G2287" t="str">
        <f>_xlfn.XLOOKUP(B2287,'de para'!A:A,'de para'!C:C,_xlfn.XLOOKUP(B2287,'de para'!B:B,'de para'!C:C,"Not found",0),0)</f>
        <v>NTN-B 760199 20350515</v>
      </c>
      <c r="H2287" t="str">
        <f>_xlfn.XLOOKUP(B2287,'de para'!A:A,'de para'!D:D,_xlfn.XLOOKUP('output XML'!B2287,'de para'!B:B,'de para'!D:D,"Not found",0),0)</f>
        <v>Inflação</v>
      </c>
      <c r="I2287" s="118">
        <v>44923</v>
      </c>
    </row>
    <row r="2288" spans="1:9" x14ac:dyDescent="0.3">
      <c r="A2288" s="125">
        <v>3</v>
      </c>
      <c r="B2288" t="s">
        <v>5</v>
      </c>
      <c r="C2288">
        <v>178360.3</v>
      </c>
      <c r="D2288">
        <v>4053.6432570000002</v>
      </c>
      <c r="E2288">
        <v>44</v>
      </c>
      <c r="F2288" t="s">
        <v>14</v>
      </c>
      <c r="G2288" t="str">
        <f>_xlfn.XLOOKUP(B2288,'de para'!A:A,'de para'!C:C,_xlfn.XLOOKUP(B2288,'de para'!B:B,'de para'!C:C,"Not found",0),0)</f>
        <v>NTN-B 760199 20260815</v>
      </c>
      <c r="H2288" t="str">
        <f>_xlfn.XLOOKUP(B2288,'de para'!A:A,'de para'!D:D,_xlfn.XLOOKUP('output XML'!B2288,'de para'!B:B,'de para'!D:D,"Not found",0),0)</f>
        <v>Inflação</v>
      </c>
      <c r="I2288" s="118">
        <v>44923</v>
      </c>
    </row>
    <row r="2289" spans="1:9" x14ac:dyDescent="0.3">
      <c r="A2289" s="125">
        <v>4</v>
      </c>
      <c r="B2289" t="s">
        <v>5</v>
      </c>
      <c r="C2289">
        <v>279701.38</v>
      </c>
      <c r="D2289">
        <v>4053.6432570000002</v>
      </c>
      <c r="E2289">
        <v>69</v>
      </c>
      <c r="F2289" t="s">
        <v>14</v>
      </c>
      <c r="G2289" t="str">
        <f>_xlfn.XLOOKUP(B2289,'de para'!A:A,'de para'!C:C,_xlfn.XLOOKUP(B2289,'de para'!B:B,'de para'!C:C,"Not found",0),0)</f>
        <v>NTN-B 760199 20260815</v>
      </c>
      <c r="H2289" t="str">
        <f>_xlfn.XLOOKUP(B2289,'de para'!A:A,'de para'!D:D,_xlfn.XLOOKUP('output XML'!B2289,'de para'!B:B,'de para'!D:D,"Not found",0),0)</f>
        <v>Inflação</v>
      </c>
      <c r="I2289" s="118">
        <v>44923</v>
      </c>
    </row>
    <row r="2290" spans="1:9" x14ac:dyDescent="0.3">
      <c r="A2290" s="125">
        <v>5</v>
      </c>
      <c r="B2290" t="s">
        <v>5</v>
      </c>
      <c r="C2290">
        <v>32429.15</v>
      </c>
      <c r="D2290">
        <v>4053.6432570000002</v>
      </c>
      <c r="E2290">
        <v>8</v>
      </c>
      <c r="F2290" t="s">
        <v>14</v>
      </c>
      <c r="G2290" t="str">
        <f>_xlfn.XLOOKUP(B2290,'de para'!A:A,'de para'!C:C,_xlfn.XLOOKUP(B2290,'de para'!B:B,'de para'!C:C,"Not found",0),0)</f>
        <v>NTN-B 760199 20260815</v>
      </c>
      <c r="H2290" t="str">
        <f>_xlfn.XLOOKUP(B2290,'de para'!A:A,'de para'!D:D,_xlfn.XLOOKUP('output XML'!B2290,'de para'!B:B,'de para'!D:D,"Not found",0),0)</f>
        <v>Inflação</v>
      </c>
      <c r="I2290" s="118">
        <v>44923</v>
      </c>
    </row>
    <row r="2291" spans="1:9" x14ac:dyDescent="0.3">
      <c r="A2291" s="125">
        <v>6</v>
      </c>
      <c r="B2291" t="s">
        <v>5</v>
      </c>
      <c r="C2291">
        <v>701280.28</v>
      </c>
      <c r="D2291">
        <v>4053.6432570000002</v>
      </c>
      <c r="E2291">
        <v>173</v>
      </c>
      <c r="F2291" t="s">
        <v>14</v>
      </c>
      <c r="G2291" t="str">
        <f>_xlfn.XLOOKUP(B2291,'de para'!A:A,'de para'!C:C,_xlfn.XLOOKUP(B2291,'de para'!B:B,'de para'!C:C,"Not found",0),0)</f>
        <v>NTN-B 760199 20260815</v>
      </c>
      <c r="H2291" t="str">
        <f>_xlfn.XLOOKUP(B2291,'de para'!A:A,'de para'!D:D,_xlfn.XLOOKUP('output XML'!B2291,'de para'!B:B,'de para'!D:D,"Not found",0),0)</f>
        <v>Inflação</v>
      </c>
      <c r="I2291" s="118">
        <v>44923</v>
      </c>
    </row>
    <row r="2292" spans="1:9" x14ac:dyDescent="0.3">
      <c r="A2292" s="125">
        <v>7</v>
      </c>
      <c r="B2292" t="s">
        <v>3</v>
      </c>
      <c r="C2292">
        <v>1838780.35</v>
      </c>
      <c r="D2292">
        <v>3997.3485890000002</v>
      </c>
      <c r="E2292">
        <v>460</v>
      </c>
      <c r="F2292" t="s">
        <v>15</v>
      </c>
      <c r="G2292" t="str">
        <f>_xlfn.XLOOKUP(B2292,'de para'!A:A,'de para'!C:C,_xlfn.XLOOKUP(B2292,'de para'!B:B,'de para'!C:C,"Not found",0),0)</f>
        <v>NTN-B 760199 20350515</v>
      </c>
      <c r="H2292" t="str">
        <f>_xlfn.XLOOKUP(B2292,'de para'!A:A,'de para'!D:D,_xlfn.XLOOKUP('output XML'!B2292,'de para'!B:B,'de para'!D:D,"Not found",0),0)</f>
        <v>Inflação</v>
      </c>
      <c r="I2292" s="118">
        <v>44923</v>
      </c>
    </row>
    <row r="2293" spans="1:9" x14ac:dyDescent="0.3">
      <c r="A2293" s="125">
        <v>8</v>
      </c>
      <c r="B2293" t="s">
        <v>3</v>
      </c>
      <c r="C2293">
        <v>287809.09999999998</v>
      </c>
      <c r="D2293">
        <v>3997.3485890000002</v>
      </c>
      <c r="E2293">
        <v>72</v>
      </c>
      <c r="F2293" t="s">
        <v>15</v>
      </c>
      <c r="G2293" t="str">
        <f>_xlfn.XLOOKUP(B2293,'de para'!A:A,'de para'!C:C,_xlfn.XLOOKUP(B2293,'de para'!B:B,'de para'!C:C,"Not found",0),0)</f>
        <v>NTN-B 760199 20350515</v>
      </c>
      <c r="H2293" t="str">
        <f>_xlfn.XLOOKUP(B2293,'de para'!A:A,'de para'!D:D,_xlfn.XLOOKUP('output XML'!B2293,'de para'!B:B,'de para'!D:D,"Not found",0),0)</f>
        <v>Inflação</v>
      </c>
      <c r="I2293" s="118">
        <v>44923</v>
      </c>
    </row>
    <row r="2294" spans="1:9" x14ac:dyDescent="0.3">
      <c r="A2294" s="125">
        <v>9</v>
      </c>
      <c r="B2294" t="s">
        <v>3</v>
      </c>
      <c r="C2294">
        <v>1315127.69</v>
      </c>
      <c r="D2294">
        <v>3997.3485890000002</v>
      </c>
      <c r="E2294">
        <v>329</v>
      </c>
      <c r="F2294" t="s">
        <v>15</v>
      </c>
      <c r="G2294" t="str">
        <f>_xlfn.XLOOKUP(B2294,'de para'!A:A,'de para'!C:C,_xlfn.XLOOKUP(B2294,'de para'!B:B,'de para'!C:C,"Not found",0),0)</f>
        <v>NTN-B 760199 20350515</v>
      </c>
      <c r="H2294" t="str">
        <f>_xlfn.XLOOKUP(B2294,'de para'!A:A,'de para'!D:D,_xlfn.XLOOKUP('output XML'!B2294,'de para'!B:B,'de para'!D:D,"Not found",0),0)</f>
        <v>Inflação</v>
      </c>
      <c r="I2294" s="118">
        <v>44923</v>
      </c>
    </row>
    <row r="2295" spans="1:9" x14ac:dyDescent="0.3">
      <c r="A2295" s="125">
        <v>10</v>
      </c>
      <c r="B2295" t="s">
        <v>3</v>
      </c>
      <c r="C2295">
        <v>2054637.17</v>
      </c>
      <c r="D2295">
        <v>3997.3485890000002</v>
      </c>
      <c r="E2295">
        <v>514</v>
      </c>
      <c r="F2295" t="s">
        <v>15</v>
      </c>
      <c r="G2295" t="str">
        <f>_xlfn.XLOOKUP(B2295,'de para'!A:A,'de para'!C:C,_xlfn.XLOOKUP(B2295,'de para'!B:B,'de para'!C:C,"Not found",0),0)</f>
        <v>NTN-B 760199 20350515</v>
      </c>
      <c r="H2295" t="str">
        <f>_xlfn.XLOOKUP(B2295,'de para'!A:A,'de para'!D:D,_xlfn.XLOOKUP('output XML'!B2295,'de para'!B:B,'de para'!D:D,"Not found",0),0)</f>
        <v>Inflação</v>
      </c>
      <c r="I2295" s="118">
        <v>44923</v>
      </c>
    </row>
    <row r="2296" spans="1:9" x14ac:dyDescent="0.3">
      <c r="A2296" s="125">
        <v>11</v>
      </c>
      <c r="B2296" t="s">
        <v>5</v>
      </c>
      <c r="C2296">
        <v>960713.45</v>
      </c>
      <c r="D2296">
        <v>4053.6432570000002</v>
      </c>
      <c r="E2296">
        <v>237</v>
      </c>
      <c r="F2296" t="s">
        <v>15</v>
      </c>
      <c r="G2296" t="str">
        <f>_xlfn.XLOOKUP(B2296,'de para'!A:A,'de para'!C:C,_xlfn.XLOOKUP(B2296,'de para'!B:B,'de para'!C:C,"Not found",0),0)</f>
        <v>NTN-B 760199 20260815</v>
      </c>
      <c r="H2296" t="str">
        <f>_xlfn.XLOOKUP(B2296,'de para'!A:A,'de para'!D:D,_xlfn.XLOOKUP('output XML'!B2296,'de para'!B:B,'de para'!D:D,"Not found",0),0)</f>
        <v>Inflação</v>
      </c>
      <c r="I2296" s="118">
        <v>44923</v>
      </c>
    </row>
    <row r="2297" spans="1:9" x14ac:dyDescent="0.3">
      <c r="A2297" s="125">
        <v>12</v>
      </c>
      <c r="B2297" t="s">
        <v>3</v>
      </c>
      <c r="C2297">
        <v>39973.49</v>
      </c>
      <c r="D2297">
        <v>3997.3485890000002</v>
      </c>
      <c r="E2297">
        <v>10</v>
      </c>
      <c r="F2297" t="s">
        <v>15</v>
      </c>
      <c r="G2297" t="str">
        <f>_xlfn.XLOOKUP(B2297,'de para'!A:A,'de para'!C:C,_xlfn.XLOOKUP(B2297,'de para'!B:B,'de para'!C:C,"Not found",0),0)</f>
        <v>NTN-B 760199 20350515</v>
      </c>
      <c r="H2297" t="str">
        <f>_xlfn.XLOOKUP(B2297,'de para'!A:A,'de para'!D:D,_xlfn.XLOOKUP('output XML'!B2297,'de para'!B:B,'de para'!D:D,"Not found",0),0)</f>
        <v>Inflação</v>
      </c>
      <c r="I2297" s="118">
        <v>44923</v>
      </c>
    </row>
    <row r="2298" spans="1:9" x14ac:dyDescent="0.3">
      <c r="A2298" s="125">
        <v>13</v>
      </c>
      <c r="B2298" t="s">
        <v>5</v>
      </c>
      <c r="C2298">
        <v>1317434.06</v>
      </c>
      <c r="D2298">
        <v>4053.6432570000002</v>
      </c>
      <c r="E2298">
        <v>325</v>
      </c>
      <c r="F2298" t="s">
        <v>15</v>
      </c>
      <c r="G2298" t="str">
        <f>_xlfn.XLOOKUP(B2298,'de para'!A:A,'de para'!C:C,_xlfn.XLOOKUP(B2298,'de para'!B:B,'de para'!C:C,"Not found",0),0)</f>
        <v>NTN-B 760199 20260815</v>
      </c>
      <c r="H2298" t="str">
        <f>_xlfn.XLOOKUP(B2298,'de para'!A:A,'de para'!D:D,_xlfn.XLOOKUP('output XML'!B2298,'de para'!B:B,'de para'!D:D,"Not found",0),0)</f>
        <v>Inflação</v>
      </c>
      <c r="I2298" s="118">
        <v>44923</v>
      </c>
    </row>
    <row r="2299" spans="1:9" x14ac:dyDescent="0.3">
      <c r="A2299" s="125">
        <v>14</v>
      </c>
      <c r="B2299" t="s">
        <v>4</v>
      </c>
      <c r="C2299">
        <v>1844891.91</v>
      </c>
      <c r="D2299">
        <v>4072.6090760000002</v>
      </c>
      <c r="E2299">
        <v>453</v>
      </c>
      <c r="F2299" t="s">
        <v>15</v>
      </c>
      <c r="G2299" t="str">
        <f>_xlfn.XLOOKUP(B2299,'de para'!A:A,'de para'!C:C,_xlfn.XLOOKUP(B2299,'de para'!B:B,'de para'!C:C,"Not found",0),0)</f>
        <v>NTN-B 760199 20300815</v>
      </c>
      <c r="H2299" t="str">
        <f>_xlfn.XLOOKUP(B2299,'de para'!A:A,'de para'!D:D,_xlfn.XLOOKUP('output XML'!B2299,'de para'!B:B,'de para'!D:D,"Not found",0),0)</f>
        <v>Inflação</v>
      </c>
      <c r="I2299" s="118">
        <v>44923</v>
      </c>
    </row>
    <row r="2300" spans="1:9" x14ac:dyDescent="0.3">
      <c r="A2300" s="125">
        <v>15</v>
      </c>
      <c r="B2300" t="s">
        <v>4</v>
      </c>
      <c r="C2300">
        <v>191412.63</v>
      </c>
      <c r="D2300">
        <v>4072.6090760000002</v>
      </c>
      <c r="E2300">
        <v>47</v>
      </c>
      <c r="F2300" t="s">
        <v>15</v>
      </c>
      <c r="G2300" t="str">
        <f>_xlfn.XLOOKUP(B2300,'de para'!A:A,'de para'!C:C,_xlfn.XLOOKUP(B2300,'de para'!B:B,'de para'!C:C,"Not found",0),0)</f>
        <v>NTN-B 760199 20300815</v>
      </c>
      <c r="H2300" t="str">
        <f>_xlfn.XLOOKUP(B2300,'de para'!A:A,'de para'!D:D,_xlfn.XLOOKUP('output XML'!B2300,'de para'!B:B,'de para'!D:D,"Not found",0),0)</f>
        <v>Inflação</v>
      </c>
      <c r="I2300" s="118">
        <v>44923</v>
      </c>
    </row>
    <row r="2301" spans="1:9" x14ac:dyDescent="0.3">
      <c r="A2301" s="125">
        <v>16</v>
      </c>
      <c r="B2301" t="s">
        <v>3</v>
      </c>
      <c r="C2301">
        <v>743506.84</v>
      </c>
      <c r="D2301">
        <v>3997.3485890000002</v>
      </c>
      <c r="E2301">
        <v>186</v>
      </c>
      <c r="F2301" t="s">
        <v>15</v>
      </c>
      <c r="G2301" t="str">
        <f>_xlfn.XLOOKUP(B2301,'de para'!A:A,'de para'!C:C,_xlfn.XLOOKUP(B2301,'de para'!B:B,'de para'!C:C,"Not found",0),0)</f>
        <v>NTN-B 760199 20350515</v>
      </c>
      <c r="H2301" t="str">
        <f>_xlfn.XLOOKUP(B2301,'de para'!A:A,'de para'!D:D,_xlfn.XLOOKUP('output XML'!B2301,'de para'!B:B,'de para'!D:D,"Not found",0),0)</f>
        <v>Inflação</v>
      </c>
      <c r="I2301" s="118">
        <v>44923</v>
      </c>
    </row>
    <row r="2302" spans="1:9" x14ac:dyDescent="0.3">
      <c r="A2302" s="125">
        <v>17</v>
      </c>
      <c r="B2302" t="s">
        <v>5</v>
      </c>
      <c r="C2302">
        <v>798567.72</v>
      </c>
      <c r="D2302">
        <v>4053.6432570000002</v>
      </c>
      <c r="E2302">
        <v>197</v>
      </c>
      <c r="F2302" t="s">
        <v>15</v>
      </c>
      <c r="G2302" t="str">
        <f>_xlfn.XLOOKUP(B2302,'de para'!A:A,'de para'!C:C,_xlfn.XLOOKUP(B2302,'de para'!B:B,'de para'!C:C,"Not found",0),0)</f>
        <v>NTN-B 760199 20260815</v>
      </c>
      <c r="H2302" t="str">
        <f>_xlfn.XLOOKUP(B2302,'de para'!A:A,'de para'!D:D,_xlfn.XLOOKUP('output XML'!B2302,'de para'!B:B,'de para'!D:D,"Not found",0),0)</f>
        <v>Inflação</v>
      </c>
      <c r="I2302" s="118">
        <v>44923</v>
      </c>
    </row>
    <row r="2303" spans="1:9" x14ac:dyDescent="0.3">
      <c r="A2303" s="125">
        <v>18</v>
      </c>
      <c r="B2303" t="s">
        <v>5</v>
      </c>
      <c r="C2303">
        <v>101341.08</v>
      </c>
      <c r="D2303">
        <v>4053.6432570000002</v>
      </c>
      <c r="E2303">
        <v>25</v>
      </c>
      <c r="F2303" t="s">
        <v>15</v>
      </c>
      <c r="G2303" t="str">
        <f>_xlfn.XLOOKUP(B2303,'de para'!A:A,'de para'!C:C,_xlfn.XLOOKUP(B2303,'de para'!B:B,'de para'!C:C,"Not found",0),0)</f>
        <v>NTN-B 760199 20260815</v>
      </c>
      <c r="H2303" t="str">
        <f>_xlfn.XLOOKUP(B2303,'de para'!A:A,'de para'!D:D,_xlfn.XLOOKUP('output XML'!B2303,'de para'!B:B,'de para'!D:D,"Not found",0),0)</f>
        <v>Inflação</v>
      </c>
      <c r="I2303" s="118">
        <v>44923</v>
      </c>
    </row>
    <row r="2304" spans="1:9" x14ac:dyDescent="0.3">
      <c r="A2304" s="125">
        <v>19</v>
      </c>
      <c r="B2304" t="s">
        <v>4</v>
      </c>
      <c r="C2304">
        <v>1783802.78</v>
      </c>
      <c r="D2304">
        <v>4072.6090760000002</v>
      </c>
      <c r="E2304">
        <v>438</v>
      </c>
      <c r="F2304" t="s">
        <v>15</v>
      </c>
      <c r="G2304" t="str">
        <f>_xlfn.XLOOKUP(B2304,'de para'!A:A,'de para'!C:C,_xlfn.XLOOKUP(B2304,'de para'!B:B,'de para'!C:C,"Not found",0),0)</f>
        <v>NTN-B 760199 20300815</v>
      </c>
      <c r="H2304" t="str">
        <f>_xlfn.XLOOKUP(B2304,'de para'!A:A,'de para'!D:D,_xlfn.XLOOKUP('output XML'!B2304,'de para'!B:B,'de para'!D:D,"Not found",0),0)</f>
        <v>Inflação</v>
      </c>
      <c r="I2304" s="118">
        <v>44923</v>
      </c>
    </row>
    <row r="2305" spans="1:9" x14ac:dyDescent="0.3">
      <c r="A2305" s="125">
        <v>20</v>
      </c>
      <c r="B2305" t="s">
        <v>4</v>
      </c>
      <c r="C2305">
        <v>2565743.7200000002</v>
      </c>
      <c r="D2305">
        <v>4072.6090760000002</v>
      </c>
      <c r="E2305">
        <v>630</v>
      </c>
      <c r="F2305" t="s">
        <v>15</v>
      </c>
      <c r="G2305" t="str">
        <f>_xlfn.XLOOKUP(B2305,'de para'!A:A,'de para'!C:C,_xlfn.XLOOKUP(B2305,'de para'!B:B,'de para'!C:C,"Not found",0),0)</f>
        <v>NTN-B 760199 20300815</v>
      </c>
      <c r="H2305" t="str">
        <f>_xlfn.XLOOKUP(B2305,'de para'!A:A,'de para'!D:D,_xlfn.XLOOKUP('output XML'!B2305,'de para'!B:B,'de para'!D:D,"Not found",0),0)</f>
        <v>Inflação</v>
      </c>
      <c r="I2305" s="118">
        <v>44923</v>
      </c>
    </row>
    <row r="2306" spans="1:9" x14ac:dyDescent="0.3">
      <c r="A2306" s="125">
        <v>21</v>
      </c>
      <c r="B2306" t="s">
        <v>3</v>
      </c>
      <c r="C2306">
        <v>147901.9</v>
      </c>
      <c r="D2306">
        <v>3997.3485890000002</v>
      </c>
      <c r="E2306">
        <v>37</v>
      </c>
      <c r="F2306" t="s">
        <v>15</v>
      </c>
      <c r="G2306" t="str">
        <f>_xlfn.XLOOKUP(B2306,'de para'!A:A,'de para'!C:C,_xlfn.XLOOKUP(B2306,'de para'!B:B,'de para'!C:C,"Not found",0),0)</f>
        <v>NTN-B 760199 20350515</v>
      </c>
      <c r="H2306" t="str">
        <f>_xlfn.XLOOKUP(B2306,'de para'!A:A,'de para'!D:D,_xlfn.XLOOKUP('output XML'!B2306,'de para'!B:B,'de para'!D:D,"Not found",0),0)</f>
        <v>Inflação</v>
      </c>
      <c r="I2306" s="118">
        <v>44923</v>
      </c>
    </row>
    <row r="2307" spans="1:9" x14ac:dyDescent="0.3">
      <c r="A2307" s="125">
        <v>22</v>
      </c>
      <c r="B2307" t="s">
        <v>6</v>
      </c>
      <c r="C2307">
        <v>1530322.12</v>
      </c>
      <c r="D2307">
        <v>1020.2147456599999</v>
      </c>
      <c r="E2307">
        <v>1500</v>
      </c>
      <c r="F2307" t="s">
        <v>14</v>
      </c>
      <c r="G2307" t="str">
        <f>_xlfn.XLOOKUP(B2307,'de para'!A:A,'de para'!C:C,_xlfn.XLOOKUP(B2307,'de para'!B:B,'de para'!C:C,"Not found",0),0)</f>
        <v>IFPT11 - IFIN PARTICIPAÇÕES S.A. - 20330915 IPCA + 7.1000%</v>
      </c>
      <c r="H2307" t="str">
        <f>_xlfn.XLOOKUP(B2307,'de para'!A:A,'de para'!D:D,_xlfn.XLOOKUP('output XML'!B2307,'de para'!B:B,'de para'!D:D,"Not found",0),0)</f>
        <v>Inflação</v>
      </c>
      <c r="I2307" s="118">
        <v>44923</v>
      </c>
    </row>
    <row r="2308" spans="1:9" x14ac:dyDescent="0.3">
      <c r="A2308" s="125">
        <v>23</v>
      </c>
      <c r="B2308" t="s">
        <v>7</v>
      </c>
      <c r="C2308">
        <v>288358.36</v>
      </c>
      <c r="D2308">
        <v>15.16</v>
      </c>
      <c r="E2308">
        <v>19021</v>
      </c>
      <c r="F2308" t="s">
        <v>14</v>
      </c>
      <c r="G2308" t="str">
        <f>_xlfn.XLOOKUP(B2308,'de para'!A:A,'de para'!C:C,_xlfn.XLOOKUP(B2308,'de para'!B:B,'de para'!C:C,"Not found",0),0)</f>
        <v>Bradesco PN</v>
      </c>
      <c r="H2308" t="str">
        <f>_xlfn.XLOOKUP(B2308,'de para'!A:A,'de para'!D:D,_xlfn.XLOOKUP('output XML'!B2308,'de para'!B:B,'de para'!D:D,"Not found",0),0)</f>
        <v>Ações</v>
      </c>
      <c r="I2308" s="118">
        <v>44923</v>
      </c>
    </row>
    <row r="2309" spans="1:9" x14ac:dyDescent="0.3">
      <c r="A2309" s="125">
        <v>24</v>
      </c>
      <c r="B2309" t="s">
        <v>143</v>
      </c>
      <c r="C2309">
        <v>1004560.8</v>
      </c>
      <c r="D2309">
        <v>106.8</v>
      </c>
      <c r="E2309">
        <v>9406</v>
      </c>
      <c r="F2309" t="s">
        <v>14</v>
      </c>
      <c r="G2309" t="str">
        <f>_xlfn.XLOOKUP(B2309,'de para'!A:A,'de para'!C:C,_xlfn.XLOOKUP(B2309,'de para'!B:B,'de para'!C:C,"Not found",0),0)</f>
        <v>BOVA11</v>
      </c>
      <c r="H2309" t="str">
        <f>_xlfn.XLOOKUP(B2309,'de para'!A:A,'de para'!D:D,_xlfn.XLOOKUP('output XML'!B2309,'de para'!B:B,'de para'!D:D,"Not found",0),0)</f>
        <v>Ações</v>
      </c>
      <c r="I2309" s="118">
        <v>44923</v>
      </c>
    </row>
    <row r="2310" spans="1:9" x14ac:dyDescent="0.3">
      <c r="A2310" s="125">
        <v>25</v>
      </c>
      <c r="B2310" t="s">
        <v>8</v>
      </c>
      <c r="C2310">
        <v>377568.34</v>
      </c>
      <c r="D2310">
        <v>11.17</v>
      </c>
      <c r="E2310">
        <v>33802</v>
      </c>
      <c r="F2310" t="s">
        <v>14</v>
      </c>
      <c r="G2310" t="str">
        <f>_xlfn.XLOOKUP(B2310,'de para'!A:A,'de para'!C:C,_xlfn.XLOOKUP(B2310,'de para'!B:B,'de para'!C:C,"Not found",0),0)</f>
        <v>CEMIG PN</v>
      </c>
      <c r="H2310" t="str">
        <f>_xlfn.XLOOKUP(B2310,'de para'!A:A,'de para'!D:D,_xlfn.XLOOKUP('output XML'!B2310,'de para'!B:B,'de para'!D:D,"Not found",0),0)</f>
        <v>Ações</v>
      </c>
      <c r="I2310" s="118">
        <v>44923</v>
      </c>
    </row>
    <row r="2311" spans="1:9" x14ac:dyDescent="0.3">
      <c r="A2311" s="125">
        <v>26</v>
      </c>
      <c r="B2311" t="s">
        <v>9</v>
      </c>
      <c r="C2311">
        <v>1255254</v>
      </c>
      <c r="D2311">
        <v>17.29</v>
      </c>
      <c r="E2311">
        <v>72600</v>
      </c>
      <c r="F2311" t="s">
        <v>14</v>
      </c>
      <c r="G2311" t="str">
        <f>_xlfn.XLOOKUP(B2311,'de para'!A:A,'de para'!C:C,_xlfn.XLOOKUP(B2311,'de para'!B:B,'de para'!C:C,"Not found",0),0)</f>
        <v>Cosan ON</v>
      </c>
      <c r="H2311" t="str">
        <f>_xlfn.XLOOKUP(B2311,'de para'!A:A,'de para'!D:D,_xlfn.XLOOKUP('output XML'!B2311,'de para'!B:B,'de para'!D:D,"Not found",0),0)</f>
        <v>Ações</v>
      </c>
      <c r="I2311" s="118">
        <v>44923</v>
      </c>
    </row>
    <row r="2312" spans="1:9" x14ac:dyDescent="0.3">
      <c r="A2312" s="125">
        <v>27</v>
      </c>
      <c r="B2312" t="s">
        <v>10</v>
      </c>
      <c r="C2312">
        <v>497387.7</v>
      </c>
      <c r="D2312">
        <v>8.5500000000000007</v>
      </c>
      <c r="E2312">
        <v>58174</v>
      </c>
      <c r="F2312" t="s">
        <v>14</v>
      </c>
      <c r="G2312" t="str">
        <f>_xlfn.XLOOKUP(B2312,'de para'!A:A,'de para'!C:C,_xlfn.XLOOKUP(B2312,'de para'!B:B,'de para'!C:C,"Not found",0),0)</f>
        <v>Itau PN</v>
      </c>
      <c r="H2312" t="str">
        <f>_xlfn.XLOOKUP(B2312,'de para'!A:A,'de para'!D:D,_xlfn.XLOOKUP('output XML'!B2312,'de para'!B:B,'de para'!D:D,"Not found",0),0)</f>
        <v>Ações</v>
      </c>
      <c r="I2312" s="118">
        <v>44923</v>
      </c>
    </row>
    <row r="2313" spans="1:9" x14ac:dyDescent="0.3">
      <c r="A2313" s="125">
        <v>28</v>
      </c>
      <c r="B2313" t="s">
        <v>11</v>
      </c>
      <c r="C2313">
        <v>894288</v>
      </c>
      <c r="D2313">
        <v>24.8</v>
      </c>
      <c r="E2313">
        <v>36060</v>
      </c>
      <c r="F2313" t="s">
        <v>14</v>
      </c>
      <c r="G2313" t="str">
        <f>_xlfn.XLOOKUP(B2313,'de para'!A:A,'de para'!C:C,_xlfn.XLOOKUP(B2313,'de para'!B:B,'de para'!C:C,"Not found",0),0)</f>
        <v>Petrobras PN</v>
      </c>
      <c r="H2313" t="str">
        <f>_xlfn.XLOOKUP(B2313,'de para'!A:A,'de para'!D:D,_xlfn.XLOOKUP('output XML'!B2313,'de para'!B:B,'de para'!D:D,"Not found",0),0)</f>
        <v>Ações</v>
      </c>
      <c r="I2313" s="118">
        <v>44923</v>
      </c>
    </row>
    <row r="2314" spans="1:9" x14ac:dyDescent="0.3">
      <c r="A2314" s="125">
        <v>29</v>
      </c>
      <c r="B2314" t="s">
        <v>12</v>
      </c>
      <c r="C2314">
        <v>1690810</v>
      </c>
      <c r="D2314">
        <v>88.99</v>
      </c>
      <c r="E2314">
        <v>19000</v>
      </c>
      <c r="F2314" t="s">
        <v>14</v>
      </c>
      <c r="G2314" t="str">
        <f>_xlfn.XLOOKUP(B2314,'de para'!A:A,'de para'!C:C,_xlfn.XLOOKUP(B2314,'de para'!B:B,'de para'!C:C,"Not found",0),0)</f>
        <v>Vale ON</v>
      </c>
      <c r="H2314" t="str">
        <f>_xlfn.XLOOKUP(B2314,'de para'!A:A,'de para'!D:D,_xlfn.XLOOKUP('output XML'!B2314,'de para'!B:B,'de para'!D:D,"Not found",0),0)</f>
        <v>Ações</v>
      </c>
      <c r="I2314" s="118">
        <v>44923</v>
      </c>
    </row>
    <row r="2315" spans="1:9" x14ac:dyDescent="0.3">
      <c r="A2315" s="125">
        <v>30</v>
      </c>
      <c r="B2315" t="s">
        <v>143</v>
      </c>
      <c r="C2315">
        <v>615702</v>
      </c>
      <c r="D2315">
        <v>106.8</v>
      </c>
      <c r="E2315">
        <v>5765</v>
      </c>
      <c r="F2315" t="s">
        <v>14</v>
      </c>
      <c r="G2315" t="str">
        <f>_xlfn.XLOOKUP(B2315,'de para'!A:A,'de para'!C:C,_xlfn.XLOOKUP(B2315,'de para'!B:B,'de para'!C:C,"Not found",0),0)</f>
        <v>BOVA11</v>
      </c>
      <c r="H2315" t="str">
        <f>_xlfn.XLOOKUP(B2315,'de para'!A:A,'de para'!D:D,_xlfn.XLOOKUP('output XML'!B2315,'de para'!B:B,'de para'!D:D,"Not found",0),0)</f>
        <v>Ações</v>
      </c>
      <c r="I2315" s="118">
        <v>44923</v>
      </c>
    </row>
    <row r="2316" spans="1:9" x14ac:dyDescent="0.3">
      <c r="A2316" s="125">
        <v>31</v>
      </c>
      <c r="B2316" t="s">
        <v>143</v>
      </c>
      <c r="C2316">
        <v>95692.800000000003</v>
      </c>
      <c r="D2316">
        <v>106.8</v>
      </c>
      <c r="E2316">
        <v>896</v>
      </c>
      <c r="F2316" t="s">
        <v>14</v>
      </c>
      <c r="G2316" t="str">
        <f>_xlfn.XLOOKUP(B2316,'de para'!A:A,'de para'!C:C,_xlfn.XLOOKUP(B2316,'de para'!B:B,'de para'!C:C,"Not found",0),0)</f>
        <v>BOVA11</v>
      </c>
      <c r="H2316" t="str">
        <f>_xlfn.XLOOKUP(B2316,'de para'!A:A,'de para'!D:D,_xlfn.XLOOKUP('output XML'!B2316,'de para'!B:B,'de para'!D:D,"Not found",0),0)</f>
        <v>Ações</v>
      </c>
      <c r="I2316" s="118">
        <v>44923</v>
      </c>
    </row>
    <row r="2317" spans="1:9" x14ac:dyDescent="0.3">
      <c r="A2317" s="125">
        <v>32</v>
      </c>
      <c r="B2317" t="s">
        <v>143</v>
      </c>
      <c r="C2317">
        <v>45710.400000000001</v>
      </c>
      <c r="D2317">
        <v>106.8</v>
      </c>
      <c r="E2317">
        <v>428</v>
      </c>
      <c r="F2317" t="s">
        <v>14</v>
      </c>
      <c r="G2317" t="str">
        <f>_xlfn.XLOOKUP(B2317,'de para'!A:A,'de para'!C:C,_xlfn.XLOOKUP(B2317,'de para'!B:B,'de para'!C:C,"Not found",0),0)</f>
        <v>BOVA11</v>
      </c>
      <c r="H2317" t="str">
        <f>_xlfn.XLOOKUP(B2317,'de para'!A:A,'de para'!D:D,_xlfn.XLOOKUP('output XML'!B2317,'de para'!B:B,'de para'!D:D,"Not found",0),0)</f>
        <v>Ações</v>
      </c>
      <c r="I2317" s="118">
        <v>44923</v>
      </c>
    </row>
    <row r="2318" spans="1:9" x14ac:dyDescent="0.3">
      <c r="A2318" s="125">
        <v>33</v>
      </c>
      <c r="B2318" t="s">
        <v>143</v>
      </c>
      <c r="C2318">
        <v>86508</v>
      </c>
      <c r="D2318">
        <v>106.8</v>
      </c>
      <c r="E2318">
        <v>810</v>
      </c>
      <c r="F2318" t="s">
        <v>14</v>
      </c>
      <c r="G2318" t="str">
        <f>_xlfn.XLOOKUP(B2318,'de para'!A:A,'de para'!C:C,_xlfn.XLOOKUP(B2318,'de para'!B:B,'de para'!C:C,"Not found",0),0)</f>
        <v>BOVA11</v>
      </c>
      <c r="H2318" t="str">
        <f>_xlfn.XLOOKUP(B2318,'de para'!A:A,'de para'!D:D,_xlfn.XLOOKUP('output XML'!B2318,'de para'!B:B,'de para'!D:D,"Not found",0),0)</f>
        <v>Ações</v>
      </c>
      <c r="I2318" s="118">
        <v>44923</v>
      </c>
    </row>
    <row r="2319" spans="1:9" x14ac:dyDescent="0.3">
      <c r="A2319" s="125">
        <v>34</v>
      </c>
      <c r="B2319" t="s">
        <v>143</v>
      </c>
      <c r="C2319">
        <v>160947.6</v>
      </c>
      <c r="D2319">
        <v>106.8</v>
      </c>
      <c r="E2319">
        <v>1507</v>
      </c>
      <c r="F2319" t="s">
        <v>14</v>
      </c>
      <c r="G2319" t="str">
        <f>_xlfn.XLOOKUP(B2319,'de para'!A:A,'de para'!C:C,_xlfn.XLOOKUP(B2319,'de para'!B:B,'de para'!C:C,"Not found",0),0)</f>
        <v>BOVA11</v>
      </c>
      <c r="H2319" t="str">
        <f>_xlfn.XLOOKUP(B2319,'de para'!A:A,'de para'!D:D,_xlfn.XLOOKUP('output XML'!B2319,'de para'!B:B,'de para'!D:D,"Not found",0),0)</f>
        <v>Ações</v>
      </c>
      <c r="I2319" s="118">
        <v>44923</v>
      </c>
    </row>
    <row r="2320" spans="1:9" x14ac:dyDescent="0.3">
      <c r="A2320" s="125">
        <v>35</v>
      </c>
      <c r="B2320" t="s">
        <v>13</v>
      </c>
      <c r="C2320">
        <v>1592968.41</v>
      </c>
      <c r="D2320">
        <v>1592968.41</v>
      </c>
      <c r="E2320">
        <v>1</v>
      </c>
      <c r="F2320" t="s">
        <v>14</v>
      </c>
      <c r="G2320" t="str">
        <f>_xlfn.XLOOKUP(B2320,'de para'!A:A,'de para'!C:C,_xlfn.XLOOKUP(B2320,'de para'!B:B,'de para'!C:C,"Not found",0),0)</f>
        <v>Fundo de caixa</v>
      </c>
      <c r="H2320" t="str">
        <f>_xlfn.XLOOKUP(B2320,'de para'!A:A,'de para'!D:D,_xlfn.XLOOKUP('output XML'!B2320,'de para'!B:B,'de para'!D:D,"Not found",0),0)</f>
        <v>Caixa</v>
      </c>
      <c r="I2320" s="118">
        <v>44923</v>
      </c>
    </row>
    <row r="2321" spans="1:9" x14ac:dyDescent="0.3">
      <c r="A2321" s="125">
        <v>36</v>
      </c>
      <c r="B2321" t="s">
        <v>13</v>
      </c>
      <c r="C2321">
        <v>0.25</v>
      </c>
      <c r="D2321">
        <v>0.25</v>
      </c>
      <c r="E2321">
        <v>1</v>
      </c>
      <c r="F2321" t="s">
        <v>15</v>
      </c>
      <c r="G2321" t="str">
        <f>_xlfn.XLOOKUP(B2321,'de para'!A:A,'de para'!C:C,_xlfn.XLOOKUP(B2321,'de para'!B:B,'de para'!C:C,"Not found",0),0)</f>
        <v>Fundo de caixa</v>
      </c>
      <c r="H2321" t="str">
        <f>_xlfn.XLOOKUP(B2321,'de para'!A:A,'de para'!D:D,_xlfn.XLOOKUP('output XML'!B2321,'de para'!B:B,'de para'!D:D,"Not found",0),0)</f>
        <v>Caixa</v>
      </c>
      <c r="I2321" s="118">
        <v>44923</v>
      </c>
    </row>
    <row r="2322" spans="1:9" x14ac:dyDescent="0.3">
      <c r="A2322" s="125">
        <v>37</v>
      </c>
      <c r="B2322">
        <v>19726267000199</v>
      </c>
      <c r="C2322">
        <v>2480858.3072211561</v>
      </c>
      <c r="D2322">
        <v>302.66287597000002</v>
      </c>
      <c r="E2322">
        <v>8196.7710749800008</v>
      </c>
      <c r="F2322" t="s">
        <v>14</v>
      </c>
      <c r="G2322" t="str">
        <f>_xlfn.XLOOKUP(B2322,'de para'!A:A,'de para'!C:C,_xlfn.XLOOKUP(B2322,'de para'!B:B,'de para'!C:C,"Not found",0),0)</f>
        <v>ATMOS AÇÕES II FIC</v>
      </c>
      <c r="H2322" t="str">
        <f>_xlfn.XLOOKUP(B2322,'de para'!A:A,'de para'!D:D,_xlfn.XLOOKUP('output XML'!B2322,'de para'!B:B,'de para'!D:D,"Not found",0),0)</f>
        <v>Ações</v>
      </c>
      <c r="I2322" s="118">
        <v>44923</v>
      </c>
    </row>
    <row r="2323" spans="1:9" x14ac:dyDescent="0.3">
      <c r="A2323" s="125">
        <v>38</v>
      </c>
      <c r="B2323">
        <v>11145320000156</v>
      </c>
      <c r="C2323">
        <v>3231278.4285651301</v>
      </c>
      <c r="D2323">
        <v>705.56870411</v>
      </c>
      <c r="E2323">
        <v>4579.6793561599998</v>
      </c>
      <c r="F2323" t="s">
        <v>14</v>
      </c>
      <c r="G2323" t="str">
        <f>_xlfn.XLOOKUP(B2323,'de para'!A:A,'de para'!C:C,_xlfn.XLOOKUP(B2323,'de para'!B:B,'de para'!C:C,"Not found",0),0)</f>
        <v>ATMOS AÇÕES FIC</v>
      </c>
      <c r="H2323" t="str">
        <f>_xlfn.XLOOKUP(B2323,'de para'!A:A,'de para'!D:D,_xlfn.XLOOKUP('output XML'!B2323,'de para'!B:B,'de para'!D:D,"Not found",0),0)</f>
        <v>Ações</v>
      </c>
      <c r="I2323" s="118">
        <v>44923</v>
      </c>
    </row>
    <row r="2324" spans="1:9" x14ac:dyDescent="0.3">
      <c r="A2324" s="125">
        <v>39</v>
      </c>
      <c r="B2324">
        <v>28075715000122</v>
      </c>
      <c r="C2324">
        <v>1878048.160464114</v>
      </c>
      <c r="D2324">
        <v>1.6194499</v>
      </c>
      <c r="E2324">
        <v>1159682.77898817</v>
      </c>
      <c r="F2324" t="s">
        <v>14</v>
      </c>
      <c r="G2324" t="str">
        <f>_xlfn.XLOOKUP(B2324,'de para'!A:A,'de para'!C:C,_xlfn.XLOOKUP(B2324,'de para'!B:B,'de para'!C:C,"Not found",0),0)</f>
        <v>CSHG ALLOCATION MILES VIRTUS FIC AÇÕES</v>
      </c>
      <c r="H2324" t="str">
        <f>_xlfn.XLOOKUP(B2324,'de para'!A:A,'de para'!D:D,_xlfn.XLOOKUP('output XML'!B2324,'de para'!B:B,'de para'!D:D,"Not found",0),0)</f>
        <v>Ações</v>
      </c>
      <c r="I2324" s="118">
        <v>44923</v>
      </c>
    </row>
    <row r="2325" spans="1:9" x14ac:dyDescent="0.3">
      <c r="A2325" s="125">
        <v>40</v>
      </c>
      <c r="B2325">
        <v>31608459000104</v>
      </c>
      <c r="C2325">
        <v>0</v>
      </c>
      <c r="D2325">
        <v>1.4145454</v>
      </c>
      <c r="E2325">
        <v>0</v>
      </c>
      <c r="F2325" t="s">
        <v>14</v>
      </c>
      <c r="G2325" t="str">
        <f>_xlfn.XLOOKUP(B2325,'de para'!A:A,'de para'!C:C,_xlfn.XLOOKUP(B2325,'de para'!B:B,'de para'!C:C,"Not found",0),0)</f>
        <v>CSHG ALLOCATION RPS LONG BIAS SELECTION FUNDO DE INVESTIMENTO EM COTAS DE FUNDO DE INVESTIMENTO EM AÇÕES</v>
      </c>
      <c r="H2325" t="str">
        <f>_xlfn.XLOOKUP(B2325,'de para'!A:A,'de para'!D:D,_xlfn.XLOOKUP('output XML'!B2325,'de para'!B:B,'de para'!D:D,"Not found",0),0)</f>
        <v>Ações</v>
      </c>
      <c r="I2325" s="118">
        <v>44923</v>
      </c>
    </row>
    <row r="2326" spans="1:9" x14ac:dyDescent="0.3">
      <c r="A2326" s="125">
        <v>41</v>
      </c>
      <c r="B2326">
        <v>31666901000140</v>
      </c>
      <c r="C2326">
        <v>0</v>
      </c>
      <c r="D2326">
        <v>1.5410052000000001</v>
      </c>
      <c r="E2326">
        <v>0</v>
      </c>
      <c r="F2326" t="s">
        <v>14</v>
      </c>
      <c r="G2326" t="str">
        <f>_xlfn.XLOOKUP(B2326,'de para'!A:A,'de para'!C:C,_xlfn.XLOOKUP(B2326,'de para'!B:B,'de para'!C:C,"Not found",0),0)</f>
        <v>CSHG ALLOCATION TRUXT LONG BIAS II FUNDO DE INVESTIMENTO EM COTAS DE FUNDO DE INVESTIMENTO EM AÇÕES</v>
      </c>
      <c r="H2326" t="str">
        <f>_xlfn.XLOOKUP(B2326,'de para'!A:A,'de para'!D:D,_xlfn.XLOOKUP('output XML'!B2326,'de para'!B:B,'de para'!D:D,"Not found",0),0)</f>
        <v>Ações</v>
      </c>
      <c r="I2326" s="118">
        <v>44923</v>
      </c>
    </row>
    <row r="2327" spans="1:9" x14ac:dyDescent="0.3">
      <c r="A2327" s="125">
        <v>42</v>
      </c>
      <c r="B2327">
        <v>44769980000167</v>
      </c>
      <c r="C2327">
        <v>720600.68499897048</v>
      </c>
      <c r="D2327">
        <v>0.84809106999999995</v>
      </c>
      <c r="E2327">
        <v>849673.70897912001</v>
      </c>
      <c r="F2327" t="s">
        <v>14</v>
      </c>
      <c r="G2327" t="str">
        <f>_xlfn.XLOOKUP(B2327,'de para'!A:A,'de para'!C:C,_xlfn.XLOOKUP(B2327,'de para'!B:B,'de para'!C:C,"Not found",0),0)</f>
        <v>DCG ADVISORY FUNDO DE INVESTIMENTO EM COTAS DE FUNDOS DE INVESTIMENTO EM AÇÕES</v>
      </c>
      <c r="H2327" t="str">
        <f>_xlfn.XLOOKUP(B2327,'de para'!A:A,'de para'!D:D,_xlfn.XLOOKUP('output XML'!B2327,'de para'!B:B,'de para'!D:D,"Not found",0),0)</f>
        <v>Ações</v>
      </c>
      <c r="I2327" s="118">
        <v>44923</v>
      </c>
    </row>
    <row r="2328" spans="1:9" x14ac:dyDescent="0.3">
      <c r="A2328" s="125">
        <v>43</v>
      </c>
      <c r="B2328">
        <v>47700200000110</v>
      </c>
      <c r="C2328">
        <v>8043288.209999999</v>
      </c>
      <c r="D2328">
        <v>1.00618403</v>
      </c>
      <c r="E2328">
        <v>7993853.9771894403</v>
      </c>
      <c r="F2328" t="s">
        <v>14</v>
      </c>
      <c r="G2328" t="str">
        <f>_xlfn.XLOOKUP(B2328,'de para'!A:A,'de para'!C:C,_xlfn.XLOOKUP(B2328,'de para'!B:B,'de para'!C:C,"Not found",0),0)</f>
        <v>ETRNTY EVO FIC FIM</v>
      </c>
      <c r="H2328" t="str">
        <f>_xlfn.XLOOKUP(B2328,'de para'!A:A,'de para'!D:D,_xlfn.XLOOKUP('output XML'!B2328,'de para'!B:B,'de para'!D:D,"Not found",0),0)</f>
        <v>Ações</v>
      </c>
      <c r="I2328" s="118">
        <v>44923</v>
      </c>
    </row>
    <row r="2329" spans="1:9" x14ac:dyDescent="0.3">
      <c r="A2329" s="125">
        <v>44</v>
      </c>
      <c r="B2329">
        <v>14781366000150</v>
      </c>
      <c r="C2329">
        <v>753224.15581427456</v>
      </c>
      <c r="D2329">
        <v>3.2860811000000001</v>
      </c>
      <c r="E2329">
        <v>229216.54484250999</v>
      </c>
      <c r="F2329" t="s">
        <v>14</v>
      </c>
      <c r="G2329" t="str">
        <f>_xlfn.XLOOKUP(B2329,'de para'!A:A,'de para'!C:C,_xlfn.XLOOKUP(B2329,'de para'!B:B,'de para'!C:C,"Not found",0),0)</f>
        <v>NUCLEO CSHG AÇÕES FUNDO DE INVESTIMENTO EM COTAS DE FUNDOS DE INVESTIMENTO DE AÇÕES</v>
      </c>
      <c r="H2329" t="str">
        <f>_xlfn.XLOOKUP(B2329,'de para'!A:A,'de para'!D:D,_xlfn.XLOOKUP('output XML'!B2329,'de para'!B:B,'de para'!D:D,"Not found",0),0)</f>
        <v>Ações</v>
      </c>
      <c r="I2329" s="118">
        <v>44923</v>
      </c>
    </row>
    <row r="2330" spans="1:9" x14ac:dyDescent="0.3">
      <c r="A2330" s="125">
        <v>45</v>
      </c>
      <c r="B2330">
        <v>10843445000197</v>
      </c>
      <c r="C2330">
        <v>1401313.904441959</v>
      </c>
      <c r="D2330">
        <v>2.59432171</v>
      </c>
      <c r="E2330">
        <v>540146.54352253</v>
      </c>
      <c r="F2330" t="s">
        <v>14</v>
      </c>
      <c r="G2330" t="str">
        <f>_xlfn.XLOOKUP(B2330,'de para'!A:A,'de para'!C:C,_xlfn.XLOOKUP(B2330,'de para'!B:B,'de para'!C:C,"Not found",0),0)</f>
        <v>XP REFERENCIADO FUNDO INVESTIMENTO REFERENCIADO DI</v>
      </c>
      <c r="H2330" t="str">
        <f>_xlfn.XLOOKUP(B2330,'de para'!A:A,'de para'!D:D,_xlfn.XLOOKUP('output XML'!B2330,'de para'!B:B,'de para'!D:D,"Not found",0),0)</f>
        <v>Caixa</v>
      </c>
      <c r="I2330" s="118">
        <v>44923</v>
      </c>
    </row>
    <row r="2331" spans="1:9" x14ac:dyDescent="0.3">
      <c r="A2331" s="125">
        <v>46</v>
      </c>
      <c r="B2331">
        <v>44162109000109</v>
      </c>
      <c r="C2331">
        <v>43304.978767949127</v>
      </c>
      <c r="D2331">
        <v>1.05293645</v>
      </c>
      <c r="E2331">
        <v>41127.818082420003</v>
      </c>
      <c r="F2331" t="s">
        <v>14</v>
      </c>
      <c r="G2331" t="str">
        <f>_xlfn.XLOOKUP(B2331,'de para'!A:A,'de para'!C:C,_xlfn.XLOOKUP(B2331,'de para'!B:B,'de para'!C:C,"Not found",0),0)</f>
        <v>XP CASH I FI RENDA FIXA SIMPLES</v>
      </c>
      <c r="H2331" t="str">
        <f>_xlfn.XLOOKUP(B2331,'de para'!A:A,'de para'!D:D,_xlfn.XLOOKUP('output XML'!B2331,'de para'!B:B,'de para'!D:D,"Not found",0),0)</f>
        <v>Caixa</v>
      </c>
      <c r="I2331" s="118">
        <v>44923</v>
      </c>
    </row>
    <row r="2332" spans="1:9" x14ac:dyDescent="0.3">
      <c r="A2332" s="125">
        <v>47</v>
      </c>
      <c r="B2332">
        <v>45683352000127</v>
      </c>
      <c r="C2332">
        <v>43304.975340908262</v>
      </c>
      <c r="D2332">
        <v>1.05295385</v>
      </c>
      <c r="E2332">
        <v>41127.135192970003</v>
      </c>
      <c r="F2332" t="s">
        <v>14</v>
      </c>
      <c r="G2332" t="str">
        <f>_xlfn.XLOOKUP(B2332,'de para'!A:A,'de para'!C:C,_xlfn.XLOOKUP(B2332,'de para'!B:B,'de para'!C:C,"Not found",0),0)</f>
        <v>XP CASH II FI RENDA FIXA SIMPLES</v>
      </c>
      <c r="H2332" t="str">
        <f>_xlfn.XLOOKUP(B2332,'de para'!A:A,'de para'!D:D,_xlfn.XLOOKUP('output XML'!B2332,'de para'!B:B,'de para'!D:D,"Not found",0),0)</f>
        <v>Caixa</v>
      </c>
      <c r="I2332" s="118">
        <v>44923</v>
      </c>
    </row>
    <row r="2333" spans="1:9" x14ac:dyDescent="0.3">
      <c r="A2333" s="125">
        <v>48</v>
      </c>
      <c r="B2333">
        <v>45688718000150</v>
      </c>
      <c r="C2333">
        <v>43304.974025404161</v>
      </c>
      <c r="D2333">
        <v>1.0529538300000001</v>
      </c>
      <c r="E2333">
        <v>41127.134724800002</v>
      </c>
      <c r="F2333" t="s">
        <v>14</v>
      </c>
      <c r="G2333" t="str">
        <f>_xlfn.XLOOKUP(B2333,'de para'!A:A,'de para'!C:C,_xlfn.XLOOKUP(B2333,'de para'!B:B,'de para'!C:C,"Not found",0),0)</f>
        <v>XP CASH IV FI RENDA FIXA SIMPLES</v>
      </c>
      <c r="H2333" t="str">
        <f>_xlfn.XLOOKUP(B2333,'de para'!A:A,'de para'!D:D,_xlfn.XLOOKUP('output XML'!B2333,'de para'!B:B,'de para'!D:D,"Not found",0),0)</f>
        <v>Caixa</v>
      </c>
      <c r="I2333" s="118">
        <v>44923</v>
      </c>
    </row>
    <row r="2334" spans="1:9" x14ac:dyDescent="0.3">
      <c r="A2334" s="125">
        <v>49</v>
      </c>
      <c r="B2334">
        <v>46328929000145</v>
      </c>
      <c r="C2334">
        <v>43304.964752941269</v>
      </c>
      <c r="D2334">
        <v>1.0529515</v>
      </c>
      <c r="E2334">
        <v>41127.216925890003</v>
      </c>
      <c r="F2334" t="s">
        <v>14</v>
      </c>
      <c r="G2334" t="str">
        <f>_xlfn.XLOOKUP(B2334,'de para'!A:A,'de para'!C:C,_xlfn.XLOOKUP(B2334,'de para'!B:B,'de para'!C:C,"Not found",0),0)</f>
        <v>XP CASH IX FI RENDA FIXA SIMPLES</v>
      </c>
      <c r="H2334" t="str">
        <f>_xlfn.XLOOKUP(B2334,'de para'!A:A,'de para'!D:D,_xlfn.XLOOKUP('output XML'!B2334,'de para'!B:B,'de para'!D:D,"Not found",0),0)</f>
        <v>Caixa</v>
      </c>
      <c r="I2334" s="118">
        <v>44923</v>
      </c>
    </row>
    <row r="2335" spans="1:9" x14ac:dyDescent="0.3">
      <c r="A2335" s="125">
        <v>50</v>
      </c>
      <c r="B2335">
        <v>46098698000120</v>
      </c>
      <c r="C2335">
        <v>43304.968859649976</v>
      </c>
      <c r="D2335">
        <v>1.05287207</v>
      </c>
      <c r="E2335">
        <v>41130.323515609998</v>
      </c>
      <c r="F2335" t="s">
        <v>14</v>
      </c>
      <c r="G2335" t="str">
        <f>_xlfn.XLOOKUP(B2335,'de para'!A:A,'de para'!C:C,_xlfn.XLOOKUP(B2335,'de para'!B:B,'de para'!C:C,"Not found",0),0)</f>
        <v>XP CASH V FI RENDA FIXA SIMPLES</v>
      </c>
      <c r="H2335" t="str">
        <f>_xlfn.XLOOKUP(B2335,'de para'!A:A,'de para'!D:D,_xlfn.XLOOKUP('output XML'!B2335,'de para'!B:B,'de para'!D:D,"Not found",0),0)</f>
        <v>Caixa</v>
      </c>
      <c r="I2335" s="118">
        <v>44923</v>
      </c>
    </row>
    <row r="2336" spans="1:9" x14ac:dyDescent="0.3">
      <c r="A2336" s="125">
        <v>51</v>
      </c>
      <c r="B2336">
        <v>32319500000187</v>
      </c>
      <c r="C2336">
        <v>43304.968872292178</v>
      </c>
      <c r="D2336">
        <v>1.05297408</v>
      </c>
      <c r="E2336">
        <v>41126.338905030003</v>
      </c>
      <c r="F2336" t="s">
        <v>14</v>
      </c>
      <c r="G2336" t="str">
        <f>_xlfn.XLOOKUP(B2336,'de para'!A:A,'de para'!C:C,_xlfn.XLOOKUP(B2336,'de para'!B:B,'de para'!C:C,"Not found",0),0)</f>
        <v>XP CASH VI FI RENDA FIXA SIMPLES</v>
      </c>
      <c r="H2336" t="str">
        <f>_xlfn.XLOOKUP(B2336,'de para'!A:A,'de para'!D:D,_xlfn.XLOOKUP('output XML'!B2336,'de para'!B:B,'de para'!D:D,"Not found",0),0)</f>
        <v>Caixa</v>
      </c>
      <c r="I2336" s="118">
        <v>44923</v>
      </c>
    </row>
    <row r="2337" spans="1:9" x14ac:dyDescent="0.3">
      <c r="A2337" s="125">
        <v>52</v>
      </c>
      <c r="B2337">
        <v>46328987000179</v>
      </c>
      <c r="C2337">
        <v>43304.969274288807</v>
      </c>
      <c r="D2337">
        <v>1.0529548200000001</v>
      </c>
      <c r="E2337">
        <v>41127.091544429997</v>
      </c>
      <c r="F2337" t="s">
        <v>14</v>
      </c>
      <c r="G2337" t="str">
        <f>_xlfn.XLOOKUP(B2337,'de para'!A:A,'de para'!C:C,_xlfn.XLOOKUP(B2337,'de para'!B:B,'de para'!C:C,"Not found",0),0)</f>
        <v>XP CASH X FI RENDA FIXA SIMPLES I</v>
      </c>
      <c r="H2337" t="str">
        <f>_xlfn.XLOOKUP(B2337,'de para'!A:A,'de para'!D:D,_xlfn.XLOOKUP('output XML'!B2337,'de para'!B:B,'de para'!D:D,"Not found",0),0)</f>
        <v>Caixa</v>
      </c>
      <c r="I2337" s="118">
        <v>44923</v>
      </c>
    </row>
    <row r="2338" spans="1:9" x14ac:dyDescent="0.3">
      <c r="A2338" s="125">
        <v>53</v>
      </c>
      <c r="B2338">
        <v>45688636000106</v>
      </c>
      <c r="C2338">
        <v>43304.979303673666</v>
      </c>
      <c r="D2338">
        <v>1.0528838599999999</v>
      </c>
      <c r="E2338">
        <v>41129.872865249999</v>
      </c>
      <c r="F2338" t="s">
        <v>14</v>
      </c>
      <c r="G2338" t="str">
        <f>_xlfn.XLOOKUP(B2338,'de para'!A:A,'de para'!C:C,_xlfn.XLOOKUP(B2338,'de para'!B:B,'de para'!C:C,"Not found",0),0)</f>
        <v>XP CASH III FI RENDA FIXA SIMPLES</v>
      </c>
      <c r="H2338" t="str">
        <f>_xlfn.XLOOKUP(B2338,'de para'!A:A,'de para'!D:D,_xlfn.XLOOKUP('output XML'!B2338,'de para'!B:B,'de para'!D:D,"Not found",0),0)</f>
        <v>Caixa</v>
      </c>
      <c r="I2338" s="118">
        <v>44923</v>
      </c>
    </row>
    <row r="2339" spans="1:9" x14ac:dyDescent="0.3">
      <c r="A2339" s="125">
        <v>54</v>
      </c>
      <c r="B2339">
        <v>46328680000178</v>
      </c>
      <c r="C2339">
        <v>43304.956491366473</v>
      </c>
      <c r="D2339">
        <v>1.05295183</v>
      </c>
      <c r="E2339">
        <v>41127.196190319999</v>
      </c>
      <c r="F2339" t="s">
        <v>14</v>
      </c>
      <c r="G2339" t="str">
        <f>_xlfn.XLOOKUP(B2339,'de para'!A:A,'de para'!C:C,_xlfn.XLOOKUP(B2339,'de para'!B:B,'de para'!C:C,"Not found",0),0)</f>
        <v>XP CASH VII FI RENDA FIXA SIMPLES</v>
      </c>
      <c r="H2339" t="str">
        <f>_xlfn.XLOOKUP(B2339,'de para'!A:A,'de para'!D:D,_xlfn.XLOOKUP('output XML'!B2339,'de para'!B:B,'de para'!D:D,"Not found",0),0)</f>
        <v>Caixa</v>
      </c>
      <c r="I2339" s="118">
        <v>44923</v>
      </c>
    </row>
    <row r="2340" spans="1:9" x14ac:dyDescent="0.3">
      <c r="A2340" s="125">
        <v>55</v>
      </c>
      <c r="B2340">
        <v>46328752000187</v>
      </c>
      <c r="C2340">
        <v>43304.955425917091</v>
      </c>
      <c r="D2340">
        <v>1.0529518099999999</v>
      </c>
      <c r="E2340">
        <v>41127.19595963</v>
      </c>
      <c r="F2340" t="s">
        <v>14</v>
      </c>
      <c r="G2340" t="str">
        <f>_xlfn.XLOOKUP(B2340,'de para'!A:A,'de para'!C:C,_xlfn.XLOOKUP(B2340,'de para'!B:B,'de para'!C:C,"Not found",0),0)</f>
        <v>XP CASH VIII FI RENDA FIXA SIMPLES</v>
      </c>
      <c r="H2340" t="str">
        <f>_xlfn.XLOOKUP(B2340,'de para'!A:A,'de para'!D:D,_xlfn.XLOOKUP('output XML'!B2340,'de para'!B:B,'de para'!D:D,"Not found",0),0)</f>
        <v>Caixa</v>
      </c>
      <c r="I2340" s="118">
        <v>44923</v>
      </c>
    </row>
    <row r="2341" spans="1:9" x14ac:dyDescent="0.3">
      <c r="A2341" s="125">
        <v>56</v>
      </c>
      <c r="B2341">
        <v>19009392000188</v>
      </c>
      <c r="C2341">
        <v>2016488.867211787</v>
      </c>
      <c r="D2341">
        <v>4.7431979999999996</v>
      </c>
      <c r="E2341">
        <v>425132.76215999998</v>
      </c>
      <c r="F2341" t="s">
        <v>15</v>
      </c>
      <c r="G2341" t="str">
        <f>_xlfn.XLOOKUP(B2341,'de para'!A:A,'de para'!C:C,_xlfn.XLOOKUP(B2341,'de para'!B:B,'de para'!C:C,"Not found",0),0)</f>
        <v>CSHG ALLOCATION SPX RAPTOR CSHG INVESTIMENTO NO EXTERIOR FIC MULTIMERCADO CRÉDITO PRIVADO</v>
      </c>
      <c r="H2341" t="str">
        <f>_xlfn.XLOOKUP(B2341,'de para'!A:A,'de para'!D:D,_xlfn.XLOOKUP('output XML'!B2341,'de para'!B:B,'de para'!D:D,"Not found",0),0)</f>
        <v>Multimercado</v>
      </c>
      <c r="I2341" s="118">
        <v>44923</v>
      </c>
    </row>
    <row r="2342" spans="1:9" x14ac:dyDescent="0.3">
      <c r="A2342" s="125">
        <v>57</v>
      </c>
      <c r="B2342">
        <v>46328987000179</v>
      </c>
      <c r="C2342">
        <v>289483.69999999431</v>
      </c>
      <c r="D2342">
        <v>1.0529548200000001</v>
      </c>
      <c r="E2342">
        <v>274925.09127789002</v>
      </c>
      <c r="F2342" t="s">
        <v>15</v>
      </c>
      <c r="G2342" t="str">
        <f>_xlfn.XLOOKUP(B2342,'de para'!A:A,'de para'!C:C,_xlfn.XLOOKUP(B2342,'de para'!B:B,'de para'!C:C,"Not found",0),0)</f>
        <v>XP CASH X FI RENDA FIXA SIMPLES I</v>
      </c>
      <c r="H2342" t="str">
        <f>_xlfn.XLOOKUP(B2342,'de para'!A:A,'de para'!D:D,_xlfn.XLOOKUP('output XML'!B2342,'de para'!B:B,'de para'!D:D,"Not found",0),0)</f>
        <v>Caixa</v>
      </c>
      <c r="I2342" s="118">
        <v>44923</v>
      </c>
    </row>
    <row r="2343" spans="1:9" x14ac:dyDescent="0.3">
      <c r="A2343" s="125">
        <v>58</v>
      </c>
      <c r="B2343">
        <v>46328752000187</v>
      </c>
      <c r="C2343">
        <v>289483.70000000519</v>
      </c>
      <c r="D2343">
        <v>1.0529518099999999</v>
      </c>
      <c r="E2343">
        <v>274925.87718711002</v>
      </c>
      <c r="F2343" t="s">
        <v>15</v>
      </c>
      <c r="G2343" t="str">
        <f>_xlfn.XLOOKUP(B2343,'de para'!A:A,'de para'!C:C,_xlfn.XLOOKUP(B2343,'de para'!B:B,'de para'!C:C,"Not found",0),0)</f>
        <v>XP CASH VIII FI RENDA FIXA SIMPLES</v>
      </c>
      <c r="H2343" t="str">
        <f>_xlfn.XLOOKUP(B2343,'de para'!A:A,'de para'!D:D,_xlfn.XLOOKUP('output XML'!B2343,'de para'!B:B,'de para'!D:D,"Not found",0),0)</f>
        <v>Caixa</v>
      </c>
      <c r="I2343" s="118">
        <v>44923</v>
      </c>
    </row>
    <row r="2344" spans="1:9" x14ac:dyDescent="0.3">
      <c r="A2344" s="125">
        <v>59</v>
      </c>
      <c r="B2344">
        <v>40319218000128</v>
      </c>
      <c r="C2344">
        <v>284118.45069622173</v>
      </c>
      <c r="D2344">
        <v>116.71376100000001</v>
      </c>
      <c r="E2344">
        <v>2434.3183551100001</v>
      </c>
      <c r="F2344" t="s">
        <v>15</v>
      </c>
      <c r="G2344" t="str">
        <f>_xlfn.XLOOKUP(B2344,'de para'!A:A,'de para'!C:C,_xlfn.XLOOKUP(B2344,'de para'!B:B,'de para'!C:C,"Not found",0),0)</f>
        <v>CSHG GRIDS II INVESTIMENTO NO EXTERIOR FI MULTIMERCADO CRÉDITO PRIVADO</v>
      </c>
      <c r="H2344" t="str">
        <f>_xlfn.XLOOKUP(B2344,'de para'!A:A,'de para'!D:D,_xlfn.XLOOKUP('output XML'!B2344,'de para'!B:B,'de para'!D:D,"Not found",0),0)</f>
        <v>Multimercado</v>
      </c>
      <c r="I2344" s="118">
        <v>44923</v>
      </c>
    </row>
    <row r="2345" spans="1:9" x14ac:dyDescent="0.3">
      <c r="A2345" s="125">
        <v>60</v>
      </c>
      <c r="B2345">
        <v>46098698000120</v>
      </c>
      <c r="C2345">
        <v>289483.69328840589</v>
      </c>
      <c r="D2345">
        <v>1.05287207</v>
      </c>
      <c r="E2345">
        <v>274946.69251546002</v>
      </c>
      <c r="F2345" t="s">
        <v>15</v>
      </c>
      <c r="G2345" t="str">
        <f>_xlfn.XLOOKUP(B2345,'de para'!A:A,'de para'!C:C,_xlfn.XLOOKUP(B2345,'de para'!B:B,'de para'!C:C,"Not found",0),0)</f>
        <v>XP CASH V FI RENDA FIXA SIMPLES</v>
      </c>
      <c r="H2345" t="str">
        <f>_xlfn.XLOOKUP(B2345,'de para'!A:A,'de para'!D:D,_xlfn.XLOOKUP('output XML'!B2345,'de para'!B:B,'de para'!D:D,"Not found",0),0)</f>
        <v>Caixa</v>
      </c>
      <c r="I2345" s="118">
        <v>44923</v>
      </c>
    </row>
    <row r="2346" spans="1:9" x14ac:dyDescent="0.3">
      <c r="A2346" s="125">
        <v>61</v>
      </c>
      <c r="B2346">
        <v>46328680000178</v>
      </c>
      <c r="C2346">
        <v>289483.69999999768</v>
      </c>
      <c r="D2346">
        <v>1.05295183</v>
      </c>
      <c r="E2346">
        <v>274925.8719651</v>
      </c>
      <c r="F2346" t="s">
        <v>15</v>
      </c>
      <c r="G2346" t="str">
        <f>_xlfn.XLOOKUP(B2346,'de para'!A:A,'de para'!C:C,_xlfn.XLOOKUP(B2346,'de para'!B:B,'de para'!C:C,"Not found",0),0)</f>
        <v>XP CASH VII FI RENDA FIXA SIMPLES</v>
      </c>
      <c r="H2346" t="str">
        <f>_xlfn.XLOOKUP(B2346,'de para'!A:A,'de para'!D:D,_xlfn.XLOOKUP('output XML'!B2346,'de para'!B:B,'de para'!D:D,"Not found",0),0)</f>
        <v>Caixa</v>
      </c>
      <c r="I2346" s="118">
        <v>44923</v>
      </c>
    </row>
    <row r="2347" spans="1:9" x14ac:dyDescent="0.3">
      <c r="A2347" s="125">
        <v>62</v>
      </c>
      <c r="B2347">
        <v>18422272000145</v>
      </c>
      <c r="C2347">
        <v>106936.854699983</v>
      </c>
      <c r="D2347">
        <v>3.2558577</v>
      </c>
      <c r="E2347">
        <v>32844.449774319997</v>
      </c>
      <c r="F2347" t="s">
        <v>15</v>
      </c>
      <c r="G2347" t="str">
        <f>_xlfn.XLOOKUP(B2347,'de para'!A:A,'de para'!C:C,_xlfn.XLOOKUP(B2347,'de para'!B:B,'de para'!C:C,"Not found",0),0)</f>
        <v>ABSOLUTE VERTEX CSHG FIC MULTIMERCADO</v>
      </c>
      <c r="H2347" t="str">
        <f>_xlfn.XLOOKUP(B2347,'de para'!A:A,'de para'!D:D,_xlfn.XLOOKUP('output XML'!B2347,'de para'!B:B,'de para'!D:D,"Not found",0),0)</f>
        <v>Multimercado</v>
      </c>
      <c r="I2347" s="118">
        <v>44923</v>
      </c>
    </row>
    <row r="2348" spans="1:9" x14ac:dyDescent="0.3">
      <c r="A2348" s="125">
        <v>63</v>
      </c>
      <c r="B2348">
        <v>41000792000181</v>
      </c>
      <c r="C2348">
        <v>6442.8302186970304</v>
      </c>
      <c r="D2348">
        <v>1.1842161</v>
      </c>
      <c r="E2348">
        <v>5440.5865776500004</v>
      </c>
      <c r="F2348" t="s">
        <v>15</v>
      </c>
      <c r="G2348" t="str">
        <f>_xlfn.XLOOKUP(B2348,'de para'!A:A,'de para'!C:C,_xlfn.XLOOKUP(B2348,'de para'!B:B,'de para'!C:C,"Not found",0),0)</f>
        <v>CSHG ALLOCATION GIANT ZARATHUSTRA FIC MULTIMERCADO</v>
      </c>
      <c r="H2348" t="str">
        <f>_xlfn.XLOOKUP(B2348,'de para'!A:A,'de para'!D:D,_xlfn.XLOOKUP('output XML'!B2348,'de para'!B:B,'de para'!D:D,"Not found",0),0)</f>
        <v>Multimercado</v>
      </c>
      <c r="I2348" s="118">
        <v>44923</v>
      </c>
    </row>
    <row r="2349" spans="1:9" x14ac:dyDescent="0.3">
      <c r="A2349" s="125">
        <v>64</v>
      </c>
      <c r="B2349">
        <v>44162109000109</v>
      </c>
      <c r="C2349">
        <v>289483.70000000269</v>
      </c>
      <c r="D2349">
        <v>1.05293645</v>
      </c>
      <c r="E2349">
        <v>274929.88774393999</v>
      </c>
      <c r="F2349" t="s">
        <v>15</v>
      </c>
      <c r="G2349" t="str">
        <f>_xlfn.XLOOKUP(B2349,'de para'!A:A,'de para'!C:C,_xlfn.XLOOKUP(B2349,'de para'!B:B,'de para'!C:C,"Not found",0),0)</f>
        <v>XP CASH I FI RENDA FIXA SIMPLES</v>
      </c>
      <c r="H2349" t="str">
        <f>_xlfn.XLOOKUP(B2349,'de para'!A:A,'de para'!D:D,_xlfn.XLOOKUP('output XML'!B2349,'de para'!B:B,'de para'!D:D,"Not found",0),0)</f>
        <v>Caixa</v>
      </c>
      <c r="I2349" s="118">
        <v>44923</v>
      </c>
    </row>
    <row r="2350" spans="1:9" x14ac:dyDescent="0.3">
      <c r="A2350" s="125">
        <v>65</v>
      </c>
      <c r="B2350">
        <v>28951307000197</v>
      </c>
      <c r="C2350">
        <v>4475409.886876707</v>
      </c>
      <c r="D2350">
        <v>1.8741684999999999</v>
      </c>
      <c r="E2350">
        <v>2387944.2466761698</v>
      </c>
      <c r="F2350" t="s">
        <v>15</v>
      </c>
      <c r="G2350" t="str">
        <f>_xlfn.XLOOKUP(B2350,'de para'!A:A,'de para'!C:C,_xlfn.XLOOKUP(B2350,'de para'!B:B,'de para'!C:C,"Not found",0),0)</f>
        <v>CSHG ALLOCATION RAPTOR L CSHG INVESTIMENTO NO EXTERIOR FIC MULTIMERCADO CRÉDITO PRIVADO</v>
      </c>
      <c r="H2350" t="str">
        <f>_xlfn.XLOOKUP(B2350,'de para'!A:A,'de para'!D:D,_xlfn.XLOOKUP('output XML'!B2350,'de para'!B:B,'de para'!D:D,"Not found",0),0)</f>
        <v>Multimercado</v>
      </c>
      <c r="I2350" s="118">
        <v>44923</v>
      </c>
    </row>
    <row r="2351" spans="1:9" x14ac:dyDescent="0.3">
      <c r="A2351" s="125">
        <v>66</v>
      </c>
      <c r="B2351">
        <v>47716356000190</v>
      </c>
      <c r="C2351">
        <v>10628925.844786489</v>
      </c>
      <c r="D2351">
        <v>1.0035741</v>
      </c>
      <c r="E2351">
        <v>10591072.29330299</v>
      </c>
      <c r="F2351" t="s">
        <v>15</v>
      </c>
      <c r="G2351" t="str">
        <f>_xlfn.XLOOKUP(B2351,'de para'!A:A,'de para'!C:C,_xlfn.XLOOKUP(B2351,'de para'!B:B,'de para'!C:C,"Not found",0),0)</f>
        <v>ETRNTY ÉON MM MASTER FIC FIM</v>
      </c>
      <c r="H2351" t="str">
        <f>_xlfn.XLOOKUP(B2351,'de para'!A:A,'de para'!D:D,_xlfn.XLOOKUP('output XML'!B2351,'de para'!B:B,'de para'!D:D,"Not found",0),0)</f>
        <v>Multimercado</v>
      </c>
      <c r="I2351" s="118">
        <v>44923</v>
      </c>
    </row>
    <row r="2352" spans="1:9" x14ac:dyDescent="0.3">
      <c r="A2352" s="125">
        <v>67</v>
      </c>
      <c r="B2352">
        <v>31713505000127</v>
      </c>
      <c r="C2352">
        <v>663941.81488083594</v>
      </c>
      <c r="D2352">
        <v>2056.2525000999999</v>
      </c>
      <c r="E2352">
        <v>322.88924383</v>
      </c>
      <c r="F2352" t="s">
        <v>15</v>
      </c>
      <c r="G2352" t="str">
        <f>_xlfn.XLOOKUP(B2352,'de para'!A:A,'de para'!C:C,_xlfn.XLOOKUP(B2352,'de para'!B:B,'de para'!C:C,"Not found",0),0)</f>
        <v>CSHG PÁTRIA INF IV FI MULTIMERCADO</v>
      </c>
      <c r="H2352" t="str">
        <f>_xlfn.XLOOKUP(B2352,'de para'!A:A,'de para'!D:D,_xlfn.XLOOKUP('output XML'!B2352,'de para'!B:B,'de para'!D:D,"Not found",0),0)</f>
        <v>Ações</v>
      </c>
      <c r="I2352" s="118">
        <v>44923</v>
      </c>
    </row>
    <row r="2353" spans="1:9" x14ac:dyDescent="0.3">
      <c r="A2353" s="125">
        <v>68</v>
      </c>
      <c r="B2353">
        <v>31366337000140</v>
      </c>
      <c r="C2353">
        <v>3131043.8975664591</v>
      </c>
      <c r="D2353">
        <v>2.0602136</v>
      </c>
      <c r="E2353">
        <v>1519766.63854974</v>
      </c>
      <c r="F2353" t="s">
        <v>15</v>
      </c>
      <c r="G2353" t="str">
        <f>_xlfn.XLOOKUP(B2353,'de para'!A:A,'de para'!C:C,_xlfn.XLOOKUP(B2353,'de para'!B:B,'de para'!C:C,"Not found",0),0)</f>
        <v>051 SPA VISTA MULTIESTRATÉGIA FIC MULTIMERCADO</v>
      </c>
      <c r="H2353" t="str">
        <f>_xlfn.XLOOKUP(B2353,'de para'!A:A,'de para'!D:D,_xlfn.XLOOKUP('output XML'!B2353,'de para'!B:B,'de para'!D:D,"Not found",0),0)</f>
        <v>Multimercado</v>
      </c>
      <c r="I2353" s="118">
        <v>44923</v>
      </c>
    </row>
    <row r="2354" spans="1:9" x14ac:dyDescent="0.3">
      <c r="A2354" s="125">
        <v>69</v>
      </c>
      <c r="B2354">
        <v>35819274000191</v>
      </c>
      <c r="C2354">
        <v>1153899.9424613221</v>
      </c>
      <c r="D2354">
        <v>1.2451400699999999</v>
      </c>
      <c r="E2354">
        <v>926723.00110084994</v>
      </c>
      <c r="F2354" t="s">
        <v>15</v>
      </c>
      <c r="G2354" t="str">
        <f>_xlfn.XLOOKUP(B2354,'de para'!A:A,'de para'!C:C,_xlfn.XLOOKUP(B2354,'de para'!B:B,'de para'!C:C,"Not found",0),0)</f>
        <v>CSHG JIVE DISTRESSED ALLOCATION III FIC MULTIMERCADO CRÉDITO PRIVADO</v>
      </c>
      <c r="H2354" t="str">
        <f>_xlfn.XLOOKUP(B2354,'de para'!A:A,'de para'!D:D,_xlfn.XLOOKUP('output XML'!B2354,'de para'!B:B,'de para'!D:D,"Not found",0),0)</f>
        <v>Inflação</v>
      </c>
      <c r="I2354" s="118">
        <v>44923</v>
      </c>
    </row>
    <row r="2355" spans="1:9" x14ac:dyDescent="0.3">
      <c r="A2355" s="125">
        <v>70</v>
      </c>
      <c r="B2355">
        <v>10843445000197</v>
      </c>
      <c r="C2355">
        <v>1034344.527311741</v>
      </c>
      <c r="D2355">
        <v>2.59432171</v>
      </c>
      <c r="E2355">
        <v>398695.55241541</v>
      </c>
      <c r="F2355" t="s">
        <v>15</v>
      </c>
      <c r="G2355" t="str">
        <f>_xlfn.XLOOKUP(B2355,'de para'!A:A,'de para'!C:C,_xlfn.XLOOKUP(B2355,'de para'!B:B,'de para'!C:C,"Not found",0),0)</f>
        <v>XP REFERENCIADO FUNDO INVESTIMENTO REFERENCIADO DI</v>
      </c>
      <c r="H2355" t="str">
        <f>_xlfn.XLOOKUP(B2355,'de para'!A:A,'de para'!D:D,_xlfn.XLOOKUP('output XML'!B2355,'de para'!B:B,'de para'!D:D,"Not found",0),0)</f>
        <v>Caixa</v>
      </c>
      <c r="I2355" s="118">
        <v>44923</v>
      </c>
    </row>
    <row r="2356" spans="1:9" x14ac:dyDescent="0.3">
      <c r="A2356" s="125">
        <v>71</v>
      </c>
      <c r="B2356">
        <v>40319225000120</v>
      </c>
      <c r="C2356">
        <v>65882.819533435337</v>
      </c>
      <c r="D2356">
        <v>1.1500003999999999</v>
      </c>
      <c r="E2356">
        <v>57289.3883632</v>
      </c>
      <c r="F2356" t="s">
        <v>15</v>
      </c>
      <c r="G2356" t="str">
        <f>_xlfn.XLOOKUP(B2356,'de para'!A:A,'de para'!C:C,_xlfn.XLOOKUP(B2356,'de para'!B:B,'de para'!C:C,"Not found",0),0)</f>
        <v>CSHG GRIDS II FIC RENDA FIXA REFERENCIADO DI</v>
      </c>
      <c r="H2356" t="str">
        <f>_xlfn.XLOOKUP(B2356,'de para'!A:A,'de para'!D:D,_xlfn.XLOOKUP('output XML'!B2356,'de para'!B:B,'de para'!D:D,"Not found",0),0)</f>
        <v>Caixa</v>
      </c>
      <c r="I2356" s="118">
        <v>44923</v>
      </c>
    </row>
    <row r="2357" spans="1:9" x14ac:dyDescent="0.3">
      <c r="A2357" s="125">
        <v>72</v>
      </c>
      <c r="B2357">
        <v>30654823000100</v>
      </c>
      <c r="C2357">
        <v>1888387.3983610631</v>
      </c>
      <c r="D2357">
        <v>1258.9249302600001</v>
      </c>
      <c r="E2357">
        <v>1500.0000023600001</v>
      </c>
      <c r="F2357" t="s">
        <v>15</v>
      </c>
      <c r="G2357" t="str">
        <f>_xlfn.XLOOKUP(B2357,'de para'!A:A,'de para'!C:C,_xlfn.XLOOKUP(B2357,'de para'!B:B,'de para'!C:C,"Not found",0),0)</f>
        <v>SPS II FEEDER B FI MULTIMERCADO CRÉDITO PRIVADO</v>
      </c>
      <c r="H2357" t="str">
        <f>_xlfn.XLOOKUP(B2357,'de para'!A:A,'de para'!D:D,_xlfn.XLOOKUP('output XML'!B2357,'de para'!B:B,'de para'!D:D,"Not found",0),0)</f>
        <v>Inflação</v>
      </c>
      <c r="I2357" s="118">
        <v>44923</v>
      </c>
    </row>
    <row r="2358" spans="1:9" x14ac:dyDescent="0.3">
      <c r="A2358" s="125">
        <v>73</v>
      </c>
      <c r="B2358">
        <v>45683352000127</v>
      </c>
      <c r="C2358">
        <v>289483.69401109562</v>
      </c>
      <c r="D2358">
        <v>1.05295385</v>
      </c>
      <c r="E2358">
        <v>274925.33885611</v>
      </c>
      <c r="F2358" t="s">
        <v>15</v>
      </c>
      <c r="G2358" t="str">
        <f>_xlfn.XLOOKUP(B2358,'de para'!A:A,'de para'!C:C,_xlfn.XLOOKUP(B2358,'de para'!B:B,'de para'!C:C,"Not found",0),0)</f>
        <v>XP CASH II FI RENDA FIXA SIMPLES</v>
      </c>
      <c r="H2358" t="str">
        <f>_xlfn.XLOOKUP(B2358,'de para'!A:A,'de para'!D:D,_xlfn.XLOOKUP('output XML'!B2358,'de para'!B:B,'de para'!D:D,"Not found",0),0)</f>
        <v>Caixa</v>
      </c>
      <c r="I2358" s="118">
        <v>44923</v>
      </c>
    </row>
    <row r="2359" spans="1:9" x14ac:dyDescent="0.3">
      <c r="A2359" s="125">
        <v>74</v>
      </c>
      <c r="B2359">
        <v>31713585000110</v>
      </c>
      <c r="C2359">
        <v>67983.877964071798</v>
      </c>
      <c r="D2359">
        <v>1.1576084</v>
      </c>
      <c r="E2359">
        <v>58727.87201965</v>
      </c>
      <c r="F2359" t="s">
        <v>15</v>
      </c>
      <c r="G2359" t="str">
        <f>_xlfn.XLOOKUP(B2359,'de para'!A:A,'de para'!C:C,_xlfn.XLOOKUP(B2359,'de para'!B:B,'de para'!C:C,"Not found",0),0)</f>
        <v>CSHG PÁTRIA INF IV FIC RENDA FIXA REFERENCIADO DI</v>
      </c>
      <c r="H2359" t="str">
        <f>_xlfn.XLOOKUP(B2359,'de para'!A:A,'de para'!D:D,_xlfn.XLOOKUP('output XML'!B2359,'de para'!B:B,'de para'!D:D,"Not found",0),0)</f>
        <v>Caixa</v>
      </c>
      <c r="I2359" s="118">
        <v>44923</v>
      </c>
    </row>
    <row r="2360" spans="1:9" x14ac:dyDescent="0.3">
      <c r="A2360" s="125">
        <v>75</v>
      </c>
      <c r="B2360">
        <v>45688718000150</v>
      </c>
      <c r="C2360">
        <v>289483.69401517807</v>
      </c>
      <c r="D2360">
        <v>1.0529538300000001</v>
      </c>
      <c r="E2360">
        <v>274925.34408196999</v>
      </c>
      <c r="F2360" t="s">
        <v>15</v>
      </c>
      <c r="G2360" t="str">
        <f>_xlfn.XLOOKUP(B2360,'de para'!A:A,'de para'!C:C,_xlfn.XLOOKUP(B2360,'de para'!B:B,'de para'!C:C,"Not found",0),0)</f>
        <v>XP CASH IV FI RENDA FIXA SIMPLES</v>
      </c>
      <c r="H2360" t="str">
        <f>_xlfn.XLOOKUP(B2360,'de para'!A:A,'de para'!D:D,_xlfn.XLOOKUP('output XML'!B2360,'de para'!B:B,'de para'!D:D,"Not found",0),0)</f>
        <v>Caixa</v>
      </c>
      <c r="I2360" s="118">
        <v>44923</v>
      </c>
    </row>
    <row r="2361" spans="1:9" x14ac:dyDescent="0.3">
      <c r="A2361" s="125">
        <v>76</v>
      </c>
      <c r="B2361">
        <v>46328929000145</v>
      </c>
      <c r="C2361">
        <v>289483.70000000432</v>
      </c>
      <c r="D2361">
        <v>1.0529515</v>
      </c>
      <c r="E2361">
        <v>274925.95812818001</v>
      </c>
      <c r="F2361" t="s">
        <v>15</v>
      </c>
      <c r="G2361" t="str">
        <f>_xlfn.XLOOKUP(B2361,'de para'!A:A,'de para'!C:C,_xlfn.XLOOKUP(B2361,'de para'!B:B,'de para'!C:C,"Not found",0),0)</f>
        <v>XP CASH IX FI RENDA FIXA SIMPLES</v>
      </c>
      <c r="H2361" t="str">
        <f>_xlfn.XLOOKUP(B2361,'de para'!A:A,'de para'!D:D,_xlfn.XLOOKUP('output XML'!B2361,'de para'!B:B,'de para'!D:D,"Not found",0),0)</f>
        <v>Caixa</v>
      </c>
      <c r="I2361" s="118">
        <v>44923</v>
      </c>
    </row>
    <row r="2362" spans="1:9" x14ac:dyDescent="0.3">
      <c r="A2362" s="125">
        <v>77</v>
      </c>
      <c r="B2362">
        <v>32319500000187</v>
      </c>
      <c r="C2362">
        <v>289483.69999999128</v>
      </c>
      <c r="D2362">
        <v>1.05297408</v>
      </c>
      <c r="E2362">
        <v>274920.06260970002</v>
      </c>
      <c r="F2362" t="s">
        <v>15</v>
      </c>
      <c r="G2362" t="str">
        <f>_xlfn.XLOOKUP(B2362,'de para'!A:A,'de para'!C:C,_xlfn.XLOOKUP(B2362,'de para'!B:B,'de para'!C:C,"Not found",0),0)</f>
        <v>XP CASH VI FI RENDA FIXA SIMPLES</v>
      </c>
      <c r="H2362" t="str">
        <f>_xlfn.XLOOKUP(B2362,'de para'!A:A,'de para'!D:D,_xlfn.XLOOKUP('output XML'!B2362,'de para'!B:B,'de para'!D:D,"Not found",0),0)</f>
        <v>Caixa</v>
      </c>
      <c r="I2362" s="118">
        <v>44923</v>
      </c>
    </row>
    <row r="2363" spans="1:9" x14ac:dyDescent="0.3">
      <c r="A2363" s="125">
        <v>78</v>
      </c>
      <c r="B2363">
        <v>45688636000106</v>
      </c>
      <c r="C2363">
        <v>289483.6999999847</v>
      </c>
      <c r="D2363">
        <v>1.0528838599999999</v>
      </c>
      <c r="E2363">
        <v>274943.62008739001</v>
      </c>
      <c r="F2363" t="s">
        <v>15</v>
      </c>
      <c r="G2363" t="str">
        <f>_xlfn.XLOOKUP(B2363,'de para'!A:A,'de para'!C:C,_xlfn.XLOOKUP(B2363,'de para'!B:B,'de para'!C:C,"Not found",0),0)</f>
        <v>XP CASH III FI RENDA FIXA SIMPLES</v>
      </c>
      <c r="H2363" t="str">
        <f>_xlfn.XLOOKUP(B2363,'de para'!A:A,'de para'!D:D,_xlfn.XLOOKUP('output XML'!B2363,'de para'!B:B,'de para'!D:D,"Not found",0),0)</f>
        <v>Caixa</v>
      </c>
      <c r="I2363" s="118">
        <v>44923</v>
      </c>
    </row>
    <row r="2364" spans="1:9" x14ac:dyDescent="0.3">
      <c r="A2364" s="12">
        <v>0</v>
      </c>
      <c r="B2364" t="s">
        <v>3</v>
      </c>
      <c r="C2364">
        <v>199836.74</v>
      </c>
      <c r="D2364">
        <v>3996.7348240000001</v>
      </c>
      <c r="E2364">
        <v>50</v>
      </c>
      <c r="F2364" t="s">
        <v>14</v>
      </c>
      <c r="G2364" t="str">
        <f>_xlfn.XLOOKUP(B2364,'de para'!A:A,'de para'!C:C,_xlfn.XLOOKUP(B2364,'de para'!B:B,'de para'!C:C,"Not found",0),0)</f>
        <v>NTN-B 760199 20350515</v>
      </c>
      <c r="H2364" t="str">
        <f>_xlfn.XLOOKUP(B2364,'de para'!A:A,'de para'!D:D,_xlfn.XLOOKUP('output XML'!B2364,'de para'!B:B,'de para'!D:D,"Not found",0),0)</f>
        <v>Inflação</v>
      </c>
      <c r="I2364" s="118">
        <v>44924</v>
      </c>
    </row>
    <row r="2365" spans="1:9" x14ac:dyDescent="0.3">
      <c r="A2365" s="12">
        <v>1</v>
      </c>
      <c r="B2365" t="s">
        <v>3</v>
      </c>
      <c r="C2365">
        <v>263784.5</v>
      </c>
      <c r="D2365">
        <v>3996.7348240000001</v>
      </c>
      <c r="E2365">
        <v>66</v>
      </c>
      <c r="F2365" t="s">
        <v>14</v>
      </c>
      <c r="G2365" t="str">
        <f>_xlfn.XLOOKUP(B2365,'de para'!A:A,'de para'!C:C,_xlfn.XLOOKUP(B2365,'de para'!B:B,'de para'!C:C,"Not found",0),0)</f>
        <v>NTN-B 760199 20350515</v>
      </c>
      <c r="H2365" t="str">
        <f>_xlfn.XLOOKUP(B2365,'de para'!A:A,'de para'!D:D,_xlfn.XLOOKUP('output XML'!B2365,'de para'!B:B,'de para'!D:D,"Not found",0),0)</f>
        <v>Inflação</v>
      </c>
      <c r="I2365" s="118">
        <v>44924</v>
      </c>
    </row>
    <row r="2366" spans="1:9" x14ac:dyDescent="0.3">
      <c r="A2366" s="12">
        <v>2</v>
      </c>
      <c r="B2366" t="s">
        <v>3</v>
      </c>
      <c r="C2366">
        <v>1282951.8799999999</v>
      </c>
      <c r="D2366">
        <v>3996.7348240000001</v>
      </c>
      <c r="E2366">
        <v>321</v>
      </c>
      <c r="F2366" t="s">
        <v>14</v>
      </c>
      <c r="G2366" t="str">
        <f>_xlfn.XLOOKUP(B2366,'de para'!A:A,'de para'!C:C,_xlfn.XLOOKUP(B2366,'de para'!B:B,'de para'!C:C,"Not found",0),0)</f>
        <v>NTN-B 760199 20350515</v>
      </c>
      <c r="H2366" t="str">
        <f>_xlfn.XLOOKUP(B2366,'de para'!A:A,'de para'!D:D,_xlfn.XLOOKUP('output XML'!B2366,'de para'!B:B,'de para'!D:D,"Not found",0),0)</f>
        <v>Inflação</v>
      </c>
      <c r="I2366" s="118">
        <v>44924</v>
      </c>
    </row>
    <row r="2367" spans="1:9" x14ac:dyDescent="0.3">
      <c r="A2367" s="12">
        <v>3</v>
      </c>
      <c r="B2367" t="s">
        <v>5</v>
      </c>
      <c r="C2367">
        <v>178486.8</v>
      </c>
      <c r="D2367">
        <v>4056.5181510000002</v>
      </c>
      <c r="E2367">
        <v>44</v>
      </c>
      <c r="F2367" t="s">
        <v>14</v>
      </c>
      <c r="G2367" t="str">
        <f>_xlfn.XLOOKUP(B2367,'de para'!A:A,'de para'!C:C,_xlfn.XLOOKUP(B2367,'de para'!B:B,'de para'!C:C,"Not found",0),0)</f>
        <v>NTN-B 760199 20260815</v>
      </c>
      <c r="H2367" t="str">
        <f>_xlfn.XLOOKUP(B2367,'de para'!A:A,'de para'!D:D,_xlfn.XLOOKUP('output XML'!B2367,'de para'!B:B,'de para'!D:D,"Not found",0),0)</f>
        <v>Inflação</v>
      </c>
      <c r="I2367" s="118">
        <v>44924</v>
      </c>
    </row>
    <row r="2368" spans="1:9" x14ac:dyDescent="0.3">
      <c r="A2368" s="12">
        <v>4</v>
      </c>
      <c r="B2368" t="s">
        <v>5</v>
      </c>
      <c r="C2368">
        <v>279899.75</v>
      </c>
      <c r="D2368">
        <v>4056.5181510000002</v>
      </c>
      <c r="E2368">
        <v>69</v>
      </c>
      <c r="F2368" t="s">
        <v>14</v>
      </c>
      <c r="G2368" t="str">
        <f>_xlfn.XLOOKUP(B2368,'de para'!A:A,'de para'!C:C,_xlfn.XLOOKUP(B2368,'de para'!B:B,'de para'!C:C,"Not found",0),0)</f>
        <v>NTN-B 760199 20260815</v>
      </c>
      <c r="H2368" t="str">
        <f>_xlfn.XLOOKUP(B2368,'de para'!A:A,'de para'!D:D,_xlfn.XLOOKUP('output XML'!B2368,'de para'!B:B,'de para'!D:D,"Not found",0),0)</f>
        <v>Inflação</v>
      </c>
      <c r="I2368" s="118">
        <v>44924</v>
      </c>
    </row>
    <row r="2369" spans="1:9" x14ac:dyDescent="0.3">
      <c r="A2369" s="12">
        <v>5</v>
      </c>
      <c r="B2369" t="s">
        <v>5</v>
      </c>
      <c r="C2369">
        <v>32452.15</v>
      </c>
      <c r="D2369">
        <v>4056.5181510000002</v>
      </c>
      <c r="E2369">
        <v>8</v>
      </c>
      <c r="F2369" t="s">
        <v>14</v>
      </c>
      <c r="G2369" t="str">
        <f>_xlfn.XLOOKUP(B2369,'de para'!A:A,'de para'!C:C,_xlfn.XLOOKUP(B2369,'de para'!B:B,'de para'!C:C,"Not found",0),0)</f>
        <v>NTN-B 760199 20260815</v>
      </c>
      <c r="H2369" t="str">
        <f>_xlfn.XLOOKUP(B2369,'de para'!A:A,'de para'!D:D,_xlfn.XLOOKUP('output XML'!B2369,'de para'!B:B,'de para'!D:D,"Not found",0),0)</f>
        <v>Inflação</v>
      </c>
      <c r="I2369" s="118">
        <v>44924</v>
      </c>
    </row>
    <row r="2370" spans="1:9" x14ac:dyDescent="0.3">
      <c r="A2370" s="12">
        <v>6</v>
      </c>
      <c r="B2370" t="s">
        <v>5</v>
      </c>
      <c r="C2370">
        <v>701777.64</v>
      </c>
      <c r="D2370">
        <v>4056.5181510000002</v>
      </c>
      <c r="E2370">
        <v>173</v>
      </c>
      <c r="F2370" t="s">
        <v>14</v>
      </c>
      <c r="G2370" t="str">
        <f>_xlfn.XLOOKUP(B2370,'de para'!A:A,'de para'!C:C,_xlfn.XLOOKUP(B2370,'de para'!B:B,'de para'!C:C,"Not found",0),0)</f>
        <v>NTN-B 760199 20260815</v>
      </c>
      <c r="H2370" t="str">
        <f>_xlfn.XLOOKUP(B2370,'de para'!A:A,'de para'!D:D,_xlfn.XLOOKUP('output XML'!B2370,'de para'!B:B,'de para'!D:D,"Not found",0),0)</f>
        <v>Inflação</v>
      </c>
      <c r="I2370" s="118">
        <v>44924</v>
      </c>
    </row>
    <row r="2371" spans="1:9" x14ac:dyDescent="0.3">
      <c r="A2371" s="12">
        <v>7</v>
      </c>
      <c r="B2371" t="s">
        <v>3</v>
      </c>
      <c r="C2371">
        <v>1838780.35</v>
      </c>
      <c r="D2371">
        <v>3997.3485890000002</v>
      </c>
      <c r="E2371">
        <v>460</v>
      </c>
      <c r="F2371" t="s">
        <v>15</v>
      </c>
      <c r="G2371" t="str">
        <f>_xlfn.XLOOKUP(B2371,'de para'!A:A,'de para'!C:C,_xlfn.XLOOKUP(B2371,'de para'!B:B,'de para'!C:C,"Not found",0),0)</f>
        <v>NTN-B 760199 20350515</v>
      </c>
      <c r="H2371" t="str">
        <f>_xlfn.XLOOKUP(B2371,'de para'!A:A,'de para'!D:D,_xlfn.XLOOKUP('output XML'!B2371,'de para'!B:B,'de para'!D:D,"Not found",0),0)</f>
        <v>Inflação</v>
      </c>
      <c r="I2371" s="118">
        <v>44924</v>
      </c>
    </row>
    <row r="2372" spans="1:9" x14ac:dyDescent="0.3">
      <c r="A2372" s="12">
        <v>8</v>
      </c>
      <c r="B2372" t="s">
        <v>3</v>
      </c>
      <c r="C2372">
        <v>287809.09999999998</v>
      </c>
      <c r="D2372">
        <v>3997.3485890000002</v>
      </c>
      <c r="E2372">
        <v>72</v>
      </c>
      <c r="F2372" t="s">
        <v>15</v>
      </c>
      <c r="G2372" t="str">
        <f>_xlfn.XLOOKUP(B2372,'de para'!A:A,'de para'!C:C,_xlfn.XLOOKUP(B2372,'de para'!B:B,'de para'!C:C,"Not found",0),0)</f>
        <v>NTN-B 760199 20350515</v>
      </c>
      <c r="H2372" t="str">
        <f>_xlfn.XLOOKUP(B2372,'de para'!A:A,'de para'!D:D,_xlfn.XLOOKUP('output XML'!B2372,'de para'!B:B,'de para'!D:D,"Not found",0),0)</f>
        <v>Inflação</v>
      </c>
      <c r="I2372" s="118">
        <v>44924</v>
      </c>
    </row>
    <row r="2373" spans="1:9" x14ac:dyDescent="0.3">
      <c r="A2373" s="12">
        <v>9</v>
      </c>
      <c r="B2373" t="s">
        <v>3</v>
      </c>
      <c r="C2373">
        <v>1315127.69</v>
      </c>
      <c r="D2373">
        <v>3997.3485890000002</v>
      </c>
      <c r="E2373">
        <v>329</v>
      </c>
      <c r="F2373" t="s">
        <v>15</v>
      </c>
      <c r="G2373" t="str">
        <f>_xlfn.XLOOKUP(B2373,'de para'!A:A,'de para'!C:C,_xlfn.XLOOKUP(B2373,'de para'!B:B,'de para'!C:C,"Not found",0),0)</f>
        <v>NTN-B 760199 20350515</v>
      </c>
      <c r="H2373" t="str">
        <f>_xlfn.XLOOKUP(B2373,'de para'!A:A,'de para'!D:D,_xlfn.XLOOKUP('output XML'!B2373,'de para'!B:B,'de para'!D:D,"Not found",0),0)</f>
        <v>Inflação</v>
      </c>
      <c r="I2373" s="118">
        <v>44924</v>
      </c>
    </row>
    <row r="2374" spans="1:9" x14ac:dyDescent="0.3">
      <c r="A2374" s="12">
        <v>10</v>
      </c>
      <c r="B2374" t="s">
        <v>3</v>
      </c>
      <c r="C2374">
        <v>2054637.17</v>
      </c>
      <c r="D2374">
        <v>3997.3485890000002</v>
      </c>
      <c r="E2374">
        <v>514</v>
      </c>
      <c r="F2374" t="s">
        <v>15</v>
      </c>
      <c r="G2374" t="str">
        <f>_xlfn.XLOOKUP(B2374,'de para'!A:A,'de para'!C:C,_xlfn.XLOOKUP(B2374,'de para'!B:B,'de para'!C:C,"Not found",0),0)</f>
        <v>NTN-B 760199 20350515</v>
      </c>
      <c r="H2374" t="str">
        <f>_xlfn.XLOOKUP(B2374,'de para'!A:A,'de para'!D:D,_xlfn.XLOOKUP('output XML'!B2374,'de para'!B:B,'de para'!D:D,"Not found",0),0)</f>
        <v>Inflação</v>
      </c>
      <c r="I2374" s="118">
        <v>44924</v>
      </c>
    </row>
    <row r="2375" spans="1:9" x14ac:dyDescent="0.3">
      <c r="A2375" s="12">
        <v>11</v>
      </c>
      <c r="B2375" t="s">
        <v>5</v>
      </c>
      <c r="C2375">
        <v>960713.45</v>
      </c>
      <c r="D2375">
        <v>4053.6432570000002</v>
      </c>
      <c r="E2375">
        <v>237</v>
      </c>
      <c r="F2375" t="s">
        <v>15</v>
      </c>
      <c r="G2375" t="str">
        <f>_xlfn.XLOOKUP(B2375,'de para'!A:A,'de para'!C:C,_xlfn.XLOOKUP(B2375,'de para'!B:B,'de para'!C:C,"Not found",0),0)</f>
        <v>NTN-B 760199 20260815</v>
      </c>
      <c r="H2375" t="str">
        <f>_xlfn.XLOOKUP(B2375,'de para'!A:A,'de para'!D:D,_xlfn.XLOOKUP('output XML'!B2375,'de para'!B:B,'de para'!D:D,"Not found",0),0)</f>
        <v>Inflação</v>
      </c>
      <c r="I2375" s="118">
        <v>44924</v>
      </c>
    </row>
    <row r="2376" spans="1:9" x14ac:dyDescent="0.3">
      <c r="A2376" s="12">
        <v>12</v>
      </c>
      <c r="B2376" t="s">
        <v>3</v>
      </c>
      <c r="C2376">
        <v>39973.49</v>
      </c>
      <c r="D2376">
        <v>3997.3485890000002</v>
      </c>
      <c r="E2376">
        <v>10</v>
      </c>
      <c r="F2376" t="s">
        <v>15</v>
      </c>
      <c r="G2376" t="str">
        <f>_xlfn.XLOOKUP(B2376,'de para'!A:A,'de para'!C:C,_xlfn.XLOOKUP(B2376,'de para'!B:B,'de para'!C:C,"Not found",0),0)</f>
        <v>NTN-B 760199 20350515</v>
      </c>
      <c r="H2376" t="str">
        <f>_xlfn.XLOOKUP(B2376,'de para'!A:A,'de para'!D:D,_xlfn.XLOOKUP('output XML'!B2376,'de para'!B:B,'de para'!D:D,"Not found",0),0)</f>
        <v>Inflação</v>
      </c>
      <c r="I2376" s="118">
        <v>44924</v>
      </c>
    </row>
    <row r="2377" spans="1:9" x14ac:dyDescent="0.3">
      <c r="A2377" s="12">
        <v>13</v>
      </c>
      <c r="B2377" t="s">
        <v>5</v>
      </c>
      <c r="C2377">
        <v>1317434.06</v>
      </c>
      <c r="D2377">
        <v>4053.6432570000002</v>
      </c>
      <c r="E2377">
        <v>325</v>
      </c>
      <c r="F2377" t="s">
        <v>15</v>
      </c>
      <c r="G2377" t="str">
        <f>_xlfn.XLOOKUP(B2377,'de para'!A:A,'de para'!C:C,_xlfn.XLOOKUP(B2377,'de para'!B:B,'de para'!C:C,"Not found",0),0)</f>
        <v>NTN-B 760199 20260815</v>
      </c>
      <c r="H2377" t="str">
        <f>_xlfn.XLOOKUP(B2377,'de para'!A:A,'de para'!D:D,_xlfn.XLOOKUP('output XML'!B2377,'de para'!B:B,'de para'!D:D,"Not found",0),0)</f>
        <v>Inflação</v>
      </c>
      <c r="I2377" s="118">
        <v>44924</v>
      </c>
    </row>
    <row r="2378" spans="1:9" x14ac:dyDescent="0.3">
      <c r="A2378" s="12">
        <v>14</v>
      </c>
      <c r="B2378" t="s">
        <v>4</v>
      </c>
      <c r="C2378">
        <v>1844891.91</v>
      </c>
      <c r="D2378">
        <v>4072.6090760000002</v>
      </c>
      <c r="E2378">
        <v>453</v>
      </c>
      <c r="F2378" t="s">
        <v>15</v>
      </c>
      <c r="G2378" t="str">
        <f>_xlfn.XLOOKUP(B2378,'de para'!A:A,'de para'!C:C,_xlfn.XLOOKUP(B2378,'de para'!B:B,'de para'!C:C,"Not found",0),0)</f>
        <v>NTN-B 760199 20300815</v>
      </c>
      <c r="H2378" t="str">
        <f>_xlfn.XLOOKUP(B2378,'de para'!A:A,'de para'!D:D,_xlfn.XLOOKUP('output XML'!B2378,'de para'!B:B,'de para'!D:D,"Not found",0),0)</f>
        <v>Inflação</v>
      </c>
      <c r="I2378" s="118">
        <v>44924</v>
      </c>
    </row>
    <row r="2379" spans="1:9" x14ac:dyDescent="0.3">
      <c r="A2379" s="12">
        <v>15</v>
      </c>
      <c r="B2379" t="s">
        <v>4</v>
      </c>
      <c r="C2379">
        <v>191412.63</v>
      </c>
      <c r="D2379">
        <v>4072.6090760000002</v>
      </c>
      <c r="E2379">
        <v>47</v>
      </c>
      <c r="F2379" t="s">
        <v>15</v>
      </c>
      <c r="G2379" t="str">
        <f>_xlfn.XLOOKUP(B2379,'de para'!A:A,'de para'!C:C,_xlfn.XLOOKUP(B2379,'de para'!B:B,'de para'!C:C,"Not found",0),0)</f>
        <v>NTN-B 760199 20300815</v>
      </c>
      <c r="H2379" t="str">
        <f>_xlfn.XLOOKUP(B2379,'de para'!A:A,'de para'!D:D,_xlfn.XLOOKUP('output XML'!B2379,'de para'!B:B,'de para'!D:D,"Not found",0),0)</f>
        <v>Inflação</v>
      </c>
      <c r="I2379" s="118">
        <v>44924</v>
      </c>
    </row>
    <row r="2380" spans="1:9" x14ac:dyDescent="0.3">
      <c r="A2380" s="12">
        <v>16</v>
      </c>
      <c r="B2380" t="s">
        <v>3</v>
      </c>
      <c r="C2380">
        <v>743506.84</v>
      </c>
      <c r="D2380">
        <v>3997.3485890000002</v>
      </c>
      <c r="E2380">
        <v>186</v>
      </c>
      <c r="F2380" t="s">
        <v>15</v>
      </c>
      <c r="G2380" t="str">
        <f>_xlfn.XLOOKUP(B2380,'de para'!A:A,'de para'!C:C,_xlfn.XLOOKUP(B2380,'de para'!B:B,'de para'!C:C,"Not found",0),0)</f>
        <v>NTN-B 760199 20350515</v>
      </c>
      <c r="H2380" t="str">
        <f>_xlfn.XLOOKUP(B2380,'de para'!A:A,'de para'!D:D,_xlfn.XLOOKUP('output XML'!B2380,'de para'!B:B,'de para'!D:D,"Not found",0),0)</f>
        <v>Inflação</v>
      </c>
      <c r="I2380" s="118">
        <v>44924</v>
      </c>
    </row>
    <row r="2381" spans="1:9" x14ac:dyDescent="0.3">
      <c r="A2381" s="12">
        <v>17</v>
      </c>
      <c r="B2381" t="s">
        <v>5</v>
      </c>
      <c r="C2381">
        <v>798567.72</v>
      </c>
      <c r="D2381">
        <v>4053.6432570000002</v>
      </c>
      <c r="E2381">
        <v>197</v>
      </c>
      <c r="F2381" t="s">
        <v>15</v>
      </c>
      <c r="G2381" t="str">
        <f>_xlfn.XLOOKUP(B2381,'de para'!A:A,'de para'!C:C,_xlfn.XLOOKUP(B2381,'de para'!B:B,'de para'!C:C,"Not found",0),0)</f>
        <v>NTN-B 760199 20260815</v>
      </c>
      <c r="H2381" t="str">
        <f>_xlfn.XLOOKUP(B2381,'de para'!A:A,'de para'!D:D,_xlfn.XLOOKUP('output XML'!B2381,'de para'!B:B,'de para'!D:D,"Not found",0),0)</f>
        <v>Inflação</v>
      </c>
      <c r="I2381" s="118">
        <v>44924</v>
      </c>
    </row>
    <row r="2382" spans="1:9" x14ac:dyDescent="0.3">
      <c r="A2382" s="12">
        <v>18</v>
      </c>
      <c r="B2382" t="s">
        <v>5</v>
      </c>
      <c r="C2382">
        <v>101341.08</v>
      </c>
      <c r="D2382">
        <v>4053.6432570000002</v>
      </c>
      <c r="E2382">
        <v>25</v>
      </c>
      <c r="F2382" t="s">
        <v>15</v>
      </c>
      <c r="G2382" t="str">
        <f>_xlfn.XLOOKUP(B2382,'de para'!A:A,'de para'!C:C,_xlfn.XLOOKUP(B2382,'de para'!B:B,'de para'!C:C,"Not found",0),0)</f>
        <v>NTN-B 760199 20260815</v>
      </c>
      <c r="H2382" t="str">
        <f>_xlfn.XLOOKUP(B2382,'de para'!A:A,'de para'!D:D,_xlfn.XLOOKUP('output XML'!B2382,'de para'!B:B,'de para'!D:D,"Not found",0),0)</f>
        <v>Inflação</v>
      </c>
      <c r="I2382" s="118">
        <v>44924</v>
      </c>
    </row>
    <row r="2383" spans="1:9" x14ac:dyDescent="0.3">
      <c r="A2383" s="12">
        <v>19</v>
      </c>
      <c r="B2383" t="s">
        <v>4</v>
      </c>
      <c r="C2383">
        <v>1783802.78</v>
      </c>
      <c r="D2383">
        <v>4072.6090760000002</v>
      </c>
      <c r="E2383">
        <v>438</v>
      </c>
      <c r="F2383" t="s">
        <v>15</v>
      </c>
      <c r="G2383" t="str">
        <f>_xlfn.XLOOKUP(B2383,'de para'!A:A,'de para'!C:C,_xlfn.XLOOKUP(B2383,'de para'!B:B,'de para'!C:C,"Not found",0),0)</f>
        <v>NTN-B 760199 20300815</v>
      </c>
      <c r="H2383" t="str">
        <f>_xlfn.XLOOKUP(B2383,'de para'!A:A,'de para'!D:D,_xlfn.XLOOKUP('output XML'!B2383,'de para'!B:B,'de para'!D:D,"Not found",0),0)</f>
        <v>Inflação</v>
      </c>
      <c r="I2383" s="118">
        <v>44924</v>
      </c>
    </row>
    <row r="2384" spans="1:9" x14ac:dyDescent="0.3">
      <c r="A2384" s="12">
        <v>20</v>
      </c>
      <c r="B2384" t="s">
        <v>4</v>
      </c>
      <c r="C2384">
        <v>2565743.7200000002</v>
      </c>
      <c r="D2384">
        <v>4072.6090760000002</v>
      </c>
      <c r="E2384">
        <v>630</v>
      </c>
      <c r="F2384" t="s">
        <v>15</v>
      </c>
      <c r="G2384" t="str">
        <f>_xlfn.XLOOKUP(B2384,'de para'!A:A,'de para'!C:C,_xlfn.XLOOKUP(B2384,'de para'!B:B,'de para'!C:C,"Not found",0),0)</f>
        <v>NTN-B 760199 20300815</v>
      </c>
      <c r="H2384" t="str">
        <f>_xlfn.XLOOKUP(B2384,'de para'!A:A,'de para'!D:D,_xlfn.XLOOKUP('output XML'!B2384,'de para'!B:B,'de para'!D:D,"Not found",0),0)</f>
        <v>Inflação</v>
      </c>
      <c r="I2384" s="118">
        <v>44924</v>
      </c>
    </row>
    <row r="2385" spans="1:9" x14ac:dyDescent="0.3">
      <c r="A2385" s="12">
        <v>21</v>
      </c>
      <c r="B2385" t="s">
        <v>3</v>
      </c>
      <c r="C2385">
        <v>147901.9</v>
      </c>
      <c r="D2385">
        <v>3997.3485890000002</v>
      </c>
      <c r="E2385">
        <v>37</v>
      </c>
      <c r="F2385" t="s">
        <v>15</v>
      </c>
      <c r="G2385" t="str">
        <f>_xlfn.XLOOKUP(B2385,'de para'!A:A,'de para'!C:C,_xlfn.XLOOKUP(B2385,'de para'!B:B,'de para'!C:C,"Not found",0),0)</f>
        <v>NTN-B 760199 20350515</v>
      </c>
      <c r="H2385" t="str">
        <f>_xlfn.XLOOKUP(B2385,'de para'!A:A,'de para'!D:D,_xlfn.XLOOKUP('output XML'!B2385,'de para'!B:B,'de para'!D:D,"Not found",0),0)</f>
        <v>Inflação</v>
      </c>
      <c r="I2385" s="118">
        <v>44924</v>
      </c>
    </row>
    <row r="2386" spans="1:9" x14ac:dyDescent="0.3">
      <c r="A2386" s="12">
        <v>22</v>
      </c>
      <c r="B2386" t="s">
        <v>6</v>
      </c>
      <c r="C2386">
        <v>1521865.4</v>
      </c>
      <c r="D2386">
        <v>1014.57693279</v>
      </c>
      <c r="E2386">
        <v>1500</v>
      </c>
      <c r="F2386" t="s">
        <v>14</v>
      </c>
      <c r="G2386" t="str">
        <f>_xlfn.XLOOKUP(B2386,'de para'!A:A,'de para'!C:C,_xlfn.XLOOKUP(B2386,'de para'!B:B,'de para'!C:C,"Not found",0),0)</f>
        <v>IFPT11 - IFIN PARTICIPAÇÕES S.A. - 20330915 IPCA + 7.1000%</v>
      </c>
      <c r="H2386" t="str">
        <f>_xlfn.XLOOKUP(B2386,'de para'!A:A,'de para'!D:D,_xlfn.XLOOKUP('output XML'!B2386,'de para'!B:B,'de para'!D:D,"Not found",0),0)</f>
        <v>Inflação</v>
      </c>
      <c r="I2386" s="118">
        <v>44924</v>
      </c>
    </row>
    <row r="2387" spans="1:9" x14ac:dyDescent="0.3">
      <c r="A2387" s="12">
        <v>23</v>
      </c>
      <c r="B2387" t="s">
        <v>7</v>
      </c>
      <c r="C2387">
        <v>288168.15000000002</v>
      </c>
      <c r="D2387">
        <v>15.15</v>
      </c>
      <c r="E2387">
        <v>19021</v>
      </c>
      <c r="F2387" t="s">
        <v>14</v>
      </c>
      <c r="G2387" t="str">
        <f>_xlfn.XLOOKUP(B2387,'de para'!A:A,'de para'!C:C,_xlfn.XLOOKUP(B2387,'de para'!B:B,'de para'!C:C,"Not found",0),0)</f>
        <v>Bradesco PN</v>
      </c>
      <c r="H2387" t="str">
        <f>_xlfn.XLOOKUP(B2387,'de para'!A:A,'de para'!D:D,_xlfn.XLOOKUP('output XML'!B2387,'de para'!B:B,'de para'!D:D,"Not found",0),0)</f>
        <v>Ações</v>
      </c>
      <c r="I2387" s="118">
        <v>44924</v>
      </c>
    </row>
    <row r="2388" spans="1:9" x14ac:dyDescent="0.3">
      <c r="A2388" s="12">
        <v>24</v>
      </c>
      <c r="B2388" t="s">
        <v>143</v>
      </c>
      <c r="C2388">
        <v>996565.7</v>
      </c>
      <c r="D2388">
        <v>105.95</v>
      </c>
      <c r="E2388">
        <v>9406</v>
      </c>
      <c r="F2388" t="s">
        <v>14</v>
      </c>
      <c r="G2388" t="str">
        <f>_xlfn.XLOOKUP(B2388,'de para'!A:A,'de para'!C:C,_xlfn.XLOOKUP(B2388,'de para'!B:B,'de para'!C:C,"Not found",0),0)</f>
        <v>BOVA11</v>
      </c>
      <c r="H2388" t="str">
        <f>_xlfn.XLOOKUP(B2388,'de para'!A:A,'de para'!D:D,_xlfn.XLOOKUP('output XML'!B2388,'de para'!B:B,'de para'!D:D,"Not found",0),0)</f>
        <v>Ações</v>
      </c>
      <c r="I2388" s="118">
        <v>44924</v>
      </c>
    </row>
    <row r="2389" spans="1:9" x14ac:dyDescent="0.3">
      <c r="A2389" s="12">
        <v>25</v>
      </c>
      <c r="B2389" t="s">
        <v>8</v>
      </c>
      <c r="C2389">
        <v>376554.28</v>
      </c>
      <c r="D2389">
        <v>11.14</v>
      </c>
      <c r="E2389">
        <v>33802</v>
      </c>
      <c r="F2389" t="s">
        <v>14</v>
      </c>
      <c r="G2389" t="str">
        <f>_xlfn.XLOOKUP(B2389,'de para'!A:A,'de para'!C:C,_xlfn.XLOOKUP(B2389,'de para'!B:B,'de para'!C:C,"Not found",0),0)</f>
        <v>CEMIG PN</v>
      </c>
      <c r="H2389" t="str">
        <f>_xlfn.XLOOKUP(B2389,'de para'!A:A,'de para'!D:D,_xlfn.XLOOKUP('output XML'!B2389,'de para'!B:B,'de para'!D:D,"Not found",0),0)</f>
        <v>Ações</v>
      </c>
      <c r="I2389" s="118">
        <v>44924</v>
      </c>
    </row>
    <row r="2390" spans="1:9" x14ac:dyDescent="0.3">
      <c r="A2390" s="12">
        <v>26</v>
      </c>
      <c r="B2390" t="s">
        <v>9</v>
      </c>
      <c r="C2390">
        <v>1242912</v>
      </c>
      <c r="D2390">
        <v>17.12</v>
      </c>
      <c r="E2390">
        <v>72600</v>
      </c>
      <c r="F2390" t="s">
        <v>14</v>
      </c>
      <c r="G2390" t="str">
        <f>_xlfn.XLOOKUP(B2390,'de para'!A:A,'de para'!C:C,_xlfn.XLOOKUP(B2390,'de para'!B:B,'de para'!C:C,"Not found",0),0)</f>
        <v>Cosan ON</v>
      </c>
      <c r="H2390" t="str">
        <f>_xlfn.XLOOKUP(B2390,'de para'!A:A,'de para'!D:D,_xlfn.XLOOKUP('output XML'!B2390,'de para'!B:B,'de para'!D:D,"Not found",0),0)</f>
        <v>Ações</v>
      </c>
      <c r="I2390" s="118">
        <v>44924</v>
      </c>
    </row>
    <row r="2391" spans="1:9" x14ac:dyDescent="0.3">
      <c r="A2391" s="12">
        <v>27</v>
      </c>
      <c r="B2391" t="s">
        <v>10</v>
      </c>
      <c r="C2391">
        <v>495060.74</v>
      </c>
      <c r="D2391">
        <v>8.51</v>
      </c>
      <c r="E2391">
        <v>58174</v>
      </c>
      <c r="F2391" t="s">
        <v>14</v>
      </c>
      <c r="G2391" t="str">
        <f>_xlfn.XLOOKUP(B2391,'de para'!A:A,'de para'!C:C,_xlfn.XLOOKUP(B2391,'de para'!B:B,'de para'!C:C,"Not found",0),0)</f>
        <v>Itau PN</v>
      </c>
      <c r="H2391" t="str">
        <f>_xlfn.XLOOKUP(B2391,'de para'!A:A,'de para'!D:D,_xlfn.XLOOKUP('output XML'!B2391,'de para'!B:B,'de para'!D:D,"Not found",0),0)</f>
        <v>Ações</v>
      </c>
      <c r="I2391" s="118">
        <v>44924</v>
      </c>
    </row>
    <row r="2392" spans="1:9" x14ac:dyDescent="0.3">
      <c r="A2392" s="12">
        <v>28</v>
      </c>
      <c r="B2392" t="s">
        <v>11</v>
      </c>
      <c r="C2392">
        <v>883470</v>
      </c>
      <c r="D2392">
        <v>24.5</v>
      </c>
      <c r="E2392">
        <v>36060</v>
      </c>
      <c r="F2392" t="s">
        <v>14</v>
      </c>
      <c r="G2392" t="str">
        <f>_xlfn.XLOOKUP(B2392,'de para'!A:A,'de para'!C:C,_xlfn.XLOOKUP(B2392,'de para'!B:B,'de para'!C:C,"Not found",0),0)</f>
        <v>Petrobras PN</v>
      </c>
      <c r="H2392" t="str">
        <f>_xlfn.XLOOKUP(B2392,'de para'!A:A,'de para'!D:D,_xlfn.XLOOKUP('output XML'!B2392,'de para'!B:B,'de para'!D:D,"Not found",0),0)</f>
        <v>Ações</v>
      </c>
      <c r="I2392" s="118">
        <v>44924</v>
      </c>
    </row>
    <row r="2393" spans="1:9" x14ac:dyDescent="0.3">
      <c r="A2393" s="12">
        <v>29</v>
      </c>
      <c r="B2393" t="s">
        <v>12</v>
      </c>
      <c r="C2393">
        <v>1688720</v>
      </c>
      <c r="D2393">
        <v>88.88</v>
      </c>
      <c r="E2393">
        <v>19000</v>
      </c>
      <c r="F2393" t="s">
        <v>14</v>
      </c>
      <c r="G2393" t="str">
        <f>_xlfn.XLOOKUP(B2393,'de para'!A:A,'de para'!C:C,_xlfn.XLOOKUP(B2393,'de para'!B:B,'de para'!C:C,"Not found",0),0)</f>
        <v>Vale ON</v>
      </c>
      <c r="H2393" t="str">
        <f>_xlfn.XLOOKUP(B2393,'de para'!A:A,'de para'!D:D,_xlfn.XLOOKUP('output XML'!B2393,'de para'!B:B,'de para'!D:D,"Not found",0),0)</f>
        <v>Ações</v>
      </c>
      <c r="I2393" s="118">
        <v>44924</v>
      </c>
    </row>
    <row r="2394" spans="1:9" x14ac:dyDescent="0.3">
      <c r="A2394" s="12">
        <v>30</v>
      </c>
      <c r="B2394" t="s">
        <v>143</v>
      </c>
      <c r="C2394">
        <v>610801.75</v>
      </c>
      <c r="D2394">
        <v>105.95</v>
      </c>
      <c r="E2394">
        <v>5765</v>
      </c>
      <c r="F2394" t="s">
        <v>14</v>
      </c>
      <c r="G2394" t="str">
        <f>_xlfn.XLOOKUP(B2394,'de para'!A:A,'de para'!C:C,_xlfn.XLOOKUP(B2394,'de para'!B:B,'de para'!C:C,"Not found",0),0)</f>
        <v>BOVA11</v>
      </c>
      <c r="H2394" t="str">
        <f>_xlfn.XLOOKUP(B2394,'de para'!A:A,'de para'!D:D,_xlfn.XLOOKUP('output XML'!B2394,'de para'!B:B,'de para'!D:D,"Not found",0),0)</f>
        <v>Ações</v>
      </c>
      <c r="I2394" s="118">
        <v>44924</v>
      </c>
    </row>
    <row r="2395" spans="1:9" x14ac:dyDescent="0.3">
      <c r="A2395" s="12">
        <v>31</v>
      </c>
      <c r="B2395" t="s">
        <v>143</v>
      </c>
      <c r="C2395">
        <v>94931.199999999997</v>
      </c>
      <c r="D2395">
        <v>105.95</v>
      </c>
      <c r="E2395">
        <v>896</v>
      </c>
      <c r="F2395" t="s">
        <v>14</v>
      </c>
      <c r="G2395" t="str">
        <f>_xlfn.XLOOKUP(B2395,'de para'!A:A,'de para'!C:C,_xlfn.XLOOKUP(B2395,'de para'!B:B,'de para'!C:C,"Not found",0),0)</f>
        <v>BOVA11</v>
      </c>
      <c r="H2395" t="str">
        <f>_xlfn.XLOOKUP(B2395,'de para'!A:A,'de para'!D:D,_xlfn.XLOOKUP('output XML'!B2395,'de para'!B:B,'de para'!D:D,"Not found",0),0)</f>
        <v>Ações</v>
      </c>
      <c r="I2395" s="118">
        <v>44924</v>
      </c>
    </row>
    <row r="2396" spans="1:9" x14ac:dyDescent="0.3">
      <c r="A2396" s="12">
        <v>32</v>
      </c>
      <c r="B2396" t="s">
        <v>143</v>
      </c>
      <c r="C2396">
        <v>45346.6</v>
      </c>
      <c r="D2396">
        <v>105.95</v>
      </c>
      <c r="E2396">
        <v>428</v>
      </c>
      <c r="F2396" t="s">
        <v>14</v>
      </c>
      <c r="G2396" t="str">
        <f>_xlfn.XLOOKUP(B2396,'de para'!A:A,'de para'!C:C,_xlfn.XLOOKUP(B2396,'de para'!B:B,'de para'!C:C,"Not found",0),0)</f>
        <v>BOVA11</v>
      </c>
      <c r="H2396" t="str">
        <f>_xlfn.XLOOKUP(B2396,'de para'!A:A,'de para'!D:D,_xlfn.XLOOKUP('output XML'!B2396,'de para'!B:B,'de para'!D:D,"Not found",0),0)</f>
        <v>Ações</v>
      </c>
      <c r="I2396" s="118">
        <v>44924</v>
      </c>
    </row>
    <row r="2397" spans="1:9" x14ac:dyDescent="0.3">
      <c r="A2397" s="12">
        <v>33</v>
      </c>
      <c r="B2397" t="s">
        <v>143</v>
      </c>
      <c r="C2397">
        <v>85819.5</v>
      </c>
      <c r="D2397">
        <v>105.95</v>
      </c>
      <c r="E2397">
        <v>810</v>
      </c>
      <c r="F2397" t="s">
        <v>14</v>
      </c>
      <c r="G2397" t="str">
        <f>_xlfn.XLOOKUP(B2397,'de para'!A:A,'de para'!C:C,_xlfn.XLOOKUP(B2397,'de para'!B:B,'de para'!C:C,"Not found",0),0)</f>
        <v>BOVA11</v>
      </c>
      <c r="H2397" t="str">
        <f>_xlfn.XLOOKUP(B2397,'de para'!A:A,'de para'!D:D,_xlfn.XLOOKUP('output XML'!B2397,'de para'!B:B,'de para'!D:D,"Not found",0),0)</f>
        <v>Ações</v>
      </c>
      <c r="I2397" s="118">
        <v>44924</v>
      </c>
    </row>
    <row r="2398" spans="1:9" x14ac:dyDescent="0.3">
      <c r="A2398" s="12">
        <v>34</v>
      </c>
      <c r="B2398" t="s">
        <v>143</v>
      </c>
      <c r="C2398">
        <v>159666.65</v>
      </c>
      <c r="D2398">
        <v>105.95</v>
      </c>
      <c r="E2398">
        <v>1507</v>
      </c>
      <c r="F2398" t="s">
        <v>14</v>
      </c>
      <c r="G2398" t="str">
        <f>_xlfn.XLOOKUP(B2398,'de para'!A:A,'de para'!C:C,_xlfn.XLOOKUP(B2398,'de para'!B:B,'de para'!C:C,"Not found",0),0)</f>
        <v>BOVA11</v>
      </c>
      <c r="H2398" t="str">
        <f>_xlfn.XLOOKUP(B2398,'de para'!A:A,'de para'!D:D,_xlfn.XLOOKUP('output XML'!B2398,'de para'!B:B,'de para'!D:D,"Not found",0),0)</f>
        <v>Ações</v>
      </c>
      <c r="I2398" s="118">
        <v>44924</v>
      </c>
    </row>
    <row r="2399" spans="1:9" x14ac:dyDescent="0.3">
      <c r="A2399" s="12">
        <v>35</v>
      </c>
      <c r="B2399" t="s">
        <v>13</v>
      </c>
      <c r="C2399">
        <v>1592943.08</v>
      </c>
      <c r="D2399">
        <v>1592943.08</v>
      </c>
      <c r="E2399">
        <v>1</v>
      </c>
      <c r="F2399" t="s">
        <v>14</v>
      </c>
      <c r="G2399" t="str">
        <f>_xlfn.XLOOKUP(B2399,'de para'!A:A,'de para'!C:C,_xlfn.XLOOKUP(B2399,'de para'!B:B,'de para'!C:C,"Not found",0),0)</f>
        <v>Fundo de caixa</v>
      </c>
      <c r="H2399" t="str">
        <f>_xlfn.XLOOKUP(B2399,'de para'!A:A,'de para'!D:D,_xlfn.XLOOKUP('output XML'!B2399,'de para'!B:B,'de para'!D:D,"Not found",0),0)</f>
        <v>Caixa</v>
      </c>
      <c r="I2399" s="118">
        <v>44924</v>
      </c>
    </row>
    <row r="2400" spans="1:9" x14ac:dyDescent="0.3">
      <c r="A2400" s="12">
        <v>36</v>
      </c>
      <c r="B2400" t="s">
        <v>13</v>
      </c>
      <c r="C2400">
        <v>0.25</v>
      </c>
      <c r="D2400">
        <v>0.25</v>
      </c>
      <c r="E2400">
        <v>1</v>
      </c>
      <c r="F2400" t="s">
        <v>15</v>
      </c>
      <c r="G2400" t="str">
        <f>_xlfn.XLOOKUP(B2400,'de para'!A:A,'de para'!C:C,_xlfn.XLOOKUP(B2400,'de para'!B:B,'de para'!C:C,"Not found",0),0)</f>
        <v>Fundo de caixa</v>
      </c>
      <c r="H2400" t="str">
        <f>_xlfn.XLOOKUP(B2400,'de para'!A:A,'de para'!D:D,_xlfn.XLOOKUP('output XML'!B2400,'de para'!B:B,'de para'!D:D,"Not found",0),0)</f>
        <v>Caixa</v>
      </c>
      <c r="I2400" s="118">
        <v>44924</v>
      </c>
    </row>
    <row r="2401" spans="1:9" x14ac:dyDescent="0.3">
      <c r="A2401" s="12">
        <v>37</v>
      </c>
      <c r="B2401">
        <v>19726267000199</v>
      </c>
      <c r="C2401">
        <v>2487442.7608026601</v>
      </c>
      <c r="D2401">
        <v>303.46617443000002</v>
      </c>
      <c r="E2401">
        <v>8196.7710749800008</v>
      </c>
      <c r="F2401" t="s">
        <v>14</v>
      </c>
      <c r="G2401" t="str">
        <f>_xlfn.XLOOKUP(B2401,'de para'!A:A,'de para'!C:C,_xlfn.XLOOKUP(B2401,'de para'!B:B,'de para'!C:C,"Not found",0),0)</f>
        <v>ATMOS AÇÕES II FIC</v>
      </c>
      <c r="H2401" t="str">
        <f>_xlfn.XLOOKUP(B2401,'de para'!A:A,'de para'!D:D,_xlfn.XLOOKUP('output XML'!B2401,'de para'!B:B,'de para'!D:D,"Not found",0),0)</f>
        <v>Ações</v>
      </c>
      <c r="I2401" s="118">
        <v>44924</v>
      </c>
    </row>
    <row r="2402" spans="1:9" x14ac:dyDescent="0.3">
      <c r="A2402" s="12">
        <v>38</v>
      </c>
      <c r="B2402">
        <v>11145320000156</v>
      </c>
      <c r="C2402">
        <v>3239795.1911256821</v>
      </c>
      <c r="D2402">
        <v>707.42838945000005</v>
      </c>
      <c r="E2402">
        <v>4579.6793561599998</v>
      </c>
      <c r="F2402" t="s">
        <v>14</v>
      </c>
      <c r="G2402" t="str">
        <f>_xlfn.XLOOKUP(B2402,'de para'!A:A,'de para'!C:C,_xlfn.XLOOKUP(B2402,'de para'!B:B,'de para'!C:C,"Not found",0),0)</f>
        <v>ATMOS AÇÕES FIC</v>
      </c>
      <c r="H2402" t="str">
        <f>_xlfn.XLOOKUP(B2402,'de para'!A:A,'de para'!D:D,_xlfn.XLOOKUP('output XML'!B2402,'de para'!B:B,'de para'!D:D,"Not found",0),0)</f>
        <v>Ações</v>
      </c>
      <c r="I2402" s="118">
        <v>44924</v>
      </c>
    </row>
    <row r="2403" spans="1:9" x14ac:dyDescent="0.3">
      <c r="A2403" s="12">
        <v>39</v>
      </c>
      <c r="B2403">
        <v>28075715000122</v>
      </c>
      <c r="C2403">
        <v>1879285.8898941281</v>
      </c>
      <c r="D2403">
        <v>1.6205172000000001</v>
      </c>
      <c r="E2403">
        <v>1159682.77898817</v>
      </c>
      <c r="F2403" t="s">
        <v>14</v>
      </c>
      <c r="G2403" t="str">
        <f>_xlfn.XLOOKUP(B2403,'de para'!A:A,'de para'!C:C,_xlfn.XLOOKUP(B2403,'de para'!B:B,'de para'!C:C,"Not found",0),0)</f>
        <v>CSHG ALLOCATION MILES VIRTUS FIC AÇÕES</v>
      </c>
      <c r="H2403" t="str">
        <f>_xlfn.XLOOKUP(B2403,'de para'!A:A,'de para'!D:D,_xlfn.XLOOKUP('output XML'!B2403,'de para'!B:B,'de para'!D:D,"Not found",0),0)</f>
        <v>Ações</v>
      </c>
      <c r="I2403" s="118">
        <v>44924</v>
      </c>
    </row>
    <row r="2404" spans="1:9" x14ac:dyDescent="0.3">
      <c r="A2404" s="12">
        <v>40</v>
      </c>
      <c r="B2404">
        <v>44769980000167</v>
      </c>
      <c r="C2404">
        <v>719272.60250815074</v>
      </c>
      <c r="D2404">
        <v>0.84652802000000005</v>
      </c>
      <c r="E2404">
        <v>849673.70897912001</v>
      </c>
      <c r="F2404" t="s">
        <v>14</v>
      </c>
      <c r="G2404" t="str">
        <f>_xlfn.XLOOKUP(B2404,'de para'!A:A,'de para'!C:C,_xlfn.XLOOKUP(B2404,'de para'!B:B,'de para'!C:C,"Not found",0),0)</f>
        <v>DCG ADVISORY FUNDO DE INVESTIMENTO EM COTAS DE FUNDOS DE INVESTIMENTO EM AÇÕES</v>
      </c>
      <c r="H2404" t="str">
        <f>_xlfn.XLOOKUP(B2404,'de para'!A:A,'de para'!D:D,_xlfn.XLOOKUP('output XML'!B2404,'de para'!B:B,'de para'!D:D,"Not found",0),0)</f>
        <v>Ações</v>
      </c>
      <c r="I2404" s="118">
        <v>44924</v>
      </c>
    </row>
    <row r="2405" spans="1:9" x14ac:dyDescent="0.3">
      <c r="A2405" s="12">
        <v>41</v>
      </c>
      <c r="B2405">
        <v>47700200000110</v>
      </c>
      <c r="C2405">
        <v>8017880.3047032813</v>
      </c>
      <c r="D2405">
        <v>1.0030056000000001</v>
      </c>
      <c r="E2405">
        <v>7993853.9771894403</v>
      </c>
      <c r="F2405" t="s">
        <v>14</v>
      </c>
      <c r="G2405" t="str">
        <f>_xlfn.XLOOKUP(B2405,'de para'!A:A,'de para'!C:C,_xlfn.XLOOKUP(B2405,'de para'!B:B,'de para'!C:C,"Not found",0),0)</f>
        <v>ETRNTY EVO FIC FIM</v>
      </c>
      <c r="H2405" t="str">
        <f>_xlfn.XLOOKUP(B2405,'de para'!A:A,'de para'!D:D,_xlfn.XLOOKUP('output XML'!B2405,'de para'!B:B,'de para'!D:D,"Not found",0),0)</f>
        <v>Ações</v>
      </c>
      <c r="I2405" s="118">
        <v>44924</v>
      </c>
    </row>
    <row r="2406" spans="1:9" x14ac:dyDescent="0.3">
      <c r="A2406" s="12">
        <v>42</v>
      </c>
      <c r="B2406">
        <v>14781366000150</v>
      </c>
      <c r="C2406">
        <v>0</v>
      </c>
      <c r="D2406">
        <v>3.2709147000000001</v>
      </c>
      <c r="E2406">
        <v>0</v>
      </c>
      <c r="F2406" t="s">
        <v>14</v>
      </c>
      <c r="G2406" t="str">
        <f>_xlfn.XLOOKUP(B2406,'de para'!A:A,'de para'!C:C,_xlfn.XLOOKUP(B2406,'de para'!B:B,'de para'!C:C,"Not found",0),0)</f>
        <v>NUCLEO CSHG AÇÕES FUNDO DE INVESTIMENTO EM COTAS DE FUNDOS DE INVESTIMENTO DE AÇÕES</v>
      </c>
      <c r="H2406" t="str">
        <f>_xlfn.XLOOKUP(B2406,'de para'!A:A,'de para'!D:D,_xlfn.XLOOKUP('output XML'!B2406,'de para'!B:B,'de para'!D:D,"Not found",0),0)</f>
        <v>Ações</v>
      </c>
      <c r="I2406" s="118">
        <v>44924</v>
      </c>
    </row>
    <row r="2407" spans="1:9" x14ac:dyDescent="0.3">
      <c r="A2407" s="12">
        <v>43</v>
      </c>
      <c r="B2407">
        <v>10843445000197</v>
      </c>
      <c r="C2407">
        <v>1402073.0858103461</v>
      </c>
      <c r="D2407">
        <v>2.5957272200000001</v>
      </c>
      <c r="E2407">
        <v>540146.54352253</v>
      </c>
      <c r="F2407" t="s">
        <v>14</v>
      </c>
      <c r="G2407" t="str">
        <f>_xlfn.XLOOKUP(B2407,'de para'!A:A,'de para'!C:C,_xlfn.XLOOKUP(B2407,'de para'!B:B,'de para'!C:C,"Not found",0),0)</f>
        <v>XP REFERENCIADO FUNDO INVESTIMENTO REFERENCIADO DI</v>
      </c>
      <c r="H2407" t="str">
        <f>_xlfn.XLOOKUP(B2407,'de para'!A:A,'de para'!D:D,_xlfn.XLOOKUP('output XML'!B2407,'de para'!B:B,'de para'!D:D,"Not found",0),0)</f>
        <v>Caixa</v>
      </c>
      <c r="I2407" s="118">
        <v>44924</v>
      </c>
    </row>
    <row r="2408" spans="1:9" x14ac:dyDescent="0.3">
      <c r="A2408" s="12">
        <v>44</v>
      </c>
      <c r="B2408">
        <v>44162109000109</v>
      </c>
      <c r="C2408">
        <v>45216.369757411143</v>
      </c>
      <c r="D2408">
        <v>1.0534565600000001</v>
      </c>
      <c r="E2408">
        <v>42921.911993610003</v>
      </c>
      <c r="F2408" t="s">
        <v>14</v>
      </c>
      <c r="G2408" t="str">
        <f>_xlfn.XLOOKUP(B2408,'de para'!A:A,'de para'!C:C,_xlfn.XLOOKUP(B2408,'de para'!B:B,'de para'!C:C,"Not found",0),0)</f>
        <v>XP CASH I FI RENDA FIXA SIMPLES</v>
      </c>
      <c r="H2408" t="str">
        <f>_xlfn.XLOOKUP(B2408,'de para'!A:A,'de para'!D:D,_xlfn.XLOOKUP('output XML'!B2408,'de para'!B:B,'de para'!D:D,"Not found",0),0)</f>
        <v>Caixa</v>
      </c>
      <c r="I2408" s="118">
        <v>44924</v>
      </c>
    </row>
    <row r="2409" spans="1:9" x14ac:dyDescent="0.3">
      <c r="A2409" s="12">
        <v>45</v>
      </c>
      <c r="B2409">
        <v>45683352000127</v>
      </c>
      <c r="C2409">
        <v>45216.366797733674</v>
      </c>
      <c r="D2409">
        <v>1.0534739799999999</v>
      </c>
      <c r="E2409">
        <v>42921.199437440002</v>
      </c>
      <c r="F2409" t="s">
        <v>14</v>
      </c>
      <c r="G2409" t="str">
        <f>_xlfn.XLOOKUP(B2409,'de para'!A:A,'de para'!C:C,_xlfn.XLOOKUP(B2409,'de para'!B:B,'de para'!C:C,"Not found",0),0)</f>
        <v>XP CASH II FI RENDA FIXA SIMPLES</v>
      </c>
      <c r="H2409" t="str">
        <f>_xlfn.XLOOKUP(B2409,'de para'!A:A,'de para'!D:D,_xlfn.XLOOKUP('output XML'!B2409,'de para'!B:B,'de para'!D:D,"Not found",0),0)</f>
        <v>Caixa</v>
      </c>
      <c r="I2409" s="118">
        <v>44924</v>
      </c>
    </row>
    <row r="2410" spans="1:9" x14ac:dyDescent="0.3">
      <c r="A2410" s="12">
        <v>46</v>
      </c>
      <c r="B2410">
        <v>45688718000150</v>
      </c>
      <c r="C2410">
        <v>45216.365481986111</v>
      </c>
      <c r="D2410">
        <v>1.05347396</v>
      </c>
      <c r="E2410">
        <v>42921.199003330003</v>
      </c>
      <c r="F2410" t="s">
        <v>14</v>
      </c>
      <c r="G2410" t="str">
        <f>_xlfn.XLOOKUP(B2410,'de para'!A:A,'de para'!C:C,_xlfn.XLOOKUP(B2410,'de para'!B:B,'de para'!C:C,"Not found",0),0)</f>
        <v>XP CASH IV FI RENDA FIXA SIMPLES</v>
      </c>
      <c r="H2410" t="str">
        <f>_xlfn.XLOOKUP(B2410,'de para'!A:A,'de para'!D:D,_xlfn.XLOOKUP('output XML'!B2410,'de para'!B:B,'de para'!D:D,"Not found",0),0)</f>
        <v>Caixa</v>
      </c>
      <c r="I2410" s="118">
        <v>44924</v>
      </c>
    </row>
    <row r="2411" spans="1:9" x14ac:dyDescent="0.3">
      <c r="A2411" s="12">
        <v>47</v>
      </c>
      <c r="B2411">
        <v>46328929000145</v>
      </c>
      <c r="C2411">
        <v>45216.3558410119</v>
      </c>
      <c r="D2411">
        <v>1.0534716200000001</v>
      </c>
      <c r="E2411">
        <v>42921.285189449998</v>
      </c>
      <c r="F2411" t="s">
        <v>14</v>
      </c>
      <c r="G2411" t="str">
        <f>_xlfn.XLOOKUP(B2411,'de para'!A:A,'de para'!C:C,_xlfn.XLOOKUP(B2411,'de para'!B:B,'de para'!C:C,"Not found",0),0)</f>
        <v>XP CASH IX FI RENDA FIXA SIMPLES</v>
      </c>
      <c r="H2411" t="str">
        <f>_xlfn.XLOOKUP(B2411,'de para'!A:A,'de para'!D:D,_xlfn.XLOOKUP('output XML'!B2411,'de para'!B:B,'de para'!D:D,"Not found",0),0)</f>
        <v>Caixa</v>
      </c>
      <c r="I2411" s="118">
        <v>44924</v>
      </c>
    </row>
    <row r="2412" spans="1:9" x14ac:dyDescent="0.3">
      <c r="A2412" s="12">
        <v>48</v>
      </c>
      <c r="B2412">
        <v>46098698000120</v>
      </c>
      <c r="C2412">
        <v>45216.359918307207</v>
      </c>
      <c r="D2412">
        <v>1.0533921500000001</v>
      </c>
      <c r="E2412">
        <v>42924.527127250003</v>
      </c>
      <c r="F2412" t="s">
        <v>14</v>
      </c>
      <c r="G2412" t="str">
        <f>_xlfn.XLOOKUP(B2412,'de para'!A:A,'de para'!C:C,_xlfn.XLOOKUP(B2412,'de para'!B:B,'de para'!C:C,"Not found",0),0)</f>
        <v>XP CASH V FI RENDA FIXA SIMPLES</v>
      </c>
      <c r="H2412" t="str">
        <f>_xlfn.XLOOKUP(B2412,'de para'!A:A,'de para'!D:D,_xlfn.XLOOKUP('output XML'!B2412,'de para'!B:B,'de para'!D:D,"Not found",0),0)</f>
        <v>Caixa</v>
      </c>
      <c r="I2412" s="118">
        <v>44924</v>
      </c>
    </row>
    <row r="2413" spans="1:9" x14ac:dyDescent="0.3">
      <c r="A2413" s="12">
        <v>49</v>
      </c>
      <c r="B2413">
        <v>32319500000187</v>
      </c>
      <c r="C2413">
        <v>45216.360326208203</v>
      </c>
      <c r="D2413">
        <v>1.0534942199999999</v>
      </c>
      <c r="E2413">
        <v>42920.368681480002</v>
      </c>
      <c r="F2413" t="s">
        <v>14</v>
      </c>
      <c r="G2413" t="str">
        <f>_xlfn.XLOOKUP(B2413,'de para'!A:A,'de para'!C:C,_xlfn.XLOOKUP(B2413,'de para'!B:B,'de para'!C:C,"Not found",0),0)</f>
        <v>XP CASH VI FI RENDA FIXA SIMPLES</v>
      </c>
      <c r="H2413" t="str">
        <f>_xlfn.XLOOKUP(B2413,'de para'!A:A,'de para'!D:D,_xlfn.XLOOKUP('output XML'!B2413,'de para'!B:B,'de para'!D:D,"Not found",0),0)</f>
        <v>Caixa</v>
      </c>
      <c r="I2413" s="118">
        <v>44924</v>
      </c>
    </row>
    <row r="2414" spans="1:9" x14ac:dyDescent="0.3">
      <c r="A2414" s="12">
        <v>50</v>
      </c>
      <c r="B2414">
        <v>46328987000179</v>
      </c>
      <c r="C2414">
        <v>45216.360708418368</v>
      </c>
      <c r="D2414">
        <v>1.05347495</v>
      </c>
      <c r="E2414">
        <v>42921.154136999998</v>
      </c>
      <c r="F2414" t="s">
        <v>14</v>
      </c>
      <c r="G2414" t="str">
        <f>_xlfn.XLOOKUP(B2414,'de para'!A:A,'de para'!C:C,_xlfn.XLOOKUP(B2414,'de para'!B:B,'de para'!C:C,"Not found",0),0)</f>
        <v>XP CASH X FI RENDA FIXA SIMPLES I</v>
      </c>
      <c r="H2414" t="str">
        <f>_xlfn.XLOOKUP(B2414,'de para'!A:A,'de para'!D:D,_xlfn.XLOOKUP('output XML'!B2414,'de para'!B:B,'de para'!D:D,"Not found",0),0)</f>
        <v>Caixa</v>
      </c>
      <c r="I2414" s="118">
        <v>44924</v>
      </c>
    </row>
    <row r="2415" spans="1:9" x14ac:dyDescent="0.3">
      <c r="A2415" s="12">
        <v>51</v>
      </c>
      <c r="B2415">
        <v>45688636000106</v>
      </c>
      <c r="C2415">
        <v>45216.370950551573</v>
      </c>
      <c r="D2415">
        <v>1.05340396</v>
      </c>
      <c r="E2415">
        <v>42924.056361579998</v>
      </c>
      <c r="F2415" t="s">
        <v>14</v>
      </c>
      <c r="G2415" t="str">
        <f>_xlfn.XLOOKUP(B2415,'de para'!A:A,'de para'!C:C,_xlfn.XLOOKUP(B2415,'de para'!B:B,'de para'!C:C,"Not found",0),0)</f>
        <v>XP CASH III FI RENDA FIXA SIMPLES</v>
      </c>
      <c r="H2415" t="str">
        <f>_xlfn.XLOOKUP(B2415,'de para'!A:A,'de para'!D:D,_xlfn.XLOOKUP('output XML'!B2415,'de para'!B:B,'de para'!D:D,"Not found",0),0)</f>
        <v>Caixa</v>
      </c>
      <c r="I2415" s="118">
        <v>44924</v>
      </c>
    </row>
    <row r="2416" spans="1:9" x14ac:dyDescent="0.3">
      <c r="A2416" s="12">
        <v>52</v>
      </c>
      <c r="B2416">
        <v>46328680000178</v>
      </c>
      <c r="C2416">
        <v>45216.347979925958</v>
      </c>
      <c r="D2416">
        <v>1.05347196</v>
      </c>
      <c r="E2416">
        <v>42921.26387486</v>
      </c>
      <c r="F2416" t="s">
        <v>14</v>
      </c>
      <c r="G2416" t="str">
        <f>_xlfn.XLOOKUP(B2416,'de para'!A:A,'de para'!C:C,_xlfn.XLOOKUP(B2416,'de para'!B:B,'de para'!C:C,"Not found",0),0)</f>
        <v>XP CASH VII FI RENDA FIXA SIMPLES</v>
      </c>
      <c r="H2416" t="str">
        <f>_xlfn.XLOOKUP(B2416,'de para'!A:A,'de para'!D:D,_xlfn.XLOOKUP('output XML'!B2416,'de para'!B:B,'de para'!D:D,"Not found",0),0)</f>
        <v>Caixa</v>
      </c>
      <c r="I2416" s="118">
        <v>44924</v>
      </c>
    </row>
    <row r="2417" spans="1:9" x14ac:dyDescent="0.3">
      <c r="A2417" s="12">
        <v>53</v>
      </c>
      <c r="B2417">
        <v>46328752000187</v>
      </c>
      <c r="C2417">
        <v>45216.346914356502</v>
      </c>
      <c r="D2417">
        <v>1.0534719400000001</v>
      </c>
      <c r="E2417">
        <v>42921.263678230003</v>
      </c>
      <c r="F2417" t="s">
        <v>14</v>
      </c>
      <c r="G2417" t="str">
        <f>_xlfn.XLOOKUP(B2417,'de para'!A:A,'de para'!C:C,_xlfn.XLOOKUP(B2417,'de para'!B:B,'de para'!C:C,"Not found",0),0)</f>
        <v>XP CASH VIII FI RENDA FIXA SIMPLES</v>
      </c>
      <c r="H2417" t="str">
        <f>_xlfn.XLOOKUP(B2417,'de para'!A:A,'de para'!D:D,_xlfn.XLOOKUP('output XML'!B2417,'de para'!B:B,'de para'!D:D,"Not found",0),0)</f>
        <v>Caixa</v>
      </c>
      <c r="I2417" s="118">
        <v>44924</v>
      </c>
    </row>
    <row r="2418" spans="1:9" x14ac:dyDescent="0.3">
      <c r="A2418" s="12">
        <v>54</v>
      </c>
      <c r="B2418">
        <v>19009392000188</v>
      </c>
      <c r="C2418">
        <v>2016488.867211787</v>
      </c>
      <c r="D2418">
        <v>4.7431979999999996</v>
      </c>
      <c r="E2418">
        <v>425132.76215999998</v>
      </c>
      <c r="F2418" t="s">
        <v>15</v>
      </c>
      <c r="G2418" t="str">
        <f>_xlfn.XLOOKUP(B2418,'de para'!A:A,'de para'!C:C,_xlfn.XLOOKUP(B2418,'de para'!B:B,'de para'!C:C,"Not found",0),0)</f>
        <v>CSHG ALLOCATION SPX RAPTOR CSHG INVESTIMENTO NO EXTERIOR FIC MULTIMERCADO CRÉDITO PRIVADO</v>
      </c>
      <c r="H2418" t="str">
        <f>_xlfn.XLOOKUP(B2418,'de para'!A:A,'de para'!D:D,_xlfn.XLOOKUP('output XML'!B2418,'de para'!B:B,'de para'!D:D,"Not found",0),0)</f>
        <v>Multimercado</v>
      </c>
      <c r="I2418" s="118">
        <v>44924</v>
      </c>
    </row>
    <row r="2419" spans="1:9" x14ac:dyDescent="0.3">
      <c r="A2419" s="12">
        <v>55</v>
      </c>
      <c r="B2419">
        <v>46328987000179</v>
      </c>
      <c r="C2419">
        <v>289483.69999999431</v>
      </c>
      <c r="D2419">
        <v>1.0529548200000001</v>
      </c>
      <c r="E2419">
        <v>274925.09127789002</v>
      </c>
      <c r="F2419" t="s">
        <v>15</v>
      </c>
      <c r="G2419" t="str">
        <f>_xlfn.XLOOKUP(B2419,'de para'!A:A,'de para'!C:C,_xlfn.XLOOKUP(B2419,'de para'!B:B,'de para'!C:C,"Not found",0),0)</f>
        <v>XP CASH X FI RENDA FIXA SIMPLES I</v>
      </c>
      <c r="H2419" t="str">
        <f>_xlfn.XLOOKUP(B2419,'de para'!A:A,'de para'!D:D,_xlfn.XLOOKUP('output XML'!B2419,'de para'!B:B,'de para'!D:D,"Not found",0),0)</f>
        <v>Caixa</v>
      </c>
      <c r="I2419" s="118">
        <v>44924</v>
      </c>
    </row>
    <row r="2420" spans="1:9" x14ac:dyDescent="0.3">
      <c r="A2420" s="12">
        <v>56</v>
      </c>
      <c r="B2420">
        <v>46328752000187</v>
      </c>
      <c r="C2420">
        <v>289483.70000000519</v>
      </c>
      <c r="D2420">
        <v>1.0529518099999999</v>
      </c>
      <c r="E2420">
        <v>274925.87718711002</v>
      </c>
      <c r="F2420" t="s">
        <v>15</v>
      </c>
      <c r="G2420" t="str">
        <f>_xlfn.XLOOKUP(B2420,'de para'!A:A,'de para'!C:C,_xlfn.XLOOKUP(B2420,'de para'!B:B,'de para'!C:C,"Not found",0),0)</f>
        <v>XP CASH VIII FI RENDA FIXA SIMPLES</v>
      </c>
      <c r="H2420" t="str">
        <f>_xlfn.XLOOKUP(B2420,'de para'!A:A,'de para'!D:D,_xlfn.XLOOKUP('output XML'!B2420,'de para'!B:B,'de para'!D:D,"Not found",0),0)</f>
        <v>Caixa</v>
      </c>
      <c r="I2420" s="118">
        <v>44924</v>
      </c>
    </row>
    <row r="2421" spans="1:9" x14ac:dyDescent="0.3">
      <c r="A2421" s="12">
        <v>57</v>
      </c>
      <c r="B2421">
        <v>40319218000128</v>
      </c>
      <c r="C2421">
        <v>284118.45069622173</v>
      </c>
      <c r="D2421">
        <v>116.71376100000001</v>
      </c>
      <c r="E2421">
        <v>2434.3183551100001</v>
      </c>
      <c r="F2421" t="s">
        <v>15</v>
      </c>
      <c r="G2421" t="str">
        <f>_xlfn.XLOOKUP(B2421,'de para'!A:A,'de para'!C:C,_xlfn.XLOOKUP(B2421,'de para'!B:B,'de para'!C:C,"Not found",0),0)</f>
        <v>CSHG GRIDS II INVESTIMENTO NO EXTERIOR FI MULTIMERCADO CRÉDITO PRIVADO</v>
      </c>
      <c r="H2421" t="str">
        <f>_xlfn.XLOOKUP(B2421,'de para'!A:A,'de para'!D:D,_xlfn.XLOOKUP('output XML'!B2421,'de para'!B:B,'de para'!D:D,"Not found",0),0)</f>
        <v>Multimercado</v>
      </c>
      <c r="I2421" s="118">
        <v>44924</v>
      </c>
    </row>
    <row r="2422" spans="1:9" x14ac:dyDescent="0.3">
      <c r="A2422" s="12">
        <v>58</v>
      </c>
      <c r="B2422">
        <v>46098698000120</v>
      </c>
      <c r="C2422">
        <v>289483.69328840589</v>
      </c>
      <c r="D2422">
        <v>1.05287207</v>
      </c>
      <c r="E2422">
        <v>274946.69251546002</v>
      </c>
      <c r="F2422" t="s">
        <v>15</v>
      </c>
      <c r="G2422" t="str">
        <f>_xlfn.XLOOKUP(B2422,'de para'!A:A,'de para'!C:C,_xlfn.XLOOKUP(B2422,'de para'!B:B,'de para'!C:C,"Not found",0),0)</f>
        <v>XP CASH V FI RENDA FIXA SIMPLES</v>
      </c>
      <c r="H2422" t="str">
        <f>_xlfn.XLOOKUP(B2422,'de para'!A:A,'de para'!D:D,_xlfn.XLOOKUP('output XML'!B2422,'de para'!B:B,'de para'!D:D,"Not found",0),0)</f>
        <v>Caixa</v>
      </c>
      <c r="I2422" s="118">
        <v>44924</v>
      </c>
    </row>
    <row r="2423" spans="1:9" x14ac:dyDescent="0.3">
      <c r="A2423" s="12">
        <v>59</v>
      </c>
      <c r="B2423">
        <v>46328680000178</v>
      </c>
      <c r="C2423">
        <v>289483.69999999768</v>
      </c>
      <c r="D2423">
        <v>1.05295183</v>
      </c>
      <c r="E2423">
        <v>274925.8719651</v>
      </c>
      <c r="F2423" t="s">
        <v>15</v>
      </c>
      <c r="G2423" t="str">
        <f>_xlfn.XLOOKUP(B2423,'de para'!A:A,'de para'!C:C,_xlfn.XLOOKUP(B2423,'de para'!B:B,'de para'!C:C,"Not found",0),0)</f>
        <v>XP CASH VII FI RENDA FIXA SIMPLES</v>
      </c>
      <c r="H2423" t="str">
        <f>_xlfn.XLOOKUP(B2423,'de para'!A:A,'de para'!D:D,_xlfn.XLOOKUP('output XML'!B2423,'de para'!B:B,'de para'!D:D,"Not found",0),0)</f>
        <v>Caixa</v>
      </c>
      <c r="I2423" s="118">
        <v>44924</v>
      </c>
    </row>
    <row r="2424" spans="1:9" x14ac:dyDescent="0.3">
      <c r="A2424" s="12">
        <v>60</v>
      </c>
      <c r="B2424">
        <v>18422272000145</v>
      </c>
      <c r="C2424">
        <v>106936.854699983</v>
      </c>
      <c r="D2424">
        <v>3.2558577</v>
      </c>
      <c r="E2424">
        <v>32844.449774319997</v>
      </c>
      <c r="F2424" t="s">
        <v>15</v>
      </c>
      <c r="G2424" t="str">
        <f>_xlfn.XLOOKUP(B2424,'de para'!A:A,'de para'!C:C,_xlfn.XLOOKUP(B2424,'de para'!B:B,'de para'!C:C,"Not found",0),0)</f>
        <v>ABSOLUTE VERTEX CSHG FIC MULTIMERCADO</v>
      </c>
      <c r="H2424" t="str">
        <f>_xlfn.XLOOKUP(B2424,'de para'!A:A,'de para'!D:D,_xlfn.XLOOKUP('output XML'!B2424,'de para'!B:B,'de para'!D:D,"Not found",0),0)</f>
        <v>Multimercado</v>
      </c>
      <c r="I2424" s="118">
        <v>44924</v>
      </c>
    </row>
    <row r="2425" spans="1:9" x14ac:dyDescent="0.3">
      <c r="A2425" s="12">
        <v>61</v>
      </c>
      <c r="B2425">
        <v>41000792000181</v>
      </c>
      <c r="C2425">
        <v>6442.8302186970304</v>
      </c>
      <c r="D2425">
        <v>1.1842161</v>
      </c>
      <c r="E2425">
        <v>5440.5865776500004</v>
      </c>
      <c r="F2425" t="s">
        <v>15</v>
      </c>
      <c r="G2425" t="str">
        <f>_xlfn.XLOOKUP(B2425,'de para'!A:A,'de para'!C:C,_xlfn.XLOOKUP(B2425,'de para'!B:B,'de para'!C:C,"Not found",0),0)</f>
        <v>CSHG ALLOCATION GIANT ZARATHUSTRA FIC MULTIMERCADO</v>
      </c>
      <c r="H2425" t="str">
        <f>_xlfn.XLOOKUP(B2425,'de para'!A:A,'de para'!D:D,_xlfn.XLOOKUP('output XML'!B2425,'de para'!B:B,'de para'!D:D,"Not found",0),0)</f>
        <v>Multimercado</v>
      </c>
      <c r="I2425" s="118">
        <v>44924</v>
      </c>
    </row>
    <row r="2426" spans="1:9" x14ac:dyDescent="0.3">
      <c r="A2426" s="12">
        <v>62</v>
      </c>
      <c r="B2426">
        <v>44162109000109</v>
      </c>
      <c r="C2426">
        <v>289483.70000000269</v>
      </c>
      <c r="D2426">
        <v>1.05293645</v>
      </c>
      <c r="E2426">
        <v>274929.88774393999</v>
      </c>
      <c r="F2426" t="s">
        <v>15</v>
      </c>
      <c r="G2426" t="str">
        <f>_xlfn.XLOOKUP(B2426,'de para'!A:A,'de para'!C:C,_xlfn.XLOOKUP(B2426,'de para'!B:B,'de para'!C:C,"Not found",0),0)</f>
        <v>XP CASH I FI RENDA FIXA SIMPLES</v>
      </c>
      <c r="H2426" t="str">
        <f>_xlfn.XLOOKUP(B2426,'de para'!A:A,'de para'!D:D,_xlfn.XLOOKUP('output XML'!B2426,'de para'!B:B,'de para'!D:D,"Not found",0),0)</f>
        <v>Caixa</v>
      </c>
      <c r="I2426" s="118">
        <v>44924</v>
      </c>
    </row>
    <row r="2427" spans="1:9" x14ac:dyDescent="0.3">
      <c r="A2427" s="12">
        <v>63</v>
      </c>
      <c r="B2427">
        <v>28951307000197</v>
      </c>
      <c r="C2427">
        <v>4475409.886876707</v>
      </c>
      <c r="D2427">
        <v>1.8741684999999999</v>
      </c>
      <c r="E2427">
        <v>2387944.2466761698</v>
      </c>
      <c r="F2427" t="s">
        <v>15</v>
      </c>
      <c r="G2427" t="str">
        <f>_xlfn.XLOOKUP(B2427,'de para'!A:A,'de para'!C:C,_xlfn.XLOOKUP(B2427,'de para'!B:B,'de para'!C:C,"Not found",0),0)</f>
        <v>CSHG ALLOCATION RAPTOR L CSHG INVESTIMENTO NO EXTERIOR FIC MULTIMERCADO CRÉDITO PRIVADO</v>
      </c>
      <c r="H2427" t="str">
        <f>_xlfn.XLOOKUP(B2427,'de para'!A:A,'de para'!D:D,_xlfn.XLOOKUP('output XML'!B2427,'de para'!B:B,'de para'!D:D,"Not found",0),0)</f>
        <v>Multimercado</v>
      </c>
      <c r="I2427" s="118">
        <v>44924</v>
      </c>
    </row>
    <row r="2428" spans="1:9" x14ac:dyDescent="0.3">
      <c r="A2428" s="12">
        <v>64</v>
      </c>
      <c r="B2428">
        <v>47716356000190</v>
      </c>
      <c r="C2428">
        <v>10628925.844786489</v>
      </c>
      <c r="D2428">
        <v>1.0035741</v>
      </c>
      <c r="E2428">
        <v>10591072.29330299</v>
      </c>
      <c r="F2428" t="s">
        <v>15</v>
      </c>
      <c r="G2428" t="str">
        <f>_xlfn.XLOOKUP(B2428,'de para'!A:A,'de para'!C:C,_xlfn.XLOOKUP(B2428,'de para'!B:B,'de para'!C:C,"Not found",0),0)</f>
        <v>ETRNTY ÉON MM MASTER FIC FIM</v>
      </c>
      <c r="H2428" t="str">
        <f>_xlfn.XLOOKUP(B2428,'de para'!A:A,'de para'!D:D,_xlfn.XLOOKUP('output XML'!B2428,'de para'!B:B,'de para'!D:D,"Not found",0),0)</f>
        <v>Multimercado</v>
      </c>
      <c r="I2428" s="118">
        <v>44924</v>
      </c>
    </row>
    <row r="2429" spans="1:9" x14ac:dyDescent="0.3">
      <c r="A2429" s="12">
        <v>65</v>
      </c>
      <c r="B2429">
        <v>31713505000127</v>
      </c>
      <c r="C2429">
        <v>663941.81488083594</v>
      </c>
      <c r="D2429">
        <v>2056.2525000999999</v>
      </c>
      <c r="E2429">
        <v>322.88924383</v>
      </c>
      <c r="F2429" t="s">
        <v>15</v>
      </c>
      <c r="G2429" t="str">
        <f>_xlfn.XLOOKUP(B2429,'de para'!A:A,'de para'!C:C,_xlfn.XLOOKUP(B2429,'de para'!B:B,'de para'!C:C,"Not found",0),0)</f>
        <v>CSHG PÁTRIA INF IV FI MULTIMERCADO</v>
      </c>
      <c r="H2429" t="str">
        <f>_xlfn.XLOOKUP(B2429,'de para'!A:A,'de para'!D:D,_xlfn.XLOOKUP('output XML'!B2429,'de para'!B:B,'de para'!D:D,"Not found",0),0)</f>
        <v>Ações</v>
      </c>
      <c r="I2429" s="118">
        <v>44924</v>
      </c>
    </row>
    <row r="2430" spans="1:9" x14ac:dyDescent="0.3">
      <c r="A2430" s="12">
        <v>66</v>
      </c>
      <c r="B2430">
        <v>31366337000140</v>
      </c>
      <c r="C2430">
        <v>3131043.8975664591</v>
      </c>
      <c r="D2430">
        <v>2.0602136</v>
      </c>
      <c r="E2430">
        <v>1519766.63854974</v>
      </c>
      <c r="F2430" t="s">
        <v>15</v>
      </c>
      <c r="G2430" t="str">
        <f>_xlfn.XLOOKUP(B2430,'de para'!A:A,'de para'!C:C,_xlfn.XLOOKUP(B2430,'de para'!B:B,'de para'!C:C,"Not found",0),0)</f>
        <v>051 SPA VISTA MULTIESTRATÉGIA FIC MULTIMERCADO</v>
      </c>
      <c r="H2430" t="str">
        <f>_xlfn.XLOOKUP(B2430,'de para'!A:A,'de para'!D:D,_xlfn.XLOOKUP('output XML'!B2430,'de para'!B:B,'de para'!D:D,"Not found",0),0)</f>
        <v>Multimercado</v>
      </c>
      <c r="I2430" s="118">
        <v>44924</v>
      </c>
    </row>
    <row r="2431" spans="1:9" x14ac:dyDescent="0.3">
      <c r="A2431" s="12">
        <v>67</v>
      </c>
      <c r="B2431">
        <v>35819274000191</v>
      </c>
      <c r="C2431">
        <v>1153899.9424613221</v>
      </c>
      <c r="D2431">
        <v>1.2451400699999999</v>
      </c>
      <c r="E2431">
        <v>926723.00110084994</v>
      </c>
      <c r="F2431" t="s">
        <v>15</v>
      </c>
      <c r="G2431" t="str">
        <f>_xlfn.XLOOKUP(B2431,'de para'!A:A,'de para'!C:C,_xlfn.XLOOKUP(B2431,'de para'!B:B,'de para'!C:C,"Not found",0),0)</f>
        <v>CSHG JIVE DISTRESSED ALLOCATION III FIC MULTIMERCADO CRÉDITO PRIVADO</v>
      </c>
      <c r="H2431" t="str">
        <f>_xlfn.XLOOKUP(B2431,'de para'!A:A,'de para'!D:D,_xlfn.XLOOKUP('output XML'!B2431,'de para'!B:B,'de para'!D:D,"Not found",0),0)</f>
        <v>Inflação</v>
      </c>
      <c r="I2431" s="118">
        <v>44924</v>
      </c>
    </row>
    <row r="2432" spans="1:9" x14ac:dyDescent="0.3">
      <c r="A2432" s="12">
        <v>68</v>
      </c>
      <c r="B2432">
        <v>10843445000197</v>
      </c>
      <c r="C2432">
        <v>1034344.527311741</v>
      </c>
      <c r="D2432">
        <v>2.59432171</v>
      </c>
      <c r="E2432">
        <v>398695.55241541</v>
      </c>
      <c r="F2432" t="s">
        <v>15</v>
      </c>
      <c r="G2432" t="str">
        <f>_xlfn.XLOOKUP(B2432,'de para'!A:A,'de para'!C:C,_xlfn.XLOOKUP(B2432,'de para'!B:B,'de para'!C:C,"Not found",0),0)</f>
        <v>XP REFERENCIADO FUNDO INVESTIMENTO REFERENCIADO DI</v>
      </c>
      <c r="H2432" t="str">
        <f>_xlfn.XLOOKUP(B2432,'de para'!A:A,'de para'!D:D,_xlfn.XLOOKUP('output XML'!B2432,'de para'!B:B,'de para'!D:D,"Not found",0),0)</f>
        <v>Caixa</v>
      </c>
      <c r="I2432" s="118">
        <v>44924</v>
      </c>
    </row>
    <row r="2433" spans="1:9" x14ac:dyDescent="0.3">
      <c r="A2433" s="12">
        <v>69</v>
      </c>
      <c r="B2433">
        <v>40319225000120</v>
      </c>
      <c r="C2433">
        <v>65882.819533435337</v>
      </c>
      <c r="D2433">
        <v>1.1500003999999999</v>
      </c>
      <c r="E2433">
        <v>57289.3883632</v>
      </c>
      <c r="F2433" t="s">
        <v>15</v>
      </c>
      <c r="G2433" t="str">
        <f>_xlfn.XLOOKUP(B2433,'de para'!A:A,'de para'!C:C,_xlfn.XLOOKUP(B2433,'de para'!B:B,'de para'!C:C,"Not found",0),0)</f>
        <v>CSHG GRIDS II FIC RENDA FIXA REFERENCIADO DI</v>
      </c>
      <c r="H2433" t="str">
        <f>_xlfn.XLOOKUP(B2433,'de para'!A:A,'de para'!D:D,_xlfn.XLOOKUP('output XML'!B2433,'de para'!B:B,'de para'!D:D,"Not found",0),0)</f>
        <v>Caixa</v>
      </c>
      <c r="I2433" s="118">
        <v>44924</v>
      </c>
    </row>
    <row r="2434" spans="1:9" x14ac:dyDescent="0.3">
      <c r="A2434" s="12">
        <v>70</v>
      </c>
      <c r="B2434">
        <v>30654823000100</v>
      </c>
      <c r="C2434">
        <v>1888387.3983610631</v>
      </c>
      <c r="D2434">
        <v>1258.9249302600001</v>
      </c>
      <c r="E2434">
        <v>1500.0000023600001</v>
      </c>
      <c r="F2434" t="s">
        <v>15</v>
      </c>
      <c r="G2434" t="str">
        <f>_xlfn.XLOOKUP(B2434,'de para'!A:A,'de para'!C:C,_xlfn.XLOOKUP(B2434,'de para'!B:B,'de para'!C:C,"Not found",0),0)</f>
        <v>SPS II FEEDER B FI MULTIMERCADO CRÉDITO PRIVADO</v>
      </c>
      <c r="H2434" t="str">
        <f>_xlfn.XLOOKUP(B2434,'de para'!A:A,'de para'!D:D,_xlfn.XLOOKUP('output XML'!B2434,'de para'!B:B,'de para'!D:D,"Not found",0),0)</f>
        <v>Inflação</v>
      </c>
      <c r="I2434" s="118">
        <v>44924</v>
      </c>
    </row>
    <row r="2435" spans="1:9" x14ac:dyDescent="0.3">
      <c r="A2435" s="12">
        <v>71</v>
      </c>
      <c r="B2435">
        <v>45683352000127</v>
      </c>
      <c r="C2435">
        <v>289483.69401109562</v>
      </c>
      <c r="D2435">
        <v>1.05295385</v>
      </c>
      <c r="E2435">
        <v>274925.33885611</v>
      </c>
      <c r="F2435" t="s">
        <v>15</v>
      </c>
      <c r="G2435" t="str">
        <f>_xlfn.XLOOKUP(B2435,'de para'!A:A,'de para'!C:C,_xlfn.XLOOKUP(B2435,'de para'!B:B,'de para'!C:C,"Not found",0),0)</f>
        <v>XP CASH II FI RENDA FIXA SIMPLES</v>
      </c>
      <c r="H2435" t="str">
        <f>_xlfn.XLOOKUP(B2435,'de para'!A:A,'de para'!D:D,_xlfn.XLOOKUP('output XML'!B2435,'de para'!B:B,'de para'!D:D,"Not found",0),0)</f>
        <v>Caixa</v>
      </c>
      <c r="I2435" s="118">
        <v>44924</v>
      </c>
    </row>
    <row r="2436" spans="1:9" x14ac:dyDescent="0.3">
      <c r="A2436" s="12">
        <v>72</v>
      </c>
      <c r="B2436">
        <v>31713585000110</v>
      </c>
      <c r="C2436">
        <v>67983.877964071798</v>
      </c>
      <c r="D2436">
        <v>1.1576084</v>
      </c>
      <c r="E2436">
        <v>58727.87201965</v>
      </c>
      <c r="F2436" t="s">
        <v>15</v>
      </c>
      <c r="G2436" t="str">
        <f>_xlfn.XLOOKUP(B2436,'de para'!A:A,'de para'!C:C,_xlfn.XLOOKUP(B2436,'de para'!B:B,'de para'!C:C,"Not found",0),0)</f>
        <v>CSHG PÁTRIA INF IV FIC RENDA FIXA REFERENCIADO DI</v>
      </c>
      <c r="H2436" t="str">
        <f>_xlfn.XLOOKUP(B2436,'de para'!A:A,'de para'!D:D,_xlfn.XLOOKUP('output XML'!B2436,'de para'!B:B,'de para'!D:D,"Not found",0),0)</f>
        <v>Caixa</v>
      </c>
      <c r="I2436" s="118">
        <v>44924</v>
      </c>
    </row>
    <row r="2437" spans="1:9" x14ac:dyDescent="0.3">
      <c r="A2437" s="12">
        <v>73</v>
      </c>
      <c r="B2437">
        <v>45688718000150</v>
      </c>
      <c r="C2437">
        <v>289483.69401517807</v>
      </c>
      <c r="D2437">
        <v>1.0529538300000001</v>
      </c>
      <c r="E2437">
        <v>274925.34408196999</v>
      </c>
      <c r="F2437" t="s">
        <v>15</v>
      </c>
      <c r="G2437" t="str">
        <f>_xlfn.XLOOKUP(B2437,'de para'!A:A,'de para'!C:C,_xlfn.XLOOKUP(B2437,'de para'!B:B,'de para'!C:C,"Not found",0),0)</f>
        <v>XP CASH IV FI RENDA FIXA SIMPLES</v>
      </c>
      <c r="H2437" t="str">
        <f>_xlfn.XLOOKUP(B2437,'de para'!A:A,'de para'!D:D,_xlfn.XLOOKUP('output XML'!B2437,'de para'!B:B,'de para'!D:D,"Not found",0),0)</f>
        <v>Caixa</v>
      </c>
      <c r="I2437" s="118">
        <v>44924</v>
      </c>
    </row>
    <row r="2438" spans="1:9" x14ac:dyDescent="0.3">
      <c r="A2438" s="12">
        <v>74</v>
      </c>
      <c r="B2438">
        <v>46328929000145</v>
      </c>
      <c r="C2438">
        <v>289483.70000000432</v>
      </c>
      <c r="D2438">
        <v>1.0529515</v>
      </c>
      <c r="E2438">
        <v>274925.95812818001</v>
      </c>
      <c r="F2438" t="s">
        <v>15</v>
      </c>
      <c r="G2438" t="str">
        <f>_xlfn.XLOOKUP(B2438,'de para'!A:A,'de para'!C:C,_xlfn.XLOOKUP(B2438,'de para'!B:B,'de para'!C:C,"Not found",0),0)</f>
        <v>XP CASH IX FI RENDA FIXA SIMPLES</v>
      </c>
      <c r="H2438" t="str">
        <f>_xlfn.XLOOKUP(B2438,'de para'!A:A,'de para'!D:D,_xlfn.XLOOKUP('output XML'!B2438,'de para'!B:B,'de para'!D:D,"Not found",0),0)</f>
        <v>Caixa</v>
      </c>
      <c r="I2438" s="118">
        <v>44924</v>
      </c>
    </row>
    <row r="2439" spans="1:9" x14ac:dyDescent="0.3">
      <c r="A2439" s="12">
        <v>75</v>
      </c>
      <c r="B2439">
        <v>32319500000187</v>
      </c>
      <c r="C2439">
        <v>289483.69999999128</v>
      </c>
      <c r="D2439">
        <v>1.05297408</v>
      </c>
      <c r="E2439">
        <v>274920.06260970002</v>
      </c>
      <c r="F2439" t="s">
        <v>15</v>
      </c>
      <c r="G2439" t="str">
        <f>_xlfn.XLOOKUP(B2439,'de para'!A:A,'de para'!C:C,_xlfn.XLOOKUP(B2439,'de para'!B:B,'de para'!C:C,"Not found",0),0)</f>
        <v>XP CASH VI FI RENDA FIXA SIMPLES</v>
      </c>
      <c r="H2439" t="str">
        <f>_xlfn.XLOOKUP(B2439,'de para'!A:A,'de para'!D:D,_xlfn.XLOOKUP('output XML'!B2439,'de para'!B:B,'de para'!D:D,"Not found",0),0)</f>
        <v>Caixa</v>
      </c>
      <c r="I2439" s="118">
        <v>44924</v>
      </c>
    </row>
    <row r="2440" spans="1:9" x14ac:dyDescent="0.3">
      <c r="A2440" s="12">
        <v>76</v>
      </c>
      <c r="B2440">
        <v>45688636000106</v>
      </c>
      <c r="C2440">
        <v>289483.6999999847</v>
      </c>
      <c r="D2440">
        <v>1.0528838599999999</v>
      </c>
      <c r="E2440">
        <v>274943.62008739001</v>
      </c>
      <c r="F2440" t="s">
        <v>15</v>
      </c>
      <c r="G2440" t="str">
        <f>_xlfn.XLOOKUP(B2440,'de para'!A:A,'de para'!C:C,_xlfn.XLOOKUP(B2440,'de para'!B:B,'de para'!C:C,"Not found",0),0)</f>
        <v>XP CASH III FI RENDA FIXA SIMPLES</v>
      </c>
      <c r="H2440" t="str">
        <f>_xlfn.XLOOKUP(B2440,'de para'!A:A,'de para'!D:D,_xlfn.XLOOKUP('output XML'!B2440,'de para'!B:B,'de para'!D:D,"Not found",0),0)</f>
        <v>Caixa</v>
      </c>
      <c r="I2440" s="118">
        <v>44924</v>
      </c>
    </row>
    <row r="2441" spans="1:9" x14ac:dyDescent="0.3">
      <c r="A2441" s="12">
        <v>0</v>
      </c>
      <c r="B2441" t="s">
        <v>5</v>
      </c>
      <c r="C2441">
        <v>702082.41</v>
      </c>
      <c r="D2441">
        <v>4058.279818</v>
      </c>
      <c r="E2441">
        <v>173</v>
      </c>
      <c r="F2441" t="s">
        <v>14</v>
      </c>
      <c r="G2441" t="str">
        <f>_xlfn.XLOOKUP(B2441,'de para'!A:A,'de para'!C:C,_xlfn.XLOOKUP(B2441,'de para'!B:B,'de para'!C:C,"Not found",0),0)</f>
        <v>NTN-B 760199 20260815</v>
      </c>
      <c r="H2441" t="str">
        <f>_xlfn.XLOOKUP(B2441,'de para'!A:A,'de para'!D:D,_xlfn.XLOOKUP('output XML'!B2441,'de para'!B:B,'de para'!D:D,"Not found",0),0)</f>
        <v>Inflação</v>
      </c>
      <c r="I2441" s="118">
        <v>44925</v>
      </c>
    </row>
    <row r="2442" spans="1:9" x14ac:dyDescent="0.3">
      <c r="A2442" s="12">
        <v>1</v>
      </c>
      <c r="B2442" t="s">
        <v>5</v>
      </c>
      <c r="C2442">
        <v>32466.240000000002</v>
      </c>
      <c r="D2442">
        <v>4058.279818</v>
      </c>
      <c r="E2442">
        <v>8</v>
      </c>
      <c r="F2442" t="s">
        <v>14</v>
      </c>
      <c r="G2442" t="str">
        <f>_xlfn.XLOOKUP(B2442,'de para'!A:A,'de para'!C:C,_xlfn.XLOOKUP(B2442,'de para'!B:B,'de para'!C:C,"Not found",0),0)</f>
        <v>NTN-B 760199 20260815</v>
      </c>
      <c r="H2442" t="str">
        <f>_xlfn.XLOOKUP(B2442,'de para'!A:A,'de para'!D:D,_xlfn.XLOOKUP('output XML'!B2442,'de para'!B:B,'de para'!D:D,"Not found",0),0)</f>
        <v>Inflação</v>
      </c>
      <c r="I2442" s="118">
        <v>44925</v>
      </c>
    </row>
    <row r="2443" spans="1:9" x14ac:dyDescent="0.3">
      <c r="A2443" s="12">
        <v>2</v>
      </c>
      <c r="B2443" t="s">
        <v>5</v>
      </c>
      <c r="C2443">
        <v>178564.31</v>
      </c>
      <c r="D2443">
        <v>4058.279818</v>
      </c>
      <c r="E2443">
        <v>44</v>
      </c>
      <c r="F2443" t="s">
        <v>14</v>
      </c>
      <c r="G2443" t="str">
        <f>_xlfn.XLOOKUP(B2443,'de para'!A:A,'de para'!C:C,_xlfn.XLOOKUP(B2443,'de para'!B:B,'de para'!C:C,"Not found",0),0)</f>
        <v>NTN-B 760199 20260815</v>
      </c>
      <c r="H2443" t="str">
        <f>_xlfn.XLOOKUP(B2443,'de para'!A:A,'de para'!D:D,_xlfn.XLOOKUP('output XML'!B2443,'de para'!B:B,'de para'!D:D,"Not found",0),0)</f>
        <v>Inflação</v>
      </c>
      <c r="I2443" s="118">
        <v>44925</v>
      </c>
    </row>
    <row r="2444" spans="1:9" x14ac:dyDescent="0.3">
      <c r="A2444" s="12">
        <v>3</v>
      </c>
      <c r="B2444" t="s">
        <v>5</v>
      </c>
      <c r="C2444">
        <v>280021.31</v>
      </c>
      <c r="D2444">
        <v>4058.279818</v>
      </c>
      <c r="E2444">
        <v>69</v>
      </c>
      <c r="F2444" t="s">
        <v>14</v>
      </c>
      <c r="G2444" t="str">
        <f>_xlfn.XLOOKUP(B2444,'de para'!A:A,'de para'!C:C,_xlfn.XLOOKUP(B2444,'de para'!B:B,'de para'!C:C,"Not found",0),0)</f>
        <v>NTN-B 760199 20260815</v>
      </c>
      <c r="H2444" t="str">
        <f>_xlfn.XLOOKUP(B2444,'de para'!A:A,'de para'!D:D,_xlfn.XLOOKUP('output XML'!B2444,'de para'!B:B,'de para'!D:D,"Not found",0),0)</f>
        <v>Inflação</v>
      </c>
      <c r="I2444" s="118">
        <v>44925</v>
      </c>
    </row>
    <row r="2445" spans="1:9" x14ac:dyDescent="0.3">
      <c r="A2445" s="12">
        <v>4</v>
      </c>
      <c r="B2445" t="s">
        <v>3</v>
      </c>
      <c r="C2445">
        <v>199922.64</v>
      </c>
      <c r="D2445">
        <v>3998.452882</v>
      </c>
      <c r="E2445">
        <v>50</v>
      </c>
      <c r="F2445" t="s">
        <v>14</v>
      </c>
      <c r="G2445" t="str">
        <f>_xlfn.XLOOKUP(B2445,'de para'!A:A,'de para'!C:C,_xlfn.XLOOKUP(B2445,'de para'!B:B,'de para'!C:C,"Not found",0),0)</f>
        <v>NTN-B 760199 20350515</v>
      </c>
      <c r="H2445" t="str">
        <f>_xlfn.XLOOKUP(B2445,'de para'!A:A,'de para'!D:D,_xlfn.XLOOKUP('output XML'!B2445,'de para'!B:B,'de para'!D:D,"Not found",0),0)</f>
        <v>Inflação</v>
      </c>
      <c r="I2445" s="118">
        <v>44925</v>
      </c>
    </row>
    <row r="2446" spans="1:9" x14ac:dyDescent="0.3">
      <c r="A2446" s="12">
        <v>5</v>
      </c>
      <c r="B2446" t="s">
        <v>3</v>
      </c>
      <c r="C2446">
        <v>263897.89</v>
      </c>
      <c r="D2446">
        <v>3998.452882</v>
      </c>
      <c r="E2446">
        <v>66</v>
      </c>
      <c r="F2446" t="s">
        <v>14</v>
      </c>
      <c r="G2446" t="str">
        <f>_xlfn.XLOOKUP(B2446,'de para'!A:A,'de para'!C:C,_xlfn.XLOOKUP(B2446,'de para'!B:B,'de para'!C:C,"Not found",0),0)</f>
        <v>NTN-B 760199 20350515</v>
      </c>
      <c r="H2446" t="str">
        <f>_xlfn.XLOOKUP(B2446,'de para'!A:A,'de para'!D:D,_xlfn.XLOOKUP('output XML'!B2446,'de para'!B:B,'de para'!D:D,"Not found",0),0)</f>
        <v>Inflação</v>
      </c>
      <c r="I2446" s="118">
        <v>44925</v>
      </c>
    </row>
    <row r="2447" spans="1:9" x14ac:dyDescent="0.3">
      <c r="A2447" s="12">
        <v>6</v>
      </c>
      <c r="B2447" t="s">
        <v>3</v>
      </c>
      <c r="C2447">
        <v>1283503.3799999999</v>
      </c>
      <c r="D2447">
        <v>3998.452882</v>
      </c>
      <c r="E2447">
        <v>321</v>
      </c>
      <c r="F2447" t="s">
        <v>14</v>
      </c>
      <c r="G2447" t="str">
        <f>_xlfn.XLOOKUP(B2447,'de para'!A:A,'de para'!C:C,_xlfn.XLOOKUP(B2447,'de para'!B:B,'de para'!C:C,"Not found",0),0)</f>
        <v>NTN-B 760199 20350515</v>
      </c>
      <c r="H2447" t="str">
        <f>_xlfn.XLOOKUP(B2447,'de para'!A:A,'de para'!D:D,_xlfn.XLOOKUP('output XML'!B2447,'de para'!B:B,'de para'!D:D,"Not found",0),0)</f>
        <v>Inflação</v>
      </c>
      <c r="I2447" s="118">
        <v>44925</v>
      </c>
    </row>
    <row r="2448" spans="1:9" x14ac:dyDescent="0.3">
      <c r="A2448" s="12">
        <v>7</v>
      </c>
      <c r="B2448" t="s">
        <v>3</v>
      </c>
      <c r="C2448">
        <v>1839288.33</v>
      </c>
      <c r="D2448">
        <v>3998.452882</v>
      </c>
      <c r="E2448">
        <v>460</v>
      </c>
      <c r="F2448" t="s">
        <v>15</v>
      </c>
      <c r="G2448" t="str">
        <f>_xlfn.XLOOKUP(B2448,'de para'!A:A,'de para'!C:C,_xlfn.XLOOKUP(B2448,'de para'!B:B,'de para'!C:C,"Not found",0),0)</f>
        <v>NTN-B 760199 20350515</v>
      </c>
      <c r="H2448" t="str">
        <f>_xlfn.XLOOKUP(B2448,'de para'!A:A,'de para'!D:D,_xlfn.XLOOKUP('output XML'!B2448,'de para'!B:B,'de para'!D:D,"Not found",0),0)</f>
        <v>Inflação</v>
      </c>
      <c r="I2448" s="118">
        <v>44925</v>
      </c>
    </row>
    <row r="2449" spans="1:9" x14ac:dyDescent="0.3">
      <c r="A2449" s="12">
        <v>8</v>
      </c>
      <c r="B2449" t="s">
        <v>4</v>
      </c>
      <c r="C2449">
        <v>1845329.48</v>
      </c>
      <c r="D2449">
        <v>4073.5750029999999</v>
      </c>
      <c r="E2449">
        <v>453</v>
      </c>
      <c r="F2449" t="s">
        <v>15</v>
      </c>
      <c r="G2449" t="str">
        <f>_xlfn.XLOOKUP(B2449,'de para'!A:A,'de para'!C:C,_xlfn.XLOOKUP(B2449,'de para'!B:B,'de para'!C:C,"Not found",0),0)</f>
        <v>NTN-B 760199 20300815</v>
      </c>
      <c r="H2449" t="str">
        <f>_xlfn.XLOOKUP(B2449,'de para'!A:A,'de para'!D:D,_xlfn.XLOOKUP('output XML'!B2449,'de para'!B:B,'de para'!D:D,"Not found",0),0)</f>
        <v>Inflação</v>
      </c>
      <c r="I2449" s="118">
        <v>44925</v>
      </c>
    </row>
    <row r="2450" spans="1:9" x14ac:dyDescent="0.3">
      <c r="A2450" s="12">
        <v>9</v>
      </c>
      <c r="B2450" t="s">
        <v>4</v>
      </c>
      <c r="C2450">
        <v>1784225.85</v>
      </c>
      <c r="D2450">
        <v>4073.5750029999999</v>
      </c>
      <c r="E2450">
        <v>438</v>
      </c>
      <c r="F2450" t="s">
        <v>15</v>
      </c>
      <c r="G2450" t="str">
        <f>_xlfn.XLOOKUP(B2450,'de para'!A:A,'de para'!C:C,_xlfn.XLOOKUP(B2450,'de para'!B:B,'de para'!C:C,"Not found",0),0)</f>
        <v>NTN-B 760199 20300815</v>
      </c>
      <c r="H2450" t="str">
        <f>_xlfn.XLOOKUP(B2450,'de para'!A:A,'de para'!D:D,_xlfn.XLOOKUP('output XML'!B2450,'de para'!B:B,'de para'!D:D,"Not found",0),0)</f>
        <v>Inflação</v>
      </c>
      <c r="I2450" s="118">
        <v>44925</v>
      </c>
    </row>
    <row r="2451" spans="1:9" x14ac:dyDescent="0.3">
      <c r="A2451" s="12">
        <v>10</v>
      </c>
      <c r="B2451" t="s">
        <v>3</v>
      </c>
      <c r="C2451">
        <v>743712.24</v>
      </c>
      <c r="D2451">
        <v>3998.452882</v>
      </c>
      <c r="E2451">
        <v>186</v>
      </c>
      <c r="F2451" t="s">
        <v>15</v>
      </c>
      <c r="G2451" t="str">
        <f>_xlfn.XLOOKUP(B2451,'de para'!A:A,'de para'!C:C,_xlfn.XLOOKUP(B2451,'de para'!B:B,'de para'!C:C,"Not found",0),0)</f>
        <v>NTN-B 760199 20350515</v>
      </c>
      <c r="H2451" t="str">
        <f>_xlfn.XLOOKUP(B2451,'de para'!A:A,'de para'!D:D,_xlfn.XLOOKUP('output XML'!B2451,'de para'!B:B,'de para'!D:D,"Not found",0),0)</f>
        <v>Inflação</v>
      </c>
      <c r="I2451" s="118">
        <v>44925</v>
      </c>
    </row>
    <row r="2452" spans="1:9" x14ac:dyDescent="0.3">
      <c r="A2452" s="12">
        <v>11</v>
      </c>
      <c r="B2452" t="s">
        <v>3</v>
      </c>
      <c r="C2452">
        <v>287888.61</v>
      </c>
      <c r="D2452">
        <v>3998.452882</v>
      </c>
      <c r="E2452">
        <v>72</v>
      </c>
      <c r="F2452" t="s">
        <v>15</v>
      </c>
      <c r="G2452" t="str">
        <f>_xlfn.XLOOKUP(B2452,'de para'!A:A,'de para'!C:C,_xlfn.XLOOKUP(B2452,'de para'!B:B,'de para'!C:C,"Not found",0),0)</f>
        <v>NTN-B 760199 20350515</v>
      </c>
      <c r="H2452" t="str">
        <f>_xlfn.XLOOKUP(B2452,'de para'!A:A,'de para'!D:D,_xlfn.XLOOKUP('output XML'!B2452,'de para'!B:B,'de para'!D:D,"Not found",0),0)</f>
        <v>Inflação</v>
      </c>
      <c r="I2452" s="118">
        <v>44925</v>
      </c>
    </row>
    <row r="2453" spans="1:9" x14ac:dyDescent="0.3">
      <c r="A2453" s="12">
        <v>12</v>
      </c>
      <c r="B2453" t="s">
        <v>3</v>
      </c>
      <c r="C2453">
        <v>39984.53</v>
      </c>
      <c r="D2453">
        <v>3998.452882</v>
      </c>
      <c r="E2453">
        <v>10</v>
      </c>
      <c r="F2453" t="s">
        <v>15</v>
      </c>
      <c r="G2453" t="str">
        <f>_xlfn.XLOOKUP(B2453,'de para'!A:A,'de para'!C:C,_xlfn.XLOOKUP(B2453,'de para'!B:B,'de para'!C:C,"Not found",0),0)</f>
        <v>NTN-B 760199 20350515</v>
      </c>
      <c r="H2453" t="str">
        <f>_xlfn.XLOOKUP(B2453,'de para'!A:A,'de para'!D:D,_xlfn.XLOOKUP('output XML'!B2453,'de para'!B:B,'de para'!D:D,"Not found",0),0)</f>
        <v>Inflação</v>
      </c>
      <c r="I2453" s="118">
        <v>44925</v>
      </c>
    </row>
    <row r="2454" spans="1:9" x14ac:dyDescent="0.3">
      <c r="A2454" s="12">
        <v>13</v>
      </c>
      <c r="B2454" t="s">
        <v>3</v>
      </c>
      <c r="C2454">
        <v>2055204.78</v>
      </c>
      <c r="D2454">
        <v>3998.452882</v>
      </c>
      <c r="E2454">
        <v>514</v>
      </c>
      <c r="F2454" t="s">
        <v>15</v>
      </c>
      <c r="G2454" t="str">
        <f>_xlfn.XLOOKUP(B2454,'de para'!A:A,'de para'!C:C,_xlfn.XLOOKUP(B2454,'de para'!B:B,'de para'!C:C,"Not found",0),0)</f>
        <v>NTN-B 760199 20350515</v>
      </c>
      <c r="H2454" t="str">
        <f>_xlfn.XLOOKUP(B2454,'de para'!A:A,'de para'!D:D,_xlfn.XLOOKUP('output XML'!B2454,'de para'!B:B,'de para'!D:D,"Not found",0),0)</f>
        <v>Inflação</v>
      </c>
      <c r="I2454" s="118">
        <v>44925</v>
      </c>
    </row>
    <row r="2455" spans="1:9" x14ac:dyDescent="0.3">
      <c r="A2455" s="12">
        <v>14</v>
      </c>
      <c r="B2455" t="s">
        <v>4</v>
      </c>
      <c r="C2455">
        <v>2566352.25</v>
      </c>
      <c r="D2455">
        <v>4073.5750029999999</v>
      </c>
      <c r="E2455">
        <v>630</v>
      </c>
      <c r="F2455" t="s">
        <v>15</v>
      </c>
      <c r="G2455" t="str">
        <f>_xlfn.XLOOKUP(B2455,'de para'!A:A,'de para'!C:C,_xlfn.XLOOKUP(B2455,'de para'!B:B,'de para'!C:C,"Not found",0),0)</f>
        <v>NTN-B 760199 20300815</v>
      </c>
      <c r="H2455" t="str">
        <f>_xlfn.XLOOKUP(B2455,'de para'!A:A,'de para'!D:D,_xlfn.XLOOKUP('output XML'!B2455,'de para'!B:B,'de para'!D:D,"Not found",0),0)</f>
        <v>Inflação</v>
      </c>
      <c r="I2455" s="118">
        <v>44925</v>
      </c>
    </row>
    <row r="2456" spans="1:9" x14ac:dyDescent="0.3">
      <c r="A2456" s="12">
        <v>15</v>
      </c>
      <c r="B2456" t="s">
        <v>3</v>
      </c>
      <c r="C2456">
        <v>1315491</v>
      </c>
      <c r="D2456">
        <v>3998.452882</v>
      </c>
      <c r="E2456">
        <v>329</v>
      </c>
      <c r="F2456" t="s">
        <v>15</v>
      </c>
      <c r="G2456" t="str">
        <f>_xlfn.XLOOKUP(B2456,'de para'!A:A,'de para'!C:C,_xlfn.XLOOKUP(B2456,'de para'!B:B,'de para'!C:C,"Not found",0),0)</f>
        <v>NTN-B 760199 20350515</v>
      </c>
      <c r="H2456" t="str">
        <f>_xlfn.XLOOKUP(B2456,'de para'!A:A,'de para'!D:D,_xlfn.XLOOKUP('output XML'!B2456,'de para'!B:B,'de para'!D:D,"Not found",0),0)</f>
        <v>Inflação</v>
      </c>
      <c r="I2456" s="118">
        <v>44925</v>
      </c>
    </row>
    <row r="2457" spans="1:9" x14ac:dyDescent="0.3">
      <c r="A2457" s="12">
        <v>16</v>
      </c>
      <c r="B2457" t="s">
        <v>3</v>
      </c>
      <c r="C2457">
        <v>147942.76</v>
      </c>
      <c r="D2457">
        <v>3998.452882</v>
      </c>
      <c r="E2457">
        <v>37</v>
      </c>
      <c r="F2457" t="s">
        <v>15</v>
      </c>
      <c r="G2457" t="str">
        <f>_xlfn.XLOOKUP(B2457,'de para'!A:A,'de para'!C:C,_xlfn.XLOOKUP(B2457,'de para'!B:B,'de para'!C:C,"Not found",0),0)</f>
        <v>NTN-B 760199 20350515</v>
      </c>
      <c r="H2457" t="str">
        <f>_xlfn.XLOOKUP(B2457,'de para'!A:A,'de para'!D:D,_xlfn.XLOOKUP('output XML'!B2457,'de para'!B:B,'de para'!D:D,"Not found",0),0)</f>
        <v>Inflação</v>
      </c>
      <c r="I2457" s="118">
        <v>44925</v>
      </c>
    </row>
    <row r="2458" spans="1:9" x14ac:dyDescent="0.3">
      <c r="A2458" s="12">
        <v>17</v>
      </c>
      <c r="B2458" t="s">
        <v>4</v>
      </c>
      <c r="C2458">
        <v>191458.03</v>
      </c>
      <c r="D2458">
        <v>4073.5750029999999</v>
      </c>
      <c r="E2458">
        <v>47</v>
      </c>
      <c r="F2458" t="s">
        <v>15</v>
      </c>
      <c r="G2458" t="str">
        <f>_xlfn.XLOOKUP(B2458,'de para'!A:A,'de para'!C:C,_xlfn.XLOOKUP(B2458,'de para'!B:B,'de para'!C:C,"Not found",0),0)</f>
        <v>NTN-B 760199 20300815</v>
      </c>
      <c r="H2458" t="str">
        <f>_xlfn.XLOOKUP(B2458,'de para'!A:A,'de para'!D:D,_xlfn.XLOOKUP('output XML'!B2458,'de para'!B:B,'de para'!D:D,"Not found",0),0)</f>
        <v>Inflação</v>
      </c>
      <c r="I2458" s="118">
        <v>44925</v>
      </c>
    </row>
    <row r="2459" spans="1:9" x14ac:dyDescent="0.3">
      <c r="A2459" s="12">
        <v>18</v>
      </c>
      <c r="B2459" t="s">
        <v>5</v>
      </c>
      <c r="C2459">
        <v>961812.32</v>
      </c>
      <c r="D2459">
        <v>4058.279818</v>
      </c>
      <c r="E2459">
        <v>237</v>
      </c>
      <c r="F2459" t="s">
        <v>15</v>
      </c>
      <c r="G2459" t="str">
        <f>_xlfn.XLOOKUP(B2459,'de para'!A:A,'de para'!C:C,_xlfn.XLOOKUP(B2459,'de para'!B:B,'de para'!C:C,"Not found",0),0)</f>
        <v>NTN-B 760199 20260815</v>
      </c>
      <c r="H2459" t="str">
        <f>_xlfn.XLOOKUP(B2459,'de para'!A:A,'de para'!D:D,_xlfn.XLOOKUP('output XML'!B2459,'de para'!B:B,'de para'!D:D,"Not found",0),0)</f>
        <v>Inflação</v>
      </c>
      <c r="I2459" s="118">
        <v>44925</v>
      </c>
    </row>
    <row r="2460" spans="1:9" x14ac:dyDescent="0.3">
      <c r="A2460" s="12">
        <v>19</v>
      </c>
      <c r="B2460" t="s">
        <v>5</v>
      </c>
      <c r="C2460">
        <v>799481.12</v>
      </c>
      <c r="D2460">
        <v>4058.279818</v>
      </c>
      <c r="E2460">
        <v>197</v>
      </c>
      <c r="F2460" t="s">
        <v>15</v>
      </c>
      <c r="G2460" t="str">
        <f>_xlfn.XLOOKUP(B2460,'de para'!A:A,'de para'!C:C,_xlfn.XLOOKUP(B2460,'de para'!B:B,'de para'!C:C,"Not found",0),0)</f>
        <v>NTN-B 760199 20260815</v>
      </c>
      <c r="H2460" t="str">
        <f>_xlfn.XLOOKUP(B2460,'de para'!A:A,'de para'!D:D,_xlfn.XLOOKUP('output XML'!B2460,'de para'!B:B,'de para'!D:D,"Not found",0),0)</f>
        <v>Inflação</v>
      </c>
      <c r="I2460" s="118">
        <v>44925</v>
      </c>
    </row>
    <row r="2461" spans="1:9" x14ac:dyDescent="0.3">
      <c r="A2461" s="12">
        <v>20</v>
      </c>
      <c r="B2461" t="s">
        <v>5</v>
      </c>
      <c r="C2461">
        <v>101457</v>
      </c>
      <c r="D2461">
        <v>4058.279818</v>
      </c>
      <c r="E2461">
        <v>25</v>
      </c>
      <c r="F2461" t="s">
        <v>15</v>
      </c>
      <c r="G2461" t="str">
        <f>_xlfn.XLOOKUP(B2461,'de para'!A:A,'de para'!C:C,_xlfn.XLOOKUP(B2461,'de para'!B:B,'de para'!C:C,"Not found",0),0)</f>
        <v>NTN-B 760199 20260815</v>
      </c>
      <c r="H2461" t="str">
        <f>_xlfn.XLOOKUP(B2461,'de para'!A:A,'de para'!D:D,_xlfn.XLOOKUP('output XML'!B2461,'de para'!B:B,'de para'!D:D,"Not found",0),0)</f>
        <v>Inflação</v>
      </c>
      <c r="I2461" s="118">
        <v>44925</v>
      </c>
    </row>
    <row r="2462" spans="1:9" x14ac:dyDescent="0.3">
      <c r="A2462" s="12">
        <v>21</v>
      </c>
      <c r="B2462" t="s">
        <v>5</v>
      </c>
      <c r="C2462">
        <v>1318940.94</v>
      </c>
      <c r="D2462">
        <v>4058.279818</v>
      </c>
      <c r="E2462">
        <v>325</v>
      </c>
      <c r="F2462" t="s">
        <v>15</v>
      </c>
      <c r="G2462" t="str">
        <f>_xlfn.XLOOKUP(B2462,'de para'!A:A,'de para'!C:C,_xlfn.XLOOKUP(B2462,'de para'!B:B,'de para'!C:C,"Not found",0),0)</f>
        <v>NTN-B 760199 20260815</v>
      </c>
      <c r="H2462" t="str">
        <f>_xlfn.XLOOKUP(B2462,'de para'!A:A,'de para'!D:D,_xlfn.XLOOKUP('output XML'!B2462,'de para'!B:B,'de para'!D:D,"Not found",0),0)</f>
        <v>Inflação</v>
      </c>
      <c r="I2462" s="118">
        <v>44925</v>
      </c>
    </row>
    <row r="2463" spans="1:9" x14ac:dyDescent="0.3">
      <c r="A2463" s="12">
        <v>22</v>
      </c>
      <c r="B2463" t="s">
        <v>6</v>
      </c>
      <c r="C2463">
        <v>1522648.68</v>
      </c>
      <c r="D2463">
        <v>1015.09912162</v>
      </c>
      <c r="E2463">
        <v>1500</v>
      </c>
      <c r="F2463" t="s">
        <v>14</v>
      </c>
      <c r="G2463" t="str">
        <f>_xlfn.XLOOKUP(B2463,'de para'!A:A,'de para'!C:C,_xlfn.XLOOKUP(B2463,'de para'!B:B,'de para'!C:C,"Not found",0),0)</f>
        <v>IFPT11 - IFIN PARTICIPAÇÕES S.A. - 20330915 IPCA + 7.1000%</v>
      </c>
      <c r="H2463" t="str">
        <f>_xlfn.XLOOKUP(B2463,'de para'!A:A,'de para'!D:D,_xlfn.XLOOKUP('output XML'!B2463,'de para'!B:B,'de para'!D:D,"Not found",0),0)</f>
        <v>Inflação</v>
      </c>
      <c r="I2463" s="118">
        <v>44925</v>
      </c>
    </row>
    <row r="2464" spans="1:9" x14ac:dyDescent="0.3">
      <c r="A2464" s="12">
        <v>23</v>
      </c>
      <c r="B2464" t="s">
        <v>8</v>
      </c>
      <c r="C2464">
        <v>376554.28</v>
      </c>
      <c r="D2464">
        <v>11.14</v>
      </c>
      <c r="E2464">
        <v>33802</v>
      </c>
      <c r="F2464" t="s">
        <v>14</v>
      </c>
      <c r="G2464" t="str">
        <f>_xlfn.XLOOKUP(B2464,'de para'!A:A,'de para'!C:C,_xlfn.XLOOKUP(B2464,'de para'!B:B,'de para'!C:C,"Not found",0),0)</f>
        <v>CEMIG PN</v>
      </c>
      <c r="H2464" t="str">
        <f>_xlfn.XLOOKUP(B2464,'de para'!A:A,'de para'!D:D,_xlfn.XLOOKUP('output XML'!B2464,'de para'!B:B,'de para'!D:D,"Not found",0),0)</f>
        <v>Ações</v>
      </c>
      <c r="I2464" s="118">
        <v>44925</v>
      </c>
    </row>
    <row r="2465" spans="1:9" x14ac:dyDescent="0.3">
      <c r="A2465" s="12">
        <v>24</v>
      </c>
      <c r="B2465" t="s">
        <v>7</v>
      </c>
      <c r="C2465">
        <v>288168.15000000002</v>
      </c>
      <c r="D2465">
        <v>15.15</v>
      </c>
      <c r="E2465">
        <v>19021</v>
      </c>
      <c r="F2465" t="s">
        <v>14</v>
      </c>
      <c r="G2465" t="str">
        <f>_xlfn.XLOOKUP(B2465,'de para'!A:A,'de para'!C:C,_xlfn.XLOOKUP(B2465,'de para'!B:B,'de para'!C:C,"Not found",0),0)</f>
        <v>Bradesco PN</v>
      </c>
      <c r="H2465" t="str">
        <f>_xlfn.XLOOKUP(B2465,'de para'!A:A,'de para'!D:D,_xlfn.XLOOKUP('output XML'!B2465,'de para'!B:B,'de para'!D:D,"Not found",0),0)</f>
        <v>Ações</v>
      </c>
      <c r="I2465" s="118">
        <v>44925</v>
      </c>
    </row>
    <row r="2466" spans="1:9" x14ac:dyDescent="0.3">
      <c r="A2466" s="12">
        <v>25</v>
      </c>
      <c r="B2466" t="s">
        <v>143</v>
      </c>
      <c r="C2466">
        <v>996565.7</v>
      </c>
      <c r="D2466">
        <v>105.95</v>
      </c>
      <c r="E2466">
        <v>9406</v>
      </c>
      <c r="F2466" t="s">
        <v>14</v>
      </c>
      <c r="G2466" t="str">
        <f>_xlfn.XLOOKUP(B2466,'de para'!A:A,'de para'!C:C,_xlfn.XLOOKUP(B2466,'de para'!B:B,'de para'!C:C,"Not found",0),0)</f>
        <v>BOVA11</v>
      </c>
      <c r="H2466" t="str">
        <f>_xlfn.XLOOKUP(B2466,'de para'!A:A,'de para'!D:D,_xlfn.XLOOKUP('output XML'!B2466,'de para'!B:B,'de para'!D:D,"Not found",0),0)</f>
        <v>Ações</v>
      </c>
      <c r="I2466" s="118">
        <v>44925</v>
      </c>
    </row>
    <row r="2467" spans="1:9" x14ac:dyDescent="0.3">
      <c r="A2467" s="12">
        <v>26</v>
      </c>
      <c r="B2467" t="s">
        <v>9</v>
      </c>
      <c r="C2467">
        <v>1242912</v>
      </c>
      <c r="D2467">
        <v>17.12</v>
      </c>
      <c r="E2467">
        <v>72600</v>
      </c>
      <c r="F2467" t="s">
        <v>14</v>
      </c>
      <c r="G2467" t="str">
        <f>_xlfn.XLOOKUP(B2467,'de para'!A:A,'de para'!C:C,_xlfn.XLOOKUP(B2467,'de para'!B:B,'de para'!C:C,"Not found",0),0)</f>
        <v>Cosan ON</v>
      </c>
      <c r="H2467" t="str">
        <f>_xlfn.XLOOKUP(B2467,'de para'!A:A,'de para'!D:D,_xlfn.XLOOKUP('output XML'!B2467,'de para'!B:B,'de para'!D:D,"Not found",0),0)</f>
        <v>Ações</v>
      </c>
      <c r="I2467" s="118">
        <v>44925</v>
      </c>
    </row>
    <row r="2468" spans="1:9" x14ac:dyDescent="0.3">
      <c r="A2468" s="12">
        <v>27</v>
      </c>
      <c r="B2468" t="s">
        <v>11</v>
      </c>
      <c r="C2468">
        <v>883470</v>
      </c>
      <c r="D2468">
        <v>24.5</v>
      </c>
      <c r="E2468">
        <v>36060</v>
      </c>
      <c r="F2468" t="s">
        <v>14</v>
      </c>
      <c r="G2468" t="str">
        <f>_xlfn.XLOOKUP(B2468,'de para'!A:A,'de para'!C:C,_xlfn.XLOOKUP(B2468,'de para'!B:B,'de para'!C:C,"Not found",0),0)</f>
        <v>Petrobras PN</v>
      </c>
      <c r="H2468" t="str">
        <f>_xlfn.XLOOKUP(B2468,'de para'!A:A,'de para'!D:D,_xlfn.XLOOKUP('output XML'!B2468,'de para'!B:B,'de para'!D:D,"Not found",0),0)</f>
        <v>Ações</v>
      </c>
      <c r="I2468" s="118">
        <v>44925</v>
      </c>
    </row>
    <row r="2469" spans="1:9" x14ac:dyDescent="0.3">
      <c r="A2469" s="12">
        <v>28</v>
      </c>
      <c r="B2469" t="s">
        <v>12</v>
      </c>
      <c r="C2469">
        <v>1688720</v>
      </c>
      <c r="D2469">
        <v>88.88</v>
      </c>
      <c r="E2469">
        <v>19000</v>
      </c>
      <c r="F2469" t="s">
        <v>14</v>
      </c>
      <c r="G2469" t="str">
        <f>_xlfn.XLOOKUP(B2469,'de para'!A:A,'de para'!C:C,_xlfn.XLOOKUP(B2469,'de para'!B:B,'de para'!C:C,"Not found",0),0)</f>
        <v>Vale ON</v>
      </c>
      <c r="H2469" t="str">
        <f>_xlfn.XLOOKUP(B2469,'de para'!A:A,'de para'!D:D,_xlfn.XLOOKUP('output XML'!B2469,'de para'!B:B,'de para'!D:D,"Not found",0),0)</f>
        <v>Ações</v>
      </c>
      <c r="I2469" s="118">
        <v>44925</v>
      </c>
    </row>
    <row r="2470" spans="1:9" x14ac:dyDescent="0.3">
      <c r="A2470" s="12">
        <v>29</v>
      </c>
      <c r="B2470" t="s">
        <v>10</v>
      </c>
      <c r="C2470">
        <v>495060.74</v>
      </c>
      <c r="D2470">
        <v>8.51</v>
      </c>
      <c r="E2470">
        <v>58174</v>
      </c>
      <c r="F2470" t="s">
        <v>14</v>
      </c>
      <c r="G2470" t="str">
        <f>_xlfn.XLOOKUP(B2470,'de para'!A:A,'de para'!C:C,_xlfn.XLOOKUP(B2470,'de para'!B:B,'de para'!C:C,"Not found",0),0)</f>
        <v>Itau PN</v>
      </c>
      <c r="H2470" t="str">
        <f>_xlfn.XLOOKUP(B2470,'de para'!A:A,'de para'!D:D,_xlfn.XLOOKUP('output XML'!B2470,'de para'!B:B,'de para'!D:D,"Not found",0),0)</f>
        <v>Ações</v>
      </c>
      <c r="I2470" s="118">
        <v>44925</v>
      </c>
    </row>
    <row r="2471" spans="1:9" x14ac:dyDescent="0.3">
      <c r="A2471" s="12">
        <v>30</v>
      </c>
      <c r="B2471" t="s">
        <v>143</v>
      </c>
      <c r="C2471">
        <v>45346.6</v>
      </c>
      <c r="D2471">
        <v>105.95</v>
      </c>
      <c r="E2471">
        <v>428</v>
      </c>
      <c r="F2471" t="s">
        <v>14</v>
      </c>
      <c r="G2471" t="str">
        <f>_xlfn.XLOOKUP(B2471,'de para'!A:A,'de para'!C:C,_xlfn.XLOOKUP(B2471,'de para'!B:B,'de para'!C:C,"Not found",0),0)</f>
        <v>BOVA11</v>
      </c>
      <c r="H2471" t="str">
        <f>_xlfn.XLOOKUP(B2471,'de para'!A:A,'de para'!D:D,_xlfn.XLOOKUP('output XML'!B2471,'de para'!B:B,'de para'!D:D,"Not found",0),0)</f>
        <v>Ações</v>
      </c>
      <c r="I2471" s="118">
        <v>44925</v>
      </c>
    </row>
    <row r="2472" spans="1:9" x14ac:dyDescent="0.3">
      <c r="A2472" s="12">
        <v>31</v>
      </c>
      <c r="B2472" t="s">
        <v>143</v>
      </c>
      <c r="C2472">
        <v>85819.5</v>
      </c>
      <c r="D2472">
        <v>105.95</v>
      </c>
      <c r="E2472">
        <v>810</v>
      </c>
      <c r="F2472" t="s">
        <v>14</v>
      </c>
      <c r="G2472" t="str">
        <f>_xlfn.XLOOKUP(B2472,'de para'!A:A,'de para'!C:C,_xlfn.XLOOKUP(B2472,'de para'!B:B,'de para'!C:C,"Not found",0),0)</f>
        <v>BOVA11</v>
      </c>
      <c r="H2472" t="str">
        <f>_xlfn.XLOOKUP(B2472,'de para'!A:A,'de para'!D:D,_xlfn.XLOOKUP('output XML'!B2472,'de para'!B:B,'de para'!D:D,"Not found",0),0)</f>
        <v>Ações</v>
      </c>
      <c r="I2472" s="118">
        <v>44925</v>
      </c>
    </row>
    <row r="2473" spans="1:9" x14ac:dyDescent="0.3">
      <c r="A2473" s="12">
        <v>32</v>
      </c>
      <c r="B2473" t="s">
        <v>143</v>
      </c>
      <c r="C2473">
        <v>159666.65</v>
      </c>
      <c r="D2473">
        <v>105.95</v>
      </c>
      <c r="E2473">
        <v>1507</v>
      </c>
      <c r="F2473" t="s">
        <v>14</v>
      </c>
      <c r="G2473" t="str">
        <f>_xlfn.XLOOKUP(B2473,'de para'!A:A,'de para'!C:C,_xlfn.XLOOKUP(B2473,'de para'!B:B,'de para'!C:C,"Not found",0),0)</f>
        <v>BOVA11</v>
      </c>
      <c r="H2473" t="str">
        <f>_xlfn.XLOOKUP(B2473,'de para'!A:A,'de para'!D:D,_xlfn.XLOOKUP('output XML'!B2473,'de para'!B:B,'de para'!D:D,"Not found",0),0)</f>
        <v>Ações</v>
      </c>
      <c r="I2473" s="118">
        <v>44925</v>
      </c>
    </row>
    <row r="2474" spans="1:9" x14ac:dyDescent="0.3">
      <c r="A2474" s="12">
        <v>33</v>
      </c>
      <c r="B2474" t="s">
        <v>143</v>
      </c>
      <c r="C2474">
        <v>610801.75</v>
      </c>
      <c r="D2474">
        <v>105.95</v>
      </c>
      <c r="E2474">
        <v>5765</v>
      </c>
      <c r="F2474" t="s">
        <v>14</v>
      </c>
      <c r="G2474" t="str">
        <f>_xlfn.XLOOKUP(B2474,'de para'!A:A,'de para'!C:C,_xlfn.XLOOKUP(B2474,'de para'!B:B,'de para'!C:C,"Not found",0),0)</f>
        <v>BOVA11</v>
      </c>
      <c r="H2474" t="str">
        <f>_xlfn.XLOOKUP(B2474,'de para'!A:A,'de para'!D:D,_xlfn.XLOOKUP('output XML'!B2474,'de para'!B:B,'de para'!D:D,"Not found",0),0)</f>
        <v>Ações</v>
      </c>
      <c r="I2474" s="118">
        <v>44925</v>
      </c>
    </row>
    <row r="2475" spans="1:9" x14ac:dyDescent="0.3">
      <c r="A2475" s="12">
        <v>34</v>
      </c>
      <c r="B2475" t="s">
        <v>143</v>
      </c>
      <c r="C2475">
        <v>94931.199999999997</v>
      </c>
      <c r="D2475">
        <v>105.95</v>
      </c>
      <c r="E2475">
        <v>896</v>
      </c>
      <c r="F2475" t="s">
        <v>14</v>
      </c>
      <c r="G2475" t="str">
        <f>_xlfn.XLOOKUP(B2475,'de para'!A:A,'de para'!C:C,_xlfn.XLOOKUP(B2475,'de para'!B:B,'de para'!C:C,"Not found",0),0)</f>
        <v>BOVA11</v>
      </c>
      <c r="H2475" t="str">
        <f>_xlfn.XLOOKUP(B2475,'de para'!A:A,'de para'!D:D,_xlfn.XLOOKUP('output XML'!B2475,'de para'!B:B,'de para'!D:D,"Not found",0),0)</f>
        <v>Ações</v>
      </c>
      <c r="I2475" s="118">
        <v>44925</v>
      </c>
    </row>
    <row r="2476" spans="1:9" x14ac:dyDescent="0.3">
      <c r="A2476" s="12">
        <v>35</v>
      </c>
      <c r="B2476" t="s">
        <v>13</v>
      </c>
      <c r="C2476">
        <v>1008.12</v>
      </c>
      <c r="D2476">
        <v>1008.12</v>
      </c>
      <c r="E2476">
        <v>1</v>
      </c>
      <c r="F2476" t="s">
        <v>14</v>
      </c>
      <c r="G2476" t="str">
        <f>_xlfn.XLOOKUP(B2476,'de para'!A:A,'de para'!C:C,_xlfn.XLOOKUP(B2476,'de para'!B:B,'de para'!C:C,"Not found",0),0)</f>
        <v>Fundo de caixa</v>
      </c>
      <c r="H2476" t="str">
        <f>_xlfn.XLOOKUP(B2476,'de para'!A:A,'de para'!D:D,_xlfn.XLOOKUP('output XML'!B2476,'de para'!B:B,'de para'!D:D,"Not found",0),0)</f>
        <v>Caixa</v>
      </c>
      <c r="I2476" s="118">
        <v>44925</v>
      </c>
    </row>
    <row r="2477" spans="1:9" x14ac:dyDescent="0.3">
      <c r="A2477" s="12">
        <v>36</v>
      </c>
      <c r="B2477" t="s">
        <v>13</v>
      </c>
      <c r="C2477">
        <v>1050.25</v>
      </c>
      <c r="D2477">
        <v>1050.25</v>
      </c>
      <c r="E2477">
        <v>1</v>
      </c>
      <c r="F2477" t="s">
        <v>15</v>
      </c>
      <c r="G2477" t="str">
        <f>_xlfn.XLOOKUP(B2477,'de para'!A:A,'de para'!C:C,_xlfn.XLOOKUP(B2477,'de para'!B:B,'de para'!C:C,"Not found",0),0)</f>
        <v>Fundo de caixa</v>
      </c>
      <c r="H2477" t="str">
        <f>_xlfn.XLOOKUP(B2477,'de para'!A:A,'de para'!D:D,_xlfn.XLOOKUP('output XML'!B2477,'de para'!B:B,'de para'!D:D,"Not found",0),0)</f>
        <v>Caixa</v>
      </c>
      <c r="I2477" s="118">
        <v>44925</v>
      </c>
    </row>
    <row r="2478" spans="1:9" x14ac:dyDescent="0.3">
      <c r="A2478" s="12">
        <v>37</v>
      </c>
      <c r="B2478">
        <v>10843445000197</v>
      </c>
      <c r="C2478">
        <v>1402804.7305079431</v>
      </c>
      <c r="D2478">
        <v>2.5970817500000001</v>
      </c>
      <c r="E2478">
        <v>540146.54352253</v>
      </c>
      <c r="F2478" t="s">
        <v>14</v>
      </c>
      <c r="G2478" t="str">
        <f>_xlfn.XLOOKUP(B2478,'de para'!A:A,'de para'!C:C,_xlfn.XLOOKUP(B2478,'de para'!B:B,'de para'!C:C,"Not found",0),0)</f>
        <v>XP REFERENCIADO FUNDO INVESTIMENTO REFERENCIADO DI</v>
      </c>
      <c r="H2478" t="str">
        <f>_xlfn.XLOOKUP(B2478,'de para'!A:A,'de para'!D:D,_xlfn.XLOOKUP('output XML'!B2478,'de para'!B:B,'de para'!D:D,"Not found",0),0)</f>
        <v>Caixa</v>
      </c>
      <c r="I2478" s="118">
        <v>44925</v>
      </c>
    </row>
    <row r="2479" spans="1:9" x14ac:dyDescent="0.3">
      <c r="A2479" s="12">
        <v>38</v>
      </c>
      <c r="B2479">
        <v>11145320000156</v>
      </c>
      <c r="C2479">
        <v>3237369.0056001851</v>
      </c>
      <c r="D2479">
        <v>706.89861753000002</v>
      </c>
      <c r="E2479">
        <v>4579.6793561599998</v>
      </c>
      <c r="F2479" t="s">
        <v>14</v>
      </c>
      <c r="G2479" t="str">
        <f>_xlfn.XLOOKUP(B2479,'de para'!A:A,'de para'!C:C,_xlfn.XLOOKUP(B2479,'de para'!B:B,'de para'!C:C,"Not found",0),0)</f>
        <v>ATMOS AÇÕES FIC</v>
      </c>
      <c r="H2479" t="str">
        <f>_xlfn.XLOOKUP(B2479,'de para'!A:A,'de para'!D:D,_xlfn.XLOOKUP('output XML'!B2479,'de para'!B:B,'de para'!D:D,"Not found",0),0)</f>
        <v>Ações</v>
      </c>
      <c r="I2479" s="118">
        <v>44925</v>
      </c>
    </row>
    <row r="2480" spans="1:9" x14ac:dyDescent="0.3">
      <c r="A2480" s="12">
        <v>39</v>
      </c>
      <c r="B2480">
        <v>45683352000127</v>
      </c>
      <c r="C2480">
        <v>137319.41848632041</v>
      </c>
      <c r="D2480">
        <v>1.0540110499999999</v>
      </c>
      <c r="E2480">
        <v>130282.71239312</v>
      </c>
      <c r="F2480" t="s">
        <v>14</v>
      </c>
      <c r="G2480" t="str">
        <f>_xlfn.XLOOKUP(B2480,'de para'!A:A,'de para'!C:C,_xlfn.XLOOKUP(B2480,'de para'!B:B,'de para'!C:C,"Not found",0),0)</f>
        <v>XP CASH II FI RENDA FIXA SIMPLES</v>
      </c>
      <c r="H2480" t="str">
        <f>_xlfn.XLOOKUP(B2480,'de para'!A:A,'de para'!D:D,_xlfn.XLOOKUP('output XML'!B2480,'de para'!B:B,'de para'!D:D,"Not found",0),0)</f>
        <v>Caixa</v>
      </c>
      <c r="I2480" s="118">
        <v>44925</v>
      </c>
    </row>
    <row r="2481" spans="1:9" x14ac:dyDescent="0.3">
      <c r="A2481" s="12">
        <v>40</v>
      </c>
      <c r="B2481">
        <v>46098698000120</v>
      </c>
      <c r="C2481">
        <v>137319.41167710561</v>
      </c>
      <c r="D2481">
        <v>1.0539291799999999</v>
      </c>
      <c r="E2481">
        <v>130292.82639001</v>
      </c>
      <c r="F2481" t="s">
        <v>14</v>
      </c>
      <c r="G2481" t="str">
        <f>_xlfn.XLOOKUP(B2481,'de para'!A:A,'de para'!C:C,_xlfn.XLOOKUP(B2481,'de para'!B:B,'de para'!C:C,"Not found",0),0)</f>
        <v>XP CASH V FI RENDA FIXA SIMPLES</v>
      </c>
      <c r="H2481" t="str">
        <f>_xlfn.XLOOKUP(B2481,'de para'!A:A,'de para'!D:D,_xlfn.XLOOKUP('output XML'!B2481,'de para'!B:B,'de para'!D:D,"Not found",0),0)</f>
        <v>Caixa</v>
      </c>
      <c r="I2481" s="118">
        <v>44925</v>
      </c>
    </row>
    <row r="2482" spans="1:9" x14ac:dyDescent="0.3">
      <c r="A2482" s="12">
        <v>41</v>
      </c>
      <c r="B2482">
        <v>19726267000199</v>
      </c>
      <c r="C2482">
        <v>2485628.9254464018</v>
      </c>
      <c r="D2482">
        <v>303.24488786000001</v>
      </c>
      <c r="E2482">
        <v>8196.7710749800008</v>
      </c>
      <c r="F2482" t="s">
        <v>14</v>
      </c>
      <c r="G2482" t="str">
        <f>_xlfn.XLOOKUP(B2482,'de para'!A:A,'de para'!C:C,_xlfn.XLOOKUP(B2482,'de para'!B:B,'de para'!C:C,"Not found",0),0)</f>
        <v>ATMOS AÇÕES II FIC</v>
      </c>
      <c r="H2482" t="str">
        <f>_xlfn.XLOOKUP(B2482,'de para'!A:A,'de para'!D:D,_xlfn.XLOOKUP('output XML'!B2482,'de para'!B:B,'de para'!D:D,"Not found",0),0)</f>
        <v>Ações</v>
      </c>
      <c r="I2482" s="118">
        <v>44925</v>
      </c>
    </row>
    <row r="2483" spans="1:9" x14ac:dyDescent="0.3">
      <c r="A2483" s="12">
        <v>42</v>
      </c>
      <c r="B2483">
        <v>46328929000145</v>
      </c>
      <c r="C2483">
        <v>137319.40757564711</v>
      </c>
      <c r="D2483">
        <v>1.0540086900000001</v>
      </c>
      <c r="E2483">
        <v>130282.99375373</v>
      </c>
      <c r="F2483" t="s">
        <v>14</v>
      </c>
      <c r="G2483" t="str">
        <f>_xlfn.XLOOKUP(B2483,'de para'!A:A,'de para'!C:C,_xlfn.XLOOKUP(B2483,'de para'!B:B,'de para'!C:C,"Not found",0),0)</f>
        <v>XP CASH IX FI RENDA FIXA SIMPLES</v>
      </c>
      <c r="H2483" t="str">
        <f>_xlfn.XLOOKUP(B2483,'de para'!A:A,'de para'!D:D,_xlfn.XLOOKUP('output XML'!B2483,'de para'!B:B,'de para'!D:D,"Not found",0),0)</f>
        <v>Caixa</v>
      </c>
      <c r="I2483" s="118">
        <v>44925</v>
      </c>
    </row>
    <row r="2484" spans="1:9" x14ac:dyDescent="0.3">
      <c r="A2484" s="12">
        <v>43</v>
      </c>
      <c r="B2484">
        <v>46328752000187</v>
      </c>
      <c r="C2484">
        <v>137319.39820822689</v>
      </c>
      <c r="D2484">
        <v>1.054009</v>
      </c>
      <c r="E2484">
        <v>130282.94654811001</v>
      </c>
      <c r="F2484" t="s">
        <v>14</v>
      </c>
      <c r="G2484" t="str">
        <f>_xlfn.XLOOKUP(B2484,'de para'!A:A,'de para'!C:C,_xlfn.XLOOKUP(B2484,'de para'!B:B,'de para'!C:C,"Not found",0),0)</f>
        <v>XP CASH VIII FI RENDA FIXA SIMPLES</v>
      </c>
      <c r="H2484" t="str">
        <f>_xlfn.XLOOKUP(B2484,'de para'!A:A,'de para'!D:D,_xlfn.XLOOKUP('output XML'!B2484,'de para'!B:B,'de para'!D:D,"Not found",0),0)</f>
        <v>Caixa</v>
      </c>
      <c r="I2484" s="118">
        <v>44925</v>
      </c>
    </row>
    <row r="2485" spans="1:9" x14ac:dyDescent="0.3">
      <c r="A2485" s="12">
        <v>44</v>
      </c>
      <c r="B2485">
        <v>44769980000167</v>
      </c>
      <c r="C2485">
        <v>718947.63630141446</v>
      </c>
      <c r="D2485">
        <v>0.84614555999999996</v>
      </c>
      <c r="E2485">
        <v>849673.70897912001</v>
      </c>
      <c r="F2485" t="s">
        <v>14</v>
      </c>
      <c r="G2485" t="str">
        <f>_xlfn.XLOOKUP(B2485,'de para'!A:A,'de para'!C:C,_xlfn.XLOOKUP(B2485,'de para'!B:B,'de para'!C:C,"Not found",0),0)</f>
        <v>DCG ADVISORY FUNDO DE INVESTIMENTO EM COTAS DE FUNDOS DE INVESTIMENTO EM AÇÕES</v>
      </c>
      <c r="H2485" t="str">
        <f>_xlfn.XLOOKUP(B2485,'de para'!A:A,'de para'!D:D,_xlfn.XLOOKUP('output XML'!B2485,'de para'!B:B,'de para'!D:D,"Not found",0),0)</f>
        <v>Ações</v>
      </c>
      <c r="I2485" s="118">
        <v>44925</v>
      </c>
    </row>
    <row r="2486" spans="1:9" x14ac:dyDescent="0.3">
      <c r="A2486" s="12">
        <v>45</v>
      </c>
      <c r="B2486">
        <v>46328987000179</v>
      </c>
      <c r="C2486">
        <v>137319.41194345549</v>
      </c>
      <c r="D2486">
        <v>1.0540120100000001</v>
      </c>
      <c r="E2486">
        <v>130282.58752332001</v>
      </c>
      <c r="F2486" t="s">
        <v>14</v>
      </c>
      <c r="G2486" t="str">
        <f>_xlfn.XLOOKUP(B2486,'de para'!A:A,'de para'!C:C,_xlfn.XLOOKUP(B2486,'de para'!B:B,'de para'!C:C,"Not found",0),0)</f>
        <v>XP CASH X FI RENDA FIXA SIMPLES I</v>
      </c>
      <c r="H2486" t="str">
        <f>_xlfn.XLOOKUP(B2486,'de para'!A:A,'de para'!D:D,_xlfn.XLOOKUP('output XML'!B2486,'de para'!B:B,'de para'!D:D,"Not found",0),0)</f>
        <v>Caixa</v>
      </c>
      <c r="I2486" s="118">
        <v>44925</v>
      </c>
    </row>
    <row r="2487" spans="1:9" x14ac:dyDescent="0.3">
      <c r="A2487" s="12">
        <v>46</v>
      </c>
      <c r="B2487">
        <v>47700200000110</v>
      </c>
      <c r="C2487">
        <v>8020184.2133580456</v>
      </c>
      <c r="D2487">
        <v>1.00329381</v>
      </c>
      <c r="E2487">
        <v>7993853.9771894403</v>
      </c>
      <c r="F2487" t="s">
        <v>14</v>
      </c>
      <c r="G2487" t="str">
        <f>_xlfn.XLOOKUP(B2487,'de para'!A:A,'de para'!C:C,_xlfn.XLOOKUP(B2487,'de para'!B:B,'de para'!C:C,"Not found",0),0)</f>
        <v>ETRNTY EVO FIC FIM</v>
      </c>
      <c r="H2487" t="str">
        <f>_xlfn.XLOOKUP(B2487,'de para'!A:A,'de para'!D:D,_xlfn.XLOOKUP('output XML'!B2487,'de para'!B:B,'de para'!D:D,"Not found",0),0)</f>
        <v>Ações</v>
      </c>
      <c r="I2487" s="118">
        <v>44925</v>
      </c>
    </row>
    <row r="2488" spans="1:9" x14ac:dyDescent="0.3">
      <c r="A2488" s="12">
        <v>47</v>
      </c>
      <c r="B2488">
        <v>45688718000150</v>
      </c>
      <c r="C2488">
        <v>137319.41717033301</v>
      </c>
      <c r="D2488">
        <v>1.0540110300000001</v>
      </c>
      <c r="E2488">
        <v>130282.7136167</v>
      </c>
      <c r="F2488" t="s">
        <v>14</v>
      </c>
      <c r="G2488" t="str">
        <f>_xlfn.XLOOKUP(B2488,'de para'!A:A,'de para'!C:C,_xlfn.XLOOKUP(B2488,'de para'!B:B,'de para'!C:C,"Not found",0),0)</f>
        <v>XP CASH IV FI RENDA FIXA SIMPLES</v>
      </c>
      <c r="H2488" t="str">
        <f>_xlfn.XLOOKUP(B2488,'de para'!A:A,'de para'!D:D,_xlfn.XLOOKUP('output XML'!B2488,'de para'!B:B,'de para'!D:D,"Not found",0),0)</f>
        <v>Caixa</v>
      </c>
      <c r="I2488" s="118">
        <v>44925</v>
      </c>
    </row>
    <row r="2489" spans="1:9" x14ac:dyDescent="0.3">
      <c r="A2489" s="12">
        <v>48</v>
      </c>
      <c r="B2489">
        <v>46328680000178</v>
      </c>
      <c r="C2489">
        <v>137319.39927390491</v>
      </c>
      <c r="D2489">
        <v>1.0540090200000001</v>
      </c>
      <c r="E2489">
        <v>130282.94508704</v>
      </c>
      <c r="F2489" t="s">
        <v>14</v>
      </c>
      <c r="G2489" t="str">
        <f>_xlfn.XLOOKUP(B2489,'de para'!A:A,'de para'!C:C,_xlfn.XLOOKUP(B2489,'de para'!B:B,'de para'!C:C,"Not found",0),0)</f>
        <v>XP CASH VII FI RENDA FIXA SIMPLES</v>
      </c>
      <c r="H2489" t="str">
        <f>_xlfn.XLOOKUP(B2489,'de para'!A:A,'de para'!D:D,_xlfn.XLOOKUP('output XML'!B2489,'de para'!B:B,'de para'!D:D,"Not found",0),0)</f>
        <v>Caixa</v>
      </c>
      <c r="I2489" s="118">
        <v>44925</v>
      </c>
    </row>
    <row r="2490" spans="1:9" x14ac:dyDescent="0.3">
      <c r="A2490" s="12">
        <v>49</v>
      </c>
      <c r="B2490">
        <v>28075715000122</v>
      </c>
      <c r="C2490">
        <v>1876500.6797638319</v>
      </c>
      <c r="D2490">
        <v>1.6181155</v>
      </c>
      <c r="E2490">
        <v>1159682.77898817</v>
      </c>
      <c r="F2490" t="s">
        <v>14</v>
      </c>
      <c r="G2490" t="str">
        <f>_xlfn.XLOOKUP(B2490,'de para'!A:A,'de para'!C:C,_xlfn.XLOOKUP(B2490,'de para'!B:B,'de para'!C:C,"Not found",0),0)</f>
        <v>CSHG ALLOCATION MILES VIRTUS FIC AÇÕES</v>
      </c>
      <c r="H2490" t="str">
        <f>_xlfn.XLOOKUP(B2490,'de para'!A:A,'de para'!D:D,_xlfn.XLOOKUP('output XML'!B2490,'de para'!B:B,'de para'!D:D,"Not found",0),0)</f>
        <v>Ações</v>
      </c>
      <c r="I2490" s="118">
        <v>44925</v>
      </c>
    </row>
    <row r="2491" spans="1:9" x14ac:dyDescent="0.3">
      <c r="A2491" s="12">
        <v>50</v>
      </c>
      <c r="B2491">
        <v>32319500000187</v>
      </c>
      <c r="C2491">
        <v>137319.41156861189</v>
      </c>
      <c r="D2491">
        <v>1.05403129</v>
      </c>
      <c r="E2491">
        <v>130280.20408067</v>
      </c>
      <c r="F2491" t="s">
        <v>14</v>
      </c>
      <c r="G2491" t="str">
        <f>_xlfn.XLOOKUP(B2491,'de para'!A:A,'de para'!C:C,_xlfn.XLOOKUP(B2491,'de para'!B:B,'de para'!C:C,"Not found",0),0)</f>
        <v>XP CASH VI FI RENDA FIXA SIMPLES</v>
      </c>
      <c r="H2491" t="str">
        <f>_xlfn.XLOOKUP(B2491,'de para'!A:A,'de para'!D:D,_xlfn.XLOOKUP('output XML'!B2491,'de para'!B:B,'de para'!D:D,"Not found",0),0)</f>
        <v>Caixa</v>
      </c>
      <c r="I2491" s="118">
        <v>44925</v>
      </c>
    </row>
    <row r="2492" spans="1:9" x14ac:dyDescent="0.3">
      <c r="A2492" s="12">
        <v>51</v>
      </c>
      <c r="B2492">
        <v>44162109000109</v>
      </c>
      <c r="C2492">
        <v>137319.42139947071</v>
      </c>
      <c r="D2492">
        <v>1.05399362</v>
      </c>
      <c r="E2492">
        <v>130284.86965553999</v>
      </c>
      <c r="F2492" t="s">
        <v>14</v>
      </c>
      <c r="G2492" t="str">
        <f>_xlfn.XLOOKUP(B2492,'de para'!A:A,'de para'!C:C,_xlfn.XLOOKUP(B2492,'de para'!B:B,'de para'!C:C,"Not found",0),0)</f>
        <v>XP CASH I FI RENDA FIXA SIMPLES</v>
      </c>
      <c r="H2492" t="str">
        <f>_xlfn.XLOOKUP(B2492,'de para'!A:A,'de para'!D:D,_xlfn.XLOOKUP('output XML'!B2492,'de para'!B:B,'de para'!D:D,"Not found",0),0)</f>
        <v>Caixa</v>
      </c>
      <c r="I2492" s="118">
        <v>44925</v>
      </c>
    </row>
    <row r="2493" spans="1:9" x14ac:dyDescent="0.3">
      <c r="A2493" s="12">
        <v>52</v>
      </c>
      <c r="B2493">
        <v>45688636000106</v>
      </c>
      <c r="C2493">
        <v>137319.4224565372</v>
      </c>
      <c r="D2493">
        <v>1.0539409900000001</v>
      </c>
      <c r="E2493">
        <v>130291.37661353999</v>
      </c>
      <c r="F2493" t="s">
        <v>14</v>
      </c>
      <c r="G2493" t="str">
        <f>_xlfn.XLOOKUP(B2493,'de para'!A:A,'de para'!C:C,_xlfn.XLOOKUP(B2493,'de para'!B:B,'de para'!C:C,"Not found",0),0)</f>
        <v>XP CASH III FI RENDA FIXA SIMPLES</v>
      </c>
      <c r="H2493" t="str">
        <f>_xlfn.XLOOKUP(B2493,'de para'!A:A,'de para'!D:D,_xlfn.XLOOKUP('output XML'!B2493,'de para'!B:B,'de para'!D:D,"Not found",0),0)</f>
        <v>Caixa</v>
      </c>
      <c r="I2493" s="118">
        <v>44925</v>
      </c>
    </row>
    <row r="2494" spans="1:9" x14ac:dyDescent="0.3">
      <c r="A2494" s="12">
        <v>53</v>
      </c>
      <c r="B2494">
        <v>31366337000140</v>
      </c>
      <c r="C2494">
        <v>3159566.2699321038</v>
      </c>
      <c r="D2494">
        <v>2.0789811999999999</v>
      </c>
      <c r="E2494">
        <v>1519766.63854974</v>
      </c>
      <c r="F2494" t="s">
        <v>15</v>
      </c>
      <c r="G2494" t="str">
        <f>_xlfn.XLOOKUP(B2494,'de para'!A:A,'de para'!C:C,_xlfn.XLOOKUP(B2494,'de para'!B:B,'de para'!C:C,"Not found",0),0)</f>
        <v>051 SPA VISTA MULTIESTRATÉGIA FIC MULTIMERCADO</v>
      </c>
      <c r="H2494" t="str">
        <f>_xlfn.XLOOKUP(B2494,'de para'!A:A,'de para'!D:D,_xlfn.XLOOKUP('output XML'!B2494,'de para'!B:B,'de para'!D:D,"Not found",0),0)</f>
        <v>Multimercado</v>
      </c>
      <c r="I2494" s="118">
        <v>44925</v>
      </c>
    </row>
    <row r="2495" spans="1:9" x14ac:dyDescent="0.3">
      <c r="A2495" s="12">
        <v>54</v>
      </c>
      <c r="B2495">
        <v>18422272000145</v>
      </c>
      <c r="C2495">
        <v>106987.8884060424</v>
      </c>
      <c r="D2495">
        <v>3.2574114999999999</v>
      </c>
      <c r="E2495">
        <v>32844.449774319997</v>
      </c>
      <c r="F2495" t="s">
        <v>15</v>
      </c>
      <c r="G2495" t="str">
        <f>_xlfn.XLOOKUP(B2495,'de para'!A:A,'de para'!C:C,_xlfn.XLOOKUP(B2495,'de para'!B:B,'de para'!C:C,"Not found",0),0)</f>
        <v>ABSOLUTE VERTEX CSHG FIC MULTIMERCADO</v>
      </c>
      <c r="H2495" t="str">
        <f>_xlfn.XLOOKUP(B2495,'de para'!A:A,'de para'!D:D,_xlfn.XLOOKUP('output XML'!B2495,'de para'!B:B,'de para'!D:D,"Not found",0),0)</f>
        <v>Multimercado</v>
      </c>
      <c r="I2495" s="118">
        <v>44925</v>
      </c>
    </row>
    <row r="2496" spans="1:9" x14ac:dyDescent="0.3">
      <c r="A2496" s="12">
        <v>55</v>
      </c>
      <c r="B2496">
        <v>41000792000181</v>
      </c>
      <c r="C2496">
        <v>6447.0172941271894</v>
      </c>
      <c r="D2496">
        <v>1.1849856999999999</v>
      </c>
      <c r="E2496">
        <v>5440.5865776500004</v>
      </c>
      <c r="F2496" t="s">
        <v>15</v>
      </c>
      <c r="G2496" t="str">
        <f>_xlfn.XLOOKUP(B2496,'de para'!A:A,'de para'!C:C,_xlfn.XLOOKUP(B2496,'de para'!B:B,'de para'!C:C,"Not found",0),0)</f>
        <v>CSHG ALLOCATION GIANT ZARATHUSTRA FIC MULTIMERCADO</v>
      </c>
      <c r="H2496" t="str">
        <f>_xlfn.XLOOKUP(B2496,'de para'!A:A,'de para'!D:D,_xlfn.XLOOKUP('output XML'!B2496,'de para'!B:B,'de para'!D:D,"Not found",0),0)</f>
        <v>Multimercado</v>
      </c>
      <c r="I2496" s="118">
        <v>44925</v>
      </c>
    </row>
    <row r="2497" spans="1:9" x14ac:dyDescent="0.3">
      <c r="A2497" s="12">
        <v>56</v>
      </c>
      <c r="B2497">
        <v>28951307000197</v>
      </c>
      <c r="C2497">
        <v>4441646.0267896792</v>
      </c>
      <c r="D2497">
        <v>1.8600292</v>
      </c>
      <c r="E2497">
        <v>2387944.2466761698</v>
      </c>
      <c r="F2497" t="s">
        <v>15</v>
      </c>
      <c r="G2497" t="str">
        <f>_xlfn.XLOOKUP(B2497,'de para'!A:A,'de para'!C:C,_xlfn.XLOOKUP(B2497,'de para'!B:B,'de para'!C:C,"Not found",0),0)</f>
        <v>CSHG ALLOCATION RAPTOR L CSHG INVESTIMENTO NO EXTERIOR FIC MULTIMERCADO CRÉDITO PRIVADO</v>
      </c>
      <c r="H2497" t="str">
        <f>_xlfn.XLOOKUP(B2497,'de para'!A:A,'de para'!D:D,_xlfn.XLOOKUP('output XML'!B2497,'de para'!B:B,'de para'!D:D,"Not found",0),0)</f>
        <v>Multimercado</v>
      </c>
      <c r="I2497" s="118">
        <v>44925</v>
      </c>
    </row>
    <row r="2498" spans="1:9" x14ac:dyDescent="0.3">
      <c r="A2498" s="12">
        <v>57</v>
      </c>
      <c r="B2498">
        <v>40319225000120</v>
      </c>
      <c r="C2498">
        <v>65950.839224238967</v>
      </c>
      <c r="D2498">
        <v>1.1511876999999999</v>
      </c>
      <c r="E2498">
        <v>57289.3883632</v>
      </c>
      <c r="F2498" t="s">
        <v>15</v>
      </c>
      <c r="G2498" t="str">
        <f>_xlfn.XLOOKUP(B2498,'de para'!A:A,'de para'!C:C,_xlfn.XLOOKUP(B2498,'de para'!B:B,'de para'!C:C,"Not found",0),0)</f>
        <v>CSHG GRIDS II FIC RENDA FIXA REFERENCIADO DI</v>
      </c>
      <c r="H2498" t="str">
        <f>_xlfn.XLOOKUP(B2498,'de para'!A:A,'de para'!D:D,_xlfn.XLOOKUP('output XML'!B2498,'de para'!B:B,'de para'!D:D,"Not found",0),0)</f>
        <v>Caixa</v>
      </c>
      <c r="I2498" s="118">
        <v>44925</v>
      </c>
    </row>
    <row r="2499" spans="1:9" x14ac:dyDescent="0.3">
      <c r="A2499" s="12">
        <v>58</v>
      </c>
      <c r="B2499">
        <v>40319218000128</v>
      </c>
      <c r="C2499">
        <v>286278.09931239241</v>
      </c>
      <c r="D2499">
        <v>117.6009287</v>
      </c>
      <c r="E2499">
        <v>2434.3183551100001</v>
      </c>
      <c r="F2499" t="s">
        <v>15</v>
      </c>
      <c r="G2499" t="str">
        <f>_xlfn.XLOOKUP(B2499,'de para'!A:A,'de para'!C:C,_xlfn.XLOOKUP(B2499,'de para'!B:B,'de para'!C:C,"Not found",0),0)</f>
        <v>CSHG GRIDS II INVESTIMENTO NO EXTERIOR FI MULTIMERCADO CRÉDITO PRIVADO</v>
      </c>
      <c r="H2499" t="str">
        <f>_xlfn.XLOOKUP(B2499,'de para'!A:A,'de para'!D:D,_xlfn.XLOOKUP('output XML'!B2499,'de para'!B:B,'de para'!D:D,"Not found",0),0)</f>
        <v>Multimercado</v>
      </c>
      <c r="I2499" s="118">
        <v>44925</v>
      </c>
    </row>
    <row r="2500" spans="1:9" x14ac:dyDescent="0.3">
      <c r="A2500" s="12">
        <v>59</v>
      </c>
      <c r="B2500">
        <v>19009392000188</v>
      </c>
      <c r="C2500">
        <v>2001423.6925987811</v>
      </c>
      <c r="D2500">
        <v>4.7077616000000004</v>
      </c>
      <c r="E2500">
        <v>425132.76215999998</v>
      </c>
      <c r="F2500" t="s">
        <v>15</v>
      </c>
      <c r="G2500" t="str">
        <f>_xlfn.XLOOKUP(B2500,'de para'!A:A,'de para'!C:C,_xlfn.XLOOKUP(B2500,'de para'!B:B,'de para'!C:C,"Not found",0),0)</f>
        <v>CSHG ALLOCATION SPX RAPTOR CSHG INVESTIMENTO NO EXTERIOR FIC MULTIMERCADO CRÉDITO PRIVADO</v>
      </c>
      <c r="H2500" t="str">
        <f>_xlfn.XLOOKUP(B2500,'de para'!A:A,'de para'!D:D,_xlfn.XLOOKUP('output XML'!B2500,'de para'!B:B,'de para'!D:D,"Not found",0),0)</f>
        <v>Multimercado</v>
      </c>
      <c r="I2500" s="118">
        <v>44925</v>
      </c>
    </row>
    <row r="2501" spans="1:9" x14ac:dyDescent="0.3">
      <c r="A2501" s="12">
        <v>60</v>
      </c>
      <c r="B2501">
        <v>47716356000190</v>
      </c>
      <c r="C2501">
        <v>10634751.570012139</v>
      </c>
      <c r="D2501">
        <v>1.0041241599999999</v>
      </c>
      <c r="E2501">
        <v>10591072.29330299</v>
      </c>
      <c r="F2501" t="s">
        <v>15</v>
      </c>
      <c r="G2501" t="str">
        <f>_xlfn.XLOOKUP(B2501,'de para'!A:A,'de para'!C:C,_xlfn.XLOOKUP(B2501,'de para'!B:B,'de para'!C:C,"Not found",0),0)</f>
        <v>ETRNTY ÉON MM MASTER FIC FIM</v>
      </c>
      <c r="H2501" t="str">
        <f>_xlfn.XLOOKUP(B2501,'de para'!A:A,'de para'!D:D,_xlfn.XLOOKUP('output XML'!B2501,'de para'!B:B,'de para'!D:D,"Not found",0),0)</f>
        <v>Multimercado</v>
      </c>
      <c r="I2501" s="118">
        <v>44925</v>
      </c>
    </row>
    <row r="2502" spans="1:9" x14ac:dyDescent="0.3">
      <c r="A2502" s="12">
        <v>61</v>
      </c>
      <c r="B2502">
        <v>29236579000178</v>
      </c>
      <c r="C2502">
        <v>1.5038935696632501</v>
      </c>
      <c r="D2502">
        <v>1.7324870000000001</v>
      </c>
      <c r="E2502">
        <v>0.86805474999999999</v>
      </c>
      <c r="F2502" t="s">
        <v>15</v>
      </c>
      <c r="G2502" t="str">
        <f>_xlfn.XLOOKUP(B2502,'de para'!A:A,'de para'!C:C,_xlfn.XLOOKUP(B2502,'de para'!B:B,'de para'!C:C,"Not found",0),0)</f>
        <v>CSHG ALLOCATION LEGACY CAPITAL FIC MULTIMERCADO</v>
      </c>
      <c r="H2502" t="str">
        <f>_xlfn.XLOOKUP(B2502,'de para'!A:A,'de para'!D:D,_xlfn.XLOOKUP('output XML'!B2502,'de para'!B:B,'de para'!D:D,"Not found",0),0)</f>
        <v>Multimercado</v>
      </c>
      <c r="I2502" s="118">
        <v>44925</v>
      </c>
    </row>
    <row r="2503" spans="1:9" x14ac:dyDescent="0.3">
      <c r="A2503" s="12">
        <v>62</v>
      </c>
      <c r="B2503">
        <v>35819274000191</v>
      </c>
      <c r="C2503">
        <v>1185247.8214631299</v>
      </c>
      <c r="D2503">
        <v>1.27896666</v>
      </c>
      <c r="E2503">
        <v>926723.00110084994</v>
      </c>
      <c r="F2503" t="s">
        <v>15</v>
      </c>
      <c r="G2503" t="str">
        <f>_xlfn.XLOOKUP(B2503,'de para'!A:A,'de para'!C:C,_xlfn.XLOOKUP(B2503,'de para'!B:B,'de para'!C:C,"Not found",0),0)</f>
        <v>CSHG JIVE DISTRESSED ALLOCATION III FIC MULTIMERCADO CRÉDITO PRIVADO</v>
      </c>
      <c r="H2503" t="str">
        <f>_xlfn.XLOOKUP(B2503,'de para'!A:A,'de para'!D:D,_xlfn.XLOOKUP('output XML'!B2503,'de para'!B:B,'de para'!D:D,"Not found",0),0)</f>
        <v>Inflação</v>
      </c>
      <c r="I2503" s="118">
        <v>44925</v>
      </c>
    </row>
    <row r="2504" spans="1:9" x14ac:dyDescent="0.3">
      <c r="A2504" s="12">
        <v>63</v>
      </c>
      <c r="B2504">
        <v>31713505000127</v>
      </c>
      <c r="C2504">
        <v>658045.03169299266</v>
      </c>
      <c r="D2504">
        <v>2037.9899432</v>
      </c>
      <c r="E2504">
        <v>322.88924383</v>
      </c>
      <c r="F2504" t="s">
        <v>15</v>
      </c>
      <c r="G2504" t="str">
        <f>_xlfn.XLOOKUP(B2504,'de para'!A:A,'de para'!C:C,_xlfn.XLOOKUP(B2504,'de para'!B:B,'de para'!C:C,"Not found",0),0)</f>
        <v>CSHG PÁTRIA INF IV FI MULTIMERCADO</v>
      </c>
      <c r="H2504" t="str">
        <f>_xlfn.XLOOKUP(B2504,'de para'!A:A,'de para'!D:D,_xlfn.XLOOKUP('output XML'!B2504,'de para'!B:B,'de para'!D:D,"Not found",0),0)</f>
        <v>Ações</v>
      </c>
      <c r="I2504" s="118">
        <v>44925</v>
      </c>
    </row>
    <row r="2505" spans="1:9" x14ac:dyDescent="0.3">
      <c r="A2505" s="12">
        <v>64</v>
      </c>
      <c r="B2505">
        <v>31713585000110</v>
      </c>
      <c r="C2505">
        <v>68053.253199288622</v>
      </c>
      <c r="D2505">
        <v>1.1587897</v>
      </c>
      <c r="E2505">
        <v>58727.87201965</v>
      </c>
      <c r="F2505" t="s">
        <v>15</v>
      </c>
      <c r="G2505" t="str">
        <f>_xlfn.XLOOKUP(B2505,'de para'!A:A,'de para'!C:C,_xlfn.XLOOKUP(B2505,'de para'!B:B,'de para'!C:C,"Not found",0),0)</f>
        <v>CSHG PÁTRIA INF IV FIC RENDA FIXA REFERENCIADO DI</v>
      </c>
      <c r="H2505" t="str">
        <f>_xlfn.XLOOKUP(B2505,'de para'!A:A,'de para'!D:D,_xlfn.XLOOKUP('output XML'!B2505,'de para'!B:B,'de para'!D:D,"Not found",0),0)</f>
        <v>Caixa</v>
      </c>
      <c r="I2505" s="118">
        <v>44925</v>
      </c>
    </row>
    <row r="2506" spans="1:9" x14ac:dyDescent="0.3">
      <c r="A2506" s="12">
        <v>65</v>
      </c>
      <c r="B2506">
        <v>30654823000100</v>
      </c>
      <c r="C2506">
        <v>1885759.934051929</v>
      </c>
      <c r="D2506">
        <v>1257.17328739</v>
      </c>
      <c r="E2506">
        <v>1500.0000023600001</v>
      </c>
      <c r="F2506" t="s">
        <v>15</v>
      </c>
      <c r="G2506" t="str">
        <f>_xlfn.XLOOKUP(B2506,'de para'!A:A,'de para'!C:C,_xlfn.XLOOKUP(B2506,'de para'!B:B,'de para'!C:C,"Not found",0),0)</f>
        <v>SPS II FEEDER B FI MULTIMERCADO CRÉDITO PRIVADO</v>
      </c>
      <c r="H2506" t="str">
        <f>_xlfn.XLOOKUP(B2506,'de para'!A:A,'de para'!D:D,_xlfn.XLOOKUP('output XML'!B2506,'de para'!B:B,'de para'!D:D,"Not found",0),0)</f>
        <v>Inflação</v>
      </c>
      <c r="I2506" s="118">
        <v>44925</v>
      </c>
    </row>
    <row r="2507" spans="1:9" x14ac:dyDescent="0.3">
      <c r="A2507" s="12">
        <v>66</v>
      </c>
      <c r="B2507">
        <v>10843445000197</v>
      </c>
      <c r="C2507">
        <v>1505039.8641957389</v>
      </c>
      <c r="D2507">
        <v>2.5970817500000001</v>
      </c>
      <c r="E2507">
        <v>579511.93265123002</v>
      </c>
      <c r="F2507" t="s">
        <v>15</v>
      </c>
      <c r="G2507" t="str">
        <f>_xlfn.XLOOKUP(B2507,'de para'!A:A,'de para'!C:C,_xlfn.XLOOKUP(B2507,'de para'!B:B,'de para'!C:C,"Not found",0),0)</f>
        <v>XP REFERENCIADO FUNDO INVESTIMENTO REFERENCIADO DI</v>
      </c>
      <c r="H2507" t="str">
        <f>_xlfn.XLOOKUP(B2507,'de para'!A:A,'de para'!D:D,_xlfn.XLOOKUP('output XML'!B2507,'de para'!B:B,'de para'!D:D,"Not found",0),0)</f>
        <v>Caixa</v>
      </c>
      <c r="I2507" s="118">
        <v>44925</v>
      </c>
    </row>
    <row r="2508" spans="1:9" x14ac:dyDescent="0.3">
      <c r="A2508" s="12">
        <v>67</v>
      </c>
      <c r="B2508">
        <v>44162109000109</v>
      </c>
      <c r="C2508">
        <v>242710.3662870941</v>
      </c>
      <c r="D2508">
        <v>1.05399362</v>
      </c>
      <c r="E2508">
        <v>230276.88373207999</v>
      </c>
      <c r="F2508" t="s">
        <v>15</v>
      </c>
      <c r="G2508" t="str">
        <f>_xlfn.XLOOKUP(B2508,'de para'!A:A,'de para'!C:C,_xlfn.XLOOKUP(B2508,'de para'!B:B,'de para'!C:C,"Not found",0),0)</f>
        <v>XP CASH I FI RENDA FIXA SIMPLES</v>
      </c>
      <c r="H2508" t="str">
        <f>_xlfn.XLOOKUP(B2508,'de para'!A:A,'de para'!D:D,_xlfn.XLOOKUP('output XML'!B2508,'de para'!B:B,'de para'!D:D,"Not found",0),0)</f>
        <v>Caixa</v>
      </c>
      <c r="I2508" s="118">
        <v>44925</v>
      </c>
    </row>
    <row r="2509" spans="1:9" x14ac:dyDescent="0.3">
      <c r="A2509" s="12">
        <v>68</v>
      </c>
      <c r="B2509">
        <v>45683352000127</v>
      </c>
      <c r="C2509">
        <v>242710.36368702821</v>
      </c>
      <c r="D2509">
        <v>1.0540110499999999</v>
      </c>
      <c r="E2509">
        <v>230273.07321591</v>
      </c>
      <c r="F2509" t="s">
        <v>15</v>
      </c>
      <c r="G2509" t="str">
        <f>_xlfn.XLOOKUP(B2509,'de para'!A:A,'de para'!C:C,_xlfn.XLOOKUP(B2509,'de para'!B:B,'de para'!C:C,"Not found",0),0)</f>
        <v>XP CASH II FI RENDA FIXA SIMPLES</v>
      </c>
      <c r="H2509" t="str">
        <f>_xlfn.XLOOKUP(B2509,'de para'!A:A,'de para'!D:D,_xlfn.XLOOKUP('output XML'!B2509,'de para'!B:B,'de para'!D:D,"Not found",0),0)</f>
        <v>Caixa</v>
      </c>
      <c r="I2509" s="118">
        <v>44925</v>
      </c>
    </row>
    <row r="2510" spans="1:9" x14ac:dyDescent="0.3">
      <c r="A2510" s="12">
        <v>69</v>
      </c>
      <c r="B2510">
        <v>45688718000150</v>
      </c>
      <c r="C2510">
        <v>242710.36369618509</v>
      </c>
      <c r="D2510">
        <v>1.0540110300000001</v>
      </c>
      <c r="E2510">
        <v>230273.07759406001</v>
      </c>
      <c r="F2510" t="s">
        <v>15</v>
      </c>
      <c r="G2510" t="str">
        <f>_xlfn.XLOOKUP(B2510,'de para'!A:A,'de para'!C:C,_xlfn.XLOOKUP(B2510,'de para'!B:B,'de para'!C:C,"Not found",0),0)</f>
        <v>XP CASH IV FI RENDA FIXA SIMPLES</v>
      </c>
      <c r="H2510" t="str">
        <f>_xlfn.XLOOKUP(B2510,'de para'!A:A,'de para'!D:D,_xlfn.XLOOKUP('output XML'!B2510,'de para'!B:B,'de para'!D:D,"Not found",0),0)</f>
        <v>Caixa</v>
      </c>
      <c r="I2510" s="118">
        <v>44925</v>
      </c>
    </row>
    <row r="2511" spans="1:9" x14ac:dyDescent="0.3">
      <c r="A2511" s="12">
        <v>70</v>
      </c>
      <c r="B2511">
        <v>46328929000145</v>
      </c>
      <c r="C2511">
        <v>242710.36752764971</v>
      </c>
      <c r="D2511">
        <v>1.0540086900000001</v>
      </c>
      <c r="E2511">
        <v>230273.59245743</v>
      </c>
      <c r="F2511" t="s">
        <v>15</v>
      </c>
      <c r="G2511" t="str">
        <f>_xlfn.XLOOKUP(B2511,'de para'!A:A,'de para'!C:C,_xlfn.XLOOKUP(B2511,'de para'!B:B,'de para'!C:C,"Not found",0),0)</f>
        <v>XP CASH IX FI RENDA FIXA SIMPLES</v>
      </c>
      <c r="H2511" t="str">
        <f>_xlfn.XLOOKUP(B2511,'de para'!A:A,'de para'!D:D,_xlfn.XLOOKUP('output XML'!B2511,'de para'!B:B,'de para'!D:D,"Not found",0),0)</f>
        <v>Caixa</v>
      </c>
      <c r="I2511" s="118">
        <v>44925</v>
      </c>
    </row>
    <row r="2512" spans="1:9" x14ac:dyDescent="0.3">
      <c r="A2512" s="12">
        <v>71</v>
      </c>
      <c r="B2512">
        <v>46098698000120</v>
      </c>
      <c r="C2512">
        <v>242710.36071752661</v>
      </c>
      <c r="D2512">
        <v>1.0539291799999999</v>
      </c>
      <c r="E2512">
        <v>230290.95818138999</v>
      </c>
      <c r="F2512" t="s">
        <v>15</v>
      </c>
      <c r="G2512" t="str">
        <f>_xlfn.XLOOKUP(B2512,'de para'!A:A,'de para'!C:C,_xlfn.XLOOKUP(B2512,'de para'!B:B,'de para'!C:C,"Not found",0),0)</f>
        <v>XP CASH V FI RENDA FIXA SIMPLES</v>
      </c>
      <c r="H2512" t="str">
        <f>_xlfn.XLOOKUP(B2512,'de para'!A:A,'de para'!D:D,_xlfn.XLOOKUP('output XML'!B2512,'de para'!B:B,'de para'!D:D,"Not found",0),0)</f>
        <v>Caixa</v>
      </c>
      <c r="I2512" s="118">
        <v>44925</v>
      </c>
    </row>
    <row r="2513" spans="1:9" x14ac:dyDescent="0.3">
      <c r="A2513" s="12">
        <v>72</v>
      </c>
      <c r="B2513">
        <v>32319500000187</v>
      </c>
      <c r="C2513">
        <v>242710.36730781241</v>
      </c>
      <c r="D2513">
        <v>1.05403129</v>
      </c>
      <c r="E2513">
        <v>230268.65484023001</v>
      </c>
      <c r="F2513" t="s">
        <v>15</v>
      </c>
      <c r="G2513" t="str">
        <f>_xlfn.XLOOKUP(B2513,'de para'!A:A,'de para'!C:C,_xlfn.XLOOKUP(B2513,'de para'!B:B,'de para'!C:C,"Not found",0),0)</f>
        <v>XP CASH VI FI RENDA FIXA SIMPLES</v>
      </c>
      <c r="H2513" t="str">
        <f>_xlfn.XLOOKUP(B2513,'de para'!A:A,'de para'!D:D,_xlfn.XLOOKUP('output XML'!B2513,'de para'!B:B,'de para'!D:D,"Not found",0),0)</f>
        <v>Caixa</v>
      </c>
      <c r="I2513" s="118">
        <v>44925</v>
      </c>
    </row>
    <row r="2514" spans="1:9" x14ac:dyDescent="0.3">
      <c r="A2514" s="12">
        <v>73</v>
      </c>
      <c r="B2514">
        <v>46328987000179</v>
      </c>
      <c r="C2514">
        <v>242710.36713353751</v>
      </c>
      <c r="D2514">
        <v>1.0540120100000001</v>
      </c>
      <c r="E2514">
        <v>230272.86675181001</v>
      </c>
      <c r="F2514" t="s">
        <v>15</v>
      </c>
      <c r="G2514" t="str">
        <f>_xlfn.XLOOKUP(B2514,'de para'!A:A,'de para'!C:C,_xlfn.XLOOKUP(B2514,'de para'!B:B,'de para'!C:C,"Not found",0),0)</f>
        <v>XP CASH X FI RENDA FIXA SIMPLES I</v>
      </c>
      <c r="H2514" t="str">
        <f>_xlfn.XLOOKUP(B2514,'de para'!A:A,'de para'!D:D,_xlfn.XLOOKUP('output XML'!B2514,'de para'!B:B,'de para'!D:D,"Not found",0),0)</f>
        <v>Caixa</v>
      </c>
      <c r="I2514" s="118">
        <v>44925</v>
      </c>
    </row>
    <row r="2515" spans="1:9" x14ac:dyDescent="0.3">
      <c r="A2515" s="12">
        <v>74</v>
      </c>
      <c r="B2515">
        <v>45688636000106</v>
      </c>
      <c r="C2515">
        <v>242710.36994895141</v>
      </c>
      <c r="D2515">
        <v>1.0539409900000001</v>
      </c>
      <c r="E2515">
        <v>230288.38640098</v>
      </c>
      <c r="F2515" t="s">
        <v>15</v>
      </c>
      <c r="G2515" t="str">
        <f>_xlfn.XLOOKUP(B2515,'de para'!A:A,'de para'!C:C,_xlfn.XLOOKUP(B2515,'de para'!B:B,'de para'!C:C,"Not found",0),0)</f>
        <v>XP CASH III FI RENDA FIXA SIMPLES</v>
      </c>
      <c r="H2515" t="str">
        <f>_xlfn.XLOOKUP(B2515,'de para'!A:A,'de para'!D:D,_xlfn.XLOOKUP('output XML'!B2515,'de para'!B:B,'de para'!D:D,"Not found",0),0)</f>
        <v>Caixa</v>
      </c>
      <c r="I2515" s="118">
        <v>44925</v>
      </c>
    </row>
    <row r="2516" spans="1:9" x14ac:dyDescent="0.3">
      <c r="A2516" s="12">
        <v>75</v>
      </c>
      <c r="B2516">
        <v>46328680000178</v>
      </c>
      <c r="C2516">
        <v>242710.367890817</v>
      </c>
      <c r="D2516">
        <v>1.0540090200000001</v>
      </c>
      <c r="E2516">
        <v>230273.52070555999</v>
      </c>
      <c r="F2516" t="s">
        <v>15</v>
      </c>
      <c r="G2516" t="str">
        <f>_xlfn.XLOOKUP(B2516,'de para'!A:A,'de para'!C:C,_xlfn.XLOOKUP(B2516,'de para'!B:B,'de para'!C:C,"Not found",0),0)</f>
        <v>XP CASH VII FI RENDA FIXA SIMPLES</v>
      </c>
      <c r="H2516" t="str">
        <f>_xlfn.XLOOKUP(B2516,'de para'!A:A,'de para'!D:D,_xlfn.XLOOKUP('output XML'!B2516,'de para'!B:B,'de para'!D:D,"Not found",0),0)</f>
        <v>Caixa</v>
      </c>
      <c r="I2516" s="118">
        <v>44925</v>
      </c>
    </row>
    <row r="2517" spans="1:9" x14ac:dyDescent="0.3">
      <c r="A2517" s="12">
        <v>76</v>
      </c>
      <c r="B2517">
        <v>46328752000187</v>
      </c>
      <c r="C2517">
        <v>242710.36789587711</v>
      </c>
      <c r="D2517">
        <v>1.054009</v>
      </c>
      <c r="E2517">
        <v>230273.52507984001</v>
      </c>
      <c r="F2517" t="s">
        <v>15</v>
      </c>
      <c r="G2517" t="str">
        <f>_xlfn.XLOOKUP(B2517,'de para'!A:A,'de para'!C:C,_xlfn.XLOOKUP(B2517,'de para'!B:B,'de para'!C:C,"Not found",0),0)</f>
        <v>XP CASH VIII FI RENDA FIXA SIMPLES</v>
      </c>
      <c r="H2517" t="str">
        <f>_xlfn.XLOOKUP(B2517,'de para'!A:A,'de para'!D:D,_xlfn.XLOOKUP('output XML'!B2517,'de para'!B:B,'de para'!D:D,"Not found",0),0)</f>
        <v>Caixa</v>
      </c>
      <c r="I2517" s="118">
        <v>44925</v>
      </c>
    </row>
    <row r="2518" spans="1:9" x14ac:dyDescent="0.3">
      <c r="A2518" s="12">
        <v>0</v>
      </c>
      <c r="B2518" t="s">
        <v>3</v>
      </c>
      <c r="C2518">
        <v>195534.72</v>
      </c>
      <c r="D2518">
        <v>3910.694477</v>
      </c>
      <c r="E2518">
        <v>50</v>
      </c>
      <c r="F2518" t="s">
        <v>14</v>
      </c>
      <c r="G2518" t="str">
        <f>_xlfn.XLOOKUP(B2518,'de para'!A:A,'de para'!C:C,_xlfn.XLOOKUP(B2518,'de para'!B:B,'de para'!C:C,"Not found",0),0)</f>
        <v>NTN-B 760199 20350515</v>
      </c>
      <c r="H2518" t="str">
        <f>_xlfn.XLOOKUP(B2518,'de para'!A:A,'de para'!D:D,_xlfn.XLOOKUP('output XML'!B2518,'de para'!B:B,'de para'!D:D,"Not found",0),0)</f>
        <v>Inflação</v>
      </c>
      <c r="I2518" s="118">
        <v>44930</v>
      </c>
    </row>
    <row r="2519" spans="1:9" x14ac:dyDescent="0.3">
      <c r="A2519" s="12">
        <v>1</v>
      </c>
      <c r="B2519" t="s">
        <v>3</v>
      </c>
      <c r="C2519">
        <v>258105.84</v>
      </c>
      <c r="D2519">
        <v>3910.694477</v>
      </c>
      <c r="E2519">
        <v>66</v>
      </c>
      <c r="F2519" t="s">
        <v>14</v>
      </c>
      <c r="G2519" t="str">
        <f>_xlfn.XLOOKUP(B2519,'de para'!A:A,'de para'!C:C,_xlfn.XLOOKUP(B2519,'de para'!B:B,'de para'!C:C,"Not found",0),0)</f>
        <v>NTN-B 760199 20350515</v>
      </c>
      <c r="H2519" t="str">
        <f>_xlfn.XLOOKUP(B2519,'de para'!A:A,'de para'!D:D,_xlfn.XLOOKUP('output XML'!B2519,'de para'!B:B,'de para'!D:D,"Not found",0),0)</f>
        <v>Inflação</v>
      </c>
      <c r="I2519" s="118">
        <v>44930</v>
      </c>
    </row>
    <row r="2520" spans="1:9" x14ac:dyDescent="0.3">
      <c r="A2520" s="12">
        <v>2</v>
      </c>
      <c r="B2520" t="s">
        <v>3</v>
      </c>
      <c r="C2520">
        <v>1255332.93</v>
      </c>
      <c r="D2520">
        <v>3910.694477</v>
      </c>
      <c r="E2520">
        <v>321</v>
      </c>
      <c r="F2520" t="s">
        <v>14</v>
      </c>
      <c r="G2520" t="str">
        <f>_xlfn.XLOOKUP(B2520,'de para'!A:A,'de para'!C:C,_xlfn.XLOOKUP(B2520,'de para'!B:B,'de para'!C:C,"Not found",0),0)</f>
        <v>NTN-B 760199 20350515</v>
      </c>
      <c r="H2520" t="str">
        <f>_xlfn.XLOOKUP(B2520,'de para'!A:A,'de para'!D:D,_xlfn.XLOOKUP('output XML'!B2520,'de para'!B:B,'de para'!D:D,"Not found",0),0)</f>
        <v>Inflação</v>
      </c>
      <c r="I2520" s="118">
        <v>44930</v>
      </c>
    </row>
    <row r="2521" spans="1:9" x14ac:dyDescent="0.3">
      <c r="A2521" s="12">
        <v>3</v>
      </c>
      <c r="B2521" t="s">
        <v>5</v>
      </c>
      <c r="C2521">
        <v>177067.65</v>
      </c>
      <c r="D2521">
        <v>4024.2647579999998</v>
      </c>
      <c r="E2521">
        <v>44</v>
      </c>
      <c r="F2521" t="s">
        <v>14</v>
      </c>
      <c r="G2521" t="str">
        <f>_xlfn.XLOOKUP(B2521,'de para'!A:A,'de para'!C:C,_xlfn.XLOOKUP(B2521,'de para'!B:B,'de para'!C:C,"Not found",0),0)</f>
        <v>NTN-B 760199 20260815</v>
      </c>
      <c r="H2521" t="str">
        <f>_xlfn.XLOOKUP(B2521,'de para'!A:A,'de para'!D:D,_xlfn.XLOOKUP('output XML'!B2521,'de para'!B:B,'de para'!D:D,"Not found",0),0)</f>
        <v>Inflação</v>
      </c>
      <c r="I2521" s="118">
        <v>44930</v>
      </c>
    </row>
    <row r="2522" spans="1:9" x14ac:dyDescent="0.3">
      <c r="A2522" s="12">
        <v>4</v>
      </c>
      <c r="B2522" t="s">
        <v>5</v>
      </c>
      <c r="C2522">
        <v>277674.27</v>
      </c>
      <c r="D2522">
        <v>4024.2647579999998</v>
      </c>
      <c r="E2522">
        <v>69</v>
      </c>
      <c r="F2522" t="s">
        <v>14</v>
      </c>
      <c r="G2522" t="str">
        <f>_xlfn.XLOOKUP(B2522,'de para'!A:A,'de para'!C:C,_xlfn.XLOOKUP(B2522,'de para'!B:B,'de para'!C:C,"Not found",0),0)</f>
        <v>NTN-B 760199 20260815</v>
      </c>
      <c r="H2522" t="str">
        <f>_xlfn.XLOOKUP(B2522,'de para'!A:A,'de para'!D:D,_xlfn.XLOOKUP('output XML'!B2522,'de para'!B:B,'de para'!D:D,"Not found",0),0)</f>
        <v>Inflação</v>
      </c>
      <c r="I2522" s="118">
        <v>44930</v>
      </c>
    </row>
    <row r="2523" spans="1:9" x14ac:dyDescent="0.3">
      <c r="A2523" s="12">
        <v>5</v>
      </c>
      <c r="B2523" t="s">
        <v>5</v>
      </c>
      <c r="C2523">
        <v>32194.12</v>
      </c>
      <c r="D2523">
        <v>4024.2647579999998</v>
      </c>
      <c r="E2523">
        <v>8</v>
      </c>
      <c r="F2523" t="s">
        <v>14</v>
      </c>
      <c r="G2523" t="str">
        <f>_xlfn.XLOOKUP(B2523,'de para'!A:A,'de para'!C:C,_xlfn.XLOOKUP(B2523,'de para'!B:B,'de para'!C:C,"Not found",0),0)</f>
        <v>NTN-B 760199 20260815</v>
      </c>
      <c r="H2523" t="str">
        <f>_xlfn.XLOOKUP(B2523,'de para'!A:A,'de para'!D:D,_xlfn.XLOOKUP('output XML'!B2523,'de para'!B:B,'de para'!D:D,"Not found",0),0)</f>
        <v>Inflação</v>
      </c>
      <c r="I2523" s="118">
        <v>44930</v>
      </c>
    </row>
    <row r="2524" spans="1:9" x14ac:dyDescent="0.3">
      <c r="A2524" s="12">
        <v>6</v>
      </c>
      <c r="B2524" t="s">
        <v>5</v>
      </c>
      <c r="C2524">
        <v>696197.8</v>
      </c>
      <c r="D2524">
        <v>4024.2647579999998</v>
      </c>
      <c r="E2524">
        <v>173</v>
      </c>
      <c r="F2524" t="s">
        <v>14</v>
      </c>
      <c r="G2524" t="str">
        <f>_xlfn.XLOOKUP(B2524,'de para'!A:A,'de para'!C:C,_xlfn.XLOOKUP(B2524,'de para'!B:B,'de para'!C:C,"Not found",0),0)</f>
        <v>NTN-B 760199 20260815</v>
      </c>
      <c r="H2524" t="str">
        <f>_xlfn.XLOOKUP(B2524,'de para'!A:A,'de para'!D:D,_xlfn.XLOOKUP('output XML'!B2524,'de para'!B:B,'de para'!D:D,"Not found",0),0)</f>
        <v>Inflação</v>
      </c>
      <c r="I2524" s="118">
        <v>44930</v>
      </c>
    </row>
    <row r="2525" spans="1:9" x14ac:dyDescent="0.3">
      <c r="A2525" s="12">
        <v>7</v>
      </c>
      <c r="B2525" t="s">
        <v>3</v>
      </c>
      <c r="C2525">
        <v>1798919.46</v>
      </c>
      <c r="D2525">
        <v>3910.694477</v>
      </c>
      <c r="E2525">
        <v>460</v>
      </c>
      <c r="F2525" t="s">
        <v>15</v>
      </c>
      <c r="G2525" t="str">
        <f>_xlfn.XLOOKUP(B2525,'de para'!A:A,'de para'!C:C,_xlfn.XLOOKUP(B2525,'de para'!B:B,'de para'!C:C,"Not found",0),0)</f>
        <v>NTN-B 760199 20350515</v>
      </c>
      <c r="H2525" t="str">
        <f>_xlfn.XLOOKUP(B2525,'de para'!A:A,'de para'!D:D,_xlfn.XLOOKUP('output XML'!B2525,'de para'!B:B,'de para'!D:D,"Not found",0),0)</f>
        <v>Inflação</v>
      </c>
      <c r="I2525" s="118">
        <v>44930</v>
      </c>
    </row>
    <row r="2526" spans="1:9" x14ac:dyDescent="0.3">
      <c r="A2526" s="12">
        <v>8</v>
      </c>
      <c r="B2526" t="s">
        <v>4</v>
      </c>
      <c r="C2526">
        <v>1817443.91</v>
      </c>
      <c r="D2526">
        <v>4012.0174529999999</v>
      </c>
      <c r="E2526">
        <v>453</v>
      </c>
      <c r="F2526" t="s">
        <v>15</v>
      </c>
      <c r="G2526" t="str">
        <f>_xlfn.XLOOKUP(B2526,'de para'!A:A,'de para'!C:C,_xlfn.XLOOKUP(B2526,'de para'!B:B,'de para'!C:C,"Not found",0),0)</f>
        <v>NTN-B 760199 20300815</v>
      </c>
      <c r="H2526" t="str">
        <f>_xlfn.XLOOKUP(B2526,'de para'!A:A,'de para'!D:D,_xlfn.XLOOKUP('output XML'!B2526,'de para'!B:B,'de para'!D:D,"Not found",0),0)</f>
        <v>Inflação</v>
      </c>
      <c r="I2526" s="118">
        <v>44930</v>
      </c>
    </row>
    <row r="2527" spans="1:9" x14ac:dyDescent="0.3">
      <c r="A2527" s="12">
        <v>9</v>
      </c>
      <c r="B2527" t="s">
        <v>4</v>
      </c>
      <c r="C2527">
        <v>1757263.64</v>
      </c>
      <c r="D2527">
        <v>4012.0174529999999</v>
      </c>
      <c r="E2527">
        <v>438</v>
      </c>
      <c r="F2527" t="s">
        <v>15</v>
      </c>
      <c r="G2527" t="str">
        <f>_xlfn.XLOOKUP(B2527,'de para'!A:A,'de para'!C:C,_xlfn.XLOOKUP(B2527,'de para'!B:B,'de para'!C:C,"Not found",0),0)</f>
        <v>NTN-B 760199 20300815</v>
      </c>
      <c r="H2527" t="str">
        <f>_xlfn.XLOOKUP(B2527,'de para'!A:A,'de para'!D:D,_xlfn.XLOOKUP('output XML'!B2527,'de para'!B:B,'de para'!D:D,"Not found",0),0)</f>
        <v>Inflação</v>
      </c>
      <c r="I2527" s="118">
        <v>44930</v>
      </c>
    </row>
    <row r="2528" spans="1:9" x14ac:dyDescent="0.3">
      <c r="A2528" s="12">
        <v>10</v>
      </c>
      <c r="B2528" t="s">
        <v>3</v>
      </c>
      <c r="C2528">
        <v>727389.17</v>
      </c>
      <c r="D2528">
        <v>3910.694477</v>
      </c>
      <c r="E2528">
        <v>186</v>
      </c>
      <c r="F2528" t="s">
        <v>15</v>
      </c>
      <c r="G2528" t="str">
        <f>_xlfn.XLOOKUP(B2528,'de para'!A:A,'de para'!C:C,_xlfn.XLOOKUP(B2528,'de para'!B:B,'de para'!C:C,"Not found",0),0)</f>
        <v>NTN-B 760199 20350515</v>
      </c>
      <c r="H2528" t="str">
        <f>_xlfn.XLOOKUP(B2528,'de para'!A:A,'de para'!D:D,_xlfn.XLOOKUP('output XML'!B2528,'de para'!B:B,'de para'!D:D,"Not found",0),0)</f>
        <v>Inflação</v>
      </c>
      <c r="I2528" s="118">
        <v>44930</v>
      </c>
    </row>
    <row r="2529" spans="1:9" x14ac:dyDescent="0.3">
      <c r="A2529" s="12">
        <v>11</v>
      </c>
      <c r="B2529" t="s">
        <v>3</v>
      </c>
      <c r="C2529">
        <v>281570</v>
      </c>
      <c r="D2529">
        <v>3910.694477</v>
      </c>
      <c r="E2529">
        <v>72</v>
      </c>
      <c r="F2529" t="s">
        <v>15</v>
      </c>
      <c r="G2529" t="str">
        <f>_xlfn.XLOOKUP(B2529,'de para'!A:A,'de para'!C:C,_xlfn.XLOOKUP(B2529,'de para'!B:B,'de para'!C:C,"Not found",0),0)</f>
        <v>NTN-B 760199 20350515</v>
      </c>
      <c r="H2529" t="str">
        <f>_xlfn.XLOOKUP(B2529,'de para'!A:A,'de para'!D:D,_xlfn.XLOOKUP('output XML'!B2529,'de para'!B:B,'de para'!D:D,"Not found",0),0)</f>
        <v>Inflação</v>
      </c>
      <c r="I2529" s="118">
        <v>44930</v>
      </c>
    </row>
    <row r="2530" spans="1:9" x14ac:dyDescent="0.3">
      <c r="A2530" s="12">
        <v>12</v>
      </c>
      <c r="B2530" t="s">
        <v>3</v>
      </c>
      <c r="C2530">
        <v>39106.94</v>
      </c>
      <c r="D2530">
        <v>3910.694477</v>
      </c>
      <c r="E2530">
        <v>10</v>
      </c>
      <c r="F2530" t="s">
        <v>15</v>
      </c>
      <c r="G2530" t="str">
        <f>_xlfn.XLOOKUP(B2530,'de para'!A:A,'de para'!C:C,_xlfn.XLOOKUP(B2530,'de para'!B:B,'de para'!C:C,"Not found",0),0)</f>
        <v>NTN-B 760199 20350515</v>
      </c>
      <c r="H2530" t="str">
        <f>_xlfn.XLOOKUP(B2530,'de para'!A:A,'de para'!D:D,_xlfn.XLOOKUP('output XML'!B2530,'de para'!B:B,'de para'!D:D,"Not found",0),0)</f>
        <v>Inflação</v>
      </c>
      <c r="I2530" s="118">
        <v>44930</v>
      </c>
    </row>
    <row r="2531" spans="1:9" x14ac:dyDescent="0.3">
      <c r="A2531" s="12">
        <v>13</v>
      </c>
      <c r="B2531" t="s">
        <v>3</v>
      </c>
      <c r="C2531">
        <v>2010096.96</v>
      </c>
      <c r="D2531">
        <v>3910.694477</v>
      </c>
      <c r="E2531">
        <v>514</v>
      </c>
      <c r="F2531" t="s">
        <v>15</v>
      </c>
      <c r="G2531" t="str">
        <f>_xlfn.XLOOKUP(B2531,'de para'!A:A,'de para'!C:C,_xlfn.XLOOKUP(B2531,'de para'!B:B,'de para'!C:C,"Not found",0),0)</f>
        <v>NTN-B 760199 20350515</v>
      </c>
      <c r="H2531" t="str">
        <f>_xlfn.XLOOKUP(B2531,'de para'!A:A,'de para'!D:D,_xlfn.XLOOKUP('output XML'!B2531,'de para'!B:B,'de para'!D:D,"Not found",0),0)</f>
        <v>Inflação</v>
      </c>
      <c r="I2531" s="118">
        <v>44930</v>
      </c>
    </row>
    <row r="2532" spans="1:9" x14ac:dyDescent="0.3">
      <c r="A2532" s="12">
        <v>14</v>
      </c>
      <c r="B2532" t="s">
        <v>4</v>
      </c>
      <c r="C2532">
        <v>2527571</v>
      </c>
      <c r="D2532">
        <v>4012.0174529999999</v>
      </c>
      <c r="E2532">
        <v>630</v>
      </c>
      <c r="F2532" t="s">
        <v>15</v>
      </c>
      <c r="G2532" t="str">
        <f>_xlfn.XLOOKUP(B2532,'de para'!A:A,'de para'!C:C,_xlfn.XLOOKUP(B2532,'de para'!B:B,'de para'!C:C,"Not found",0),0)</f>
        <v>NTN-B 760199 20300815</v>
      </c>
      <c r="H2532" t="str">
        <f>_xlfn.XLOOKUP(B2532,'de para'!A:A,'de para'!D:D,_xlfn.XLOOKUP('output XML'!B2532,'de para'!B:B,'de para'!D:D,"Not found",0),0)</f>
        <v>Inflação</v>
      </c>
      <c r="I2532" s="118">
        <v>44930</v>
      </c>
    </row>
    <row r="2533" spans="1:9" x14ac:dyDescent="0.3">
      <c r="A2533" s="12">
        <v>15</v>
      </c>
      <c r="B2533" t="s">
        <v>3</v>
      </c>
      <c r="C2533">
        <v>1286618.48</v>
      </c>
      <c r="D2533">
        <v>3910.694477</v>
      </c>
      <c r="E2533">
        <v>329</v>
      </c>
      <c r="F2533" t="s">
        <v>15</v>
      </c>
      <c r="G2533" t="str">
        <f>_xlfn.XLOOKUP(B2533,'de para'!A:A,'de para'!C:C,_xlfn.XLOOKUP(B2533,'de para'!B:B,'de para'!C:C,"Not found",0),0)</f>
        <v>NTN-B 760199 20350515</v>
      </c>
      <c r="H2533" t="str">
        <f>_xlfn.XLOOKUP(B2533,'de para'!A:A,'de para'!D:D,_xlfn.XLOOKUP('output XML'!B2533,'de para'!B:B,'de para'!D:D,"Not found",0),0)</f>
        <v>Inflação</v>
      </c>
      <c r="I2533" s="118">
        <v>44930</v>
      </c>
    </row>
    <row r="2534" spans="1:9" x14ac:dyDescent="0.3">
      <c r="A2534" s="12">
        <v>16</v>
      </c>
      <c r="B2534" t="s">
        <v>3</v>
      </c>
      <c r="C2534">
        <v>144695.70000000001</v>
      </c>
      <c r="D2534">
        <v>3910.694477</v>
      </c>
      <c r="E2534">
        <v>37</v>
      </c>
      <c r="F2534" t="s">
        <v>15</v>
      </c>
      <c r="G2534" t="str">
        <f>_xlfn.XLOOKUP(B2534,'de para'!A:A,'de para'!C:C,_xlfn.XLOOKUP(B2534,'de para'!B:B,'de para'!C:C,"Not found",0),0)</f>
        <v>NTN-B 760199 20350515</v>
      </c>
      <c r="H2534" t="str">
        <f>_xlfn.XLOOKUP(B2534,'de para'!A:A,'de para'!D:D,_xlfn.XLOOKUP('output XML'!B2534,'de para'!B:B,'de para'!D:D,"Not found",0),0)</f>
        <v>Inflação</v>
      </c>
      <c r="I2534" s="118">
        <v>44930</v>
      </c>
    </row>
    <row r="2535" spans="1:9" x14ac:dyDescent="0.3">
      <c r="A2535" s="12">
        <v>17</v>
      </c>
      <c r="B2535" t="s">
        <v>4</v>
      </c>
      <c r="C2535">
        <v>188564.82</v>
      </c>
      <c r="D2535">
        <v>4012.0174529999999</v>
      </c>
      <c r="E2535">
        <v>47</v>
      </c>
      <c r="F2535" t="s">
        <v>15</v>
      </c>
      <c r="G2535" t="str">
        <f>_xlfn.XLOOKUP(B2535,'de para'!A:A,'de para'!C:C,_xlfn.XLOOKUP(B2535,'de para'!B:B,'de para'!C:C,"Not found",0),0)</f>
        <v>NTN-B 760199 20300815</v>
      </c>
      <c r="H2535" t="str">
        <f>_xlfn.XLOOKUP(B2535,'de para'!A:A,'de para'!D:D,_xlfn.XLOOKUP('output XML'!B2535,'de para'!B:B,'de para'!D:D,"Not found",0),0)</f>
        <v>Inflação</v>
      </c>
      <c r="I2535" s="118">
        <v>44930</v>
      </c>
    </row>
    <row r="2536" spans="1:9" x14ac:dyDescent="0.3">
      <c r="A2536" s="12">
        <v>18</v>
      </c>
      <c r="B2536" t="s">
        <v>5</v>
      </c>
      <c r="C2536">
        <v>953750.75</v>
      </c>
      <c r="D2536">
        <v>4024.2647579999998</v>
      </c>
      <c r="E2536">
        <v>237</v>
      </c>
      <c r="F2536" t="s">
        <v>15</v>
      </c>
      <c r="G2536" t="str">
        <f>_xlfn.XLOOKUP(B2536,'de para'!A:A,'de para'!C:C,_xlfn.XLOOKUP(B2536,'de para'!B:B,'de para'!C:C,"Not found",0),0)</f>
        <v>NTN-B 760199 20260815</v>
      </c>
      <c r="H2536" t="str">
        <f>_xlfn.XLOOKUP(B2536,'de para'!A:A,'de para'!D:D,_xlfn.XLOOKUP('output XML'!B2536,'de para'!B:B,'de para'!D:D,"Not found",0),0)</f>
        <v>Inflação</v>
      </c>
      <c r="I2536" s="118">
        <v>44930</v>
      </c>
    </row>
    <row r="2537" spans="1:9" x14ac:dyDescent="0.3">
      <c r="A2537" s="12">
        <v>19</v>
      </c>
      <c r="B2537" t="s">
        <v>5</v>
      </c>
      <c r="C2537">
        <v>792780.16</v>
      </c>
      <c r="D2537">
        <v>4024.2647579999998</v>
      </c>
      <c r="E2537">
        <v>197</v>
      </c>
      <c r="F2537" t="s">
        <v>15</v>
      </c>
      <c r="G2537" t="str">
        <f>_xlfn.XLOOKUP(B2537,'de para'!A:A,'de para'!C:C,_xlfn.XLOOKUP(B2537,'de para'!B:B,'de para'!C:C,"Not found",0),0)</f>
        <v>NTN-B 760199 20260815</v>
      </c>
      <c r="H2537" t="str">
        <f>_xlfn.XLOOKUP(B2537,'de para'!A:A,'de para'!D:D,_xlfn.XLOOKUP('output XML'!B2537,'de para'!B:B,'de para'!D:D,"Not found",0),0)</f>
        <v>Inflação</v>
      </c>
      <c r="I2537" s="118">
        <v>44930</v>
      </c>
    </row>
    <row r="2538" spans="1:9" x14ac:dyDescent="0.3">
      <c r="A2538" s="12">
        <v>20</v>
      </c>
      <c r="B2538" t="s">
        <v>5</v>
      </c>
      <c r="C2538">
        <v>100606.62</v>
      </c>
      <c r="D2538">
        <v>4024.2647579999998</v>
      </c>
      <c r="E2538">
        <v>25</v>
      </c>
      <c r="F2538" t="s">
        <v>15</v>
      </c>
      <c r="G2538" t="str">
        <f>_xlfn.XLOOKUP(B2538,'de para'!A:A,'de para'!C:C,_xlfn.XLOOKUP(B2538,'de para'!B:B,'de para'!C:C,"Not found",0),0)</f>
        <v>NTN-B 760199 20260815</v>
      </c>
      <c r="H2538" t="str">
        <f>_xlfn.XLOOKUP(B2538,'de para'!A:A,'de para'!D:D,_xlfn.XLOOKUP('output XML'!B2538,'de para'!B:B,'de para'!D:D,"Not found",0),0)</f>
        <v>Inflação</v>
      </c>
      <c r="I2538" s="118">
        <v>44930</v>
      </c>
    </row>
    <row r="2539" spans="1:9" x14ac:dyDescent="0.3">
      <c r="A2539" s="12">
        <v>21</v>
      </c>
      <c r="B2539" t="s">
        <v>5</v>
      </c>
      <c r="C2539">
        <v>1307886.05</v>
      </c>
      <c r="D2539">
        <v>4024.2647579999998</v>
      </c>
      <c r="E2539">
        <v>325</v>
      </c>
      <c r="F2539" t="s">
        <v>15</v>
      </c>
      <c r="G2539" t="str">
        <f>_xlfn.XLOOKUP(B2539,'de para'!A:A,'de para'!C:C,_xlfn.XLOOKUP(B2539,'de para'!B:B,'de para'!C:C,"Not found",0),0)</f>
        <v>NTN-B 760199 20260815</v>
      </c>
      <c r="H2539" t="str">
        <f>_xlfn.XLOOKUP(B2539,'de para'!A:A,'de para'!D:D,_xlfn.XLOOKUP('output XML'!B2539,'de para'!B:B,'de para'!D:D,"Not found",0),0)</f>
        <v>Inflação</v>
      </c>
      <c r="I2539" s="118">
        <v>44930</v>
      </c>
    </row>
    <row r="2540" spans="1:9" x14ac:dyDescent="0.3">
      <c r="A2540" s="12">
        <v>22</v>
      </c>
      <c r="B2540" t="s">
        <v>6</v>
      </c>
      <c r="C2540">
        <v>1480711.09</v>
      </c>
      <c r="D2540">
        <v>987.14072541999997</v>
      </c>
      <c r="E2540">
        <v>1500</v>
      </c>
      <c r="F2540" t="s">
        <v>14</v>
      </c>
      <c r="G2540" t="str">
        <f>_xlfn.XLOOKUP(B2540,'de para'!A:A,'de para'!C:C,_xlfn.XLOOKUP(B2540,'de para'!B:B,'de para'!C:C,"Not found",0),0)</f>
        <v>IFPT11 - IFIN PARTICIPAÇÕES S.A. - 20330915 IPCA + 7.1000%</v>
      </c>
      <c r="H2540" t="str">
        <f>_xlfn.XLOOKUP(B2540,'de para'!A:A,'de para'!D:D,_xlfn.XLOOKUP('output XML'!B2540,'de para'!B:B,'de para'!D:D,"Not found",0),0)</f>
        <v>Inflação</v>
      </c>
      <c r="I2540" s="118">
        <v>44930</v>
      </c>
    </row>
    <row r="2541" spans="1:9" x14ac:dyDescent="0.3">
      <c r="A2541" s="12">
        <v>23</v>
      </c>
      <c r="B2541" t="s">
        <v>7</v>
      </c>
      <c r="C2541">
        <v>267054.84000000003</v>
      </c>
      <c r="D2541">
        <v>14.04</v>
      </c>
      <c r="E2541">
        <v>19021</v>
      </c>
      <c r="F2541" t="s">
        <v>14</v>
      </c>
      <c r="G2541" t="str">
        <f>_xlfn.XLOOKUP(B2541,'de para'!A:A,'de para'!C:C,_xlfn.XLOOKUP(B2541,'de para'!B:B,'de para'!C:C,"Not found",0),0)</f>
        <v>Bradesco PN</v>
      </c>
      <c r="H2541" t="str">
        <f>_xlfn.XLOOKUP(B2541,'de para'!A:A,'de para'!D:D,_xlfn.XLOOKUP('output XML'!B2541,'de para'!B:B,'de para'!D:D,"Not found",0),0)</f>
        <v>Ações</v>
      </c>
      <c r="I2541" s="118">
        <v>44930</v>
      </c>
    </row>
    <row r="2542" spans="1:9" x14ac:dyDescent="0.3">
      <c r="A2542" s="12">
        <v>24</v>
      </c>
      <c r="B2542" t="s">
        <v>143</v>
      </c>
      <c r="C2542">
        <v>958659.52</v>
      </c>
      <c r="D2542">
        <v>101.92</v>
      </c>
      <c r="E2542">
        <v>9406</v>
      </c>
      <c r="F2542" t="s">
        <v>14</v>
      </c>
      <c r="G2542" t="str">
        <f>_xlfn.XLOOKUP(B2542,'de para'!A:A,'de para'!C:C,_xlfn.XLOOKUP(B2542,'de para'!B:B,'de para'!C:C,"Not found",0),0)</f>
        <v>BOVA11</v>
      </c>
      <c r="H2542" t="str">
        <f>_xlfn.XLOOKUP(B2542,'de para'!A:A,'de para'!D:D,_xlfn.XLOOKUP('output XML'!B2542,'de para'!B:B,'de para'!D:D,"Not found",0),0)</f>
        <v>Ações</v>
      </c>
      <c r="I2542" s="118">
        <v>44930</v>
      </c>
    </row>
    <row r="2543" spans="1:9" x14ac:dyDescent="0.3">
      <c r="A2543" s="12">
        <v>25</v>
      </c>
      <c r="B2543" t="s">
        <v>8</v>
      </c>
      <c r="C2543">
        <v>364385.56</v>
      </c>
      <c r="D2543">
        <v>10.78</v>
      </c>
      <c r="E2543">
        <v>33802</v>
      </c>
      <c r="F2543" t="s">
        <v>14</v>
      </c>
      <c r="G2543" t="str">
        <f>_xlfn.XLOOKUP(B2543,'de para'!A:A,'de para'!C:C,_xlfn.XLOOKUP(B2543,'de para'!B:B,'de para'!C:C,"Not found",0),0)</f>
        <v>CEMIG PN</v>
      </c>
      <c r="H2543" t="str">
        <f>_xlfn.XLOOKUP(B2543,'de para'!A:A,'de para'!D:D,_xlfn.XLOOKUP('output XML'!B2543,'de para'!B:B,'de para'!D:D,"Not found",0),0)</f>
        <v>Ações</v>
      </c>
      <c r="I2543" s="118">
        <v>44930</v>
      </c>
    </row>
    <row r="2544" spans="1:9" x14ac:dyDescent="0.3">
      <c r="A2544" s="12">
        <v>26</v>
      </c>
      <c r="B2544" t="s">
        <v>9</v>
      </c>
      <c r="C2544">
        <v>1139820</v>
      </c>
      <c r="D2544">
        <v>15.7</v>
      </c>
      <c r="E2544">
        <v>72600</v>
      </c>
      <c r="F2544" t="s">
        <v>14</v>
      </c>
      <c r="G2544" t="str">
        <f>_xlfn.XLOOKUP(B2544,'de para'!A:A,'de para'!C:C,_xlfn.XLOOKUP(B2544,'de para'!B:B,'de para'!C:C,"Not found",0),0)</f>
        <v>Cosan ON</v>
      </c>
      <c r="H2544" t="str">
        <f>_xlfn.XLOOKUP(B2544,'de para'!A:A,'de para'!D:D,_xlfn.XLOOKUP('output XML'!B2544,'de para'!B:B,'de para'!D:D,"Not found",0),0)</f>
        <v>Ações</v>
      </c>
      <c r="I2544" s="118">
        <v>44930</v>
      </c>
    </row>
    <row r="2545" spans="1:9" x14ac:dyDescent="0.3">
      <c r="A2545" s="12">
        <v>27</v>
      </c>
      <c r="B2545" t="s">
        <v>10</v>
      </c>
      <c r="C2545">
        <v>478190.28</v>
      </c>
      <c r="D2545">
        <v>8.2200000000000006</v>
      </c>
      <c r="E2545">
        <v>58174</v>
      </c>
      <c r="F2545" t="s">
        <v>14</v>
      </c>
      <c r="G2545" t="str">
        <f>_xlfn.XLOOKUP(B2545,'de para'!A:A,'de para'!C:C,_xlfn.XLOOKUP(B2545,'de para'!B:B,'de para'!C:C,"Not found",0),0)</f>
        <v>Itau PN</v>
      </c>
      <c r="H2545" t="str">
        <f>_xlfn.XLOOKUP(B2545,'de para'!A:A,'de para'!D:D,_xlfn.XLOOKUP('output XML'!B2545,'de para'!B:B,'de para'!D:D,"Not found",0),0)</f>
        <v>Ações</v>
      </c>
      <c r="I2545" s="118">
        <v>44930</v>
      </c>
    </row>
    <row r="2546" spans="1:9" x14ac:dyDescent="0.3">
      <c r="A2546" s="12">
        <v>28</v>
      </c>
      <c r="B2546" t="s">
        <v>11</v>
      </c>
      <c r="C2546">
        <v>831183</v>
      </c>
      <c r="D2546">
        <v>23.05</v>
      </c>
      <c r="E2546">
        <v>36060</v>
      </c>
      <c r="F2546" t="s">
        <v>14</v>
      </c>
      <c r="G2546" t="str">
        <f>_xlfn.XLOOKUP(B2546,'de para'!A:A,'de para'!C:C,_xlfn.XLOOKUP(B2546,'de para'!B:B,'de para'!C:C,"Not found",0),0)</f>
        <v>Petrobras PN</v>
      </c>
      <c r="H2546" t="str">
        <f>_xlfn.XLOOKUP(B2546,'de para'!A:A,'de para'!D:D,_xlfn.XLOOKUP('output XML'!B2546,'de para'!B:B,'de para'!D:D,"Not found",0),0)</f>
        <v>Ações</v>
      </c>
      <c r="I2546" s="118">
        <v>44930</v>
      </c>
    </row>
    <row r="2547" spans="1:9" x14ac:dyDescent="0.3">
      <c r="A2547" s="12">
        <v>29</v>
      </c>
      <c r="B2547" t="s">
        <v>12</v>
      </c>
      <c r="C2547">
        <v>1698600</v>
      </c>
      <c r="D2547">
        <v>89.4</v>
      </c>
      <c r="E2547">
        <v>19000</v>
      </c>
      <c r="F2547" t="s">
        <v>14</v>
      </c>
      <c r="G2547" t="str">
        <f>_xlfn.XLOOKUP(B2547,'de para'!A:A,'de para'!C:C,_xlfn.XLOOKUP(B2547,'de para'!B:B,'de para'!C:C,"Not found",0),0)</f>
        <v>Vale ON</v>
      </c>
      <c r="H2547" t="str">
        <f>_xlfn.XLOOKUP(B2547,'de para'!A:A,'de para'!D:D,_xlfn.XLOOKUP('output XML'!B2547,'de para'!B:B,'de para'!D:D,"Not found",0),0)</f>
        <v>Ações</v>
      </c>
      <c r="I2547" s="118">
        <v>44930</v>
      </c>
    </row>
    <row r="2548" spans="1:9" x14ac:dyDescent="0.3">
      <c r="A2548" s="12">
        <v>30</v>
      </c>
      <c r="B2548" t="s">
        <v>143</v>
      </c>
      <c r="C2548">
        <v>587568.80000000005</v>
      </c>
      <c r="D2548">
        <v>101.92</v>
      </c>
      <c r="E2548">
        <v>5765</v>
      </c>
      <c r="F2548" t="s">
        <v>14</v>
      </c>
      <c r="G2548" t="str">
        <f>_xlfn.XLOOKUP(B2548,'de para'!A:A,'de para'!C:C,_xlfn.XLOOKUP(B2548,'de para'!B:B,'de para'!C:C,"Not found",0),0)</f>
        <v>BOVA11</v>
      </c>
      <c r="H2548" t="str">
        <f>_xlfn.XLOOKUP(B2548,'de para'!A:A,'de para'!D:D,_xlfn.XLOOKUP('output XML'!B2548,'de para'!B:B,'de para'!D:D,"Not found",0),0)</f>
        <v>Ações</v>
      </c>
      <c r="I2548" s="118">
        <v>44930</v>
      </c>
    </row>
    <row r="2549" spans="1:9" x14ac:dyDescent="0.3">
      <c r="A2549" s="12">
        <v>31</v>
      </c>
      <c r="B2549" t="s">
        <v>143</v>
      </c>
      <c r="C2549">
        <v>91320.320000000007</v>
      </c>
      <c r="D2549">
        <v>101.92</v>
      </c>
      <c r="E2549">
        <v>896</v>
      </c>
      <c r="F2549" t="s">
        <v>14</v>
      </c>
      <c r="G2549" t="str">
        <f>_xlfn.XLOOKUP(B2549,'de para'!A:A,'de para'!C:C,_xlfn.XLOOKUP(B2549,'de para'!B:B,'de para'!C:C,"Not found",0),0)</f>
        <v>BOVA11</v>
      </c>
      <c r="H2549" t="str">
        <f>_xlfn.XLOOKUP(B2549,'de para'!A:A,'de para'!D:D,_xlfn.XLOOKUP('output XML'!B2549,'de para'!B:B,'de para'!D:D,"Not found",0),0)</f>
        <v>Ações</v>
      </c>
      <c r="I2549" s="118">
        <v>44930</v>
      </c>
    </row>
    <row r="2550" spans="1:9" x14ac:dyDescent="0.3">
      <c r="A2550" s="12">
        <v>32</v>
      </c>
      <c r="B2550" t="s">
        <v>143</v>
      </c>
      <c r="C2550">
        <v>43621.760000000002</v>
      </c>
      <c r="D2550">
        <v>101.92</v>
      </c>
      <c r="E2550">
        <v>428</v>
      </c>
      <c r="F2550" t="s">
        <v>14</v>
      </c>
      <c r="G2550" t="str">
        <f>_xlfn.XLOOKUP(B2550,'de para'!A:A,'de para'!C:C,_xlfn.XLOOKUP(B2550,'de para'!B:B,'de para'!C:C,"Not found",0),0)</f>
        <v>BOVA11</v>
      </c>
      <c r="H2550" t="str">
        <f>_xlfn.XLOOKUP(B2550,'de para'!A:A,'de para'!D:D,_xlfn.XLOOKUP('output XML'!B2550,'de para'!B:B,'de para'!D:D,"Not found",0),0)</f>
        <v>Ações</v>
      </c>
      <c r="I2550" s="118">
        <v>44930</v>
      </c>
    </row>
    <row r="2551" spans="1:9" x14ac:dyDescent="0.3">
      <c r="A2551" s="12">
        <v>33</v>
      </c>
      <c r="B2551" t="s">
        <v>143</v>
      </c>
      <c r="C2551">
        <v>82555.199999999997</v>
      </c>
      <c r="D2551">
        <v>101.92</v>
      </c>
      <c r="E2551">
        <v>810</v>
      </c>
      <c r="F2551" t="s">
        <v>14</v>
      </c>
      <c r="G2551" t="str">
        <f>_xlfn.XLOOKUP(B2551,'de para'!A:A,'de para'!C:C,_xlfn.XLOOKUP(B2551,'de para'!B:B,'de para'!C:C,"Not found",0),0)</f>
        <v>BOVA11</v>
      </c>
      <c r="H2551" t="str">
        <f>_xlfn.XLOOKUP(B2551,'de para'!A:A,'de para'!D:D,_xlfn.XLOOKUP('output XML'!B2551,'de para'!B:B,'de para'!D:D,"Not found",0),0)</f>
        <v>Ações</v>
      </c>
      <c r="I2551" s="118">
        <v>44930</v>
      </c>
    </row>
    <row r="2552" spans="1:9" x14ac:dyDescent="0.3">
      <c r="A2552" s="12">
        <v>34</v>
      </c>
      <c r="B2552" t="s">
        <v>143</v>
      </c>
      <c r="C2552">
        <v>153593.44</v>
      </c>
      <c r="D2552">
        <v>101.92</v>
      </c>
      <c r="E2552">
        <v>1507</v>
      </c>
      <c r="F2552" t="s">
        <v>14</v>
      </c>
      <c r="G2552" t="str">
        <f>_xlfn.XLOOKUP(B2552,'de para'!A:A,'de para'!C:C,_xlfn.XLOOKUP(B2552,'de para'!B:B,'de para'!C:C,"Not found",0),0)</f>
        <v>BOVA11</v>
      </c>
      <c r="H2552" t="str">
        <f>_xlfn.XLOOKUP(B2552,'de para'!A:A,'de para'!D:D,_xlfn.XLOOKUP('output XML'!B2552,'de para'!B:B,'de para'!D:D,"Not found",0),0)</f>
        <v>Ações</v>
      </c>
      <c r="I2552" s="118">
        <v>44930</v>
      </c>
    </row>
    <row r="2553" spans="1:9" x14ac:dyDescent="0.3">
      <c r="A2553" s="12">
        <v>35</v>
      </c>
      <c r="B2553" t="s">
        <v>13</v>
      </c>
      <c r="C2553">
        <v>697962.49</v>
      </c>
      <c r="D2553">
        <v>697962.49</v>
      </c>
      <c r="E2553">
        <v>1</v>
      </c>
      <c r="F2553" t="s">
        <v>14</v>
      </c>
      <c r="G2553" t="str">
        <f>_xlfn.XLOOKUP(B2553,'de para'!A:A,'de para'!C:C,_xlfn.XLOOKUP(B2553,'de para'!B:B,'de para'!C:C,"Not found",0),0)</f>
        <v>Fundo de caixa</v>
      </c>
      <c r="H2553" t="str">
        <f>_xlfn.XLOOKUP(B2553,'de para'!A:A,'de para'!D:D,_xlfn.XLOOKUP('output XML'!B2553,'de para'!B:B,'de para'!D:D,"Not found",0),0)</f>
        <v>Caixa</v>
      </c>
      <c r="I2553" s="118">
        <v>44930</v>
      </c>
    </row>
    <row r="2554" spans="1:9" x14ac:dyDescent="0.3">
      <c r="A2554" s="12">
        <v>36</v>
      </c>
      <c r="B2554" t="s">
        <v>13</v>
      </c>
      <c r="C2554">
        <v>1050.25</v>
      </c>
      <c r="D2554">
        <v>1050.25</v>
      </c>
      <c r="E2554">
        <v>1</v>
      </c>
      <c r="F2554" t="s">
        <v>15</v>
      </c>
      <c r="G2554" t="str">
        <f>_xlfn.XLOOKUP(B2554,'de para'!A:A,'de para'!C:C,_xlfn.XLOOKUP(B2554,'de para'!B:B,'de para'!C:C,"Not found",0),0)</f>
        <v>Fundo de caixa</v>
      </c>
      <c r="H2554" t="str">
        <f>_xlfn.XLOOKUP(B2554,'de para'!A:A,'de para'!D:D,_xlfn.XLOOKUP('output XML'!B2554,'de para'!B:B,'de para'!D:D,"Not found",0),0)</f>
        <v>Caixa</v>
      </c>
      <c r="I2554" s="118">
        <v>44930</v>
      </c>
    </row>
    <row r="2555" spans="1:9" x14ac:dyDescent="0.3">
      <c r="A2555" s="12">
        <v>37</v>
      </c>
      <c r="B2555">
        <v>19726267000199</v>
      </c>
      <c r="C2555">
        <v>2381867.6699265619</v>
      </c>
      <c r="D2555">
        <v>290.58609153999998</v>
      </c>
      <c r="E2555">
        <v>8196.7710749800008</v>
      </c>
      <c r="F2555" t="s">
        <v>14</v>
      </c>
      <c r="G2555" t="str">
        <f>_xlfn.XLOOKUP(B2555,'de para'!A:A,'de para'!C:C,_xlfn.XLOOKUP(B2555,'de para'!B:B,'de para'!C:C,"Not found",0),0)</f>
        <v>ATMOS AÇÕES II FIC</v>
      </c>
      <c r="H2555" t="str">
        <f>_xlfn.XLOOKUP(B2555,'de para'!A:A,'de para'!D:D,_xlfn.XLOOKUP('output XML'!B2555,'de para'!B:B,'de para'!D:D,"Not found",0),0)</f>
        <v>Ações</v>
      </c>
      <c r="I2555" s="118">
        <v>44930</v>
      </c>
    </row>
    <row r="2556" spans="1:9" x14ac:dyDescent="0.3">
      <c r="A2556" s="12">
        <v>38</v>
      </c>
      <c r="B2556">
        <v>11145320000156</v>
      </c>
      <c r="C2556">
        <v>3101986.9527109708</v>
      </c>
      <c r="D2556">
        <v>677.33714774999999</v>
      </c>
      <c r="E2556">
        <v>4579.6793561599998</v>
      </c>
      <c r="F2556" t="s">
        <v>14</v>
      </c>
      <c r="G2556" t="str">
        <f>_xlfn.XLOOKUP(B2556,'de para'!A:A,'de para'!C:C,_xlfn.XLOOKUP(B2556,'de para'!B:B,'de para'!C:C,"Not found",0),0)</f>
        <v>ATMOS AÇÕES FIC</v>
      </c>
      <c r="H2556" t="str">
        <f>_xlfn.XLOOKUP(B2556,'de para'!A:A,'de para'!D:D,_xlfn.XLOOKUP('output XML'!B2556,'de para'!B:B,'de para'!D:D,"Not found",0),0)</f>
        <v>Ações</v>
      </c>
      <c r="I2556" s="118">
        <v>44930</v>
      </c>
    </row>
    <row r="2557" spans="1:9" x14ac:dyDescent="0.3">
      <c r="A2557" s="12">
        <v>39</v>
      </c>
      <c r="B2557">
        <v>28075715000122</v>
      </c>
      <c r="C2557">
        <v>1812509.963860655</v>
      </c>
      <c r="D2557">
        <v>1.5629360000000001</v>
      </c>
      <c r="E2557">
        <v>1159682.77898817</v>
      </c>
      <c r="F2557" t="s">
        <v>14</v>
      </c>
      <c r="G2557" t="str">
        <f>_xlfn.XLOOKUP(B2557,'de para'!A:A,'de para'!C:C,_xlfn.XLOOKUP(B2557,'de para'!B:B,'de para'!C:C,"Not found",0),0)</f>
        <v>CSHG ALLOCATION MILES VIRTUS FIC AÇÕES</v>
      </c>
      <c r="H2557" t="str">
        <f>_xlfn.XLOOKUP(B2557,'de para'!A:A,'de para'!D:D,_xlfn.XLOOKUP('output XML'!B2557,'de para'!B:B,'de para'!D:D,"Not found",0),0)</f>
        <v>Ações</v>
      </c>
      <c r="I2557" s="118">
        <v>44930</v>
      </c>
    </row>
    <row r="2558" spans="1:9" x14ac:dyDescent="0.3">
      <c r="A2558" s="12">
        <v>40</v>
      </c>
      <c r="B2558">
        <v>47700200000110</v>
      </c>
      <c r="C2558">
        <v>9317497.4718029611</v>
      </c>
      <c r="D2558">
        <v>0.95713371999999997</v>
      </c>
      <c r="E2558">
        <v>9734791.7820750903</v>
      </c>
      <c r="F2558" t="s">
        <v>14</v>
      </c>
      <c r="G2558" t="str">
        <f>_xlfn.XLOOKUP(B2558,'de para'!A:A,'de para'!C:C,_xlfn.XLOOKUP(B2558,'de para'!B:B,'de para'!C:C,"Not found",0),0)</f>
        <v>ETRNTY EVO FIC FIM</v>
      </c>
      <c r="H2558" t="str">
        <f>_xlfn.XLOOKUP(B2558,'de para'!A:A,'de para'!D:D,_xlfn.XLOOKUP('output XML'!B2558,'de para'!B:B,'de para'!D:D,"Not found",0),0)</f>
        <v>Ações</v>
      </c>
      <c r="I2558" s="118">
        <v>44930</v>
      </c>
    </row>
    <row r="2559" spans="1:9" x14ac:dyDescent="0.3">
      <c r="A2559" s="12">
        <v>41</v>
      </c>
      <c r="B2559">
        <v>10843445000197</v>
      </c>
      <c r="C2559">
        <v>3421880.606026642</v>
      </c>
      <c r="D2559">
        <v>2.6011552299999998</v>
      </c>
      <c r="E2559">
        <v>1315523.41304392</v>
      </c>
      <c r="F2559" t="s">
        <v>14</v>
      </c>
      <c r="G2559" t="str">
        <f>_xlfn.XLOOKUP(B2559,'de para'!A:A,'de para'!C:C,_xlfn.XLOOKUP(B2559,'de para'!B:B,'de para'!C:C,"Not found",0),0)</f>
        <v>XP REFERENCIADO FUNDO INVESTIMENTO REFERENCIADO DI</v>
      </c>
      <c r="H2559" t="str">
        <f>_xlfn.XLOOKUP(B2559,'de para'!A:A,'de para'!D:D,_xlfn.XLOOKUP('output XML'!B2559,'de para'!B:B,'de para'!D:D,"Not found",0),0)</f>
        <v>Caixa</v>
      </c>
      <c r="I2559" s="118">
        <v>44930</v>
      </c>
    </row>
    <row r="2560" spans="1:9" x14ac:dyDescent="0.3">
      <c r="A2560" s="12">
        <v>42</v>
      </c>
      <c r="B2560">
        <v>44162109000109</v>
      </c>
      <c r="C2560">
        <v>4443.4074136231457</v>
      </c>
      <c r="D2560">
        <v>1.0555890400000001</v>
      </c>
      <c r="E2560">
        <v>4209.4103341800001</v>
      </c>
      <c r="F2560" t="s">
        <v>14</v>
      </c>
      <c r="G2560" t="str">
        <f>_xlfn.XLOOKUP(B2560,'de para'!A:A,'de para'!C:C,_xlfn.XLOOKUP(B2560,'de para'!B:B,'de para'!C:C,"Not found",0),0)</f>
        <v>XP CASH I FI RENDA FIXA SIMPLES</v>
      </c>
      <c r="H2560" t="str">
        <f>_xlfn.XLOOKUP(B2560,'de para'!A:A,'de para'!D:D,_xlfn.XLOOKUP('output XML'!B2560,'de para'!B:B,'de para'!D:D,"Not found",0),0)</f>
        <v>Caixa</v>
      </c>
      <c r="I2560" s="118">
        <v>44930</v>
      </c>
    </row>
    <row r="2561" spans="1:9" x14ac:dyDescent="0.3">
      <c r="A2561" s="12">
        <v>43</v>
      </c>
      <c r="B2561">
        <v>45683352000127</v>
      </c>
      <c r="C2561">
        <v>4443.4140276011231</v>
      </c>
      <c r="D2561">
        <v>1.05560649</v>
      </c>
      <c r="E2561">
        <v>4209.3470149100003</v>
      </c>
      <c r="F2561" t="s">
        <v>14</v>
      </c>
      <c r="G2561" t="str">
        <f>_xlfn.XLOOKUP(B2561,'de para'!A:A,'de para'!C:C,_xlfn.XLOOKUP(B2561,'de para'!B:B,'de para'!C:C,"Not found",0),0)</f>
        <v>XP CASH II FI RENDA FIXA SIMPLES</v>
      </c>
      <c r="H2561" t="str">
        <f>_xlfn.XLOOKUP(B2561,'de para'!A:A,'de para'!D:D,_xlfn.XLOOKUP('output XML'!B2561,'de para'!B:B,'de para'!D:D,"Not found",0),0)</f>
        <v>Caixa</v>
      </c>
      <c r="I2561" s="118">
        <v>44930</v>
      </c>
    </row>
    <row r="2562" spans="1:9" x14ac:dyDescent="0.3">
      <c r="A2562" s="12">
        <v>44</v>
      </c>
      <c r="B2562">
        <v>45688718000150</v>
      </c>
      <c r="C2562">
        <v>4443.4127089985323</v>
      </c>
      <c r="D2562">
        <v>1.0556064700000001</v>
      </c>
      <c r="E2562">
        <v>4209.3458455199998</v>
      </c>
      <c r="F2562" t="s">
        <v>14</v>
      </c>
      <c r="G2562" t="str">
        <f>_xlfn.XLOOKUP(B2562,'de para'!A:A,'de para'!C:C,_xlfn.XLOOKUP(B2562,'de para'!B:B,'de para'!C:C,"Not found",0),0)</f>
        <v>XP CASH IV FI RENDA FIXA SIMPLES</v>
      </c>
      <c r="H2562" t="str">
        <f>_xlfn.XLOOKUP(B2562,'de para'!A:A,'de para'!D:D,_xlfn.XLOOKUP('output XML'!B2562,'de para'!B:B,'de para'!D:D,"Not found",0),0)</f>
        <v>Caixa</v>
      </c>
      <c r="I2562" s="118">
        <v>44930</v>
      </c>
    </row>
    <row r="2563" spans="1:9" x14ac:dyDescent="0.3">
      <c r="A2563" s="12">
        <v>45</v>
      </c>
      <c r="B2563">
        <v>46328929000145</v>
      </c>
      <c r="C2563">
        <v>4443.4134690274768</v>
      </c>
      <c r="D2563">
        <v>1.0556041300000001</v>
      </c>
      <c r="E2563">
        <v>4209.3558965399998</v>
      </c>
      <c r="F2563" t="s">
        <v>14</v>
      </c>
      <c r="G2563" t="str">
        <f>_xlfn.XLOOKUP(B2563,'de para'!A:A,'de para'!C:C,_xlfn.XLOOKUP(B2563,'de para'!B:B,'de para'!C:C,"Not found",0),0)</f>
        <v>XP CASH IX FI RENDA FIXA SIMPLES</v>
      </c>
      <c r="H2563" t="str">
        <f>_xlfn.XLOOKUP(B2563,'de para'!A:A,'de para'!D:D,_xlfn.XLOOKUP('output XML'!B2563,'de para'!B:B,'de para'!D:D,"Not found",0),0)</f>
        <v>Caixa</v>
      </c>
      <c r="I2563" s="118">
        <v>44930</v>
      </c>
    </row>
    <row r="2564" spans="1:9" x14ac:dyDescent="0.3">
      <c r="A2564" s="12">
        <v>46</v>
      </c>
      <c r="B2564">
        <v>46098698000120</v>
      </c>
      <c r="C2564">
        <v>4443.4075847202676</v>
      </c>
      <c r="D2564">
        <v>1.0555245</v>
      </c>
      <c r="E2564">
        <v>4209.6678804900002</v>
      </c>
      <c r="F2564" t="s">
        <v>14</v>
      </c>
      <c r="G2564" t="str">
        <f>_xlfn.XLOOKUP(B2564,'de para'!A:A,'de para'!C:C,_xlfn.XLOOKUP(B2564,'de para'!B:B,'de para'!C:C,"Not found",0),0)</f>
        <v>XP CASH V FI RENDA FIXA SIMPLES</v>
      </c>
      <c r="H2564" t="str">
        <f>_xlfn.XLOOKUP(B2564,'de para'!A:A,'de para'!D:D,_xlfn.XLOOKUP('output XML'!B2564,'de para'!B:B,'de para'!D:D,"Not found",0),0)</f>
        <v>Caixa</v>
      </c>
      <c r="I2564" s="118">
        <v>44930</v>
      </c>
    </row>
    <row r="2565" spans="1:9" x14ac:dyDescent="0.3">
      <c r="A2565" s="12">
        <v>47</v>
      </c>
      <c r="B2565">
        <v>32319500000187</v>
      </c>
      <c r="C2565">
        <v>4443.4233045838491</v>
      </c>
      <c r="D2565">
        <v>1.0556267699999999</v>
      </c>
      <c r="E2565">
        <v>4209.2749358600004</v>
      </c>
      <c r="F2565" t="s">
        <v>14</v>
      </c>
      <c r="G2565" t="str">
        <f>_xlfn.XLOOKUP(B2565,'de para'!A:A,'de para'!C:C,_xlfn.XLOOKUP(B2565,'de para'!B:B,'de para'!C:C,"Not found",0),0)</f>
        <v>XP CASH VI FI RENDA FIXA SIMPLES</v>
      </c>
      <c r="H2565" t="str">
        <f>_xlfn.XLOOKUP(B2565,'de para'!A:A,'de para'!D:D,_xlfn.XLOOKUP('output XML'!B2565,'de para'!B:B,'de para'!D:D,"Not found",0),0)</f>
        <v>Caixa</v>
      </c>
      <c r="I2565" s="118">
        <v>44930</v>
      </c>
    </row>
    <row r="2566" spans="1:9" x14ac:dyDescent="0.3">
      <c r="A2566" s="12">
        <v>48</v>
      </c>
      <c r="B2566">
        <v>46328987000179</v>
      </c>
      <c r="C2566">
        <v>4443.4236192919207</v>
      </c>
      <c r="D2566">
        <v>1.0556074600000001</v>
      </c>
      <c r="E2566">
        <v>4209.3522333499996</v>
      </c>
      <c r="F2566" t="s">
        <v>14</v>
      </c>
      <c r="G2566" t="str">
        <f>_xlfn.XLOOKUP(B2566,'de para'!A:A,'de para'!C:C,_xlfn.XLOOKUP(B2566,'de para'!B:B,'de para'!C:C,"Not found",0),0)</f>
        <v>XP CASH X FI RENDA FIXA SIMPLES I</v>
      </c>
      <c r="H2566" t="str">
        <f>_xlfn.XLOOKUP(B2566,'de para'!A:A,'de para'!D:D,_xlfn.XLOOKUP('output XML'!B2566,'de para'!B:B,'de para'!D:D,"Not found",0),0)</f>
        <v>Caixa</v>
      </c>
      <c r="I2566" s="118">
        <v>44930</v>
      </c>
    </row>
    <row r="2567" spans="1:9" x14ac:dyDescent="0.3">
      <c r="A2567" s="12">
        <v>49</v>
      </c>
      <c r="B2567">
        <v>45688636000106</v>
      </c>
      <c r="C2567">
        <v>4443.4185500414133</v>
      </c>
      <c r="D2567">
        <v>1.05553633</v>
      </c>
      <c r="E2567">
        <v>4209.6310887199998</v>
      </c>
      <c r="F2567" t="s">
        <v>14</v>
      </c>
      <c r="G2567" t="str">
        <f>_xlfn.XLOOKUP(B2567,'de para'!A:A,'de para'!C:C,_xlfn.XLOOKUP(B2567,'de para'!B:B,'de para'!C:C,"Not found",0),0)</f>
        <v>XP CASH III FI RENDA FIXA SIMPLES</v>
      </c>
      <c r="H2567" t="str">
        <f>_xlfn.XLOOKUP(B2567,'de para'!A:A,'de para'!D:D,_xlfn.XLOOKUP('output XML'!B2567,'de para'!B:B,'de para'!D:D,"Not found",0),0)</f>
        <v>Caixa</v>
      </c>
      <c r="I2567" s="118">
        <v>44930</v>
      </c>
    </row>
    <row r="2568" spans="1:9" x14ac:dyDescent="0.3">
      <c r="A2568" s="12">
        <v>50</v>
      </c>
      <c r="B2568">
        <v>46328680000178</v>
      </c>
      <c r="C2568">
        <v>4443.4045588883318</v>
      </c>
      <c r="D2568">
        <v>1.0556044600000001</v>
      </c>
      <c r="E2568">
        <v>4209.3461398299996</v>
      </c>
      <c r="F2568" t="s">
        <v>14</v>
      </c>
      <c r="G2568" t="str">
        <f>_xlfn.XLOOKUP(B2568,'de para'!A:A,'de para'!C:C,_xlfn.XLOOKUP(B2568,'de para'!B:B,'de para'!C:C,"Not found",0),0)</f>
        <v>XP CASH VII FI RENDA FIXA SIMPLES</v>
      </c>
      <c r="H2568" t="str">
        <f>_xlfn.XLOOKUP(B2568,'de para'!A:A,'de para'!D:D,_xlfn.XLOOKUP('output XML'!B2568,'de para'!B:B,'de para'!D:D,"Not found",0),0)</f>
        <v>Caixa</v>
      </c>
      <c r="I2568" s="118">
        <v>44930</v>
      </c>
    </row>
    <row r="2569" spans="1:9" x14ac:dyDescent="0.3">
      <c r="A2569" s="12">
        <v>51</v>
      </c>
      <c r="B2569">
        <v>46328752000187</v>
      </c>
      <c r="C2569">
        <v>4443.4041148206961</v>
      </c>
      <c r="D2569">
        <v>1.0556044499999999</v>
      </c>
      <c r="E2569">
        <v>4209.3457590300004</v>
      </c>
      <c r="F2569" t="s">
        <v>14</v>
      </c>
      <c r="G2569" t="str">
        <f>_xlfn.XLOOKUP(B2569,'de para'!A:A,'de para'!C:C,_xlfn.XLOOKUP(B2569,'de para'!B:B,'de para'!C:C,"Not found",0),0)</f>
        <v>XP CASH VIII FI RENDA FIXA SIMPLES</v>
      </c>
      <c r="H2569" t="str">
        <f>_xlfn.XLOOKUP(B2569,'de para'!A:A,'de para'!D:D,_xlfn.XLOOKUP('output XML'!B2569,'de para'!B:B,'de para'!D:D,"Not found",0),0)</f>
        <v>Caixa</v>
      </c>
      <c r="I2569" s="118">
        <v>44930</v>
      </c>
    </row>
    <row r="2570" spans="1:9" x14ac:dyDescent="0.3">
      <c r="A2570" s="12">
        <v>52</v>
      </c>
      <c r="B2570">
        <v>31366337000140</v>
      </c>
      <c r="C2570">
        <v>3011125.0392083889</v>
      </c>
      <c r="D2570">
        <v>1.9813075</v>
      </c>
      <c r="E2570">
        <v>1519766.63854974</v>
      </c>
      <c r="F2570" t="s">
        <v>15</v>
      </c>
      <c r="G2570" t="str">
        <f>_xlfn.XLOOKUP(B2570,'de para'!A:A,'de para'!C:C,_xlfn.XLOOKUP(B2570,'de para'!B:B,'de para'!C:C,"Not found",0),0)</f>
        <v>051 SPA VISTA MULTIESTRATÉGIA FIC MULTIMERCADO</v>
      </c>
      <c r="H2570" t="str">
        <f>_xlfn.XLOOKUP(B2570,'de para'!A:A,'de para'!D:D,_xlfn.XLOOKUP('output XML'!B2570,'de para'!B:B,'de para'!D:D,"Not found",0),0)</f>
        <v>Multimercado</v>
      </c>
      <c r="I2570" s="118">
        <v>44930</v>
      </c>
    </row>
    <row r="2571" spans="1:9" x14ac:dyDescent="0.3">
      <c r="A2571" s="12">
        <v>53</v>
      </c>
      <c r="B2571">
        <v>18422272000145</v>
      </c>
      <c r="C2571">
        <v>106929.91795219071</v>
      </c>
      <c r="D2571">
        <v>3.2556465000000001</v>
      </c>
      <c r="E2571">
        <v>32844.449774319997</v>
      </c>
      <c r="F2571" t="s">
        <v>15</v>
      </c>
      <c r="G2571" t="str">
        <f>_xlfn.XLOOKUP(B2571,'de para'!A:A,'de para'!C:C,_xlfn.XLOOKUP(B2571,'de para'!B:B,'de para'!C:C,"Not found",0),0)</f>
        <v>ABSOLUTE VERTEX CSHG FIC MULTIMERCADO</v>
      </c>
      <c r="H2571" t="str">
        <f>_xlfn.XLOOKUP(B2571,'de para'!A:A,'de para'!D:D,_xlfn.XLOOKUP('output XML'!B2571,'de para'!B:B,'de para'!D:D,"Not found",0),0)</f>
        <v>Multimercado</v>
      </c>
      <c r="I2571" s="118">
        <v>44930</v>
      </c>
    </row>
    <row r="2572" spans="1:9" x14ac:dyDescent="0.3">
      <c r="A2572" s="12">
        <v>54</v>
      </c>
      <c r="B2572">
        <v>41000792000181</v>
      </c>
      <c r="C2572">
        <v>6428.6351842572849</v>
      </c>
      <c r="D2572">
        <v>1.1816070000000001</v>
      </c>
      <c r="E2572">
        <v>5440.5865776500004</v>
      </c>
      <c r="F2572" t="s">
        <v>15</v>
      </c>
      <c r="G2572" t="str">
        <f>_xlfn.XLOOKUP(B2572,'de para'!A:A,'de para'!C:C,_xlfn.XLOOKUP(B2572,'de para'!B:B,'de para'!C:C,"Not found",0),0)</f>
        <v>CSHG ALLOCATION GIANT ZARATHUSTRA FIC MULTIMERCADO</v>
      </c>
      <c r="H2572" t="str">
        <f>_xlfn.XLOOKUP(B2572,'de para'!A:A,'de para'!D:D,_xlfn.XLOOKUP('output XML'!B2572,'de para'!B:B,'de para'!D:D,"Not found",0),0)</f>
        <v>Multimercado</v>
      </c>
      <c r="I2572" s="118">
        <v>44930</v>
      </c>
    </row>
    <row r="2573" spans="1:9" x14ac:dyDescent="0.3">
      <c r="A2573" s="12">
        <v>55</v>
      </c>
      <c r="B2573">
        <v>28951307000197</v>
      </c>
      <c r="C2573">
        <v>4441641.9672844596</v>
      </c>
      <c r="D2573">
        <v>1.8600274999999999</v>
      </c>
      <c r="E2573">
        <v>2387944.2466761698</v>
      </c>
      <c r="F2573" t="s">
        <v>15</v>
      </c>
      <c r="G2573" t="str">
        <f>_xlfn.XLOOKUP(B2573,'de para'!A:A,'de para'!C:C,_xlfn.XLOOKUP(B2573,'de para'!B:B,'de para'!C:C,"Not found",0),0)</f>
        <v>CSHG ALLOCATION RAPTOR L CSHG INVESTIMENTO NO EXTERIOR FIC MULTIMERCADO CRÉDITO PRIVADO</v>
      </c>
      <c r="H2573" t="str">
        <f>_xlfn.XLOOKUP(B2573,'de para'!A:A,'de para'!D:D,_xlfn.XLOOKUP('output XML'!B2573,'de para'!B:B,'de para'!D:D,"Not found",0),0)</f>
        <v>Multimercado</v>
      </c>
      <c r="I2573" s="118">
        <v>44930</v>
      </c>
    </row>
    <row r="2574" spans="1:9" x14ac:dyDescent="0.3">
      <c r="A2574" s="12">
        <v>56</v>
      </c>
      <c r="B2574">
        <v>40319225000120</v>
      </c>
      <c r="C2574">
        <v>66052.189881192302</v>
      </c>
      <c r="D2574">
        <v>1.1529567999999999</v>
      </c>
      <c r="E2574">
        <v>57289.3883632</v>
      </c>
      <c r="F2574" t="s">
        <v>15</v>
      </c>
      <c r="G2574" t="str">
        <f>_xlfn.XLOOKUP(B2574,'de para'!A:A,'de para'!C:C,_xlfn.XLOOKUP(B2574,'de para'!B:B,'de para'!C:C,"Not found",0),0)</f>
        <v>CSHG GRIDS II FIC RENDA FIXA REFERENCIADO DI</v>
      </c>
      <c r="H2574" t="str">
        <f>_xlfn.XLOOKUP(B2574,'de para'!A:A,'de para'!D:D,_xlfn.XLOOKUP('output XML'!B2574,'de para'!B:B,'de para'!D:D,"Not found",0),0)</f>
        <v>Caixa</v>
      </c>
      <c r="I2574" s="118">
        <v>44930</v>
      </c>
    </row>
    <row r="2575" spans="1:9" x14ac:dyDescent="0.3">
      <c r="A2575" s="12">
        <v>57</v>
      </c>
      <c r="B2575">
        <v>40319218000128</v>
      </c>
      <c r="C2575">
        <v>294807.36610542901</v>
      </c>
      <c r="D2575">
        <v>121.10468849999999</v>
      </c>
      <c r="E2575">
        <v>2434.3183551100001</v>
      </c>
      <c r="F2575" t="s">
        <v>15</v>
      </c>
      <c r="G2575" t="str">
        <f>_xlfn.XLOOKUP(B2575,'de para'!A:A,'de para'!C:C,_xlfn.XLOOKUP(B2575,'de para'!B:B,'de para'!C:C,"Not found",0),0)</f>
        <v>CSHG GRIDS II INVESTIMENTO NO EXTERIOR FI MULTIMERCADO CRÉDITO PRIVADO</v>
      </c>
      <c r="H2575" t="str">
        <f>_xlfn.XLOOKUP(B2575,'de para'!A:A,'de para'!D:D,_xlfn.XLOOKUP('output XML'!B2575,'de para'!B:B,'de para'!D:D,"Not found",0),0)</f>
        <v>Multimercado</v>
      </c>
      <c r="I2575" s="118">
        <v>44930</v>
      </c>
    </row>
    <row r="2576" spans="1:9" x14ac:dyDescent="0.3">
      <c r="A2576" s="12">
        <v>58</v>
      </c>
      <c r="B2576">
        <v>19009392000188</v>
      </c>
      <c r="C2576">
        <v>2001886.194530735</v>
      </c>
      <c r="D2576">
        <v>4.7088495000000004</v>
      </c>
      <c r="E2576">
        <v>425132.76215999998</v>
      </c>
      <c r="F2576" t="s">
        <v>15</v>
      </c>
      <c r="G2576" t="str">
        <f>_xlfn.XLOOKUP(B2576,'de para'!A:A,'de para'!C:C,_xlfn.XLOOKUP(B2576,'de para'!B:B,'de para'!C:C,"Not found",0),0)</f>
        <v>CSHG ALLOCATION SPX RAPTOR CSHG INVESTIMENTO NO EXTERIOR FIC MULTIMERCADO CRÉDITO PRIVADO</v>
      </c>
      <c r="H2576" t="str">
        <f>_xlfn.XLOOKUP(B2576,'de para'!A:A,'de para'!D:D,_xlfn.XLOOKUP('output XML'!B2576,'de para'!B:B,'de para'!D:D,"Not found",0),0)</f>
        <v>Multimercado</v>
      </c>
      <c r="I2576" s="118">
        <v>44930</v>
      </c>
    </row>
    <row r="2577" spans="1:9" x14ac:dyDescent="0.3">
      <c r="A2577" s="12">
        <v>59</v>
      </c>
      <c r="B2577">
        <v>47716356000190</v>
      </c>
      <c r="C2577">
        <v>10621732.600306319</v>
      </c>
      <c r="D2577">
        <v>1.0028949199999999</v>
      </c>
      <c r="E2577">
        <v>10591072.29330299</v>
      </c>
      <c r="F2577" t="s">
        <v>15</v>
      </c>
      <c r="G2577" t="str">
        <f>_xlfn.XLOOKUP(B2577,'de para'!A:A,'de para'!C:C,_xlfn.XLOOKUP(B2577,'de para'!B:B,'de para'!C:C,"Not found",0),0)</f>
        <v>ETRNTY ÉON MM MASTER FIC FIM</v>
      </c>
      <c r="H2577" t="str">
        <f>_xlfn.XLOOKUP(B2577,'de para'!A:A,'de para'!D:D,_xlfn.XLOOKUP('output XML'!B2577,'de para'!B:B,'de para'!D:D,"Not found",0),0)</f>
        <v>Multimercado</v>
      </c>
      <c r="I2577" s="118">
        <v>44930</v>
      </c>
    </row>
    <row r="2578" spans="1:9" x14ac:dyDescent="0.3">
      <c r="A2578" s="12">
        <v>60</v>
      </c>
      <c r="B2578">
        <v>29236579000178</v>
      </c>
      <c r="C2578">
        <v>1.5036598893245501</v>
      </c>
      <c r="D2578">
        <v>1.7322177999999999</v>
      </c>
      <c r="E2578">
        <v>0.86805474999999999</v>
      </c>
      <c r="F2578" t="s">
        <v>15</v>
      </c>
      <c r="G2578" t="str">
        <f>_xlfn.XLOOKUP(B2578,'de para'!A:A,'de para'!C:C,_xlfn.XLOOKUP(B2578,'de para'!B:B,'de para'!C:C,"Not found",0),0)</f>
        <v>CSHG ALLOCATION LEGACY CAPITAL FIC MULTIMERCADO</v>
      </c>
      <c r="H2578" t="str">
        <f>_xlfn.XLOOKUP(B2578,'de para'!A:A,'de para'!D:D,_xlfn.XLOOKUP('output XML'!B2578,'de para'!B:B,'de para'!D:D,"Not found",0),0)</f>
        <v>Multimercado</v>
      </c>
      <c r="I2578" s="118">
        <v>44930</v>
      </c>
    </row>
    <row r="2579" spans="1:9" x14ac:dyDescent="0.3">
      <c r="A2579" s="12">
        <v>61</v>
      </c>
      <c r="B2579">
        <v>35819274000191</v>
      </c>
      <c r="C2579">
        <v>1176214.24612239</v>
      </c>
      <c r="D2579">
        <v>1.26921879</v>
      </c>
      <c r="E2579">
        <v>926723.00110084994</v>
      </c>
      <c r="F2579" t="s">
        <v>15</v>
      </c>
      <c r="G2579" t="str">
        <f>_xlfn.XLOOKUP(B2579,'de para'!A:A,'de para'!C:C,_xlfn.XLOOKUP(B2579,'de para'!B:B,'de para'!C:C,"Not found",0),0)</f>
        <v>CSHG JIVE DISTRESSED ALLOCATION III FIC MULTIMERCADO CRÉDITO PRIVADO</v>
      </c>
      <c r="H2579" t="str">
        <f>_xlfn.XLOOKUP(B2579,'de para'!A:A,'de para'!D:D,_xlfn.XLOOKUP('output XML'!B2579,'de para'!B:B,'de para'!D:D,"Not found",0),0)</f>
        <v>Inflação</v>
      </c>
      <c r="I2579" s="118">
        <v>44930</v>
      </c>
    </row>
    <row r="2580" spans="1:9" x14ac:dyDescent="0.3">
      <c r="A2580" s="12">
        <v>62</v>
      </c>
      <c r="B2580">
        <v>31713505000127</v>
      </c>
      <c r="C2580">
        <v>702631.93015567621</v>
      </c>
      <c r="D2580">
        <v>2049.9785385</v>
      </c>
      <c r="E2580">
        <v>342.75087127</v>
      </c>
      <c r="F2580" t="s">
        <v>15</v>
      </c>
      <c r="G2580" t="str">
        <f>_xlfn.XLOOKUP(B2580,'de para'!A:A,'de para'!C:C,_xlfn.XLOOKUP(B2580,'de para'!B:B,'de para'!C:C,"Not found",0),0)</f>
        <v>CSHG PÁTRIA INF IV FI MULTIMERCADO</v>
      </c>
      <c r="H2580" t="str">
        <f>_xlfn.XLOOKUP(B2580,'de para'!A:A,'de para'!D:D,_xlfn.XLOOKUP('output XML'!B2580,'de para'!B:B,'de para'!D:D,"Not found",0),0)</f>
        <v>Ações</v>
      </c>
      <c r="I2580" s="118">
        <v>44930</v>
      </c>
    </row>
    <row r="2581" spans="1:9" x14ac:dyDescent="0.3">
      <c r="A2581" s="12">
        <v>63</v>
      </c>
      <c r="B2581">
        <v>31713585000110</v>
      </c>
      <c r="C2581">
        <v>27043.115945947251</v>
      </c>
      <c r="D2581">
        <v>1.1605512</v>
      </c>
      <c r="E2581">
        <v>23301.95854</v>
      </c>
      <c r="F2581" t="s">
        <v>15</v>
      </c>
      <c r="G2581" t="str">
        <f>_xlfn.XLOOKUP(B2581,'de para'!A:A,'de para'!C:C,_xlfn.XLOOKUP(B2581,'de para'!B:B,'de para'!C:C,"Not found",0),0)</f>
        <v>CSHG PÁTRIA INF IV FIC RENDA FIXA REFERENCIADO DI</v>
      </c>
      <c r="H2581" t="str">
        <f>_xlfn.XLOOKUP(B2581,'de para'!A:A,'de para'!D:D,_xlfn.XLOOKUP('output XML'!B2581,'de para'!B:B,'de para'!D:D,"Not found",0),0)</f>
        <v>Caixa</v>
      </c>
      <c r="I2581" s="118">
        <v>44930</v>
      </c>
    </row>
    <row r="2582" spans="1:9" x14ac:dyDescent="0.3">
      <c r="A2582" s="12">
        <v>64</v>
      </c>
      <c r="B2582">
        <v>30654823000100</v>
      </c>
      <c r="C2582">
        <v>1889088.4839021659</v>
      </c>
      <c r="D2582">
        <v>1259.39232062</v>
      </c>
      <c r="E2582">
        <v>1500.0000023600001</v>
      </c>
      <c r="F2582" t="s">
        <v>15</v>
      </c>
      <c r="G2582" t="str">
        <f>_xlfn.XLOOKUP(B2582,'de para'!A:A,'de para'!C:C,_xlfn.XLOOKUP(B2582,'de para'!B:B,'de para'!C:C,"Not found",0),0)</f>
        <v>SPS II FEEDER B FI MULTIMERCADO CRÉDITO PRIVADO</v>
      </c>
      <c r="H2582" t="str">
        <f>_xlfn.XLOOKUP(B2582,'de para'!A:A,'de para'!D:D,_xlfn.XLOOKUP('output XML'!B2582,'de para'!B:B,'de para'!D:D,"Not found",0),0)</f>
        <v>Inflação</v>
      </c>
      <c r="I2582" s="118">
        <v>44930</v>
      </c>
    </row>
    <row r="2583" spans="1:9" x14ac:dyDescent="0.3">
      <c r="A2583" s="12">
        <v>65</v>
      </c>
      <c r="B2583">
        <v>10843445000197</v>
      </c>
      <c r="C2583">
        <v>2929442.6293280181</v>
      </c>
      <c r="D2583">
        <v>2.6011552299999998</v>
      </c>
      <c r="E2583">
        <v>1126208.30757879</v>
      </c>
      <c r="F2583" t="s">
        <v>15</v>
      </c>
      <c r="G2583" t="str">
        <f>_xlfn.XLOOKUP(B2583,'de para'!A:A,'de para'!C:C,_xlfn.XLOOKUP(B2583,'de para'!B:B,'de para'!C:C,"Not found",0),0)</f>
        <v>XP REFERENCIADO FUNDO INVESTIMENTO REFERENCIADO DI</v>
      </c>
      <c r="H2583" t="str">
        <f>_xlfn.XLOOKUP(B2583,'de para'!A:A,'de para'!D:D,_xlfn.XLOOKUP('output XML'!B2583,'de para'!B:B,'de para'!D:D,"Not found",0),0)</f>
        <v>Caixa</v>
      </c>
      <c r="I2583" s="118">
        <v>44930</v>
      </c>
    </row>
    <row r="2584" spans="1:9" x14ac:dyDescent="0.3">
      <c r="A2584" s="12">
        <v>66</v>
      </c>
      <c r="B2584">
        <v>44162109000109</v>
      </c>
      <c r="C2584">
        <v>100875.697491621</v>
      </c>
      <c r="D2584">
        <v>1.0555890400000001</v>
      </c>
      <c r="E2584">
        <v>95563.418782389999</v>
      </c>
      <c r="F2584" t="s">
        <v>15</v>
      </c>
      <c r="G2584" t="str">
        <f>_xlfn.XLOOKUP(B2584,'de para'!A:A,'de para'!C:C,_xlfn.XLOOKUP(B2584,'de para'!B:B,'de para'!C:C,"Not found",0),0)</f>
        <v>XP CASH I FI RENDA FIXA SIMPLES</v>
      </c>
      <c r="H2584" t="str">
        <f>_xlfn.XLOOKUP(B2584,'de para'!A:A,'de para'!D:D,_xlfn.XLOOKUP('output XML'!B2584,'de para'!B:B,'de para'!D:D,"Not found",0),0)</f>
        <v>Caixa</v>
      </c>
      <c r="I2584" s="118">
        <v>44930</v>
      </c>
    </row>
    <row r="2585" spans="1:9" x14ac:dyDescent="0.3">
      <c r="A2585" s="12">
        <v>67</v>
      </c>
      <c r="B2585">
        <v>45683352000127</v>
      </c>
      <c r="C2585">
        <v>100875.69371093879</v>
      </c>
      <c r="D2585">
        <v>1.05560649</v>
      </c>
      <c r="E2585">
        <v>95561.835462889998</v>
      </c>
      <c r="F2585" t="s">
        <v>15</v>
      </c>
      <c r="G2585" t="str">
        <f>_xlfn.XLOOKUP(B2585,'de para'!A:A,'de para'!C:C,_xlfn.XLOOKUP(B2585,'de para'!B:B,'de para'!C:C,"Not found",0),0)</f>
        <v>XP CASH II FI RENDA FIXA SIMPLES</v>
      </c>
      <c r="H2585" t="str">
        <f>_xlfn.XLOOKUP(B2585,'de para'!A:A,'de para'!D:D,_xlfn.XLOOKUP('output XML'!B2585,'de para'!B:B,'de para'!D:D,"Not found",0),0)</f>
        <v>Caixa</v>
      </c>
      <c r="I2585" s="118">
        <v>44930</v>
      </c>
    </row>
    <row r="2586" spans="1:9" x14ac:dyDescent="0.3">
      <c r="A2586" s="12">
        <v>68</v>
      </c>
      <c r="B2586">
        <v>45688718000150</v>
      </c>
      <c r="C2586">
        <v>100875.69372571949</v>
      </c>
      <c r="D2586">
        <v>1.0556064700000001</v>
      </c>
      <c r="E2586">
        <v>95561.837287450006</v>
      </c>
      <c r="F2586" t="s">
        <v>15</v>
      </c>
      <c r="G2586" t="str">
        <f>_xlfn.XLOOKUP(B2586,'de para'!A:A,'de para'!C:C,_xlfn.XLOOKUP(B2586,'de para'!B:B,'de para'!C:C,"Not found",0),0)</f>
        <v>XP CASH IV FI RENDA FIXA SIMPLES</v>
      </c>
      <c r="H2586" t="str">
        <f>_xlfn.XLOOKUP(B2586,'de para'!A:A,'de para'!D:D,_xlfn.XLOOKUP('output XML'!B2586,'de para'!B:B,'de para'!D:D,"Not found",0),0)</f>
        <v>Caixa</v>
      </c>
      <c r="I2586" s="118">
        <v>44930</v>
      </c>
    </row>
    <row r="2587" spans="1:9" x14ac:dyDescent="0.3">
      <c r="A2587" s="12">
        <v>69</v>
      </c>
      <c r="B2587">
        <v>46328929000145</v>
      </c>
      <c r="C2587">
        <v>100875.69821875459</v>
      </c>
      <c r="D2587">
        <v>1.0556041300000001</v>
      </c>
      <c r="E2587">
        <v>95562.053379570003</v>
      </c>
      <c r="F2587" t="s">
        <v>15</v>
      </c>
      <c r="G2587" t="str">
        <f>_xlfn.XLOOKUP(B2587,'de para'!A:A,'de para'!C:C,_xlfn.XLOOKUP(B2587,'de para'!B:B,'de para'!C:C,"Not found",0),0)</f>
        <v>XP CASH IX FI RENDA FIXA SIMPLES</v>
      </c>
      <c r="H2587" t="str">
        <f>_xlfn.XLOOKUP(B2587,'de para'!A:A,'de para'!D:D,_xlfn.XLOOKUP('output XML'!B2587,'de para'!B:B,'de para'!D:D,"Not found",0),0)</f>
        <v>Caixa</v>
      </c>
      <c r="I2587" s="118">
        <v>44930</v>
      </c>
    </row>
    <row r="2588" spans="1:9" x14ac:dyDescent="0.3">
      <c r="A2588" s="12">
        <v>70</v>
      </c>
      <c r="B2588">
        <v>46098698000120</v>
      </c>
      <c r="C2588">
        <v>100875.6914335255</v>
      </c>
      <c r="D2588">
        <v>1.0555245</v>
      </c>
      <c r="E2588">
        <v>95569.25626409</v>
      </c>
      <c r="F2588" t="s">
        <v>15</v>
      </c>
      <c r="G2588" t="str">
        <f>_xlfn.XLOOKUP(B2588,'de para'!A:A,'de para'!C:C,_xlfn.XLOOKUP(B2588,'de para'!B:B,'de para'!C:C,"Not found",0),0)</f>
        <v>XP CASH V FI RENDA FIXA SIMPLES</v>
      </c>
      <c r="H2588" t="str">
        <f>_xlfn.XLOOKUP(B2588,'de para'!A:A,'de para'!D:D,_xlfn.XLOOKUP('output XML'!B2588,'de para'!B:B,'de para'!D:D,"Not found",0),0)</f>
        <v>Caixa</v>
      </c>
      <c r="I2588" s="118">
        <v>44930</v>
      </c>
    </row>
    <row r="2589" spans="1:9" x14ac:dyDescent="0.3">
      <c r="A2589" s="12">
        <v>71</v>
      </c>
      <c r="B2589">
        <v>32319500000187</v>
      </c>
      <c r="C2589">
        <v>100875.69953021689</v>
      </c>
      <c r="D2589">
        <v>1.0556267699999999</v>
      </c>
      <c r="E2589">
        <v>95560.005105040007</v>
      </c>
      <c r="F2589" t="s">
        <v>15</v>
      </c>
      <c r="G2589" t="str">
        <f>_xlfn.XLOOKUP(B2589,'de para'!A:A,'de para'!C:C,_xlfn.XLOOKUP(B2589,'de para'!B:B,'de para'!C:C,"Not found",0),0)</f>
        <v>XP CASH VI FI RENDA FIXA SIMPLES</v>
      </c>
      <c r="H2589" t="str">
        <f>_xlfn.XLOOKUP(B2589,'de para'!A:A,'de para'!D:D,_xlfn.XLOOKUP('output XML'!B2589,'de para'!B:B,'de para'!D:D,"Not found",0),0)</f>
        <v>Caixa</v>
      </c>
      <c r="I2589" s="118">
        <v>44930</v>
      </c>
    </row>
    <row r="2590" spans="1:9" x14ac:dyDescent="0.3">
      <c r="A2590" s="12">
        <v>72</v>
      </c>
      <c r="B2590">
        <v>46328987000179</v>
      </c>
      <c r="C2590">
        <v>100875.6991970567</v>
      </c>
      <c r="D2590">
        <v>1.0556074600000001</v>
      </c>
      <c r="E2590">
        <v>95561.752848029995</v>
      </c>
      <c r="F2590" t="s">
        <v>15</v>
      </c>
      <c r="G2590" t="str">
        <f>_xlfn.XLOOKUP(B2590,'de para'!A:A,'de para'!C:C,_xlfn.XLOOKUP(B2590,'de para'!B:B,'de para'!C:C,"Not found",0),0)</f>
        <v>XP CASH X FI RENDA FIXA SIMPLES I</v>
      </c>
      <c r="H2590" t="str">
        <f>_xlfn.XLOOKUP(B2590,'de para'!A:A,'de para'!D:D,_xlfn.XLOOKUP('output XML'!B2590,'de para'!B:B,'de para'!D:D,"Not found",0),0)</f>
        <v>Caixa</v>
      </c>
      <c r="I2590" s="118">
        <v>44930</v>
      </c>
    </row>
    <row r="2591" spans="1:9" x14ac:dyDescent="0.3">
      <c r="A2591" s="12">
        <v>73</v>
      </c>
      <c r="B2591">
        <v>45688636000106</v>
      </c>
      <c r="C2591">
        <v>100875.70062755651</v>
      </c>
      <c r="D2591">
        <v>1.05553633</v>
      </c>
      <c r="E2591">
        <v>95568.193875009994</v>
      </c>
      <c r="F2591" t="s">
        <v>15</v>
      </c>
      <c r="G2591" t="str">
        <f>_xlfn.XLOOKUP(B2591,'de para'!A:A,'de para'!C:C,_xlfn.XLOOKUP(B2591,'de para'!B:B,'de para'!C:C,"Not found",0),0)</f>
        <v>XP CASH III FI RENDA FIXA SIMPLES</v>
      </c>
      <c r="H2591" t="str">
        <f>_xlfn.XLOOKUP(B2591,'de para'!A:A,'de para'!D:D,_xlfn.XLOOKUP('output XML'!B2591,'de para'!B:B,'de para'!D:D,"Not found",0),0)</f>
        <v>Caixa</v>
      </c>
      <c r="I2591" s="118">
        <v>44930</v>
      </c>
    </row>
    <row r="2592" spans="1:9" x14ac:dyDescent="0.3">
      <c r="A2592" s="12">
        <v>74</v>
      </c>
      <c r="B2592">
        <v>46328680000178</v>
      </c>
      <c r="C2592">
        <v>100875.6989391957</v>
      </c>
      <c r="D2592">
        <v>1.0556044600000001</v>
      </c>
      <c r="E2592">
        <v>95562.02418773</v>
      </c>
      <c r="F2592" t="s">
        <v>15</v>
      </c>
      <c r="G2592" t="str">
        <f>_xlfn.XLOOKUP(B2592,'de para'!A:A,'de para'!C:C,_xlfn.XLOOKUP(B2592,'de para'!B:B,'de para'!C:C,"Not found",0),0)</f>
        <v>XP CASH VII FI RENDA FIXA SIMPLES</v>
      </c>
      <c r="H2592" t="str">
        <f>_xlfn.XLOOKUP(B2592,'de para'!A:A,'de para'!D:D,_xlfn.XLOOKUP('output XML'!B2592,'de para'!B:B,'de para'!D:D,"Not found",0),0)</f>
        <v>Caixa</v>
      </c>
      <c r="I2592" s="118">
        <v>44930</v>
      </c>
    </row>
    <row r="2593" spans="1:9" x14ac:dyDescent="0.3">
      <c r="A2593" s="12">
        <v>75</v>
      </c>
      <c r="B2593">
        <v>46328752000187</v>
      </c>
      <c r="C2593">
        <v>100875.7003544313</v>
      </c>
      <c r="D2593">
        <v>1.0556044499999999</v>
      </c>
      <c r="E2593">
        <v>95562.026433699997</v>
      </c>
      <c r="F2593" t="s">
        <v>15</v>
      </c>
      <c r="G2593" t="str">
        <f>_xlfn.XLOOKUP(B2593,'de para'!A:A,'de para'!C:C,_xlfn.XLOOKUP(B2593,'de para'!B:B,'de para'!C:C,"Not found",0),0)</f>
        <v>XP CASH VIII FI RENDA FIXA SIMPLES</v>
      </c>
      <c r="H2593" t="str">
        <f>_xlfn.XLOOKUP(B2593,'de para'!A:A,'de para'!D:D,_xlfn.XLOOKUP('output XML'!B2593,'de para'!B:B,'de para'!D:D,"Not found",0),0)</f>
        <v>Caixa</v>
      </c>
      <c r="I2593" s="118">
        <v>44930</v>
      </c>
    </row>
  </sheetData>
  <autoFilter ref="B1:I1872" xr:uid="{1013A765-AECE-427A-9151-47CA68D4F03A}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BCF7-D31F-4879-BB55-2DBBFC1D6CA9}">
  <dimension ref="B1:I34"/>
  <sheetViews>
    <sheetView zoomScale="85" zoomScaleNormal="85" workbookViewId="0">
      <pane ySplit="1" topLeftCell="A2" activePane="bottomLeft" state="frozen"/>
      <selection pane="bottomLeft" activeCell="A11" sqref="A11"/>
    </sheetView>
  </sheetViews>
  <sheetFormatPr defaultRowHeight="16.5" x14ac:dyDescent="0.3"/>
  <cols>
    <col min="1" max="1" width="0.5" customWidth="1"/>
    <col min="2" max="2" width="96.25" customWidth="1"/>
    <col min="3" max="3" width="8.5" customWidth="1"/>
    <col min="4" max="4" width="13.125" customWidth="1"/>
    <col min="5" max="5" width="13.875" style="2" bestFit="1" customWidth="1"/>
    <col min="6" max="6" width="12.5" style="2" customWidth="1"/>
    <col min="7" max="7" width="10.5" customWidth="1"/>
    <col min="8" max="8" width="11.375" customWidth="1"/>
    <col min="9" max="9" width="11.875" customWidth="1"/>
    <col min="10" max="11" width="8.125" bestFit="1" customWidth="1"/>
    <col min="12" max="12" width="10.75" bestFit="1" customWidth="1"/>
    <col min="13" max="13" width="8.125" bestFit="1" customWidth="1"/>
    <col min="14" max="14" width="5.375" bestFit="1" customWidth="1"/>
    <col min="15" max="17" width="9" bestFit="1" customWidth="1"/>
    <col min="18" max="18" width="6.25" bestFit="1" customWidth="1"/>
    <col min="19" max="19" width="9" bestFit="1" customWidth="1"/>
    <col min="20" max="20" width="6.25" bestFit="1" customWidth="1"/>
    <col min="21" max="21" width="9" bestFit="1" customWidth="1"/>
    <col min="22" max="23" width="6.25" bestFit="1" customWidth="1"/>
    <col min="24" max="25" width="9" bestFit="1" customWidth="1"/>
    <col min="26" max="27" width="8.125" bestFit="1" customWidth="1"/>
    <col min="28" max="34" width="9" bestFit="1" customWidth="1"/>
    <col min="35" max="35" width="10.75" bestFit="1" customWidth="1"/>
    <col min="36" max="38" width="9" bestFit="1" customWidth="1"/>
    <col min="39" max="39" width="8.125" bestFit="1" customWidth="1"/>
    <col min="40" max="40" width="9" bestFit="1" customWidth="1"/>
    <col min="41" max="41" width="10.75" bestFit="1" customWidth="1"/>
    <col min="42" max="43" width="9" bestFit="1" customWidth="1"/>
    <col min="44" max="52" width="10.75" bestFit="1" customWidth="1"/>
    <col min="53" max="53" width="6.25" bestFit="1" customWidth="1"/>
    <col min="54" max="56" width="9" bestFit="1" customWidth="1"/>
    <col min="57" max="57" width="10.75" bestFit="1" customWidth="1"/>
    <col min="58" max="61" width="9" bestFit="1" customWidth="1"/>
    <col min="62" max="65" width="10.75" bestFit="1" customWidth="1"/>
    <col min="66" max="66" width="9.875" bestFit="1" customWidth="1"/>
    <col min="67" max="70" width="10.75" bestFit="1" customWidth="1"/>
    <col min="71" max="77" width="9" bestFit="1" customWidth="1"/>
    <col min="78" max="79" width="10.75" bestFit="1" customWidth="1"/>
    <col min="80" max="80" width="9" bestFit="1" customWidth="1"/>
    <col min="81" max="82" width="10.75" bestFit="1" customWidth="1"/>
    <col min="83" max="84" width="9.875" bestFit="1" customWidth="1"/>
    <col min="85" max="85" width="7.25" bestFit="1" customWidth="1"/>
    <col min="86" max="86" width="9.875" bestFit="1" customWidth="1"/>
    <col min="87" max="87" width="7.25" bestFit="1" customWidth="1"/>
    <col min="88" max="89" width="10.75" bestFit="1" customWidth="1"/>
    <col min="90" max="92" width="9.875" bestFit="1" customWidth="1"/>
    <col min="93" max="95" width="10.75" bestFit="1" customWidth="1"/>
    <col min="96" max="96" width="9.875" bestFit="1" customWidth="1"/>
    <col min="97" max="97" width="10.75" bestFit="1" customWidth="1"/>
    <col min="98" max="98" width="9.875" bestFit="1" customWidth="1"/>
    <col min="99" max="99" width="10.75" bestFit="1" customWidth="1"/>
    <col min="100" max="100" width="9.875" bestFit="1" customWidth="1"/>
    <col min="101" max="101" width="10.75" bestFit="1" customWidth="1"/>
    <col min="102" max="102" width="9.875" bestFit="1" customWidth="1"/>
    <col min="103" max="106" width="10.75" bestFit="1" customWidth="1"/>
    <col min="107" max="107" width="9.875" bestFit="1" customWidth="1"/>
    <col min="108" max="108" width="9" bestFit="1" customWidth="1"/>
    <col min="109" max="112" width="10.75" bestFit="1" customWidth="1"/>
    <col min="113" max="113" width="6.375" bestFit="1" customWidth="1"/>
    <col min="114" max="114" width="9.875" bestFit="1" customWidth="1"/>
  </cols>
  <sheetData>
    <row r="1" spans="2:9" x14ac:dyDescent="0.3">
      <c r="B1" s="5" t="s">
        <v>133</v>
      </c>
      <c r="C1" s="5" t="s">
        <v>2</v>
      </c>
      <c r="D1" s="5" t="s">
        <v>137</v>
      </c>
      <c r="E1" s="6" t="s">
        <v>138</v>
      </c>
      <c r="F1" s="6" t="s">
        <v>180</v>
      </c>
      <c r="G1" s="5" t="s">
        <v>139</v>
      </c>
      <c r="H1" s="5" t="s">
        <v>141</v>
      </c>
    </row>
    <row r="2" spans="2:9" x14ac:dyDescent="0.3">
      <c r="B2" t="s">
        <v>65</v>
      </c>
      <c r="C2" s="9" t="s">
        <v>14</v>
      </c>
      <c r="D2" t="str">
        <f>VLOOKUP(B2,'de para'!$C:$D,2,FALSE)</f>
        <v>Ações</v>
      </c>
      <c r="E2">
        <v>-1075000</v>
      </c>
      <c r="F2"/>
      <c r="G2" s="8">
        <v>44914</v>
      </c>
      <c r="H2" t="s">
        <v>147</v>
      </c>
    </row>
    <row r="3" spans="2:9" x14ac:dyDescent="0.3">
      <c r="B3" t="s">
        <v>65</v>
      </c>
      <c r="C3" s="9" t="s">
        <v>14</v>
      </c>
      <c r="D3" t="str">
        <f>VLOOKUP(B3,'de para'!$C:$D,2,FALSE)</f>
        <v>Ações</v>
      </c>
      <c r="E3">
        <v>-1244700.5900000001</v>
      </c>
      <c r="F3"/>
      <c r="G3" s="8">
        <v>44924</v>
      </c>
      <c r="H3" t="s">
        <v>147</v>
      </c>
    </row>
    <row r="4" spans="2:9" x14ac:dyDescent="0.3">
      <c r="B4" t="s">
        <v>65</v>
      </c>
      <c r="C4" s="9" t="s">
        <v>14</v>
      </c>
      <c r="D4" t="str">
        <f>VLOOKUP(B4,'de para'!$C:$D,2,FALSE)</f>
        <v>Ações</v>
      </c>
      <c r="E4">
        <v>-1075000</v>
      </c>
      <c r="F4"/>
      <c r="G4" s="8">
        <v>44917</v>
      </c>
      <c r="H4" t="s">
        <v>147</v>
      </c>
    </row>
    <row r="5" spans="2:9" x14ac:dyDescent="0.3">
      <c r="B5" t="s">
        <v>34</v>
      </c>
      <c r="C5" s="9" t="s">
        <v>14</v>
      </c>
      <c r="D5" t="str">
        <f>VLOOKUP(B5,'de para'!$C:$D,2,FALSE)</f>
        <v>Ações</v>
      </c>
      <c r="E5">
        <v>-850000</v>
      </c>
      <c r="F5"/>
      <c r="G5" s="8">
        <v>44911</v>
      </c>
      <c r="H5" t="s">
        <v>147</v>
      </c>
    </row>
    <row r="6" spans="2:9" x14ac:dyDescent="0.3">
      <c r="B6" t="s">
        <v>34</v>
      </c>
      <c r="C6" s="9" t="s">
        <v>14</v>
      </c>
      <c r="D6" t="str">
        <f>VLOOKUP(B6,'de para'!$C:$D,2,FALSE)</f>
        <v>Ações</v>
      </c>
      <c r="E6">
        <v>-801752.8</v>
      </c>
      <c r="F6"/>
      <c r="G6" s="8">
        <v>44915</v>
      </c>
      <c r="H6" t="s">
        <v>147</v>
      </c>
    </row>
    <row r="7" spans="2:9" x14ac:dyDescent="0.3">
      <c r="B7" t="s">
        <v>37</v>
      </c>
      <c r="C7" s="9" t="s">
        <v>14</v>
      </c>
      <c r="D7" t="str">
        <f>VLOOKUP(B7,'de para'!$C:$D,2,FALSE)</f>
        <v>Ações</v>
      </c>
      <c r="E7">
        <v>-670000</v>
      </c>
      <c r="F7"/>
      <c r="G7" s="8">
        <v>44883</v>
      </c>
      <c r="H7" t="s">
        <v>147</v>
      </c>
    </row>
    <row r="8" spans="2:9" x14ac:dyDescent="0.3">
      <c r="B8" t="s">
        <v>37</v>
      </c>
      <c r="C8" s="9" t="s">
        <v>14</v>
      </c>
      <c r="D8" t="str">
        <f>VLOOKUP(B8,'de para'!$C:$D,2,FALSE)</f>
        <v>Ações</v>
      </c>
      <c r="E8">
        <v>-676539.84</v>
      </c>
      <c r="F8"/>
      <c r="G8" s="8">
        <v>44887</v>
      </c>
      <c r="H8" t="s">
        <v>147</v>
      </c>
    </row>
    <row r="9" spans="2:9" x14ac:dyDescent="0.3">
      <c r="B9" t="s">
        <v>38</v>
      </c>
      <c r="C9" s="9" t="s">
        <v>14</v>
      </c>
      <c r="D9" t="str">
        <f>VLOOKUP(B9,'de para'!$C:$D,2,FALSE)</f>
        <v>Ações</v>
      </c>
      <c r="E9">
        <v>-865000</v>
      </c>
      <c r="F9"/>
      <c r="G9" s="8">
        <v>44883</v>
      </c>
      <c r="H9" t="s">
        <v>147</v>
      </c>
    </row>
    <row r="10" spans="2:9" x14ac:dyDescent="0.3">
      <c r="B10" t="s">
        <v>38</v>
      </c>
      <c r="C10" s="9" t="s">
        <v>14</v>
      </c>
      <c r="D10" t="str">
        <f>VLOOKUP(B10,'de para'!$C:$D,2,FALSE)</f>
        <v>Ações</v>
      </c>
      <c r="E10">
        <v>-969721.8</v>
      </c>
      <c r="F10"/>
      <c r="G10" s="8">
        <v>44887</v>
      </c>
      <c r="H10" t="s">
        <v>147</v>
      </c>
    </row>
    <row r="11" spans="2:9" x14ac:dyDescent="0.3">
      <c r="B11" t="s">
        <v>32</v>
      </c>
      <c r="C11" s="9" t="s">
        <v>14</v>
      </c>
      <c r="D11" t="str">
        <f>VLOOKUP(B11,'de para'!$C:$D,2,FALSE)</f>
        <v>Ações</v>
      </c>
      <c r="E11">
        <v>-272021.17</v>
      </c>
      <c r="F11"/>
      <c r="G11" s="8">
        <v>44883</v>
      </c>
      <c r="H11" t="s">
        <v>147</v>
      </c>
    </row>
    <row r="12" spans="2:9" x14ac:dyDescent="0.3">
      <c r="B12" t="s">
        <v>118</v>
      </c>
      <c r="C12" s="9" t="s">
        <v>15</v>
      </c>
      <c r="D12" t="str">
        <f>VLOOKUP(B12,'de para'!$C:$D,2,FALSE)</f>
        <v>Multimercado</v>
      </c>
      <c r="E12" s="2">
        <v>-700387</v>
      </c>
      <c r="G12" s="8">
        <v>44907</v>
      </c>
      <c r="H12" s="2">
        <v>-500000</v>
      </c>
      <c r="I12" s="8">
        <v>44921</v>
      </c>
    </row>
    <row r="13" spans="2:9" x14ac:dyDescent="0.3">
      <c r="B13" t="s">
        <v>115</v>
      </c>
      <c r="C13" s="9" t="s">
        <v>15</v>
      </c>
      <c r="D13" t="str">
        <f>VLOOKUP(B13,'de para'!$C:$D,2,FALSE)</f>
        <v>Multimercado</v>
      </c>
      <c r="E13" s="2">
        <v>-1111286</v>
      </c>
      <c r="G13" s="8">
        <v>44909</v>
      </c>
      <c r="H13" s="2">
        <v>-500000</v>
      </c>
      <c r="I13" s="8">
        <v>44921</v>
      </c>
    </row>
    <row r="14" spans="2:9" x14ac:dyDescent="0.3">
      <c r="B14" t="s">
        <v>128</v>
      </c>
      <c r="C14" s="9" t="s">
        <v>15</v>
      </c>
      <c r="D14" t="str">
        <f>VLOOKUP(B14,'de para'!$C:$D,2,FALSE)</f>
        <v>Ações</v>
      </c>
      <c r="E14" s="2">
        <v>-615074.07643161481</v>
      </c>
      <c r="G14" s="8">
        <v>44924</v>
      </c>
    </row>
    <row r="15" spans="2:9" x14ac:dyDescent="0.3">
      <c r="B15" t="s">
        <v>125</v>
      </c>
      <c r="C15" s="9" t="s">
        <v>15</v>
      </c>
      <c r="D15" t="str">
        <f>VLOOKUP(B15,'de para'!$C:$D,2,FALSE)</f>
        <v>Ações</v>
      </c>
      <c r="E15" s="2" t="s">
        <v>176</v>
      </c>
      <c r="G15" s="8">
        <v>44911</v>
      </c>
    </row>
    <row r="16" spans="2:9" x14ac:dyDescent="0.3">
      <c r="B16" t="s">
        <v>128</v>
      </c>
      <c r="C16" s="9" t="s">
        <v>15</v>
      </c>
      <c r="D16" t="str">
        <f>VLOOKUP(B16,'de para'!$C:$D,2,FALSE)</f>
        <v>Ações</v>
      </c>
      <c r="E16" s="2">
        <v>-620000</v>
      </c>
      <c r="G16" s="8">
        <v>44914</v>
      </c>
    </row>
    <row r="17" spans="2:8" x14ac:dyDescent="0.3">
      <c r="B17" t="s">
        <v>128</v>
      </c>
      <c r="C17" s="9" t="s">
        <v>15</v>
      </c>
      <c r="D17" t="str">
        <f>VLOOKUP(B17,'de para'!$C:$D,2,FALSE)</f>
        <v>Ações</v>
      </c>
      <c r="E17" s="2" t="s">
        <v>176</v>
      </c>
      <c r="G17" s="8">
        <v>44911</v>
      </c>
    </row>
    <row r="18" spans="2:8" x14ac:dyDescent="0.3">
      <c r="B18" t="s">
        <v>142</v>
      </c>
      <c r="C18" s="9" t="s">
        <v>14</v>
      </c>
      <c r="D18" t="str">
        <f>VLOOKUP(B18,'de para'!$C:$D,2,FALSE)</f>
        <v>Inflação</v>
      </c>
      <c r="E18" s="2">
        <v>395723.98</v>
      </c>
      <c r="G18" s="8">
        <v>44879</v>
      </c>
    </row>
    <row r="19" spans="2:8" x14ac:dyDescent="0.3">
      <c r="B19" t="s">
        <v>55</v>
      </c>
      <c r="C19" s="9" t="s">
        <v>14</v>
      </c>
      <c r="D19" t="str">
        <f>VLOOKUP(B19,'de para'!$C:$D,2,FALSE)</f>
        <v>Inflação</v>
      </c>
      <c r="E19" s="2">
        <v>694252.57</v>
      </c>
      <c r="G19" s="8">
        <v>44879</v>
      </c>
    </row>
    <row r="20" spans="2:8" x14ac:dyDescent="0.3">
      <c r="B20" t="s">
        <v>54</v>
      </c>
      <c r="C20" s="9" t="s">
        <v>14</v>
      </c>
      <c r="D20" t="str">
        <f>VLOOKUP(B20,'de para'!$C:$D,2,FALSE)</f>
        <v>Inflação</v>
      </c>
      <c r="E20" s="2">
        <v>1381647.39</v>
      </c>
      <c r="G20" s="8">
        <v>44879</v>
      </c>
    </row>
    <row r="21" spans="2:8" x14ac:dyDescent="0.3">
      <c r="B21" t="s">
        <v>52</v>
      </c>
      <c r="C21" s="9" t="s">
        <v>14</v>
      </c>
      <c r="D21" t="str">
        <f>VLOOKUP(B21,'de para'!$C:$D,2,FALSE)</f>
        <v>Inflação</v>
      </c>
      <c r="E21" s="2">
        <v>1384379.46</v>
      </c>
      <c r="G21" s="8">
        <v>44879</v>
      </c>
    </row>
    <row r="22" spans="2:8" x14ac:dyDescent="0.3">
      <c r="B22" t="s">
        <v>112</v>
      </c>
      <c r="C22" s="9" t="s">
        <v>15</v>
      </c>
      <c r="D22" t="str">
        <f>VLOOKUP(B22,'de para'!$C:$D,2,FALSE)</f>
        <v>Multimercado</v>
      </c>
      <c r="E22" s="2">
        <v>-900000</v>
      </c>
      <c r="G22" s="8">
        <v>44904</v>
      </c>
      <c r="H22" t="s">
        <v>147</v>
      </c>
    </row>
    <row r="23" spans="2:8" x14ac:dyDescent="0.3">
      <c r="B23" t="s">
        <v>131</v>
      </c>
      <c r="C23" s="9" t="s">
        <v>15</v>
      </c>
      <c r="D23" t="str">
        <f>VLOOKUP(B23,'de para'!$C:$D,2,FALSE)</f>
        <v>Multimercado</v>
      </c>
      <c r="E23" s="2">
        <v>-1000000</v>
      </c>
      <c r="G23" s="8">
        <v>44909</v>
      </c>
      <c r="H23" t="s">
        <v>147</v>
      </c>
    </row>
    <row r="24" spans="2:8" x14ac:dyDescent="0.3">
      <c r="B24" t="s">
        <v>126</v>
      </c>
      <c r="C24" s="9" t="s">
        <v>15</v>
      </c>
      <c r="D24" t="str">
        <f>VLOOKUP(B24,'de para'!$C:$D,2,FALSE)</f>
        <v>Multimercado</v>
      </c>
      <c r="E24" s="2">
        <v>-2000000</v>
      </c>
      <c r="G24" s="8">
        <v>44909</v>
      </c>
      <c r="H24" t="s">
        <v>147</v>
      </c>
    </row>
    <row r="25" spans="2:8" x14ac:dyDescent="0.3">
      <c r="B25" t="s">
        <v>120</v>
      </c>
      <c r="C25" s="9" t="s">
        <v>15</v>
      </c>
      <c r="D25" t="str">
        <f>VLOOKUP(B25,'de para'!$C:$D,2,FALSE)</f>
        <v>Multimercado</v>
      </c>
      <c r="E25" s="2">
        <v>-2000000</v>
      </c>
      <c r="G25" s="8">
        <v>44907</v>
      </c>
      <c r="H25" t="s">
        <v>147</v>
      </c>
    </row>
    <row r="26" spans="2:8" x14ac:dyDescent="0.3">
      <c r="B26" t="s">
        <v>148</v>
      </c>
      <c r="C26" s="9" t="s">
        <v>14</v>
      </c>
      <c r="D26" t="s">
        <v>53</v>
      </c>
      <c r="E26" s="2">
        <v>700000</v>
      </c>
      <c r="G26" s="8">
        <v>44876</v>
      </c>
    </row>
    <row r="27" spans="2:8" x14ac:dyDescent="0.3">
      <c r="B27" t="s">
        <v>149</v>
      </c>
      <c r="C27" s="9" t="s">
        <v>14</v>
      </c>
      <c r="D27" t="s">
        <v>53</v>
      </c>
      <c r="E27" s="2">
        <v>1400000</v>
      </c>
      <c r="G27" s="8">
        <v>44876</v>
      </c>
    </row>
    <row r="28" spans="2:8" x14ac:dyDescent="0.3">
      <c r="B28" t="s">
        <v>150</v>
      </c>
      <c r="C28" s="9" t="s">
        <v>14</v>
      </c>
      <c r="D28" t="s">
        <v>53</v>
      </c>
      <c r="E28" s="2">
        <v>1400000</v>
      </c>
      <c r="G28" s="8">
        <v>44876</v>
      </c>
    </row>
    <row r="29" spans="2:8" x14ac:dyDescent="0.3">
      <c r="B29" t="s">
        <v>61</v>
      </c>
      <c r="C29" s="9" t="s">
        <v>14</v>
      </c>
      <c r="D29" t="str">
        <f>VLOOKUP(B29,'de para'!$C:$D,2,FALSE)</f>
        <v>Ações</v>
      </c>
      <c r="E29" s="10">
        <v>-1500000</v>
      </c>
      <c r="F29" s="10"/>
      <c r="G29" s="8">
        <v>44923</v>
      </c>
    </row>
    <row r="30" spans="2:8" x14ac:dyDescent="0.3">
      <c r="B30" t="s">
        <v>63</v>
      </c>
      <c r="C30" s="9" t="s">
        <v>14</v>
      </c>
      <c r="D30" t="str">
        <f>VLOOKUP(B30,'de para'!$C:$D,2,FALSE)</f>
        <v>Ações</v>
      </c>
      <c r="E30" s="10">
        <v>-940000</v>
      </c>
      <c r="F30" s="10"/>
      <c r="G30" s="8">
        <v>44922</v>
      </c>
    </row>
    <row r="31" spans="2:8" x14ac:dyDescent="0.3">
      <c r="B31" t="s">
        <v>59</v>
      </c>
      <c r="C31" s="9" t="s">
        <v>14</v>
      </c>
      <c r="D31" t="str">
        <f>VLOOKUP(B31,'de para'!$C:$D,2,FALSE)</f>
        <v>Ações</v>
      </c>
      <c r="E31" s="10">
        <v>-1573611</v>
      </c>
      <c r="F31" s="10"/>
      <c r="G31" s="8">
        <v>44908</v>
      </c>
    </row>
    <row r="32" spans="2:8" x14ac:dyDescent="0.3">
      <c r="B32" s="63" t="s">
        <v>245</v>
      </c>
      <c r="C32" s="64" t="s">
        <v>15</v>
      </c>
      <c r="D32" s="65" t="str">
        <f>VLOOKUP(B32,'de para'!$C:$D,2,FALSE)</f>
        <v>Multimercado</v>
      </c>
      <c r="E32" s="66">
        <v>10000000</v>
      </c>
      <c r="F32" s="66"/>
      <c r="G32" s="8">
        <v>44916</v>
      </c>
      <c r="H32" t="s">
        <v>181</v>
      </c>
    </row>
    <row r="33" spans="2:8" x14ac:dyDescent="0.3">
      <c r="B33" s="67" t="s">
        <v>244</v>
      </c>
      <c r="C33" s="64" t="s">
        <v>14</v>
      </c>
      <c r="D33" s="65" t="str">
        <f>VLOOKUP(B33,'de para'!$C:$D,2,FALSE)</f>
        <v>Ações</v>
      </c>
      <c r="E33" s="66">
        <v>10000000</v>
      </c>
      <c r="F33" s="66"/>
      <c r="G33" s="8">
        <v>44916</v>
      </c>
      <c r="H33" t="s">
        <v>181</v>
      </c>
    </row>
    <row r="34" spans="2:8" x14ac:dyDescent="0.3">
      <c r="B34" t="s">
        <v>143</v>
      </c>
      <c r="C34" s="9" t="s">
        <v>14</v>
      </c>
      <c r="D34" t="str">
        <f>VLOOKUP(B34,'de para'!$C:$D,2,FALSE)</f>
        <v>Ações</v>
      </c>
      <c r="E34" s="2">
        <v>1148003</v>
      </c>
      <c r="F34" s="2">
        <v>10700</v>
      </c>
      <c r="G34" s="8">
        <v>44894</v>
      </c>
    </row>
  </sheetData>
  <autoFilter ref="B1:G34" xr:uid="{85E6BCF7-D31F-4879-BB55-2DBBFC1D6CA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674D-26C8-4EDA-9225-C0064A3CC6BA}">
  <dimension ref="A1:H49"/>
  <sheetViews>
    <sheetView zoomScale="90" zoomScaleNormal="90" workbookViewId="0">
      <selection activeCell="F44" sqref="F44"/>
    </sheetView>
  </sheetViews>
  <sheetFormatPr defaultRowHeight="16.5" x14ac:dyDescent="0.3"/>
  <cols>
    <col min="1" max="1" width="88.25" customWidth="1"/>
    <col min="2" max="2" width="11.125" bestFit="1" customWidth="1"/>
    <col min="3" max="3" width="12.5" hidden="1" customWidth="1"/>
    <col min="4" max="4" width="14.5" style="3" bestFit="1" customWidth="1"/>
    <col min="5" max="5" width="10.75" style="3" bestFit="1" customWidth="1"/>
    <col min="6" max="6" width="56.5" customWidth="1"/>
    <col min="7" max="7" width="11.75" bestFit="1" customWidth="1"/>
  </cols>
  <sheetData>
    <row r="1" spans="1:6" x14ac:dyDescent="0.3">
      <c r="A1" t="s">
        <v>151</v>
      </c>
    </row>
    <row r="2" spans="1:6" ht="17.25" thickBot="1" x14ac:dyDescent="0.35">
      <c r="A2" s="19" t="s">
        <v>160</v>
      </c>
      <c r="B2" s="20">
        <v>670000</v>
      </c>
      <c r="C2" s="21">
        <v>44883</v>
      </c>
      <c r="D2" s="21"/>
    </row>
    <row r="3" spans="1:6" ht="17.25" thickBot="1" x14ac:dyDescent="0.35">
      <c r="A3" s="19" t="s">
        <v>161</v>
      </c>
      <c r="B3" s="20">
        <v>865000</v>
      </c>
      <c r="C3" s="21">
        <v>44883</v>
      </c>
      <c r="D3" s="17"/>
    </row>
    <row r="4" spans="1:6" ht="17.25" thickBot="1" x14ac:dyDescent="0.35">
      <c r="A4" s="19" t="s">
        <v>162</v>
      </c>
      <c r="B4" s="20">
        <v>850000</v>
      </c>
      <c r="C4" s="21">
        <v>44911</v>
      </c>
      <c r="D4" s="17"/>
    </row>
    <row r="5" spans="1:6" ht="17.25" thickBot="1" x14ac:dyDescent="0.35">
      <c r="A5" s="19" t="s">
        <v>163</v>
      </c>
      <c r="B5" s="20">
        <v>1075000</v>
      </c>
      <c r="C5" s="21">
        <v>44914</v>
      </c>
      <c r="D5" s="17"/>
    </row>
    <row r="6" spans="1:6" ht="17.25" thickBot="1" x14ac:dyDescent="0.35">
      <c r="A6" s="19" t="s">
        <v>160</v>
      </c>
      <c r="B6" s="20">
        <v>676539.84</v>
      </c>
      <c r="C6" s="21">
        <v>44887</v>
      </c>
      <c r="D6" s="21"/>
    </row>
    <row r="7" spans="1:6" ht="17.25" thickBot="1" x14ac:dyDescent="0.35">
      <c r="A7" s="19" t="s">
        <v>161</v>
      </c>
      <c r="B7" s="20">
        <v>969721.8</v>
      </c>
      <c r="C7" s="21">
        <v>44887</v>
      </c>
      <c r="D7" s="17"/>
    </row>
    <row r="8" spans="1:6" x14ac:dyDescent="0.3">
      <c r="A8" s="22" t="s">
        <v>162</v>
      </c>
      <c r="B8" s="23">
        <v>801752.8</v>
      </c>
      <c r="C8" s="24">
        <v>44915</v>
      </c>
      <c r="D8" s="18"/>
    </row>
    <row r="9" spans="1:6" x14ac:dyDescent="0.3">
      <c r="A9" s="22" t="s">
        <v>163</v>
      </c>
      <c r="B9" s="23">
        <v>1075000</v>
      </c>
      <c r="C9" s="24">
        <v>44917</v>
      </c>
      <c r="D9" s="18"/>
    </row>
    <row r="10" spans="1:6" x14ac:dyDescent="0.3">
      <c r="A10" s="22" t="s">
        <v>163</v>
      </c>
      <c r="B10" s="23">
        <v>1244700.5900000001</v>
      </c>
      <c r="C10" s="24">
        <v>44924</v>
      </c>
      <c r="D10" s="18"/>
    </row>
    <row r="11" spans="1:6" x14ac:dyDescent="0.3">
      <c r="A11" s="22" t="s">
        <v>164</v>
      </c>
      <c r="B11" s="23">
        <v>272021.17</v>
      </c>
      <c r="C11" s="24">
        <v>44908</v>
      </c>
      <c r="D11" s="18"/>
    </row>
    <row r="14" spans="1:6" x14ac:dyDescent="0.3">
      <c r="A14" s="25" t="s">
        <v>133</v>
      </c>
      <c r="B14" s="25" t="s">
        <v>2</v>
      </c>
      <c r="C14" s="28" t="s">
        <v>137</v>
      </c>
      <c r="D14" s="26" t="s">
        <v>138</v>
      </c>
      <c r="E14" s="27" t="s">
        <v>156</v>
      </c>
      <c r="F14" s="25" t="s">
        <v>141</v>
      </c>
    </row>
    <row r="15" spans="1:6" x14ac:dyDescent="0.3">
      <c r="A15" s="29" t="s">
        <v>52</v>
      </c>
      <c r="B15" s="33" t="s">
        <v>15</v>
      </c>
      <c r="C15" s="37" t="s">
        <v>53</v>
      </c>
      <c r="D15" s="42">
        <v>1316890</v>
      </c>
      <c r="E15" s="47">
        <v>44876</v>
      </c>
      <c r="F15" s="29"/>
    </row>
    <row r="16" spans="1:6" x14ac:dyDescent="0.3">
      <c r="A16" s="30" t="s">
        <v>54</v>
      </c>
      <c r="B16" s="34" t="s">
        <v>15</v>
      </c>
      <c r="C16" s="38" t="s">
        <v>53</v>
      </c>
      <c r="D16" s="43">
        <v>2565748</v>
      </c>
      <c r="E16" s="48">
        <v>44876</v>
      </c>
      <c r="F16" s="30"/>
    </row>
    <row r="17" spans="1:8" x14ac:dyDescent="0.3">
      <c r="A17" s="30" t="s">
        <v>52</v>
      </c>
      <c r="B17" s="34" t="s">
        <v>15</v>
      </c>
      <c r="C17" s="38" t="s">
        <v>53</v>
      </c>
      <c r="D17" s="43">
        <v>2117362</v>
      </c>
      <c r="E17" s="48">
        <v>44876</v>
      </c>
      <c r="F17" s="30"/>
    </row>
    <row r="18" spans="1:8" ht="32.450000000000003" customHeight="1" x14ac:dyDescent="0.3">
      <c r="A18" s="31" t="s">
        <v>65</v>
      </c>
      <c r="B18" s="35" t="s">
        <v>14</v>
      </c>
      <c r="C18" s="39" t="s">
        <v>33</v>
      </c>
      <c r="D18" s="44">
        <v>-1075000</v>
      </c>
      <c r="E18" s="49">
        <v>44914</v>
      </c>
      <c r="F18" s="52" t="s">
        <v>174</v>
      </c>
      <c r="G18">
        <v>-272021.17</v>
      </c>
    </row>
    <row r="19" spans="1:8" x14ac:dyDescent="0.3">
      <c r="A19" s="30" t="s">
        <v>65</v>
      </c>
      <c r="B19" s="34" t="s">
        <v>14</v>
      </c>
      <c r="C19" s="38" t="s">
        <v>33</v>
      </c>
      <c r="D19" s="43">
        <v>-1244700.5900000001</v>
      </c>
      <c r="E19" s="48">
        <v>44924</v>
      </c>
      <c r="F19" s="30" t="s">
        <v>159</v>
      </c>
    </row>
    <row r="20" spans="1:8" x14ac:dyDescent="0.3">
      <c r="A20" s="30" t="s">
        <v>65</v>
      </c>
      <c r="B20" s="34" t="s">
        <v>14</v>
      </c>
      <c r="C20" s="38" t="s">
        <v>33</v>
      </c>
      <c r="D20" s="43">
        <v>-1075000</v>
      </c>
      <c r="E20" s="48">
        <v>44917</v>
      </c>
      <c r="F20" s="30" t="s">
        <v>159</v>
      </c>
    </row>
    <row r="21" spans="1:8" x14ac:dyDescent="0.3">
      <c r="A21" s="30" t="s">
        <v>34</v>
      </c>
      <c r="B21" s="34" t="s">
        <v>14</v>
      </c>
      <c r="C21" s="38" t="s">
        <v>33</v>
      </c>
      <c r="D21" s="43">
        <v>-850000</v>
      </c>
      <c r="E21" s="48">
        <v>44911</v>
      </c>
      <c r="F21" s="30" t="s">
        <v>159</v>
      </c>
      <c r="G21" s="10">
        <v>-1075000</v>
      </c>
      <c r="H21" t="s">
        <v>169</v>
      </c>
    </row>
    <row r="22" spans="1:8" x14ac:dyDescent="0.3">
      <c r="A22" s="30" t="s">
        <v>34</v>
      </c>
      <c r="B22" s="34" t="s">
        <v>14</v>
      </c>
      <c r="C22" s="38" t="s">
        <v>33</v>
      </c>
      <c r="D22" s="43">
        <v>-801752.8</v>
      </c>
      <c r="E22" s="48">
        <v>44915</v>
      </c>
      <c r="F22" s="30" t="s">
        <v>159</v>
      </c>
      <c r="H22" t="s">
        <v>169</v>
      </c>
    </row>
    <row r="23" spans="1:8" x14ac:dyDescent="0.3">
      <c r="A23" s="30" t="s">
        <v>37</v>
      </c>
      <c r="B23" s="34" t="s">
        <v>14</v>
      </c>
      <c r="C23" s="38" t="s">
        <v>33</v>
      </c>
      <c r="D23" s="43">
        <v>-670000</v>
      </c>
      <c r="E23" s="48">
        <v>44883</v>
      </c>
      <c r="F23" s="30" t="s">
        <v>159</v>
      </c>
      <c r="G23" s="10">
        <v>-850000</v>
      </c>
      <c r="H23" t="s">
        <v>168</v>
      </c>
    </row>
    <row r="24" spans="1:8" x14ac:dyDescent="0.3">
      <c r="A24" s="30" t="s">
        <v>37</v>
      </c>
      <c r="B24" s="34" t="s">
        <v>14</v>
      </c>
      <c r="C24" s="38" t="s">
        <v>33</v>
      </c>
      <c r="D24" s="43">
        <v>-676539.84</v>
      </c>
      <c r="E24" s="48">
        <v>44887</v>
      </c>
      <c r="F24" s="30" t="s">
        <v>159</v>
      </c>
      <c r="H24" t="s">
        <v>168</v>
      </c>
    </row>
    <row r="25" spans="1:8" x14ac:dyDescent="0.3">
      <c r="A25" s="30" t="s">
        <v>38</v>
      </c>
      <c r="B25" s="34" t="s">
        <v>14</v>
      </c>
      <c r="C25" s="38" t="s">
        <v>33</v>
      </c>
      <c r="D25" s="43">
        <v>-865000</v>
      </c>
      <c r="E25" s="48">
        <v>44883</v>
      </c>
      <c r="F25" s="30" t="s">
        <v>159</v>
      </c>
      <c r="G25" s="10">
        <v>-670000</v>
      </c>
      <c r="H25" t="s">
        <v>165</v>
      </c>
    </row>
    <row r="26" spans="1:8" x14ac:dyDescent="0.3">
      <c r="A26" s="30" t="s">
        <v>38</v>
      </c>
      <c r="B26" s="34" t="s">
        <v>14</v>
      </c>
      <c r="C26" s="38" t="s">
        <v>33</v>
      </c>
      <c r="D26" s="43">
        <v>-969721.8</v>
      </c>
      <c r="E26" s="48">
        <v>44887</v>
      </c>
      <c r="F26" s="30" t="s">
        <v>159</v>
      </c>
    </row>
    <row r="27" spans="1:8" x14ac:dyDescent="0.3">
      <c r="A27" s="30" t="s">
        <v>32</v>
      </c>
      <c r="B27" s="34" t="s">
        <v>14</v>
      </c>
      <c r="C27" s="38" t="s">
        <v>33</v>
      </c>
      <c r="D27" s="43">
        <v>-272021.17</v>
      </c>
      <c r="E27" s="48">
        <v>44883</v>
      </c>
      <c r="F27" s="30" t="s">
        <v>159</v>
      </c>
      <c r="G27" s="10">
        <v>-865000</v>
      </c>
      <c r="H27" t="s">
        <v>167</v>
      </c>
    </row>
    <row r="28" spans="1:8" x14ac:dyDescent="0.3">
      <c r="A28" s="30" t="s">
        <v>118</v>
      </c>
      <c r="B28" s="34" t="s">
        <v>15</v>
      </c>
      <c r="C28" s="38" t="s">
        <v>111</v>
      </c>
      <c r="D28" s="43">
        <v>-700387</v>
      </c>
      <c r="E28" s="50">
        <v>44907</v>
      </c>
      <c r="F28" s="30" t="s">
        <v>158</v>
      </c>
      <c r="H28" t="s">
        <v>167</v>
      </c>
    </row>
    <row r="29" spans="1:8" x14ac:dyDescent="0.3">
      <c r="A29" s="30" t="s">
        <v>115</v>
      </c>
      <c r="B29" s="34" t="s">
        <v>15</v>
      </c>
      <c r="C29" s="38" t="s">
        <v>111</v>
      </c>
      <c r="D29" s="43">
        <v>-1111286</v>
      </c>
      <c r="E29" s="50">
        <v>44909</v>
      </c>
      <c r="F29" s="30" t="s">
        <v>158</v>
      </c>
    </row>
    <row r="30" spans="1:8" x14ac:dyDescent="0.3">
      <c r="A30" s="30" t="s">
        <v>128</v>
      </c>
      <c r="B30" s="34" t="s">
        <v>15</v>
      </c>
      <c r="C30" s="38" t="s">
        <v>33</v>
      </c>
      <c r="D30" s="43">
        <v>-615074.07643161481</v>
      </c>
      <c r="E30" s="48">
        <v>44924</v>
      </c>
      <c r="F30" s="30"/>
    </row>
    <row r="31" spans="1:8" x14ac:dyDescent="0.3">
      <c r="A31" s="30" t="s">
        <v>125</v>
      </c>
      <c r="B31" s="34" t="s">
        <v>15</v>
      </c>
      <c r="C31" s="38" t="s">
        <v>33</v>
      </c>
      <c r="D31" s="55" t="s">
        <v>176</v>
      </c>
      <c r="E31" s="56">
        <v>44911</v>
      </c>
      <c r="F31" s="30" t="s">
        <v>170</v>
      </c>
    </row>
    <row r="32" spans="1:8" x14ac:dyDescent="0.3">
      <c r="A32" s="30" t="s">
        <v>128</v>
      </c>
      <c r="B32" s="34" t="s">
        <v>15</v>
      </c>
      <c r="C32" s="38" t="s">
        <v>33</v>
      </c>
      <c r="D32" s="55">
        <v>-620000</v>
      </c>
      <c r="E32" s="56">
        <v>44914</v>
      </c>
      <c r="F32" s="30" t="s">
        <v>171</v>
      </c>
    </row>
    <row r="33" spans="1:8" x14ac:dyDescent="0.3">
      <c r="A33" s="59" t="s">
        <v>125</v>
      </c>
      <c r="B33" s="34" t="s">
        <v>15</v>
      </c>
      <c r="C33" s="38" t="s">
        <v>33</v>
      </c>
      <c r="D33" s="45" t="s">
        <v>157</v>
      </c>
      <c r="E33" s="45" t="s">
        <v>157</v>
      </c>
      <c r="F33" s="30" t="s">
        <v>171</v>
      </c>
    </row>
    <row r="34" spans="1:8" x14ac:dyDescent="0.3">
      <c r="A34" s="30" t="s">
        <v>128</v>
      </c>
      <c r="B34" s="34" t="s">
        <v>15</v>
      </c>
      <c r="C34" s="55">
        <v>-620000</v>
      </c>
      <c r="D34" s="56" t="s">
        <v>176</v>
      </c>
      <c r="E34" s="57">
        <v>44911</v>
      </c>
      <c r="F34" s="30" t="s">
        <v>172</v>
      </c>
    </row>
    <row r="35" spans="1:8" x14ac:dyDescent="0.3">
      <c r="A35" s="59" t="s">
        <v>125</v>
      </c>
      <c r="B35" s="34" t="s">
        <v>15</v>
      </c>
      <c r="C35" s="38" t="s">
        <v>33</v>
      </c>
      <c r="D35" s="45" t="s">
        <v>157</v>
      </c>
      <c r="E35" s="45" t="s">
        <v>157</v>
      </c>
      <c r="F35" s="30" t="s">
        <v>172</v>
      </c>
    </row>
    <row r="36" spans="1:8" x14ac:dyDescent="0.3">
      <c r="A36" s="30" t="s">
        <v>142</v>
      </c>
      <c r="B36" s="34" t="s">
        <v>14</v>
      </c>
      <c r="C36" s="38" t="s">
        <v>53</v>
      </c>
      <c r="D36" s="43">
        <v>395723.98</v>
      </c>
      <c r="E36" s="48">
        <v>44879</v>
      </c>
      <c r="F36" s="30"/>
      <c r="G36" t="s">
        <v>166</v>
      </c>
    </row>
    <row r="37" spans="1:8" x14ac:dyDescent="0.3">
      <c r="A37" s="30" t="s">
        <v>55</v>
      </c>
      <c r="B37" s="34" t="s">
        <v>14</v>
      </c>
      <c r="C37" s="38" t="s">
        <v>53</v>
      </c>
      <c r="D37" s="43">
        <v>694252.57</v>
      </c>
      <c r="E37" s="48">
        <v>44879</v>
      </c>
      <c r="F37" s="30"/>
    </row>
    <row r="38" spans="1:8" x14ac:dyDescent="0.3">
      <c r="A38" s="30" t="s">
        <v>54</v>
      </c>
      <c r="B38" s="34" t="s">
        <v>14</v>
      </c>
      <c r="C38" s="38" t="s">
        <v>53</v>
      </c>
      <c r="D38" s="43">
        <v>1381647.39</v>
      </c>
      <c r="E38" s="48">
        <v>44879</v>
      </c>
      <c r="F38" s="30"/>
    </row>
    <row r="39" spans="1:8" x14ac:dyDescent="0.3">
      <c r="A39" s="30" t="s">
        <v>52</v>
      </c>
      <c r="B39" s="34" t="s">
        <v>14</v>
      </c>
      <c r="C39" s="38" t="s">
        <v>53</v>
      </c>
      <c r="D39" s="43">
        <v>1384379.46</v>
      </c>
      <c r="E39" s="48">
        <v>44879</v>
      </c>
      <c r="F39" s="30"/>
    </row>
    <row r="40" spans="1:8" x14ac:dyDescent="0.3">
      <c r="A40" s="30" t="s">
        <v>112</v>
      </c>
      <c r="B40" s="34" t="s">
        <v>15</v>
      </c>
      <c r="C40" s="38" t="s">
        <v>111</v>
      </c>
      <c r="D40" s="43">
        <v>-900000</v>
      </c>
      <c r="E40" s="50">
        <v>44904</v>
      </c>
      <c r="F40" s="30" t="s">
        <v>173</v>
      </c>
      <c r="G40" t="s">
        <v>168</v>
      </c>
    </row>
    <row r="41" spans="1:8" x14ac:dyDescent="0.3">
      <c r="A41" s="30" t="s">
        <v>131</v>
      </c>
      <c r="B41" s="34" t="s">
        <v>15</v>
      </c>
      <c r="C41" s="38" t="s">
        <v>111</v>
      </c>
      <c r="D41" s="58">
        <v>-1000000</v>
      </c>
      <c r="E41" s="50">
        <v>44909</v>
      </c>
      <c r="F41" s="30" t="s">
        <v>147</v>
      </c>
      <c r="G41" t="s">
        <v>168</v>
      </c>
    </row>
    <row r="42" spans="1:8" x14ac:dyDescent="0.3">
      <c r="A42" s="30" t="s">
        <v>126</v>
      </c>
      <c r="B42" s="34" t="s">
        <v>15</v>
      </c>
      <c r="C42" s="38" t="s">
        <v>111</v>
      </c>
      <c r="D42" s="58">
        <v>-2000000</v>
      </c>
      <c r="E42" s="50">
        <v>44909</v>
      </c>
      <c r="F42" s="30" t="s">
        <v>147</v>
      </c>
      <c r="G42" t="s">
        <v>168</v>
      </c>
    </row>
    <row r="43" spans="1:8" x14ac:dyDescent="0.3">
      <c r="A43" s="30" t="s">
        <v>120</v>
      </c>
      <c r="B43" s="34" t="s">
        <v>15</v>
      </c>
      <c r="C43" s="38" t="s">
        <v>111</v>
      </c>
      <c r="D43" s="58">
        <v>-2000000</v>
      </c>
      <c r="E43" s="50">
        <v>44907</v>
      </c>
      <c r="F43" s="30" t="s">
        <v>147</v>
      </c>
      <c r="G43" t="s">
        <v>168</v>
      </c>
    </row>
    <row r="44" spans="1:8" x14ac:dyDescent="0.3">
      <c r="A44" s="30" t="s">
        <v>148</v>
      </c>
      <c r="B44" s="34" t="s">
        <v>14</v>
      </c>
      <c r="C44" s="38" t="s">
        <v>53</v>
      </c>
      <c r="D44" s="43">
        <v>700000</v>
      </c>
      <c r="E44" s="48">
        <v>44876</v>
      </c>
      <c r="F44" s="30"/>
    </row>
    <row r="45" spans="1:8" x14ac:dyDescent="0.3">
      <c r="A45" s="30" t="s">
        <v>149</v>
      </c>
      <c r="B45" s="34" t="s">
        <v>14</v>
      </c>
      <c r="C45" s="38" t="s">
        <v>53</v>
      </c>
      <c r="D45" s="43">
        <v>1400000</v>
      </c>
      <c r="E45" s="48">
        <v>44876</v>
      </c>
      <c r="F45" s="30"/>
    </row>
    <row r="46" spans="1:8" x14ac:dyDescent="0.3">
      <c r="A46" s="30" t="s">
        <v>150</v>
      </c>
      <c r="B46" s="34" t="s">
        <v>14</v>
      </c>
      <c r="C46" s="38" t="s">
        <v>53</v>
      </c>
      <c r="D46" s="43">
        <v>1400000</v>
      </c>
      <c r="E46" s="48">
        <v>44876</v>
      </c>
      <c r="F46" s="30"/>
    </row>
    <row r="47" spans="1:8" ht="33" x14ac:dyDescent="0.3">
      <c r="A47" s="61" t="s">
        <v>61</v>
      </c>
      <c r="B47" s="35" t="s">
        <v>14</v>
      </c>
      <c r="C47" s="39" t="s">
        <v>33</v>
      </c>
      <c r="D47" s="44">
        <v>-1187961</v>
      </c>
      <c r="E47" s="51" t="s">
        <v>157</v>
      </c>
      <c r="F47" s="53" t="s">
        <v>173</v>
      </c>
      <c r="H47" t="s">
        <v>168</v>
      </c>
    </row>
    <row r="48" spans="1:8" ht="33" x14ac:dyDescent="0.3">
      <c r="A48" s="61" t="s">
        <v>63</v>
      </c>
      <c r="B48" s="35" t="s">
        <v>14</v>
      </c>
      <c r="C48" s="40" t="str">
        <f>VLOOKUP(A48,'de para'!$C:$D,2,FALSE)</f>
        <v>Ações</v>
      </c>
      <c r="D48" s="44">
        <v>-795656</v>
      </c>
      <c r="E48" s="51" t="s">
        <v>157</v>
      </c>
      <c r="F48" s="53" t="s">
        <v>173</v>
      </c>
      <c r="G48" t="s">
        <v>169</v>
      </c>
    </row>
    <row r="49" spans="1:8" x14ac:dyDescent="0.3">
      <c r="A49" s="32" t="s">
        <v>59</v>
      </c>
      <c r="B49" s="36" t="s">
        <v>14</v>
      </c>
      <c r="C49" s="41" t="s">
        <v>33</v>
      </c>
      <c r="D49" s="46">
        <v>-1573611</v>
      </c>
      <c r="E49" s="60">
        <v>44908</v>
      </c>
      <c r="F49" s="32" t="s">
        <v>147</v>
      </c>
      <c r="H49" t="s">
        <v>168</v>
      </c>
    </row>
  </sheetData>
  <autoFilter ref="A14:F49" xr:uid="{E253674D-26C8-4EDA-9225-C0064A3CC6BA}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FAD1-4FF6-473B-A484-68C0F3072834}">
  <dimension ref="A1:E117"/>
  <sheetViews>
    <sheetView workbookViewId="0">
      <selection activeCell="A5" sqref="A5"/>
    </sheetView>
  </sheetViews>
  <sheetFormatPr defaultRowHeight="16.5" x14ac:dyDescent="0.3"/>
  <cols>
    <col min="1" max="1" width="15.5" style="1" customWidth="1"/>
    <col min="2" max="2" width="17.875" customWidth="1"/>
    <col min="3" max="3" width="112.75" customWidth="1"/>
    <col min="4" max="4" width="17.625" customWidth="1"/>
    <col min="5" max="5" width="38.375" bestFit="1" customWidth="1"/>
  </cols>
  <sheetData>
    <row r="1" spans="1:5" x14ac:dyDescent="0.3">
      <c r="A1" s="15" t="s">
        <v>145</v>
      </c>
      <c r="B1" s="5" t="s">
        <v>146</v>
      </c>
      <c r="C1" s="5" t="s">
        <v>133</v>
      </c>
      <c r="E1" t="s">
        <v>140</v>
      </c>
    </row>
    <row r="2" spans="1:5" x14ac:dyDescent="0.3">
      <c r="A2" s="1" t="s">
        <v>16</v>
      </c>
      <c r="B2">
        <v>28075830000105</v>
      </c>
      <c r="C2" t="s">
        <v>32</v>
      </c>
      <c r="D2" t="s">
        <v>33</v>
      </c>
    </row>
    <row r="3" spans="1:5" x14ac:dyDescent="0.3">
      <c r="A3" s="1" t="s">
        <v>17</v>
      </c>
      <c r="B3">
        <v>25307212000147</v>
      </c>
      <c r="C3" t="s">
        <v>34</v>
      </c>
      <c r="D3" t="s">
        <v>33</v>
      </c>
    </row>
    <row r="4" spans="1:5" x14ac:dyDescent="0.3">
      <c r="A4" s="1" t="s">
        <v>18</v>
      </c>
      <c r="B4">
        <v>19726267000199</v>
      </c>
      <c r="C4" t="s">
        <v>35</v>
      </c>
      <c r="D4" t="s">
        <v>33</v>
      </c>
    </row>
    <row r="5" spans="1:5" x14ac:dyDescent="0.3">
      <c r="A5" s="1" t="s">
        <v>19</v>
      </c>
      <c r="B5">
        <v>11145320000156</v>
      </c>
      <c r="C5" t="s">
        <v>36</v>
      </c>
      <c r="D5" t="s">
        <v>33</v>
      </c>
    </row>
    <row r="6" spans="1:5" x14ac:dyDescent="0.3">
      <c r="A6" s="1" t="s">
        <v>20</v>
      </c>
      <c r="B6">
        <v>38443675000188</v>
      </c>
      <c r="C6" t="s">
        <v>37</v>
      </c>
      <c r="D6" t="s">
        <v>33</v>
      </c>
    </row>
    <row r="7" spans="1:5" x14ac:dyDescent="0.3">
      <c r="A7" s="1" t="s">
        <v>21</v>
      </c>
      <c r="B7">
        <v>18644570000180</v>
      </c>
      <c r="C7" t="s">
        <v>38</v>
      </c>
      <c r="D7" t="s">
        <v>33</v>
      </c>
    </row>
    <row r="8" spans="1:5" x14ac:dyDescent="0.3">
      <c r="A8" s="1" t="s">
        <v>22</v>
      </c>
      <c r="B8">
        <v>44162109000109</v>
      </c>
      <c r="C8" t="s">
        <v>39</v>
      </c>
      <c r="D8" t="s">
        <v>40</v>
      </c>
    </row>
    <row r="9" spans="1:5" x14ac:dyDescent="0.3">
      <c r="A9" s="1" t="s">
        <v>23</v>
      </c>
      <c r="B9">
        <v>45683352000127</v>
      </c>
      <c r="C9" t="s">
        <v>41</v>
      </c>
      <c r="D9" t="s">
        <v>40</v>
      </c>
    </row>
    <row r="10" spans="1:5" x14ac:dyDescent="0.3">
      <c r="A10" s="1" t="s">
        <v>24</v>
      </c>
      <c r="B10">
        <v>45688718000150</v>
      </c>
      <c r="C10" t="s">
        <v>42</v>
      </c>
      <c r="D10" t="s">
        <v>40</v>
      </c>
    </row>
    <row r="11" spans="1:5" x14ac:dyDescent="0.3">
      <c r="A11" s="1" t="s">
        <v>25</v>
      </c>
      <c r="B11">
        <v>46328929000145</v>
      </c>
      <c r="C11" t="s">
        <v>43</v>
      </c>
      <c r="D11" t="s">
        <v>40</v>
      </c>
    </row>
    <row r="12" spans="1:5" x14ac:dyDescent="0.3">
      <c r="A12" s="1" t="s">
        <v>26</v>
      </c>
      <c r="B12">
        <v>46098698000120</v>
      </c>
      <c r="C12" t="s">
        <v>44</v>
      </c>
      <c r="D12" t="s">
        <v>40</v>
      </c>
    </row>
    <row r="13" spans="1:5" x14ac:dyDescent="0.3">
      <c r="A13" s="1" t="s">
        <v>27</v>
      </c>
      <c r="B13">
        <v>32319500000187</v>
      </c>
      <c r="C13" t="s">
        <v>45</v>
      </c>
      <c r="D13" t="s">
        <v>40</v>
      </c>
    </row>
    <row r="14" spans="1:5" x14ac:dyDescent="0.3">
      <c r="A14" s="1" t="s">
        <v>28</v>
      </c>
      <c r="B14">
        <v>46328987000179</v>
      </c>
      <c r="C14" t="s">
        <v>46</v>
      </c>
      <c r="D14" t="s">
        <v>40</v>
      </c>
    </row>
    <row r="15" spans="1:5" x14ac:dyDescent="0.3">
      <c r="A15" s="1" t="s">
        <v>29</v>
      </c>
      <c r="B15">
        <v>45688636000106</v>
      </c>
      <c r="C15" t="s">
        <v>47</v>
      </c>
      <c r="D15" t="s">
        <v>40</v>
      </c>
    </row>
    <row r="16" spans="1:5" x14ac:dyDescent="0.3">
      <c r="A16" s="1" t="s">
        <v>30</v>
      </c>
      <c r="B16">
        <v>46328680000178</v>
      </c>
      <c r="C16" t="s">
        <v>48</v>
      </c>
      <c r="D16" t="s">
        <v>40</v>
      </c>
    </row>
    <row r="17" spans="1:4" x14ac:dyDescent="0.3">
      <c r="A17" s="1" t="s">
        <v>31</v>
      </c>
      <c r="B17">
        <v>46328752000187</v>
      </c>
      <c r="C17" t="s">
        <v>49</v>
      </c>
      <c r="D17" t="s">
        <v>40</v>
      </c>
    </row>
    <row r="18" spans="1:4" x14ac:dyDescent="0.3">
      <c r="A18" s="1" t="s">
        <v>17</v>
      </c>
      <c r="B18">
        <v>25307212000147</v>
      </c>
      <c r="C18" t="s">
        <v>32</v>
      </c>
      <c r="D18" t="s">
        <v>33</v>
      </c>
    </row>
    <row r="19" spans="1:4" x14ac:dyDescent="0.3">
      <c r="A19" s="1" t="s">
        <v>18</v>
      </c>
      <c r="B19">
        <v>19726267000199</v>
      </c>
      <c r="C19" t="s">
        <v>50</v>
      </c>
      <c r="D19" t="s">
        <v>33</v>
      </c>
    </row>
    <row r="20" spans="1:4" x14ac:dyDescent="0.3">
      <c r="A20" s="1" t="s">
        <v>19</v>
      </c>
      <c r="B20">
        <v>11145320000156</v>
      </c>
      <c r="C20" t="s">
        <v>51</v>
      </c>
      <c r="D20" t="s">
        <v>33</v>
      </c>
    </row>
    <row r="21" spans="1:4" x14ac:dyDescent="0.3">
      <c r="A21" s="1" t="s">
        <v>3</v>
      </c>
      <c r="B21" t="s">
        <v>52</v>
      </c>
      <c r="C21" t="s">
        <v>52</v>
      </c>
      <c r="D21" t="s">
        <v>53</v>
      </c>
    </row>
    <row r="22" spans="1:4" x14ac:dyDescent="0.3">
      <c r="A22" s="1" t="s">
        <v>4</v>
      </c>
      <c r="B22" t="s">
        <v>54</v>
      </c>
      <c r="C22" t="s">
        <v>54</v>
      </c>
      <c r="D22" t="s">
        <v>53</v>
      </c>
    </row>
    <row r="23" spans="1:4" x14ac:dyDescent="0.3">
      <c r="A23" s="1" t="s">
        <v>5</v>
      </c>
      <c r="B23" t="s">
        <v>55</v>
      </c>
      <c r="C23" t="s">
        <v>55</v>
      </c>
      <c r="D23" t="s">
        <v>53</v>
      </c>
    </row>
    <row r="24" spans="1:4" x14ac:dyDescent="0.3">
      <c r="A24" s="1" t="s">
        <v>6</v>
      </c>
      <c r="B24" t="s">
        <v>56</v>
      </c>
      <c r="C24" t="s">
        <v>56</v>
      </c>
      <c r="D24" t="s">
        <v>53</v>
      </c>
    </row>
    <row r="25" spans="1:4" x14ac:dyDescent="0.3">
      <c r="A25" s="1" t="s">
        <v>13</v>
      </c>
      <c r="C25" t="s">
        <v>57</v>
      </c>
      <c r="D25" t="s">
        <v>40</v>
      </c>
    </row>
    <row r="26" spans="1:4" x14ac:dyDescent="0.3">
      <c r="A26" s="1" t="s">
        <v>58</v>
      </c>
      <c r="B26">
        <v>28075715000122</v>
      </c>
      <c r="C26" t="s">
        <v>59</v>
      </c>
      <c r="D26" t="s">
        <v>33</v>
      </c>
    </row>
    <row r="27" spans="1:4" x14ac:dyDescent="0.3">
      <c r="A27" s="1" t="s">
        <v>60</v>
      </c>
      <c r="B27">
        <v>31608459000104</v>
      </c>
      <c r="C27" t="s">
        <v>61</v>
      </c>
      <c r="D27" t="s">
        <v>33</v>
      </c>
    </row>
    <row r="28" spans="1:4" x14ac:dyDescent="0.3">
      <c r="A28" s="1" t="s">
        <v>62</v>
      </c>
      <c r="B28">
        <v>31666901000140</v>
      </c>
      <c r="C28" t="s">
        <v>63</v>
      </c>
      <c r="D28" t="s">
        <v>33</v>
      </c>
    </row>
    <row r="29" spans="1:4" x14ac:dyDescent="0.3">
      <c r="A29" s="1" t="s">
        <v>64</v>
      </c>
      <c r="B29">
        <v>14781366000150</v>
      </c>
      <c r="C29" t="s">
        <v>65</v>
      </c>
      <c r="D29" t="s">
        <v>33</v>
      </c>
    </row>
    <row r="30" spans="1:4" x14ac:dyDescent="0.3">
      <c r="A30" s="1" t="s">
        <v>7</v>
      </c>
      <c r="B30" s="1" t="s">
        <v>7</v>
      </c>
      <c r="C30" t="s">
        <v>67</v>
      </c>
      <c r="D30" t="s">
        <v>33</v>
      </c>
    </row>
    <row r="31" spans="1:4" x14ac:dyDescent="0.3">
      <c r="A31" s="1" t="s">
        <v>8</v>
      </c>
      <c r="B31" s="1" t="s">
        <v>8</v>
      </c>
      <c r="C31" t="s">
        <v>68</v>
      </c>
      <c r="D31" t="s">
        <v>33</v>
      </c>
    </row>
    <row r="32" spans="1:4" x14ac:dyDescent="0.3">
      <c r="A32" s="1" t="s">
        <v>9</v>
      </c>
      <c r="B32" s="1" t="s">
        <v>9</v>
      </c>
      <c r="C32" t="s">
        <v>66</v>
      </c>
      <c r="D32" t="s">
        <v>33</v>
      </c>
    </row>
    <row r="33" spans="1:4" x14ac:dyDescent="0.3">
      <c r="A33" s="1" t="s">
        <v>10</v>
      </c>
      <c r="B33" s="1" t="s">
        <v>10</v>
      </c>
      <c r="C33" t="s">
        <v>69</v>
      </c>
      <c r="D33" t="s">
        <v>33</v>
      </c>
    </row>
    <row r="34" spans="1:4" x14ac:dyDescent="0.3">
      <c r="A34" s="1" t="s">
        <v>11</v>
      </c>
      <c r="B34" s="1" t="s">
        <v>11</v>
      </c>
      <c r="C34" t="s">
        <v>70</v>
      </c>
      <c r="D34" t="s">
        <v>33</v>
      </c>
    </row>
    <row r="35" spans="1:4" x14ac:dyDescent="0.3">
      <c r="A35" s="1" t="s">
        <v>12</v>
      </c>
      <c r="B35" s="1" t="s">
        <v>12</v>
      </c>
      <c r="C35" t="s">
        <v>71</v>
      </c>
      <c r="D35" t="s">
        <v>33</v>
      </c>
    </row>
    <row r="36" spans="1:4" x14ac:dyDescent="0.3">
      <c r="A36">
        <v>31366337000140</v>
      </c>
      <c r="B36">
        <v>31366337000140</v>
      </c>
      <c r="C36" t="s">
        <v>110</v>
      </c>
      <c r="D36" t="s">
        <v>111</v>
      </c>
    </row>
    <row r="37" spans="1:4" x14ac:dyDescent="0.3">
      <c r="A37">
        <v>18422272000145</v>
      </c>
      <c r="B37">
        <v>18422272000145</v>
      </c>
      <c r="C37" t="s">
        <v>112</v>
      </c>
      <c r="D37" t="s">
        <v>111</v>
      </c>
    </row>
    <row r="38" spans="1:4" x14ac:dyDescent="0.3">
      <c r="A38">
        <v>38444031000104</v>
      </c>
      <c r="B38">
        <v>38444031000104</v>
      </c>
      <c r="C38" t="s">
        <v>113</v>
      </c>
      <c r="D38" t="s">
        <v>111</v>
      </c>
    </row>
    <row r="39" spans="1:4" x14ac:dyDescent="0.3">
      <c r="A39">
        <v>32683901000111</v>
      </c>
      <c r="B39">
        <v>32683901000111</v>
      </c>
      <c r="C39" t="s">
        <v>115</v>
      </c>
      <c r="D39" t="s">
        <v>111</v>
      </c>
    </row>
    <row r="40" spans="1:4" x14ac:dyDescent="0.3">
      <c r="A40">
        <v>35700369000191</v>
      </c>
      <c r="B40">
        <v>35700369000191</v>
      </c>
      <c r="C40" t="s">
        <v>118</v>
      </c>
      <c r="D40" t="s">
        <v>111</v>
      </c>
    </row>
    <row r="41" spans="1:4" x14ac:dyDescent="0.3">
      <c r="A41">
        <v>41000792000181</v>
      </c>
      <c r="B41">
        <v>41000792000181</v>
      </c>
      <c r="C41" t="s">
        <v>120</v>
      </c>
      <c r="D41" t="s">
        <v>111</v>
      </c>
    </row>
    <row r="42" spans="1:4" x14ac:dyDescent="0.3">
      <c r="A42">
        <v>28951307000197</v>
      </c>
      <c r="B42">
        <v>28951307000197</v>
      </c>
      <c r="C42" t="s">
        <v>123</v>
      </c>
      <c r="D42" t="s">
        <v>111</v>
      </c>
    </row>
    <row r="43" spans="1:4" x14ac:dyDescent="0.3">
      <c r="A43">
        <v>36857756000107</v>
      </c>
      <c r="B43">
        <v>36857756000107</v>
      </c>
      <c r="C43" t="s">
        <v>125</v>
      </c>
      <c r="D43" t="s">
        <v>33</v>
      </c>
    </row>
    <row r="44" spans="1:4" x14ac:dyDescent="0.3">
      <c r="A44">
        <v>40319225000120</v>
      </c>
      <c r="B44">
        <v>40319225000120</v>
      </c>
      <c r="C44" t="s">
        <v>127</v>
      </c>
      <c r="D44" t="s">
        <v>40</v>
      </c>
    </row>
    <row r="45" spans="1:4" x14ac:dyDescent="0.3">
      <c r="A45">
        <v>40319218000128</v>
      </c>
      <c r="B45">
        <v>40319218000128</v>
      </c>
      <c r="C45" t="s">
        <v>130</v>
      </c>
      <c r="D45" t="s">
        <v>111</v>
      </c>
    </row>
    <row r="46" spans="1:4" x14ac:dyDescent="0.3">
      <c r="A46">
        <v>13000859000142</v>
      </c>
      <c r="B46">
        <v>13000859000142</v>
      </c>
      <c r="C46" t="s">
        <v>131</v>
      </c>
      <c r="D46" t="s">
        <v>111</v>
      </c>
    </row>
    <row r="47" spans="1:4" x14ac:dyDescent="0.3">
      <c r="A47">
        <v>19009392000188</v>
      </c>
      <c r="B47">
        <v>19009392000188</v>
      </c>
      <c r="C47" t="s">
        <v>129</v>
      </c>
      <c r="D47" t="s">
        <v>111</v>
      </c>
    </row>
    <row r="48" spans="1:4" x14ac:dyDescent="0.3">
      <c r="A48">
        <v>31608483000135</v>
      </c>
      <c r="B48">
        <v>31608483000135</v>
      </c>
      <c r="C48" t="s">
        <v>128</v>
      </c>
      <c r="D48" t="s">
        <v>33</v>
      </c>
    </row>
    <row r="49" spans="1:4" x14ac:dyDescent="0.3">
      <c r="A49">
        <v>29236579000178</v>
      </c>
      <c r="B49">
        <v>29236579000178</v>
      </c>
      <c r="C49" t="s">
        <v>126</v>
      </c>
      <c r="D49" t="s">
        <v>111</v>
      </c>
    </row>
    <row r="50" spans="1:4" x14ac:dyDescent="0.3">
      <c r="A50">
        <v>35819274000191</v>
      </c>
      <c r="B50">
        <v>35819274000191</v>
      </c>
      <c r="C50" t="s">
        <v>124</v>
      </c>
      <c r="D50" t="s">
        <v>53</v>
      </c>
    </row>
    <row r="51" spans="1:4" x14ac:dyDescent="0.3">
      <c r="A51">
        <v>18418812000117</v>
      </c>
      <c r="B51">
        <v>18418812000117</v>
      </c>
      <c r="C51" t="s">
        <v>122</v>
      </c>
      <c r="D51" t="s">
        <v>40</v>
      </c>
    </row>
    <row r="52" spans="1:4" x14ac:dyDescent="0.3">
      <c r="A52">
        <v>18418915000187</v>
      </c>
      <c r="B52">
        <v>18418915000187</v>
      </c>
      <c r="C52" t="s">
        <v>121</v>
      </c>
      <c r="D52" t="s">
        <v>40</v>
      </c>
    </row>
    <row r="53" spans="1:4" x14ac:dyDescent="0.3">
      <c r="A53">
        <v>18418894000108</v>
      </c>
      <c r="B53">
        <v>18418894000108</v>
      </c>
      <c r="C53" t="s">
        <v>119</v>
      </c>
      <c r="D53" t="s">
        <v>40</v>
      </c>
    </row>
    <row r="54" spans="1:4" x14ac:dyDescent="0.3">
      <c r="A54">
        <v>31713505000127</v>
      </c>
      <c r="B54">
        <v>31713505000127</v>
      </c>
      <c r="C54" t="s">
        <v>117</v>
      </c>
      <c r="D54" t="s">
        <v>33</v>
      </c>
    </row>
    <row r="55" spans="1:4" x14ac:dyDescent="0.3">
      <c r="A55">
        <v>31713585000110</v>
      </c>
      <c r="B55">
        <v>31713585000110</v>
      </c>
      <c r="C55" t="s">
        <v>116</v>
      </c>
      <c r="D55" t="s">
        <v>40</v>
      </c>
    </row>
    <row r="56" spans="1:4" x14ac:dyDescent="0.3">
      <c r="A56">
        <v>30654823000100</v>
      </c>
      <c r="B56">
        <v>30654823000100</v>
      </c>
      <c r="C56" t="s">
        <v>114</v>
      </c>
      <c r="D56" t="s">
        <v>53</v>
      </c>
    </row>
    <row r="57" spans="1:4" x14ac:dyDescent="0.3">
      <c r="A57" t="s">
        <v>72</v>
      </c>
      <c r="B57" t="s">
        <v>72</v>
      </c>
      <c r="C57" t="s">
        <v>72</v>
      </c>
      <c r="D57" t="s">
        <v>33</v>
      </c>
    </row>
    <row r="58" spans="1:4" x14ac:dyDescent="0.3">
      <c r="A58" t="s">
        <v>73</v>
      </c>
      <c r="B58" t="s">
        <v>73</v>
      </c>
      <c r="C58" t="s">
        <v>73</v>
      </c>
      <c r="D58" t="s">
        <v>33</v>
      </c>
    </row>
    <row r="59" spans="1:4" x14ac:dyDescent="0.3">
      <c r="A59" t="s">
        <v>74</v>
      </c>
      <c r="B59" t="s">
        <v>74</v>
      </c>
      <c r="C59" t="s">
        <v>74</v>
      </c>
      <c r="D59" t="s">
        <v>40</v>
      </c>
    </row>
    <row r="60" spans="1:4" x14ac:dyDescent="0.3">
      <c r="A60" t="s">
        <v>75</v>
      </c>
      <c r="B60" t="s">
        <v>75</v>
      </c>
      <c r="C60" t="s">
        <v>75</v>
      </c>
      <c r="D60" t="s">
        <v>33</v>
      </c>
    </row>
    <row r="61" spans="1:4" x14ac:dyDescent="0.3">
      <c r="A61" t="s">
        <v>76</v>
      </c>
      <c r="B61" t="s">
        <v>76</v>
      </c>
      <c r="C61" t="s">
        <v>76</v>
      </c>
      <c r="D61" t="s">
        <v>53</v>
      </c>
    </row>
    <row r="62" spans="1:4" x14ac:dyDescent="0.3">
      <c r="A62" t="s">
        <v>77</v>
      </c>
      <c r="B62" t="s">
        <v>77</v>
      </c>
      <c r="C62" t="s">
        <v>77</v>
      </c>
      <c r="D62" t="s">
        <v>53</v>
      </c>
    </row>
    <row r="63" spans="1:4" x14ac:dyDescent="0.3">
      <c r="A63" t="s">
        <v>78</v>
      </c>
      <c r="B63" t="s">
        <v>78</v>
      </c>
      <c r="C63" t="s">
        <v>78</v>
      </c>
      <c r="D63" t="s">
        <v>53</v>
      </c>
    </row>
    <row r="64" spans="1:4" x14ac:dyDescent="0.3">
      <c r="A64" t="s">
        <v>79</v>
      </c>
      <c r="B64" t="s">
        <v>79</v>
      </c>
      <c r="C64" t="s">
        <v>79</v>
      </c>
      <c r="D64" t="s">
        <v>53</v>
      </c>
    </row>
    <row r="65" spans="1:4" x14ac:dyDescent="0.3">
      <c r="A65" t="s">
        <v>80</v>
      </c>
      <c r="B65" t="s">
        <v>80</v>
      </c>
      <c r="C65" t="s">
        <v>80</v>
      </c>
      <c r="D65" t="s">
        <v>53</v>
      </c>
    </row>
    <row r="66" spans="1:4" x14ac:dyDescent="0.3">
      <c r="A66" t="s">
        <v>81</v>
      </c>
      <c r="B66" t="s">
        <v>81</v>
      </c>
      <c r="C66" t="s">
        <v>81</v>
      </c>
      <c r="D66" t="s">
        <v>33</v>
      </c>
    </row>
    <row r="67" spans="1:4" x14ac:dyDescent="0.3">
      <c r="A67" t="s">
        <v>82</v>
      </c>
      <c r="B67" t="s">
        <v>82</v>
      </c>
      <c r="C67" t="s">
        <v>82</v>
      </c>
      <c r="D67" t="s">
        <v>53</v>
      </c>
    </row>
    <row r="68" spans="1:4" x14ac:dyDescent="0.3">
      <c r="A68" t="s">
        <v>83</v>
      </c>
      <c r="B68" t="s">
        <v>83</v>
      </c>
      <c r="C68" t="s">
        <v>83</v>
      </c>
      <c r="D68" t="s">
        <v>53</v>
      </c>
    </row>
    <row r="69" spans="1:4" x14ac:dyDescent="0.3">
      <c r="A69" t="s">
        <v>84</v>
      </c>
      <c r="B69" t="s">
        <v>84</v>
      </c>
      <c r="C69" t="s">
        <v>84</v>
      </c>
      <c r="D69" t="s">
        <v>53</v>
      </c>
    </row>
    <row r="70" spans="1:4" x14ac:dyDescent="0.3">
      <c r="A70" t="s">
        <v>85</v>
      </c>
      <c r="B70" t="s">
        <v>85</v>
      </c>
      <c r="C70" t="s">
        <v>85</v>
      </c>
      <c r="D70" t="s">
        <v>136</v>
      </c>
    </row>
    <row r="71" spans="1:4" x14ac:dyDescent="0.3">
      <c r="A71" t="s">
        <v>86</v>
      </c>
      <c r="B71" t="s">
        <v>86</v>
      </c>
      <c r="C71" t="s">
        <v>86</v>
      </c>
      <c r="D71" t="s">
        <v>53</v>
      </c>
    </row>
    <row r="72" spans="1:4" x14ac:dyDescent="0.3">
      <c r="A72" t="s">
        <v>87</v>
      </c>
      <c r="B72" t="s">
        <v>87</v>
      </c>
      <c r="C72" t="s">
        <v>87</v>
      </c>
      <c r="D72" t="s">
        <v>53</v>
      </c>
    </row>
    <row r="73" spans="1:4" x14ac:dyDescent="0.3">
      <c r="A73" t="s">
        <v>88</v>
      </c>
      <c r="B73" t="s">
        <v>88</v>
      </c>
      <c r="C73" t="s">
        <v>88</v>
      </c>
      <c r="D73" t="s">
        <v>40</v>
      </c>
    </row>
    <row r="74" spans="1:4" x14ac:dyDescent="0.3">
      <c r="A74" t="s">
        <v>9</v>
      </c>
      <c r="B74" t="s">
        <v>9</v>
      </c>
      <c r="C74" t="s">
        <v>9</v>
      </c>
      <c r="D74" t="s">
        <v>33</v>
      </c>
    </row>
    <row r="75" spans="1:4" x14ac:dyDescent="0.3">
      <c r="A75" t="s">
        <v>89</v>
      </c>
      <c r="B75" t="s">
        <v>89</v>
      </c>
      <c r="C75" t="s">
        <v>89</v>
      </c>
      <c r="D75" t="s">
        <v>33</v>
      </c>
    </row>
    <row r="76" spans="1:4" x14ac:dyDescent="0.3">
      <c r="A76" t="s">
        <v>90</v>
      </c>
      <c r="B76" t="s">
        <v>90</v>
      </c>
      <c r="C76" t="s">
        <v>90</v>
      </c>
      <c r="D76" t="s">
        <v>33</v>
      </c>
    </row>
    <row r="77" spans="1:4" x14ac:dyDescent="0.3">
      <c r="A77" t="s">
        <v>91</v>
      </c>
      <c r="B77" t="s">
        <v>91</v>
      </c>
      <c r="C77" t="s">
        <v>91</v>
      </c>
      <c r="D77" t="s">
        <v>53</v>
      </c>
    </row>
    <row r="78" spans="1:4" x14ac:dyDescent="0.3">
      <c r="A78" t="s">
        <v>92</v>
      </c>
      <c r="B78" t="s">
        <v>92</v>
      </c>
      <c r="C78" t="s">
        <v>92</v>
      </c>
      <c r="D78" t="s">
        <v>33</v>
      </c>
    </row>
    <row r="79" spans="1:4" x14ac:dyDescent="0.3">
      <c r="A79" t="s">
        <v>93</v>
      </c>
      <c r="B79" t="s">
        <v>93</v>
      </c>
      <c r="C79" t="s">
        <v>93</v>
      </c>
      <c r="D79" t="s">
        <v>53</v>
      </c>
    </row>
    <row r="80" spans="1:4" x14ac:dyDescent="0.3">
      <c r="A80" t="s">
        <v>94</v>
      </c>
      <c r="B80" t="s">
        <v>94</v>
      </c>
      <c r="C80" t="s">
        <v>94</v>
      </c>
      <c r="D80" t="s">
        <v>33</v>
      </c>
    </row>
    <row r="81" spans="1:4" x14ac:dyDescent="0.3">
      <c r="A81" t="s">
        <v>95</v>
      </c>
      <c r="B81" t="s">
        <v>95</v>
      </c>
      <c r="C81" t="s">
        <v>95</v>
      </c>
      <c r="D81" t="s">
        <v>33</v>
      </c>
    </row>
    <row r="82" spans="1:4" x14ac:dyDescent="0.3">
      <c r="A82" t="s">
        <v>96</v>
      </c>
      <c r="B82" t="s">
        <v>96</v>
      </c>
      <c r="C82" t="s">
        <v>96</v>
      </c>
      <c r="D82" t="s">
        <v>111</v>
      </c>
    </row>
    <row r="83" spans="1:4" x14ac:dyDescent="0.3">
      <c r="A83" t="s">
        <v>97</v>
      </c>
      <c r="B83" t="s">
        <v>97</v>
      </c>
      <c r="C83" t="s">
        <v>97</v>
      </c>
      <c r="D83" t="s">
        <v>33</v>
      </c>
    </row>
    <row r="84" spans="1:4" x14ac:dyDescent="0.3">
      <c r="A84" t="s">
        <v>10</v>
      </c>
      <c r="B84" t="s">
        <v>10</v>
      </c>
      <c r="C84" t="s">
        <v>10</v>
      </c>
      <c r="D84" t="s">
        <v>33</v>
      </c>
    </row>
    <row r="85" spans="1:4" x14ac:dyDescent="0.3">
      <c r="A85" t="s">
        <v>98</v>
      </c>
      <c r="B85" t="s">
        <v>98</v>
      </c>
      <c r="C85" t="s">
        <v>98</v>
      </c>
      <c r="D85" t="s">
        <v>33</v>
      </c>
    </row>
    <row r="86" spans="1:4" x14ac:dyDescent="0.3">
      <c r="A86" t="s">
        <v>99</v>
      </c>
      <c r="B86" t="s">
        <v>99</v>
      </c>
      <c r="C86" t="s">
        <v>99</v>
      </c>
      <c r="D86" t="s">
        <v>33</v>
      </c>
    </row>
    <row r="87" spans="1:4" x14ac:dyDescent="0.3">
      <c r="A87" t="s">
        <v>100</v>
      </c>
      <c r="B87" t="s">
        <v>100</v>
      </c>
      <c r="C87" t="s">
        <v>100</v>
      </c>
      <c r="D87" t="s">
        <v>33</v>
      </c>
    </row>
    <row r="88" spans="1:4" x14ac:dyDescent="0.3">
      <c r="A88" t="s">
        <v>101</v>
      </c>
      <c r="B88" t="s">
        <v>101</v>
      </c>
      <c r="C88" t="s">
        <v>101</v>
      </c>
      <c r="D88" t="s">
        <v>33</v>
      </c>
    </row>
    <row r="89" spans="1:4" x14ac:dyDescent="0.3">
      <c r="A89" t="s">
        <v>102</v>
      </c>
      <c r="B89" t="s">
        <v>102</v>
      </c>
      <c r="C89" t="s">
        <v>102</v>
      </c>
      <c r="D89" t="s">
        <v>40</v>
      </c>
    </row>
    <row r="90" spans="1:4" x14ac:dyDescent="0.3">
      <c r="A90" t="s">
        <v>103</v>
      </c>
      <c r="B90" t="s">
        <v>103</v>
      </c>
      <c r="C90" t="s">
        <v>103</v>
      </c>
      <c r="D90" t="s">
        <v>53</v>
      </c>
    </row>
    <row r="91" spans="1:4" x14ac:dyDescent="0.3">
      <c r="A91" t="s">
        <v>104</v>
      </c>
      <c r="B91" t="s">
        <v>104</v>
      </c>
      <c r="C91" t="s">
        <v>104</v>
      </c>
      <c r="D91" t="s">
        <v>40</v>
      </c>
    </row>
    <row r="92" spans="1:4" x14ac:dyDescent="0.3">
      <c r="A92" t="s">
        <v>105</v>
      </c>
      <c r="B92" t="s">
        <v>105</v>
      </c>
      <c r="C92" t="s">
        <v>105</v>
      </c>
      <c r="D92" t="s">
        <v>33</v>
      </c>
    </row>
    <row r="93" spans="1:4" x14ac:dyDescent="0.3">
      <c r="A93" t="s">
        <v>106</v>
      </c>
      <c r="B93" t="s">
        <v>106</v>
      </c>
      <c r="C93" t="s">
        <v>106</v>
      </c>
      <c r="D93" t="s">
        <v>53</v>
      </c>
    </row>
    <row r="94" spans="1:4" x14ac:dyDescent="0.3">
      <c r="A94" t="s">
        <v>107</v>
      </c>
      <c r="B94" t="s">
        <v>107</v>
      </c>
      <c r="C94" t="s">
        <v>107</v>
      </c>
      <c r="D94" t="s">
        <v>33</v>
      </c>
    </row>
    <row r="95" spans="1:4" x14ac:dyDescent="0.3">
      <c r="A95" t="s">
        <v>108</v>
      </c>
      <c r="B95" t="s">
        <v>108</v>
      </c>
      <c r="C95" t="s">
        <v>108</v>
      </c>
      <c r="D95" t="s">
        <v>53</v>
      </c>
    </row>
    <row r="96" spans="1:4" x14ac:dyDescent="0.3">
      <c r="A96" t="s">
        <v>109</v>
      </c>
      <c r="B96" t="s">
        <v>109</v>
      </c>
      <c r="C96" t="s">
        <v>109</v>
      </c>
      <c r="D96" t="s">
        <v>33</v>
      </c>
    </row>
    <row r="97" spans="1:5" x14ac:dyDescent="0.3">
      <c r="A97" s="4" t="s">
        <v>135</v>
      </c>
      <c r="B97">
        <v>47716356000190</v>
      </c>
      <c r="C97" s="4" t="s">
        <v>245</v>
      </c>
      <c r="D97" t="s">
        <v>111</v>
      </c>
    </row>
    <row r="98" spans="1:5" x14ac:dyDescent="0.3">
      <c r="A98" t="s">
        <v>246</v>
      </c>
      <c r="B98">
        <v>47700200000110</v>
      </c>
      <c r="C98" t="s">
        <v>244</v>
      </c>
      <c r="D98" t="s">
        <v>33</v>
      </c>
    </row>
    <row r="99" spans="1:5" x14ac:dyDescent="0.3">
      <c r="A99" t="s">
        <v>142</v>
      </c>
      <c r="B99" t="s">
        <v>142</v>
      </c>
      <c r="C99" t="s">
        <v>142</v>
      </c>
      <c r="D99" t="s">
        <v>53</v>
      </c>
    </row>
    <row r="100" spans="1:5" x14ac:dyDescent="0.3">
      <c r="A100" t="s">
        <v>143</v>
      </c>
      <c r="B100" t="s">
        <v>143</v>
      </c>
      <c r="C100" t="s">
        <v>143</v>
      </c>
      <c r="D100" t="s">
        <v>33</v>
      </c>
    </row>
    <row r="101" spans="1:5" x14ac:dyDescent="0.3">
      <c r="A101" t="s">
        <v>152</v>
      </c>
      <c r="B101">
        <v>10843445000197</v>
      </c>
      <c r="C101" t="s">
        <v>153</v>
      </c>
      <c r="D101" t="s">
        <v>40</v>
      </c>
    </row>
    <row r="102" spans="1:5" x14ac:dyDescent="0.3">
      <c r="A102" s="1" t="s">
        <v>155</v>
      </c>
      <c r="B102">
        <v>42776581000106</v>
      </c>
      <c r="C102" t="s">
        <v>154</v>
      </c>
      <c r="D102" t="s">
        <v>40</v>
      </c>
    </row>
    <row r="103" spans="1:5" x14ac:dyDescent="0.3">
      <c r="A103" s="1" t="s">
        <v>215</v>
      </c>
      <c r="B103">
        <v>44769980000167</v>
      </c>
      <c r="C103" t="s">
        <v>214</v>
      </c>
      <c r="D103" t="s">
        <v>33</v>
      </c>
    </row>
    <row r="104" spans="1:5" x14ac:dyDescent="0.3">
      <c r="A104" s="1" t="s">
        <v>225</v>
      </c>
      <c r="B104">
        <v>24193691000155</v>
      </c>
      <c r="C104" s="4" t="s">
        <v>135</v>
      </c>
      <c r="D104" t="s">
        <v>111</v>
      </c>
      <c r="E104" s="123" t="s">
        <v>217</v>
      </c>
    </row>
    <row r="105" spans="1:5" x14ac:dyDescent="0.3">
      <c r="A105" s="1" t="s">
        <v>226</v>
      </c>
      <c r="B105">
        <v>35940266000107</v>
      </c>
      <c r="C105" s="4" t="s">
        <v>135</v>
      </c>
      <c r="D105" t="s">
        <v>111</v>
      </c>
      <c r="E105" s="123" t="s">
        <v>218</v>
      </c>
    </row>
    <row r="106" spans="1:5" x14ac:dyDescent="0.3">
      <c r="A106" s="1" t="s">
        <v>227</v>
      </c>
      <c r="B106">
        <v>45663761000161</v>
      </c>
      <c r="C106" s="4" t="s">
        <v>135</v>
      </c>
      <c r="D106" t="s">
        <v>111</v>
      </c>
      <c r="E106" s="123" t="s">
        <v>219</v>
      </c>
    </row>
    <row r="107" spans="1:5" x14ac:dyDescent="0.3">
      <c r="A107" s="1" t="s">
        <v>228</v>
      </c>
      <c r="B107">
        <v>29298532000139</v>
      </c>
      <c r="C107" s="4" t="s">
        <v>135</v>
      </c>
      <c r="D107" t="s">
        <v>111</v>
      </c>
      <c r="E107" s="123" t="s">
        <v>220</v>
      </c>
    </row>
    <row r="108" spans="1:5" x14ac:dyDescent="0.3">
      <c r="A108" s="1" t="s">
        <v>229</v>
      </c>
      <c r="B108">
        <v>35617938000130</v>
      </c>
      <c r="C108" s="4" t="s">
        <v>135</v>
      </c>
      <c r="D108" t="s">
        <v>111</v>
      </c>
      <c r="E108" s="123" t="s">
        <v>221</v>
      </c>
    </row>
    <row r="109" spans="1:5" x14ac:dyDescent="0.3">
      <c r="A109" s="1" t="s">
        <v>230</v>
      </c>
      <c r="B109">
        <v>17489083000127</v>
      </c>
      <c r="C109" s="4" t="s">
        <v>135</v>
      </c>
      <c r="D109" t="s">
        <v>111</v>
      </c>
      <c r="E109" s="123" t="s">
        <v>222</v>
      </c>
    </row>
    <row r="110" spans="1:5" x14ac:dyDescent="0.3">
      <c r="A110" s="1" t="s">
        <v>231</v>
      </c>
      <c r="B110">
        <v>41326095000115</v>
      </c>
      <c r="C110" s="4" t="s">
        <v>135</v>
      </c>
      <c r="D110" t="s">
        <v>111</v>
      </c>
      <c r="E110" s="123" t="s">
        <v>223</v>
      </c>
    </row>
    <row r="111" spans="1:5" x14ac:dyDescent="0.3">
      <c r="A111" s="1" t="s">
        <v>232</v>
      </c>
      <c r="B111">
        <v>30566221000192</v>
      </c>
      <c r="C111" s="4" t="s">
        <v>135</v>
      </c>
      <c r="D111" t="s">
        <v>111</v>
      </c>
      <c r="E111" s="123" t="s">
        <v>224</v>
      </c>
    </row>
    <row r="112" spans="1:5" x14ac:dyDescent="0.3">
      <c r="A112" s="1" t="s">
        <v>239</v>
      </c>
      <c r="B112">
        <v>34258751000124</v>
      </c>
      <c r="C112" t="s">
        <v>134</v>
      </c>
      <c r="D112" t="s">
        <v>33</v>
      </c>
      <c r="E112" s="124" t="s">
        <v>233</v>
      </c>
    </row>
    <row r="113" spans="1:5" x14ac:dyDescent="0.3">
      <c r="B113">
        <v>17898650000107</v>
      </c>
      <c r="C113" t="s">
        <v>134</v>
      </c>
      <c r="D113" t="s">
        <v>33</v>
      </c>
      <c r="E113" s="124" t="s">
        <v>234</v>
      </c>
    </row>
    <row r="114" spans="1:5" x14ac:dyDescent="0.3">
      <c r="A114" s="1" t="s">
        <v>240</v>
      </c>
      <c r="B114">
        <v>26269603000187</v>
      </c>
      <c r="C114" t="s">
        <v>134</v>
      </c>
      <c r="D114" t="s">
        <v>33</v>
      </c>
      <c r="E114" s="124" t="s">
        <v>235</v>
      </c>
    </row>
    <row r="115" spans="1:5" x14ac:dyDescent="0.3">
      <c r="A115" s="1" t="s">
        <v>241</v>
      </c>
      <c r="B115">
        <v>34428006000186</v>
      </c>
      <c r="C115" t="s">
        <v>134</v>
      </c>
      <c r="D115" t="s">
        <v>33</v>
      </c>
      <c r="E115" s="124" t="s">
        <v>236</v>
      </c>
    </row>
    <row r="116" spans="1:5" x14ac:dyDescent="0.3">
      <c r="A116" s="1" t="s">
        <v>242</v>
      </c>
      <c r="B116">
        <v>38377471000196</v>
      </c>
      <c r="C116" t="s">
        <v>134</v>
      </c>
      <c r="D116" t="s">
        <v>33</v>
      </c>
      <c r="E116" s="124" t="s">
        <v>237</v>
      </c>
    </row>
    <row r="117" spans="1:5" x14ac:dyDescent="0.3">
      <c r="A117" s="1" t="s">
        <v>243</v>
      </c>
      <c r="B117">
        <v>37487500000100</v>
      </c>
      <c r="C117" t="s">
        <v>134</v>
      </c>
      <c r="D117" t="s">
        <v>33</v>
      </c>
      <c r="E117" s="124" t="s">
        <v>238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00a246-6058-497f-8699-d65b9fb0a5fb">
      <Terms xmlns="http://schemas.microsoft.com/office/infopath/2007/PartnerControls"/>
    </lcf76f155ced4ddcb4097134ff3c332f>
    <TaxCatchAll xmlns="8688f8c5-5f1b-4e88-8639-e89d4b7e0e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758FB599CC734598F8631DB1129685" ma:contentTypeVersion="15" ma:contentTypeDescription="Crie um novo documento." ma:contentTypeScope="" ma:versionID="9f44cb3933f08fdfc2ce1fe7c1882096">
  <xsd:schema xmlns:xsd="http://www.w3.org/2001/XMLSchema" xmlns:xs="http://www.w3.org/2001/XMLSchema" xmlns:p="http://schemas.microsoft.com/office/2006/metadata/properties" xmlns:ns2="4d00a246-6058-497f-8699-d65b9fb0a5fb" xmlns:ns3="8688f8c5-5f1b-4e88-8639-e89d4b7e0ea1" targetNamespace="http://schemas.microsoft.com/office/2006/metadata/properties" ma:root="true" ma:fieldsID="83306eea944ca6d83603ab87d9f2ec78" ns2:_="" ns3:_="">
    <xsd:import namespace="4d00a246-6058-497f-8699-d65b9fb0a5fb"/>
    <xsd:import namespace="8688f8c5-5f1b-4e88-8639-e89d4b7e0e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0a246-6058-497f-8699-d65b9fb0a5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2dd0c0c8-fe40-44a1-a2b7-386115075b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8f8c5-5f1b-4e88-8639-e89d4b7e0ea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7787ec9-515d-42cc-ab4b-82edfa16dcd4}" ma:internalName="TaxCatchAll" ma:showField="CatchAllData" ma:web="8688f8c5-5f1b-4e88-8639-e89d4b7e0e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12C114-1EF7-4CA6-AD71-483966A455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59290C-B7F7-4F6F-A9FB-EA451570782B}">
  <ds:schemaRefs>
    <ds:schemaRef ds:uri="http://schemas.microsoft.com/office/2006/metadata/properties"/>
    <ds:schemaRef ds:uri="http://schemas.microsoft.com/office/infopath/2007/PartnerControls"/>
    <ds:schemaRef ds:uri="4d00a246-6058-497f-8699-d65b9fb0a5fb"/>
    <ds:schemaRef ds:uri="8688f8c5-5f1b-4e88-8639-e89d4b7e0ea1"/>
  </ds:schemaRefs>
</ds:datastoreItem>
</file>

<file path=customXml/itemProps3.xml><?xml version="1.0" encoding="utf-8"?>
<ds:datastoreItem xmlns:ds="http://schemas.openxmlformats.org/officeDocument/2006/customXml" ds:itemID="{3412FBB4-5FC8-430D-9F52-D66B67C6D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00a246-6058-497f-8699-d65b9fb0a5fb"/>
    <ds:schemaRef ds:uri="8688f8c5-5f1b-4e88-8639-e89d4b7e0e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Resumo</vt:lpstr>
      <vt:lpstr>Macauba</vt:lpstr>
      <vt:lpstr>Ebano</vt:lpstr>
      <vt:lpstr>Projeções</vt:lpstr>
      <vt:lpstr>output XML</vt:lpstr>
      <vt:lpstr>Movimentações</vt:lpstr>
      <vt:lpstr>check - suporte</vt:lpstr>
      <vt:lpstr>de para</vt:lpstr>
      <vt:lpstr>data_movimentacao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mbrisac</dc:creator>
  <cp:lastModifiedBy>mbrisac</cp:lastModifiedBy>
  <dcterms:created xsi:type="dcterms:W3CDTF">2022-11-08T19:50:10Z</dcterms:created>
  <dcterms:modified xsi:type="dcterms:W3CDTF">2023-01-26T18:41:07Z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0x01010027758FB599CC734598F8631DB1129685</vt:lpwstr>
  </property>
  <property fmtid="{D5CDD505-2E9C-101B-9397-08002B2CF9AE}" pid="3" name="MediaServiceImageTags">
    <vt:lpwstr/>
  </property>
  <property fmtid="{D5CDD505-2E9C-101B-9397-08002B2CF9AE}" pid="4" name="EcoUpdateId">
    <vt:lpwstr>1355346976</vt:lpwstr>
  </property>
  <property fmtid="{D5CDD505-2E9C-101B-9397-08002B2CF9AE}" pid="5" name="EcoUpdateMessage">
    <vt:lpwstr>2022/12/12-21:16:16</vt:lpwstr>
  </property>
  <property fmtid="{D5CDD505-2E9C-101B-9397-08002B2CF9AE}" pid="6" name="EcoUpdateStatus">
    <vt:lpwstr>2022-12-09=BRA:St,ME,Fd,TP;USA:St,ME;MEX:St,ME,Fd,TP;CHL:Fd;GBR:St,ME;COL:St,ME|2022-10-17=USA:TP|2022-12-07=ARG:St,ME,Fd,TP;PER:St,ME,Fd|2022-12-12=CHL:St,ME|2021-11-17=CHL:TP|2014-02-26=VEN:St|2002-11-08=JPN:St|2016-08-18=NNN:St|2022-12-06=COL:Fd;PER:TP|2007-01-31=ESP:St|2003-01-29=CHN:St|2003-01-28=TWN:St|2003-01-30=HKG:St;KOR:St</vt:lpwstr>
  </property>
</Properties>
</file>