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uri\OneDrive\Desktop\PERSONAL MFC\DUOC-LAPTOP-MFIGUERC\2024\Semestre 2\PTY4614 - CAPSTONE\03 Evaluación\Grupo 2\Fase 3\"/>
    </mc:Choice>
  </mc:AlternateContent>
  <bookViews>
    <workbookView xWindow="-108" yWindow="-108" windowWidth="23256" windowHeight="12456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D4" i="1" l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G67" i="1"/>
  <c r="E67" i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G42" i="1"/>
  <c r="E42" i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G29" i="1"/>
  <c r="E29" i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E16" i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G16" i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<sst xmlns="http://schemas.openxmlformats.org/spreadsheetml/2006/main" count="167" uniqueCount="67">
  <si>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</si>
  <si>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</si>
  <si>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</si>
  <si>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</si>
  <si>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</si>
  <si>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</si>
  <si>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</si>
  <si>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</si>
  <si>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</si>
  <si>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</si>
  <si>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</si>
  <si>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</si>
  <si>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</si>
  <si>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</si>
  <si>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</si>
  <si>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</si>
  <si>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</si>
  <si>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</si>
  <si>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</si>
  <si>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</si>
  <si>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</si>
  <si>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</si>
  <si>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</si>
  <si>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</si>
  <si>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</si>
  <si>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</si>
  <si>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</si>
  <si>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</si>
  <si>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</si>
  <si>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</si>
  <si>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</si>
  <si>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</si>
  <si>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</si>
  <si>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</si>
  <si>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</si>
  <si>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</si>
  <si>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</si>
  <si>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</si>
  <si>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</si>
  <si>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</si>
  <si>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</si>
  <si>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</si>
  <si>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</si>
  <si>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</si>
  <si>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</si>
  <si>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</si>
  <si>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</si>
  <si>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</si>
  <si>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</si>
  <si>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</si>
  <si>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</si>
  <si>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</si>
  <si>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</si>
  <si>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</si>
  <si>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</si>
  <si>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</si>
  <si>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</si>
  <si>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</si>
  <si>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</si>
  <si>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</si>
  <si>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</si>
  <si>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</si>
  <si>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</si>
  <si>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MARCELO IGNACIO CONTRERAS GONZALEZ</t>
  </si>
  <si>
    <t>NICOLAS ENRIQUE CANAS ARRIAGADA</t>
  </si>
  <si>
    <t>FELIPE EDUARDO FERNANDEZ MOREL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</si>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</sst>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8"/>
      <color rgb="FF262626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7" fillId="0" borderId="0" xfId="0" applyFont="1" applyAlignment="1">
      <alignment horizontal="left" vertical="center" inden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7"/>
  <sheetViews>
    <sheetView tabSelected="1" topLeftCell="A76" zoomScale="120" zoomScaleNormal="120" workbookViewId="0">
      <selection activeCell="C82" sqref="C82"/>
    </sheetView>
  </sheetViews>
  <sheetFormatPr baseColWidth="10" defaultColWidth="14.44140625" defaultRowHeight="15" customHeight="1" outlineLevelRow="1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>
      <c r="C2" s="29">
        <v>0.7</v>
      </c>
      <c r="D2" s="32">
        <v>0.3</v>
      </c>
      <c r="E2" s="33">
        <v>1</v>
      </c>
    </row>
    <row r="3" spans="1:11" ht="14.4">
      <c r="B3" s="2" t="s">
        <v>2</v>
      </c>
      <c r="C3" s="30" t="s">
        <v>45</v>
      </c>
      <c r="D3" s="34" t="s">
        <v>47</v>
      </c>
      <c r="E3" s="35" t="s">
        <v>46</v>
      </c>
    </row>
    <row r="4" spans="1:11" ht="14.4">
      <c r="A4" s="3">
        <v>1</v>
      </c>
      <c r="B4" s="38" t="s">
        <v>63</v>
      </c>
      <c r="C4" s="31">
        <f>C21</f>
        <v>6.9</v>
      </c>
      <c r="D4" s="37">
        <f>C60</f>
        <v>7</v>
      </c>
      <c r="E4" s="36">
        <f>C4*C$2+D4*D$2</f>
        <v>6.93</v>
      </c>
    </row>
    <row r="5" spans="1:11" ht="14.4">
      <c r="A5" s="3">
        <v>2</v>
      </c>
      <c r="B5" s="38" t="s">
        <v>64</v>
      </c>
      <c r="C5" s="31">
        <f>C34</f>
        <v>6.9</v>
      </c>
      <c r="D5" s="37">
        <f>C73</f>
        <v>5.5</v>
      </c>
      <c r="E5" s="36">
        <f t="shared" ref="E5:E6" si="0">C5*C$2+D5*D$2</f>
        <v>6.48</v>
      </c>
    </row>
    <row r="6" spans="1:11" ht="14.4">
      <c r="A6" s="3">
        <v>3</v>
      </c>
      <c r="B6" s="38" t="s">
        <v>65</v>
      </c>
      <c r="C6" s="31">
        <f>C47</f>
        <v>6.9</v>
      </c>
      <c r="D6" s="37">
        <f>C86</f>
        <v>7</v>
      </c>
      <c r="E6" s="36">
        <f t="shared" si="0"/>
        <v>6.93</v>
      </c>
    </row>
    <row r="11" spans="1:11" ht="18" outlineLevel="1">
      <c r="A11" s="39" t="s">
        <v>48</v>
      </c>
      <c r="B11" s="12" t="str">
        <f>B4</f>
        <v>MARCELO IGNACIO CONTRERAS GONZALEZ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ht="14.4" outlineLevel="1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" customHeight="1" outlineLevel="1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>
      <c r="A15" s="41"/>
      <c r="B15" s="19" t="str">
        <f>RUBRICA!A6</f>
        <v>3. Responde las preguntas realizadas por la comisión, cumpliendo con los estándares de calidad de la disciplina.</v>
      </c>
      <c r="C15" s="17" t="s">
        <v>5</v>
      </c>
      <c r="D15" s="13" t="str">
        <f t="shared" si="1"/>
        <v>X</v>
      </c>
      <c r="E15" s="13">
        <f>IF(D15="X",100*0.2,"")</f>
        <v>20</v>
      </c>
      <c r="F15" s="13" t="str">
        <f t="shared" si="2"/>
        <v/>
      </c>
      <c r="G15" s="13" t="str">
        <f>IF(F15="X",60*0.2,"")</f>
        <v/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>
      <c r="A16" s="41"/>
      <c r="B16" s="19" t="str">
        <f>RUBRICA!A7</f>
        <v>4. Expone el Proyecto APT, considerando el formato y el tiempo establecido para la presentación.</v>
      </c>
      <c r="C16" s="17" t="s">
        <v>5</v>
      </c>
      <c r="D16" s="13"/>
      <c r="E16" s="13" t="str">
        <f>IF(D16="X",100*0.05,"")</f>
        <v/>
      </c>
      <c r="F16" s="13" t="s">
        <v>66</v>
      </c>
      <c r="G16" s="13">
        <f>IF(F16="X",60*0.05,"")</f>
        <v>3</v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>
      <c r="A17" s="41"/>
      <c r="B17" s="19" t="str">
        <f>RUBRICA!A8</f>
        <v>5. Expresa sus ideas con fluidez, claridad y precisión, utilizando lenguaje técnico propio de la disciplina.</v>
      </c>
      <c r="C17" s="17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4" outlineLevel="1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>
      <c r="A20" s="40"/>
      <c r="B20" s="18" t="s">
        <v>4</v>
      </c>
      <c r="C20" s="22">
        <f>E20+G20+I20+K20</f>
        <v>98</v>
      </c>
      <c r="D20" s="14"/>
      <c r="E20" s="14">
        <f>SUM(E13:E19)</f>
        <v>95</v>
      </c>
      <c r="F20" s="14"/>
      <c r="G20" s="14">
        <f>SUM(G13:G19)</f>
        <v>3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>
      <c r="A21" s="42"/>
      <c r="B21" s="21" t="s">
        <v>12</v>
      </c>
      <c r="C21" s="15">
        <f>VLOOKUP(C20,ESCALA_IEP!A2:B202,2,FALSE)</f>
        <v>6.9</v>
      </c>
    </row>
    <row r="22" spans="1:11" ht="15.75" customHeight="1"/>
    <row r="23" spans="1:11" ht="15.75" customHeight="1"/>
    <row r="24" spans="1:11" ht="24" customHeight="1">
      <c r="A24" s="39" t="s">
        <v>48</v>
      </c>
      <c r="B24" s="12" t="str">
        <f>B5</f>
        <v>NICOLAS ENRIQUE CANAS ARRIAGADA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>
      <c r="A28" s="41"/>
      <c r="B28" s="19" t="str">
        <f>RUBRICA!A6</f>
        <v>3. Responde las preguntas realizadas por la comisión, cumpliendo con los estándares de calidad de la disciplina.</v>
      </c>
      <c r="C28" s="17" t="s">
        <v>5</v>
      </c>
      <c r="D28" s="13" t="str">
        <f t="shared" si="7"/>
        <v>X</v>
      </c>
      <c r="E28" s="13">
        <f>IF(D28="X",100*0.2,"")</f>
        <v>20</v>
      </c>
      <c r="F28" s="13" t="str">
        <f t="shared" si="8"/>
        <v/>
      </c>
      <c r="G28" s="13" t="str">
        <f>IF(F28="X",60*0.2,"")</f>
        <v/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>
      <c r="A29" s="41"/>
      <c r="B29" s="19" t="str">
        <f>RUBRICA!A7</f>
        <v>4. Expone el Proyecto APT, considerando el formato y el tiempo establecido para la presentación.</v>
      </c>
      <c r="C29" s="17" t="s">
        <v>5</v>
      </c>
      <c r="D29" s="13"/>
      <c r="E29" s="13" t="str">
        <f>IF(D29="X",100*0.05,"")</f>
        <v/>
      </c>
      <c r="F29" s="13" t="s">
        <v>66</v>
      </c>
      <c r="G29" s="13">
        <f>IF(F29="X",60*0.05,"")</f>
        <v>3</v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>
      <c r="A30" s="41"/>
      <c r="B30" s="19" t="str">
        <f>RUBRICA!A8</f>
        <v>5. Expresa sus ideas con fluidez, claridad y precisión, utilizando lenguaje técnico propio de la disciplina.</v>
      </c>
      <c r="C30" s="17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>
      <c r="A33" s="40"/>
      <c r="B33" s="18" t="s">
        <v>4</v>
      </c>
      <c r="C33" s="22">
        <f>E33+G33+I33+K33</f>
        <v>98</v>
      </c>
      <c r="D33" s="14"/>
      <c r="E33" s="14">
        <f>SUM(E26:E32)</f>
        <v>95</v>
      </c>
      <c r="F33" s="14"/>
      <c r="G33" s="14">
        <f>SUM(G26:G32)</f>
        <v>3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>
      <c r="A34" s="42"/>
      <c r="B34" s="21" t="s">
        <v>12</v>
      </c>
      <c r="C34" s="15">
        <f>VLOOKUP(C33,ESCALA_IEP!A15:B215,2,FALSE)</f>
        <v>6.9</v>
      </c>
    </row>
    <row r="35" spans="1:11" ht="16.2" customHeight="1"/>
    <row r="36" spans="1:11" ht="13.8" customHeight="1"/>
    <row r="37" spans="1:11" ht="24" customHeight="1">
      <c r="A37" s="39" t="s">
        <v>48</v>
      </c>
      <c r="B37" s="12" t="str">
        <f>B6</f>
        <v>FELIPE EDUARDO FERNANDEZ MOREL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>
      <c r="A41" s="41"/>
      <c r="B41" s="19" t="str">
        <f>RUBRICA!A6</f>
        <v>3. Responde las preguntas realizadas por la comisión, cumpliendo con los estándares de calidad de la disciplina.</v>
      </c>
      <c r="C41" s="17" t="s">
        <v>5</v>
      </c>
      <c r="D41" s="13" t="str">
        <f t="shared" si="12"/>
        <v>X</v>
      </c>
      <c r="E41" s="13">
        <f>IF(D41="X",100*0.2,"")</f>
        <v>20</v>
      </c>
      <c r="F41" s="13" t="str">
        <f t="shared" si="13"/>
        <v/>
      </c>
      <c r="G41" s="13" t="str">
        <f>IF(F41="X",60*0.2,"")</f>
        <v/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>
      <c r="A42" s="41"/>
      <c r="B42" s="19" t="str">
        <f>RUBRICA!A7</f>
        <v>4. Expone el Proyecto APT, considerando el formato y el tiempo establecido para la presentación.</v>
      </c>
      <c r="C42" s="17" t="s">
        <v>5</v>
      </c>
      <c r="D42" s="13"/>
      <c r="E42" s="13" t="str">
        <f>IF(D42="X",100*0.05,"")</f>
        <v/>
      </c>
      <c r="F42" s="13" t="s">
        <v>66</v>
      </c>
      <c r="G42" s="13">
        <f>IF(F42="X",60*0.05,"")</f>
        <v>3</v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>
      <c r="A43" s="41"/>
      <c r="B43" s="19" t="str">
        <f>RUBRICA!A8</f>
        <v>5. Expresa sus ideas con fluidez, claridad y precisión, utilizando lenguaje técnico propio de la disciplina.</v>
      </c>
      <c r="C43" s="17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>
      <c r="A46" s="40"/>
      <c r="B46" s="18" t="s">
        <v>4</v>
      </c>
      <c r="C46" s="22">
        <f>E46+G46+I46+K46</f>
        <v>98</v>
      </c>
      <c r="D46" s="14"/>
      <c r="E46" s="14">
        <f>SUM(E39:E45)</f>
        <v>95</v>
      </c>
      <c r="F46" s="14"/>
      <c r="G46" s="14">
        <f>SUM(G39:G45)</f>
        <v>3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>
      <c r="A47" s="42"/>
      <c r="B47" s="21" t="s">
        <v>12</v>
      </c>
      <c r="C47" s="15">
        <f>VLOOKUP(C46,ESCALA_IEP!A28:B228,2,FALSE)</f>
        <v>6.9</v>
      </c>
    </row>
    <row r="48" spans="1:11" ht="15.75" customHeight="1"/>
    <row r="49" spans="1:11" ht="15.75" customHeight="1"/>
    <row r="50" spans="1:11" ht="24" customHeight="1">
      <c r="A50" s="48" t="s">
        <v>60</v>
      </c>
      <c r="B50" s="12" t="str">
        <f>B4</f>
        <v>MARCELO IGNACIO CONTRERAS GONZALEZ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>
      <c r="A54" s="41"/>
      <c r="B54" s="19" t="str">
        <f>RUBRICA!A6</f>
        <v>3. Responde las preguntas realizadas por la comisión, cumpliendo con los estándares de calidad de la disciplina.</v>
      </c>
      <c r="C54" s="17" t="s">
        <v>5</v>
      </c>
      <c r="D54" s="13" t="str">
        <f t="shared" si="17"/>
        <v>X</v>
      </c>
      <c r="E54" s="13">
        <f>IF(D54="X",100*0.2,"")</f>
        <v>20</v>
      </c>
      <c r="F54" s="13" t="str">
        <f t="shared" si="18"/>
        <v/>
      </c>
      <c r="G54" s="13" t="str">
        <f>IF(F54="X",60*0.2,"")</f>
        <v/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>
      <c r="A55" s="41"/>
      <c r="B55" s="19" t="str">
        <f>RUBRICA!A7</f>
        <v>4. Expone el Proyecto APT, considerando el formato y el tiempo establecido para la presentación.</v>
      </c>
      <c r="C55" s="17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>
      <c r="A56" s="41"/>
      <c r="B56" s="19" t="str">
        <f>RUBRICA!A8</f>
        <v>5. Expresa sus ideas con fluidez, claridad y precisión, utilizando lenguaje técnico propio de la disciplina.</v>
      </c>
      <c r="C56" s="17" t="s">
        <v>5</v>
      </c>
      <c r="D56" s="13" t="str">
        <f t="shared" si="17"/>
        <v>X</v>
      </c>
      <c r="E56" s="13">
        <f>IF(D56="X",100*0.05,"")</f>
        <v>5</v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>
      <c r="A59" s="40"/>
      <c r="B59" s="18" t="s">
        <v>4</v>
      </c>
      <c r="C59" s="22">
        <f>E59+G59+I59+K59</f>
        <v>100</v>
      </c>
      <c r="D59" s="14"/>
      <c r="E59" s="14">
        <f>SUM(E52:E58)</f>
        <v>100</v>
      </c>
      <c r="F59" s="14"/>
      <c r="G59" s="14">
        <f>SUM(G52:G58)</f>
        <v>0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>
      <c r="A60" s="42"/>
      <c r="B60" s="21" t="s">
        <v>12</v>
      </c>
      <c r="C60" s="15">
        <f>VLOOKUP(C59,ESCALA_IEP!A41:B241,2,FALSE)</f>
        <v>7</v>
      </c>
    </row>
    <row r="61" spans="1:11" ht="15.75" customHeight="1"/>
    <row r="62" spans="1:11" ht="15.75" customHeight="1"/>
    <row r="63" spans="1:11" ht="24" customHeight="1">
      <c r="A63" s="48" t="s">
        <v>61</v>
      </c>
      <c r="B63" s="12" t="str">
        <f>B5</f>
        <v>NICOLAS ENRIQUE CANAS ARRIAGADA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5</v>
      </c>
      <c r="D65" s="13" t="str">
        <f t="shared" ref="D65:D69" si="22">IF($C65=CL,"X","")</f>
        <v>X</v>
      </c>
      <c r="E65" s="13">
        <f>IF(D65="X",100*0.15,"")</f>
        <v>15</v>
      </c>
      <c r="F65" s="13" t="str">
        <f t="shared" ref="F65:F69" si="23">IF($C65=L,"X","")</f>
        <v/>
      </c>
      <c r="G65" s="13" t="str">
        <f>IF(F65="X",60*0.15,"")</f>
        <v/>
      </c>
      <c r="H65" s="13" t="str">
        <f t="shared" ref="H65:H69" si="24">IF($C65=ML,"X","")</f>
        <v/>
      </c>
      <c r="I65" s="13" t="str">
        <f>IF(H65="X",30*0.15,"")</f>
        <v/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5</v>
      </c>
      <c r="D66" s="13" t="str">
        <f t="shared" si="22"/>
        <v>X</v>
      </c>
      <c r="E66" s="13">
        <f>IF(D66="X",100*0.25,"")</f>
        <v>25</v>
      </c>
      <c r="F66" s="13" t="str">
        <f t="shared" si="23"/>
        <v/>
      </c>
      <c r="G66" s="13" t="str">
        <f>IF(F66="X",60*0.25,"")</f>
        <v/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>
      <c r="A67" s="41"/>
      <c r="B67" s="19" t="str">
        <f>RUBRICA!A6</f>
        <v>3. Responde las preguntas realizadas por la comisión, cumpliendo con los estándares de calidad de la disciplina.</v>
      </c>
      <c r="C67" s="17" t="s">
        <v>5</v>
      </c>
      <c r="D67" s="13"/>
      <c r="E67" s="13" t="str">
        <f>IF(D67="X",100*0.2,"")</f>
        <v/>
      </c>
      <c r="F67" s="13" t="str">
        <f t="shared" si="23"/>
        <v/>
      </c>
      <c r="G67" s="13" t="str">
        <f>IF(F67="X",60*0.2,"")</f>
        <v/>
      </c>
      <c r="H67" s="13" t="str">
        <f t="shared" si="24"/>
        <v/>
      </c>
      <c r="I67" s="13" t="str">
        <f>IF(H67="X",30*0.2,"")</f>
        <v/>
      </c>
      <c r="J67" s="13" t="str">
        <f t="shared" si="25"/>
        <v/>
      </c>
      <c r="K67" s="13" t="str">
        <f t="shared" si="26"/>
        <v/>
      </c>
    </row>
    <row r="68" spans="1:11" ht="24" customHeight="1">
      <c r="A68" s="41"/>
      <c r="B68" s="19" t="str">
        <f>RUBRICA!A7</f>
        <v>4. Expone el Proyecto APT, considerando el formato y el tiempo establecido para la presentación.</v>
      </c>
      <c r="C68" s="17" t="s">
        <v>5</v>
      </c>
      <c r="D68" s="13" t="str">
        <f t="shared" si="22"/>
        <v>X</v>
      </c>
      <c r="E68" s="13">
        <f>IF(D68="X",100*0.05,"")</f>
        <v>5</v>
      </c>
      <c r="F68" s="13" t="str">
        <f t="shared" si="23"/>
        <v/>
      </c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/>
      </c>
      <c r="K68" s="13" t="str">
        <f t="shared" si="26"/>
        <v/>
      </c>
    </row>
    <row r="69" spans="1:11" ht="24" customHeight="1">
      <c r="A69" s="41"/>
      <c r="B69" s="19" t="str">
        <f>RUBRICA!A8</f>
        <v>5. Expresa sus ideas con fluidez, claridad y precisión, utilizando lenguaje técnico propio de la disciplina.</v>
      </c>
      <c r="C69" s="17" t="s">
        <v>5</v>
      </c>
      <c r="D69" s="13" t="str">
        <f t="shared" si="22"/>
        <v>X</v>
      </c>
      <c r="E69" s="13">
        <f>IF(D69="X",100*0.05,"")</f>
        <v>5</v>
      </c>
      <c r="F69" s="13" t="str">
        <f t="shared" si="23"/>
        <v/>
      </c>
      <c r="G69" s="13" t="str">
        <f>IF(F69="X",60*0.05,"")</f>
        <v/>
      </c>
      <c r="H69" s="13" t="str">
        <f t="shared" si="24"/>
        <v/>
      </c>
      <c r="I69" s="13" t="str">
        <f>IF(H69="X",30*0.05,"")</f>
        <v/>
      </c>
      <c r="J69" s="13" t="str">
        <f t="shared" si="25"/>
        <v/>
      </c>
      <c r="K69" s="13" t="str">
        <f t="shared" si="26"/>
        <v/>
      </c>
    </row>
    <row r="70" spans="1:11" ht="24" customHeight="1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5</v>
      </c>
      <c r="D70" s="13" t="str">
        <f>IF($C70=CL,"X","")</f>
        <v>X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5</v>
      </c>
      <c r="D71" s="13" t="str">
        <f>IF($C71=CL,"X","")</f>
        <v>X</v>
      </c>
      <c r="E71" s="13">
        <f>IF(D71="X",100*0.1,"")</f>
        <v>10</v>
      </c>
      <c r="F71" s="13" t="str">
        <f>IF($C71=L,"X","")</f>
        <v/>
      </c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6"/>
        <v/>
      </c>
    </row>
    <row r="72" spans="1:11" ht="24" customHeight="1">
      <c r="A72" s="40"/>
      <c r="B72" s="18" t="s">
        <v>4</v>
      </c>
      <c r="C72" s="22">
        <f>E72+G72+I72+K72</f>
        <v>80</v>
      </c>
      <c r="D72" s="14"/>
      <c r="E72" s="14">
        <f>SUM(E65:E71)</f>
        <v>80</v>
      </c>
      <c r="F72" s="14"/>
      <c r="G72" s="14">
        <f>SUM(G65:G71)</f>
        <v>0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>
      <c r="A73" s="42"/>
      <c r="B73" s="21" t="s">
        <v>12</v>
      </c>
      <c r="C73" s="15">
        <f>VLOOKUP(C72,ESCALA_IEP!A54:B254,2,FALSE)</f>
        <v>5.5</v>
      </c>
    </row>
    <row r="74" spans="1:11" ht="15.75" customHeight="1"/>
    <row r="75" spans="1:11" ht="15.75" customHeight="1"/>
    <row r="76" spans="1:11" ht="24" customHeight="1">
      <c r="A76" s="48" t="s">
        <v>62</v>
      </c>
      <c r="B76" s="12" t="str">
        <f>B6</f>
        <v>FELIPE EDUARDO FERNANDEZ MOREL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5</v>
      </c>
      <c r="D78" s="13" t="str">
        <f t="shared" ref="D78:D82" si="27">IF($C78=CL,"X","")</f>
        <v>X</v>
      </c>
      <c r="E78" s="13">
        <f>IF(D78="X",100*0.15,"")</f>
        <v>15</v>
      </c>
      <c r="F78" s="13" t="str">
        <f t="shared" ref="F78:F82" si="28">IF($C78=L,"X","")</f>
        <v/>
      </c>
      <c r="G78" s="13" t="str">
        <f>IF(F78="X",60*0.15,"")</f>
        <v/>
      </c>
      <c r="H78" s="13" t="str">
        <f t="shared" ref="H78:H82" si="29">IF($C78=ML,"X","")</f>
        <v/>
      </c>
      <c r="I78" s="13" t="str">
        <f>IF(H78="X",30*0.15,"")</f>
        <v/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5</v>
      </c>
      <c r="D79" s="13" t="str">
        <f t="shared" si="27"/>
        <v>X</v>
      </c>
      <c r="E79" s="13">
        <f>IF(D79="X",100*0.25,"")</f>
        <v>25</v>
      </c>
      <c r="F79" s="13" t="str">
        <f t="shared" si="28"/>
        <v/>
      </c>
      <c r="G79" s="13" t="str">
        <f>IF(F79="X",60*0.25,"")</f>
        <v/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>
      <c r="A80" s="41"/>
      <c r="B80" s="19" t="str">
        <f>RUBRICA!A6</f>
        <v>3. Responde las preguntas realizadas por la comisión, cumpliendo con los estándares de calidad de la disciplina.</v>
      </c>
      <c r="C80" s="17" t="s">
        <v>5</v>
      </c>
      <c r="D80" s="13" t="str">
        <f t="shared" si="27"/>
        <v>X</v>
      </c>
      <c r="E80" s="13">
        <f>IF(D80="X",100*0.2,"")</f>
        <v>20</v>
      </c>
      <c r="F80" s="13" t="str">
        <f t="shared" si="28"/>
        <v/>
      </c>
      <c r="G80" s="13" t="str">
        <f>IF(F80="X",60*0.2,"")</f>
        <v/>
      </c>
      <c r="H80" s="13" t="str">
        <f t="shared" si="29"/>
        <v/>
      </c>
      <c r="I80" s="13" t="str">
        <f>IF(H80="X",30*0.2,"")</f>
        <v/>
      </c>
      <c r="J80" s="13" t="str">
        <f t="shared" si="30"/>
        <v/>
      </c>
      <c r="K80" s="13" t="str">
        <f t="shared" si="31"/>
        <v/>
      </c>
    </row>
    <row r="81" spans="1:11" ht="24" customHeight="1">
      <c r="A81" s="41"/>
      <c r="B81" s="19" t="str">
        <f>RUBRICA!A7</f>
        <v>4. Expone el Proyecto APT, considerando el formato y el tiempo establecido para la presentación.</v>
      </c>
      <c r="C81" s="17" t="s">
        <v>5</v>
      </c>
      <c r="D81" s="13" t="str">
        <f t="shared" si="27"/>
        <v>X</v>
      </c>
      <c r="E81" s="13">
        <f>IF(D81="X",100*0.05,"")</f>
        <v>5</v>
      </c>
      <c r="F81" s="13" t="str">
        <f t="shared" si="28"/>
        <v/>
      </c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/>
      </c>
      <c r="K81" s="13" t="str">
        <f t="shared" si="31"/>
        <v/>
      </c>
    </row>
    <row r="82" spans="1:11" ht="24" customHeight="1">
      <c r="A82" s="41"/>
      <c r="B82" s="19" t="str">
        <f>RUBRICA!A8</f>
        <v>5. Expresa sus ideas con fluidez, claridad y precisión, utilizando lenguaje técnico propio de la disciplina.</v>
      </c>
      <c r="C82" s="17" t="s">
        <v>5</v>
      </c>
      <c r="D82" s="13" t="str">
        <f t="shared" si="27"/>
        <v>X</v>
      </c>
      <c r="E82" s="13">
        <f>IF(D82="X",100*0.05,"")</f>
        <v>5</v>
      </c>
      <c r="F82" s="13" t="str">
        <f t="shared" si="28"/>
        <v/>
      </c>
      <c r="G82" s="13" t="str">
        <f>IF(F82="X",60*0.05,"")</f>
        <v/>
      </c>
      <c r="H82" s="13" t="str">
        <f t="shared" si="29"/>
        <v/>
      </c>
      <c r="I82" s="13" t="str">
        <f>IF(H82="X",30*0.05,"")</f>
        <v/>
      </c>
      <c r="J82" s="13" t="str">
        <f t="shared" si="30"/>
        <v/>
      </c>
      <c r="K82" s="13" t="str">
        <f t="shared" si="31"/>
        <v/>
      </c>
    </row>
    <row r="83" spans="1:11" ht="24" customHeight="1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1"/>
        <v/>
      </c>
    </row>
    <row r="85" spans="1:11" ht="24" customHeight="1">
      <c r="A85" s="40"/>
      <c r="B85" s="18" t="s">
        <v>4</v>
      </c>
      <c r="C85" s="22">
        <f>E85+G85+I85+K85</f>
        <v>100</v>
      </c>
      <c r="D85" s="14"/>
      <c r="E85" s="14">
        <f>SUM(E78:E84)</f>
        <v>100</v>
      </c>
      <c r="F85" s="14"/>
      <c r="G85" s="14">
        <f>SUM(G78:G84)</f>
        <v>0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>
      <c r="A86" s="42"/>
      <c r="B86" s="21" t="s">
        <v>12</v>
      </c>
      <c r="C86" s="15">
        <f>VLOOKUP(C85,ESCALA_IEP!A67:B267,2,FALSE)</f>
        <v>7</v>
      </c>
    </row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7" zoomScale="80" zoomScaleNormal="80" workbookViewId="0">
      <selection activeCell="E11" sqref="E11"/>
    </sheetView>
  </sheetViews>
  <sheetFormatPr baseColWidth="10" defaultRowHeight="14.4"/>
  <cols>
    <col min="1" max="1" width="45.5546875" customWidth="1"/>
    <col min="2" max="2" width="31.21875" customWidth="1"/>
    <col min="3" max="3" width="24.109375" customWidth="1"/>
    <col min="4" max="4" width="29.88671875" customWidth="1"/>
    <col min="5" max="5" width="30.77734375" customWidth="1"/>
    <col min="6" max="6" width="15.33203125" customWidth="1"/>
  </cols>
  <sheetData>
    <row r="1" spans="1:6" ht="15" thickBot="1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>
      <c r="A2" s="50"/>
      <c r="B2" s="54" t="s">
        <v>23</v>
      </c>
      <c r="C2" s="54" t="s">
        <v>24</v>
      </c>
      <c r="D2" s="25" t="s">
        <v>16</v>
      </c>
      <c r="E2" s="26" t="s">
        <v>7</v>
      </c>
      <c r="F2" s="50"/>
    </row>
    <row r="3" spans="1:6">
      <c r="A3" s="50"/>
      <c r="B3" s="55"/>
      <c r="C3" s="55"/>
      <c r="D3" s="27">
        <v>0.3</v>
      </c>
      <c r="E3" s="27">
        <v>0</v>
      </c>
      <c r="F3" s="50"/>
    </row>
    <row r="4" spans="1:6" ht="110.4">
      <c r="A4" s="23" t="s">
        <v>25</v>
      </c>
      <c r="B4" s="23" t="s">
        <v>49</v>
      </c>
      <c r="C4" s="23" t="s">
        <v>39</v>
      </c>
      <c r="D4" s="23" t="s">
        <v>40</v>
      </c>
      <c r="E4" s="23" t="s">
        <v>26</v>
      </c>
      <c r="F4" s="28">
        <v>15</v>
      </c>
    </row>
    <row r="5" spans="1:6" ht="136.80000000000001" customHeight="1">
      <c r="A5" s="23" t="s">
        <v>27</v>
      </c>
      <c r="B5" s="23" t="s">
        <v>19</v>
      </c>
      <c r="C5" s="23" t="s">
        <v>20</v>
      </c>
      <c r="D5" s="23" t="s">
        <v>21</v>
      </c>
      <c r="E5" s="23" t="s">
        <v>22</v>
      </c>
      <c r="F5" s="28">
        <v>25</v>
      </c>
    </row>
    <row r="6" spans="1:6" ht="87" customHeight="1">
      <c r="A6" s="23" t="s">
        <v>28</v>
      </c>
      <c r="B6" s="23" t="s">
        <v>29</v>
      </c>
      <c r="C6" s="23" t="s">
        <v>30</v>
      </c>
      <c r="D6" s="23" t="s">
        <v>31</v>
      </c>
      <c r="E6" s="23" t="s">
        <v>41</v>
      </c>
      <c r="F6" s="28">
        <v>20</v>
      </c>
    </row>
    <row r="7" spans="1:6" ht="96.6">
      <c r="A7" s="23" t="s">
        <v>32</v>
      </c>
      <c r="B7" s="23" t="s">
        <v>33</v>
      </c>
      <c r="C7" s="23" t="s">
        <v>34</v>
      </c>
      <c r="D7" s="23" t="s">
        <v>35</v>
      </c>
      <c r="E7" s="23" t="s">
        <v>36</v>
      </c>
      <c r="F7" s="28">
        <v>5</v>
      </c>
    </row>
    <row r="8" spans="1:6" ht="96.6">
      <c r="A8" s="23" t="s">
        <v>37</v>
      </c>
      <c r="B8" s="23" t="s">
        <v>42</v>
      </c>
      <c r="C8" s="23" t="s">
        <v>43</v>
      </c>
      <c r="D8" s="23" t="s">
        <v>44</v>
      </c>
      <c r="E8" s="23" t="s">
        <v>38</v>
      </c>
      <c r="F8" s="28">
        <v>5</v>
      </c>
    </row>
    <row r="9" spans="1:6" ht="96.6">
      <c r="A9" s="23" t="s">
        <v>55</v>
      </c>
      <c r="B9" s="23" t="s">
        <v>50</v>
      </c>
      <c r="C9" s="23" t="s">
        <v>51</v>
      </c>
      <c r="D9" s="23" t="s">
        <v>52</v>
      </c>
      <c r="E9" s="23" t="s">
        <v>53</v>
      </c>
      <c r="F9" s="24">
        <v>20</v>
      </c>
    </row>
    <row r="10" spans="1:6" ht="126" customHeight="1">
      <c r="A10" s="23" t="s">
        <v>54</v>
      </c>
      <c r="B10" s="23" t="s">
        <v>56</v>
      </c>
      <c r="C10" s="23" t="s">
        <v>57</v>
      </c>
      <c r="D10" s="23" t="s">
        <v>58</v>
      </c>
      <c r="E10" s="23" t="s">
        <v>59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179" workbookViewId="0">
      <selection sqref="A1:B202"/>
    </sheetView>
  </sheetViews>
  <sheetFormatPr baseColWidth="10" defaultColWidth="14.44140625" defaultRowHeight="15" customHeight="1"/>
  <cols>
    <col min="1" max="26" width="10.6640625" customWidth="1"/>
  </cols>
  <sheetData>
    <row r="1" spans="1:2" ht="14.4">
      <c r="A1" t="s">
        <v>4</v>
      </c>
      <c r="B1" t="s">
        <v>12</v>
      </c>
    </row>
    <row r="2" spans="1:2" ht="14.4">
      <c r="A2">
        <v>0</v>
      </c>
      <c r="B2">
        <v>1</v>
      </c>
    </row>
    <row r="3" spans="1:2" ht="14.4">
      <c r="A3">
        <v>0.5</v>
      </c>
      <c r="B3">
        <v>1</v>
      </c>
    </row>
    <row r="4" spans="1:2" ht="14.4">
      <c r="A4">
        <v>1</v>
      </c>
      <c r="B4">
        <v>1.1000000000000001</v>
      </c>
    </row>
    <row r="5" spans="1:2" ht="14.4">
      <c r="A5">
        <v>1.5</v>
      </c>
      <c r="B5">
        <v>1.1000000000000001</v>
      </c>
    </row>
    <row r="6" spans="1:2" ht="14.4">
      <c r="A6">
        <v>2</v>
      </c>
      <c r="B6">
        <v>1.1000000000000001</v>
      </c>
    </row>
    <row r="7" spans="1:2" ht="14.4">
      <c r="A7">
        <v>2.5</v>
      </c>
      <c r="B7">
        <v>1.1000000000000001</v>
      </c>
    </row>
    <row r="8" spans="1:2" ht="14.4">
      <c r="A8">
        <v>3</v>
      </c>
      <c r="B8">
        <v>1.2</v>
      </c>
    </row>
    <row r="9" spans="1:2" ht="14.4">
      <c r="A9">
        <v>3.5</v>
      </c>
      <c r="B9">
        <v>1.2</v>
      </c>
    </row>
    <row r="10" spans="1:2" ht="14.4">
      <c r="A10">
        <v>4</v>
      </c>
      <c r="B10">
        <v>1.2</v>
      </c>
    </row>
    <row r="11" spans="1:2" ht="14.4">
      <c r="A11">
        <v>4.5</v>
      </c>
      <c r="B11">
        <v>1.2</v>
      </c>
    </row>
    <row r="12" spans="1:2" ht="14.4">
      <c r="A12">
        <v>5</v>
      </c>
      <c r="B12">
        <v>1.3</v>
      </c>
    </row>
    <row r="13" spans="1:2" ht="14.4">
      <c r="A13">
        <v>5.5</v>
      </c>
      <c r="B13">
        <v>1.3</v>
      </c>
    </row>
    <row r="14" spans="1:2" ht="14.4">
      <c r="A14">
        <v>6</v>
      </c>
      <c r="B14">
        <v>1.3</v>
      </c>
    </row>
    <row r="15" spans="1:2" ht="14.4">
      <c r="A15">
        <v>6.5</v>
      </c>
      <c r="B15">
        <v>1.3</v>
      </c>
    </row>
    <row r="16" spans="1:2" ht="14.4">
      <c r="A16">
        <v>7</v>
      </c>
      <c r="B16">
        <v>1.4</v>
      </c>
    </row>
    <row r="17" spans="1:2" ht="14.4">
      <c r="A17">
        <v>7.5</v>
      </c>
      <c r="B17">
        <v>1.4</v>
      </c>
    </row>
    <row r="18" spans="1:2" ht="14.4">
      <c r="A18">
        <v>8</v>
      </c>
      <c r="B18">
        <v>1.4</v>
      </c>
    </row>
    <row r="19" spans="1:2" ht="14.4">
      <c r="A19">
        <v>8.5</v>
      </c>
      <c r="B19">
        <v>1.4</v>
      </c>
    </row>
    <row r="20" spans="1:2" ht="14.4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44140625" defaultRowHeight="15" customHeight="1"/>
  <cols>
    <col min="1" max="26" width="10.6640625" customWidth="1"/>
  </cols>
  <sheetData>
    <row r="1" spans="1:2" ht="14.4">
      <c r="A1" t="s">
        <v>0</v>
      </c>
      <c r="B1" t="s">
        <v>1</v>
      </c>
    </row>
    <row r="2" spans="1:2" ht="14.4">
      <c r="A2">
        <v>0</v>
      </c>
      <c r="B2" s="1">
        <v>1</v>
      </c>
    </row>
    <row r="3" spans="1:2" ht="14.4">
      <c r="A3">
        <v>1</v>
      </c>
      <c r="B3" s="1">
        <v>1.1000000000000001</v>
      </c>
    </row>
    <row r="4" spans="1:2" ht="14.4">
      <c r="A4">
        <v>2</v>
      </c>
      <c r="B4" s="1">
        <v>1.2</v>
      </c>
    </row>
    <row r="5" spans="1:2" ht="14.4">
      <c r="A5">
        <v>3</v>
      </c>
      <c r="B5" s="1">
        <v>1.3</v>
      </c>
    </row>
    <row r="6" spans="1:2" ht="14.4">
      <c r="A6">
        <v>4</v>
      </c>
      <c r="B6" s="1">
        <v>1.4</v>
      </c>
    </row>
    <row r="7" spans="1:2" ht="14.4">
      <c r="A7">
        <v>5</v>
      </c>
      <c r="B7" s="1">
        <v>1.5</v>
      </c>
    </row>
    <row r="8" spans="1:2" ht="14.4">
      <c r="A8">
        <v>6</v>
      </c>
      <c r="B8" s="1">
        <v>1.6</v>
      </c>
    </row>
    <row r="9" spans="1:2" ht="14.4">
      <c r="A9">
        <v>7</v>
      </c>
      <c r="B9" s="1">
        <v>1.7</v>
      </c>
    </row>
    <row r="10" spans="1:2" ht="14.4">
      <c r="A10">
        <v>8</v>
      </c>
      <c r="B10" s="1">
        <v>1.8</v>
      </c>
    </row>
    <row r="11" spans="1:2" ht="14.4">
      <c r="A11">
        <v>9</v>
      </c>
      <c r="B11" s="1">
        <v>1.9</v>
      </c>
    </row>
    <row r="12" spans="1:2" ht="14.4">
      <c r="A12">
        <v>10</v>
      </c>
      <c r="B12" s="1">
        <v>2</v>
      </c>
    </row>
    <row r="13" spans="1:2" ht="14.4">
      <c r="A13">
        <v>11</v>
      </c>
      <c r="B13" s="1">
        <v>2.1</v>
      </c>
    </row>
    <row r="14" spans="1:2" ht="14.4">
      <c r="A14">
        <v>12</v>
      </c>
      <c r="B14" s="1">
        <v>2.2000000000000002</v>
      </c>
    </row>
    <row r="15" spans="1:2" ht="14.4">
      <c r="A15">
        <v>13</v>
      </c>
      <c r="B15" s="1">
        <v>2.2999999999999998</v>
      </c>
    </row>
    <row r="16" spans="1:2" ht="14.4">
      <c r="A16">
        <v>14</v>
      </c>
      <c r="B16" s="1">
        <v>2.2999999999999998</v>
      </c>
    </row>
    <row r="17" spans="1:2" ht="14.4">
      <c r="A17">
        <v>15</v>
      </c>
      <c r="B17" s="1">
        <v>2.4</v>
      </c>
    </row>
    <row r="18" spans="1:2" ht="14.4">
      <c r="A18">
        <v>16</v>
      </c>
      <c r="B18" s="1">
        <v>2.5</v>
      </c>
    </row>
    <row r="19" spans="1:2" ht="14.4">
      <c r="A19">
        <v>17</v>
      </c>
      <c r="B19" s="1">
        <v>2.6</v>
      </c>
    </row>
    <row r="20" spans="1:2" ht="14.4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/>
  <cols>
    <col min="1" max="26" width="10.6640625" customWidth="1"/>
  </cols>
  <sheetData>
    <row r="1" spans="1:2" ht="14.4">
      <c r="A1" t="s">
        <v>4</v>
      </c>
      <c r="B1" t="s">
        <v>12</v>
      </c>
    </row>
    <row r="2" spans="1:2" ht="14.4">
      <c r="A2">
        <v>0</v>
      </c>
      <c r="B2">
        <v>1</v>
      </c>
    </row>
    <row r="3" spans="1:2" ht="14.4">
      <c r="A3">
        <v>0.5</v>
      </c>
      <c r="B3">
        <v>1.1000000000000001</v>
      </c>
    </row>
    <row r="4" spans="1:2" ht="14.4">
      <c r="A4">
        <v>1</v>
      </c>
      <c r="B4">
        <v>1.3</v>
      </c>
    </row>
    <row r="5" spans="1:2" ht="14.4">
      <c r="A5">
        <v>1.5</v>
      </c>
      <c r="B5">
        <v>1.4</v>
      </c>
    </row>
    <row r="6" spans="1:2" ht="14.4">
      <c r="A6">
        <v>2</v>
      </c>
      <c r="B6">
        <v>1.5</v>
      </c>
    </row>
    <row r="7" spans="1:2" ht="14.4">
      <c r="A7">
        <v>2.5</v>
      </c>
      <c r="B7">
        <v>1.6</v>
      </c>
    </row>
    <row r="8" spans="1:2" ht="14.4">
      <c r="A8">
        <v>3</v>
      </c>
      <c r="B8">
        <v>1.8</v>
      </c>
    </row>
    <row r="9" spans="1:2" ht="14.4">
      <c r="A9">
        <v>3.5</v>
      </c>
      <c r="B9">
        <v>1.9</v>
      </c>
    </row>
    <row r="10" spans="1:2" ht="14.4">
      <c r="A10">
        <v>4</v>
      </c>
      <c r="B10">
        <v>2</v>
      </c>
    </row>
    <row r="11" spans="1:2" ht="14.4">
      <c r="A11">
        <v>4.5</v>
      </c>
      <c r="B11">
        <v>2.1</v>
      </c>
    </row>
    <row r="12" spans="1:2" ht="14.4">
      <c r="A12">
        <v>5</v>
      </c>
      <c r="B12">
        <v>2.2999999999999998</v>
      </c>
    </row>
    <row r="13" spans="1:2" ht="14.4">
      <c r="A13">
        <v>5.5</v>
      </c>
      <c r="B13">
        <v>2.4</v>
      </c>
    </row>
    <row r="14" spans="1:2" ht="14.4">
      <c r="A14">
        <v>6</v>
      </c>
      <c r="B14">
        <v>2.5</v>
      </c>
    </row>
    <row r="15" spans="1:2" ht="14.4">
      <c r="A15">
        <v>6.5</v>
      </c>
      <c r="B15">
        <v>2.6</v>
      </c>
    </row>
    <row r="16" spans="1:2" ht="14.4">
      <c r="A16">
        <v>7</v>
      </c>
      <c r="B16">
        <v>2.8</v>
      </c>
    </row>
    <row r="17" spans="1:2" ht="14.4">
      <c r="A17">
        <v>7.5</v>
      </c>
      <c r="B17">
        <v>2.9</v>
      </c>
    </row>
    <row r="18" spans="1:2" ht="14.4">
      <c r="A18">
        <v>8</v>
      </c>
      <c r="B18">
        <v>3</v>
      </c>
    </row>
    <row r="19" spans="1:2" ht="14.4">
      <c r="A19">
        <v>8.5</v>
      </c>
      <c r="B19">
        <v>3.1</v>
      </c>
    </row>
    <row r="20" spans="1:2" ht="14.4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12" sqref="D12"/>
    </sheetView>
  </sheetViews>
  <sheetFormatPr baseColWidth="10" defaultColWidth="14.44140625" defaultRowHeight="15" customHeight="1"/>
  <cols>
    <col min="1" max="25" width="10.6640625" customWidth="1"/>
  </cols>
  <sheetData>
    <row r="1" spans="1:5" ht="14.4">
      <c r="A1" s="56" t="s">
        <v>3</v>
      </c>
      <c r="B1" s="4" t="s">
        <v>4</v>
      </c>
      <c r="C1" s="5"/>
      <c r="D1" s="5"/>
      <c r="E1" s="6"/>
    </row>
    <row r="2" spans="1:5" ht="43.8" thickBot="1">
      <c r="A2" s="57"/>
      <c r="B2" s="7" t="s">
        <v>5</v>
      </c>
      <c r="C2" s="8" t="s">
        <v>6</v>
      </c>
      <c r="D2" s="20" t="s">
        <v>18</v>
      </c>
      <c r="E2" s="9" t="s">
        <v>7</v>
      </c>
    </row>
    <row r="3" spans="1:5" ht="29.4" thickBot="1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thickBot="1">
      <c r="A4" s="10"/>
      <c r="B4" s="11"/>
      <c r="C4" s="11"/>
      <c r="D4" s="11"/>
      <c r="E4" s="11"/>
    </row>
    <row r="5" spans="1:5" thickBot="1">
      <c r="A5" s="10"/>
      <c r="B5" s="11"/>
      <c r="C5" s="11"/>
      <c r="D5" s="11"/>
      <c r="E5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Mauricio Figueroa</cp:lastModifiedBy>
  <dcterms:created xsi:type="dcterms:W3CDTF">2023-08-07T04:08:01Z</dcterms:created>
  <dcterms:modified xsi:type="dcterms:W3CDTF">2024-12-05T14:41:42Z</dcterms:modified>
</cp:coreProperties>
</file>