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of\Downloads\"/>
    </mc:Choice>
  </mc:AlternateContent>
  <xr:revisionPtr revIDLastSave="0" documentId="8_{844B86CF-A4C7-45E7-9A39-25558CC17C9C}" xr6:coauthVersionLast="45" xr6:coauthVersionMax="45" xr10:uidLastSave="{00000000-0000-0000-0000-000000000000}"/>
  <bookViews>
    <workbookView xWindow="-120" yWindow="-120" windowWidth="20730" windowHeight="11040" xr2:uid="{95BE2C41-8AC5-4016-8D89-E2D45DABCFAF}"/>
  </bookViews>
  <sheets>
    <sheet name="APP" sheetId="1" r:id="rId1"/>
    <sheet name="Tabela de apoio" sheetId="2" r:id="rId2"/>
  </sheets>
  <definedNames>
    <definedName name="aporte">APP!$D$16</definedName>
    <definedName name="Patrimonio">APP!$D$19</definedName>
    <definedName name="qtd_anos">APP!$D$17</definedName>
    <definedName name="Rendimento_carteira">APP!$D$12</definedName>
    <definedName name="sugestao_investimento">APP!$D$13</definedName>
    <definedName name="Taxa_mensal">APP!$D$18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C38" i="1"/>
  <c r="D38" i="1" s="1"/>
  <c r="C39" i="1"/>
  <c r="D39" i="1" s="1"/>
  <c r="C40" i="1"/>
  <c r="D40" i="1" s="1"/>
  <c r="C41" i="1"/>
  <c r="D41" i="1" s="1"/>
  <c r="D37" i="1"/>
  <c r="C36" i="1"/>
  <c r="D36" i="1" s="1"/>
  <c r="H3" i="2"/>
  <c r="A11" i="2"/>
  <c r="A12" i="2"/>
  <c r="A13" i="2"/>
  <c r="A14" i="2"/>
  <c r="A15" i="2"/>
  <c r="A16" i="2"/>
  <c r="A17" i="2"/>
  <c r="A18" i="2"/>
  <c r="A19" i="2"/>
  <c r="A20" i="2"/>
  <c r="A10" i="2"/>
  <c r="A9" i="2"/>
  <c r="A4" i="2"/>
  <c r="A5" i="2"/>
  <c r="A6" i="2"/>
  <c r="A7" i="2"/>
  <c r="A8" i="2"/>
  <c r="A3" i="2"/>
  <c r="D19" i="1"/>
  <c r="D20" i="1" s="1"/>
  <c r="D27" i="1"/>
  <c r="D23" i="1"/>
  <c r="D13" i="1"/>
  <c r="C24" i="1"/>
  <c r="D24" i="1" s="1"/>
  <c r="C25" i="1"/>
  <c r="D25" i="1" s="1"/>
  <c r="C26" i="1"/>
  <c r="D26" i="1" s="1"/>
  <c r="C27" i="1"/>
  <c r="C23" i="1"/>
  <c r="D42" i="1" l="1"/>
</calcChain>
</file>

<file path=xl/sharedStrings.xml><?xml version="1.0" encoding="utf-8"?>
<sst xmlns="http://schemas.openxmlformats.org/spreadsheetml/2006/main" count="71" uniqueCount="35">
  <si>
    <t>Por quantos anos?</t>
  </si>
  <si>
    <t>Quanto investir por mês?</t>
  </si>
  <si>
    <t>Taxa de rendimento mensal?</t>
  </si>
  <si>
    <t>Dividendos mensais?</t>
  </si>
  <si>
    <t>Patrimonio acumulado?</t>
  </si>
  <si>
    <t>Quantos em 2 anos?</t>
  </si>
  <si>
    <t>Quantos em 5 anos?</t>
  </si>
  <si>
    <t>Quantos em 10 anos?</t>
  </si>
  <si>
    <t>Quantos em 20 anos?</t>
  </si>
  <si>
    <t>Quantos em 30 anos?</t>
  </si>
  <si>
    <t>Cenários</t>
  </si>
  <si>
    <t>Dividendos</t>
  </si>
  <si>
    <t>Rendimento carteira</t>
  </si>
  <si>
    <t>Salário</t>
  </si>
  <si>
    <t>Sugestão de investimento</t>
  </si>
  <si>
    <t>CONFIGURAÇÕES</t>
  </si>
  <si>
    <t>INVESTIMENTO MENSAL</t>
  </si>
  <si>
    <t>Conservador</t>
  </si>
  <si>
    <t>Agressivo</t>
  </si>
  <si>
    <t>VALOR A SER INVESTIDO POR MÊS</t>
  </si>
  <si>
    <t>PERFIL</t>
  </si>
  <si>
    <t>TIPO DE IFI</t>
  </si>
  <si>
    <t>PERCENTUAL SUGERIDO</t>
  </si>
  <si>
    <t>VALORES</t>
  </si>
  <si>
    <t>PAPEL</t>
  </si>
  <si>
    <t>TIJOLO</t>
  </si>
  <si>
    <t>HÍBRIDO</t>
  </si>
  <si>
    <t>FOFs</t>
  </si>
  <si>
    <t>DESENVOLVIMENTO</t>
  </si>
  <si>
    <t>HOTELARIAS</t>
  </si>
  <si>
    <t>TIPOS DE FII</t>
  </si>
  <si>
    <t>%</t>
  </si>
  <si>
    <t>CHAVE</t>
  </si>
  <si>
    <t>Moderado</t>
  </si>
  <si>
    <t>Conservador-PAPEL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</si>
</sst>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Abadi"/>
      <family val="2"/>
    </font>
    <font>
      <b/>
      <sz val="11"/>
      <color theme="1"/>
      <name val="Arial"/>
      <family val="2"/>
    </font>
    <font>
      <b/>
      <sz val="14"/>
      <color theme="0"/>
      <name val="Abadi"/>
      <family val="2"/>
    </font>
    <font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indexed="64"/>
      </right>
      <top/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right" vertical="center"/>
    </xf>
    <xf numFmtId="9" fontId="0" fillId="0" borderId="0" xfId="0" applyNumberFormat="1"/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/>
    </xf>
    <xf numFmtId="0" fontId="10" fillId="5" borderId="8" xfId="0" applyFont="1" applyFill="1" applyBorder="1" applyAlignment="1">
      <alignment horizontal="left"/>
    </xf>
    <xf numFmtId="0" fontId="10" fillId="5" borderId="10" xfId="0" applyFont="1" applyFill="1" applyBorder="1" applyAlignment="1">
      <alignment horizontal="left"/>
    </xf>
    <xf numFmtId="8" fontId="9" fillId="5" borderId="6" xfId="0" applyNumberFormat="1" applyFont="1" applyFill="1" applyBorder="1" applyAlignment="1">
      <alignment horizontal="center"/>
    </xf>
    <xf numFmtId="8" fontId="9" fillId="5" borderId="7" xfId="0" applyNumberFormat="1" applyFont="1" applyFill="1" applyBorder="1" applyAlignment="1">
      <alignment horizontal="center"/>
    </xf>
    <xf numFmtId="8" fontId="9" fillId="5" borderId="9" xfId="0" applyNumberFormat="1" applyFont="1" applyFill="1" applyBorder="1" applyAlignment="1">
      <alignment horizontal="center"/>
    </xf>
    <xf numFmtId="8" fontId="9" fillId="5" borderId="11" xfId="0" applyNumberFormat="1" applyFont="1" applyFill="1" applyBorder="1" applyAlignment="1">
      <alignment horizontal="center"/>
    </xf>
    <xf numFmtId="8" fontId="9" fillId="5" borderId="12" xfId="0" applyNumberFormat="1" applyFont="1" applyFill="1" applyBorder="1" applyAlignment="1">
      <alignment horizontal="center"/>
    </xf>
    <xf numFmtId="0" fontId="10" fillId="4" borderId="13" xfId="0" applyFont="1" applyFill="1" applyBorder="1" applyAlignment="1">
      <alignment horizontal="left" indent="2"/>
    </xf>
    <xf numFmtId="0" fontId="10" fillId="4" borderId="14" xfId="0" applyFont="1" applyFill="1" applyBorder="1" applyAlignment="1">
      <alignment horizontal="left" indent="2"/>
    </xf>
    <xf numFmtId="167" fontId="10" fillId="0" borderId="15" xfId="0" applyNumberFormat="1" applyFont="1" applyBorder="1" applyAlignment="1">
      <alignment horizontal="center"/>
    </xf>
    <xf numFmtId="0" fontId="10" fillId="4" borderId="16" xfId="0" applyFont="1" applyFill="1" applyBorder="1" applyAlignment="1">
      <alignment horizontal="left" indent="2"/>
    </xf>
    <xf numFmtId="0" fontId="10" fillId="4" borderId="17" xfId="0" applyFont="1" applyFill="1" applyBorder="1" applyAlignment="1">
      <alignment horizontal="left" indent="2"/>
    </xf>
    <xf numFmtId="10" fontId="10" fillId="0" borderId="18" xfId="0" applyNumberFormat="1" applyFont="1" applyBorder="1" applyAlignment="1">
      <alignment horizontal="center"/>
    </xf>
    <xf numFmtId="0" fontId="10" fillId="4" borderId="19" xfId="0" applyFont="1" applyFill="1" applyBorder="1" applyAlignment="1">
      <alignment horizontal="left" indent="2"/>
    </xf>
    <xf numFmtId="0" fontId="10" fillId="4" borderId="20" xfId="0" applyFont="1" applyFill="1" applyBorder="1" applyAlignment="1">
      <alignment horizontal="left" indent="2"/>
    </xf>
    <xf numFmtId="167" fontId="10" fillId="4" borderId="21" xfId="0" applyNumberFormat="1" applyFont="1" applyFill="1" applyBorder="1" applyAlignment="1">
      <alignment horizontal="center"/>
    </xf>
    <xf numFmtId="167" fontId="11" fillId="0" borderId="15" xfId="0" applyNumberFormat="1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0" fontId="11" fillId="0" borderId="18" xfId="1" applyNumberFormat="1" applyFont="1" applyBorder="1" applyAlignment="1">
      <alignment horizontal="center"/>
    </xf>
    <xf numFmtId="0" fontId="11" fillId="5" borderId="16" xfId="0" applyFont="1" applyFill="1" applyBorder="1" applyAlignment="1">
      <alignment horizontal="left" indent="2"/>
    </xf>
    <xf numFmtId="0" fontId="11" fillId="5" borderId="17" xfId="0" applyFont="1" applyFill="1" applyBorder="1" applyAlignment="1">
      <alignment horizontal="left" indent="2"/>
    </xf>
    <xf numFmtId="8" fontId="11" fillId="5" borderId="18" xfId="0" applyNumberFormat="1" applyFont="1" applyFill="1" applyBorder="1" applyAlignment="1">
      <alignment horizontal="center"/>
    </xf>
    <xf numFmtId="0" fontId="11" fillId="5" borderId="19" xfId="0" applyFont="1" applyFill="1" applyBorder="1" applyAlignment="1">
      <alignment horizontal="left" indent="2"/>
    </xf>
    <xf numFmtId="0" fontId="11" fillId="5" borderId="20" xfId="0" applyFont="1" applyFill="1" applyBorder="1" applyAlignment="1">
      <alignment horizontal="left" indent="2"/>
    </xf>
    <xf numFmtId="8" fontId="11" fillId="5" borderId="21" xfId="0" applyNumberFormat="1" applyFont="1" applyFill="1" applyBorder="1" applyAlignment="1">
      <alignment horizontal="center"/>
    </xf>
    <xf numFmtId="0" fontId="0" fillId="7" borderId="0" xfId="0" applyFill="1"/>
    <xf numFmtId="0" fontId="0" fillId="5" borderId="0" xfId="0" applyFill="1"/>
    <xf numFmtId="167" fontId="0" fillId="5" borderId="0" xfId="0" applyNumberFormat="1" applyFill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1" fillId="5" borderId="0" xfId="0" applyFont="1" applyFill="1"/>
    <xf numFmtId="167" fontId="6" fillId="5" borderId="0" xfId="0" applyNumberFormat="1" applyFont="1" applyFill="1" applyAlignment="1">
      <alignment horizontal="center"/>
    </xf>
    <xf numFmtId="0" fontId="0" fillId="8" borderId="0" xfId="0" applyFill="1"/>
    <xf numFmtId="167" fontId="3" fillId="8" borderId="0" xfId="0" applyNumberFormat="1" applyFont="1" applyFill="1"/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/>
    <xf numFmtId="0" fontId="2" fillId="2" borderId="0" xfId="2"/>
    <xf numFmtId="9" fontId="2" fillId="2" borderId="0" xfId="1" applyFont="1" applyFill="1"/>
    <xf numFmtId="0" fontId="0" fillId="9" borderId="0" xfId="0" applyFill="1" applyAlignment="1">
      <alignment horizontal="center"/>
    </xf>
    <xf numFmtId="9" fontId="0" fillId="9" borderId="0" xfId="0" applyNumberFormat="1" applyFill="1"/>
    <xf numFmtId="0" fontId="12" fillId="10" borderId="0" xfId="0" applyFont="1" applyFill="1"/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C-4886-8A29-467D0676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590549</xdr:colOff>
      <xdr:row>0</xdr:row>
      <xdr:rowOff>180975</xdr:rowOff>
    </xdr:from>
    <xdr:to>
      <xdr:col>16384</xdr:col>
      <xdr:colOff>549088</xdr:colOff>
      <xdr:row>7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08CB681-488B-4A61-890B-D5F334A6E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49" y="180975"/>
          <a:ext cx="7229476" cy="1285875"/>
        </a:xfrm>
        <a:prstGeom prst="rect">
          <a:avLst/>
        </a:prstGeom>
      </xdr:spPr>
    </xdr:pic>
    <xdr:clientData/>
  </xdr:twoCellAnchor>
  <xdr:twoCellAnchor>
    <xdr:from>
      <xdr:col>1</xdr:col>
      <xdr:colOff>11206</xdr:colOff>
      <xdr:row>43</xdr:row>
      <xdr:rowOff>90767</xdr:rowOff>
    </xdr:from>
    <xdr:to>
      <xdr:col>4</xdr:col>
      <xdr:colOff>11204</xdr:colOff>
      <xdr:row>53</xdr:row>
      <xdr:rowOff>145676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BE8A73-6709-432A-8503-ABF49E43A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505B-4519-4082-95FF-F0BE470B3B53}">
  <dimension ref="A9:G42"/>
  <sheetViews>
    <sheetView showGridLines="0" tabSelected="1" topLeftCell="A37" zoomScale="85" zoomScaleNormal="85" workbookViewId="0">
      <selection activeCell="C58" sqref="C58"/>
    </sheetView>
  </sheetViews>
  <sheetFormatPr defaultColWidth="0" defaultRowHeight="15" x14ac:dyDescent="0.25"/>
  <cols>
    <col min="1" max="1" width="9.140625" customWidth="1"/>
    <col min="2" max="2" width="46" customWidth="1"/>
    <col min="3" max="3" width="22.28515625" bestFit="1" customWidth="1"/>
    <col min="4" max="4" width="16" bestFit="1" customWidth="1"/>
    <col min="5" max="5" width="4.140625" customWidth="1"/>
    <col min="6" max="6" width="4.28515625" customWidth="1"/>
    <col min="7" max="7" width="3.7109375" customWidth="1"/>
    <col min="8" max="8" width="3.28515625" customWidth="1"/>
    <col min="9" max="16380" width="9.140625" hidden="1"/>
    <col min="16381" max="16384" width="9.140625" hidden="1" customWidth="1"/>
  </cols>
  <sheetData>
    <row r="9" spans="2:4" ht="15.75" thickBot="1" x14ac:dyDescent="0.3"/>
    <row r="10" spans="2:4" ht="23.25" x14ac:dyDescent="0.25">
      <c r="B10" s="11" t="s">
        <v>15</v>
      </c>
      <c r="C10" s="13"/>
      <c r="D10" s="12"/>
    </row>
    <row r="11" spans="2:4" ht="15.75" x14ac:dyDescent="0.25">
      <c r="B11" s="22" t="s">
        <v>13</v>
      </c>
      <c r="C11" s="23"/>
      <c r="D11" s="24">
        <v>5000</v>
      </c>
    </row>
    <row r="12" spans="2:4" ht="15.75" x14ac:dyDescent="0.25">
      <c r="B12" s="25" t="s">
        <v>12</v>
      </c>
      <c r="C12" s="26"/>
      <c r="D12" s="27">
        <v>6.0000000000000001E-3</v>
      </c>
    </row>
    <row r="13" spans="2:4" ht="16.5" thickBot="1" x14ac:dyDescent="0.3">
      <c r="B13" s="28" t="s">
        <v>14</v>
      </c>
      <c r="C13" s="29"/>
      <c r="D13" s="30">
        <f>D11*30%</f>
        <v>1500</v>
      </c>
    </row>
    <row r="14" spans="2:4" ht="15.75" thickBot="1" x14ac:dyDescent="0.3"/>
    <row r="15" spans="2:4" ht="24" customHeight="1" x14ac:dyDescent="0.25">
      <c r="B15" s="1" t="s">
        <v>16</v>
      </c>
      <c r="C15" s="5"/>
      <c r="D15" s="2"/>
    </row>
    <row r="16" spans="2:4" ht="15.75" x14ac:dyDescent="0.25">
      <c r="B16" s="22" t="s">
        <v>1</v>
      </c>
      <c r="C16" s="23"/>
      <c r="D16" s="31">
        <v>750</v>
      </c>
    </row>
    <row r="17" spans="1:7" ht="15.75" x14ac:dyDescent="0.25">
      <c r="B17" s="25" t="s">
        <v>0</v>
      </c>
      <c r="C17" s="26"/>
      <c r="D17" s="32">
        <v>5</v>
      </c>
    </row>
    <row r="18" spans="1:7" ht="15.75" x14ac:dyDescent="0.25">
      <c r="B18" s="25" t="s">
        <v>2</v>
      </c>
      <c r="C18" s="26"/>
      <c r="D18" s="33">
        <v>1.0789999999999999E-2</v>
      </c>
    </row>
    <row r="19" spans="1:7" ht="15.75" x14ac:dyDescent="0.25">
      <c r="B19" s="34" t="s">
        <v>4</v>
      </c>
      <c r="C19" s="35"/>
      <c r="D19" s="36">
        <f>FV(Taxa_mensal,qtd_anos*12,aporte*-1)</f>
        <v>62832.685498865736</v>
      </c>
    </row>
    <row r="20" spans="1:7" ht="16.5" thickBot="1" x14ac:dyDescent="0.3">
      <c r="B20" s="37" t="s">
        <v>3</v>
      </c>
      <c r="C20" s="38"/>
      <c r="D20" s="39">
        <f>Patrimonio*$D$12</f>
        <v>376.9961129931944</v>
      </c>
    </row>
    <row r="21" spans="1:7" ht="15.75" thickBot="1" x14ac:dyDescent="0.3"/>
    <row r="22" spans="1:7" ht="26.25" x14ac:dyDescent="0.25">
      <c r="B22" s="7" t="s">
        <v>10</v>
      </c>
      <c r="C22" s="8"/>
      <c r="D22" s="9" t="s">
        <v>11</v>
      </c>
    </row>
    <row r="23" spans="1:7" ht="15.75" x14ac:dyDescent="0.25">
      <c r="A23" s="3">
        <v>2</v>
      </c>
      <c r="B23" s="14" t="s">
        <v>5</v>
      </c>
      <c r="C23" s="17">
        <f>FV($D$18,$A23*12,$D$16*-1)</f>
        <v>20420.720473233912</v>
      </c>
      <c r="D23" s="18">
        <f>C23*Rendimento_carteira</f>
        <v>122.52432283940348</v>
      </c>
    </row>
    <row r="24" spans="1:7" ht="15.75" x14ac:dyDescent="0.25">
      <c r="A24" s="3">
        <v>5</v>
      </c>
      <c r="B24" s="15" t="s">
        <v>6</v>
      </c>
      <c r="C24" s="19">
        <f>FV($D$18,$A24*12,$D$16*-1)</f>
        <v>62832.685498865736</v>
      </c>
      <c r="D24" s="18">
        <f>C24*Rendimento_carteira</f>
        <v>376.9961129931944</v>
      </c>
    </row>
    <row r="25" spans="1:7" ht="15.75" x14ac:dyDescent="0.25">
      <c r="A25" s="3">
        <v>10</v>
      </c>
      <c r="B25" s="15" t="s">
        <v>7</v>
      </c>
      <c r="C25" s="19">
        <f>FV($D$18,$A25*12,$D$16*-1)</f>
        <v>182463.15939762915</v>
      </c>
      <c r="D25" s="18">
        <f>C25*Rendimento_carteira</f>
        <v>1094.778956385775</v>
      </c>
    </row>
    <row r="26" spans="1:7" ht="15.75" x14ac:dyDescent="0.25">
      <c r="A26" s="3">
        <v>20</v>
      </c>
      <c r="B26" s="15" t="s">
        <v>8</v>
      </c>
      <c r="C26" s="19">
        <f>FV($D$18,$A26*12,$D$16*-1)</f>
        <v>843898.8000728105</v>
      </c>
      <c r="D26" s="18">
        <f>C26*Rendimento_carteira</f>
        <v>5063.3928004368627</v>
      </c>
    </row>
    <row r="27" spans="1:7" ht="16.5" thickBot="1" x14ac:dyDescent="0.3">
      <c r="A27" s="3">
        <v>30</v>
      </c>
      <c r="B27" s="16" t="s">
        <v>9</v>
      </c>
      <c r="C27" s="20">
        <f>FV($D$18,$A27*12,$D$16*-1)</f>
        <v>3241627.2412535357</v>
      </c>
      <c r="D27" s="21">
        <f>C27*Rendimento_carteira</f>
        <v>19449.763447521214</v>
      </c>
    </row>
    <row r="32" spans="1:7" ht="15.75" x14ac:dyDescent="0.25">
      <c r="B32" s="43" t="s">
        <v>20</v>
      </c>
      <c r="C32" s="44" t="s">
        <v>33</v>
      </c>
      <c r="D32" s="40"/>
      <c r="G32" s="6"/>
    </row>
    <row r="33" spans="2:7" ht="15.75" x14ac:dyDescent="0.25">
      <c r="B33" s="45" t="s">
        <v>19</v>
      </c>
      <c r="C33" s="46">
        <v>500</v>
      </c>
      <c r="D33" s="41"/>
      <c r="G33" s="6"/>
    </row>
    <row r="35" spans="2:7" x14ac:dyDescent="0.25">
      <c r="B35" s="49" t="s">
        <v>21</v>
      </c>
      <c r="C35" s="50" t="s">
        <v>22</v>
      </c>
      <c r="D35" s="50" t="s">
        <v>23</v>
      </c>
    </row>
    <row r="36" spans="2:7" x14ac:dyDescent="0.25">
      <c r="B36" s="56" t="s">
        <v>24</v>
      </c>
      <c r="C36" s="57">
        <f>VLOOKUP($C$32&amp;"-"&amp;B36,'Tabela de apoio'!$A$2:$D$20,4,FALSE)</f>
        <v>0.32</v>
      </c>
      <c r="D36" s="42">
        <f>C36*$C$33</f>
        <v>160</v>
      </c>
    </row>
    <row r="37" spans="2:7" x14ac:dyDescent="0.25">
      <c r="B37" s="56" t="s">
        <v>25</v>
      </c>
      <c r="C37" s="57">
        <f>VLOOKUP($C$32&amp;"-"&amp;B37,'Tabela de apoio'!$A$2:$D$20,4,FALSE)</f>
        <v>0.35</v>
      </c>
      <c r="D37" s="42">
        <f t="shared" ref="D37:D41" si="0">C37*$C$33</f>
        <v>175</v>
      </c>
    </row>
    <row r="38" spans="2:7" x14ac:dyDescent="0.25">
      <c r="B38" s="56" t="s">
        <v>26</v>
      </c>
      <c r="C38" s="57">
        <f>VLOOKUP($C$32&amp;"-"&amp;B38,'Tabela de apoio'!$A$2:$D$20,4,FALSE)</f>
        <v>0.08</v>
      </c>
      <c r="D38" s="42">
        <f t="shared" si="0"/>
        <v>40</v>
      </c>
    </row>
    <row r="39" spans="2:7" x14ac:dyDescent="0.25">
      <c r="B39" s="56" t="s">
        <v>27</v>
      </c>
      <c r="C39" s="57">
        <f>VLOOKUP($C$32&amp;"-"&amp;B39,'Tabela de apoio'!$A$2:$D$20,4,FALSE)</f>
        <v>0.05</v>
      </c>
      <c r="D39" s="42">
        <f t="shared" si="0"/>
        <v>25</v>
      </c>
    </row>
    <row r="40" spans="2:7" x14ac:dyDescent="0.25">
      <c r="B40" s="56" t="s">
        <v>28</v>
      </c>
      <c r="C40" s="57">
        <f>VLOOKUP($C$32&amp;"-"&amp;B40,'Tabela de apoio'!$A$2:$D$20,4,FALSE)</f>
        <v>0.1</v>
      </c>
      <c r="D40" s="42">
        <f t="shared" si="0"/>
        <v>50</v>
      </c>
    </row>
    <row r="41" spans="2:7" x14ac:dyDescent="0.25">
      <c r="B41" s="56" t="s">
        <v>29</v>
      </c>
      <c r="C41" s="57">
        <f>VLOOKUP($C$32&amp;"-"&amp;B41,'Tabela de apoio'!$A$2:$D$20,4,FALSE)</f>
        <v>0.1</v>
      </c>
      <c r="D41" s="42">
        <f t="shared" si="0"/>
        <v>50</v>
      </c>
    </row>
    <row r="42" spans="2:7" x14ac:dyDescent="0.25">
      <c r="B42" s="47"/>
      <c r="C42" s="47"/>
      <c r="D42" s="48">
        <f>SUM(D36:D41)</f>
        <v>500</v>
      </c>
    </row>
  </sheetData>
  <mergeCells count="11">
    <mergeCell ref="B11:C11"/>
    <mergeCell ref="B12:C12"/>
    <mergeCell ref="B13:C13"/>
    <mergeCell ref="B10:D10"/>
    <mergeCell ref="B22:C22"/>
    <mergeCell ref="B16:C16"/>
    <mergeCell ref="B17:C17"/>
    <mergeCell ref="B18:C18"/>
    <mergeCell ref="B19:C19"/>
    <mergeCell ref="B20:C20"/>
    <mergeCell ref="B15:D15"/>
  </mergeCells>
  <dataValidations count="1">
    <dataValidation type="list" allowBlank="1" showInputMessage="1" showErrorMessage="1" sqref="C32" xr:uid="{AC065EB4-9F72-4565-8E17-58C1F043C655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F88A-0B11-4673-B43B-1EDB5263E3D8}">
  <dimension ref="A2:H20"/>
  <sheetViews>
    <sheetView workbookViewId="0">
      <selection activeCell="E8" sqref="E8:E9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7" max="7" width="18.5703125" bestFit="1" customWidth="1"/>
  </cols>
  <sheetData>
    <row r="2" spans="1:8" ht="15.75" x14ac:dyDescent="0.25">
      <c r="A2" s="58" t="s">
        <v>32</v>
      </c>
      <c r="B2" s="58" t="s">
        <v>20</v>
      </c>
      <c r="C2" s="58" t="s">
        <v>30</v>
      </c>
      <c r="D2" s="58" t="s">
        <v>31</v>
      </c>
      <c r="H2" t="s">
        <v>31</v>
      </c>
    </row>
    <row r="3" spans="1:8" x14ac:dyDescent="0.25">
      <c r="A3" t="str">
        <f>B3&amp;"-"&amp;C3</f>
        <v>Conservador-PAPEL</v>
      </c>
      <c r="B3" t="s">
        <v>17</v>
      </c>
      <c r="C3" s="4" t="s">
        <v>24</v>
      </c>
      <c r="D3" s="10">
        <v>0.3</v>
      </c>
      <c r="G3" s="54" t="s">
        <v>34</v>
      </c>
      <c r="H3" s="55">
        <f>VLOOKUP(G3,A2:$D$20,4,FALSE)</f>
        <v>0.3</v>
      </c>
    </row>
    <row r="4" spans="1:8" x14ac:dyDescent="0.25">
      <c r="A4" t="str">
        <f t="shared" ref="A4:A20" si="0">B4&amp;"-"&amp;C4</f>
        <v>Conservador-TIJOLO</v>
      </c>
      <c r="B4" t="s">
        <v>17</v>
      </c>
      <c r="C4" s="4" t="s">
        <v>25</v>
      </c>
      <c r="D4" s="10">
        <v>0.5</v>
      </c>
    </row>
    <row r="5" spans="1:8" x14ac:dyDescent="0.25">
      <c r="A5" t="str">
        <f t="shared" si="0"/>
        <v>Conservador-HÍBRIDO</v>
      </c>
      <c r="B5" t="s">
        <v>17</v>
      </c>
      <c r="C5" s="4" t="s">
        <v>26</v>
      </c>
      <c r="D5" s="10">
        <v>0.1</v>
      </c>
    </row>
    <row r="6" spans="1:8" x14ac:dyDescent="0.25">
      <c r="A6" t="str">
        <f t="shared" si="0"/>
        <v>Conservador-FOFs</v>
      </c>
      <c r="B6" t="s">
        <v>17</v>
      </c>
      <c r="C6" s="4" t="s">
        <v>27</v>
      </c>
      <c r="D6" s="10">
        <v>0.1</v>
      </c>
    </row>
    <row r="7" spans="1:8" x14ac:dyDescent="0.25">
      <c r="A7" t="str">
        <f t="shared" si="0"/>
        <v>Conservador-DESENVOLVIMENTO</v>
      </c>
      <c r="B7" t="s">
        <v>17</v>
      </c>
      <c r="C7" s="4" t="s">
        <v>28</v>
      </c>
      <c r="D7" s="10">
        <v>0</v>
      </c>
    </row>
    <row r="8" spans="1:8" ht="15.75" thickBot="1" x14ac:dyDescent="0.3">
      <c r="A8" s="51" t="str">
        <f t="shared" si="0"/>
        <v>Conservador-HOTELARIAS</v>
      </c>
      <c r="B8" s="51" t="s">
        <v>17</v>
      </c>
      <c r="C8" s="52" t="s">
        <v>29</v>
      </c>
      <c r="D8" s="53">
        <v>0</v>
      </c>
    </row>
    <row r="9" spans="1:8" x14ac:dyDescent="0.25">
      <c r="A9" t="str">
        <f t="shared" si="0"/>
        <v>Moderado-PAPEL</v>
      </c>
      <c r="B9" t="s">
        <v>33</v>
      </c>
      <c r="C9" s="4" t="s">
        <v>24</v>
      </c>
      <c r="D9" s="10">
        <v>0.32</v>
      </c>
    </row>
    <row r="10" spans="1:8" x14ac:dyDescent="0.25">
      <c r="A10" t="str">
        <f t="shared" si="0"/>
        <v>Moderado-TIJOLO</v>
      </c>
      <c r="B10" t="s">
        <v>33</v>
      </c>
      <c r="C10" s="4" t="s">
        <v>25</v>
      </c>
      <c r="D10" s="10">
        <v>0.35</v>
      </c>
    </row>
    <row r="11" spans="1:8" x14ac:dyDescent="0.25">
      <c r="A11" t="str">
        <f t="shared" si="0"/>
        <v>Moderado-HÍBRIDO</v>
      </c>
      <c r="B11" t="s">
        <v>33</v>
      </c>
      <c r="C11" s="4" t="s">
        <v>26</v>
      </c>
      <c r="D11" s="10">
        <v>0.08</v>
      </c>
    </row>
    <row r="12" spans="1:8" x14ac:dyDescent="0.25">
      <c r="A12" t="str">
        <f t="shared" si="0"/>
        <v>Moderado-FOFs</v>
      </c>
      <c r="B12" t="s">
        <v>33</v>
      </c>
      <c r="C12" s="4" t="s">
        <v>27</v>
      </c>
      <c r="D12" s="10">
        <v>0.05</v>
      </c>
    </row>
    <row r="13" spans="1:8" x14ac:dyDescent="0.25">
      <c r="A13" t="str">
        <f t="shared" si="0"/>
        <v>Moderado-DESENVOLVIMENTO</v>
      </c>
      <c r="B13" t="s">
        <v>33</v>
      </c>
      <c r="C13" s="4" t="s">
        <v>28</v>
      </c>
      <c r="D13" s="10">
        <v>0.1</v>
      </c>
    </row>
    <row r="14" spans="1:8" ht="15.75" thickBot="1" x14ac:dyDescent="0.3">
      <c r="A14" s="51" t="str">
        <f t="shared" si="0"/>
        <v>Moderado-HOTELARIAS</v>
      </c>
      <c r="B14" s="51" t="s">
        <v>33</v>
      </c>
      <c r="C14" s="52" t="s">
        <v>29</v>
      </c>
      <c r="D14" s="53">
        <v>0.1</v>
      </c>
    </row>
    <row r="15" spans="1:8" x14ac:dyDescent="0.25">
      <c r="A15" t="str">
        <f t="shared" si="0"/>
        <v>Agressivo-PAPEL</v>
      </c>
      <c r="B15" t="s">
        <v>18</v>
      </c>
      <c r="C15" s="4" t="s">
        <v>24</v>
      </c>
      <c r="D15" s="10">
        <v>0.5</v>
      </c>
    </row>
    <row r="16" spans="1:8" x14ac:dyDescent="0.25">
      <c r="A16" t="str">
        <f t="shared" si="0"/>
        <v>Agressivo-TIJOLO</v>
      </c>
      <c r="B16" t="s">
        <v>18</v>
      </c>
      <c r="C16" s="4" t="s">
        <v>25</v>
      </c>
      <c r="D16" s="10">
        <v>0.1</v>
      </c>
    </row>
    <row r="17" spans="1:4" x14ac:dyDescent="0.25">
      <c r="A17" t="str">
        <f t="shared" si="0"/>
        <v>Agressivo-HÍBRIDO</v>
      </c>
      <c r="B17" t="s">
        <v>18</v>
      </c>
      <c r="C17" s="4" t="s">
        <v>26</v>
      </c>
      <c r="D17" s="10">
        <v>0.05</v>
      </c>
    </row>
    <row r="18" spans="1:4" x14ac:dyDescent="0.25">
      <c r="A18" t="str">
        <f t="shared" si="0"/>
        <v>Agressivo-FOFs</v>
      </c>
      <c r="B18" t="s">
        <v>18</v>
      </c>
      <c r="C18" s="4" t="s">
        <v>27</v>
      </c>
      <c r="D18" s="10">
        <v>0.05</v>
      </c>
    </row>
    <row r="19" spans="1:4" x14ac:dyDescent="0.25">
      <c r="A19" t="str">
        <f t="shared" si="0"/>
        <v>Agressivo-DESENVOLVIMENTO</v>
      </c>
      <c r="B19" t="s">
        <v>18</v>
      </c>
      <c r="C19" s="4" t="s">
        <v>28</v>
      </c>
      <c r="D19" s="10">
        <v>0.2</v>
      </c>
    </row>
    <row r="20" spans="1:4" x14ac:dyDescent="0.25">
      <c r="A20" t="str">
        <f t="shared" si="0"/>
        <v>Agressivo-HOTELARIAS</v>
      </c>
      <c r="B20" t="s">
        <v>18</v>
      </c>
      <c r="C20" s="4" t="s">
        <v>29</v>
      </c>
      <c r="D20" s="1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Tabela de apoio</vt:lpstr>
      <vt:lpstr>aporte</vt:lpstr>
      <vt:lpstr>Patrimonio</vt:lpstr>
      <vt:lpstr>qtd_anos</vt:lpstr>
      <vt:lpstr>Rendimento_carteira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DONIZETE FURLAN</dc:creator>
  <cp:lastModifiedBy>MARCELO DONIZETE FURLAN</cp:lastModifiedBy>
  <dcterms:created xsi:type="dcterms:W3CDTF">2025-06-03T12:59:32Z</dcterms:created>
  <dcterms:modified xsi:type="dcterms:W3CDTF">2025-06-03T16:41:57Z</dcterms:modified>
</cp:coreProperties>
</file>